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mc:AlternateContent xmlns:mc="http://schemas.openxmlformats.org/markup-compatibility/2006">
    <mc:Choice Requires="x15">
      <x15ac:absPath xmlns:x15ac="http://schemas.microsoft.com/office/spreadsheetml/2010/11/ac" url="https://acaps.sharepoint.com/sites/CrisisInSight/Shared Documents/04 GCSI/03 Monthly reports/"/>
    </mc:Choice>
  </mc:AlternateContent>
  <xr:revisionPtr revIDLastSave="21" documentId="13_ncr:1_{7A3B272F-05C4-4946-B0D9-97AB08716469}" xr6:coauthVersionLast="47" xr6:coauthVersionMax="47" xr10:uidLastSave="{0311C803-4BE8-436F-B6AE-D8A8CD530961}"/>
  <bookViews>
    <workbookView xWindow="28680" yWindow="-3360" windowWidth="29040" windowHeight="15840"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info'!$A$1:$N$134</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Lists!$A$1:$L$135</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7" i="22"/>
  <c r="BB187"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79" i="22"/>
  <c r="BB179"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BA148" i="22"/>
  <c r="BB148"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B102" i="22"/>
  <c r="BA102"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B78" i="22"/>
  <c r="BA78"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B54" i="22"/>
  <c r="BA54"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3" i="22"/>
  <c r="BB43"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BB38" i="22"/>
  <c r="BA38"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5" i="22"/>
  <c r="BB35"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7" i="22"/>
  <c r="BB27"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B22" i="22"/>
  <c r="BA22"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BC193" i="21" s="1"/>
  <c r="F193" i="21"/>
  <c r="BE193" i="21" s="1"/>
  <c r="E193" i="21"/>
  <c r="D193" i="21"/>
  <c r="C193" i="21"/>
  <c r="B193" i="21"/>
  <c r="BD193" i="21" s="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BC192" i="21" s="1"/>
  <c r="F192" i="21"/>
  <c r="BE192" i="21" s="1"/>
  <c r="E192" i="21"/>
  <c r="D192" i="21"/>
  <c r="C192" i="21"/>
  <c r="B192" i="21"/>
  <c r="BD192" i="21" s="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BC191" i="21" s="1"/>
  <c r="F191" i="21"/>
  <c r="BE191" i="21" s="1"/>
  <c r="E191" i="21"/>
  <c r="D191" i="21"/>
  <c r="C191" i="21"/>
  <c r="B191" i="21"/>
  <c r="BD191" i="21" s="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BC190" i="21" s="1"/>
  <c r="F190" i="21"/>
  <c r="BE190" i="21" s="1"/>
  <c r="E190" i="21"/>
  <c r="D190" i="21"/>
  <c r="C190" i="21"/>
  <c r="B190" i="21"/>
  <c r="BD190" i="21" s="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BC189" i="21" s="1"/>
  <c r="F189" i="21"/>
  <c r="BE189" i="21" s="1"/>
  <c r="E189" i="21"/>
  <c r="D189" i="21"/>
  <c r="C189" i="21"/>
  <c r="B189" i="21"/>
  <c r="BD189" i="21" s="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BC188" i="21" s="1"/>
  <c r="F188" i="21"/>
  <c r="BE188" i="21" s="1"/>
  <c r="E188" i="21"/>
  <c r="D188" i="21"/>
  <c r="C188" i="21"/>
  <c r="B188" i="21"/>
  <c r="BD188" i="21" s="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BC187" i="21" s="1"/>
  <c r="F187" i="21"/>
  <c r="BE187" i="21" s="1"/>
  <c r="E187" i="21"/>
  <c r="D187" i="21"/>
  <c r="C187" i="21"/>
  <c r="B187" i="21"/>
  <c r="BD187" i="21" s="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BC186" i="21" s="1"/>
  <c r="F186" i="21"/>
  <c r="BE186" i="21" s="1"/>
  <c r="E186" i="21"/>
  <c r="D186" i="21"/>
  <c r="C186" i="21"/>
  <c r="B186" i="21"/>
  <c r="BD186" i="21" s="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BC185" i="21" s="1"/>
  <c r="F185" i="21"/>
  <c r="BE185" i="21" s="1"/>
  <c r="E185" i="21"/>
  <c r="D185" i="21"/>
  <c r="C185" i="21"/>
  <c r="B185" i="21"/>
  <c r="BD185" i="21" s="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BC184" i="21" s="1"/>
  <c r="F184" i="21"/>
  <c r="BE184" i="21" s="1"/>
  <c r="E184" i="21"/>
  <c r="D184" i="21"/>
  <c r="C184" i="21"/>
  <c r="B184" i="21"/>
  <c r="BD184" i="21" s="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BC183" i="21" s="1"/>
  <c r="F183" i="21"/>
  <c r="BE183" i="21" s="1"/>
  <c r="E183" i="21"/>
  <c r="D183" i="21"/>
  <c r="C183" i="21"/>
  <c r="B183" i="21"/>
  <c r="BD183" i="21" s="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BC182" i="21" s="1"/>
  <c r="F182" i="21"/>
  <c r="BE182" i="21" s="1"/>
  <c r="E182" i="21"/>
  <c r="D182" i="21"/>
  <c r="C182" i="21"/>
  <c r="B182" i="21"/>
  <c r="BD182" i="21" s="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BC181" i="21" s="1"/>
  <c r="F181" i="21"/>
  <c r="BE181" i="21" s="1"/>
  <c r="E181" i="21"/>
  <c r="D181" i="21"/>
  <c r="C181" i="21"/>
  <c r="B181" i="21"/>
  <c r="BD181" i="21" s="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BC180" i="21" s="1"/>
  <c r="F180" i="21"/>
  <c r="BE180" i="21" s="1"/>
  <c r="E180" i="21"/>
  <c r="D180" i="21"/>
  <c r="C180" i="21"/>
  <c r="B180" i="21"/>
  <c r="BD180" i="21" s="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BC179" i="21" s="1"/>
  <c r="F179" i="21"/>
  <c r="BE179" i="21" s="1"/>
  <c r="E179" i="21"/>
  <c r="D179" i="21"/>
  <c r="C179" i="21"/>
  <c r="B179" i="21"/>
  <c r="BD179" i="21" s="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BC178" i="21" s="1"/>
  <c r="F178" i="21"/>
  <c r="BE178" i="21" s="1"/>
  <c r="E178" i="21"/>
  <c r="D178" i="21"/>
  <c r="C178" i="21"/>
  <c r="B178" i="21"/>
  <c r="BD178" i="21" s="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BC177" i="21" s="1"/>
  <c r="F177" i="21"/>
  <c r="BE177" i="21" s="1"/>
  <c r="E177" i="21"/>
  <c r="D177" i="21"/>
  <c r="C177" i="21"/>
  <c r="B177" i="21"/>
  <c r="BD177" i="21" s="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BC176" i="21" s="1"/>
  <c r="F176" i="21"/>
  <c r="E176" i="21"/>
  <c r="D176" i="21"/>
  <c r="C176" i="21"/>
  <c r="B176" i="21"/>
  <c r="BC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BE175" i="21" s="1"/>
  <c r="E175" i="21"/>
  <c r="D175" i="21"/>
  <c r="C175" i="21"/>
  <c r="B175" i="21"/>
  <c r="BC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BC173"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BE173" i="21" s="1"/>
  <c r="E173" i="21"/>
  <c r="D173" i="21"/>
  <c r="C173" i="21"/>
  <c r="B173" i="21"/>
  <c r="BC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BC171"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BE171" i="21" s="1"/>
  <c r="E171" i="21"/>
  <c r="D171" i="21"/>
  <c r="C171" i="21"/>
  <c r="B171" i="21"/>
  <c r="BC170"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BC169" i="21" s="1"/>
  <c r="F169" i="21"/>
  <c r="BE169" i="21" s="1"/>
  <c r="E169" i="21"/>
  <c r="D169" i="21"/>
  <c r="C169" i="21"/>
  <c r="B169" i="21"/>
  <c r="BC168"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BC167" i="21" s="1"/>
  <c r="F167" i="21"/>
  <c r="E167" i="21"/>
  <c r="D167" i="21"/>
  <c r="C167" i="21"/>
  <c r="B167" i="21"/>
  <c r="BC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BC165" i="21" s="1"/>
  <c r="F165" i="21"/>
  <c r="E165" i="21"/>
  <c r="D165" i="21"/>
  <c r="C165" i="21"/>
  <c r="B165" i="21"/>
  <c r="BC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BC163" i="21" s="1"/>
  <c r="F163" i="21"/>
  <c r="E163" i="21"/>
  <c r="D163" i="21"/>
  <c r="C163" i="21"/>
  <c r="B163" i="21"/>
  <c r="BC162"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BC161" i="21" s="1"/>
  <c r="F161" i="21"/>
  <c r="E161" i="21"/>
  <c r="D161" i="21"/>
  <c r="C161" i="21"/>
  <c r="B161" i="21"/>
  <c r="BC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BC159" i="21" s="1"/>
  <c r="F159" i="21"/>
  <c r="E159" i="21"/>
  <c r="D159" i="21"/>
  <c r="C159" i="21"/>
  <c r="B159" i="21"/>
  <c r="BC158"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BE156"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BE155" i="21" s="1"/>
  <c r="H155" i="21"/>
  <c r="G155" i="21"/>
  <c r="F155" i="21"/>
  <c r="E155" i="21"/>
  <c r="D155" i="21"/>
  <c r="C155" i="21"/>
  <c r="B155" i="21"/>
  <c r="BE154"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BA154" i="21" s="1"/>
  <c r="BB154" i="21" s="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BE153" i="21" s="1"/>
  <c r="H153" i="21"/>
  <c r="G153" i="21"/>
  <c r="F153" i="21"/>
  <c r="E153" i="21"/>
  <c r="D153" i="21"/>
  <c r="C153" i="21"/>
  <c r="B153" i="21"/>
  <c r="BE152"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BA152" i="21" s="1"/>
  <c r="BB152" i="21" s="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BE151" i="21" s="1"/>
  <c r="H151" i="21"/>
  <c r="G151" i="21"/>
  <c r="F151" i="21"/>
  <c r="E151" i="21"/>
  <c r="D151" i="21"/>
  <c r="C151" i="21"/>
  <c r="B151" i="21"/>
  <c r="BE150"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BA150" i="21" s="1"/>
  <c r="BB150" i="21" s="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BE149" i="21" s="1"/>
  <c r="H149" i="21"/>
  <c r="G149" i="21"/>
  <c r="F149" i="21"/>
  <c r="E149" i="21"/>
  <c r="D149" i="21"/>
  <c r="C149" i="21"/>
  <c r="B149" i="21"/>
  <c r="BE148"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BA148" i="21" s="1"/>
  <c r="BB148" i="21" s="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BE147" i="21" s="1"/>
  <c r="H147" i="21"/>
  <c r="G147" i="21"/>
  <c r="F147" i="21"/>
  <c r="E147" i="21"/>
  <c r="D147" i="21"/>
  <c r="C147" i="21"/>
  <c r="B147" i="21"/>
  <c r="BE146"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BA146" i="21" s="1"/>
  <c r="BB146" i="21" s="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BE145" i="21" s="1"/>
  <c r="H145" i="21"/>
  <c r="G145" i="21"/>
  <c r="F145" i="21"/>
  <c r="E145" i="21"/>
  <c r="D145" i="21"/>
  <c r="C145" i="21"/>
  <c r="B145" i="21"/>
  <c r="BE144"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BA144" i="21" s="1"/>
  <c r="BB144" i="21" s="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BE143" i="21" s="1"/>
  <c r="H143" i="21"/>
  <c r="G143" i="21"/>
  <c r="F143" i="21"/>
  <c r="E143" i="21"/>
  <c r="D143" i="21"/>
  <c r="C143" i="21"/>
  <c r="B143" i="21"/>
  <c r="BE142"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BA142" i="21" s="1"/>
  <c r="BB142" i="21" s="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BE141" i="21" s="1"/>
  <c r="H141" i="21"/>
  <c r="G141" i="21"/>
  <c r="F141" i="21"/>
  <c r="E141" i="21"/>
  <c r="D141" i="21"/>
  <c r="C141" i="21"/>
  <c r="B141" i="21"/>
  <c r="BE140"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BA140" i="21" s="1"/>
  <c r="BB140" i="21" s="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BE139" i="21" s="1"/>
  <c r="H139" i="21"/>
  <c r="G139" i="21"/>
  <c r="F139" i="21"/>
  <c r="E139" i="21"/>
  <c r="D139" i="21"/>
  <c r="C139" i="21"/>
  <c r="B139" i="21"/>
  <c r="BE138"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BE137" i="21" s="1"/>
  <c r="H137" i="21"/>
  <c r="G137" i="21"/>
  <c r="F137" i="21"/>
  <c r="E137" i="21"/>
  <c r="D137" i="21"/>
  <c r="C137" i="21"/>
  <c r="B137" i="21"/>
  <c r="BE136"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BE135" i="21" s="1"/>
  <c r="H135" i="21"/>
  <c r="G135" i="21"/>
  <c r="F135" i="21"/>
  <c r="E135" i="21"/>
  <c r="D135" i="21"/>
  <c r="C135" i="21"/>
  <c r="B135" i="21"/>
  <c r="BE134"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BE133" i="21" s="1"/>
  <c r="H133" i="21"/>
  <c r="G133" i="21"/>
  <c r="F133" i="21"/>
  <c r="E133" i="21"/>
  <c r="D133" i="21"/>
  <c r="C133" i="21"/>
  <c r="B133" i="21"/>
  <c r="BE132"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BE131" i="21" s="1"/>
  <c r="H131" i="21"/>
  <c r="G131" i="21"/>
  <c r="F131" i="21"/>
  <c r="E131" i="21"/>
  <c r="D131" i="21"/>
  <c r="C131" i="21"/>
  <c r="B131" i="21"/>
  <c r="BE130"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BE129" i="21" s="1"/>
  <c r="H129" i="21"/>
  <c r="G129" i="21"/>
  <c r="F129" i="21"/>
  <c r="E129" i="21"/>
  <c r="D129" i="21"/>
  <c r="C129" i="21"/>
  <c r="B129" i="21"/>
  <c r="BE128"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BE127" i="21" s="1"/>
  <c r="H127" i="21"/>
  <c r="G127" i="21"/>
  <c r="F127" i="21"/>
  <c r="E127" i="21"/>
  <c r="D127" i="21"/>
  <c r="C127" i="21"/>
  <c r="B127" i="21"/>
  <c r="BE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BE125" i="21" s="1"/>
  <c r="H125" i="21"/>
  <c r="G125" i="21"/>
  <c r="F125" i="21"/>
  <c r="E125" i="21"/>
  <c r="D125" i="21"/>
  <c r="C125" i="21"/>
  <c r="B125" i="21"/>
  <c r="BE124"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BE123" i="21" s="1"/>
  <c r="H123" i="21"/>
  <c r="G123" i="21"/>
  <c r="F123" i="21"/>
  <c r="E123" i="21"/>
  <c r="D123" i="21"/>
  <c r="C123" i="21"/>
  <c r="B123" i="21"/>
  <c r="BE122"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BE121" i="21" s="1"/>
  <c r="H121" i="21"/>
  <c r="G121" i="21"/>
  <c r="F121" i="21"/>
  <c r="E121" i="21"/>
  <c r="D121" i="21"/>
  <c r="C121" i="21"/>
  <c r="B121" i="21"/>
  <c r="BE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BE119" i="21" s="1"/>
  <c r="H119" i="21"/>
  <c r="G119" i="21"/>
  <c r="F119" i="21"/>
  <c r="E119" i="21"/>
  <c r="D119" i="21"/>
  <c r="C119" i="21"/>
  <c r="B119" i="21"/>
  <c r="BE118"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BE117" i="21" s="1"/>
  <c r="H117" i="21"/>
  <c r="G117" i="21"/>
  <c r="F117" i="21"/>
  <c r="E117" i="21"/>
  <c r="D117" i="21"/>
  <c r="C117" i="21"/>
  <c r="B117" i="21"/>
  <c r="BE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BE115" i="21" s="1"/>
  <c r="H115" i="21"/>
  <c r="G115" i="21"/>
  <c r="F115" i="21"/>
  <c r="E115" i="21"/>
  <c r="D115" i="21"/>
  <c r="C115" i="21"/>
  <c r="B115" i="21"/>
  <c r="BE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BE113" i="21" s="1"/>
  <c r="H113" i="21"/>
  <c r="G113" i="21"/>
  <c r="F113" i="21"/>
  <c r="E113" i="21"/>
  <c r="D113" i="21"/>
  <c r="C113" i="21"/>
  <c r="B113" i="21"/>
  <c r="BE112"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BE111" i="21" s="1"/>
  <c r="H111" i="21"/>
  <c r="G111" i="21"/>
  <c r="F111" i="21"/>
  <c r="E111" i="21"/>
  <c r="D111" i="21"/>
  <c r="C111" i="21"/>
  <c r="B111" i="21"/>
  <c r="BE110"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BE109" i="21" s="1"/>
  <c r="H109" i="21"/>
  <c r="G109" i="21"/>
  <c r="F109" i="21"/>
  <c r="E109" i="21"/>
  <c r="D109" i="21"/>
  <c r="C109" i="21"/>
  <c r="B109" i="21"/>
  <c r="BE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BE107" i="21" s="1"/>
  <c r="H107" i="21"/>
  <c r="G107" i="21"/>
  <c r="F107" i="21"/>
  <c r="E107" i="21"/>
  <c r="D107" i="21"/>
  <c r="C107" i="21"/>
  <c r="B107" i="21"/>
  <c r="BE106"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BE105" i="21" s="1"/>
  <c r="H105" i="21"/>
  <c r="G105" i="21"/>
  <c r="F105" i="21"/>
  <c r="E105" i="21"/>
  <c r="D105" i="21"/>
  <c r="C105" i="21"/>
  <c r="B105" i="21"/>
  <c r="BE104"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BE103" i="21" s="1"/>
  <c r="H103" i="21"/>
  <c r="G103" i="21"/>
  <c r="F103" i="21"/>
  <c r="E103" i="21"/>
  <c r="D103" i="21"/>
  <c r="C103" i="21"/>
  <c r="B103" i="21"/>
  <c r="BE102"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BE101" i="21" s="1"/>
  <c r="H101" i="21"/>
  <c r="G101" i="21"/>
  <c r="F101" i="21"/>
  <c r="E101" i="21"/>
  <c r="D101" i="21"/>
  <c r="C101" i="21"/>
  <c r="B101" i="21"/>
  <c r="BE100"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BE99" i="21" s="1"/>
  <c r="H99" i="21"/>
  <c r="G99" i="21"/>
  <c r="F99" i="21"/>
  <c r="E99" i="21"/>
  <c r="D99" i="21"/>
  <c r="C99" i="21"/>
  <c r="B99" i="21"/>
  <c r="BE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BE97" i="21" s="1"/>
  <c r="H97" i="21"/>
  <c r="G97" i="21"/>
  <c r="F97" i="21"/>
  <c r="E97" i="21"/>
  <c r="D97" i="21"/>
  <c r="C97" i="21"/>
  <c r="B97" i="21"/>
  <c r="BE96"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BE95" i="21" s="1"/>
  <c r="H95" i="21"/>
  <c r="G95" i="21"/>
  <c r="F95" i="21"/>
  <c r="E95" i="21"/>
  <c r="D95" i="21"/>
  <c r="C95" i="21"/>
  <c r="B95" i="21"/>
  <c r="BE94"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BE93" i="21" s="1"/>
  <c r="H93" i="21"/>
  <c r="G93" i="21"/>
  <c r="F93" i="21"/>
  <c r="E93" i="21"/>
  <c r="D93" i="21"/>
  <c r="C93" i="21"/>
  <c r="B93" i="21"/>
  <c r="BE92"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BE91" i="21" s="1"/>
  <c r="H91" i="21"/>
  <c r="G91" i="21"/>
  <c r="F91" i="21"/>
  <c r="E91" i="21"/>
  <c r="D91" i="21"/>
  <c r="C91" i="21"/>
  <c r="B91" i="21"/>
  <c r="BE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BE89" i="21" s="1"/>
  <c r="H89" i="21"/>
  <c r="G89" i="21"/>
  <c r="F89" i="21"/>
  <c r="E89" i="21"/>
  <c r="D89" i="21"/>
  <c r="C89" i="21"/>
  <c r="B89" i="21"/>
  <c r="BE88"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BE87" i="21" s="1"/>
  <c r="H87" i="21"/>
  <c r="G87" i="21"/>
  <c r="F87" i="21"/>
  <c r="E87" i="21"/>
  <c r="D87" i="21"/>
  <c r="C87" i="21"/>
  <c r="B87" i="21"/>
  <c r="BE86"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BE85" i="21" s="1"/>
  <c r="H85" i="21"/>
  <c r="G85" i="21"/>
  <c r="F85" i="21"/>
  <c r="E85" i="21"/>
  <c r="D85" i="21"/>
  <c r="C85" i="21"/>
  <c r="B85" i="21"/>
  <c r="BE84"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BE83" i="21" s="1"/>
  <c r="H83" i="21"/>
  <c r="G83" i="21"/>
  <c r="F83" i="21"/>
  <c r="E83" i="21"/>
  <c r="D83" i="21"/>
  <c r="C83" i="21"/>
  <c r="B83" i="21"/>
  <c r="BE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BE81" i="21" s="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BE80" i="21" s="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BE79" i="21" s="1"/>
  <c r="H79" i="21"/>
  <c r="G79" i="21"/>
  <c r="F79" i="21"/>
  <c r="E79" i="21"/>
  <c r="BA79" i="21" s="1"/>
  <c r="BB79" i="21" s="1"/>
  <c r="D79" i="21"/>
  <c r="C79" i="21"/>
  <c r="B79" i="21"/>
  <c r="BD79" i="21" s="1"/>
  <c r="BE78"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A78" i="21" s="1"/>
  <c r="BB78" i="21" s="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BE75"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BA75" i="21" s="1"/>
  <c r="BB75" i="21" s="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BD72" i="21" s="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BD71" i="21" s="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BD70" i="21" s="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BD69" i="21" s="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BD68" i="21" s="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BD67" i="21" s="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BD66" i="21" s="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BD65" i="21" s="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BD64" i="21" s="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BD63" i="21" s="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BD62" i="21" s="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BD61" i="21" s="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BD60" i="21" s="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BD59" i="21" s="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BD58" i="21" s="1"/>
  <c r="G58" i="21"/>
  <c r="F58" i="21"/>
  <c r="E58" i="21"/>
  <c r="D58" i="21"/>
  <c r="C58" i="21"/>
  <c r="B58" i="21"/>
  <c r="BC57"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BD57" i="21" s="1"/>
  <c r="F57" i="21"/>
  <c r="E57" i="21"/>
  <c r="D57" i="21"/>
  <c r="C57" i="21"/>
  <c r="B57" i="21"/>
  <c r="BA57" i="21" s="1"/>
  <c r="BB57" i="21" s="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BD56" i="21" s="1"/>
  <c r="F56" i="21"/>
  <c r="E56" i="21"/>
  <c r="D56" i="21"/>
  <c r="C56" i="21"/>
  <c r="B56" i="21"/>
  <c r="BA56" i="21" s="1"/>
  <c r="BB56" i="21" s="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BD54" i="21" s="1"/>
  <c r="F54" i="21"/>
  <c r="E54" i="21"/>
  <c r="D54" i="21"/>
  <c r="C54" i="21"/>
  <c r="B54" i="21"/>
  <c r="BD53" i="21"/>
  <c r="BC53"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BD52" i="21"/>
  <c r="BC52"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BA52" i="21" s="1"/>
  <c r="BB52" i="21" s="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BD51" i="21" s="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BC50" i="21" s="1"/>
  <c r="G50" i="21"/>
  <c r="BD50" i="21" s="1"/>
  <c r="F50" i="21"/>
  <c r="E50" i="21"/>
  <c r="D50" i="21"/>
  <c r="C50" i="21"/>
  <c r="B50" i="21"/>
  <c r="BC49"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BD49" i="21" s="1"/>
  <c r="F49" i="21"/>
  <c r="E49" i="21"/>
  <c r="D49" i="21"/>
  <c r="C49" i="21"/>
  <c r="B49" i="21"/>
  <c r="BA49" i="21" s="1"/>
  <c r="BB49" i="21" s="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BD48" i="21" s="1"/>
  <c r="F48" i="21"/>
  <c r="E48" i="21"/>
  <c r="D48" i="21"/>
  <c r="C48" i="21"/>
  <c r="B48" i="21"/>
  <c r="BA48" i="21" s="1"/>
  <c r="BB48" i="21" s="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BD47" i="21" s="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D46" i="21" s="1"/>
  <c r="B46" i="21"/>
  <c r="BD45" i="21"/>
  <c r="BC45"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BD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C44" i="21" s="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BC42" i="21" s="1"/>
  <c r="G42" i="21"/>
  <c r="F42" i="21"/>
  <c r="E42" i="21"/>
  <c r="D42" i="21"/>
  <c r="C42" i="21"/>
  <c r="BD42" i="21" s="1"/>
  <c r="B42" i="21"/>
  <c r="BC41"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D41" i="21" s="1"/>
  <c r="B41" i="21"/>
  <c r="BA41" i="21" s="1"/>
  <c r="BB41" i="21" s="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BA40" i="21" s="1"/>
  <c r="BB40" i="21" s="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BD37" i="21"/>
  <c r="BC37"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BD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C36" i="21" s="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BC34" i="21" s="1"/>
  <c r="G34" i="21"/>
  <c r="F34" i="21"/>
  <c r="E34" i="21"/>
  <c r="D34" i="21"/>
  <c r="C34" i="21"/>
  <c r="B34" i="21"/>
  <c r="BC33"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D33" i="21" s="1"/>
  <c r="B33" i="21"/>
  <c r="BA33" i="21" s="1"/>
  <c r="BB33" i="21" s="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D31" i="21" s="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BD29" i="21"/>
  <c r="BC29"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C28" i="21" s="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BC26"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BC25"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D25" i="21" s="1"/>
  <c r="B25" i="21"/>
  <c r="BA25" i="21" s="1"/>
  <c r="BB25" i="21" s="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BE24" i="21" s="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BD22" i="21" s="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BD20" i="21" s="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BE18"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BD18" i="21" s="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BE16"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BD16" i="21" s="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BD14" i="21" s="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BD10" i="21" s="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BE8"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BD8" i="21" s="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BD4" i="21" s="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N206" i="14"/>
  <c r="AM206" i="14"/>
  <c r="AL206" i="14"/>
  <c r="AK206" i="14"/>
  <c r="AJ206" i="14"/>
  <c r="AI206" i="14"/>
  <c r="AH206" i="14"/>
  <c r="AG206" i="14"/>
  <c r="AB184" i="14" s="1"/>
  <c r="Z162" i="14" s="1"/>
  <c r="AF206" i="14"/>
  <c r="AE206" i="14"/>
  <c r="AD206" i="14"/>
  <c r="AC206" i="14"/>
  <c r="AB206" i="14"/>
  <c r="AA206" i="14"/>
  <c r="Z206" i="14"/>
  <c r="X206" i="14"/>
  <c r="W206" i="14"/>
  <c r="T206" i="14"/>
  <c r="S206" i="14"/>
  <c r="R206" i="14"/>
  <c r="Q206" i="14"/>
  <c r="P206" i="14"/>
  <c r="O206" i="14"/>
  <c r="N206" i="14"/>
  <c r="M184" i="14" s="1"/>
  <c r="M206" i="14"/>
  <c r="L206" i="14"/>
  <c r="K206" i="14"/>
  <c r="J206" i="14"/>
  <c r="I206" i="14"/>
  <c r="H206" i="14"/>
  <c r="G206" i="14"/>
  <c r="F206" i="14"/>
  <c r="C184" i="14" s="1"/>
  <c r="E206" i="14"/>
  <c r="D206" i="14"/>
  <c r="C206" i="14"/>
  <c r="B206" i="14"/>
  <c r="A206" i="14"/>
  <c r="AN205" i="14"/>
  <c r="AM205" i="14"/>
  <c r="AL205" i="14"/>
  <c r="AK205" i="14"/>
  <c r="AJ205" i="14"/>
  <c r="AI205" i="14"/>
  <c r="AH205" i="14"/>
  <c r="AG205" i="14"/>
  <c r="AF205" i="14"/>
  <c r="AE205" i="14"/>
  <c r="AD205" i="14"/>
  <c r="AG183" i="14" s="1"/>
  <c r="AC205" i="14"/>
  <c r="AB205" i="14"/>
  <c r="AA205" i="14"/>
  <c r="Z205" i="14"/>
  <c r="X205" i="14"/>
  <c r="W205" i="14"/>
  <c r="T205" i="14"/>
  <c r="S205" i="14"/>
  <c r="R205" i="14"/>
  <c r="Q205" i="14"/>
  <c r="P205" i="14"/>
  <c r="O205" i="14"/>
  <c r="N205" i="14"/>
  <c r="M205" i="14"/>
  <c r="L205" i="14"/>
  <c r="K205" i="14"/>
  <c r="J205" i="14"/>
  <c r="I205" i="14"/>
  <c r="H205" i="14"/>
  <c r="G205" i="14"/>
  <c r="F205" i="14"/>
  <c r="E205" i="14"/>
  <c r="D205" i="14"/>
  <c r="C205" i="14"/>
  <c r="B205" i="14"/>
  <c r="A205" i="14"/>
  <c r="AN204" i="14"/>
  <c r="AM204" i="14"/>
  <c r="AL204" i="14"/>
  <c r="AK204" i="14"/>
  <c r="AJ204" i="14"/>
  <c r="AI204" i="14"/>
  <c r="AH204" i="14"/>
  <c r="AG204" i="14"/>
  <c r="AF204" i="14"/>
  <c r="AE204" i="14"/>
  <c r="AD204" i="14"/>
  <c r="AC204" i="14"/>
  <c r="AB204" i="14"/>
  <c r="AA204" i="14"/>
  <c r="Z182" i="14" s="1"/>
  <c r="S160" i="14" s="1"/>
  <c r="Z204" i="14"/>
  <c r="X204" i="14"/>
  <c r="W204" i="14"/>
  <c r="T204" i="14"/>
  <c r="S204" i="14"/>
  <c r="R204" i="14"/>
  <c r="Q204" i="14"/>
  <c r="P204" i="14"/>
  <c r="M182" i="14" s="1"/>
  <c r="B160" i="14" s="1"/>
  <c r="O204" i="14"/>
  <c r="N204" i="14"/>
  <c r="M204" i="14"/>
  <c r="L204" i="14"/>
  <c r="K204" i="14"/>
  <c r="J204" i="14"/>
  <c r="I204" i="14"/>
  <c r="H204" i="14"/>
  <c r="L182" i="14" s="1"/>
  <c r="G204" i="14"/>
  <c r="F204" i="14"/>
  <c r="E204" i="14"/>
  <c r="D204" i="14"/>
  <c r="C204" i="14"/>
  <c r="B204" i="14"/>
  <c r="A204" i="14"/>
  <c r="AN203" i="14"/>
  <c r="AB181" i="14" s="1"/>
  <c r="Z159" i="14" s="1"/>
  <c r="AM203" i="14"/>
  <c r="AL203" i="14"/>
  <c r="AK203" i="14"/>
  <c r="AJ203" i="14"/>
  <c r="AI203" i="14"/>
  <c r="AJ181" i="14" s="1"/>
  <c r="AH203" i="14"/>
  <c r="AG203" i="14"/>
  <c r="AF203" i="14"/>
  <c r="AE203" i="14"/>
  <c r="AD203" i="14"/>
  <c r="AC203" i="14"/>
  <c r="AB203" i="14"/>
  <c r="AA203" i="14"/>
  <c r="Z181" i="14" s="1"/>
  <c r="S159" i="14" s="1"/>
  <c r="Z203" i="14"/>
  <c r="X203" i="14"/>
  <c r="W203" i="14"/>
  <c r="T203" i="14"/>
  <c r="S203" i="14"/>
  <c r="R203" i="14"/>
  <c r="Q203" i="14"/>
  <c r="P203" i="14"/>
  <c r="M181" i="14" s="1"/>
  <c r="B159" i="14" s="1"/>
  <c r="O203" i="14"/>
  <c r="N203" i="14"/>
  <c r="M203" i="14"/>
  <c r="B181" i="14" s="1"/>
  <c r="L203" i="14"/>
  <c r="K203" i="14"/>
  <c r="J203" i="14"/>
  <c r="I203" i="14"/>
  <c r="H203" i="14"/>
  <c r="G203" i="14"/>
  <c r="F203" i="14"/>
  <c r="E203" i="14"/>
  <c r="D203" i="14"/>
  <c r="C203" i="14"/>
  <c r="B203" i="14"/>
  <c r="A203" i="14"/>
  <c r="AN202" i="14"/>
  <c r="AB180" i="14" s="1"/>
  <c r="AM202" i="14"/>
  <c r="AL202" i="14"/>
  <c r="AK202" i="14"/>
  <c r="AN180" i="14" s="1"/>
  <c r="AJ202" i="14"/>
  <c r="AI202" i="14"/>
  <c r="AH202" i="14"/>
  <c r="AG202" i="14"/>
  <c r="AF202" i="14"/>
  <c r="AE202" i="14"/>
  <c r="AD202" i="14"/>
  <c r="AC202" i="14"/>
  <c r="AB202" i="14"/>
  <c r="AA202" i="14"/>
  <c r="Z202" i="14"/>
  <c r="X202" i="14"/>
  <c r="W202" i="14"/>
  <c r="X180" i="14" s="1"/>
  <c r="T158" i="14" s="1"/>
  <c r="T202" i="14"/>
  <c r="S202" i="14"/>
  <c r="R202" i="14"/>
  <c r="M180" i="14" s="1"/>
  <c r="Q202" i="14"/>
  <c r="P202" i="14"/>
  <c r="O202" i="14"/>
  <c r="N202" i="14"/>
  <c r="M202" i="14"/>
  <c r="B180" i="14" s="1"/>
  <c r="L202" i="14"/>
  <c r="K202" i="14"/>
  <c r="J202" i="14"/>
  <c r="I202" i="14"/>
  <c r="H202" i="14"/>
  <c r="G202" i="14"/>
  <c r="F202" i="14"/>
  <c r="E202" i="14"/>
  <c r="G180" i="14" s="1"/>
  <c r="D158" i="14" s="1"/>
  <c r="D202" i="14"/>
  <c r="C202" i="14"/>
  <c r="B202" i="14"/>
  <c r="A202" i="14"/>
  <c r="AN201" i="14"/>
  <c r="AM201" i="14"/>
  <c r="AL201" i="14"/>
  <c r="AK201" i="14"/>
  <c r="AN179" i="14" s="1"/>
  <c r="AJ201" i="14"/>
  <c r="AI201" i="14"/>
  <c r="AH201" i="14"/>
  <c r="AG201" i="14"/>
  <c r="AF201" i="14"/>
  <c r="AE201" i="14"/>
  <c r="AD201" i="14"/>
  <c r="AC201" i="14"/>
  <c r="AG179" i="14" s="1"/>
  <c r="AB201" i="14"/>
  <c r="AA201" i="14"/>
  <c r="Z201" i="14"/>
  <c r="S179" i="14" s="1"/>
  <c r="X201" i="14"/>
  <c r="W201" i="14"/>
  <c r="T201" i="14"/>
  <c r="S201" i="14"/>
  <c r="R201" i="14"/>
  <c r="M179" i="14" s="1"/>
  <c r="B157" i="14" s="1"/>
  <c r="Q201" i="14"/>
  <c r="P201" i="14"/>
  <c r="O201" i="14"/>
  <c r="N201" i="14"/>
  <c r="M201" i="14"/>
  <c r="L201" i="14"/>
  <c r="K201" i="14"/>
  <c r="J201" i="14"/>
  <c r="I201" i="14"/>
  <c r="H201" i="14"/>
  <c r="G201" i="14"/>
  <c r="D179" i="14" s="1"/>
  <c r="F201" i="14"/>
  <c r="E201" i="14"/>
  <c r="D201" i="14"/>
  <c r="C201" i="14"/>
  <c r="B201" i="14"/>
  <c r="A201" i="14"/>
  <c r="AN200" i="14"/>
  <c r="AM200" i="14"/>
  <c r="AL200" i="14"/>
  <c r="AK200" i="14"/>
  <c r="AJ200" i="14"/>
  <c r="AI200" i="14"/>
  <c r="AH200" i="14"/>
  <c r="AJ178" i="14" s="1"/>
  <c r="AG200" i="14"/>
  <c r="AF200" i="14"/>
  <c r="AE200" i="14"/>
  <c r="AD200" i="14"/>
  <c r="AC200" i="14"/>
  <c r="AB200" i="14"/>
  <c r="AA200" i="14"/>
  <c r="Z200" i="14"/>
  <c r="X200" i="14"/>
  <c r="W200" i="14"/>
  <c r="T200" i="14"/>
  <c r="S200" i="14"/>
  <c r="R200" i="14"/>
  <c r="Q200" i="14"/>
  <c r="P200" i="14"/>
  <c r="O200" i="14"/>
  <c r="M178" i="14" s="1"/>
  <c r="N200" i="14"/>
  <c r="M200" i="14"/>
  <c r="L200" i="14"/>
  <c r="K200" i="14"/>
  <c r="J200" i="14"/>
  <c r="I200" i="14"/>
  <c r="H200" i="14"/>
  <c r="G200" i="14"/>
  <c r="F200" i="14"/>
  <c r="E200" i="14"/>
  <c r="D200" i="14"/>
  <c r="C200" i="14"/>
  <c r="B200" i="14"/>
  <c r="A200" i="14"/>
  <c r="AN199" i="14"/>
  <c r="AM199" i="14"/>
  <c r="AN177" i="14" s="1"/>
  <c r="AL199" i="14"/>
  <c r="AK199" i="14"/>
  <c r="AJ199" i="14"/>
  <c r="AB177" i="14" s="1"/>
  <c r="Z155" i="14" s="1"/>
  <c r="AI199" i="14"/>
  <c r="AH199" i="14"/>
  <c r="AG199" i="14"/>
  <c r="AF199" i="14"/>
  <c r="AE199" i="14"/>
  <c r="AG177" i="14" s="1"/>
  <c r="AD199" i="14"/>
  <c r="AC199" i="14"/>
  <c r="AB199" i="14"/>
  <c r="AA199" i="14"/>
  <c r="Z199" i="14"/>
  <c r="X199" i="14"/>
  <c r="W199" i="14"/>
  <c r="T199" i="14"/>
  <c r="S177" i="14" s="1"/>
  <c r="S199" i="14"/>
  <c r="R199" i="14"/>
  <c r="Q199" i="14"/>
  <c r="M177" i="14" s="1"/>
  <c r="P199" i="14"/>
  <c r="O199" i="14"/>
  <c r="N199" i="14"/>
  <c r="M199" i="14"/>
  <c r="L199" i="14"/>
  <c r="D177" i="14" s="1"/>
  <c r="K199" i="14"/>
  <c r="J199" i="14"/>
  <c r="I199" i="14"/>
  <c r="H199" i="14"/>
  <c r="G199" i="14"/>
  <c r="F199" i="14"/>
  <c r="E199" i="14"/>
  <c r="D199" i="14"/>
  <c r="B177" i="14" s="1"/>
  <c r="C199" i="14"/>
  <c r="B199" i="14"/>
  <c r="A199" i="14"/>
  <c r="AN198" i="14"/>
  <c r="AM198" i="14"/>
  <c r="AL198" i="14"/>
  <c r="AK198" i="14"/>
  <c r="AJ198" i="14"/>
  <c r="AB176" i="14" s="1"/>
  <c r="Z154" i="14" s="1"/>
  <c r="AI198" i="14"/>
  <c r="AH198" i="14"/>
  <c r="AG198" i="14"/>
  <c r="AF198" i="14"/>
  <c r="AE198" i="14"/>
  <c r="AD198" i="14"/>
  <c r="AC198" i="14"/>
  <c r="AB198" i="14"/>
  <c r="AA198" i="14"/>
  <c r="Z198" i="14"/>
  <c r="X198" i="14"/>
  <c r="W198" i="14"/>
  <c r="T198" i="14"/>
  <c r="S198" i="14"/>
  <c r="R198" i="14"/>
  <c r="Q198" i="14"/>
  <c r="P198" i="14"/>
  <c r="O198" i="14"/>
  <c r="N198" i="14"/>
  <c r="M198" i="14"/>
  <c r="L198" i="14"/>
  <c r="K198" i="14"/>
  <c r="J198" i="14"/>
  <c r="I198" i="14"/>
  <c r="K176" i="14" s="1"/>
  <c r="H198" i="14"/>
  <c r="G198" i="14"/>
  <c r="F198" i="14"/>
  <c r="E198" i="14"/>
  <c r="D198" i="14"/>
  <c r="C198" i="14"/>
  <c r="B198" i="14"/>
  <c r="A198" i="14"/>
  <c r="AN197" i="14"/>
  <c r="AM197" i="14"/>
  <c r="AL197" i="14"/>
  <c r="AK197" i="14"/>
  <c r="AJ197" i="14"/>
  <c r="AI197" i="14"/>
  <c r="AH197" i="14"/>
  <c r="AG197" i="14"/>
  <c r="AB175" i="14" s="1"/>
  <c r="AF197" i="14"/>
  <c r="AE197" i="14"/>
  <c r="AD197" i="14"/>
  <c r="AG175" i="14" s="1"/>
  <c r="AC197" i="14"/>
  <c r="AB197" i="14"/>
  <c r="AA197" i="14"/>
  <c r="Z197" i="14"/>
  <c r="X197" i="14"/>
  <c r="W197" i="14"/>
  <c r="T197" i="14"/>
  <c r="S197" i="14"/>
  <c r="R197" i="14"/>
  <c r="Q197" i="14"/>
  <c r="P197" i="14"/>
  <c r="O197" i="14"/>
  <c r="N197" i="14"/>
  <c r="M175" i="14" s="1"/>
  <c r="M197" i="14"/>
  <c r="L197" i="14"/>
  <c r="K197" i="14"/>
  <c r="J197" i="14"/>
  <c r="I197" i="14"/>
  <c r="H197" i="14"/>
  <c r="G197" i="14"/>
  <c r="F197" i="14"/>
  <c r="E197" i="14"/>
  <c r="D197" i="14"/>
  <c r="C197" i="14"/>
  <c r="B197" i="14"/>
  <c r="A197" i="14"/>
  <c r="AN196" i="14"/>
  <c r="AM196" i="14"/>
  <c r="AL196" i="14"/>
  <c r="AN174" i="14" s="1"/>
  <c r="AK196" i="14"/>
  <c r="AJ196" i="14"/>
  <c r="AI196" i="14"/>
  <c r="AH196" i="14"/>
  <c r="AG196" i="14"/>
  <c r="AF196" i="14"/>
  <c r="AE196" i="14"/>
  <c r="AD196" i="14"/>
  <c r="AC196" i="14"/>
  <c r="AB196" i="14"/>
  <c r="AA196" i="14"/>
  <c r="Z174" i="14" s="1"/>
  <c r="S152" i="14" s="1"/>
  <c r="Z196" i="14"/>
  <c r="X196" i="14"/>
  <c r="W196" i="14"/>
  <c r="T196" i="14"/>
  <c r="S196" i="14"/>
  <c r="R196" i="14"/>
  <c r="Q196" i="14"/>
  <c r="P196" i="14"/>
  <c r="M174" i="14" s="1"/>
  <c r="B152" i="14" s="1"/>
  <c r="O196" i="14"/>
  <c r="N196" i="14"/>
  <c r="M196" i="14"/>
  <c r="L196" i="14"/>
  <c r="K196" i="14"/>
  <c r="J196" i="14"/>
  <c r="I196" i="14"/>
  <c r="H196" i="14"/>
  <c r="G196" i="14"/>
  <c r="F196" i="14"/>
  <c r="E196" i="14"/>
  <c r="D196" i="14"/>
  <c r="C196" i="14"/>
  <c r="B196" i="14"/>
  <c r="A196" i="14"/>
  <c r="AN195" i="14"/>
  <c r="AB173" i="14" s="1"/>
  <c r="Z151" i="14" s="1"/>
  <c r="AM195" i="14"/>
  <c r="AL195" i="14"/>
  <c r="AK195" i="14"/>
  <c r="AJ195" i="14"/>
  <c r="AI195" i="14"/>
  <c r="AJ173" i="14" s="1"/>
  <c r="AB151" i="14" s="1"/>
  <c r="AH195" i="14"/>
  <c r="AG195" i="14"/>
  <c r="AF195" i="14"/>
  <c r="AE195" i="14"/>
  <c r="AD195" i="14"/>
  <c r="AC195" i="14"/>
  <c r="AB195" i="14"/>
  <c r="AA195" i="14"/>
  <c r="Z173" i="14" s="1"/>
  <c r="S151" i="14" s="1"/>
  <c r="Z195" i="14"/>
  <c r="X195" i="14"/>
  <c r="W195" i="14"/>
  <c r="T195" i="14"/>
  <c r="S195" i="14"/>
  <c r="R195" i="14"/>
  <c r="Q195" i="14"/>
  <c r="P195" i="14"/>
  <c r="M173" i="14" s="1"/>
  <c r="B151" i="14" s="1"/>
  <c r="O195" i="14"/>
  <c r="N195" i="14"/>
  <c r="M195" i="14"/>
  <c r="B173" i="14" s="1"/>
  <c r="L195" i="14"/>
  <c r="K195" i="14"/>
  <c r="J195" i="14"/>
  <c r="I195" i="14"/>
  <c r="H195" i="14"/>
  <c r="L173" i="14" s="1"/>
  <c r="G195" i="14"/>
  <c r="F195" i="14"/>
  <c r="E195" i="14"/>
  <c r="D195" i="14"/>
  <c r="C195" i="14"/>
  <c r="B195" i="14"/>
  <c r="A195" i="14"/>
  <c r="AN194" i="14"/>
  <c r="AB172" i="14" s="1"/>
  <c r="AM194" i="14"/>
  <c r="AL194" i="14"/>
  <c r="AK194" i="14"/>
  <c r="AN172" i="14" s="1"/>
  <c r="AJ194" i="14"/>
  <c r="AI194" i="14"/>
  <c r="AH194" i="14"/>
  <c r="AG194" i="14"/>
  <c r="AF194" i="14"/>
  <c r="AE194" i="14"/>
  <c r="AD194" i="14"/>
  <c r="AC194" i="14"/>
  <c r="AB194" i="14"/>
  <c r="AA194" i="14"/>
  <c r="Z194" i="14"/>
  <c r="X194" i="14"/>
  <c r="W194" i="14"/>
  <c r="X172" i="14" s="1"/>
  <c r="T150" i="14" s="1"/>
  <c r="T194" i="14"/>
  <c r="S194" i="14"/>
  <c r="R194" i="14"/>
  <c r="M172" i="14" s="1"/>
  <c r="Q194" i="14"/>
  <c r="P194" i="14"/>
  <c r="O194" i="14"/>
  <c r="N194" i="14"/>
  <c r="M194" i="14"/>
  <c r="B172" i="14" s="1"/>
  <c r="L194" i="14"/>
  <c r="K194" i="14"/>
  <c r="J194" i="14"/>
  <c r="I194" i="14"/>
  <c r="H194" i="14"/>
  <c r="G194" i="14"/>
  <c r="F194" i="14"/>
  <c r="E194" i="14"/>
  <c r="G172" i="14" s="1"/>
  <c r="D150" i="14" s="1"/>
  <c r="D194" i="14"/>
  <c r="C194" i="14"/>
  <c r="B194" i="14"/>
  <c r="A194" i="14"/>
  <c r="AN193" i="14"/>
  <c r="AM193" i="14"/>
  <c r="AL193" i="14"/>
  <c r="AK193" i="14"/>
  <c r="AN171" i="14" s="1"/>
  <c r="AB149" i="14" s="1"/>
  <c r="AJ193" i="14"/>
  <c r="AI193" i="14"/>
  <c r="AH193" i="14"/>
  <c r="AG193" i="14"/>
  <c r="AF193" i="14"/>
  <c r="AE193" i="14"/>
  <c r="AD193" i="14"/>
  <c r="AC193" i="14"/>
  <c r="AG171" i="14" s="1"/>
  <c r="AB193" i="14"/>
  <c r="AA193" i="14"/>
  <c r="Z193" i="14"/>
  <c r="S171" i="14" s="1"/>
  <c r="X193" i="14"/>
  <c r="W193" i="14"/>
  <c r="T193" i="14"/>
  <c r="S193" i="14"/>
  <c r="R193" i="14"/>
  <c r="Q193" i="14"/>
  <c r="P193" i="14"/>
  <c r="O193" i="14"/>
  <c r="N193" i="14"/>
  <c r="M193" i="14"/>
  <c r="L193" i="14"/>
  <c r="K193" i="14"/>
  <c r="J193" i="14"/>
  <c r="I193" i="14"/>
  <c r="H193" i="14"/>
  <c r="G193" i="14"/>
  <c r="D171" i="14" s="1"/>
  <c r="F193" i="14"/>
  <c r="E193" i="14"/>
  <c r="D193" i="14"/>
  <c r="C193" i="14"/>
  <c r="B193" i="14"/>
  <c r="A193" i="14"/>
  <c r="AN192" i="14"/>
  <c r="AM192" i="14"/>
  <c r="AL192" i="14"/>
  <c r="AK192" i="14"/>
  <c r="AJ192" i="14"/>
  <c r="AI192" i="14"/>
  <c r="AH192" i="14"/>
  <c r="AJ170" i="14" s="1"/>
  <c r="AB148" i="14" s="1"/>
  <c r="AG192" i="14"/>
  <c r="AF192" i="14"/>
  <c r="AE192" i="14"/>
  <c r="AD192" i="14"/>
  <c r="AC192" i="14"/>
  <c r="AB192" i="14"/>
  <c r="AA192" i="14"/>
  <c r="Z192" i="14"/>
  <c r="X192" i="14"/>
  <c r="W192" i="14"/>
  <c r="T192" i="14"/>
  <c r="S192" i="14"/>
  <c r="R192" i="14"/>
  <c r="Q192" i="14"/>
  <c r="P192" i="14"/>
  <c r="O192" i="14"/>
  <c r="N192" i="14"/>
  <c r="M192" i="14"/>
  <c r="L192" i="14"/>
  <c r="K192" i="14"/>
  <c r="J192" i="14"/>
  <c r="I192" i="14"/>
  <c r="H192" i="14"/>
  <c r="G192" i="14"/>
  <c r="F192" i="14"/>
  <c r="E192" i="14"/>
  <c r="D192" i="14"/>
  <c r="C192" i="14"/>
  <c r="B192" i="14"/>
  <c r="A192" i="14"/>
  <c r="AN191" i="14"/>
  <c r="AM191" i="14"/>
  <c r="AN169" i="14" s="1"/>
  <c r="AB147" i="14" s="1"/>
  <c r="AL191" i="14"/>
  <c r="AK191" i="14"/>
  <c r="AJ191" i="14"/>
  <c r="AB169" i="14" s="1"/>
  <c r="AI191" i="14"/>
  <c r="AH191" i="14"/>
  <c r="AG191" i="14"/>
  <c r="AF191" i="14"/>
  <c r="AE191" i="14"/>
  <c r="AG169" i="14" s="1"/>
  <c r="AD191" i="14"/>
  <c r="AC191" i="14"/>
  <c r="AB191" i="14"/>
  <c r="AA191" i="14"/>
  <c r="Z191" i="14"/>
  <c r="X191" i="14"/>
  <c r="W191" i="14"/>
  <c r="T191" i="14"/>
  <c r="S169" i="14" s="1"/>
  <c r="S191" i="14"/>
  <c r="R191" i="14"/>
  <c r="Q191" i="14"/>
  <c r="M169" i="14" s="1"/>
  <c r="P191" i="14"/>
  <c r="O191" i="14"/>
  <c r="N191" i="14"/>
  <c r="M191" i="14"/>
  <c r="L191" i="14"/>
  <c r="D169" i="14" s="1"/>
  <c r="K191" i="14"/>
  <c r="J191" i="14"/>
  <c r="I191" i="14"/>
  <c r="H191" i="14"/>
  <c r="G191" i="14"/>
  <c r="F191" i="14"/>
  <c r="E191" i="14"/>
  <c r="D191" i="14"/>
  <c r="C191" i="14"/>
  <c r="B191" i="14"/>
  <c r="A191" i="14"/>
  <c r="AN190" i="14"/>
  <c r="AM190" i="14"/>
  <c r="AL190" i="14"/>
  <c r="AK190" i="14"/>
  <c r="AJ190" i="14"/>
  <c r="AB168" i="14" s="1"/>
  <c r="AI190" i="14"/>
  <c r="AH190" i="14"/>
  <c r="AG190" i="14"/>
  <c r="AF190" i="14"/>
  <c r="AE190" i="14"/>
  <c r="AD190" i="14"/>
  <c r="AC190" i="14"/>
  <c r="AB190" i="14"/>
  <c r="Z168" i="14" s="1"/>
  <c r="S146" i="14" s="1"/>
  <c r="AA190" i="14"/>
  <c r="Z190" i="14"/>
  <c r="X190" i="14"/>
  <c r="W190" i="14"/>
  <c r="T190" i="14"/>
  <c r="S190" i="14"/>
  <c r="R190" i="14"/>
  <c r="Q190" i="14"/>
  <c r="P190" i="14"/>
  <c r="O190" i="14"/>
  <c r="N190" i="14"/>
  <c r="M190" i="14"/>
  <c r="L190" i="14"/>
  <c r="K190" i="14"/>
  <c r="J190" i="14"/>
  <c r="I190" i="14"/>
  <c r="K168" i="14" s="1"/>
  <c r="H190" i="14"/>
  <c r="G190" i="14"/>
  <c r="F190" i="14"/>
  <c r="E190" i="14"/>
  <c r="D190" i="14"/>
  <c r="C190" i="14"/>
  <c r="B190" i="14"/>
  <c r="A190" i="14"/>
  <c r="AN189" i="14"/>
  <c r="AM189" i="14"/>
  <c r="AL189" i="14"/>
  <c r="AK189" i="14"/>
  <c r="AJ189" i="14"/>
  <c r="AI189" i="14"/>
  <c r="AH189" i="14"/>
  <c r="AG189" i="14"/>
  <c r="AB167" i="14" s="1"/>
  <c r="AF189" i="14"/>
  <c r="AE189" i="14"/>
  <c r="AD189" i="14"/>
  <c r="AG167" i="14" s="1"/>
  <c r="AC189" i="14"/>
  <c r="AB189" i="14"/>
  <c r="AA189" i="14"/>
  <c r="Z189" i="14"/>
  <c r="X189" i="14"/>
  <c r="T167" i="14" s="1"/>
  <c r="W189" i="14"/>
  <c r="T189" i="14"/>
  <c r="S189" i="14"/>
  <c r="R189" i="14"/>
  <c r="Q189" i="14"/>
  <c r="P189" i="14"/>
  <c r="O189" i="14"/>
  <c r="N189" i="14"/>
  <c r="M167" i="14" s="1"/>
  <c r="B145" i="14" s="1"/>
  <c r="M189" i="14"/>
  <c r="L189" i="14"/>
  <c r="K189" i="14"/>
  <c r="J189" i="14"/>
  <c r="I189" i="14"/>
  <c r="H189" i="14"/>
  <c r="G189" i="14"/>
  <c r="F189" i="14"/>
  <c r="E189" i="14"/>
  <c r="D189" i="14"/>
  <c r="C189" i="14"/>
  <c r="B189" i="14"/>
  <c r="A189" i="14"/>
  <c r="AN188" i="14"/>
  <c r="AM188" i="14"/>
  <c r="AL188" i="14"/>
  <c r="AN166" i="14" s="1"/>
  <c r="AK188" i="14"/>
  <c r="AJ188" i="14"/>
  <c r="AI188" i="14"/>
  <c r="AH188" i="14"/>
  <c r="AG188" i="14"/>
  <c r="AF188" i="14"/>
  <c r="AE188" i="14"/>
  <c r="AD188" i="14"/>
  <c r="AG166" i="14" s="1"/>
  <c r="AC188" i="14"/>
  <c r="AB188" i="14"/>
  <c r="AA188" i="14"/>
  <c r="Z166" i="14" s="1"/>
  <c r="S144" i="14" s="1"/>
  <c r="Z188" i="14"/>
  <c r="X188" i="14"/>
  <c r="W188" i="14"/>
  <c r="T188" i="14"/>
  <c r="S188" i="14"/>
  <c r="R188" i="14"/>
  <c r="Q188" i="14"/>
  <c r="P188" i="14"/>
  <c r="M166" i="14" s="1"/>
  <c r="B144" i="14" s="1"/>
  <c r="O188" i="14"/>
  <c r="N188" i="14"/>
  <c r="M188" i="14"/>
  <c r="L188" i="14"/>
  <c r="K188" i="14"/>
  <c r="J188" i="14"/>
  <c r="I188" i="14"/>
  <c r="H188" i="14"/>
  <c r="G188" i="14"/>
  <c r="F188" i="14"/>
  <c r="E188" i="14"/>
  <c r="D188" i="14"/>
  <c r="C188" i="14"/>
  <c r="B188" i="14"/>
  <c r="A188" i="14"/>
  <c r="AN187" i="14"/>
  <c r="AB165" i="14" s="1"/>
  <c r="AM187" i="14"/>
  <c r="AL187" i="14"/>
  <c r="AK187" i="14"/>
  <c r="AJ187" i="14"/>
  <c r="AI187" i="14"/>
  <c r="AJ165" i="14" s="1"/>
  <c r="AB143" i="14" s="1"/>
  <c r="AH187" i="14"/>
  <c r="AG187" i="14"/>
  <c r="AF187" i="14"/>
  <c r="AE187" i="14"/>
  <c r="AD187" i="14"/>
  <c r="AC187" i="14"/>
  <c r="AB187" i="14"/>
  <c r="AA187" i="14"/>
  <c r="Z165" i="14" s="1"/>
  <c r="S143" i="14" s="1"/>
  <c r="Z187" i="14"/>
  <c r="X187" i="14"/>
  <c r="W187" i="14"/>
  <c r="T187" i="14"/>
  <c r="S187" i="14"/>
  <c r="R187" i="14"/>
  <c r="Q187" i="14"/>
  <c r="P187" i="14"/>
  <c r="M165" i="14" s="1"/>
  <c r="B143" i="14" s="1"/>
  <c r="O187" i="14"/>
  <c r="N187" i="14"/>
  <c r="M187" i="14"/>
  <c r="B165" i="14" s="1"/>
  <c r="L187" i="14"/>
  <c r="K187" i="14"/>
  <c r="J187" i="14"/>
  <c r="I187" i="14"/>
  <c r="H187" i="14"/>
  <c r="L165" i="14" s="1"/>
  <c r="D143" i="14" s="1"/>
  <c r="G187" i="14"/>
  <c r="F187" i="14"/>
  <c r="E187" i="14"/>
  <c r="D187" i="14"/>
  <c r="C187" i="14"/>
  <c r="B187" i="14"/>
  <c r="A187" i="14"/>
  <c r="AN186" i="14"/>
  <c r="AB164" i="14" s="1"/>
  <c r="AM186" i="14"/>
  <c r="AL186" i="14"/>
  <c r="AK186" i="14"/>
  <c r="AN164" i="14" s="1"/>
  <c r="AJ186" i="14"/>
  <c r="AI186" i="14"/>
  <c r="AH186" i="14"/>
  <c r="AG186" i="14"/>
  <c r="AF186" i="14"/>
  <c r="AE186" i="14"/>
  <c r="AD186" i="14"/>
  <c r="AC186" i="14"/>
  <c r="AB186" i="14"/>
  <c r="AA186" i="14"/>
  <c r="Z186" i="14"/>
  <c r="X186" i="14"/>
  <c r="W186" i="14"/>
  <c r="X164" i="14" s="1"/>
  <c r="T142" i="14" s="1"/>
  <c r="T186" i="14"/>
  <c r="S186" i="14"/>
  <c r="R186" i="14"/>
  <c r="M164" i="14" s="1"/>
  <c r="Q186" i="14"/>
  <c r="P186" i="14"/>
  <c r="O186" i="14"/>
  <c r="N186" i="14"/>
  <c r="M186" i="14"/>
  <c r="B164" i="14" s="1"/>
  <c r="L186" i="14"/>
  <c r="K186" i="14"/>
  <c r="J186" i="14"/>
  <c r="I186" i="14"/>
  <c r="H186" i="14"/>
  <c r="G186" i="14"/>
  <c r="F186" i="14"/>
  <c r="E186" i="14"/>
  <c r="D186" i="14"/>
  <c r="C186" i="14"/>
  <c r="B186" i="14"/>
  <c r="A186" i="14"/>
  <c r="AN185" i="14"/>
  <c r="AM185" i="14"/>
  <c r="AL185" i="14"/>
  <c r="AK185" i="14"/>
  <c r="AN163" i="14" s="1"/>
  <c r="AJ185" i="14"/>
  <c r="AI185" i="14"/>
  <c r="AH185" i="14"/>
  <c r="AG185" i="14"/>
  <c r="AF185" i="14"/>
  <c r="AE185" i="14"/>
  <c r="AD185" i="14"/>
  <c r="AC185" i="14"/>
  <c r="AG163" i="14" s="1"/>
  <c r="AB185" i="14"/>
  <c r="AA185" i="14"/>
  <c r="Z185" i="14"/>
  <c r="S163" i="14" s="1"/>
  <c r="X185" i="14"/>
  <c r="W185" i="14"/>
  <c r="T185" i="14"/>
  <c r="S185" i="14"/>
  <c r="R185" i="14"/>
  <c r="M163" i="14" s="1"/>
  <c r="B141" i="14" s="1"/>
  <c r="Q185" i="14"/>
  <c r="P185" i="14"/>
  <c r="O185" i="14"/>
  <c r="N185" i="14"/>
  <c r="M185" i="14"/>
  <c r="L185" i="14"/>
  <c r="K185" i="14"/>
  <c r="J185" i="14"/>
  <c r="I185" i="14"/>
  <c r="H185" i="14"/>
  <c r="G185" i="14"/>
  <c r="D163" i="14" s="1"/>
  <c r="F185" i="14"/>
  <c r="E185" i="14"/>
  <c r="D185" i="14"/>
  <c r="C185" i="14"/>
  <c r="B185" i="14"/>
  <c r="A185" i="14"/>
  <c r="AN184" i="14"/>
  <c r="AM184" i="14"/>
  <c r="AL184" i="14"/>
  <c r="AK184" i="14"/>
  <c r="AJ184" i="14"/>
  <c r="AI184" i="14"/>
  <c r="AH184" i="14"/>
  <c r="AJ162" i="14" s="1"/>
  <c r="AB140" i="14" s="1"/>
  <c r="AG184" i="14"/>
  <c r="AF184" i="14"/>
  <c r="AE184" i="14"/>
  <c r="AD184" i="14"/>
  <c r="AC184" i="14"/>
  <c r="AA184" i="14"/>
  <c r="Z184" i="14"/>
  <c r="S162" i="14" s="1"/>
  <c r="X184" i="14"/>
  <c r="W184" i="14"/>
  <c r="T184" i="14"/>
  <c r="S184" i="14"/>
  <c r="R184" i="14"/>
  <c r="Q184" i="14"/>
  <c r="P184" i="14"/>
  <c r="O184" i="14"/>
  <c r="N184" i="14"/>
  <c r="L184" i="14"/>
  <c r="K184" i="14"/>
  <c r="J184" i="14"/>
  <c r="I184" i="14"/>
  <c r="H184" i="14"/>
  <c r="G184" i="14"/>
  <c r="F184" i="14"/>
  <c r="E184" i="14"/>
  <c r="D184" i="14"/>
  <c r="B184" i="14"/>
  <c r="A184" i="14"/>
  <c r="AN183" i="14"/>
  <c r="AM183" i="14"/>
  <c r="AN161" i="14" s="1"/>
  <c r="AL183" i="14"/>
  <c r="AK183" i="14"/>
  <c r="AJ183" i="14"/>
  <c r="AB161" i="14" s="1"/>
  <c r="AI183" i="14"/>
  <c r="AH183" i="14"/>
  <c r="AF183" i="14"/>
  <c r="AE183" i="14"/>
  <c r="AG161" i="14" s="1"/>
  <c r="AD183" i="14"/>
  <c r="AC183" i="14"/>
  <c r="AB183" i="14"/>
  <c r="AA183" i="14"/>
  <c r="Z183" i="14"/>
  <c r="X183" i="14"/>
  <c r="W183" i="14"/>
  <c r="T183" i="14"/>
  <c r="S161" i="14" s="1"/>
  <c r="S183" i="14"/>
  <c r="R183" i="14"/>
  <c r="Q183" i="14"/>
  <c r="M161" i="14" s="1"/>
  <c r="P183" i="14"/>
  <c r="O183" i="14"/>
  <c r="N183" i="14"/>
  <c r="M183" i="14"/>
  <c r="L183" i="14"/>
  <c r="D161" i="14" s="1"/>
  <c r="K183" i="14"/>
  <c r="J183" i="14"/>
  <c r="I183" i="14"/>
  <c r="H183" i="14"/>
  <c r="G183" i="14"/>
  <c r="F183" i="14"/>
  <c r="E183" i="14"/>
  <c r="D183" i="14"/>
  <c r="B161" i="14" s="1"/>
  <c r="C183" i="14"/>
  <c r="B183" i="14"/>
  <c r="A183" i="14"/>
  <c r="AN182" i="14"/>
  <c r="AM182" i="14"/>
  <c r="AL182" i="14"/>
  <c r="AK182" i="14"/>
  <c r="AJ182" i="14"/>
  <c r="AB160" i="14" s="1"/>
  <c r="AI182" i="14"/>
  <c r="AH182" i="14"/>
  <c r="AG182" i="14"/>
  <c r="AF182" i="14"/>
  <c r="AE182" i="14"/>
  <c r="AD182" i="14"/>
  <c r="AC182" i="14"/>
  <c r="AB182" i="14"/>
  <c r="Z160" i="14" s="1"/>
  <c r="AA182" i="14"/>
  <c r="X182" i="14"/>
  <c r="W182" i="14"/>
  <c r="T182" i="14"/>
  <c r="S182" i="14"/>
  <c r="R182" i="14"/>
  <c r="Q182" i="14"/>
  <c r="P182" i="14"/>
  <c r="O182" i="14"/>
  <c r="N182" i="14"/>
  <c r="K182" i="14"/>
  <c r="J182" i="14"/>
  <c r="I182" i="14"/>
  <c r="K160" i="14" s="1"/>
  <c r="H182" i="14"/>
  <c r="G182" i="14"/>
  <c r="F182" i="14"/>
  <c r="C160" i="14" s="1"/>
  <c r="E182" i="14"/>
  <c r="D182" i="14"/>
  <c r="B182" i="14"/>
  <c r="A182" i="14"/>
  <c r="AN181" i="14"/>
  <c r="AM181" i="14"/>
  <c r="AL181" i="14"/>
  <c r="AK181" i="14"/>
  <c r="AI181" i="14"/>
  <c r="AH181" i="14"/>
  <c r="AG181" i="14"/>
  <c r="AF181" i="14"/>
  <c r="AE181" i="14"/>
  <c r="AD181" i="14"/>
  <c r="AG159" i="14" s="1"/>
  <c r="AC181" i="14"/>
  <c r="AA181" i="14"/>
  <c r="X181" i="14"/>
  <c r="W181" i="14"/>
  <c r="T181" i="14"/>
  <c r="S181" i="14"/>
  <c r="R181" i="14"/>
  <c r="Q181" i="14"/>
  <c r="P181" i="14"/>
  <c r="O181" i="14"/>
  <c r="N181" i="14"/>
  <c r="K181" i="14"/>
  <c r="J181" i="14"/>
  <c r="I181" i="14"/>
  <c r="H181" i="14"/>
  <c r="G181" i="14"/>
  <c r="F181" i="14"/>
  <c r="E181" i="14"/>
  <c r="D181" i="14"/>
  <c r="A181" i="14"/>
  <c r="AM180" i="14"/>
  <c r="AL180" i="14"/>
  <c r="AN158" i="14" s="1"/>
  <c r="AB136" i="14" s="1"/>
  <c r="AK180" i="14"/>
  <c r="AJ180" i="14"/>
  <c r="AI180" i="14"/>
  <c r="AH180" i="14"/>
  <c r="AF180" i="14"/>
  <c r="AE180" i="14"/>
  <c r="AD180" i="14"/>
  <c r="AC180" i="14"/>
  <c r="AA180" i="14"/>
  <c r="Z180" i="14"/>
  <c r="W180" i="14"/>
  <c r="T180" i="14"/>
  <c r="S180" i="14"/>
  <c r="R180" i="14"/>
  <c r="Q180" i="14"/>
  <c r="P180" i="14"/>
  <c r="M158" i="14" s="1"/>
  <c r="B136" i="14" s="1"/>
  <c r="O180" i="14"/>
  <c r="N180" i="14"/>
  <c r="L180" i="14"/>
  <c r="K180" i="14"/>
  <c r="J180" i="14"/>
  <c r="I180" i="14"/>
  <c r="H180" i="14"/>
  <c r="F180" i="14"/>
  <c r="E180" i="14"/>
  <c r="D180" i="14"/>
  <c r="C180" i="14"/>
  <c r="A180" i="14"/>
  <c r="AM179" i="14"/>
  <c r="AL179" i="14"/>
  <c r="AK179" i="14"/>
  <c r="AJ179" i="14"/>
  <c r="AI179" i="14"/>
  <c r="AJ157" i="14" s="1"/>
  <c r="AH179" i="14"/>
  <c r="AF179" i="14"/>
  <c r="AE179" i="14"/>
  <c r="AD179" i="14"/>
  <c r="AC179" i="14"/>
  <c r="AB179" i="14"/>
  <c r="AA179" i="14"/>
  <c r="C157" i="14" s="1"/>
  <c r="Z179" i="14"/>
  <c r="X179" i="14"/>
  <c r="W179" i="14"/>
  <c r="T179" i="14"/>
  <c r="R179" i="14"/>
  <c r="Q179" i="14"/>
  <c r="P179" i="14"/>
  <c r="M157" i="14" s="1"/>
  <c r="O179" i="14"/>
  <c r="N179" i="14"/>
  <c r="L179" i="14"/>
  <c r="J179" i="14"/>
  <c r="I179" i="14"/>
  <c r="H179" i="14"/>
  <c r="G179" i="14"/>
  <c r="F179" i="14"/>
  <c r="E179" i="14"/>
  <c r="B179" i="14"/>
  <c r="A179" i="14"/>
  <c r="AN178" i="14"/>
  <c r="AM178" i="14"/>
  <c r="AL178" i="14"/>
  <c r="AK178" i="14"/>
  <c r="AN156" i="14" s="1"/>
  <c r="AI178" i="14"/>
  <c r="AH178" i="14"/>
  <c r="AG178" i="14"/>
  <c r="AF178" i="14"/>
  <c r="AE178" i="14"/>
  <c r="AD178" i="14"/>
  <c r="AC178" i="14"/>
  <c r="AG156" i="14" s="1"/>
  <c r="AB178" i="14"/>
  <c r="AA178" i="14"/>
  <c r="Z178" i="14"/>
  <c r="X178" i="14"/>
  <c r="W178" i="14"/>
  <c r="X156" i="14" s="1"/>
  <c r="T178" i="14"/>
  <c r="R178" i="14"/>
  <c r="M156" i="14" s="1"/>
  <c r="Q178" i="14"/>
  <c r="P178" i="14"/>
  <c r="O178" i="14"/>
  <c r="N178" i="14"/>
  <c r="L178" i="14"/>
  <c r="K178" i="14"/>
  <c r="J178" i="14"/>
  <c r="I178" i="14"/>
  <c r="H178" i="14"/>
  <c r="G178" i="14"/>
  <c r="F178" i="14"/>
  <c r="G156" i="14" s="1"/>
  <c r="E178" i="14"/>
  <c r="B178" i="14"/>
  <c r="A178" i="14"/>
  <c r="AM177" i="14"/>
  <c r="AL177" i="14"/>
  <c r="AK177" i="14"/>
  <c r="AJ177" i="14"/>
  <c r="AI177" i="14"/>
  <c r="AH177" i="14"/>
  <c r="AF177" i="14"/>
  <c r="AE177" i="14"/>
  <c r="AD177" i="14"/>
  <c r="AC177" i="14"/>
  <c r="AG155" i="14" s="1"/>
  <c r="AA177" i="14"/>
  <c r="Z177" i="14"/>
  <c r="S155" i="14" s="1"/>
  <c r="X177" i="14"/>
  <c r="W177" i="14"/>
  <c r="T177" i="14"/>
  <c r="R177" i="14"/>
  <c r="M155" i="14" s="1"/>
  <c r="Q177" i="14"/>
  <c r="P177" i="14"/>
  <c r="O177" i="14"/>
  <c r="N177" i="14"/>
  <c r="L177" i="14"/>
  <c r="K177" i="14"/>
  <c r="L155" i="14" s="1"/>
  <c r="J177" i="14"/>
  <c r="I177" i="14"/>
  <c r="H177" i="14"/>
  <c r="G177" i="14"/>
  <c r="D155" i="14" s="1"/>
  <c r="F177" i="14"/>
  <c r="E177" i="14"/>
  <c r="C177" i="14"/>
  <c r="A177" i="14"/>
  <c r="AN176" i="14"/>
  <c r="AM176" i="14"/>
  <c r="AN154" i="14" s="1"/>
  <c r="AL176" i="14"/>
  <c r="AK176" i="14"/>
  <c r="AJ176" i="14"/>
  <c r="AI176" i="14"/>
  <c r="AH176" i="14"/>
  <c r="AJ154" i="14" s="1"/>
  <c r="AG176" i="14"/>
  <c r="AF176" i="14"/>
  <c r="AE176" i="14"/>
  <c r="AG154" i="14" s="1"/>
  <c r="AD176" i="14"/>
  <c r="AC176" i="14"/>
  <c r="AA176" i="14"/>
  <c r="Z176" i="14"/>
  <c r="S154" i="14" s="1"/>
  <c r="X176" i="14"/>
  <c r="W176" i="14"/>
  <c r="T176" i="14"/>
  <c r="S176" i="14"/>
  <c r="R176" i="14"/>
  <c r="Q176" i="14"/>
  <c r="P176" i="14"/>
  <c r="O176" i="14"/>
  <c r="M154" i="14" s="1"/>
  <c r="N176" i="14"/>
  <c r="L176" i="14"/>
  <c r="J176" i="14"/>
  <c r="I176" i="14"/>
  <c r="H176" i="14"/>
  <c r="G176" i="14"/>
  <c r="F176" i="14"/>
  <c r="E176" i="14"/>
  <c r="D176" i="14"/>
  <c r="B176" i="14"/>
  <c r="A176" i="14"/>
  <c r="AN175" i="14"/>
  <c r="AM175" i="14"/>
  <c r="AN153" i="14" s="1"/>
  <c r="AL175" i="14"/>
  <c r="AK175" i="14"/>
  <c r="AJ175" i="14"/>
  <c r="AB153" i="14" s="1"/>
  <c r="AI175" i="14"/>
  <c r="AH175" i="14"/>
  <c r="AF175" i="14"/>
  <c r="AE175" i="14"/>
  <c r="AG153" i="14" s="1"/>
  <c r="AD175" i="14"/>
  <c r="AC175" i="14"/>
  <c r="AA175" i="14"/>
  <c r="Z175" i="14"/>
  <c r="X175" i="14"/>
  <c r="W175" i="14"/>
  <c r="X153" i="14" s="1"/>
  <c r="T175" i="14"/>
  <c r="S175" i="14"/>
  <c r="R175" i="14"/>
  <c r="Q175" i="14"/>
  <c r="M153" i="14" s="1"/>
  <c r="P175" i="14"/>
  <c r="O175" i="14"/>
  <c r="N175" i="14"/>
  <c r="L175" i="14"/>
  <c r="K175" i="14"/>
  <c r="J175" i="14"/>
  <c r="I175" i="14"/>
  <c r="H175" i="14"/>
  <c r="F175" i="14"/>
  <c r="E175" i="14"/>
  <c r="D175" i="14"/>
  <c r="B175" i="14"/>
  <c r="A175" i="14"/>
  <c r="AM174" i="14"/>
  <c r="AL174" i="14"/>
  <c r="AK174" i="14"/>
  <c r="AJ174" i="14"/>
  <c r="AB152" i="14" s="1"/>
  <c r="AI174" i="14"/>
  <c r="AH174" i="14"/>
  <c r="AG174" i="14"/>
  <c r="AF174" i="14"/>
  <c r="AE174" i="14"/>
  <c r="AD174" i="14"/>
  <c r="AC174" i="14"/>
  <c r="AG152" i="14" s="1"/>
  <c r="AB174" i="14"/>
  <c r="Z152" i="14" s="1"/>
  <c r="AA174" i="14"/>
  <c r="X174" i="14"/>
  <c r="W174" i="14"/>
  <c r="T174" i="14"/>
  <c r="S174" i="14"/>
  <c r="R174" i="14"/>
  <c r="Q174" i="14"/>
  <c r="P174" i="14"/>
  <c r="O174" i="14"/>
  <c r="N174" i="14"/>
  <c r="K174" i="14"/>
  <c r="J174" i="14"/>
  <c r="K152" i="14" s="1"/>
  <c r="I174" i="14"/>
  <c r="H174" i="14"/>
  <c r="G174" i="14"/>
  <c r="F174" i="14"/>
  <c r="E174" i="14"/>
  <c r="D174" i="14"/>
  <c r="B174" i="14"/>
  <c r="A174" i="14"/>
  <c r="AN173" i="14"/>
  <c r="AM173" i="14"/>
  <c r="AL173" i="14"/>
  <c r="AK173" i="14"/>
  <c r="AI173" i="14"/>
  <c r="AH173" i="14"/>
  <c r="AG173" i="14"/>
  <c r="AF173" i="14"/>
  <c r="AE173" i="14"/>
  <c r="AD173" i="14"/>
  <c r="AG151" i="14" s="1"/>
  <c r="AC173" i="14"/>
  <c r="AA173" i="14"/>
  <c r="X173" i="14"/>
  <c r="W173" i="14"/>
  <c r="T173" i="14"/>
  <c r="S173" i="14"/>
  <c r="R173" i="14"/>
  <c r="Q173" i="14"/>
  <c r="P173" i="14"/>
  <c r="O173" i="14"/>
  <c r="N173" i="14"/>
  <c r="K173" i="14"/>
  <c r="J173" i="14"/>
  <c r="I173" i="14"/>
  <c r="H173" i="14"/>
  <c r="G173" i="14"/>
  <c r="F173" i="14"/>
  <c r="E173" i="14"/>
  <c r="D173" i="14"/>
  <c r="A173" i="14"/>
  <c r="AM172" i="14"/>
  <c r="AL172" i="14"/>
  <c r="AN150" i="14" s="1"/>
  <c r="AK172" i="14"/>
  <c r="AJ172" i="14"/>
  <c r="AI172" i="14"/>
  <c r="AJ150" i="14" s="1"/>
  <c r="AH172" i="14"/>
  <c r="AF172" i="14"/>
  <c r="AE172" i="14"/>
  <c r="AD172" i="14"/>
  <c r="AC172" i="14"/>
  <c r="AA172" i="14"/>
  <c r="Z172" i="14"/>
  <c r="W172" i="14"/>
  <c r="T172" i="14"/>
  <c r="S172" i="14"/>
  <c r="R172" i="14"/>
  <c r="Q172" i="14"/>
  <c r="P172" i="14"/>
  <c r="M150" i="14" s="1"/>
  <c r="O172" i="14"/>
  <c r="N172" i="14"/>
  <c r="L172" i="14"/>
  <c r="K172" i="14"/>
  <c r="J172" i="14"/>
  <c r="I172" i="14"/>
  <c r="H172" i="14"/>
  <c r="F172" i="14"/>
  <c r="E172" i="14"/>
  <c r="D172" i="14"/>
  <c r="C172" i="14"/>
  <c r="A172" i="14"/>
  <c r="AM171" i="14"/>
  <c r="AL171" i="14"/>
  <c r="AK171" i="14"/>
  <c r="AJ171" i="14"/>
  <c r="AI171" i="14"/>
  <c r="AJ149" i="14" s="1"/>
  <c r="AH171" i="14"/>
  <c r="AF171" i="14"/>
  <c r="AE171" i="14"/>
  <c r="AD171" i="14"/>
  <c r="AC171" i="14"/>
  <c r="AB171" i="14"/>
  <c r="AA171" i="14"/>
  <c r="Z171" i="14"/>
  <c r="X171" i="14"/>
  <c r="W171" i="14"/>
  <c r="T171" i="14"/>
  <c r="R171" i="14"/>
  <c r="Q171" i="14"/>
  <c r="P171" i="14"/>
  <c r="M149" i="14" s="1"/>
  <c r="O171" i="14"/>
  <c r="N171" i="14"/>
  <c r="M171" i="14"/>
  <c r="B149" i="14" s="1"/>
  <c r="L171" i="14"/>
  <c r="J171" i="14"/>
  <c r="I171" i="14"/>
  <c r="H171" i="14"/>
  <c r="C149" i="14" s="1"/>
  <c r="G171" i="14"/>
  <c r="F171" i="14"/>
  <c r="E171" i="14"/>
  <c r="B171" i="14"/>
  <c r="A171" i="14"/>
  <c r="AN170" i="14"/>
  <c r="AM170" i="14"/>
  <c r="AL170" i="14"/>
  <c r="AK170" i="14"/>
  <c r="AI170" i="14"/>
  <c r="AH170" i="14"/>
  <c r="AG170" i="14"/>
  <c r="AF170" i="14"/>
  <c r="AE170" i="14"/>
  <c r="AD170" i="14"/>
  <c r="AC170" i="14"/>
  <c r="AB170" i="14"/>
  <c r="AA170" i="14"/>
  <c r="Z170" i="14"/>
  <c r="X170" i="14"/>
  <c r="W170" i="14"/>
  <c r="X148" i="14" s="1"/>
  <c r="T170" i="14"/>
  <c r="R170" i="14"/>
  <c r="Q170" i="14"/>
  <c r="P170" i="14"/>
  <c r="O170" i="14"/>
  <c r="N170" i="14"/>
  <c r="M170" i="14"/>
  <c r="L170" i="14"/>
  <c r="K170" i="14"/>
  <c r="J170" i="14"/>
  <c r="K148" i="14" s="1"/>
  <c r="I170" i="14"/>
  <c r="H170" i="14"/>
  <c r="G170" i="14"/>
  <c r="F170" i="14"/>
  <c r="E170" i="14"/>
  <c r="B170" i="14"/>
  <c r="A170" i="14"/>
  <c r="AM169" i="14"/>
  <c r="AL169" i="14"/>
  <c r="AK169" i="14"/>
  <c r="AJ169" i="14"/>
  <c r="AI169" i="14"/>
  <c r="AH169" i="14"/>
  <c r="AJ147" i="14" s="1"/>
  <c r="AF169" i="14"/>
  <c r="AE169" i="14"/>
  <c r="AD169" i="14"/>
  <c r="AC169" i="14"/>
  <c r="AA169" i="14"/>
  <c r="Z169" i="14"/>
  <c r="S147" i="14" s="1"/>
  <c r="X169" i="14"/>
  <c r="W169" i="14"/>
  <c r="X147" i="14" s="1"/>
  <c r="T169" i="14"/>
  <c r="R169" i="14"/>
  <c r="Q169" i="14"/>
  <c r="P169" i="14"/>
  <c r="O169" i="14"/>
  <c r="N169" i="14"/>
  <c r="L169" i="14"/>
  <c r="K169" i="14"/>
  <c r="L147" i="14" s="1"/>
  <c r="J169" i="14"/>
  <c r="I169" i="14"/>
  <c r="H169" i="14"/>
  <c r="G169" i="14"/>
  <c r="D147" i="14" s="1"/>
  <c r="F169" i="14"/>
  <c r="E169" i="14"/>
  <c r="C169" i="14"/>
  <c r="B169" i="14"/>
  <c r="A169" i="14"/>
  <c r="AN168" i="14"/>
  <c r="AM168" i="14"/>
  <c r="AL168" i="14"/>
  <c r="AK168" i="14"/>
  <c r="AJ168" i="14"/>
  <c r="AI168" i="14"/>
  <c r="AH168" i="14"/>
  <c r="AJ146" i="14" s="1"/>
  <c r="AG168" i="14"/>
  <c r="AF168" i="14"/>
  <c r="AE168" i="14"/>
  <c r="AG146" i="14" s="1"/>
  <c r="AD168" i="14"/>
  <c r="AC168" i="14"/>
  <c r="AA168" i="14"/>
  <c r="X168" i="14"/>
  <c r="W168" i="14"/>
  <c r="X146" i="14" s="1"/>
  <c r="T168" i="14"/>
  <c r="S168" i="14"/>
  <c r="R168" i="14"/>
  <c r="Q168" i="14"/>
  <c r="P168" i="14"/>
  <c r="O168" i="14"/>
  <c r="N168" i="14"/>
  <c r="L168" i="14"/>
  <c r="J168" i="14"/>
  <c r="K146" i="14" s="1"/>
  <c r="I168" i="14"/>
  <c r="H168" i="14"/>
  <c r="G168" i="14"/>
  <c r="F168" i="14"/>
  <c r="E168" i="14"/>
  <c r="D168" i="14"/>
  <c r="B168" i="14"/>
  <c r="A168" i="14"/>
  <c r="AN167" i="14"/>
  <c r="AM167" i="14"/>
  <c r="AN145" i="14" s="1"/>
  <c r="AL167" i="14"/>
  <c r="AK167" i="14"/>
  <c r="AJ167" i="14"/>
  <c r="AI167" i="14"/>
  <c r="AH167" i="14"/>
  <c r="AJ145" i="14" s="1"/>
  <c r="AF167" i="14"/>
  <c r="AE167" i="14"/>
  <c r="AD167" i="14"/>
  <c r="AC167" i="14"/>
  <c r="AA167" i="14"/>
  <c r="Z167" i="14"/>
  <c r="X167" i="14"/>
  <c r="W167" i="14"/>
  <c r="X145" i="14" s="1"/>
  <c r="S167" i="14"/>
  <c r="R167" i="14"/>
  <c r="Q167" i="14"/>
  <c r="M145" i="14" s="1"/>
  <c r="P167" i="14"/>
  <c r="O167" i="14"/>
  <c r="N167" i="14"/>
  <c r="L167" i="14"/>
  <c r="K167" i="14"/>
  <c r="J167" i="14"/>
  <c r="K145" i="14" s="1"/>
  <c r="I167" i="14"/>
  <c r="H167" i="14"/>
  <c r="F167" i="14"/>
  <c r="E167" i="14"/>
  <c r="D167" i="14"/>
  <c r="B167" i="14"/>
  <c r="A167" i="14"/>
  <c r="AM166" i="14"/>
  <c r="AN144" i="14" s="1"/>
  <c r="AL166" i="14"/>
  <c r="AK166" i="14"/>
  <c r="AJ166" i="14"/>
  <c r="AI166" i="14"/>
  <c r="AH166" i="14"/>
  <c r="AF166" i="14"/>
  <c r="AE166" i="14"/>
  <c r="AD166" i="14"/>
  <c r="AC166" i="14"/>
  <c r="AB166" i="14"/>
  <c r="AA166" i="14"/>
  <c r="X166" i="14"/>
  <c r="W166" i="14"/>
  <c r="T166" i="14"/>
  <c r="S166" i="14"/>
  <c r="R166" i="14"/>
  <c r="Q166" i="14"/>
  <c r="P166" i="14"/>
  <c r="O166" i="14"/>
  <c r="N166" i="14"/>
  <c r="K166" i="14"/>
  <c r="J166" i="14"/>
  <c r="I166" i="14"/>
  <c r="H166" i="14"/>
  <c r="L144" i="14" s="1"/>
  <c r="G166" i="14"/>
  <c r="F166" i="14"/>
  <c r="E166" i="14"/>
  <c r="D166" i="14"/>
  <c r="B166" i="14"/>
  <c r="A166" i="14"/>
  <c r="AN165" i="14"/>
  <c r="AM165" i="14"/>
  <c r="AL165" i="14"/>
  <c r="AK165" i="14"/>
  <c r="AN143" i="14" s="1"/>
  <c r="AI165" i="14"/>
  <c r="AH165" i="14"/>
  <c r="AG165" i="14"/>
  <c r="AF165" i="14"/>
  <c r="AE165" i="14"/>
  <c r="AD165" i="14"/>
  <c r="AG143" i="14" s="1"/>
  <c r="AC165" i="14"/>
  <c r="AA165" i="14"/>
  <c r="X165" i="14"/>
  <c r="T143" i="14" s="1"/>
  <c r="W165" i="14"/>
  <c r="T165" i="14"/>
  <c r="S165" i="14"/>
  <c r="R165" i="14"/>
  <c r="Q165" i="14"/>
  <c r="P165" i="14"/>
  <c r="O165" i="14"/>
  <c r="N165" i="14"/>
  <c r="K165" i="14"/>
  <c r="J165" i="14"/>
  <c r="I165" i="14"/>
  <c r="H165" i="14"/>
  <c r="L143" i="14" s="1"/>
  <c r="G165" i="14"/>
  <c r="F165" i="14"/>
  <c r="E165" i="14"/>
  <c r="D165" i="14"/>
  <c r="A165" i="14"/>
  <c r="AM164" i="14"/>
  <c r="AL164" i="14"/>
  <c r="AK164" i="14"/>
  <c r="AJ164" i="14"/>
  <c r="AI164" i="14"/>
  <c r="AH164" i="14"/>
  <c r="AF164" i="14"/>
  <c r="AE164" i="14"/>
  <c r="AD164" i="14"/>
  <c r="AC164" i="14"/>
  <c r="AA164" i="14"/>
  <c r="Z164" i="14"/>
  <c r="W164" i="14"/>
  <c r="T164" i="14"/>
  <c r="S164" i="14"/>
  <c r="R164" i="14"/>
  <c r="Q164" i="14"/>
  <c r="P164" i="14"/>
  <c r="O164" i="14"/>
  <c r="N164" i="14"/>
  <c r="L164" i="14"/>
  <c r="K164" i="14"/>
  <c r="J164" i="14"/>
  <c r="I164" i="14"/>
  <c r="H164" i="14"/>
  <c r="F164" i="14"/>
  <c r="G142" i="14" s="1"/>
  <c r="E164" i="14"/>
  <c r="D164" i="14"/>
  <c r="A164" i="14"/>
  <c r="AM163" i="14"/>
  <c r="AL163" i="14"/>
  <c r="AK163" i="14"/>
  <c r="AJ163" i="14"/>
  <c r="AI163" i="14"/>
  <c r="AH163" i="14"/>
  <c r="AF163" i="14"/>
  <c r="AG141" i="14" s="1"/>
  <c r="AE163" i="14"/>
  <c r="AD163" i="14"/>
  <c r="AC163" i="14"/>
  <c r="AB163" i="14"/>
  <c r="AA163" i="14"/>
  <c r="Z141" i="14" s="1"/>
  <c r="Z163" i="14"/>
  <c r="X163" i="14"/>
  <c r="W163" i="14"/>
  <c r="X141" i="14" s="1"/>
  <c r="T163" i="14"/>
  <c r="R163" i="14"/>
  <c r="Q163" i="14"/>
  <c r="P163" i="14"/>
  <c r="O163" i="14"/>
  <c r="N163" i="14"/>
  <c r="L163" i="14"/>
  <c r="J163" i="14"/>
  <c r="K141" i="14" s="1"/>
  <c r="I163" i="14"/>
  <c r="H163" i="14"/>
  <c r="G163" i="14"/>
  <c r="F163" i="14"/>
  <c r="E163" i="14"/>
  <c r="B163" i="14"/>
  <c r="A163" i="14"/>
  <c r="AN162" i="14"/>
  <c r="AM162" i="14"/>
  <c r="AL162" i="14"/>
  <c r="AK162" i="14"/>
  <c r="AI162" i="14"/>
  <c r="AH162" i="14"/>
  <c r="AG162" i="14"/>
  <c r="AF162" i="14"/>
  <c r="AE162" i="14"/>
  <c r="AD162" i="14"/>
  <c r="AC162" i="14"/>
  <c r="AB162" i="14"/>
  <c r="AA162" i="14"/>
  <c r="X162" i="14"/>
  <c r="W162" i="14"/>
  <c r="X140" i="14" s="1"/>
  <c r="T162" i="14"/>
  <c r="R162" i="14"/>
  <c r="Q162" i="14"/>
  <c r="P162" i="14"/>
  <c r="O162" i="14"/>
  <c r="M140" i="14" s="1"/>
  <c r="N162" i="14"/>
  <c r="M162" i="14"/>
  <c r="L162" i="14"/>
  <c r="K162" i="14"/>
  <c r="J162" i="14"/>
  <c r="K140" i="14" s="1"/>
  <c r="I162" i="14"/>
  <c r="H162" i="14"/>
  <c r="G162" i="14"/>
  <c r="F162" i="14"/>
  <c r="E162" i="14"/>
  <c r="B162" i="14"/>
  <c r="A162" i="14"/>
  <c r="AM161" i="14"/>
  <c r="AL161" i="14"/>
  <c r="AK161" i="14"/>
  <c r="AN139" i="14" s="1"/>
  <c r="AJ161" i="14"/>
  <c r="AI161" i="14"/>
  <c r="AH161" i="14"/>
  <c r="AF161" i="14"/>
  <c r="AE161" i="14"/>
  <c r="AD161" i="14"/>
  <c r="AG139" i="14" s="1"/>
  <c r="AC161" i="14"/>
  <c r="AA161" i="14"/>
  <c r="Z161" i="14"/>
  <c r="S139" i="14" s="1"/>
  <c r="X161" i="14"/>
  <c r="W161" i="14"/>
  <c r="T161" i="14"/>
  <c r="R161" i="14"/>
  <c r="Q161" i="14"/>
  <c r="M139" i="14" s="1"/>
  <c r="P161" i="14"/>
  <c r="O161" i="14"/>
  <c r="N161" i="14"/>
  <c r="L161" i="14"/>
  <c r="K161" i="14"/>
  <c r="J161" i="14"/>
  <c r="I161" i="14"/>
  <c r="H161" i="14"/>
  <c r="G161" i="14"/>
  <c r="D139" i="14" s="1"/>
  <c r="F161" i="14"/>
  <c r="E161" i="14"/>
  <c r="C161" i="14"/>
  <c r="A161" i="14"/>
  <c r="AN160" i="14"/>
  <c r="AM160" i="14"/>
  <c r="AL160" i="14"/>
  <c r="AN138" i="14" s="1"/>
  <c r="AK160" i="14"/>
  <c r="AJ160" i="14"/>
  <c r="AI160" i="14"/>
  <c r="AH160" i="14"/>
  <c r="AG160" i="14"/>
  <c r="AF160" i="14"/>
  <c r="AE160" i="14"/>
  <c r="AD160" i="14"/>
  <c r="AG138" i="14" s="1"/>
  <c r="AC160" i="14"/>
  <c r="AA160" i="14"/>
  <c r="Z138" i="14" s="1"/>
  <c r="X160" i="14"/>
  <c r="W160" i="14"/>
  <c r="T160" i="14"/>
  <c r="R160" i="14"/>
  <c r="Q160" i="14"/>
  <c r="P160" i="14"/>
  <c r="O160" i="14"/>
  <c r="N160" i="14"/>
  <c r="L160" i="14"/>
  <c r="J160" i="14"/>
  <c r="I160" i="14"/>
  <c r="K138" i="14" s="1"/>
  <c r="H160" i="14"/>
  <c r="L138" i="14" s="1"/>
  <c r="G160" i="14"/>
  <c r="F160" i="14"/>
  <c r="G138" i="14" s="1"/>
  <c r="E160" i="14"/>
  <c r="D160" i="14"/>
  <c r="A160" i="14"/>
  <c r="AN159" i="14"/>
  <c r="AM159" i="14"/>
  <c r="AL159" i="14"/>
  <c r="AK159" i="14"/>
  <c r="AJ159" i="14"/>
  <c r="AB137" i="14" s="1"/>
  <c r="AI159" i="14"/>
  <c r="AH159" i="14"/>
  <c r="AJ137" i="14" s="1"/>
  <c r="AF159" i="14"/>
  <c r="AE159" i="14"/>
  <c r="AD159" i="14"/>
  <c r="AC159" i="14"/>
  <c r="AB159" i="14"/>
  <c r="AA159" i="14"/>
  <c r="Z137" i="14" s="1"/>
  <c r="X159" i="14"/>
  <c r="W159" i="14"/>
  <c r="X137" i="14" s="1"/>
  <c r="T159" i="14"/>
  <c r="R159" i="14"/>
  <c r="Q159" i="14"/>
  <c r="P159" i="14"/>
  <c r="O159" i="14"/>
  <c r="N159" i="14"/>
  <c r="M159" i="14"/>
  <c r="L159" i="14"/>
  <c r="K159" i="14"/>
  <c r="J159" i="14"/>
  <c r="I159" i="14"/>
  <c r="H159" i="14"/>
  <c r="F159" i="14"/>
  <c r="G137" i="14" s="1"/>
  <c r="E159" i="14"/>
  <c r="C137" i="14" s="1"/>
  <c r="A159" i="14"/>
  <c r="AM158" i="14"/>
  <c r="AL158" i="14"/>
  <c r="AK158" i="14"/>
  <c r="AJ158" i="14"/>
  <c r="AI158" i="14"/>
  <c r="AH158" i="14"/>
  <c r="AJ136" i="14" s="1"/>
  <c r="AG158" i="14"/>
  <c r="AF158" i="14"/>
  <c r="AE158" i="14"/>
  <c r="AD158" i="14"/>
  <c r="AC158" i="14"/>
  <c r="AA158" i="14"/>
  <c r="X158" i="14"/>
  <c r="W158" i="14"/>
  <c r="X136" i="14" s="1"/>
  <c r="S158" i="14"/>
  <c r="R158" i="14"/>
  <c r="Q158" i="14"/>
  <c r="P158" i="14"/>
  <c r="O158" i="14"/>
  <c r="N158" i="14"/>
  <c r="K158" i="14"/>
  <c r="J158" i="14"/>
  <c r="I158" i="14"/>
  <c r="H158" i="14"/>
  <c r="G158" i="14"/>
  <c r="F158" i="14"/>
  <c r="E158" i="14"/>
  <c r="B158" i="14"/>
  <c r="A158" i="14"/>
  <c r="AN157" i="14"/>
  <c r="AM157" i="14"/>
  <c r="AL157" i="14"/>
  <c r="AK157" i="14"/>
  <c r="AI157" i="14"/>
  <c r="AH157" i="14"/>
  <c r="AG157" i="14"/>
  <c r="AF157" i="14"/>
  <c r="AE157" i="14"/>
  <c r="AD157" i="14"/>
  <c r="AC157" i="14"/>
  <c r="AA157" i="14"/>
  <c r="X157" i="14"/>
  <c r="W157" i="14"/>
  <c r="T157" i="14"/>
  <c r="S157" i="14"/>
  <c r="R157" i="14"/>
  <c r="Q157" i="14"/>
  <c r="P157" i="14"/>
  <c r="O157" i="14"/>
  <c r="N157" i="14"/>
  <c r="K157" i="14"/>
  <c r="J157" i="14"/>
  <c r="I157" i="14"/>
  <c r="H157" i="14"/>
  <c r="G157" i="14"/>
  <c r="F157" i="14"/>
  <c r="E157" i="14"/>
  <c r="D157" i="14"/>
  <c r="A157" i="14"/>
  <c r="AM156" i="14"/>
  <c r="AL156" i="14"/>
  <c r="AK156" i="14"/>
  <c r="AJ156" i="14"/>
  <c r="AI156" i="14"/>
  <c r="AH156" i="14"/>
  <c r="AF156" i="14"/>
  <c r="AE156" i="14"/>
  <c r="AD156" i="14"/>
  <c r="AC156" i="14"/>
  <c r="AA156" i="14"/>
  <c r="Z156" i="14"/>
  <c r="W156" i="14"/>
  <c r="T156" i="14"/>
  <c r="S156" i="14"/>
  <c r="R156" i="14"/>
  <c r="Q156" i="14"/>
  <c r="P156" i="14"/>
  <c r="O156" i="14"/>
  <c r="N156" i="14"/>
  <c r="L156" i="14"/>
  <c r="K156" i="14"/>
  <c r="J156" i="14"/>
  <c r="I156" i="14"/>
  <c r="H156" i="14"/>
  <c r="F156" i="14"/>
  <c r="E156" i="14"/>
  <c r="D156" i="14"/>
  <c r="C156" i="14"/>
  <c r="A156" i="14"/>
  <c r="AN155" i="14"/>
  <c r="AM155" i="14"/>
  <c r="AL155" i="14"/>
  <c r="AK155" i="14"/>
  <c r="AJ155" i="14"/>
  <c r="AI155" i="14"/>
  <c r="AH155" i="14"/>
  <c r="AF155" i="14"/>
  <c r="AE155" i="14"/>
  <c r="AD155" i="14"/>
  <c r="AC155" i="14"/>
  <c r="AB155" i="14"/>
  <c r="AA155" i="14"/>
  <c r="X155" i="14"/>
  <c r="W155" i="14"/>
  <c r="T155" i="14"/>
  <c r="R155" i="14"/>
  <c r="Q155" i="14"/>
  <c r="P155" i="14"/>
  <c r="O155" i="14"/>
  <c r="N155" i="14"/>
  <c r="J155" i="14"/>
  <c r="I155" i="14"/>
  <c r="H155" i="14"/>
  <c r="G155" i="14"/>
  <c r="F155" i="14"/>
  <c r="E155" i="14"/>
  <c r="A155" i="14"/>
  <c r="AM154" i="14"/>
  <c r="AL154" i="14"/>
  <c r="AK154" i="14"/>
  <c r="AI154" i="14"/>
  <c r="AH154" i="14"/>
  <c r="AF154" i="14"/>
  <c r="AE154" i="14"/>
  <c r="AD154" i="14"/>
  <c r="AC154" i="14"/>
  <c r="AB154" i="14"/>
  <c r="AA154" i="14"/>
  <c r="X154" i="14"/>
  <c r="W154" i="14"/>
  <c r="T154" i="14"/>
  <c r="R154" i="14"/>
  <c r="Q154" i="14"/>
  <c r="P154" i="14"/>
  <c r="O154" i="14"/>
  <c r="N154" i="14"/>
  <c r="K154" i="14"/>
  <c r="J154" i="14"/>
  <c r="I154" i="14"/>
  <c r="H154" i="14"/>
  <c r="G154" i="14"/>
  <c r="F154" i="14"/>
  <c r="E154" i="14"/>
  <c r="A154" i="14"/>
  <c r="AM153" i="14"/>
  <c r="AL153" i="14"/>
  <c r="AK153" i="14"/>
  <c r="AJ153" i="14"/>
  <c r="AI153" i="14"/>
  <c r="AH153" i="14"/>
  <c r="AF153" i="14"/>
  <c r="AE153" i="14"/>
  <c r="AD153" i="14"/>
  <c r="AC153" i="14"/>
  <c r="AA153" i="14"/>
  <c r="W153" i="14"/>
  <c r="T153" i="14"/>
  <c r="S153" i="14"/>
  <c r="R153" i="14"/>
  <c r="Q153" i="14"/>
  <c r="P153" i="14"/>
  <c r="O153" i="14"/>
  <c r="N153" i="14"/>
  <c r="L153" i="14"/>
  <c r="K153" i="14"/>
  <c r="J153" i="14"/>
  <c r="I153" i="14"/>
  <c r="H153" i="14"/>
  <c r="G153" i="14"/>
  <c r="F153" i="14"/>
  <c r="E153" i="14"/>
  <c r="B153" i="14"/>
  <c r="A153" i="14"/>
  <c r="AN152" i="14"/>
  <c r="AM152" i="14"/>
  <c r="AL152" i="14"/>
  <c r="AK152" i="14"/>
  <c r="AJ152" i="14"/>
  <c r="AI152" i="14"/>
  <c r="AH152" i="14"/>
  <c r="AF152" i="14"/>
  <c r="AE152" i="14"/>
  <c r="AD152" i="14"/>
  <c r="AC152" i="14"/>
  <c r="AA152" i="14"/>
  <c r="X152" i="14"/>
  <c r="W152" i="14"/>
  <c r="T152" i="14"/>
  <c r="R152" i="14"/>
  <c r="Q152" i="14"/>
  <c r="P152" i="14"/>
  <c r="O152" i="14"/>
  <c r="N152" i="14"/>
  <c r="L152" i="14"/>
  <c r="J152" i="14"/>
  <c r="I152" i="14"/>
  <c r="H152" i="14"/>
  <c r="F152" i="14"/>
  <c r="E152" i="14"/>
  <c r="A152" i="14"/>
  <c r="AN151" i="14"/>
  <c r="AM151" i="14"/>
  <c r="AL151" i="14"/>
  <c r="AK151" i="14"/>
  <c r="AJ151" i="14"/>
  <c r="AI151" i="14"/>
  <c r="AH151" i="14"/>
  <c r="AF151" i="14"/>
  <c r="AE151" i="14"/>
  <c r="AD151" i="14"/>
  <c r="AC151" i="14"/>
  <c r="AA151" i="14"/>
  <c r="X151" i="14"/>
  <c r="W151" i="14"/>
  <c r="T151" i="14"/>
  <c r="R151" i="14"/>
  <c r="Q151" i="14"/>
  <c r="P151" i="14"/>
  <c r="O151" i="14"/>
  <c r="N151" i="14"/>
  <c r="M151" i="14"/>
  <c r="L151" i="14"/>
  <c r="K151" i="14"/>
  <c r="J151" i="14"/>
  <c r="I151" i="14"/>
  <c r="H151" i="14"/>
  <c r="F151" i="14"/>
  <c r="E151" i="14"/>
  <c r="D151" i="14"/>
  <c r="A151" i="14"/>
  <c r="AM150" i="14"/>
  <c r="AL150" i="14"/>
  <c r="AK150" i="14"/>
  <c r="AI150" i="14"/>
  <c r="AH150" i="14"/>
  <c r="AG150" i="14"/>
  <c r="AF150" i="14"/>
  <c r="AE150" i="14"/>
  <c r="AD150" i="14"/>
  <c r="AC150" i="14"/>
  <c r="AA150" i="14"/>
  <c r="X150" i="14"/>
  <c r="W150" i="14"/>
  <c r="S150" i="14"/>
  <c r="R150" i="14"/>
  <c r="Q150" i="14"/>
  <c r="P150" i="14"/>
  <c r="O150" i="14"/>
  <c r="N150" i="14"/>
  <c r="K150" i="14"/>
  <c r="J150" i="14"/>
  <c r="I150" i="14"/>
  <c r="H150" i="14"/>
  <c r="G150" i="14"/>
  <c r="F150" i="14"/>
  <c r="E150" i="14"/>
  <c r="B150" i="14"/>
  <c r="A150" i="14"/>
  <c r="AN149" i="14"/>
  <c r="AM149" i="14"/>
  <c r="AL149" i="14"/>
  <c r="AK149" i="14"/>
  <c r="AI149" i="14"/>
  <c r="AH149" i="14"/>
  <c r="AG149" i="14"/>
  <c r="AF149" i="14"/>
  <c r="AE149" i="14"/>
  <c r="AD149" i="14"/>
  <c r="AC149" i="14"/>
  <c r="AA149" i="14"/>
  <c r="Z149" i="14"/>
  <c r="X149" i="14"/>
  <c r="W149" i="14"/>
  <c r="T149" i="14"/>
  <c r="S149" i="14"/>
  <c r="R149" i="14"/>
  <c r="Q149" i="14"/>
  <c r="P149" i="14"/>
  <c r="O149" i="14"/>
  <c r="N149" i="14"/>
  <c r="K149" i="14"/>
  <c r="J149" i="14"/>
  <c r="I149" i="14"/>
  <c r="H149" i="14"/>
  <c r="G149" i="14"/>
  <c r="F149" i="14"/>
  <c r="E149" i="14"/>
  <c r="D149" i="14"/>
  <c r="A149" i="14"/>
  <c r="AM148" i="14"/>
  <c r="AL148" i="14"/>
  <c r="AK148" i="14"/>
  <c r="AJ148" i="14"/>
  <c r="AI148" i="14"/>
  <c r="AH148" i="14"/>
  <c r="AF148" i="14"/>
  <c r="AE148" i="14"/>
  <c r="AD148" i="14"/>
  <c r="AC148" i="14"/>
  <c r="AA148" i="14"/>
  <c r="Z148" i="14"/>
  <c r="W148" i="14"/>
  <c r="T148" i="14"/>
  <c r="S148" i="14"/>
  <c r="R148" i="14"/>
  <c r="Q148" i="14"/>
  <c r="P148" i="14"/>
  <c r="O148" i="14"/>
  <c r="N148" i="14"/>
  <c r="L148" i="14"/>
  <c r="J148" i="14"/>
  <c r="I148" i="14"/>
  <c r="H148" i="14"/>
  <c r="F148" i="14"/>
  <c r="E148" i="14"/>
  <c r="D148" i="14"/>
  <c r="A148" i="14"/>
  <c r="AN147" i="14"/>
  <c r="AM147" i="14"/>
  <c r="AL147" i="14"/>
  <c r="AK147" i="14"/>
  <c r="AI147" i="14"/>
  <c r="AH147" i="14"/>
  <c r="AF147" i="14"/>
  <c r="AE147" i="14"/>
  <c r="AD147" i="14"/>
  <c r="AC147" i="14"/>
  <c r="AA147" i="14"/>
  <c r="W147" i="14"/>
  <c r="T147" i="14"/>
  <c r="R147" i="14"/>
  <c r="Q147" i="14"/>
  <c r="P147" i="14"/>
  <c r="O147" i="14"/>
  <c r="N147" i="14"/>
  <c r="M147" i="14"/>
  <c r="J147" i="14"/>
  <c r="I147" i="14"/>
  <c r="H147" i="14"/>
  <c r="G147" i="14"/>
  <c r="F147" i="14"/>
  <c r="E147" i="14"/>
  <c r="A147" i="14"/>
  <c r="AN146" i="14"/>
  <c r="AM146" i="14"/>
  <c r="AL146" i="14"/>
  <c r="AK146" i="14"/>
  <c r="AI146" i="14"/>
  <c r="AH146" i="14"/>
  <c r="AF146" i="14"/>
  <c r="AE146" i="14"/>
  <c r="AD146" i="14"/>
  <c r="AC146" i="14"/>
  <c r="AB146" i="14"/>
  <c r="AA146" i="14"/>
  <c r="W146" i="14"/>
  <c r="T146" i="14"/>
  <c r="R146" i="14"/>
  <c r="Q146" i="14"/>
  <c r="P146" i="14"/>
  <c r="O146" i="14"/>
  <c r="N146" i="14"/>
  <c r="M146" i="14"/>
  <c r="J146" i="14"/>
  <c r="I146" i="14"/>
  <c r="H146" i="14"/>
  <c r="G146" i="14"/>
  <c r="F146" i="14"/>
  <c r="E146" i="14"/>
  <c r="A146" i="14"/>
  <c r="AM145" i="14"/>
  <c r="AL145" i="14"/>
  <c r="AK145" i="14"/>
  <c r="AI145" i="14"/>
  <c r="AH145" i="14"/>
  <c r="AF145" i="14"/>
  <c r="AE145" i="14"/>
  <c r="AD145" i="14"/>
  <c r="AC145" i="14"/>
  <c r="AA145" i="14"/>
  <c r="W145" i="14"/>
  <c r="T145" i="14"/>
  <c r="S145" i="14"/>
  <c r="R145" i="14"/>
  <c r="Q145" i="14"/>
  <c r="P145" i="14"/>
  <c r="O145" i="14"/>
  <c r="N145" i="14"/>
  <c r="L145" i="14"/>
  <c r="J145" i="14"/>
  <c r="I145" i="14"/>
  <c r="H145" i="14"/>
  <c r="G145" i="14"/>
  <c r="F145" i="14"/>
  <c r="E145" i="14"/>
  <c r="A145" i="14"/>
  <c r="AM144" i="14"/>
  <c r="AL144" i="14"/>
  <c r="AK144" i="14"/>
  <c r="AJ144" i="14"/>
  <c r="AI144" i="14"/>
  <c r="AH144" i="14"/>
  <c r="AF144" i="14"/>
  <c r="AE144" i="14"/>
  <c r="AD144" i="14"/>
  <c r="AC144" i="14"/>
  <c r="AA144" i="14"/>
  <c r="Z144" i="14"/>
  <c r="X144" i="14"/>
  <c r="W144" i="14"/>
  <c r="T144" i="14"/>
  <c r="R144" i="14"/>
  <c r="Q144" i="14"/>
  <c r="P144" i="14"/>
  <c r="O144" i="14"/>
  <c r="N144" i="14"/>
  <c r="M144" i="14"/>
  <c r="J144" i="14"/>
  <c r="I144" i="14"/>
  <c r="H144" i="14"/>
  <c r="G144" i="14"/>
  <c r="F144" i="14"/>
  <c r="E144" i="14"/>
  <c r="A144" i="14"/>
  <c r="AM143" i="14"/>
  <c r="AL143" i="14"/>
  <c r="AK143" i="14"/>
  <c r="AJ143" i="14"/>
  <c r="AI143" i="14"/>
  <c r="AH143" i="14"/>
  <c r="AF143" i="14"/>
  <c r="AE143" i="14"/>
  <c r="AD143" i="14"/>
  <c r="AC143" i="14"/>
  <c r="AA143" i="14"/>
  <c r="X143" i="14"/>
  <c r="W143" i="14"/>
  <c r="R143" i="14"/>
  <c r="Q143" i="14"/>
  <c r="P143" i="14"/>
  <c r="O143" i="14"/>
  <c r="N143" i="14"/>
  <c r="K143" i="14"/>
  <c r="J143" i="14"/>
  <c r="I143" i="14"/>
  <c r="H143" i="14"/>
  <c r="F143" i="14"/>
  <c r="E143" i="14"/>
  <c r="A143" i="14"/>
  <c r="AM142" i="14"/>
  <c r="AL142" i="14"/>
  <c r="AK142" i="14"/>
  <c r="AJ142" i="14"/>
  <c r="AI142" i="14"/>
  <c r="AH142" i="14"/>
  <c r="AF142" i="14"/>
  <c r="AE142" i="14"/>
  <c r="AD142" i="14"/>
  <c r="AC142" i="14"/>
  <c r="AA142" i="14"/>
  <c r="X142" i="14"/>
  <c r="W142" i="14"/>
  <c r="S142" i="14"/>
  <c r="R142" i="14"/>
  <c r="Q142" i="14"/>
  <c r="P142" i="14"/>
  <c r="O142" i="14"/>
  <c r="N142" i="14"/>
  <c r="K142" i="14"/>
  <c r="J142" i="14"/>
  <c r="I142" i="14"/>
  <c r="H142" i="14"/>
  <c r="F142" i="14"/>
  <c r="E142" i="14"/>
  <c r="B142" i="14"/>
  <c r="A142" i="14"/>
  <c r="AN141" i="14"/>
  <c r="AM141" i="14"/>
  <c r="AL141" i="14"/>
  <c r="AK141" i="14"/>
  <c r="AI141" i="14"/>
  <c r="AH141" i="14"/>
  <c r="AF141" i="14"/>
  <c r="AE141" i="14"/>
  <c r="AD141" i="14"/>
  <c r="AC141" i="14"/>
  <c r="AA141" i="14"/>
  <c r="W141" i="14"/>
  <c r="T141" i="14"/>
  <c r="S141" i="14"/>
  <c r="R141" i="14"/>
  <c r="Q141" i="14"/>
  <c r="P141" i="14"/>
  <c r="O141" i="14"/>
  <c r="N141" i="14"/>
  <c r="J141" i="14"/>
  <c r="I141" i="14"/>
  <c r="H141" i="14"/>
  <c r="G141" i="14"/>
  <c r="F141" i="14"/>
  <c r="E141" i="14"/>
  <c r="D141" i="14"/>
  <c r="A141" i="14"/>
  <c r="AM140" i="14"/>
  <c r="AL140" i="14"/>
  <c r="AK140" i="14"/>
  <c r="AJ140" i="14"/>
  <c r="AI140" i="14"/>
  <c r="AH140" i="14"/>
  <c r="AF140" i="14"/>
  <c r="AE140" i="14"/>
  <c r="AD140" i="14"/>
  <c r="AC140" i="14"/>
  <c r="AA140" i="14"/>
  <c r="Z140" i="14"/>
  <c r="W140" i="14"/>
  <c r="T140" i="14"/>
  <c r="S140" i="14"/>
  <c r="R140" i="14"/>
  <c r="Q140" i="14"/>
  <c r="P140" i="14"/>
  <c r="O140" i="14"/>
  <c r="N140" i="14"/>
  <c r="L140" i="14"/>
  <c r="J140" i="14"/>
  <c r="I140" i="14"/>
  <c r="H140" i="14"/>
  <c r="F140" i="14"/>
  <c r="E140" i="14"/>
  <c r="D140" i="14"/>
  <c r="A140" i="14"/>
  <c r="AM139" i="14"/>
  <c r="AL139" i="14"/>
  <c r="AK139" i="14"/>
  <c r="AJ139" i="14"/>
  <c r="AI139" i="14"/>
  <c r="AH139" i="14"/>
  <c r="AF139" i="14"/>
  <c r="AE139" i="14"/>
  <c r="AD139" i="14"/>
  <c r="AC139" i="14"/>
  <c r="AB139" i="14"/>
  <c r="AA139" i="14"/>
  <c r="X139" i="14"/>
  <c r="W139" i="14"/>
  <c r="T139" i="14"/>
  <c r="R139" i="14"/>
  <c r="Q139" i="14"/>
  <c r="P139" i="14"/>
  <c r="O139" i="14"/>
  <c r="N139" i="14"/>
  <c r="J139" i="14"/>
  <c r="I139" i="14"/>
  <c r="H139" i="14"/>
  <c r="G139" i="14"/>
  <c r="F139" i="14"/>
  <c r="E139" i="14"/>
  <c r="B139" i="14"/>
  <c r="A139" i="14"/>
  <c r="AM138" i="14"/>
  <c r="AL138" i="14"/>
  <c r="AK138" i="14"/>
  <c r="AI138" i="14"/>
  <c r="AH138" i="14"/>
  <c r="AF138" i="14"/>
  <c r="AE138" i="14"/>
  <c r="AD138" i="14"/>
  <c r="AC138" i="14"/>
  <c r="AB138" i="14"/>
  <c r="AA138" i="14"/>
  <c r="X138" i="14"/>
  <c r="W138" i="14"/>
  <c r="T138" i="14"/>
  <c r="R138" i="14"/>
  <c r="Q138" i="14"/>
  <c r="P138" i="14"/>
  <c r="O138" i="14"/>
  <c r="N138" i="14"/>
  <c r="M138" i="14"/>
  <c r="J138" i="14"/>
  <c r="I138" i="14"/>
  <c r="H138" i="14"/>
  <c r="F138" i="14"/>
  <c r="E138" i="14"/>
  <c r="A138" i="14"/>
  <c r="AM137" i="14"/>
  <c r="AL137" i="14"/>
  <c r="AK137" i="14"/>
  <c r="AI137" i="14"/>
  <c r="AH137" i="14"/>
  <c r="AF137" i="14"/>
  <c r="AE137" i="14"/>
  <c r="AD137" i="14"/>
  <c r="AC137" i="14"/>
  <c r="AA137" i="14"/>
  <c r="W137" i="14"/>
  <c r="T137" i="14"/>
  <c r="S137" i="14"/>
  <c r="R137" i="14"/>
  <c r="Q137" i="14"/>
  <c r="P137" i="14"/>
  <c r="O137" i="14"/>
  <c r="N137" i="14"/>
  <c r="L137" i="14"/>
  <c r="K137" i="14"/>
  <c r="J137" i="14"/>
  <c r="I137" i="14"/>
  <c r="H137" i="14"/>
  <c r="F137" i="14"/>
  <c r="E137" i="14"/>
  <c r="A137" i="14"/>
  <c r="AM136" i="14"/>
  <c r="AL136" i="14"/>
  <c r="AK136" i="14"/>
  <c r="AI136" i="14"/>
  <c r="AH136" i="14"/>
  <c r="AF136" i="14"/>
  <c r="AE136" i="14"/>
  <c r="AD136" i="14"/>
  <c r="AC136" i="14"/>
  <c r="AA136" i="14"/>
  <c r="W136" i="14"/>
  <c r="T136" i="14"/>
  <c r="R136" i="14"/>
  <c r="Q136" i="14"/>
  <c r="P136" i="14"/>
  <c r="O136" i="14"/>
  <c r="N136" i="14"/>
  <c r="M136" i="14"/>
  <c r="L136" i="14"/>
  <c r="J136" i="14"/>
  <c r="I136" i="14"/>
  <c r="H136" i="14"/>
  <c r="F136" i="14"/>
  <c r="E136"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35" i="10"/>
  <c r="D135" i="10"/>
  <c r="B135" i="10"/>
  <c r="A135" i="10"/>
  <c r="E134" i="10"/>
  <c r="D134" i="10"/>
  <c r="C134" i="10"/>
  <c r="B134" i="10"/>
  <c r="A134" i="10"/>
  <c r="A137" i="8" s="1"/>
  <c r="U133" i="15"/>
  <c r="R133" i="15"/>
  <c r="P133" i="15"/>
  <c r="AF133" i="14"/>
  <c r="N133" i="15"/>
  <c r="Z133" i="10"/>
  <c r="AD133" i="14"/>
  <c r="M133" i="15"/>
  <c r="L133" i="15"/>
  <c r="K133" i="15"/>
  <c r="R133" i="14"/>
  <c r="H133" i="15"/>
  <c r="N133" i="14"/>
  <c r="K133" i="10"/>
  <c r="C133" i="15"/>
  <c r="F133" i="14"/>
  <c r="E133" i="10"/>
  <c r="D133" i="10"/>
  <c r="C133" i="10"/>
  <c r="B133" i="10"/>
  <c r="A133" i="10"/>
  <c r="S132" i="15"/>
  <c r="AK132" i="14"/>
  <c r="AD132" i="14"/>
  <c r="W132" i="10"/>
  <c r="P132" i="10"/>
  <c r="E132" i="10"/>
  <c r="D132" i="10"/>
  <c r="B132" i="10"/>
  <c r="A132" i="10"/>
  <c r="T131" i="15"/>
  <c r="AL131" i="14"/>
  <c r="AF131" i="10"/>
  <c r="R131" i="15"/>
  <c r="AE131" i="14"/>
  <c r="AD131" i="14"/>
  <c r="Z131" i="10"/>
  <c r="L131" i="15"/>
  <c r="AA131" i="14"/>
  <c r="Q131" i="14"/>
  <c r="G131" i="15"/>
  <c r="N131" i="14"/>
  <c r="Q131" i="10"/>
  <c r="J131" i="14"/>
  <c r="K131" i="14" s="1"/>
  <c r="E131" i="15"/>
  <c r="I131" i="14"/>
  <c r="I131" i="10"/>
  <c r="C131" i="15"/>
  <c r="E131" i="10"/>
  <c r="D131" i="10"/>
  <c r="C131" i="10"/>
  <c r="B131" i="10"/>
  <c r="A131" i="10"/>
  <c r="E130" i="10"/>
  <c r="D130" i="10"/>
  <c r="D133" i="8" s="1"/>
  <c r="B130" i="10"/>
  <c r="A130" i="10"/>
  <c r="R129" i="15"/>
  <c r="AD129" i="10"/>
  <c r="AI129" i="14"/>
  <c r="AF129" i="14"/>
  <c r="AB129" i="10"/>
  <c r="O129" i="15"/>
  <c r="AA129" i="10"/>
  <c r="AC132" i="8" s="1"/>
  <c r="N129" i="15"/>
  <c r="AD129" i="14"/>
  <c r="L129" i="15"/>
  <c r="AA129" i="14"/>
  <c r="V129" i="10"/>
  <c r="J129" i="15"/>
  <c r="T129" i="10"/>
  <c r="N129" i="14"/>
  <c r="Q129" i="10"/>
  <c r="F129" i="15"/>
  <c r="L129" i="10"/>
  <c r="E129" i="15"/>
  <c r="I129" i="14"/>
  <c r="C129" i="15"/>
  <c r="F129" i="14"/>
  <c r="E129" i="10"/>
  <c r="D129" i="10"/>
  <c r="C129" i="10"/>
  <c r="B129" i="10"/>
  <c r="A129" i="10"/>
  <c r="S128" i="15"/>
  <c r="AD128" i="14"/>
  <c r="E128" i="10"/>
  <c r="E131" i="8" s="1"/>
  <c r="D128" i="10"/>
  <c r="B128" i="10"/>
  <c r="A128" i="10"/>
  <c r="S127" i="10"/>
  <c r="G127" i="15"/>
  <c r="K127" i="10"/>
  <c r="E127" i="15"/>
  <c r="E127" i="10"/>
  <c r="E130" i="8" s="1"/>
  <c r="M130" i="8" s="1"/>
  <c r="D127" i="10"/>
  <c r="D130" i="8" s="1"/>
  <c r="B127" i="10"/>
  <c r="A127" i="10"/>
  <c r="AH126" i="14"/>
  <c r="F126" i="15"/>
  <c r="E126" i="10"/>
  <c r="D126" i="10"/>
  <c r="B126" i="10"/>
  <c r="B129" i="8" s="1"/>
  <c r="A126" i="10"/>
  <c r="A129" i="8" s="1"/>
  <c r="T125" i="15"/>
  <c r="AD125" i="10"/>
  <c r="AH125" i="14"/>
  <c r="W125" i="10"/>
  <c r="AA125" i="14"/>
  <c r="R125" i="14"/>
  <c r="R125" i="10"/>
  <c r="O125" i="14"/>
  <c r="K125" i="10"/>
  <c r="J125" i="10"/>
  <c r="I125" i="14"/>
  <c r="E125" i="10"/>
  <c r="D125" i="10"/>
  <c r="R125" i="15"/>
  <c r="B125" i="10"/>
  <c r="A125" i="10"/>
  <c r="AL124" i="14"/>
  <c r="S124" i="15"/>
  <c r="L124" i="15"/>
  <c r="H124" i="15"/>
  <c r="L124" i="10"/>
  <c r="F124" i="14"/>
  <c r="G124" i="10"/>
  <c r="E124" i="10"/>
  <c r="E127" i="8" s="1"/>
  <c r="D124" i="10"/>
  <c r="B124" i="10"/>
  <c r="A124" i="10"/>
  <c r="T123" i="15"/>
  <c r="AC123" i="10"/>
  <c r="AF123" i="14"/>
  <c r="AD123" i="14"/>
  <c r="Z123" i="10"/>
  <c r="AB126" i="8" s="1"/>
  <c r="W123" i="10"/>
  <c r="W123" i="14"/>
  <c r="X123" i="14" s="1"/>
  <c r="T123" i="14" s="1"/>
  <c r="P123" i="10"/>
  <c r="F123" i="14"/>
  <c r="E123" i="10"/>
  <c r="D123" i="10"/>
  <c r="B123" i="10"/>
  <c r="B126" i="8" s="1"/>
  <c r="A123" i="10"/>
  <c r="E122" i="10"/>
  <c r="D122" i="10"/>
  <c r="B122" i="10"/>
  <c r="A122" i="10"/>
  <c r="AM121" i="14"/>
  <c r="AG121" i="10"/>
  <c r="T121" i="15"/>
  <c r="AL121" i="14"/>
  <c r="AF121" i="10"/>
  <c r="S121" i="15"/>
  <c r="AF121" i="14"/>
  <c r="W121" i="10"/>
  <c r="AA121" i="14"/>
  <c r="V121" i="10"/>
  <c r="W121" i="14"/>
  <c r="X121" i="14" s="1"/>
  <c r="T121" i="14" s="1"/>
  <c r="T121" i="10"/>
  <c r="H121" i="15"/>
  <c r="G121" i="15"/>
  <c r="N121" i="14"/>
  <c r="Q121" i="10"/>
  <c r="M121" i="10"/>
  <c r="J121" i="14"/>
  <c r="E121" i="15"/>
  <c r="I121" i="10"/>
  <c r="I121" i="14"/>
  <c r="F121" i="14"/>
  <c r="E121" i="14"/>
  <c r="F121" i="10"/>
  <c r="E121" i="10"/>
  <c r="D121" i="10"/>
  <c r="B121" i="10"/>
  <c r="B124" i="8" s="1"/>
  <c r="A121" i="10"/>
  <c r="A124" i="8" s="1"/>
  <c r="E120" i="10"/>
  <c r="D120" i="10"/>
  <c r="B120" i="10"/>
  <c r="A120" i="10"/>
  <c r="E119" i="10"/>
  <c r="D119" i="10"/>
  <c r="B119" i="10"/>
  <c r="B122" i="8" s="1"/>
  <c r="U122" i="8" s="1"/>
  <c r="A119" i="10"/>
  <c r="A122" i="8" s="1"/>
  <c r="AM118" i="14"/>
  <c r="R118" i="15"/>
  <c r="AF118" i="14"/>
  <c r="Y118" i="10"/>
  <c r="AC118" i="14"/>
  <c r="K118" i="15"/>
  <c r="R118" i="10"/>
  <c r="N118" i="14"/>
  <c r="Q118" i="10"/>
  <c r="J118" i="10"/>
  <c r="I118" i="14"/>
  <c r="I118" i="10"/>
  <c r="D118" i="15"/>
  <c r="F118" i="14"/>
  <c r="E118" i="10"/>
  <c r="E121" i="8" s="1"/>
  <c r="U121" i="8" s="1"/>
  <c r="D118" i="10"/>
  <c r="D121" i="8" s="1"/>
  <c r="B118" i="10"/>
  <c r="A118" i="10"/>
  <c r="S117" i="15"/>
  <c r="AH117" i="14"/>
  <c r="AD117" i="14"/>
  <c r="Z117" i="10"/>
  <c r="AC117" i="14"/>
  <c r="Y117" i="10"/>
  <c r="AA120" i="8" s="1"/>
  <c r="O117" i="14"/>
  <c r="R117" i="10"/>
  <c r="N117" i="14"/>
  <c r="Q117" i="10"/>
  <c r="K117" i="10"/>
  <c r="I117" i="10"/>
  <c r="D117" i="15"/>
  <c r="H117" i="14"/>
  <c r="H117" i="10"/>
  <c r="C117" i="15"/>
  <c r="F117" i="14"/>
  <c r="G117" i="10"/>
  <c r="E117" i="10"/>
  <c r="D117" i="10"/>
  <c r="B117" i="10"/>
  <c r="A117" i="10"/>
  <c r="A120" i="8" s="1"/>
  <c r="AG116" i="10"/>
  <c r="AF116" i="10"/>
  <c r="AI116" i="14"/>
  <c r="W116" i="14"/>
  <c r="X116" i="14" s="1"/>
  <c r="T116" i="14" s="1"/>
  <c r="J116" i="15"/>
  <c r="T116" i="10"/>
  <c r="O116" i="14"/>
  <c r="R116" i="10"/>
  <c r="G116" i="15"/>
  <c r="F116" i="15"/>
  <c r="J116" i="10"/>
  <c r="H116" i="14"/>
  <c r="H116" i="10"/>
  <c r="B116" i="15"/>
  <c r="F116" i="10"/>
  <c r="E116" i="10"/>
  <c r="D116" i="10"/>
  <c r="B116" i="10"/>
  <c r="A116" i="10"/>
  <c r="AM115" i="14"/>
  <c r="AG115" i="10"/>
  <c r="AK115" i="14"/>
  <c r="AF115" i="14"/>
  <c r="AB115" i="10"/>
  <c r="AE115" i="14"/>
  <c r="M115" i="15"/>
  <c r="AC115" i="14"/>
  <c r="Y115" i="10"/>
  <c r="K115" i="15"/>
  <c r="R115" i="14"/>
  <c r="P115" i="14"/>
  <c r="R115" i="10"/>
  <c r="J115" i="14"/>
  <c r="K115" i="10"/>
  <c r="J115" i="10"/>
  <c r="C115" i="15"/>
  <c r="F115" i="14"/>
  <c r="G115" i="10"/>
  <c r="E115" i="10"/>
  <c r="D115" i="10"/>
  <c r="B115" i="10"/>
  <c r="A115" i="10"/>
  <c r="O114" i="15"/>
  <c r="AA114" i="10"/>
  <c r="AE114" i="14"/>
  <c r="G114" i="15"/>
  <c r="E114" i="10"/>
  <c r="D114" i="10"/>
  <c r="D117" i="6" s="1"/>
  <c r="B114" i="10"/>
  <c r="A114" i="10"/>
  <c r="U113" i="15"/>
  <c r="AM113" i="14"/>
  <c r="R113" i="15"/>
  <c r="AC113" i="10"/>
  <c r="AH113" i="14"/>
  <c r="P113" i="15"/>
  <c r="AF113" i="14"/>
  <c r="AB113" i="10"/>
  <c r="O113" i="15"/>
  <c r="AA113" i="10"/>
  <c r="AE113" i="14"/>
  <c r="N113" i="15"/>
  <c r="AD113" i="14"/>
  <c r="M113" i="15"/>
  <c r="X113" i="10"/>
  <c r="L113" i="15"/>
  <c r="V113" i="10"/>
  <c r="AA113" i="14"/>
  <c r="K113" i="15"/>
  <c r="J113" i="15"/>
  <c r="Q113" i="14"/>
  <c r="H113" i="15"/>
  <c r="O113" i="14"/>
  <c r="G113" i="15"/>
  <c r="N113" i="14"/>
  <c r="Q113" i="10"/>
  <c r="N113" i="10"/>
  <c r="F113" i="15"/>
  <c r="J113" i="14"/>
  <c r="L113" i="10"/>
  <c r="K113" i="10"/>
  <c r="E113" i="15"/>
  <c r="I113" i="14"/>
  <c r="I113" i="10"/>
  <c r="C113" i="15"/>
  <c r="F113" i="14"/>
  <c r="G113" i="10"/>
  <c r="E113" i="10"/>
  <c r="E116" i="8" s="1"/>
  <c r="L116" i="8" s="1"/>
  <c r="D113" i="10"/>
  <c r="C113" i="10"/>
  <c r="B113" i="10"/>
  <c r="A113" i="10"/>
  <c r="F112" i="14"/>
  <c r="E112" i="10"/>
  <c r="D112" i="10"/>
  <c r="D115" i="8" s="1"/>
  <c r="B112" i="10"/>
  <c r="B115" i="8" s="1"/>
  <c r="U115" i="8" s="1"/>
  <c r="A112" i="10"/>
  <c r="U111" i="15"/>
  <c r="AG111" i="10"/>
  <c r="N111" i="15"/>
  <c r="AD111" i="14"/>
  <c r="X111" i="10"/>
  <c r="AA111" i="14"/>
  <c r="V111" i="10"/>
  <c r="K111" i="15"/>
  <c r="R111" i="14"/>
  <c r="U111" i="10"/>
  <c r="O111" i="10"/>
  <c r="J111" i="14"/>
  <c r="K111" i="10"/>
  <c r="D111" i="15"/>
  <c r="H111" i="14"/>
  <c r="E111" i="10"/>
  <c r="D111" i="10"/>
  <c r="B111" i="10"/>
  <c r="A111" i="10"/>
  <c r="E110" i="10"/>
  <c r="D110" i="10"/>
  <c r="B110" i="10"/>
  <c r="A110" i="10"/>
  <c r="A113" i="7" s="1"/>
  <c r="E109" i="10"/>
  <c r="D109" i="10"/>
  <c r="B109" i="10"/>
  <c r="A109" i="10"/>
  <c r="U108" i="15"/>
  <c r="AM108" i="14"/>
  <c r="AL108" i="14"/>
  <c r="AF108" i="10"/>
  <c r="AJ111" i="8" s="1"/>
  <c r="M108" i="15"/>
  <c r="W108" i="10"/>
  <c r="L108" i="15"/>
  <c r="AA108" i="14"/>
  <c r="V108" i="10"/>
  <c r="W108" i="14"/>
  <c r="X108" i="14" s="1"/>
  <c r="T108" i="14" s="1"/>
  <c r="R108" i="14"/>
  <c r="J108" i="15"/>
  <c r="O108" i="14"/>
  <c r="R108" i="10"/>
  <c r="O108" i="10"/>
  <c r="N108" i="10"/>
  <c r="F108" i="15"/>
  <c r="J108" i="10"/>
  <c r="G108" i="10"/>
  <c r="E108" i="10"/>
  <c r="E111" i="8" s="1"/>
  <c r="D108" i="10"/>
  <c r="B108" i="10"/>
  <c r="A108" i="10"/>
  <c r="S107" i="15"/>
  <c r="N107" i="15"/>
  <c r="K107" i="15"/>
  <c r="E107" i="10"/>
  <c r="E110" i="8" s="1"/>
  <c r="D107" i="10"/>
  <c r="D110" i="8" s="1"/>
  <c r="B107" i="10"/>
  <c r="A107" i="10"/>
  <c r="O106" i="15"/>
  <c r="AA106" i="10"/>
  <c r="M106" i="15"/>
  <c r="AC106" i="14"/>
  <c r="Y106" i="10"/>
  <c r="AA109" i="8" s="1"/>
  <c r="AA106" i="14"/>
  <c r="Q106" i="14"/>
  <c r="T106" i="10"/>
  <c r="J106" i="14"/>
  <c r="L106" i="10"/>
  <c r="I106" i="10"/>
  <c r="C106" i="15"/>
  <c r="E106" i="10"/>
  <c r="E109" i="8" s="1"/>
  <c r="D106" i="10"/>
  <c r="D109" i="8" s="1"/>
  <c r="B106" i="10"/>
  <c r="A106" i="10"/>
  <c r="U105" i="15"/>
  <c r="AB105" i="10"/>
  <c r="P105" i="15"/>
  <c r="N105" i="15"/>
  <c r="Z105" i="10"/>
  <c r="AB108" i="8" s="1"/>
  <c r="AD105" i="14"/>
  <c r="M105" i="15"/>
  <c r="AC105" i="14"/>
  <c r="Y105" i="10"/>
  <c r="X105" i="10"/>
  <c r="R105" i="14"/>
  <c r="U105" i="10"/>
  <c r="M105" i="10"/>
  <c r="J105" i="10"/>
  <c r="D105" i="15"/>
  <c r="C105" i="15"/>
  <c r="F105" i="14"/>
  <c r="G105" i="10"/>
  <c r="E105" i="10"/>
  <c r="D105" i="10"/>
  <c r="B105" i="10"/>
  <c r="A105" i="10"/>
  <c r="A108" i="8" s="1"/>
  <c r="AD104" i="14"/>
  <c r="W104" i="14"/>
  <c r="X104" i="14" s="1"/>
  <c r="T104" i="14" s="1"/>
  <c r="H104" i="15"/>
  <c r="N104" i="10"/>
  <c r="B104" i="15"/>
  <c r="F104" i="10"/>
  <c r="E104" i="10"/>
  <c r="E107" i="8" s="1"/>
  <c r="D104" i="10"/>
  <c r="D107" i="8" s="1"/>
  <c r="B104" i="10"/>
  <c r="A104" i="10"/>
  <c r="AM103" i="14"/>
  <c r="T103" i="15"/>
  <c r="AL103" i="14"/>
  <c r="AF103" i="10"/>
  <c r="AH103" i="14"/>
  <c r="P103" i="15"/>
  <c r="AF103" i="14"/>
  <c r="AB103" i="10"/>
  <c r="AD103" i="14"/>
  <c r="M103" i="15"/>
  <c r="X103" i="10"/>
  <c r="K103" i="15"/>
  <c r="R103" i="14"/>
  <c r="U103" i="10"/>
  <c r="J106" i="7" s="1"/>
  <c r="J103" i="15"/>
  <c r="Q103" i="14"/>
  <c r="I103" i="15"/>
  <c r="H103" i="15"/>
  <c r="O103" i="14"/>
  <c r="N103" i="14"/>
  <c r="Q103" i="10"/>
  <c r="M103" i="10"/>
  <c r="I103" i="14"/>
  <c r="I103" i="10"/>
  <c r="C103" i="15"/>
  <c r="G103" i="10"/>
  <c r="F103" i="14"/>
  <c r="F103" i="10"/>
  <c r="E103" i="10"/>
  <c r="D103" i="10"/>
  <c r="D106" i="8" s="1"/>
  <c r="C103" i="10"/>
  <c r="B103" i="10"/>
  <c r="A103" i="10"/>
  <c r="S102" i="15"/>
  <c r="AI102" i="14"/>
  <c r="AD102" i="10"/>
  <c r="Q102" i="15"/>
  <c r="Y102" i="10"/>
  <c r="AA105" i="8" s="1"/>
  <c r="X102" i="10"/>
  <c r="AA102" i="14"/>
  <c r="R102" i="10"/>
  <c r="D102" i="15"/>
  <c r="H102" i="10"/>
  <c r="C102" i="15"/>
  <c r="E102" i="14"/>
  <c r="E102" i="10"/>
  <c r="E105" i="8" s="1"/>
  <c r="D102" i="10"/>
  <c r="B102" i="10"/>
  <c r="A102" i="10"/>
  <c r="E101" i="10"/>
  <c r="D101" i="10"/>
  <c r="B101" i="10"/>
  <c r="A101" i="10"/>
  <c r="A104" i="8" s="1"/>
  <c r="S100" i="15"/>
  <c r="AF100" i="14"/>
  <c r="AE100" i="14"/>
  <c r="N100" i="15"/>
  <c r="AD100" i="14"/>
  <c r="Z100" i="10"/>
  <c r="M100" i="15"/>
  <c r="AC100" i="14"/>
  <c r="T100" i="10"/>
  <c r="I103" i="7" s="1"/>
  <c r="O100" i="14"/>
  <c r="G100" i="15"/>
  <c r="N100" i="14"/>
  <c r="L100" i="10"/>
  <c r="E100" i="15"/>
  <c r="I100" i="14"/>
  <c r="H100" i="14"/>
  <c r="D100" i="15"/>
  <c r="E100" i="10"/>
  <c r="D100" i="10"/>
  <c r="B100" i="10"/>
  <c r="A100" i="10"/>
  <c r="U99" i="15"/>
  <c r="AB99" i="10"/>
  <c r="P99" i="15"/>
  <c r="AE99" i="14"/>
  <c r="AA99" i="10"/>
  <c r="AD99" i="14"/>
  <c r="X99" i="10"/>
  <c r="W99" i="14"/>
  <c r="X99" i="14" s="1"/>
  <c r="T99" i="14" s="1"/>
  <c r="J99" i="15"/>
  <c r="Q99" i="14"/>
  <c r="T99" i="10"/>
  <c r="H99" i="15"/>
  <c r="O99" i="14"/>
  <c r="Q99" i="10"/>
  <c r="O99" i="10"/>
  <c r="M99" i="10"/>
  <c r="J99" i="14"/>
  <c r="K99" i="10"/>
  <c r="E99" i="15"/>
  <c r="I99" i="14"/>
  <c r="C99" i="15"/>
  <c r="G99" i="10"/>
  <c r="F99" i="14"/>
  <c r="E99" i="14"/>
  <c r="F99" i="10"/>
  <c r="E99" i="10"/>
  <c r="D99" i="10"/>
  <c r="B99" i="10"/>
  <c r="B102" i="8" s="1"/>
  <c r="A99" i="10"/>
  <c r="AM98" i="14"/>
  <c r="AH98" i="14"/>
  <c r="AC98" i="10"/>
  <c r="P98" i="15"/>
  <c r="O98" i="15"/>
  <c r="AD98" i="14"/>
  <c r="AC98" i="14"/>
  <c r="AA98" i="14"/>
  <c r="V98" i="10"/>
  <c r="W98" i="14"/>
  <c r="X98" i="14" s="1"/>
  <c r="T98" i="14" s="1"/>
  <c r="U98" i="10"/>
  <c r="K98" i="15"/>
  <c r="J98" i="15"/>
  <c r="Q98" i="14"/>
  <c r="T98" i="10"/>
  <c r="I101" i="7" s="1"/>
  <c r="O98" i="10"/>
  <c r="F98" i="15"/>
  <c r="J98" i="14"/>
  <c r="L98" i="10"/>
  <c r="E98" i="10"/>
  <c r="D98" i="10"/>
  <c r="C98" i="10"/>
  <c r="C101" i="8" s="1"/>
  <c r="B98" i="10"/>
  <c r="B101" i="8" s="1"/>
  <c r="I101" i="8" s="1"/>
  <c r="A98" i="10"/>
  <c r="Q97" i="15"/>
  <c r="P97" i="15"/>
  <c r="AF97" i="14"/>
  <c r="AB97" i="10"/>
  <c r="AE97" i="14"/>
  <c r="AA97" i="14"/>
  <c r="R97" i="14"/>
  <c r="O97" i="10"/>
  <c r="H97" i="14"/>
  <c r="H97" i="10"/>
  <c r="G97" i="10"/>
  <c r="E97" i="14"/>
  <c r="E97" i="10"/>
  <c r="D97" i="10"/>
  <c r="B97" i="10"/>
  <c r="B100" i="7" s="1"/>
  <c r="A97" i="10"/>
  <c r="E96" i="10"/>
  <c r="D96" i="10"/>
  <c r="B96" i="10"/>
  <c r="A96" i="10"/>
  <c r="Q95" i="15"/>
  <c r="AC95" i="14"/>
  <c r="Y95" i="10"/>
  <c r="AA98" i="8" s="1"/>
  <c r="R95" i="14"/>
  <c r="J95" i="10"/>
  <c r="D95" i="15"/>
  <c r="H95" i="10"/>
  <c r="E95" i="10"/>
  <c r="D95" i="10"/>
  <c r="B95" i="10"/>
  <c r="B98" i="8" s="1"/>
  <c r="A95" i="10"/>
  <c r="A98" i="8" s="1"/>
  <c r="E94" i="15"/>
  <c r="E94" i="10"/>
  <c r="D94" i="10"/>
  <c r="B94" i="10"/>
  <c r="A94" i="10"/>
  <c r="E93" i="10"/>
  <c r="D93" i="10"/>
  <c r="B93" i="10"/>
  <c r="B96" i="8" s="1"/>
  <c r="A93" i="10"/>
  <c r="AB92" i="10"/>
  <c r="W92" i="10"/>
  <c r="J92" i="10"/>
  <c r="E92" i="10"/>
  <c r="D92" i="10"/>
  <c r="B92" i="10"/>
  <c r="B95" i="8" s="1"/>
  <c r="A92" i="10"/>
  <c r="A95" i="8" s="1"/>
  <c r="U91" i="15"/>
  <c r="AL91" i="14"/>
  <c r="R91" i="15"/>
  <c r="P91" i="15"/>
  <c r="AF91" i="14"/>
  <c r="AB91" i="10"/>
  <c r="O91" i="15"/>
  <c r="AE91" i="14"/>
  <c r="AA91" i="10"/>
  <c r="N91" i="15"/>
  <c r="AD91" i="14"/>
  <c r="Z91" i="10"/>
  <c r="M91" i="15"/>
  <c r="AC91" i="14"/>
  <c r="X91" i="10"/>
  <c r="J91" i="15"/>
  <c r="Q91" i="14"/>
  <c r="T91" i="10"/>
  <c r="H91" i="15"/>
  <c r="O91" i="14"/>
  <c r="G91" i="15"/>
  <c r="N91" i="14"/>
  <c r="Q91" i="10"/>
  <c r="M91" i="10"/>
  <c r="F91" i="15"/>
  <c r="J91" i="14"/>
  <c r="L91" i="10"/>
  <c r="K91" i="10"/>
  <c r="E91" i="15"/>
  <c r="I91" i="14"/>
  <c r="I91" i="10"/>
  <c r="G91" i="10"/>
  <c r="J94" i="6" s="1"/>
  <c r="E91" i="14"/>
  <c r="F91" i="10"/>
  <c r="E91" i="10"/>
  <c r="D91" i="10"/>
  <c r="C91" i="10"/>
  <c r="B91" i="10"/>
  <c r="A91" i="10"/>
  <c r="E90" i="10"/>
  <c r="E93" i="8" s="1"/>
  <c r="D90" i="10"/>
  <c r="B90" i="10"/>
  <c r="A90" i="10"/>
  <c r="E89" i="10"/>
  <c r="D89" i="10"/>
  <c r="B89" i="10"/>
  <c r="A89" i="10"/>
  <c r="A92" i="8" s="1"/>
  <c r="K88" i="15"/>
  <c r="B88" i="15"/>
  <c r="E88" i="10"/>
  <c r="D88" i="10"/>
  <c r="B88" i="10"/>
  <c r="A88" i="10"/>
  <c r="E87" i="10"/>
  <c r="D87" i="10"/>
  <c r="D90" i="8" s="1"/>
  <c r="B87" i="10"/>
  <c r="B90" i="8" s="1"/>
  <c r="V90" i="8" s="1"/>
  <c r="A87" i="10"/>
  <c r="AH86" i="14"/>
  <c r="E86" i="14"/>
  <c r="E86" i="10"/>
  <c r="D86" i="10"/>
  <c r="B86" i="10"/>
  <c r="A86" i="10"/>
  <c r="N85" i="14"/>
  <c r="F85" i="14"/>
  <c r="E85" i="10"/>
  <c r="D85" i="10"/>
  <c r="B85" i="10"/>
  <c r="A85" i="10"/>
  <c r="AC84" i="14"/>
  <c r="E84" i="14"/>
  <c r="E84" i="10"/>
  <c r="E87" i="6" s="1"/>
  <c r="D84" i="10"/>
  <c r="B84" i="10"/>
  <c r="A84" i="10"/>
  <c r="AL83" i="14"/>
  <c r="AI83" i="14"/>
  <c r="AH83" i="14"/>
  <c r="P83" i="15"/>
  <c r="AF83" i="14"/>
  <c r="O83" i="15"/>
  <c r="AE83" i="14"/>
  <c r="AA83" i="14"/>
  <c r="R83" i="14"/>
  <c r="Q83" i="14"/>
  <c r="N83" i="14"/>
  <c r="M83" i="14" s="1"/>
  <c r="Q83" i="10"/>
  <c r="J83" i="14"/>
  <c r="K83" i="14" s="1"/>
  <c r="I83" i="14"/>
  <c r="I83" i="10"/>
  <c r="H83" i="14"/>
  <c r="H83" i="10"/>
  <c r="E83" i="10"/>
  <c r="D83" i="10"/>
  <c r="B83" i="10"/>
  <c r="B86" i="8" s="1"/>
  <c r="A83" i="10"/>
  <c r="A86" i="8" s="1"/>
  <c r="E82" i="10"/>
  <c r="D82" i="10"/>
  <c r="B82" i="10"/>
  <c r="A82" i="10"/>
  <c r="AM81" i="14"/>
  <c r="U81" i="15"/>
  <c r="M81" i="15"/>
  <c r="AC81" i="14"/>
  <c r="AA81" i="14"/>
  <c r="Q81" i="14"/>
  <c r="J81" i="14"/>
  <c r="C81" i="15"/>
  <c r="E81" i="10"/>
  <c r="D81" i="10"/>
  <c r="B81" i="10"/>
  <c r="B84" i="8" s="1"/>
  <c r="A81" i="10"/>
  <c r="A84" i="8" s="1"/>
  <c r="U80" i="15"/>
  <c r="N80" i="15"/>
  <c r="AD80" i="14"/>
  <c r="M80" i="15"/>
  <c r="AC80" i="14"/>
  <c r="L80" i="15"/>
  <c r="R80" i="14"/>
  <c r="D80" i="15"/>
  <c r="H80" i="14"/>
  <c r="C80" i="15"/>
  <c r="G80" i="10"/>
  <c r="E80" i="10"/>
  <c r="D80" i="10"/>
  <c r="B80" i="10"/>
  <c r="A80" i="10"/>
  <c r="A83" i="8" s="1"/>
  <c r="E79" i="10"/>
  <c r="E82" i="8" s="1"/>
  <c r="S82" i="8" s="1"/>
  <c r="D79" i="10"/>
  <c r="B79" i="10"/>
  <c r="A79" i="10"/>
  <c r="U78" i="15"/>
  <c r="AM78" i="14"/>
  <c r="T78" i="15"/>
  <c r="AF78" i="10"/>
  <c r="AI78" i="14"/>
  <c r="AH78" i="14"/>
  <c r="P78" i="15"/>
  <c r="AF78" i="14"/>
  <c r="AB78" i="10"/>
  <c r="AE78" i="14"/>
  <c r="N78" i="15"/>
  <c r="X78" i="10"/>
  <c r="L78" i="15"/>
  <c r="V78" i="10"/>
  <c r="W78" i="14"/>
  <c r="X78" i="14" s="1"/>
  <c r="T78" i="14" s="1"/>
  <c r="K78" i="15"/>
  <c r="R78" i="14"/>
  <c r="U78" i="10"/>
  <c r="Q78" i="14"/>
  <c r="I78" i="15"/>
  <c r="H78" i="15"/>
  <c r="O78" i="14"/>
  <c r="N78" i="14"/>
  <c r="O78" i="10"/>
  <c r="N78" i="10"/>
  <c r="F78" i="15"/>
  <c r="J78" i="14"/>
  <c r="K78" i="10"/>
  <c r="E78" i="15"/>
  <c r="C78" i="15"/>
  <c r="F78" i="14"/>
  <c r="G78" i="10"/>
  <c r="E78" i="10"/>
  <c r="D78" i="10"/>
  <c r="C78" i="10"/>
  <c r="B78" i="10"/>
  <c r="A78" i="10"/>
  <c r="A81" i="8" s="1"/>
  <c r="Q77" i="15"/>
  <c r="E77" i="10"/>
  <c r="D77" i="10"/>
  <c r="B77" i="10"/>
  <c r="A77" i="10"/>
  <c r="J76" i="15"/>
  <c r="F76" i="15"/>
  <c r="K76" i="10"/>
  <c r="F76" i="10"/>
  <c r="E76" i="10"/>
  <c r="D76" i="10"/>
  <c r="B76" i="10"/>
  <c r="A76" i="10"/>
  <c r="AF75" i="14"/>
  <c r="O75" i="15"/>
  <c r="E75" i="10"/>
  <c r="E78" i="8" s="1"/>
  <c r="D75" i="10"/>
  <c r="B75" i="10"/>
  <c r="A75" i="10"/>
  <c r="AM74" i="14"/>
  <c r="AH74" i="14"/>
  <c r="P74" i="15"/>
  <c r="L74" i="15"/>
  <c r="P74" i="10"/>
  <c r="C74" i="15"/>
  <c r="E74" i="10"/>
  <c r="D74" i="10"/>
  <c r="B74" i="10"/>
  <c r="A74" i="10"/>
  <c r="AE73" i="14"/>
  <c r="AA73" i="14"/>
  <c r="I73" i="14"/>
  <c r="E73" i="10"/>
  <c r="D73" i="10"/>
  <c r="B73" i="10"/>
  <c r="A73" i="10"/>
  <c r="AK72" i="14"/>
  <c r="E72" i="10"/>
  <c r="D72" i="10"/>
  <c r="D75" i="8" s="1"/>
  <c r="B72" i="10"/>
  <c r="B75" i="8" s="1"/>
  <c r="A72" i="10"/>
  <c r="T71" i="15"/>
  <c r="AL71" i="14"/>
  <c r="AH71" i="14"/>
  <c r="M71" i="15"/>
  <c r="R71" i="14"/>
  <c r="J71" i="15"/>
  <c r="Q71" i="14"/>
  <c r="T71" i="10"/>
  <c r="N71" i="10"/>
  <c r="F71" i="15"/>
  <c r="J71" i="14"/>
  <c r="L71" i="10"/>
  <c r="E71" i="10"/>
  <c r="D71" i="10"/>
  <c r="D74" i="8" s="1"/>
  <c r="B71" i="10"/>
  <c r="B74" i="8" s="1"/>
  <c r="A71" i="10"/>
  <c r="W70" i="14"/>
  <c r="X70" i="14" s="1"/>
  <c r="T70" i="14" s="1"/>
  <c r="E70" i="10"/>
  <c r="D70" i="10"/>
  <c r="B70" i="10"/>
  <c r="A70" i="10"/>
  <c r="T69" i="15"/>
  <c r="AL69" i="14"/>
  <c r="AF69" i="10"/>
  <c r="O69" i="15"/>
  <c r="AE69" i="14"/>
  <c r="L69" i="15"/>
  <c r="AA69" i="14"/>
  <c r="Q69" i="10"/>
  <c r="H69" i="14"/>
  <c r="H69" i="10"/>
  <c r="O72" i="6" s="1"/>
  <c r="E69" i="14"/>
  <c r="E69" i="10"/>
  <c r="D69" i="10"/>
  <c r="B69" i="10"/>
  <c r="A69" i="10"/>
  <c r="U68" i="15"/>
  <c r="S68" i="15"/>
  <c r="AK68" i="14"/>
  <c r="P68" i="15"/>
  <c r="H68" i="15"/>
  <c r="O68" i="14"/>
  <c r="E68" i="10"/>
  <c r="D68" i="10"/>
  <c r="B68" i="10"/>
  <c r="A68" i="10"/>
  <c r="A71" i="8" s="1"/>
  <c r="AM67" i="14"/>
  <c r="T67" i="15"/>
  <c r="AL67" i="14"/>
  <c r="AF67" i="14"/>
  <c r="E67" i="10"/>
  <c r="D67" i="10"/>
  <c r="B67" i="10"/>
  <c r="A67" i="10"/>
  <c r="A70" i="8" s="1"/>
  <c r="U66" i="15"/>
  <c r="E66" i="10"/>
  <c r="D66" i="10"/>
  <c r="B66" i="10"/>
  <c r="A66" i="10"/>
  <c r="AL65" i="14"/>
  <c r="R65" i="15"/>
  <c r="AD65" i="10"/>
  <c r="AG68" i="8" s="1"/>
  <c r="AI65" i="14"/>
  <c r="AB65" i="10"/>
  <c r="P65" i="15"/>
  <c r="O65" i="15"/>
  <c r="AA65" i="10"/>
  <c r="Z65" i="10"/>
  <c r="L65" i="15"/>
  <c r="V65" i="10"/>
  <c r="AA65" i="14"/>
  <c r="W65" i="14"/>
  <c r="X65" i="14" s="1"/>
  <c r="T65" i="14" s="1"/>
  <c r="U65" i="10"/>
  <c r="K65" i="15"/>
  <c r="J65" i="15"/>
  <c r="T65" i="10"/>
  <c r="O65" i="14"/>
  <c r="G65" i="15"/>
  <c r="O65" i="10"/>
  <c r="M65" i="10"/>
  <c r="F65" i="15"/>
  <c r="L65" i="10"/>
  <c r="K65" i="10"/>
  <c r="C65" i="15"/>
  <c r="G65" i="10"/>
  <c r="F65" i="14"/>
  <c r="E65" i="14"/>
  <c r="E65" i="10"/>
  <c r="D65" i="10"/>
  <c r="C65" i="10"/>
  <c r="B65" i="10"/>
  <c r="A65" i="10"/>
  <c r="AI64" i="14"/>
  <c r="AH64" i="14"/>
  <c r="AC64" i="10"/>
  <c r="AF67" i="8" s="1"/>
  <c r="P64" i="15"/>
  <c r="AB64" i="10"/>
  <c r="AE64" i="14"/>
  <c r="AA64" i="10"/>
  <c r="AD64" i="14"/>
  <c r="AC64" i="14"/>
  <c r="AA64" i="14"/>
  <c r="W64" i="14"/>
  <c r="X64" i="14" s="1"/>
  <c r="T64" i="14" s="1"/>
  <c r="K64" i="15"/>
  <c r="U64" i="10"/>
  <c r="J64" i="15"/>
  <c r="Q64" i="14"/>
  <c r="T64" i="10"/>
  <c r="M64" i="10"/>
  <c r="F64" i="14"/>
  <c r="E64" i="10"/>
  <c r="E67" i="6" s="1"/>
  <c r="D64" i="10"/>
  <c r="C64" i="10"/>
  <c r="B64" i="10"/>
  <c r="A64" i="10"/>
  <c r="E63" i="10"/>
  <c r="D63" i="10"/>
  <c r="B63" i="10"/>
  <c r="B66" i="8" s="1"/>
  <c r="S66" i="8" s="1"/>
  <c r="A63" i="10"/>
  <c r="A66" i="6" s="1"/>
  <c r="E62" i="10"/>
  <c r="D62" i="10"/>
  <c r="B62" i="10"/>
  <c r="A62" i="10"/>
  <c r="AL61" i="14"/>
  <c r="AF61" i="10"/>
  <c r="AH61" i="14"/>
  <c r="AF61" i="14"/>
  <c r="AC61" i="14"/>
  <c r="R61" i="14"/>
  <c r="O61" i="14"/>
  <c r="G61" i="10"/>
  <c r="F61" i="14"/>
  <c r="E61" i="14"/>
  <c r="E61" i="10"/>
  <c r="E64" i="7" s="1"/>
  <c r="D61" i="10"/>
  <c r="D64" i="8" s="1"/>
  <c r="C61" i="10"/>
  <c r="B61" i="10"/>
  <c r="A61" i="10"/>
  <c r="AM60" i="14"/>
  <c r="S60" i="15"/>
  <c r="AK60" i="14"/>
  <c r="AE60" i="10"/>
  <c r="AC60" i="14"/>
  <c r="Y60" i="10"/>
  <c r="W60" i="14"/>
  <c r="X60" i="14" s="1"/>
  <c r="T60" i="14" s="1"/>
  <c r="O60" i="14"/>
  <c r="R60" i="10"/>
  <c r="J60" i="10"/>
  <c r="F60" i="14"/>
  <c r="E60" i="14"/>
  <c r="E60" i="10"/>
  <c r="E63" i="6" s="1"/>
  <c r="D60" i="10"/>
  <c r="B60" i="10"/>
  <c r="A60" i="10"/>
  <c r="E59" i="10"/>
  <c r="D59" i="10"/>
  <c r="B59" i="10"/>
  <c r="A59" i="10"/>
  <c r="A62" i="8" s="1"/>
  <c r="H58" i="14"/>
  <c r="D58" i="15"/>
  <c r="E58" i="10"/>
  <c r="D58" i="10"/>
  <c r="B58" i="10"/>
  <c r="A58" i="10"/>
  <c r="T57" i="15"/>
  <c r="R57" i="15"/>
  <c r="AD57" i="10"/>
  <c r="AG60" i="8" s="1"/>
  <c r="AI57" i="14"/>
  <c r="AH57" i="14"/>
  <c r="O57" i="15"/>
  <c r="AA57" i="10"/>
  <c r="AC57" i="14"/>
  <c r="L57" i="15"/>
  <c r="V57" i="10"/>
  <c r="AA57" i="14"/>
  <c r="R57" i="14"/>
  <c r="U57" i="10"/>
  <c r="J57" i="15"/>
  <c r="T57" i="10"/>
  <c r="O57" i="14"/>
  <c r="N57" i="14"/>
  <c r="O57" i="10"/>
  <c r="F57" i="15"/>
  <c r="L57" i="10"/>
  <c r="K57" i="10"/>
  <c r="C57" i="15"/>
  <c r="G57" i="10"/>
  <c r="F57" i="14"/>
  <c r="E57" i="14"/>
  <c r="E57" i="10"/>
  <c r="E60" i="8" s="1"/>
  <c r="D57" i="10"/>
  <c r="D60" i="8" s="1"/>
  <c r="C57" i="10"/>
  <c r="B57" i="10"/>
  <c r="A57" i="10"/>
  <c r="AM56" i="14"/>
  <c r="P56" i="15"/>
  <c r="AB56" i="10"/>
  <c r="AD56" i="14"/>
  <c r="AC56" i="14"/>
  <c r="AA56" i="14"/>
  <c r="W56" i="14"/>
  <c r="X56" i="14" s="1"/>
  <c r="T56" i="14" s="1"/>
  <c r="K56" i="15"/>
  <c r="U56" i="10"/>
  <c r="J56" i="15"/>
  <c r="O56" i="14"/>
  <c r="M56" i="10"/>
  <c r="J56" i="14"/>
  <c r="E56" i="10"/>
  <c r="D56" i="10"/>
  <c r="C56" i="10"/>
  <c r="B56" i="10"/>
  <c r="A56" i="10"/>
  <c r="AK55" i="14"/>
  <c r="P55" i="15"/>
  <c r="AB55" i="10"/>
  <c r="AD58" i="8" s="1"/>
  <c r="M55" i="10"/>
  <c r="J55" i="14"/>
  <c r="E55" i="10"/>
  <c r="D55" i="10"/>
  <c r="B55" i="10"/>
  <c r="A55" i="10"/>
  <c r="AK54" i="14"/>
  <c r="AE54" i="10"/>
  <c r="AI57" i="8" s="1"/>
  <c r="AH54" i="14"/>
  <c r="AF54" i="14"/>
  <c r="W54" i="14"/>
  <c r="X54" i="14" s="1"/>
  <c r="T54" i="14" s="1"/>
  <c r="J54" i="15"/>
  <c r="F54" i="15"/>
  <c r="J54" i="14"/>
  <c r="B54" i="15"/>
  <c r="E54" i="14"/>
  <c r="E54" i="10"/>
  <c r="D54" i="10"/>
  <c r="B54" i="10"/>
  <c r="A54" i="10"/>
  <c r="AM53" i="14"/>
  <c r="AL53" i="14"/>
  <c r="AF53" i="10"/>
  <c r="R53" i="15"/>
  <c r="AI53" i="14"/>
  <c r="AD53" i="10"/>
  <c r="X53" i="10"/>
  <c r="L53" i="15"/>
  <c r="W53" i="14"/>
  <c r="X53" i="14" s="1"/>
  <c r="T53" i="14" s="1"/>
  <c r="R53" i="14"/>
  <c r="N53" i="14"/>
  <c r="O53" i="10"/>
  <c r="F53" i="14"/>
  <c r="G53" i="10"/>
  <c r="E53" i="14"/>
  <c r="E53" i="10"/>
  <c r="D53" i="10"/>
  <c r="C53" i="10"/>
  <c r="B53" i="10"/>
  <c r="B56" i="8" s="1"/>
  <c r="I56" i="8" s="1"/>
  <c r="A53" i="10"/>
  <c r="A56" i="8" s="1"/>
  <c r="AC52" i="14"/>
  <c r="B52" i="15"/>
  <c r="E52" i="10"/>
  <c r="D52" i="10"/>
  <c r="B52" i="10"/>
  <c r="A52" i="10"/>
  <c r="E51" i="10"/>
  <c r="E54" i="7" s="1"/>
  <c r="D51" i="10"/>
  <c r="D54" i="8" s="1"/>
  <c r="B51" i="10"/>
  <c r="A51" i="10"/>
  <c r="AE50" i="14"/>
  <c r="I50" i="14"/>
  <c r="E50" i="10"/>
  <c r="D50" i="10"/>
  <c r="B50" i="10"/>
  <c r="B53" i="8" s="1"/>
  <c r="A50" i="10"/>
  <c r="A53" i="8" s="1"/>
  <c r="U49" i="15"/>
  <c r="AM49" i="14"/>
  <c r="P49" i="15"/>
  <c r="AF49" i="14"/>
  <c r="J49" i="10"/>
  <c r="E49" i="10"/>
  <c r="D49" i="10"/>
  <c r="D52" i="8" s="1"/>
  <c r="B49" i="10"/>
  <c r="B52" i="8" s="1"/>
  <c r="U52" i="8" s="1"/>
  <c r="A49" i="10"/>
  <c r="AM48" i="14"/>
  <c r="AF48" i="10"/>
  <c r="AI48" i="14"/>
  <c r="AD48" i="10"/>
  <c r="R48" i="15"/>
  <c r="Q48" i="15"/>
  <c r="AH48" i="14"/>
  <c r="AJ48" i="14" s="1"/>
  <c r="P48" i="15"/>
  <c r="AF48" i="14"/>
  <c r="AD48" i="14"/>
  <c r="Z48" i="10"/>
  <c r="AC48" i="14"/>
  <c r="W48" i="10"/>
  <c r="AA48" i="14"/>
  <c r="W48" i="14"/>
  <c r="X48" i="14" s="1"/>
  <c r="T48" i="14" s="1"/>
  <c r="N48" i="14"/>
  <c r="Q48" i="10"/>
  <c r="G48" i="15"/>
  <c r="P48" i="10"/>
  <c r="K48" i="10"/>
  <c r="I48" i="14"/>
  <c r="I48" i="10"/>
  <c r="E48" i="15"/>
  <c r="D48" i="15"/>
  <c r="H48" i="14"/>
  <c r="H48" i="10"/>
  <c r="C48" i="15"/>
  <c r="F48" i="14"/>
  <c r="E48" i="10"/>
  <c r="D48" i="10"/>
  <c r="D51" i="8" s="1"/>
  <c r="B48" i="10"/>
  <c r="B51" i="8" s="1"/>
  <c r="A48" i="10"/>
  <c r="AG47" i="10"/>
  <c r="AK47" i="14"/>
  <c r="AE47" i="10"/>
  <c r="S47" i="15"/>
  <c r="R47" i="15"/>
  <c r="AI47" i="14"/>
  <c r="Q47" i="15"/>
  <c r="AH47" i="14"/>
  <c r="AE47" i="14"/>
  <c r="AA47" i="10"/>
  <c r="AD47" i="14"/>
  <c r="O47" i="14"/>
  <c r="R47" i="10"/>
  <c r="H47" i="15"/>
  <c r="G47" i="15"/>
  <c r="N47" i="14"/>
  <c r="Q47" i="10"/>
  <c r="J47" i="10"/>
  <c r="E47" i="15"/>
  <c r="I47" i="14"/>
  <c r="I47" i="10"/>
  <c r="D47" i="15"/>
  <c r="H47" i="14"/>
  <c r="E47" i="10"/>
  <c r="D47" i="10"/>
  <c r="M47" i="15"/>
  <c r="B47" i="10"/>
  <c r="A47" i="10"/>
  <c r="E46" i="10"/>
  <c r="D46" i="10"/>
  <c r="D49" i="8" s="1"/>
  <c r="B46" i="10"/>
  <c r="B49" i="8" s="1"/>
  <c r="I49" i="8" s="1"/>
  <c r="A46" i="10"/>
  <c r="AM45" i="14"/>
  <c r="N45" i="15"/>
  <c r="AD45" i="14"/>
  <c r="Z45" i="10"/>
  <c r="M45" i="15"/>
  <c r="AC45" i="14"/>
  <c r="Q45" i="14"/>
  <c r="J45" i="14"/>
  <c r="D45" i="15"/>
  <c r="H45" i="14"/>
  <c r="H45" i="10"/>
  <c r="E45" i="10"/>
  <c r="D45" i="10"/>
  <c r="B45" i="10"/>
  <c r="B48" i="8" s="1"/>
  <c r="A45" i="10"/>
  <c r="A48" i="8" s="1"/>
  <c r="U44" i="15"/>
  <c r="AM44" i="14"/>
  <c r="T44" i="15"/>
  <c r="AL44" i="14"/>
  <c r="AF44" i="10"/>
  <c r="R44" i="15"/>
  <c r="AI44" i="14"/>
  <c r="AD44" i="10"/>
  <c r="AG47" i="8" s="1"/>
  <c r="AH44" i="14"/>
  <c r="AC44" i="10"/>
  <c r="AF44" i="14"/>
  <c r="O44" i="15"/>
  <c r="AC44" i="14"/>
  <c r="X44" i="10"/>
  <c r="L44" i="15"/>
  <c r="AA44" i="14"/>
  <c r="V44" i="10"/>
  <c r="W44" i="14"/>
  <c r="X44" i="14" s="1"/>
  <c r="T44" i="14" s="1"/>
  <c r="K44" i="15"/>
  <c r="R44" i="14"/>
  <c r="J44" i="15"/>
  <c r="Q44" i="14"/>
  <c r="T44" i="10"/>
  <c r="I44" i="15"/>
  <c r="P44" i="14"/>
  <c r="O44" i="14"/>
  <c r="G44" i="15"/>
  <c r="O44" i="10"/>
  <c r="N44" i="10"/>
  <c r="F44" i="15"/>
  <c r="J44" i="14"/>
  <c r="L44" i="10"/>
  <c r="W47" i="6" s="1"/>
  <c r="K44" i="10"/>
  <c r="E44" i="15"/>
  <c r="F44" i="14"/>
  <c r="C44" i="15"/>
  <c r="E44" i="10"/>
  <c r="D44" i="10"/>
  <c r="C44" i="10"/>
  <c r="B44" i="10"/>
  <c r="B47" i="7" s="1"/>
  <c r="A44" i="10"/>
  <c r="U43" i="15"/>
  <c r="AM43" i="14"/>
  <c r="AG43" i="10"/>
  <c r="S43" i="15"/>
  <c r="AK43" i="14"/>
  <c r="AE43" i="10"/>
  <c r="AI46" i="8" s="1"/>
  <c r="AI43" i="14"/>
  <c r="AD43" i="10"/>
  <c r="Q43" i="15"/>
  <c r="AH43" i="14"/>
  <c r="AD43" i="14"/>
  <c r="M43" i="15"/>
  <c r="R43" i="14"/>
  <c r="U43" i="10"/>
  <c r="J43" i="15"/>
  <c r="Q43" i="14"/>
  <c r="T43" i="10"/>
  <c r="N43" i="10"/>
  <c r="M43" i="10"/>
  <c r="F43" i="15"/>
  <c r="J43" i="14"/>
  <c r="L43" i="10"/>
  <c r="H43" i="14"/>
  <c r="E43" i="10"/>
  <c r="D43" i="10"/>
  <c r="B43" i="10"/>
  <c r="A43" i="10"/>
  <c r="AL42" i="14"/>
  <c r="O42" i="15"/>
  <c r="W42" i="14"/>
  <c r="X42" i="14" s="1"/>
  <c r="T42" i="14" s="1"/>
  <c r="K42" i="15"/>
  <c r="Q42" i="10"/>
  <c r="G42" i="15"/>
  <c r="I42" i="10"/>
  <c r="E42" i="15"/>
  <c r="B42" i="15"/>
  <c r="E42" i="10"/>
  <c r="D42" i="10"/>
  <c r="D45" i="8" s="1"/>
  <c r="B42" i="10"/>
  <c r="B45" i="7" s="1"/>
  <c r="A42" i="10"/>
  <c r="AI41" i="14"/>
  <c r="Q41" i="15"/>
  <c r="M41" i="15"/>
  <c r="Y41" i="10"/>
  <c r="W41" i="10"/>
  <c r="AA41" i="14"/>
  <c r="L41" i="15"/>
  <c r="Q41" i="14"/>
  <c r="P41" i="10"/>
  <c r="J41" i="14"/>
  <c r="I41" i="14"/>
  <c r="D41" i="15"/>
  <c r="E41" i="10"/>
  <c r="D41" i="10"/>
  <c r="D44" i="8" s="1"/>
  <c r="B41" i="10"/>
  <c r="B44" i="7" s="1"/>
  <c r="A41" i="10"/>
  <c r="AK40" i="14"/>
  <c r="N40" i="15"/>
  <c r="R40" i="14"/>
  <c r="G40" i="15"/>
  <c r="E40" i="15"/>
  <c r="E40" i="10"/>
  <c r="E43" i="8" s="1"/>
  <c r="D40" i="10"/>
  <c r="D43" i="7" s="1"/>
  <c r="B40" i="10"/>
  <c r="A40" i="10"/>
  <c r="H39" i="15"/>
  <c r="B39" i="15"/>
  <c r="E39" i="10"/>
  <c r="D39" i="10"/>
  <c r="B39" i="10"/>
  <c r="A39" i="10"/>
  <c r="A42" i="8" s="1"/>
  <c r="AM38" i="14"/>
  <c r="T38" i="15"/>
  <c r="AB38" i="10"/>
  <c r="P38" i="15"/>
  <c r="N38" i="15"/>
  <c r="AD38" i="14"/>
  <c r="Z38" i="10"/>
  <c r="M38" i="15"/>
  <c r="AC38" i="14"/>
  <c r="I38" i="15"/>
  <c r="R38" i="10"/>
  <c r="J38" i="10"/>
  <c r="D38" i="15"/>
  <c r="H38" i="14"/>
  <c r="C38" i="15"/>
  <c r="E38" i="10"/>
  <c r="E41" i="6" s="1"/>
  <c r="D38" i="10"/>
  <c r="B38" i="10"/>
  <c r="A38" i="10"/>
  <c r="O37" i="15"/>
  <c r="G37" i="15"/>
  <c r="E37" i="15"/>
  <c r="E37" i="10"/>
  <c r="E40" i="7" s="1"/>
  <c r="D37" i="10"/>
  <c r="D40" i="8" s="1"/>
  <c r="B37" i="10"/>
  <c r="A37" i="10"/>
  <c r="S36" i="15"/>
  <c r="D36" i="15"/>
  <c r="E36" i="10"/>
  <c r="D36" i="10"/>
  <c r="B36" i="10"/>
  <c r="B39" i="8" s="1"/>
  <c r="A36" i="10"/>
  <c r="A39" i="8" s="1"/>
  <c r="AL35" i="14"/>
  <c r="T35" i="15"/>
  <c r="AB35" i="10"/>
  <c r="AF35" i="14"/>
  <c r="U35" i="10"/>
  <c r="R35" i="14"/>
  <c r="O35" i="14"/>
  <c r="G35" i="15"/>
  <c r="N35" i="14"/>
  <c r="M35" i="10"/>
  <c r="E35" i="15"/>
  <c r="I35" i="14"/>
  <c r="E35" i="14"/>
  <c r="E35" i="10"/>
  <c r="D35" i="10"/>
  <c r="D38" i="8" s="1"/>
  <c r="C35" i="10"/>
  <c r="C38" i="6" s="1"/>
  <c r="B35" i="10"/>
  <c r="A35" i="10"/>
  <c r="U34" i="15"/>
  <c r="T34" i="15"/>
  <c r="AF34" i="10"/>
  <c r="AC34" i="10"/>
  <c r="AH34" i="14"/>
  <c r="P34" i="15"/>
  <c r="AB34" i="10"/>
  <c r="AF34" i="14"/>
  <c r="AA34" i="10"/>
  <c r="AD34" i="14"/>
  <c r="X34" i="10"/>
  <c r="W34" i="14"/>
  <c r="X34" i="14" s="1"/>
  <c r="T34" i="14" s="1"/>
  <c r="K34" i="15"/>
  <c r="U34" i="10"/>
  <c r="R34" i="14"/>
  <c r="Q34" i="14"/>
  <c r="T34" i="10"/>
  <c r="O34" i="14"/>
  <c r="H34" i="15"/>
  <c r="G34" i="15"/>
  <c r="Q34" i="10"/>
  <c r="F37" i="7" s="1"/>
  <c r="N34" i="10"/>
  <c r="M34" i="10"/>
  <c r="L34" i="10"/>
  <c r="E34" i="15"/>
  <c r="I34" i="10"/>
  <c r="F34" i="10"/>
  <c r="E34" i="14"/>
  <c r="E34" i="10"/>
  <c r="D34" i="10"/>
  <c r="D37" i="8" s="1"/>
  <c r="C34" i="10"/>
  <c r="B34" i="10"/>
  <c r="A34" i="10"/>
  <c r="E33" i="10"/>
  <c r="D33" i="10"/>
  <c r="B33" i="10"/>
  <c r="A33" i="10"/>
  <c r="A36" i="8" s="1"/>
  <c r="AH32" i="14"/>
  <c r="AC32" i="10"/>
  <c r="W32" i="14"/>
  <c r="X32" i="14" s="1"/>
  <c r="T32" i="14" s="1"/>
  <c r="R32" i="14"/>
  <c r="J32" i="15"/>
  <c r="Q32" i="14"/>
  <c r="F32" i="15"/>
  <c r="J32" i="14"/>
  <c r="E32" i="10"/>
  <c r="E35" i="8" s="1"/>
  <c r="T35" i="8" s="1"/>
  <c r="D32" i="10"/>
  <c r="C32" i="10"/>
  <c r="B32" i="10"/>
  <c r="A32" i="10"/>
  <c r="AM31" i="14"/>
  <c r="AF31" i="10"/>
  <c r="AL31" i="14"/>
  <c r="AH31" i="14"/>
  <c r="P31" i="15"/>
  <c r="AF31" i="14"/>
  <c r="O31" i="15"/>
  <c r="AA31" i="10"/>
  <c r="AC31" i="14"/>
  <c r="X31" i="10"/>
  <c r="AA31" i="14"/>
  <c r="V31" i="10"/>
  <c r="R31" i="14"/>
  <c r="J31" i="15"/>
  <c r="T31" i="10"/>
  <c r="O31" i="14"/>
  <c r="N31" i="14"/>
  <c r="Q31" i="10"/>
  <c r="F31" i="15"/>
  <c r="L31" i="10"/>
  <c r="W34" i="6" s="1"/>
  <c r="I31" i="14"/>
  <c r="I31" i="10"/>
  <c r="F31" i="14"/>
  <c r="G31" i="10"/>
  <c r="E31" i="14"/>
  <c r="E31" i="10"/>
  <c r="D31" i="10"/>
  <c r="D34" i="8" s="1"/>
  <c r="C31" i="10"/>
  <c r="C34" i="8" s="1"/>
  <c r="B31" i="10"/>
  <c r="A31" i="10"/>
  <c r="AA30" i="14"/>
  <c r="H30" i="14"/>
  <c r="E30" i="10"/>
  <c r="D30" i="10"/>
  <c r="B30" i="10"/>
  <c r="B33" i="7" s="1"/>
  <c r="A30" i="10"/>
  <c r="A33" i="8" s="1"/>
  <c r="AI29" i="14"/>
  <c r="R29" i="15"/>
  <c r="L29" i="15"/>
  <c r="AA29" i="14"/>
  <c r="Q29" i="14"/>
  <c r="J29" i="14"/>
  <c r="K29" i="10"/>
  <c r="H29" i="14"/>
  <c r="C29" i="15"/>
  <c r="F29" i="14"/>
  <c r="E29" i="10"/>
  <c r="D29" i="10"/>
  <c r="B29" i="10"/>
  <c r="A29" i="10"/>
  <c r="S28" i="15"/>
  <c r="M28" i="15"/>
  <c r="Y28" i="10"/>
  <c r="AC28" i="14"/>
  <c r="J28" i="14"/>
  <c r="E28" i="10"/>
  <c r="D28" i="10"/>
  <c r="B28" i="10"/>
  <c r="A28" i="10"/>
  <c r="A31" i="8" s="1"/>
  <c r="AM27" i="14"/>
  <c r="AE27" i="10"/>
  <c r="AF27" i="14"/>
  <c r="AC27" i="14"/>
  <c r="Y27" i="10"/>
  <c r="R27" i="10"/>
  <c r="J27" i="10"/>
  <c r="H27" i="14"/>
  <c r="E27" i="10"/>
  <c r="E30" i="6" s="1"/>
  <c r="D27" i="10"/>
  <c r="S27" i="15"/>
  <c r="B27" i="10"/>
  <c r="A27" i="10"/>
  <c r="T26" i="15"/>
  <c r="AL26" i="14"/>
  <c r="AF26" i="10"/>
  <c r="AJ29" i="8" s="1"/>
  <c r="R26" i="15"/>
  <c r="AI26" i="14"/>
  <c r="P26" i="15"/>
  <c r="AB26" i="10"/>
  <c r="AF26" i="14"/>
  <c r="AE26" i="14"/>
  <c r="M26" i="15"/>
  <c r="AC26" i="14"/>
  <c r="X26" i="10"/>
  <c r="AA26" i="14"/>
  <c r="K26" i="15"/>
  <c r="U26" i="10"/>
  <c r="R26" i="14"/>
  <c r="J26" i="15"/>
  <c r="T26" i="10"/>
  <c r="O26" i="14"/>
  <c r="N26" i="10"/>
  <c r="M26" i="10"/>
  <c r="F26" i="15"/>
  <c r="L26" i="10"/>
  <c r="E26" i="15"/>
  <c r="I26" i="14"/>
  <c r="I26" i="10"/>
  <c r="E26" i="14"/>
  <c r="E26" i="10"/>
  <c r="E29" i="8" s="1"/>
  <c r="D26" i="10"/>
  <c r="C26" i="10"/>
  <c r="B26" i="10"/>
  <c r="A26" i="10"/>
  <c r="P25" i="15"/>
  <c r="AB25" i="10"/>
  <c r="Q25" i="14"/>
  <c r="J25" i="14"/>
  <c r="F25" i="14"/>
  <c r="E25" i="10"/>
  <c r="D25" i="10"/>
  <c r="B25" i="10"/>
  <c r="A25" i="10"/>
  <c r="P24" i="14"/>
  <c r="E24" i="10"/>
  <c r="E27" i="8" s="1"/>
  <c r="L27" i="8" s="1"/>
  <c r="D24" i="10"/>
  <c r="D27" i="7" s="1"/>
  <c r="B24" i="10"/>
  <c r="A24" i="10"/>
  <c r="AI23" i="14"/>
  <c r="AD23" i="10"/>
  <c r="O23" i="15"/>
  <c r="AE23" i="14"/>
  <c r="AA23" i="10"/>
  <c r="AC26" i="8" s="1"/>
  <c r="AC23" i="14"/>
  <c r="X23" i="10"/>
  <c r="AA23" i="14"/>
  <c r="W23" i="14"/>
  <c r="X23" i="14" s="1"/>
  <c r="T23" i="14" s="1"/>
  <c r="K23" i="15"/>
  <c r="R23" i="14"/>
  <c r="J23" i="15"/>
  <c r="T23" i="10"/>
  <c r="I26" i="7" s="1"/>
  <c r="N23" i="14"/>
  <c r="Q23" i="10"/>
  <c r="O23" i="10"/>
  <c r="N23" i="10"/>
  <c r="F23" i="15"/>
  <c r="L23" i="10"/>
  <c r="I23" i="14"/>
  <c r="I23" i="10"/>
  <c r="C23" i="15"/>
  <c r="E23" i="14"/>
  <c r="E23" i="10"/>
  <c r="E26" i="6" s="1"/>
  <c r="D23" i="10"/>
  <c r="C23" i="10"/>
  <c r="B23" i="10"/>
  <c r="A23" i="10"/>
  <c r="A26" i="7" s="1"/>
  <c r="AM22" i="14"/>
  <c r="AG22" i="10"/>
  <c r="AK25" i="8" s="1"/>
  <c r="AK22" i="14"/>
  <c r="AH22" i="14"/>
  <c r="AF22" i="14"/>
  <c r="AC22" i="14"/>
  <c r="W22" i="10"/>
  <c r="V22" i="10"/>
  <c r="AA22" i="14"/>
  <c r="K22" i="15"/>
  <c r="R22" i="14"/>
  <c r="U22" i="10"/>
  <c r="O22" i="10"/>
  <c r="M22" i="10"/>
  <c r="E22" i="10"/>
  <c r="D22" i="10"/>
  <c r="B22" i="10"/>
  <c r="B25" i="7" s="1"/>
  <c r="A22" i="10"/>
  <c r="Q21" i="15"/>
  <c r="AC21" i="10"/>
  <c r="L21" i="15"/>
  <c r="AA21" i="14"/>
  <c r="G21" i="15"/>
  <c r="N21" i="14"/>
  <c r="Q21" i="10"/>
  <c r="F24" i="7" s="1"/>
  <c r="J21" i="14"/>
  <c r="K21" i="14" s="1"/>
  <c r="K21" i="10"/>
  <c r="E21" i="15"/>
  <c r="I21" i="14"/>
  <c r="I21" i="10"/>
  <c r="H21" i="10"/>
  <c r="C21" i="15"/>
  <c r="F21" i="14"/>
  <c r="E21" i="10"/>
  <c r="D21" i="10"/>
  <c r="B21" i="10"/>
  <c r="A21" i="10"/>
  <c r="U20" i="15"/>
  <c r="AL20" i="14"/>
  <c r="AF20" i="10"/>
  <c r="AK20" i="14"/>
  <c r="X20" i="10"/>
  <c r="L20" i="15"/>
  <c r="Q20" i="14"/>
  <c r="T20" i="10"/>
  <c r="I20" i="14"/>
  <c r="I20" i="10"/>
  <c r="E20" i="10"/>
  <c r="D20" i="10"/>
  <c r="D23" i="8" s="1"/>
  <c r="B20" i="10"/>
  <c r="B23" i="8" s="1"/>
  <c r="V23" i="8" s="1"/>
  <c r="A20" i="10"/>
  <c r="A23" i="6" s="1"/>
  <c r="E19" i="10"/>
  <c r="E22" i="6" s="1"/>
  <c r="D19" i="10"/>
  <c r="B19" i="10"/>
  <c r="A19" i="10"/>
  <c r="A22" i="7" s="1"/>
  <c r="U18" i="15"/>
  <c r="R18" i="15"/>
  <c r="AI18" i="14"/>
  <c r="AH18" i="14"/>
  <c r="AC18" i="10"/>
  <c r="P18" i="15"/>
  <c r="AF18" i="14"/>
  <c r="AB18" i="10"/>
  <c r="Z18" i="10"/>
  <c r="AC18" i="14"/>
  <c r="K18" i="15"/>
  <c r="R18" i="14"/>
  <c r="U18" i="10"/>
  <c r="J18" i="15"/>
  <c r="H18" i="15"/>
  <c r="Q18" i="10"/>
  <c r="G18" i="15"/>
  <c r="N18" i="10"/>
  <c r="M18" i="10"/>
  <c r="F18" i="15"/>
  <c r="J18" i="14"/>
  <c r="L18" i="10"/>
  <c r="E18" i="15"/>
  <c r="I18" i="14"/>
  <c r="I18" i="10"/>
  <c r="C18" i="15"/>
  <c r="F18" i="14"/>
  <c r="E18" i="14"/>
  <c r="F18" i="10"/>
  <c r="E18" i="10"/>
  <c r="D18" i="10"/>
  <c r="C18" i="10"/>
  <c r="B18" i="10"/>
  <c r="A18" i="10"/>
  <c r="A21" i="8" s="1"/>
  <c r="AG17" i="10"/>
  <c r="AK20" i="8" s="1"/>
  <c r="S17" i="15"/>
  <c r="AK17" i="14"/>
  <c r="AB17" i="10"/>
  <c r="N17" i="15"/>
  <c r="AA17" i="14"/>
  <c r="R17" i="14"/>
  <c r="U17" i="10"/>
  <c r="J20" i="7" s="1"/>
  <c r="O17" i="14"/>
  <c r="R17" i="10"/>
  <c r="O17" i="10"/>
  <c r="M17" i="10"/>
  <c r="J17" i="10"/>
  <c r="D17" i="15"/>
  <c r="F17" i="14"/>
  <c r="E17" i="10"/>
  <c r="E20" i="6" s="1"/>
  <c r="D17" i="10"/>
  <c r="D20" i="6" s="1"/>
  <c r="B17" i="10"/>
  <c r="A17" i="10"/>
  <c r="AB16" i="10"/>
  <c r="AD16" i="14"/>
  <c r="W16" i="10"/>
  <c r="W16" i="14"/>
  <c r="X16" i="14" s="1"/>
  <c r="T16" i="14" s="1"/>
  <c r="U16" i="10"/>
  <c r="J19" i="7" s="1"/>
  <c r="P16" i="10"/>
  <c r="M16" i="10"/>
  <c r="E16" i="14"/>
  <c r="F16" i="10"/>
  <c r="F19" i="6" s="1"/>
  <c r="E16" i="10"/>
  <c r="D16" i="10"/>
  <c r="B16" i="10"/>
  <c r="A16" i="10"/>
  <c r="A19" i="8" s="1"/>
  <c r="U15" i="15"/>
  <c r="AM15" i="14"/>
  <c r="AK15" i="14"/>
  <c r="AF15" i="14"/>
  <c r="W15" i="10"/>
  <c r="D15" i="15"/>
  <c r="H15" i="14"/>
  <c r="F15" i="14"/>
  <c r="E15" i="10"/>
  <c r="E18" i="6" s="1"/>
  <c r="D15" i="10"/>
  <c r="B15" i="10"/>
  <c r="A15" i="10"/>
  <c r="A18" i="7" s="1"/>
  <c r="I14" i="14"/>
  <c r="E14" i="10"/>
  <c r="D14" i="10"/>
  <c r="B14" i="10"/>
  <c r="B17" i="8" s="1"/>
  <c r="S17" i="8" s="1"/>
  <c r="A14" i="10"/>
  <c r="A17" i="6" s="1"/>
  <c r="AM13" i="14"/>
  <c r="T13" i="15"/>
  <c r="AF13" i="10"/>
  <c r="AJ16" i="8" s="1"/>
  <c r="AL13" i="14"/>
  <c r="R13" i="15"/>
  <c r="AI13" i="14"/>
  <c r="P13" i="15"/>
  <c r="AF13" i="14"/>
  <c r="AB13" i="10"/>
  <c r="AD16" i="8" s="1"/>
  <c r="O13" i="15"/>
  <c r="AE13" i="14"/>
  <c r="AA13" i="10"/>
  <c r="AC16" i="8" s="1"/>
  <c r="AD13" i="14"/>
  <c r="AC13" i="14"/>
  <c r="X13" i="10"/>
  <c r="L13" i="15"/>
  <c r="AA13" i="14"/>
  <c r="V13" i="10"/>
  <c r="R13" i="14"/>
  <c r="U13" i="10"/>
  <c r="J16" i="7" s="1"/>
  <c r="J13" i="15"/>
  <c r="T13" i="10"/>
  <c r="I16" i="7" s="1"/>
  <c r="Q13" i="14"/>
  <c r="P13" i="14"/>
  <c r="G13" i="15"/>
  <c r="N13" i="14"/>
  <c r="Q13" i="10"/>
  <c r="M13" i="10"/>
  <c r="J13" i="14"/>
  <c r="K13" i="10"/>
  <c r="E13" i="15"/>
  <c r="I13" i="14"/>
  <c r="I13" i="10"/>
  <c r="F13" i="14"/>
  <c r="E13" i="14"/>
  <c r="F13" i="10"/>
  <c r="F16" i="6" s="1"/>
  <c r="E13" i="10"/>
  <c r="D13" i="10"/>
  <c r="C13" i="10"/>
  <c r="C16" i="8" s="1"/>
  <c r="B13" i="10"/>
  <c r="B16" i="6" s="1"/>
  <c r="A13" i="10"/>
  <c r="A16" i="7" s="1"/>
  <c r="AD12" i="10"/>
  <c r="AG15" i="8" s="1"/>
  <c r="AH12" i="14"/>
  <c r="P12" i="15"/>
  <c r="AF12" i="14"/>
  <c r="AB12" i="10"/>
  <c r="AD15" i="8" s="1"/>
  <c r="N12" i="15"/>
  <c r="AD12" i="14"/>
  <c r="Q12" i="14"/>
  <c r="O12" i="14"/>
  <c r="N12" i="10"/>
  <c r="E12" i="14"/>
  <c r="F12" i="10"/>
  <c r="F15" i="6" s="1"/>
  <c r="B12" i="15"/>
  <c r="E12" i="10"/>
  <c r="E15" i="8" s="1"/>
  <c r="D12" i="10"/>
  <c r="D15" i="8" s="1"/>
  <c r="B12" i="10"/>
  <c r="A12" i="10"/>
  <c r="AI11" i="14"/>
  <c r="AD11" i="14"/>
  <c r="AA11" i="14"/>
  <c r="N11" i="10"/>
  <c r="I11" i="14"/>
  <c r="E11" i="14"/>
  <c r="E11" i="10"/>
  <c r="E14" i="6" s="1"/>
  <c r="D11" i="10"/>
  <c r="B11" i="10"/>
  <c r="B14" i="6" s="1"/>
  <c r="A11" i="10"/>
  <c r="AM10" i="14"/>
  <c r="AF10" i="10"/>
  <c r="R10" i="15"/>
  <c r="AI10" i="14"/>
  <c r="AF10" i="14"/>
  <c r="M10" i="15"/>
  <c r="AA10" i="14"/>
  <c r="W10" i="14"/>
  <c r="X10" i="14" s="1"/>
  <c r="T10" i="14" s="1"/>
  <c r="N10" i="10"/>
  <c r="F10" i="15"/>
  <c r="J10" i="14"/>
  <c r="L10" i="10"/>
  <c r="W13" i="6" s="1"/>
  <c r="J10" i="10"/>
  <c r="E10" i="14"/>
  <c r="E10" i="10"/>
  <c r="D10" i="10"/>
  <c r="B10" i="10"/>
  <c r="B13" i="6" s="1"/>
  <c r="A10" i="10"/>
  <c r="A13" i="6" s="1"/>
  <c r="AG9" i="10"/>
  <c r="AK12" i="8" s="1"/>
  <c r="T9" i="15"/>
  <c r="AL9" i="14"/>
  <c r="AK9" i="14"/>
  <c r="AE9" i="10"/>
  <c r="AI12" i="8" s="1"/>
  <c r="AH9" i="14"/>
  <c r="P9" i="15"/>
  <c r="AB9" i="10"/>
  <c r="AF9" i="14"/>
  <c r="N9" i="15"/>
  <c r="AD9" i="14"/>
  <c r="Z9" i="10"/>
  <c r="AB12" i="8" s="1"/>
  <c r="AC9" i="14"/>
  <c r="L9" i="15"/>
  <c r="AA9" i="14"/>
  <c r="K9" i="15"/>
  <c r="R9" i="14"/>
  <c r="U9" i="10"/>
  <c r="J12" i="7" s="1"/>
  <c r="P9" i="14"/>
  <c r="M9" i="10"/>
  <c r="F9" i="14"/>
  <c r="B9" i="15"/>
  <c r="E9" i="10"/>
  <c r="D9" i="10"/>
  <c r="D12" i="8" s="1"/>
  <c r="B9" i="10"/>
  <c r="A9" i="10"/>
  <c r="A12" i="6" s="1"/>
  <c r="AM8" i="14"/>
  <c r="AK8" i="14"/>
  <c r="AE8" i="10"/>
  <c r="AI8" i="14"/>
  <c r="Q8" i="14"/>
  <c r="T8" i="10"/>
  <c r="I11" i="7" s="1"/>
  <c r="H8" i="15"/>
  <c r="O8" i="14"/>
  <c r="L8" i="10"/>
  <c r="B8" i="15"/>
  <c r="E8" i="14"/>
  <c r="E8" i="10"/>
  <c r="D8" i="10"/>
  <c r="B8" i="10"/>
  <c r="A8" i="10"/>
  <c r="A11" i="6" s="1"/>
  <c r="E7" i="10"/>
  <c r="E10" i="6" s="1"/>
  <c r="D7" i="10"/>
  <c r="D10" i="6" s="1"/>
  <c r="B7" i="10"/>
  <c r="B10" i="8" s="1"/>
  <c r="A7" i="10"/>
  <c r="A10" i="7" s="1"/>
  <c r="AM6" i="14"/>
  <c r="AG6" i="10"/>
  <c r="AL6" i="14"/>
  <c r="AK6" i="14"/>
  <c r="AD6" i="14"/>
  <c r="W6" i="14"/>
  <c r="X6" i="14" s="1"/>
  <c r="T6" i="14" s="1"/>
  <c r="J6" i="15"/>
  <c r="Q6" i="14"/>
  <c r="O6" i="14"/>
  <c r="R6" i="10"/>
  <c r="N6" i="10"/>
  <c r="D6" i="15"/>
  <c r="H6" i="14"/>
  <c r="E6" i="14"/>
  <c r="F6" i="10"/>
  <c r="E6" i="10"/>
  <c r="D6" i="10"/>
  <c r="B6" i="10"/>
  <c r="B9" i="6" s="1"/>
  <c r="A6" i="10"/>
  <c r="A9" i="6" s="1"/>
  <c r="T5" i="15"/>
  <c r="L5" i="15"/>
  <c r="AA5" i="14"/>
  <c r="R5" i="14"/>
  <c r="U5" i="10"/>
  <c r="K5" i="15"/>
  <c r="E5" i="10"/>
  <c r="D5" i="10"/>
  <c r="R5" i="15"/>
  <c r="B5" i="10"/>
  <c r="B8" i="8" s="1"/>
  <c r="J8" i="8" s="1"/>
  <c r="A5" i="10"/>
  <c r="AF4" i="14"/>
  <c r="AD4" i="14"/>
  <c r="W4" i="10"/>
  <c r="W4" i="14"/>
  <c r="X4" i="14" s="1"/>
  <c r="T4" i="14" s="1"/>
  <c r="P4" i="10"/>
  <c r="H4" i="14"/>
  <c r="H4" i="10"/>
  <c r="D4" i="15"/>
  <c r="B4" i="15"/>
  <c r="E4" i="14"/>
  <c r="E4" i="10"/>
  <c r="D4" i="10"/>
  <c r="B4" i="10"/>
  <c r="A4" i="10"/>
  <c r="A7" i="6" s="1"/>
  <c r="R3" i="15"/>
  <c r="AH3" i="14"/>
  <c r="L3" i="15"/>
  <c r="D3" i="10"/>
  <c r="B3" i="10"/>
  <c r="A3" i="10"/>
  <c r="A2" i="10"/>
  <c r="A1" i="10"/>
  <c r="U138" i="8"/>
  <c r="E138" i="8"/>
  <c r="D138" i="8"/>
  <c r="B138" i="8"/>
  <c r="P138" i="8" s="1"/>
  <c r="A138" i="8"/>
  <c r="M137" i="8"/>
  <c r="I137" i="8"/>
  <c r="E137" i="8"/>
  <c r="D137" i="8"/>
  <c r="C137" i="8"/>
  <c r="B137" i="8"/>
  <c r="F137" i="8" s="1"/>
  <c r="AB136" i="8"/>
  <c r="V136" i="8"/>
  <c r="I136" i="8"/>
  <c r="F136" i="8"/>
  <c r="H136" i="8" s="1"/>
  <c r="E136" i="8"/>
  <c r="D136" i="8"/>
  <c r="C136" i="8"/>
  <c r="B136" i="8"/>
  <c r="G136" i="8" s="1"/>
  <c r="A136" i="8"/>
  <c r="E135" i="8"/>
  <c r="D135" i="8"/>
  <c r="B135" i="8"/>
  <c r="S135" i="8" s="1"/>
  <c r="A135" i="8"/>
  <c r="AJ134" i="8"/>
  <c r="AB134" i="8"/>
  <c r="V134" i="8"/>
  <c r="F134" i="8"/>
  <c r="E134" i="8"/>
  <c r="D134" i="8"/>
  <c r="C134" i="8"/>
  <c r="B134" i="8"/>
  <c r="A134" i="8"/>
  <c r="E133" i="8"/>
  <c r="B133" i="8"/>
  <c r="T133" i="8" s="1"/>
  <c r="A133" i="8"/>
  <c r="AG132" i="8"/>
  <c r="AD132" i="8"/>
  <c r="Y132" i="8"/>
  <c r="Z132" i="8" s="1"/>
  <c r="E132" i="8"/>
  <c r="T132" i="8" s="1"/>
  <c r="D132" i="8"/>
  <c r="C132" i="8"/>
  <c r="B132" i="8"/>
  <c r="A132" i="8"/>
  <c r="D131" i="8"/>
  <c r="B131" i="8"/>
  <c r="A131" i="8"/>
  <c r="S130" i="8"/>
  <c r="I130" i="8"/>
  <c r="F130" i="8"/>
  <c r="B130" i="8"/>
  <c r="U130" i="8" s="1"/>
  <c r="A130" i="8"/>
  <c r="E129" i="8"/>
  <c r="L129" i="8" s="1"/>
  <c r="D129" i="8"/>
  <c r="AG128" i="8"/>
  <c r="E128" i="8"/>
  <c r="D128" i="8"/>
  <c r="B128" i="8"/>
  <c r="S128" i="8" s="1"/>
  <c r="A128" i="8"/>
  <c r="D127" i="8"/>
  <c r="B127" i="8"/>
  <c r="A127" i="8"/>
  <c r="AF126" i="8"/>
  <c r="T126" i="8"/>
  <c r="P126" i="8"/>
  <c r="E126" i="8"/>
  <c r="D126" i="8"/>
  <c r="A126" i="8"/>
  <c r="E125" i="8"/>
  <c r="M125" i="8" s="1"/>
  <c r="D125" i="8"/>
  <c r="B125" i="8"/>
  <c r="A125" i="8"/>
  <c r="AK124" i="8"/>
  <c r="AJ124" i="8"/>
  <c r="Z124" i="8"/>
  <c r="Y124" i="8"/>
  <c r="E124" i="8"/>
  <c r="D124" i="8"/>
  <c r="E123" i="8"/>
  <c r="D123" i="8"/>
  <c r="B123" i="8"/>
  <c r="L123" i="8" s="1"/>
  <c r="A123" i="8"/>
  <c r="L122" i="8"/>
  <c r="E122" i="8"/>
  <c r="D122" i="8"/>
  <c r="AA121" i="8"/>
  <c r="S121" i="8"/>
  <c r="J121" i="8"/>
  <c r="I121" i="8"/>
  <c r="B121" i="8"/>
  <c r="P121" i="8" s="1"/>
  <c r="A121" i="8"/>
  <c r="AB120" i="8"/>
  <c r="E120" i="8"/>
  <c r="D120" i="8"/>
  <c r="B120" i="8"/>
  <c r="AK119" i="8"/>
  <c r="AJ119" i="8"/>
  <c r="E119" i="8"/>
  <c r="M119" i="8" s="1"/>
  <c r="D119" i="8"/>
  <c r="B119" i="8"/>
  <c r="P119" i="8" s="1"/>
  <c r="A119" i="8"/>
  <c r="AK118" i="8"/>
  <c r="AD118" i="8"/>
  <c r="AA118" i="8"/>
  <c r="E118" i="8"/>
  <c r="I118" i="8" s="1"/>
  <c r="D118" i="8"/>
  <c r="B118" i="8"/>
  <c r="A118" i="8"/>
  <c r="AC117" i="8"/>
  <c r="E117" i="8"/>
  <c r="S117" i="8" s="1"/>
  <c r="B117" i="8"/>
  <c r="U117" i="8" s="1"/>
  <c r="A117" i="8"/>
  <c r="AF116" i="8"/>
  <c r="AD116" i="8"/>
  <c r="AC116" i="8"/>
  <c r="Y116" i="8"/>
  <c r="Z116" i="8" s="1"/>
  <c r="D116" i="8"/>
  <c r="C116" i="8"/>
  <c r="B116" i="8"/>
  <c r="A116" i="8"/>
  <c r="E115" i="8"/>
  <c r="A115" i="8"/>
  <c r="AK114" i="8"/>
  <c r="Y114" i="8"/>
  <c r="Z114" i="8" s="1"/>
  <c r="P114" i="8"/>
  <c r="E114" i="8"/>
  <c r="D114" i="8"/>
  <c r="B114" i="8"/>
  <c r="U114" i="8" s="1"/>
  <c r="A114" i="8"/>
  <c r="E113" i="8"/>
  <c r="D113" i="8"/>
  <c r="B113" i="8"/>
  <c r="E112" i="8"/>
  <c r="D112" i="8"/>
  <c r="B112" i="8"/>
  <c r="A112" i="8"/>
  <c r="Y111" i="8"/>
  <c r="Z111" i="8" s="1"/>
  <c r="D111" i="8"/>
  <c r="B111" i="8"/>
  <c r="A111" i="8"/>
  <c r="V110" i="8"/>
  <c r="B110" i="8"/>
  <c r="A110" i="8"/>
  <c r="AC109" i="8"/>
  <c r="B109" i="8"/>
  <c r="J109" i="8" s="1"/>
  <c r="A109" i="8"/>
  <c r="AD108" i="8"/>
  <c r="AA108" i="8"/>
  <c r="E108" i="8"/>
  <c r="D108" i="8"/>
  <c r="B108" i="8"/>
  <c r="B107" i="8"/>
  <c r="I107" i="8" s="1"/>
  <c r="A107" i="8"/>
  <c r="AJ106" i="8"/>
  <c r="AD106" i="8"/>
  <c r="E106" i="8"/>
  <c r="C106" i="8"/>
  <c r="B106" i="8"/>
  <c r="A106" i="8"/>
  <c r="AG105" i="8"/>
  <c r="D105" i="8"/>
  <c r="B105" i="8"/>
  <c r="A105" i="8"/>
  <c r="E104" i="8"/>
  <c r="T104" i="8" s="1"/>
  <c r="D104" i="8"/>
  <c r="B104" i="8"/>
  <c r="L104" i="8" s="1"/>
  <c r="AB103" i="8"/>
  <c r="E103" i="8"/>
  <c r="D103" i="8"/>
  <c r="B103" i="8"/>
  <c r="V103" i="8" s="1"/>
  <c r="A103" i="8"/>
  <c r="AD102" i="8"/>
  <c r="AC102" i="8"/>
  <c r="E102" i="8"/>
  <c r="D102" i="8"/>
  <c r="A102" i="8"/>
  <c r="AF101" i="8"/>
  <c r="Z101" i="8"/>
  <c r="Y101" i="8"/>
  <c r="S101" i="8"/>
  <c r="E101" i="8"/>
  <c r="D101" i="8"/>
  <c r="A101" i="8"/>
  <c r="AD100" i="8"/>
  <c r="E100" i="8"/>
  <c r="D100" i="8"/>
  <c r="A100" i="8"/>
  <c r="E99" i="8"/>
  <c r="D99" i="8"/>
  <c r="B99" i="8"/>
  <c r="A99" i="8"/>
  <c r="E98" i="8"/>
  <c r="D98" i="8"/>
  <c r="E97" i="8"/>
  <c r="D97" i="8"/>
  <c r="B97" i="8"/>
  <c r="A97" i="8"/>
  <c r="E96" i="8"/>
  <c r="D96" i="8"/>
  <c r="A96" i="8"/>
  <c r="AD95" i="8"/>
  <c r="E95" i="8"/>
  <c r="D95" i="8"/>
  <c r="AD94" i="8"/>
  <c r="AC94" i="8"/>
  <c r="AB94" i="8"/>
  <c r="S94" i="8"/>
  <c r="P94" i="8"/>
  <c r="E94" i="8"/>
  <c r="D94" i="8"/>
  <c r="C94" i="8"/>
  <c r="B94" i="8"/>
  <c r="J94" i="8" s="1"/>
  <c r="A94" i="8"/>
  <c r="D93" i="8"/>
  <c r="B93" i="8"/>
  <c r="A93" i="8"/>
  <c r="E92" i="8"/>
  <c r="M92" i="8" s="1"/>
  <c r="D92" i="8"/>
  <c r="B92" i="8"/>
  <c r="U92" i="8" s="1"/>
  <c r="S91" i="8"/>
  <c r="L91" i="8"/>
  <c r="I91" i="8"/>
  <c r="F91" i="8"/>
  <c r="E91" i="8"/>
  <c r="D91" i="8"/>
  <c r="B91" i="8"/>
  <c r="T91" i="8" s="1"/>
  <c r="A91" i="8"/>
  <c r="E90" i="8"/>
  <c r="A90" i="8"/>
  <c r="E89" i="8"/>
  <c r="J89" i="8" s="1"/>
  <c r="D89" i="8"/>
  <c r="B89" i="8"/>
  <c r="U89" i="8" s="1"/>
  <c r="A89" i="8"/>
  <c r="T88" i="8"/>
  <c r="J88" i="8"/>
  <c r="F88" i="8"/>
  <c r="E88" i="8"/>
  <c r="I88" i="8" s="1"/>
  <c r="D88" i="8"/>
  <c r="B88" i="8"/>
  <c r="M88" i="8" s="1"/>
  <c r="A88" i="8"/>
  <c r="D87" i="8"/>
  <c r="B87" i="8"/>
  <c r="A87" i="8"/>
  <c r="E86" i="8"/>
  <c r="D86" i="8"/>
  <c r="E85" i="8"/>
  <c r="D85" i="8"/>
  <c r="B85" i="8"/>
  <c r="A85" i="8"/>
  <c r="E84" i="8"/>
  <c r="I84" i="8" s="1"/>
  <c r="D84" i="8"/>
  <c r="E83" i="8"/>
  <c r="D83" i="8"/>
  <c r="B83" i="8"/>
  <c r="T83" i="8" s="1"/>
  <c r="M82" i="8"/>
  <c r="D82" i="8"/>
  <c r="B82" i="8"/>
  <c r="A82" i="8"/>
  <c r="AJ81" i="8"/>
  <c r="AD81" i="8"/>
  <c r="Z81" i="8"/>
  <c r="Y81" i="8"/>
  <c r="E81" i="8"/>
  <c r="D81" i="8"/>
  <c r="C81" i="8"/>
  <c r="B81" i="8"/>
  <c r="V81" i="8" s="1"/>
  <c r="E80" i="8"/>
  <c r="U80" i="8" s="1"/>
  <c r="D80" i="8"/>
  <c r="B80" i="8"/>
  <c r="A80" i="8"/>
  <c r="E79" i="8"/>
  <c r="D79" i="8"/>
  <c r="B79" i="8"/>
  <c r="U79" i="8" s="1"/>
  <c r="A79" i="8"/>
  <c r="D78" i="8"/>
  <c r="B78" i="8"/>
  <c r="A78" i="8"/>
  <c r="E77" i="8"/>
  <c r="D77" i="8"/>
  <c r="B77" i="8"/>
  <c r="U77" i="8" s="1"/>
  <c r="A77" i="8"/>
  <c r="P76" i="8"/>
  <c r="E76" i="8"/>
  <c r="D76" i="8"/>
  <c r="B76" i="8"/>
  <c r="T76" i="8" s="1"/>
  <c r="A76" i="8"/>
  <c r="E75" i="8"/>
  <c r="A75" i="8"/>
  <c r="E74" i="8"/>
  <c r="A74" i="8"/>
  <c r="U73" i="8"/>
  <c r="S73" i="8"/>
  <c r="I73" i="8"/>
  <c r="E73" i="8"/>
  <c r="D73" i="8"/>
  <c r="B73" i="8"/>
  <c r="F73" i="8" s="1"/>
  <c r="A73" i="8"/>
  <c r="AJ72" i="8"/>
  <c r="T72" i="8"/>
  <c r="S72" i="8"/>
  <c r="E72" i="8"/>
  <c r="D72" i="8"/>
  <c r="B72" i="8"/>
  <c r="J72" i="8" s="1"/>
  <c r="A72" i="8"/>
  <c r="E71" i="8"/>
  <c r="D71" i="8"/>
  <c r="B71" i="8"/>
  <c r="E70" i="8"/>
  <c r="D70" i="8"/>
  <c r="B70" i="8"/>
  <c r="T70" i="8" s="1"/>
  <c r="L69" i="8"/>
  <c r="I69" i="8"/>
  <c r="E69" i="8"/>
  <c r="D69" i="8"/>
  <c r="B69" i="8"/>
  <c r="A69" i="8"/>
  <c r="AD68" i="8"/>
  <c r="AC68" i="8"/>
  <c r="AB68" i="8"/>
  <c r="Y68" i="8"/>
  <c r="Z68" i="8" s="1"/>
  <c r="E68" i="8"/>
  <c r="D68" i="8"/>
  <c r="C68" i="8"/>
  <c r="B68" i="8"/>
  <c r="A68" i="8"/>
  <c r="AD67" i="8"/>
  <c r="AC67" i="8"/>
  <c r="D67" i="8"/>
  <c r="C67" i="8"/>
  <c r="B67" i="8"/>
  <c r="A67" i="8"/>
  <c r="E66" i="8"/>
  <c r="D66" i="8"/>
  <c r="E65" i="8"/>
  <c r="D65" i="8"/>
  <c r="B65" i="8"/>
  <c r="V65" i="8" s="1"/>
  <c r="A65" i="8"/>
  <c r="AJ64" i="8"/>
  <c r="C64" i="8"/>
  <c r="B64" i="8"/>
  <c r="A64" i="8"/>
  <c r="AI63" i="8"/>
  <c r="AA63" i="8"/>
  <c r="D63" i="8"/>
  <c r="B63" i="8"/>
  <c r="A63" i="8"/>
  <c r="E62" i="8"/>
  <c r="D62" i="8"/>
  <c r="B62" i="8"/>
  <c r="U61" i="8"/>
  <c r="T61" i="8"/>
  <c r="M61" i="8"/>
  <c r="J61" i="8"/>
  <c r="E61" i="8"/>
  <c r="D61" i="8"/>
  <c r="B61" i="8"/>
  <c r="A61" i="8"/>
  <c r="AC60" i="8"/>
  <c r="Z60" i="8"/>
  <c r="Y60" i="8"/>
  <c r="C60" i="8"/>
  <c r="B60" i="8"/>
  <c r="A60" i="8"/>
  <c r="AD59" i="8"/>
  <c r="E59" i="8"/>
  <c r="D59" i="8"/>
  <c r="C59" i="8"/>
  <c r="B59" i="8"/>
  <c r="A59" i="8"/>
  <c r="P58" i="8"/>
  <c r="E58" i="8"/>
  <c r="D58" i="8"/>
  <c r="B58" i="8"/>
  <c r="U58" i="8" s="1"/>
  <c r="A58" i="8"/>
  <c r="S57" i="8"/>
  <c r="I57" i="8"/>
  <c r="F57" i="8"/>
  <c r="E57" i="8"/>
  <c r="P57" i="8" s="1"/>
  <c r="D57" i="8"/>
  <c r="B57" i="8"/>
  <c r="M57" i="8" s="1"/>
  <c r="A57" i="8"/>
  <c r="AJ56" i="8"/>
  <c r="AG56" i="8"/>
  <c r="T56" i="8"/>
  <c r="S56" i="8"/>
  <c r="E56" i="8"/>
  <c r="D56" i="8"/>
  <c r="C56" i="8"/>
  <c r="T55" i="8"/>
  <c r="M55" i="8"/>
  <c r="F55" i="8"/>
  <c r="E55" i="8"/>
  <c r="P55" i="8" s="1"/>
  <c r="D55" i="8"/>
  <c r="B55" i="8"/>
  <c r="J55" i="8" s="1"/>
  <c r="A55" i="8"/>
  <c r="E54" i="8"/>
  <c r="B54" i="8"/>
  <c r="M54" i="8" s="1"/>
  <c r="A54" i="8"/>
  <c r="E53" i="8"/>
  <c r="D53" i="8"/>
  <c r="E52" i="8"/>
  <c r="A52" i="8"/>
  <c r="AJ51" i="8"/>
  <c r="AG51" i="8"/>
  <c r="AB51" i="8"/>
  <c r="E51" i="8"/>
  <c r="A51" i="8"/>
  <c r="AK50" i="8"/>
  <c r="AI50" i="8"/>
  <c r="AC50" i="8"/>
  <c r="E50" i="8"/>
  <c r="D50" i="8"/>
  <c r="B50" i="8"/>
  <c r="I50" i="8" s="1"/>
  <c r="A50" i="8"/>
  <c r="L49" i="8"/>
  <c r="E49" i="8"/>
  <c r="A49" i="8"/>
  <c r="AB48" i="8"/>
  <c r="E48" i="8"/>
  <c r="D48" i="8"/>
  <c r="AJ47" i="8"/>
  <c r="AF47" i="8"/>
  <c r="Y47" i="8"/>
  <c r="Z47" i="8" s="1"/>
  <c r="E47" i="8"/>
  <c r="D47" i="8"/>
  <c r="C47" i="8"/>
  <c r="A47" i="8"/>
  <c r="AK46" i="8"/>
  <c r="AG46" i="8"/>
  <c r="E46" i="8"/>
  <c r="D46" i="8"/>
  <c r="B46" i="8"/>
  <c r="F46" i="8" s="1"/>
  <c r="A46" i="8"/>
  <c r="E45" i="8"/>
  <c r="A45" i="8"/>
  <c r="AA44" i="8"/>
  <c r="E44" i="8"/>
  <c r="A44" i="8"/>
  <c r="D43" i="8"/>
  <c r="B43" i="8"/>
  <c r="A43" i="8"/>
  <c r="E42" i="8"/>
  <c r="D42" i="8"/>
  <c r="B42" i="8"/>
  <c r="AD41" i="8"/>
  <c r="AB41" i="8"/>
  <c r="D41" i="8"/>
  <c r="B41" i="8"/>
  <c r="A41" i="8"/>
  <c r="E40" i="8"/>
  <c r="B40" i="8"/>
  <c r="A40" i="8"/>
  <c r="E39" i="8"/>
  <c r="D39" i="8"/>
  <c r="AD38" i="8"/>
  <c r="S38" i="8"/>
  <c r="I38" i="8"/>
  <c r="E38" i="8"/>
  <c r="B38" i="8"/>
  <c r="T38" i="8" s="1"/>
  <c r="A38" i="8"/>
  <c r="AJ37" i="8"/>
  <c r="AF37" i="8"/>
  <c r="AD37" i="8"/>
  <c r="AC37" i="8"/>
  <c r="E37" i="8"/>
  <c r="C37" i="8"/>
  <c r="B37" i="8"/>
  <c r="A37" i="8"/>
  <c r="E36" i="8"/>
  <c r="D36" i="8"/>
  <c r="B36" i="8"/>
  <c r="AF35" i="8"/>
  <c r="F35" i="8"/>
  <c r="D35" i="8"/>
  <c r="C35" i="8"/>
  <c r="B35" i="8"/>
  <c r="A35" i="8"/>
  <c r="AJ34" i="8"/>
  <c r="AC34" i="8"/>
  <c r="Y34" i="8"/>
  <c r="Z34" i="8" s="1"/>
  <c r="L34" i="8"/>
  <c r="E34" i="8"/>
  <c r="B34" i="8"/>
  <c r="P34" i="8" s="1"/>
  <c r="A34" i="8"/>
  <c r="E33" i="8"/>
  <c r="D33" i="8"/>
  <c r="B33" i="8"/>
  <c r="J33" i="8" s="1"/>
  <c r="P32" i="8"/>
  <c r="E32" i="8"/>
  <c r="D32" i="8"/>
  <c r="B32" i="8"/>
  <c r="M32" i="8" s="1"/>
  <c r="A32" i="8"/>
  <c r="AA31" i="8"/>
  <c r="E31" i="8"/>
  <c r="U31" i="8" s="1"/>
  <c r="D31" i="8"/>
  <c r="B31" i="8"/>
  <c r="AI30" i="8"/>
  <c r="AA30" i="8"/>
  <c r="D30" i="8"/>
  <c r="B30" i="8"/>
  <c r="A30" i="8"/>
  <c r="AD29" i="8"/>
  <c r="D29" i="8"/>
  <c r="C29" i="8"/>
  <c r="B29" i="8"/>
  <c r="A29" i="8"/>
  <c r="AD28" i="8"/>
  <c r="E28" i="8"/>
  <c r="D28" i="8"/>
  <c r="B28" i="8"/>
  <c r="P28" i="8" s="1"/>
  <c r="A28" i="8"/>
  <c r="J27" i="8"/>
  <c r="I27" i="8"/>
  <c r="B27" i="8"/>
  <c r="A27" i="8"/>
  <c r="AG26" i="8"/>
  <c r="E26" i="8"/>
  <c r="D26" i="8"/>
  <c r="C26" i="8"/>
  <c r="B26" i="8"/>
  <c r="A26" i="8"/>
  <c r="Y25" i="8"/>
  <c r="Z25" i="8" s="1"/>
  <c r="V25" i="8"/>
  <c r="U25" i="8"/>
  <c r="E25" i="8"/>
  <c r="D25" i="8"/>
  <c r="B25" i="8"/>
  <c r="S25" i="8" s="1"/>
  <c r="AF24" i="8"/>
  <c r="D24" i="8"/>
  <c r="B24" i="8"/>
  <c r="A24" i="8"/>
  <c r="AJ23" i="8"/>
  <c r="E23" i="8"/>
  <c r="A23" i="8"/>
  <c r="T22" i="8"/>
  <c r="P22" i="8"/>
  <c r="E22" i="8"/>
  <c r="D22" i="8"/>
  <c r="B22" i="8"/>
  <c r="J22" i="8" s="1"/>
  <c r="A22" i="8"/>
  <c r="AF21" i="8"/>
  <c r="AD21" i="8"/>
  <c r="AB21" i="8"/>
  <c r="M21" i="8"/>
  <c r="E21" i="8"/>
  <c r="D21" i="8"/>
  <c r="C21" i="8"/>
  <c r="B21" i="8"/>
  <c r="L21" i="8" s="1"/>
  <c r="AD20" i="8"/>
  <c r="E20" i="8"/>
  <c r="L20" i="8" s="1"/>
  <c r="B20" i="8"/>
  <c r="A20" i="8"/>
  <c r="AD19" i="8"/>
  <c r="E19" i="8"/>
  <c r="D19" i="8"/>
  <c r="B19" i="8"/>
  <c r="D18" i="8"/>
  <c r="B18" i="8"/>
  <c r="A18" i="8"/>
  <c r="L17" i="8"/>
  <c r="J17" i="8"/>
  <c r="I17" i="8"/>
  <c r="K17" i="8" s="1"/>
  <c r="E17" i="8"/>
  <c r="D17" i="8"/>
  <c r="D16" i="8"/>
  <c r="A16" i="8"/>
  <c r="U15" i="8"/>
  <c r="B15" i="8"/>
  <c r="P15" i="8" s="1"/>
  <c r="A15" i="8"/>
  <c r="S14" i="8"/>
  <c r="M14" i="8"/>
  <c r="I14" i="8"/>
  <c r="E14" i="8"/>
  <c r="D14" i="8"/>
  <c r="B14" i="8"/>
  <c r="A14" i="8"/>
  <c r="AJ13" i="8"/>
  <c r="E13" i="8"/>
  <c r="L13" i="8" s="1"/>
  <c r="D13" i="8"/>
  <c r="B13" i="8"/>
  <c r="A13" i="8"/>
  <c r="AD12" i="8"/>
  <c r="E12" i="8"/>
  <c r="B12" i="8"/>
  <c r="U12" i="8" s="1"/>
  <c r="AI11" i="8"/>
  <c r="S11" i="8"/>
  <c r="E11" i="8"/>
  <c r="D11" i="8"/>
  <c r="B11" i="8"/>
  <c r="I11" i="8" s="1"/>
  <c r="A10" i="8"/>
  <c r="AK9" i="8"/>
  <c r="D9" i="8"/>
  <c r="B9" i="8"/>
  <c r="A9" i="8"/>
  <c r="E8" i="8"/>
  <c r="D8" i="8"/>
  <c r="D7" i="8"/>
  <c r="B7" i="8"/>
  <c r="D6" i="8"/>
  <c r="B6" i="8"/>
  <c r="E138" i="7"/>
  <c r="D138" i="7"/>
  <c r="B138" i="7"/>
  <c r="A138" i="7"/>
  <c r="E137" i="7"/>
  <c r="D137" i="7"/>
  <c r="C137" i="7"/>
  <c r="B137" i="7"/>
  <c r="A137" i="7"/>
  <c r="E136" i="7"/>
  <c r="D136" i="7"/>
  <c r="C136" i="7"/>
  <c r="B136" i="7"/>
  <c r="A136" i="7"/>
  <c r="E135" i="7"/>
  <c r="D135" i="7"/>
  <c r="B135" i="7"/>
  <c r="A135" i="7"/>
  <c r="F134" i="7"/>
  <c r="E134" i="7"/>
  <c r="D134" i="7"/>
  <c r="C134" i="7"/>
  <c r="B134" i="7"/>
  <c r="A134" i="7"/>
  <c r="E133" i="7"/>
  <c r="D133" i="7"/>
  <c r="B133" i="7"/>
  <c r="A133" i="7"/>
  <c r="I132" i="7"/>
  <c r="F132" i="7"/>
  <c r="E132" i="7"/>
  <c r="D132" i="7"/>
  <c r="C132" i="7"/>
  <c r="B132" i="7"/>
  <c r="A132" i="7"/>
  <c r="E131" i="7"/>
  <c r="D131" i="7"/>
  <c r="B131" i="7"/>
  <c r="A131" i="7"/>
  <c r="H130" i="7"/>
  <c r="N130" i="7" s="1"/>
  <c r="Q130" i="7" s="1"/>
  <c r="R130" i="7" s="1"/>
  <c r="E130" i="7"/>
  <c r="D130" i="7"/>
  <c r="B130" i="7"/>
  <c r="A130" i="7"/>
  <c r="E129" i="7"/>
  <c r="D129" i="7"/>
  <c r="B129" i="7"/>
  <c r="A129" i="7"/>
  <c r="G128" i="7"/>
  <c r="E128" i="7"/>
  <c r="D128" i="7"/>
  <c r="B128" i="7"/>
  <c r="A128" i="7"/>
  <c r="E127" i="7"/>
  <c r="D127" i="7"/>
  <c r="B127" i="7"/>
  <c r="A127" i="7"/>
  <c r="E126" i="7"/>
  <c r="D126" i="7"/>
  <c r="B126" i="7"/>
  <c r="A126" i="7"/>
  <c r="E125" i="7"/>
  <c r="D125" i="7"/>
  <c r="B125" i="7"/>
  <c r="A125" i="7"/>
  <c r="I124" i="7"/>
  <c r="F124" i="7"/>
  <c r="E124" i="7"/>
  <c r="D124" i="7"/>
  <c r="B124" i="7"/>
  <c r="A124" i="7"/>
  <c r="E123" i="7"/>
  <c r="D123" i="7"/>
  <c r="B123" i="7"/>
  <c r="A123" i="7"/>
  <c r="E122" i="7"/>
  <c r="D122" i="7"/>
  <c r="B122" i="7"/>
  <c r="A122" i="7"/>
  <c r="G121" i="7"/>
  <c r="F121" i="7"/>
  <c r="E121" i="7"/>
  <c r="D121" i="7"/>
  <c r="B121" i="7"/>
  <c r="A121" i="7"/>
  <c r="G120" i="7"/>
  <c r="F120" i="7"/>
  <c r="E120" i="7"/>
  <c r="D120" i="7"/>
  <c r="B120" i="7"/>
  <c r="A120" i="7"/>
  <c r="I119" i="7"/>
  <c r="G119" i="7"/>
  <c r="E119" i="7"/>
  <c r="D119" i="7"/>
  <c r="B119" i="7"/>
  <c r="A119" i="7"/>
  <c r="G118" i="7"/>
  <c r="E118" i="7"/>
  <c r="D118" i="7"/>
  <c r="B118" i="7"/>
  <c r="A118" i="7"/>
  <c r="E117" i="7"/>
  <c r="B117" i="7"/>
  <c r="A117" i="7"/>
  <c r="F116" i="7"/>
  <c r="D116" i="7"/>
  <c r="C116" i="7"/>
  <c r="B116" i="7"/>
  <c r="A116" i="7"/>
  <c r="E115" i="7"/>
  <c r="D115" i="7"/>
  <c r="A115" i="7"/>
  <c r="J114" i="7"/>
  <c r="E114" i="7"/>
  <c r="D114" i="7"/>
  <c r="B114" i="7"/>
  <c r="A114" i="7"/>
  <c r="E113" i="7"/>
  <c r="D113" i="7"/>
  <c r="B113" i="7"/>
  <c r="E112" i="7"/>
  <c r="D112" i="7"/>
  <c r="B112" i="7"/>
  <c r="A112" i="7"/>
  <c r="G111" i="7"/>
  <c r="D111" i="7"/>
  <c r="B111" i="7"/>
  <c r="A111" i="7"/>
  <c r="E110" i="7"/>
  <c r="B110" i="7"/>
  <c r="A110" i="7"/>
  <c r="I109" i="7"/>
  <c r="E109" i="7"/>
  <c r="B109" i="7"/>
  <c r="A109" i="7"/>
  <c r="J108" i="7"/>
  <c r="E108" i="7"/>
  <c r="D108" i="7"/>
  <c r="B108" i="7"/>
  <c r="E107" i="7"/>
  <c r="B107" i="7"/>
  <c r="A107" i="7"/>
  <c r="F106" i="7"/>
  <c r="E106" i="7"/>
  <c r="C106" i="7"/>
  <c r="B106" i="7"/>
  <c r="A106" i="7"/>
  <c r="G105" i="7"/>
  <c r="D105" i="7"/>
  <c r="B105" i="7"/>
  <c r="A105" i="7"/>
  <c r="E104" i="7"/>
  <c r="D104" i="7"/>
  <c r="B104" i="7"/>
  <c r="A104" i="7"/>
  <c r="E103" i="7"/>
  <c r="D103" i="7"/>
  <c r="B103" i="7"/>
  <c r="A103" i="7"/>
  <c r="I102" i="7"/>
  <c r="O102" i="7" s="1"/>
  <c r="F102" i="7"/>
  <c r="L102" i="7" s="1"/>
  <c r="E102" i="7"/>
  <c r="D102" i="7"/>
  <c r="A102" i="7"/>
  <c r="J101" i="7"/>
  <c r="E101" i="7"/>
  <c r="D101" i="7"/>
  <c r="C101" i="7"/>
  <c r="A101" i="7"/>
  <c r="E100" i="7"/>
  <c r="D100" i="7"/>
  <c r="A100" i="7"/>
  <c r="E99" i="7"/>
  <c r="D99" i="7"/>
  <c r="B99" i="7"/>
  <c r="A99" i="7"/>
  <c r="E98" i="7"/>
  <c r="D98" i="7"/>
  <c r="B98" i="7"/>
  <c r="E97" i="7"/>
  <c r="D97" i="7"/>
  <c r="B97" i="7"/>
  <c r="A97" i="7"/>
  <c r="E96" i="7"/>
  <c r="D96" i="7"/>
  <c r="A96" i="7"/>
  <c r="E95" i="7"/>
  <c r="D95" i="7"/>
  <c r="B95" i="7"/>
  <c r="I94" i="7"/>
  <c r="F94" i="7"/>
  <c r="E94" i="7"/>
  <c r="D94" i="7"/>
  <c r="C94" i="7"/>
  <c r="B94" i="7"/>
  <c r="A94" i="7"/>
  <c r="D93" i="7"/>
  <c r="B93" i="7"/>
  <c r="A93" i="7"/>
  <c r="E92" i="7"/>
  <c r="D92" i="7"/>
  <c r="B92" i="7"/>
  <c r="A92" i="7"/>
  <c r="E91" i="7"/>
  <c r="D91" i="7"/>
  <c r="B91" i="7"/>
  <c r="A91" i="7"/>
  <c r="E90" i="7"/>
  <c r="D90" i="7"/>
  <c r="B90" i="7"/>
  <c r="A90" i="7"/>
  <c r="E89" i="7"/>
  <c r="D89" i="7"/>
  <c r="B89" i="7"/>
  <c r="A89" i="7"/>
  <c r="E88" i="7"/>
  <c r="D88" i="7"/>
  <c r="B88" i="7"/>
  <c r="A88" i="7"/>
  <c r="D87" i="7"/>
  <c r="B87" i="7"/>
  <c r="A87" i="7"/>
  <c r="F86" i="7"/>
  <c r="L86" i="7" s="1"/>
  <c r="E86" i="7"/>
  <c r="D86" i="7"/>
  <c r="B86" i="7"/>
  <c r="E85" i="7"/>
  <c r="D85" i="7"/>
  <c r="B85" i="7"/>
  <c r="A85" i="7"/>
  <c r="E84" i="7"/>
  <c r="D84" i="7"/>
  <c r="E83" i="7"/>
  <c r="D83" i="7"/>
  <c r="B83" i="7"/>
  <c r="A83" i="7"/>
  <c r="D82" i="7"/>
  <c r="B82" i="7"/>
  <c r="A82" i="7"/>
  <c r="J81" i="7"/>
  <c r="E81" i="7"/>
  <c r="D81" i="7"/>
  <c r="C81" i="7"/>
  <c r="B81" i="7"/>
  <c r="A81" i="7"/>
  <c r="E80" i="7"/>
  <c r="D80" i="7"/>
  <c r="B80" i="7"/>
  <c r="A80" i="7"/>
  <c r="E79" i="7"/>
  <c r="D79" i="7"/>
  <c r="B79" i="7"/>
  <c r="A79" i="7"/>
  <c r="D78" i="7"/>
  <c r="B78" i="7"/>
  <c r="A78" i="7"/>
  <c r="E77" i="7"/>
  <c r="D77" i="7"/>
  <c r="B77" i="7"/>
  <c r="A77" i="7"/>
  <c r="E76" i="7"/>
  <c r="D76" i="7"/>
  <c r="B76" i="7"/>
  <c r="A76" i="7"/>
  <c r="E75" i="7"/>
  <c r="D75" i="7"/>
  <c r="A75" i="7"/>
  <c r="I74" i="7"/>
  <c r="E74" i="7"/>
  <c r="D74" i="7"/>
  <c r="A74" i="7"/>
  <c r="E73" i="7"/>
  <c r="D73" i="7"/>
  <c r="B73" i="7"/>
  <c r="A73" i="7"/>
  <c r="F72" i="7"/>
  <c r="E72" i="7"/>
  <c r="D72" i="7"/>
  <c r="B72" i="7"/>
  <c r="A72" i="7"/>
  <c r="E71" i="7"/>
  <c r="D71" i="7"/>
  <c r="B71" i="7"/>
  <c r="A71" i="7"/>
  <c r="E70" i="7"/>
  <c r="D70" i="7"/>
  <c r="B70" i="7"/>
  <c r="A70" i="7"/>
  <c r="E69" i="7"/>
  <c r="D69" i="7"/>
  <c r="B69" i="7"/>
  <c r="A69" i="7"/>
  <c r="J68" i="7"/>
  <c r="I68" i="7"/>
  <c r="E68" i="7"/>
  <c r="D68" i="7"/>
  <c r="C68" i="7"/>
  <c r="B68" i="7"/>
  <c r="A68" i="7"/>
  <c r="J67" i="7"/>
  <c r="I67" i="7"/>
  <c r="D67" i="7"/>
  <c r="C67" i="7"/>
  <c r="B67" i="7"/>
  <c r="A67" i="7"/>
  <c r="E66" i="7"/>
  <c r="D66" i="7"/>
  <c r="B66" i="7"/>
  <c r="E65" i="7"/>
  <c r="D65" i="7"/>
  <c r="B65" i="7"/>
  <c r="A65" i="7"/>
  <c r="C64" i="7"/>
  <c r="B64" i="7"/>
  <c r="A64" i="7"/>
  <c r="G63" i="7"/>
  <c r="D63" i="7"/>
  <c r="B63" i="7"/>
  <c r="A63" i="7"/>
  <c r="E62" i="7"/>
  <c r="D62" i="7"/>
  <c r="B62" i="7"/>
  <c r="A62" i="7"/>
  <c r="E61" i="7"/>
  <c r="D61" i="7"/>
  <c r="B61" i="7"/>
  <c r="A61" i="7"/>
  <c r="J60" i="7"/>
  <c r="I60" i="7"/>
  <c r="E60" i="7"/>
  <c r="C60" i="7"/>
  <c r="B60" i="7"/>
  <c r="A60" i="7"/>
  <c r="J59" i="7"/>
  <c r="P59" i="7" s="1"/>
  <c r="E59" i="7"/>
  <c r="D59" i="7"/>
  <c r="C59" i="7"/>
  <c r="B59" i="7"/>
  <c r="A59" i="7"/>
  <c r="E58" i="7"/>
  <c r="D58" i="7"/>
  <c r="B58" i="7"/>
  <c r="A58" i="7"/>
  <c r="E57" i="7"/>
  <c r="D57" i="7"/>
  <c r="B57" i="7"/>
  <c r="A57" i="7"/>
  <c r="E56" i="7"/>
  <c r="D56" i="7"/>
  <c r="C56" i="7"/>
  <c r="B56" i="7"/>
  <c r="E55" i="7"/>
  <c r="D55" i="7"/>
  <c r="B55" i="7"/>
  <c r="A55" i="7"/>
  <c r="B54" i="7"/>
  <c r="A54" i="7"/>
  <c r="E53" i="7"/>
  <c r="D53" i="7"/>
  <c r="B53" i="7"/>
  <c r="A53" i="7"/>
  <c r="E52" i="7"/>
  <c r="D52" i="7"/>
  <c r="A52" i="7"/>
  <c r="F51" i="7"/>
  <c r="E51" i="7"/>
  <c r="D51" i="7"/>
  <c r="B51" i="7"/>
  <c r="A51" i="7"/>
  <c r="G50" i="7"/>
  <c r="F50" i="7"/>
  <c r="E50" i="7"/>
  <c r="D50" i="7"/>
  <c r="B50" i="7"/>
  <c r="A50" i="7"/>
  <c r="E49" i="7"/>
  <c r="A49" i="7"/>
  <c r="E48" i="7"/>
  <c r="D48" i="7"/>
  <c r="B48" i="7"/>
  <c r="I47" i="7"/>
  <c r="E47" i="7"/>
  <c r="D47" i="7"/>
  <c r="C47" i="7"/>
  <c r="A47" i="7"/>
  <c r="J46" i="7"/>
  <c r="I46" i="7"/>
  <c r="E46" i="7"/>
  <c r="D46" i="7"/>
  <c r="B46" i="7"/>
  <c r="A46" i="7"/>
  <c r="F45" i="7"/>
  <c r="E45" i="7"/>
  <c r="D45" i="7"/>
  <c r="A45" i="7"/>
  <c r="E44" i="7"/>
  <c r="D44" i="7"/>
  <c r="A44" i="7"/>
  <c r="E43" i="7"/>
  <c r="B43" i="7"/>
  <c r="A43" i="7"/>
  <c r="E42" i="7"/>
  <c r="D42" i="7"/>
  <c r="B42" i="7"/>
  <c r="G41" i="7"/>
  <c r="D41" i="7"/>
  <c r="B41" i="7"/>
  <c r="A41" i="7"/>
  <c r="B40" i="7"/>
  <c r="A40" i="7"/>
  <c r="E39" i="7"/>
  <c r="D39" i="7"/>
  <c r="B39" i="7"/>
  <c r="J38" i="7"/>
  <c r="E38" i="7"/>
  <c r="B38" i="7"/>
  <c r="A38" i="7"/>
  <c r="J37" i="7"/>
  <c r="I37" i="7"/>
  <c r="E37" i="7"/>
  <c r="C37" i="7"/>
  <c r="B37" i="7"/>
  <c r="A37" i="7"/>
  <c r="E36" i="7"/>
  <c r="D36" i="7"/>
  <c r="B36" i="7"/>
  <c r="A36" i="7"/>
  <c r="D35" i="7"/>
  <c r="C35" i="7"/>
  <c r="B35" i="7"/>
  <c r="A35" i="7"/>
  <c r="I34" i="7"/>
  <c r="F34" i="7"/>
  <c r="E34" i="7"/>
  <c r="B34" i="7"/>
  <c r="A34" i="7"/>
  <c r="E33" i="7"/>
  <c r="D33" i="7"/>
  <c r="E32" i="7"/>
  <c r="D32" i="7"/>
  <c r="B32" i="7"/>
  <c r="A32" i="7"/>
  <c r="E31" i="7"/>
  <c r="D31" i="7"/>
  <c r="B31" i="7"/>
  <c r="G30" i="7"/>
  <c r="D30" i="7"/>
  <c r="B30" i="7"/>
  <c r="A30" i="7"/>
  <c r="O29" i="7"/>
  <c r="J29" i="7"/>
  <c r="P29" i="7" s="1"/>
  <c r="I29" i="7"/>
  <c r="D29" i="7"/>
  <c r="C29" i="7"/>
  <c r="B29" i="7"/>
  <c r="A29" i="7"/>
  <c r="E28" i="7"/>
  <c r="D28" i="7"/>
  <c r="B28" i="7"/>
  <c r="A28" i="7"/>
  <c r="E27" i="7"/>
  <c r="B27" i="7"/>
  <c r="A27" i="7"/>
  <c r="F26" i="7"/>
  <c r="E26" i="7"/>
  <c r="D26" i="7"/>
  <c r="C26" i="7"/>
  <c r="B26" i="7"/>
  <c r="J25" i="7"/>
  <c r="E25" i="7"/>
  <c r="D25" i="7"/>
  <c r="D24" i="7"/>
  <c r="B24" i="7"/>
  <c r="A24" i="7"/>
  <c r="I23" i="7"/>
  <c r="E23" i="7"/>
  <c r="A23" i="7"/>
  <c r="E22" i="7"/>
  <c r="D22" i="7"/>
  <c r="B22" i="7"/>
  <c r="J21" i="7"/>
  <c r="F21" i="7"/>
  <c r="E21" i="7"/>
  <c r="D21" i="7"/>
  <c r="C21" i="7"/>
  <c r="B21" i="7"/>
  <c r="A21" i="7"/>
  <c r="G20" i="7"/>
  <c r="E20" i="7"/>
  <c r="B20" i="7"/>
  <c r="A20" i="7"/>
  <c r="E19" i="7"/>
  <c r="D19" i="7"/>
  <c r="B19" i="7"/>
  <c r="A19" i="7"/>
  <c r="E18" i="7"/>
  <c r="D18" i="7"/>
  <c r="B18" i="7"/>
  <c r="E17" i="7"/>
  <c r="D17" i="7"/>
  <c r="B17" i="7"/>
  <c r="F16" i="7"/>
  <c r="D16" i="7"/>
  <c r="C16" i="7"/>
  <c r="B15" i="7"/>
  <c r="A15" i="7"/>
  <c r="E14" i="7"/>
  <c r="D14" i="7"/>
  <c r="B14" i="7"/>
  <c r="A14" i="7"/>
  <c r="E13" i="7"/>
  <c r="D13" i="7"/>
  <c r="B13" i="7"/>
  <c r="D12" i="7"/>
  <c r="B12" i="7"/>
  <c r="E11" i="7"/>
  <c r="D11" i="7"/>
  <c r="B11" i="7"/>
  <c r="D10" i="7"/>
  <c r="B10" i="7"/>
  <c r="G9" i="7"/>
  <c r="M9" i="7" s="1"/>
  <c r="D9" i="7"/>
  <c r="B9" i="7"/>
  <c r="A9" i="7"/>
  <c r="J8" i="7"/>
  <c r="E8" i="7"/>
  <c r="D8" i="7"/>
  <c r="D7" i="7"/>
  <c r="B7" i="7"/>
  <c r="D6" i="7"/>
  <c r="B6" i="7"/>
  <c r="E138" i="6"/>
  <c r="D138" i="6"/>
  <c r="B138" i="6"/>
  <c r="A138" i="6"/>
  <c r="E137" i="6"/>
  <c r="D137" i="6"/>
  <c r="C137" i="6"/>
  <c r="B137" i="6"/>
  <c r="A137" i="6"/>
  <c r="E136" i="6"/>
  <c r="D136" i="6"/>
  <c r="C136" i="6"/>
  <c r="B136" i="6"/>
  <c r="A136" i="6"/>
  <c r="E135" i="6"/>
  <c r="D135" i="6"/>
  <c r="B135" i="6"/>
  <c r="A135" i="6"/>
  <c r="S134" i="6"/>
  <c r="E134" i="6"/>
  <c r="D134" i="6"/>
  <c r="C134" i="6"/>
  <c r="B134" i="6"/>
  <c r="A134" i="6"/>
  <c r="E133" i="6"/>
  <c r="D133" i="6"/>
  <c r="B133" i="6"/>
  <c r="A133" i="6"/>
  <c r="W132" i="6"/>
  <c r="E132" i="6"/>
  <c r="D132" i="6"/>
  <c r="C132" i="6"/>
  <c r="B132" i="6"/>
  <c r="A132" i="6"/>
  <c r="E131" i="6"/>
  <c r="D131" i="6"/>
  <c r="B131" i="6"/>
  <c r="A131" i="6"/>
  <c r="E130" i="6"/>
  <c r="D130" i="6"/>
  <c r="B130" i="6"/>
  <c r="A130" i="6"/>
  <c r="E129" i="6"/>
  <c r="D129" i="6"/>
  <c r="B129" i="6"/>
  <c r="A129" i="6"/>
  <c r="E128" i="6"/>
  <c r="D128" i="6"/>
  <c r="B128" i="6"/>
  <c r="A128" i="6"/>
  <c r="W127" i="6"/>
  <c r="J127" i="6"/>
  <c r="E127" i="6"/>
  <c r="D127" i="6"/>
  <c r="B127" i="6"/>
  <c r="A127" i="6"/>
  <c r="E126" i="6"/>
  <c r="D126" i="6"/>
  <c r="B126" i="6"/>
  <c r="A126" i="6"/>
  <c r="E125" i="6"/>
  <c r="D125" i="6"/>
  <c r="B125" i="6"/>
  <c r="A125" i="6"/>
  <c r="S124" i="6"/>
  <c r="F124" i="6"/>
  <c r="E124" i="6"/>
  <c r="D124" i="6"/>
  <c r="B124" i="6"/>
  <c r="G124" i="6" s="1"/>
  <c r="H124" i="6" s="1"/>
  <c r="I124" i="6" s="1"/>
  <c r="A124" i="6"/>
  <c r="E123" i="6"/>
  <c r="D123" i="6"/>
  <c r="B123" i="6"/>
  <c r="A123" i="6"/>
  <c r="E122" i="6"/>
  <c r="D122" i="6"/>
  <c r="B122" i="6"/>
  <c r="A122" i="6"/>
  <c r="S121" i="6"/>
  <c r="E121" i="6"/>
  <c r="D121" i="6"/>
  <c r="B121" i="6"/>
  <c r="A121" i="6"/>
  <c r="T120" i="6"/>
  <c r="U120" i="6" s="1"/>
  <c r="S120" i="6"/>
  <c r="P120" i="6"/>
  <c r="Q120" i="6" s="1"/>
  <c r="O120" i="6"/>
  <c r="J120" i="6"/>
  <c r="E120" i="6"/>
  <c r="D120" i="6"/>
  <c r="B120" i="6"/>
  <c r="A120" i="6"/>
  <c r="O119" i="6"/>
  <c r="G119" i="6"/>
  <c r="H119" i="6" s="1"/>
  <c r="I119" i="6" s="1"/>
  <c r="F119" i="6"/>
  <c r="E119" i="6"/>
  <c r="D119" i="6"/>
  <c r="B119" i="6"/>
  <c r="A119" i="6"/>
  <c r="J118" i="6"/>
  <c r="E118" i="6"/>
  <c r="D118" i="6"/>
  <c r="B118" i="6"/>
  <c r="A118" i="6"/>
  <c r="E117" i="6"/>
  <c r="B117" i="6"/>
  <c r="A117" i="6"/>
  <c r="W116" i="6"/>
  <c r="S116" i="6"/>
  <c r="J116" i="6"/>
  <c r="D116" i="6"/>
  <c r="C116" i="6"/>
  <c r="B116" i="6"/>
  <c r="A116" i="6"/>
  <c r="E115" i="6"/>
  <c r="D115" i="6"/>
  <c r="A115" i="6"/>
  <c r="E114" i="6"/>
  <c r="D114" i="6"/>
  <c r="B114" i="6"/>
  <c r="A114" i="6"/>
  <c r="E113" i="6"/>
  <c r="D113" i="6"/>
  <c r="B113" i="6"/>
  <c r="E112" i="6"/>
  <c r="D112" i="6"/>
  <c r="B112" i="6"/>
  <c r="A112" i="6"/>
  <c r="J111" i="6"/>
  <c r="E111" i="6"/>
  <c r="D111" i="6"/>
  <c r="B111" i="6"/>
  <c r="A111" i="6"/>
  <c r="E110" i="6"/>
  <c r="B110" i="6"/>
  <c r="A110" i="6"/>
  <c r="W109" i="6"/>
  <c r="S109" i="6"/>
  <c r="E109" i="6"/>
  <c r="B109" i="6"/>
  <c r="A109" i="6"/>
  <c r="J108" i="6"/>
  <c r="E108" i="6"/>
  <c r="D108" i="6"/>
  <c r="B108" i="6"/>
  <c r="F107" i="6"/>
  <c r="E107" i="6"/>
  <c r="B107" i="6"/>
  <c r="G107" i="6" s="1"/>
  <c r="H107" i="6" s="1"/>
  <c r="A107" i="6"/>
  <c r="S106" i="6"/>
  <c r="J106" i="6"/>
  <c r="F106" i="6"/>
  <c r="E106" i="6"/>
  <c r="C106" i="6"/>
  <c r="B106" i="6"/>
  <c r="G106" i="6" s="1"/>
  <c r="H106" i="6" s="1"/>
  <c r="I106" i="6" s="1"/>
  <c r="A106" i="6"/>
  <c r="O105" i="6"/>
  <c r="D105" i="6"/>
  <c r="B105" i="6"/>
  <c r="A105" i="6"/>
  <c r="E104" i="6"/>
  <c r="D104" i="6"/>
  <c r="B104" i="6"/>
  <c r="A104" i="6"/>
  <c r="W103" i="6"/>
  <c r="E103" i="6"/>
  <c r="D103" i="6"/>
  <c r="B103" i="6"/>
  <c r="A103" i="6"/>
  <c r="J102" i="6"/>
  <c r="F102" i="6"/>
  <c r="E102" i="6"/>
  <c r="D102" i="6"/>
  <c r="A102" i="6"/>
  <c r="W101" i="6"/>
  <c r="E101" i="6"/>
  <c r="D101" i="6"/>
  <c r="C101" i="6"/>
  <c r="A101" i="6"/>
  <c r="P100" i="6"/>
  <c r="Q100" i="6" s="1"/>
  <c r="R100" i="6" s="1"/>
  <c r="O100" i="6"/>
  <c r="J100" i="6"/>
  <c r="E100" i="6"/>
  <c r="D100" i="6"/>
  <c r="A100" i="6"/>
  <c r="E99" i="6"/>
  <c r="D99" i="6"/>
  <c r="B99" i="6"/>
  <c r="A99" i="6"/>
  <c r="T98" i="6"/>
  <c r="U98" i="6" s="1"/>
  <c r="P98" i="6"/>
  <c r="Q98" i="6" s="1"/>
  <c r="O98" i="6"/>
  <c r="E98" i="6"/>
  <c r="D98" i="6"/>
  <c r="B98" i="6"/>
  <c r="E97" i="6"/>
  <c r="D97" i="6"/>
  <c r="B97" i="6"/>
  <c r="A97" i="6"/>
  <c r="E96" i="6"/>
  <c r="D96" i="6"/>
  <c r="A96" i="6"/>
  <c r="E95" i="6"/>
  <c r="D95" i="6"/>
  <c r="B95" i="6"/>
  <c r="W94" i="6"/>
  <c r="S94" i="6"/>
  <c r="F94" i="6"/>
  <c r="E94" i="6"/>
  <c r="D94" i="6"/>
  <c r="C94" i="6"/>
  <c r="B94" i="6"/>
  <c r="A94" i="6"/>
  <c r="D93" i="6"/>
  <c r="B93" i="6"/>
  <c r="A93" i="6"/>
  <c r="E92" i="6"/>
  <c r="D92" i="6"/>
  <c r="B92" i="6"/>
  <c r="A92" i="6"/>
  <c r="E91" i="6"/>
  <c r="D91" i="6"/>
  <c r="B91" i="6"/>
  <c r="A91" i="6"/>
  <c r="E90" i="6"/>
  <c r="D90" i="6"/>
  <c r="A90" i="6"/>
  <c r="E89" i="6"/>
  <c r="D89" i="6"/>
  <c r="B89" i="6"/>
  <c r="A89" i="6"/>
  <c r="E88" i="6"/>
  <c r="D88" i="6"/>
  <c r="B88" i="6"/>
  <c r="A88" i="6"/>
  <c r="D87" i="6"/>
  <c r="B87" i="6"/>
  <c r="A87" i="6"/>
  <c r="T86" i="6"/>
  <c r="U86" i="6" s="1"/>
  <c r="S86" i="6"/>
  <c r="R86" i="6"/>
  <c r="P86" i="6"/>
  <c r="Q86" i="6" s="1"/>
  <c r="O86" i="6"/>
  <c r="E86" i="6"/>
  <c r="D86" i="6"/>
  <c r="B86" i="6"/>
  <c r="A86" i="6"/>
  <c r="E85" i="6"/>
  <c r="D85" i="6"/>
  <c r="B85" i="6"/>
  <c r="A85" i="6"/>
  <c r="E84" i="6"/>
  <c r="D84" i="6"/>
  <c r="B84" i="6"/>
  <c r="A84" i="6"/>
  <c r="J83" i="6"/>
  <c r="E83" i="6"/>
  <c r="D83" i="6"/>
  <c r="B83" i="6"/>
  <c r="A83" i="6"/>
  <c r="D82" i="6"/>
  <c r="B82" i="6"/>
  <c r="A82" i="6"/>
  <c r="J81" i="6"/>
  <c r="E81" i="6"/>
  <c r="D81" i="6"/>
  <c r="C81" i="6"/>
  <c r="B81" i="6"/>
  <c r="A81" i="6"/>
  <c r="E80" i="6"/>
  <c r="D80" i="6"/>
  <c r="B80" i="6"/>
  <c r="A80" i="6"/>
  <c r="F79" i="6"/>
  <c r="E79" i="6"/>
  <c r="D79" i="6"/>
  <c r="B79" i="6"/>
  <c r="A79" i="6"/>
  <c r="D78" i="6"/>
  <c r="B78" i="6"/>
  <c r="A78" i="6"/>
  <c r="E77" i="6"/>
  <c r="D77" i="6"/>
  <c r="B77" i="6"/>
  <c r="A77" i="6"/>
  <c r="E76" i="6"/>
  <c r="D76" i="6"/>
  <c r="B76" i="6"/>
  <c r="A76" i="6"/>
  <c r="E75" i="6"/>
  <c r="D75" i="6"/>
  <c r="B75" i="6"/>
  <c r="A75" i="6"/>
  <c r="W74" i="6"/>
  <c r="E74" i="6"/>
  <c r="D74" i="6"/>
  <c r="A74" i="6"/>
  <c r="E73" i="6"/>
  <c r="D73" i="6"/>
  <c r="B73" i="6"/>
  <c r="A73" i="6"/>
  <c r="E72" i="6"/>
  <c r="D72" i="6"/>
  <c r="B72" i="6"/>
  <c r="A72" i="6"/>
  <c r="E71" i="6"/>
  <c r="D71" i="6"/>
  <c r="B71" i="6"/>
  <c r="A71" i="6"/>
  <c r="E70" i="6"/>
  <c r="D70" i="6"/>
  <c r="B70" i="6"/>
  <c r="A70" i="6"/>
  <c r="E69" i="6"/>
  <c r="D69" i="6"/>
  <c r="B69" i="6"/>
  <c r="A69" i="6"/>
  <c r="W68" i="6"/>
  <c r="J68" i="6"/>
  <c r="E68" i="6"/>
  <c r="D68" i="6"/>
  <c r="C68" i="6"/>
  <c r="B68" i="6"/>
  <c r="A68" i="6"/>
  <c r="D67" i="6"/>
  <c r="C67" i="6"/>
  <c r="B67" i="6"/>
  <c r="A67" i="6"/>
  <c r="E66" i="6"/>
  <c r="D66" i="6"/>
  <c r="B66" i="6"/>
  <c r="E65" i="6"/>
  <c r="D65" i="6"/>
  <c r="B65" i="6"/>
  <c r="A65" i="6"/>
  <c r="J64" i="6"/>
  <c r="E64" i="6"/>
  <c r="C64" i="6"/>
  <c r="B64" i="6"/>
  <c r="A64" i="6"/>
  <c r="D63" i="6"/>
  <c r="B63" i="6"/>
  <c r="A63" i="6"/>
  <c r="E62" i="6"/>
  <c r="D62" i="6"/>
  <c r="B62" i="6"/>
  <c r="A62" i="6"/>
  <c r="E61" i="6"/>
  <c r="D61" i="6"/>
  <c r="B61" i="6"/>
  <c r="A61" i="6"/>
  <c r="W60" i="6"/>
  <c r="J60" i="6"/>
  <c r="E60" i="6"/>
  <c r="C60" i="6"/>
  <c r="B60" i="6"/>
  <c r="A60" i="6"/>
  <c r="E59" i="6"/>
  <c r="D59" i="6"/>
  <c r="C59" i="6"/>
  <c r="B59" i="6"/>
  <c r="A59" i="6"/>
  <c r="E58" i="6"/>
  <c r="D58" i="6"/>
  <c r="B58" i="6"/>
  <c r="A58" i="6"/>
  <c r="E57" i="6"/>
  <c r="D57" i="6"/>
  <c r="B57" i="6"/>
  <c r="A57" i="6"/>
  <c r="J56" i="6"/>
  <c r="E56" i="6"/>
  <c r="D56" i="6"/>
  <c r="C56" i="6"/>
  <c r="B56" i="6"/>
  <c r="E55" i="6"/>
  <c r="D55" i="6"/>
  <c r="B55" i="6"/>
  <c r="A55" i="6"/>
  <c r="E54" i="6"/>
  <c r="B54" i="6"/>
  <c r="A54" i="6"/>
  <c r="E53" i="6"/>
  <c r="D53" i="6"/>
  <c r="B53" i="6"/>
  <c r="E52" i="6"/>
  <c r="D52" i="6"/>
  <c r="A52" i="6"/>
  <c r="T51" i="6"/>
  <c r="U51" i="6" s="1"/>
  <c r="S51" i="6"/>
  <c r="O51" i="6"/>
  <c r="E51" i="6"/>
  <c r="D51" i="6"/>
  <c r="A51" i="6"/>
  <c r="S50" i="6"/>
  <c r="E50" i="6"/>
  <c r="D50" i="6"/>
  <c r="B50" i="6"/>
  <c r="A50" i="6"/>
  <c r="E49" i="6"/>
  <c r="D49" i="6"/>
  <c r="A49" i="6"/>
  <c r="O48" i="6"/>
  <c r="E48" i="6"/>
  <c r="D48" i="6"/>
  <c r="B48" i="6"/>
  <c r="A48" i="6"/>
  <c r="E47" i="6"/>
  <c r="D47" i="6"/>
  <c r="C47" i="6"/>
  <c r="A47" i="6"/>
  <c r="W46" i="6"/>
  <c r="E46" i="6"/>
  <c r="D46" i="6"/>
  <c r="B46" i="6"/>
  <c r="A46" i="6"/>
  <c r="S45" i="6"/>
  <c r="E45" i="6"/>
  <c r="D45" i="6"/>
  <c r="A45" i="6"/>
  <c r="E44" i="6"/>
  <c r="D44" i="6"/>
  <c r="A44" i="6"/>
  <c r="E43" i="6"/>
  <c r="B43" i="6"/>
  <c r="A43" i="6"/>
  <c r="E42" i="6"/>
  <c r="D42" i="6"/>
  <c r="B42" i="6"/>
  <c r="D41" i="6"/>
  <c r="B41" i="6"/>
  <c r="A41" i="6"/>
  <c r="E40" i="6"/>
  <c r="B40" i="6"/>
  <c r="A40" i="6"/>
  <c r="E39" i="6"/>
  <c r="D39" i="6"/>
  <c r="B39" i="6"/>
  <c r="A39" i="6"/>
  <c r="E38" i="6"/>
  <c r="D38" i="6"/>
  <c r="B38" i="6"/>
  <c r="A38" i="6"/>
  <c r="W37" i="6"/>
  <c r="S37" i="6"/>
  <c r="F37" i="6"/>
  <c r="E37" i="6"/>
  <c r="C37" i="6"/>
  <c r="B37" i="6"/>
  <c r="A37" i="6"/>
  <c r="E36" i="6"/>
  <c r="D36" i="6"/>
  <c r="B36" i="6"/>
  <c r="A36" i="6"/>
  <c r="D35" i="6"/>
  <c r="C35" i="6"/>
  <c r="B35" i="6"/>
  <c r="A35" i="6"/>
  <c r="S34" i="6"/>
  <c r="J34" i="6"/>
  <c r="E34" i="6"/>
  <c r="D34" i="6"/>
  <c r="B34" i="6"/>
  <c r="A34" i="6"/>
  <c r="E33" i="6"/>
  <c r="D33" i="6"/>
  <c r="B33" i="6"/>
  <c r="E32" i="6"/>
  <c r="D32" i="6"/>
  <c r="B32" i="6"/>
  <c r="A32" i="6"/>
  <c r="E31" i="6"/>
  <c r="D31" i="6"/>
  <c r="B31" i="6"/>
  <c r="A31" i="6"/>
  <c r="D30" i="6"/>
  <c r="B30" i="6"/>
  <c r="A30" i="6"/>
  <c r="W29" i="6"/>
  <c r="S29" i="6"/>
  <c r="E29" i="6"/>
  <c r="D29" i="6"/>
  <c r="C29" i="6"/>
  <c r="B29" i="6"/>
  <c r="A29" i="6"/>
  <c r="E28" i="6"/>
  <c r="D28" i="6"/>
  <c r="B28" i="6"/>
  <c r="A28" i="6"/>
  <c r="B27" i="6"/>
  <c r="A27" i="6"/>
  <c r="W26" i="6"/>
  <c r="S26" i="6"/>
  <c r="D26" i="6"/>
  <c r="C26" i="6"/>
  <c r="B26" i="6"/>
  <c r="A26" i="6"/>
  <c r="E25" i="6"/>
  <c r="D25" i="6"/>
  <c r="B25" i="6"/>
  <c r="T24" i="6"/>
  <c r="U24" i="6" s="1"/>
  <c r="S24" i="6"/>
  <c r="O24" i="6"/>
  <c r="D24" i="6"/>
  <c r="B24" i="6"/>
  <c r="A24" i="6"/>
  <c r="S23" i="6"/>
  <c r="E23" i="6"/>
  <c r="D23" i="6"/>
  <c r="B23" i="6"/>
  <c r="D22" i="6"/>
  <c r="B22" i="6"/>
  <c r="A22" i="6"/>
  <c r="W21" i="6"/>
  <c r="S21" i="6"/>
  <c r="F21" i="6"/>
  <c r="E21" i="6"/>
  <c r="G21" i="6" s="1"/>
  <c r="H21" i="6" s="1"/>
  <c r="I21" i="6" s="1"/>
  <c r="D21" i="6"/>
  <c r="C21" i="6"/>
  <c r="B21" i="6"/>
  <c r="A21" i="6"/>
  <c r="B20" i="6"/>
  <c r="A20" i="6"/>
  <c r="E19" i="6"/>
  <c r="D19" i="6"/>
  <c r="B19" i="6"/>
  <c r="A19" i="6"/>
  <c r="D18" i="6"/>
  <c r="B18" i="6"/>
  <c r="A18" i="6"/>
  <c r="E17" i="6"/>
  <c r="D17" i="6"/>
  <c r="B17" i="6"/>
  <c r="S16" i="6"/>
  <c r="D16" i="6"/>
  <c r="C16" i="6"/>
  <c r="A16" i="6"/>
  <c r="E15" i="6"/>
  <c r="B15" i="6"/>
  <c r="G15" i="6" s="1"/>
  <c r="H15" i="6" s="1"/>
  <c r="I15" i="6" s="1"/>
  <c r="A15" i="6"/>
  <c r="D14" i="6"/>
  <c r="A14" i="6"/>
  <c r="E13" i="6"/>
  <c r="D13" i="6"/>
  <c r="D12" i="6"/>
  <c r="B12" i="6"/>
  <c r="W11" i="6"/>
  <c r="E11" i="6"/>
  <c r="D11" i="6"/>
  <c r="B11" i="6"/>
  <c r="B10" i="6"/>
  <c r="A10" i="6"/>
  <c r="F9" i="6"/>
  <c r="D9" i="6"/>
  <c r="E8" i="6"/>
  <c r="D8" i="6"/>
  <c r="E7" i="6"/>
  <c r="D7" i="6"/>
  <c r="B7" i="6"/>
  <c r="D6" i="6"/>
  <c r="B6" i="6"/>
  <c r="A6" i="6"/>
  <c r="A77" i="5" a="1"/>
  <c r="A77" i="5"/>
  <c r="B77" i="5" s="1"/>
  <c r="A76" i="5" a="1"/>
  <c r="A76" i="5" s="1"/>
  <c r="A75" i="5" a="1"/>
  <c r="A75" i="5" s="1"/>
  <c r="E75" i="5" s="1"/>
  <c r="A74" i="5" a="1"/>
  <c r="A74" i="5" s="1"/>
  <c r="E74" i="5" s="1"/>
  <c r="A73" i="5" a="1"/>
  <c r="A73" i="5" s="1"/>
  <c r="E73" i="5" s="1"/>
  <c r="A72" i="5" a="1"/>
  <c r="A72" i="5" s="1"/>
  <c r="A71" i="5" a="1"/>
  <c r="A71" i="5" s="1"/>
  <c r="A70" i="5" a="1"/>
  <c r="A70" i="5" s="1"/>
  <c r="D70" i="5" s="1"/>
  <c r="A69" i="5" a="1"/>
  <c r="A69" i="5" s="1"/>
  <c r="E69" i="5" s="1"/>
  <c r="A68" i="5" a="1"/>
  <c r="A68" i="5" s="1"/>
  <c r="E68" i="5" s="1"/>
  <c r="A67" i="5" a="1"/>
  <c r="A67" i="5" s="1"/>
  <c r="A66" i="5" a="1"/>
  <c r="A66" i="5" s="1"/>
  <c r="A65" i="5" a="1"/>
  <c r="A65" i="5" s="1"/>
  <c r="E65" i="5" s="1"/>
  <c r="A64" i="5" a="1"/>
  <c r="A64" i="5" s="1"/>
  <c r="D64" i="5" s="1"/>
  <c r="A63" i="5" a="1"/>
  <c r="A63" i="5" s="1"/>
  <c r="E62" i="5"/>
  <c r="A62" i="5" a="1"/>
  <c r="A62" i="5" s="1"/>
  <c r="D61" i="5"/>
  <c r="A61" i="5" a="1"/>
  <c r="A61" i="5" s="1"/>
  <c r="E60" i="5"/>
  <c r="D60" i="5"/>
  <c r="B60" i="5"/>
  <c r="T60" i="5" s="1"/>
  <c r="A60" i="5" a="1"/>
  <c r="A60" i="5" s="1"/>
  <c r="A59" i="5" a="1"/>
  <c r="A59" i="5"/>
  <c r="D59" i="5" s="1"/>
  <c r="A58" i="5" a="1"/>
  <c r="A58" i="5"/>
  <c r="A57" i="5" a="1"/>
  <c r="A57" i="5" s="1"/>
  <c r="B57" i="5" s="1"/>
  <c r="A56" i="5" a="1"/>
  <c r="A56" i="5" s="1"/>
  <c r="E56" i="5" s="1"/>
  <c r="D55" i="5"/>
  <c r="B55" i="5"/>
  <c r="T55" i="5" s="1"/>
  <c r="A55" i="5" a="1"/>
  <c r="A55" i="5" s="1"/>
  <c r="E55" i="5" s="1"/>
  <c r="A54" i="5" a="1"/>
  <c r="A54" i="5" s="1"/>
  <c r="A53" i="5" a="1"/>
  <c r="A53" i="5" s="1"/>
  <c r="A52" i="5" a="1"/>
  <c r="A52" i="5" s="1"/>
  <c r="A51" i="5" a="1"/>
  <c r="A51" i="5" s="1"/>
  <c r="E51" i="5" s="1"/>
  <c r="A50" i="5" a="1"/>
  <c r="A50" i="5"/>
  <c r="D50" i="5" s="1"/>
  <c r="A49" i="5" a="1"/>
  <c r="A49" i="5" s="1"/>
  <c r="A48" i="5" a="1"/>
  <c r="A48" i="5" s="1"/>
  <c r="E48" i="5" s="1"/>
  <c r="A47" i="5" a="1"/>
  <c r="A47" i="5" s="1"/>
  <c r="B47" i="5" s="1"/>
  <c r="A46" i="5" a="1"/>
  <c r="A46" i="5"/>
  <c r="E45" i="5"/>
  <c r="A45" i="5" a="1"/>
  <c r="A45" i="5" s="1"/>
  <c r="A44" i="5" a="1"/>
  <c r="A44" i="5" s="1"/>
  <c r="A43" i="5" a="1"/>
  <c r="A43" i="5" s="1"/>
  <c r="A42" i="5" a="1"/>
  <c r="A42" i="5" s="1"/>
  <c r="A41" i="5" a="1"/>
  <c r="A41" i="5"/>
  <c r="E41" i="5" s="1"/>
  <c r="A40" i="5" a="1"/>
  <c r="A40" i="5" s="1"/>
  <c r="B40" i="5" s="1"/>
  <c r="A39" i="5" a="1"/>
  <c r="A39" i="5" s="1"/>
  <c r="A38" i="5" a="1"/>
  <c r="A38" i="5" s="1"/>
  <c r="D38" i="5" s="1"/>
  <c r="A37" i="5" a="1"/>
  <c r="A37" i="5" s="1"/>
  <c r="E36" i="5"/>
  <c r="A36" i="5" a="1"/>
  <c r="A36" i="5" s="1"/>
  <c r="A35" i="5" a="1"/>
  <c r="A35" i="5"/>
  <c r="D35" i="5" s="1"/>
  <c r="A34" i="5" a="1"/>
  <c r="A34" i="5" s="1"/>
  <c r="A33" i="5" a="1"/>
  <c r="A33" i="5" s="1"/>
  <c r="E32" i="5"/>
  <c r="B32" i="5"/>
  <c r="A32" i="5" a="1"/>
  <c r="A32" i="5" s="1"/>
  <c r="D32" i="5" s="1"/>
  <c r="A31" i="5" a="1"/>
  <c r="A31" i="5"/>
  <c r="E31" i="5" s="1"/>
  <c r="A30" i="5" a="1"/>
  <c r="A30" i="5"/>
  <c r="E30" i="5" s="1"/>
  <c r="A29" i="5" a="1"/>
  <c r="A29" i="5" s="1"/>
  <c r="A28" i="5" a="1"/>
  <c r="A28" i="5" s="1"/>
  <c r="A27" i="5" a="1"/>
  <c r="A27" i="5" s="1"/>
  <c r="D27" i="5" s="1"/>
  <c r="A26" i="5" a="1"/>
  <c r="A26" i="5" s="1"/>
  <c r="E25" i="5"/>
  <c r="A25" i="5" a="1"/>
  <c r="A25" i="5"/>
  <c r="B25" i="5" s="1"/>
  <c r="A24" i="5" a="1"/>
  <c r="A24" i="5" s="1"/>
  <c r="E24" i="5" s="1"/>
  <c r="D23" i="5"/>
  <c r="A23" i="5" a="1"/>
  <c r="A23" i="5"/>
  <c r="B23" i="5" s="1"/>
  <c r="A22" i="5" a="1"/>
  <c r="A22" i="5" s="1"/>
  <c r="B22" i="5" s="1"/>
  <c r="A21" i="5" a="1"/>
  <c r="A21" i="5" s="1"/>
  <c r="A20" i="5" a="1"/>
  <c r="A20" i="5" s="1"/>
  <c r="B20" i="5" s="1"/>
  <c r="A19" i="5" a="1"/>
  <c r="A19" i="5"/>
  <c r="E18" i="5"/>
  <c r="B18" i="5"/>
  <c r="A18" i="5" a="1"/>
  <c r="A18" i="5"/>
  <c r="D18" i="5" s="1"/>
  <c r="A17" i="5" a="1"/>
  <c r="A17" i="5" s="1"/>
  <c r="B16" i="5"/>
  <c r="A16" i="5" a="1"/>
  <c r="A16" i="5" s="1"/>
  <c r="E15" i="5"/>
  <c r="A15" i="5" a="1"/>
  <c r="A15" i="5" s="1"/>
  <c r="B15" i="5" s="1"/>
  <c r="A14" i="5" a="1"/>
  <c r="A14" i="5" s="1"/>
  <c r="D14" i="5" s="1"/>
  <c r="A13" i="5" a="1"/>
  <c r="A13" i="5" s="1"/>
  <c r="A12" i="5" a="1"/>
  <c r="A12" i="5" s="1"/>
  <c r="A11" i="5" a="1"/>
  <c r="A11" i="5" s="1"/>
  <c r="E11" i="5" s="1"/>
  <c r="E10" i="5"/>
  <c r="A10" i="5" a="1"/>
  <c r="A10" i="5" s="1"/>
  <c r="A9" i="5" a="1"/>
  <c r="A9" i="5"/>
  <c r="E9" i="5" s="1"/>
  <c r="E8" i="5"/>
  <c r="D8" i="5"/>
  <c r="A8" i="5" a="1"/>
  <c r="A8" i="5" s="1"/>
  <c r="B8" i="5" s="1"/>
  <c r="A7" i="5" a="1"/>
  <c r="A7" i="5" s="1"/>
  <c r="E6" i="5"/>
  <c r="B6" i="5"/>
  <c r="A6" i="5" a="1"/>
  <c r="A6" i="5" s="1"/>
  <c r="D6" i="5" s="1"/>
  <c r="E5" i="5"/>
  <c r="A5" i="5" a="1"/>
  <c r="A5" i="5" s="1"/>
  <c r="A1" i="5"/>
  <c r="E123" i="4"/>
  <c r="A123" i="4" a="1"/>
  <c r="A123" i="4"/>
  <c r="E122" i="4"/>
  <c r="B122" i="4"/>
  <c r="A122" i="4" a="1"/>
  <c r="A122" i="4"/>
  <c r="D122" i="4" s="1"/>
  <c r="A121" i="4" a="1"/>
  <c r="A121" i="4" s="1"/>
  <c r="A120" i="4" a="1"/>
  <c r="A120" i="4"/>
  <c r="B120" i="4" s="1"/>
  <c r="A119" i="4" a="1"/>
  <c r="A119" i="4"/>
  <c r="E119" i="4" s="1"/>
  <c r="A118" i="4" a="1"/>
  <c r="A118" i="4" s="1"/>
  <c r="D118" i="4" s="1"/>
  <c r="A117" i="4" a="1"/>
  <c r="A117" i="4" s="1"/>
  <c r="A116" i="4" a="1"/>
  <c r="A116" i="4" s="1"/>
  <c r="D116" i="4" s="1"/>
  <c r="A115" i="4" a="1"/>
  <c r="A115" i="4" s="1"/>
  <c r="A114" i="4" a="1"/>
  <c r="A114" i="4" s="1"/>
  <c r="E114" i="4" s="1"/>
  <c r="A113" i="4" a="1"/>
  <c r="A113" i="4" s="1"/>
  <c r="D113" i="4" s="1"/>
  <c r="A112" i="4" a="1"/>
  <c r="A112" i="4"/>
  <c r="D112" i="4" s="1"/>
  <c r="A111" i="4" a="1"/>
  <c r="A111" i="4"/>
  <c r="D111" i="4" s="1"/>
  <c r="A110" i="4" a="1"/>
  <c r="A110" i="4"/>
  <c r="E110" i="4" s="1"/>
  <c r="A109" i="4" a="1"/>
  <c r="A109" i="4" s="1"/>
  <c r="A108" i="4" a="1"/>
  <c r="A108" i="4"/>
  <c r="B108" i="4" s="1"/>
  <c r="E107" i="4"/>
  <c r="B107" i="4"/>
  <c r="T107" i="4" s="1"/>
  <c r="A107" i="4" a="1"/>
  <c r="A107" i="4" s="1"/>
  <c r="D107" i="4" s="1"/>
  <c r="A106" i="4" a="1"/>
  <c r="A106" i="4"/>
  <c r="D106" i="4" s="1"/>
  <c r="A105" i="4" a="1"/>
  <c r="A105" i="4" s="1"/>
  <c r="D104" i="4"/>
  <c r="A104" i="4" a="1"/>
  <c r="A104" i="4" s="1"/>
  <c r="A103" i="4" a="1"/>
  <c r="A103" i="4" s="1"/>
  <c r="A102" i="4" a="1"/>
  <c r="A102" i="4"/>
  <c r="D102" i="4" s="1"/>
  <c r="A101" i="4" a="1"/>
  <c r="A101" i="4" s="1"/>
  <c r="A100" i="4" a="1"/>
  <c r="A100" i="4"/>
  <c r="D100" i="4" s="1"/>
  <c r="A99" i="4" a="1"/>
  <c r="A99" i="4" s="1"/>
  <c r="E99" i="4" s="1"/>
  <c r="A98" i="4" a="1"/>
  <c r="A98" i="4" s="1"/>
  <c r="E98" i="4" s="1"/>
  <c r="A97" i="4" a="1"/>
  <c r="A97" i="4"/>
  <c r="D97" i="4" s="1"/>
  <c r="A96" i="4" a="1"/>
  <c r="A96" i="4" s="1"/>
  <c r="D96" i="4" s="1"/>
  <c r="B95" i="4"/>
  <c r="A95" i="4" a="1"/>
  <c r="A95" i="4" s="1"/>
  <c r="E95" i="4" s="1"/>
  <c r="A94" i="4" a="1"/>
  <c r="A94" i="4" s="1"/>
  <c r="A93" i="4" a="1"/>
  <c r="A93" i="4" s="1"/>
  <c r="D93" i="4" s="1"/>
  <c r="A92" i="4" a="1"/>
  <c r="A92" i="4"/>
  <c r="D92" i="4" s="1"/>
  <c r="A91" i="4" a="1"/>
  <c r="A91" i="4" s="1"/>
  <c r="E91" i="4" s="1"/>
  <c r="A90" i="4" a="1"/>
  <c r="A90" i="4"/>
  <c r="E90" i="4" s="1"/>
  <c r="A89" i="4" a="1"/>
  <c r="A89" i="4" s="1"/>
  <c r="D89" i="4" s="1"/>
  <c r="A88" i="4" a="1"/>
  <c r="A88" i="4"/>
  <c r="D88" i="4" s="1"/>
  <c r="A87" i="4" a="1"/>
  <c r="A87" i="4" s="1"/>
  <c r="E87" i="4" s="1"/>
  <c r="A86" i="4" a="1"/>
  <c r="A86" i="4"/>
  <c r="E86" i="4" s="1"/>
  <c r="B85" i="4"/>
  <c r="A85" i="4" a="1"/>
  <c r="A85" i="4"/>
  <c r="A84" i="4" a="1"/>
  <c r="A84" i="4" s="1"/>
  <c r="A83" i="4" a="1"/>
  <c r="A83" i="4" s="1"/>
  <c r="D83" i="4" s="1"/>
  <c r="A82" i="4" a="1"/>
  <c r="A82" i="4" s="1"/>
  <c r="E82" i="4" s="1"/>
  <c r="A81" i="4" a="1"/>
  <c r="A81" i="4"/>
  <c r="D81" i="4" s="1"/>
  <c r="A80" i="4" a="1"/>
  <c r="A80" i="4"/>
  <c r="D80" i="4" s="1"/>
  <c r="A79" i="4" a="1"/>
  <c r="A79" i="4" s="1"/>
  <c r="E79" i="4" s="1"/>
  <c r="A78" i="4" a="1"/>
  <c r="A78" i="4"/>
  <c r="E78" i="4" s="1"/>
  <c r="A77" i="4" a="1"/>
  <c r="A77" i="4" s="1"/>
  <c r="A76" i="4" a="1"/>
  <c r="A76" i="4"/>
  <c r="D76" i="4" s="1"/>
  <c r="A75" i="4" a="1"/>
  <c r="A75" i="4" s="1"/>
  <c r="D75" i="4" s="1"/>
  <c r="A74" i="4" a="1"/>
  <c r="A74" i="4"/>
  <c r="E74" i="4" s="1"/>
  <c r="A73" i="4" a="1"/>
  <c r="A73" i="4"/>
  <c r="D73" i="4" s="1"/>
  <c r="A72" i="4" a="1"/>
  <c r="A72" i="4"/>
  <c r="D72" i="4" s="1"/>
  <c r="A71" i="4" a="1"/>
  <c r="A71" i="4" s="1"/>
  <c r="E71" i="4" s="1"/>
  <c r="A70" i="4" a="1"/>
  <c r="A70" i="4" s="1"/>
  <c r="E70" i="4" s="1"/>
  <c r="A69" i="4" a="1"/>
  <c r="A69" i="4"/>
  <c r="D69" i="4" s="1"/>
  <c r="A68" i="4" a="1"/>
  <c r="A68" i="4" s="1"/>
  <c r="D68" i="4" s="1"/>
  <c r="A67" i="4" a="1"/>
  <c r="A67" i="4" s="1"/>
  <c r="E67" i="4" s="1"/>
  <c r="A66" i="4" a="1"/>
  <c r="A66" i="4"/>
  <c r="B66" i="4" s="1"/>
  <c r="T66" i="4" s="1"/>
  <c r="A65" i="4" a="1"/>
  <c r="A65" i="4"/>
  <c r="D65" i="4" s="1"/>
  <c r="A64" i="4" a="1"/>
  <c r="A64" i="4" s="1"/>
  <c r="D64" i="4" s="1"/>
  <c r="A63" i="4" a="1"/>
  <c r="A63" i="4" s="1"/>
  <c r="E63" i="4" s="1"/>
  <c r="A62" i="4" a="1"/>
  <c r="A62" i="4" s="1"/>
  <c r="A61" i="4" a="1"/>
  <c r="A61" i="4"/>
  <c r="D61" i="4" s="1"/>
  <c r="A60" i="4" a="1"/>
  <c r="A60" i="4"/>
  <c r="D60" i="4" s="1"/>
  <c r="A59" i="4" a="1"/>
  <c r="A59" i="4" s="1"/>
  <c r="E59" i="4" s="1"/>
  <c r="D58" i="4"/>
  <c r="A58" i="4" a="1"/>
  <c r="A58" i="4"/>
  <c r="E58" i="4" s="1"/>
  <c r="A57" i="4" a="1"/>
  <c r="A57" i="4" s="1"/>
  <c r="D57" i="4" s="1"/>
  <c r="A56" i="4" a="1"/>
  <c r="A56" i="4"/>
  <c r="D56" i="4" s="1"/>
  <c r="D55" i="4"/>
  <c r="A55" i="4" a="1"/>
  <c r="A55" i="4" s="1"/>
  <c r="E55" i="4" s="1"/>
  <c r="A54" i="4" a="1"/>
  <c r="A54" i="4"/>
  <c r="E54" i="4" s="1"/>
  <c r="A53" i="4" a="1"/>
  <c r="A53" i="4"/>
  <c r="D53" i="4" s="1"/>
  <c r="A52" i="4" a="1"/>
  <c r="A52" i="4" s="1"/>
  <c r="D51" i="4"/>
  <c r="B51" i="4"/>
  <c r="T51" i="4" s="1"/>
  <c r="A51" i="4" a="1"/>
  <c r="A51" i="4" s="1"/>
  <c r="E51" i="4" s="1"/>
  <c r="A50" i="4" a="1"/>
  <c r="A50" i="4" s="1"/>
  <c r="E50" i="4" s="1"/>
  <c r="A49" i="4" a="1"/>
  <c r="A49" i="4" s="1"/>
  <c r="A48" i="4" a="1"/>
  <c r="A48" i="4"/>
  <c r="D48" i="4" s="1"/>
  <c r="D47" i="4"/>
  <c r="B47" i="4"/>
  <c r="T47" i="4" s="1"/>
  <c r="A47" i="4" a="1"/>
  <c r="A47" i="4" s="1"/>
  <c r="E47" i="4" s="1"/>
  <c r="A46" i="4" a="1"/>
  <c r="A46" i="4" s="1"/>
  <c r="E46" i="4" s="1"/>
  <c r="A45" i="4" a="1"/>
  <c r="A45" i="4"/>
  <c r="D45" i="4" s="1"/>
  <c r="A44" i="4" a="1"/>
  <c r="A44" i="4" s="1"/>
  <c r="D44" i="4" s="1"/>
  <c r="A43" i="4" a="1"/>
  <c r="A43" i="4" s="1"/>
  <c r="E43" i="4" s="1"/>
  <c r="A42" i="4" a="1"/>
  <c r="A42" i="4" s="1"/>
  <c r="E42" i="4" s="1"/>
  <c r="A41" i="4" a="1"/>
  <c r="A41" i="4"/>
  <c r="A40" i="4" a="1"/>
  <c r="A40" i="4" s="1"/>
  <c r="D40" i="4" s="1"/>
  <c r="A39" i="4" a="1"/>
  <c r="A39" i="4" s="1"/>
  <c r="E39" i="4" s="1"/>
  <c r="A38" i="4" a="1"/>
  <c r="A38" i="4"/>
  <c r="A37" i="4" a="1"/>
  <c r="A37" i="4" s="1"/>
  <c r="D37" i="4" s="1"/>
  <c r="A36" i="4" a="1"/>
  <c r="A36" i="4" s="1"/>
  <c r="D36" i="4" s="1"/>
  <c r="A35" i="4" a="1"/>
  <c r="A35" i="4" s="1"/>
  <c r="E35" i="4" s="1"/>
  <c r="T34" i="4"/>
  <c r="D34" i="4"/>
  <c r="B34" i="4"/>
  <c r="A34" i="4" a="1"/>
  <c r="A34" i="4"/>
  <c r="E34" i="4" s="1"/>
  <c r="A33" i="4" a="1"/>
  <c r="A33" i="4" s="1"/>
  <c r="D33" i="4" s="1"/>
  <c r="A32" i="4" a="1"/>
  <c r="A32" i="4"/>
  <c r="D32" i="4" s="1"/>
  <c r="B31" i="4"/>
  <c r="A31" i="4" a="1"/>
  <c r="A31" i="4" s="1"/>
  <c r="E31" i="4" s="1"/>
  <c r="A30" i="4" a="1"/>
  <c r="A30" i="4" s="1"/>
  <c r="A29" i="4" a="1"/>
  <c r="A29" i="4" s="1"/>
  <c r="D29" i="4" s="1"/>
  <c r="A28" i="4" a="1"/>
  <c r="A28" i="4"/>
  <c r="D28" i="4" s="1"/>
  <c r="A27" i="4" a="1"/>
  <c r="A27" i="4" s="1"/>
  <c r="E27" i="4" s="1"/>
  <c r="A26" i="4" a="1"/>
  <c r="A26" i="4" s="1"/>
  <c r="A25" i="4" a="1"/>
  <c r="A25" i="4"/>
  <c r="D25" i="4" s="1"/>
  <c r="A24" i="4" a="1"/>
  <c r="A24" i="4"/>
  <c r="D24" i="4" s="1"/>
  <c r="A23" i="4" a="1"/>
  <c r="A23" i="4" s="1"/>
  <c r="E23" i="4" s="1"/>
  <c r="A22" i="4" a="1"/>
  <c r="A22" i="4" s="1"/>
  <c r="E22" i="4" s="1"/>
  <c r="A21" i="4" a="1"/>
  <c r="A21" i="4"/>
  <c r="D21" i="4" s="1"/>
  <c r="A20" i="4" a="1"/>
  <c r="A20" i="4"/>
  <c r="A19" i="4" a="1"/>
  <c r="A19" i="4" s="1"/>
  <c r="E19" i="4" s="1"/>
  <c r="A18" i="4" a="1"/>
  <c r="A18" i="4"/>
  <c r="E18" i="4" s="1"/>
  <c r="A17" i="4" a="1"/>
  <c r="A17" i="4" s="1"/>
  <c r="A16" i="4" a="1"/>
  <c r="A16" i="4"/>
  <c r="D16" i="4" s="1"/>
  <c r="A15" i="4" a="1"/>
  <c r="A15" i="4" s="1"/>
  <c r="E15" i="4" s="1"/>
  <c r="A14" i="4" a="1"/>
  <c r="A14" i="4" s="1"/>
  <c r="E14" i="4" s="1"/>
  <c r="A13" i="4" a="1"/>
  <c r="A13" i="4"/>
  <c r="D13" i="4" s="1"/>
  <c r="A12" i="4" a="1"/>
  <c r="A12" i="4"/>
  <c r="D12" i="4" s="1"/>
  <c r="A11" i="4" a="1"/>
  <c r="A11" i="4" s="1"/>
  <c r="E11" i="4" s="1"/>
  <c r="A10" i="4" a="1"/>
  <c r="A10" i="4"/>
  <c r="E10" i="4" s="1"/>
  <c r="A9" i="4" a="1"/>
  <c r="A9" i="4" s="1"/>
  <c r="A8" i="4" a="1"/>
  <c r="A8" i="4"/>
  <c r="D8" i="4" s="1"/>
  <c r="B7" i="4"/>
  <c r="A7" i="4" a="1"/>
  <c r="A7" i="4" s="1"/>
  <c r="E7" i="4" s="1"/>
  <c r="T6" i="4"/>
  <c r="D6" i="4"/>
  <c r="B6" i="4"/>
  <c r="A6" i="4" a="1"/>
  <c r="A6" i="4"/>
  <c r="E6" i="4" s="1"/>
  <c r="A5" i="4" a="1"/>
  <c r="A5" i="4"/>
  <c r="D5" i="4" s="1"/>
  <c r="A1" i="4"/>
  <c r="F137" i="3"/>
  <c r="E137" i="3"/>
  <c r="D137" i="3"/>
  <c r="B137" i="3"/>
  <c r="A137" i="3"/>
  <c r="F136" i="3"/>
  <c r="E136" i="3"/>
  <c r="D136" i="3"/>
  <c r="C136" i="3"/>
  <c r="U136" i="3" s="1"/>
  <c r="B136" i="3"/>
  <c r="A136" i="3"/>
  <c r="F135" i="3"/>
  <c r="E135" i="3"/>
  <c r="D135" i="3"/>
  <c r="C135" i="3"/>
  <c r="U135" i="3" s="1"/>
  <c r="B135" i="3"/>
  <c r="A135" i="3"/>
  <c r="F134" i="3"/>
  <c r="E134" i="3"/>
  <c r="D134" i="3"/>
  <c r="B134" i="3"/>
  <c r="A134" i="3"/>
  <c r="F133" i="3"/>
  <c r="E133" i="3"/>
  <c r="D133" i="3"/>
  <c r="C133" i="3"/>
  <c r="B133" i="3"/>
  <c r="A133" i="3"/>
  <c r="F132" i="3"/>
  <c r="E132" i="3"/>
  <c r="D132" i="3"/>
  <c r="B132" i="3"/>
  <c r="A132" i="3"/>
  <c r="F131" i="3"/>
  <c r="E131" i="3"/>
  <c r="D131" i="3"/>
  <c r="C131" i="3"/>
  <c r="B131" i="3"/>
  <c r="A131" i="3"/>
  <c r="F130" i="3"/>
  <c r="E130" i="3"/>
  <c r="D130" i="3"/>
  <c r="B130" i="3"/>
  <c r="A130" i="3"/>
  <c r="Q129" i="3"/>
  <c r="O129" i="3"/>
  <c r="F129"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B120" i="3"/>
  <c r="A120" i="3"/>
  <c r="F119" i="3"/>
  <c r="E119" i="3"/>
  <c r="D119" i="3"/>
  <c r="B119" i="3"/>
  <c r="A119" i="3"/>
  <c r="F118" i="3"/>
  <c r="E118" i="3"/>
  <c r="D118" i="3"/>
  <c r="B118" i="3"/>
  <c r="A118" i="3"/>
  <c r="F117" i="3"/>
  <c r="E117" i="3"/>
  <c r="D117" i="3"/>
  <c r="B117" i="3"/>
  <c r="A117" i="3"/>
  <c r="F116" i="3"/>
  <c r="E116" i="3"/>
  <c r="D116" i="3"/>
  <c r="B116" i="3"/>
  <c r="A116" i="3"/>
  <c r="F115" i="3"/>
  <c r="E115" i="3"/>
  <c r="D115" i="3"/>
  <c r="C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B110" i="3"/>
  <c r="A110" i="3"/>
  <c r="F109" i="3"/>
  <c r="E109" i="3"/>
  <c r="D109" i="3"/>
  <c r="B109" i="3"/>
  <c r="A109" i="3"/>
  <c r="F108" i="3"/>
  <c r="E108" i="3"/>
  <c r="D108" i="3"/>
  <c r="B108" i="3"/>
  <c r="A108" i="3"/>
  <c r="F107" i="3"/>
  <c r="E107" i="3"/>
  <c r="D107" i="3"/>
  <c r="B107" i="3"/>
  <c r="A107" i="3"/>
  <c r="F106" i="3"/>
  <c r="E106" i="3"/>
  <c r="D106" i="3"/>
  <c r="B106" i="3"/>
  <c r="A106" i="3"/>
  <c r="F105" i="3"/>
  <c r="E105" i="3"/>
  <c r="D105" i="3"/>
  <c r="C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C100" i="3"/>
  <c r="B100" i="3"/>
  <c r="A100" i="3"/>
  <c r="F99" i="3"/>
  <c r="E99" i="3"/>
  <c r="D99" i="3"/>
  <c r="B99" i="3"/>
  <c r="A99" i="3"/>
  <c r="F98" i="3"/>
  <c r="E98" i="3"/>
  <c r="D98" i="3"/>
  <c r="B98" i="3"/>
  <c r="A98" i="3"/>
  <c r="F97" i="3"/>
  <c r="E97" i="3"/>
  <c r="D97" i="3"/>
  <c r="B97" i="3"/>
  <c r="A97" i="3"/>
  <c r="F96" i="3"/>
  <c r="E96" i="3"/>
  <c r="D96" i="3"/>
  <c r="B96" i="3"/>
  <c r="A96" i="3"/>
  <c r="F95" i="3"/>
  <c r="E95" i="3"/>
  <c r="D95" i="3"/>
  <c r="B95" i="3"/>
  <c r="A95" i="3"/>
  <c r="F94" i="3"/>
  <c r="E94" i="3"/>
  <c r="D94" i="3"/>
  <c r="B94" i="3"/>
  <c r="A94" i="3"/>
  <c r="U93" i="3"/>
  <c r="F93" i="3"/>
  <c r="E93" i="3"/>
  <c r="D93" i="3"/>
  <c r="C93" i="3"/>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B82" i="3"/>
  <c r="A82" i="3"/>
  <c r="F81" i="3"/>
  <c r="E81" i="3"/>
  <c r="D81" i="3"/>
  <c r="B81" i="3"/>
  <c r="A81" i="3"/>
  <c r="F80" i="3"/>
  <c r="E80" i="3"/>
  <c r="D80" i="3"/>
  <c r="C80" i="3"/>
  <c r="U80" i="3" s="1"/>
  <c r="B80" i="3"/>
  <c r="A80" i="3"/>
  <c r="F79" i="3"/>
  <c r="E79" i="3"/>
  <c r="D79" i="3"/>
  <c r="B79" i="3"/>
  <c r="A79" i="3"/>
  <c r="F78" i="3"/>
  <c r="E78" i="3"/>
  <c r="D78" i="3"/>
  <c r="B78" i="3"/>
  <c r="A78" i="3"/>
  <c r="F77" i="3"/>
  <c r="E77" i="3"/>
  <c r="D77" i="3"/>
  <c r="B77" i="3"/>
  <c r="A77" i="3"/>
  <c r="F76" i="3"/>
  <c r="E76" i="3"/>
  <c r="D76" i="3"/>
  <c r="B76" i="3"/>
  <c r="A76" i="3"/>
  <c r="F75" i="3"/>
  <c r="E75" i="3"/>
  <c r="D75" i="3"/>
  <c r="B75" i="3"/>
  <c r="A75" i="3"/>
  <c r="F74" i="3"/>
  <c r="E74" i="3"/>
  <c r="D74" i="3"/>
  <c r="B74" i="3"/>
  <c r="A74" i="3"/>
  <c r="F73" i="3"/>
  <c r="E73" i="3"/>
  <c r="D73" i="3"/>
  <c r="B73" i="3"/>
  <c r="A73" i="3"/>
  <c r="F72" i="3"/>
  <c r="E72" i="3"/>
  <c r="D72" i="3"/>
  <c r="B72" i="3"/>
  <c r="A72" i="3"/>
  <c r="F71" i="3"/>
  <c r="E71" i="3"/>
  <c r="D71" i="3"/>
  <c r="B71" i="3"/>
  <c r="A71" i="3"/>
  <c r="F70" i="3"/>
  <c r="E70" i="3"/>
  <c r="D70" i="3"/>
  <c r="B70" i="3"/>
  <c r="A70" i="3"/>
  <c r="F69" i="3"/>
  <c r="E69" i="3"/>
  <c r="D69" i="3"/>
  <c r="B69" i="3"/>
  <c r="A69" i="3"/>
  <c r="F68" i="3"/>
  <c r="E68" i="3"/>
  <c r="D68" i="3"/>
  <c r="B68" i="3"/>
  <c r="A68" i="3"/>
  <c r="F67" i="3"/>
  <c r="E67" i="3"/>
  <c r="D67" i="3"/>
  <c r="C67" i="3"/>
  <c r="B67" i="3"/>
  <c r="A67" i="3"/>
  <c r="F66" i="3"/>
  <c r="E66" i="3"/>
  <c r="D66" i="3"/>
  <c r="C66" i="3"/>
  <c r="U66" i="3" s="1"/>
  <c r="B66" i="3"/>
  <c r="A66" i="3"/>
  <c r="F65" i="3"/>
  <c r="E65" i="3"/>
  <c r="D65" i="3"/>
  <c r="B65" i="3"/>
  <c r="A65" i="3"/>
  <c r="F64" i="3"/>
  <c r="E64" i="3"/>
  <c r="D64" i="3"/>
  <c r="B64" i="3"/>
  <c r="A64" i="3"/>
  <c r="F63" i="3"/>
  <c r="E63" i="3"/>
  <c r="D63" i="3"/>
  <c r="C63" i="3"/>
  <c r="U63" i="3" s="1"/>
  <c r="B63" i="3"/>
  <c r="A63" i="3"/>
  <c r="F62" i="3"/>
  <c r="E62" i="3"/>
  <c r="D62" i="3"/>
  <c r="B62" i="3"/>
  <c r="A62" i="3"/>
  <c r="F61" i="3"/>
  <c r="E61" i="3"/>
  <c r="D61" i="3"/>
  <c r="B61" i="3"/>
  <c r="A61" i="3"/>
  <c r="F60" i="3"/>
  <c r="E60" i="3"/>
  <c r="D60" i="3"/>
  <c r="B60" i="3"/>
  <c r="A60" i="3"/>
  <c r="U59" i="3"/>
  <c r="F59" i="3"/>
  <c r="E59" i="3"/>
  <c r="D59" i="3"/>
  <c r="C59" i="3"/>
  <c r="B59" i="3"/>
  <c r="A59" i="3"/>
  <c r="F58" i="3"/>
  <c r="E58" i="3"/>
  <c r="D58" i="3"/>
  <c r="C58" i="3"/>
  <c r="U58" i="3" s="1"/>
  <c r="B58" i="3"/>
  <c r="A58" i="3"/>
  <c r="F57" i="3"/>
  <c r="E57" i="3"/>
  <c r="D57" i="3"/>
  <c r="B57" i="3"/>
  <c r="A57" i="3"/>
  <c r="F56" i="3"/>
  <c r="E56" i="3"/>
  <c r="D56" i="3"/>
  <c r="B56" i="3"/>
  <c r="A56" i="3"/>
  <c r="U55" i="3"/>
  <c r="F55" i="3"/>
  <c r="E55" i="3"/>
  <c r="D55" i="3"/>
  <c r="C55" i="3"/>
  <c r="B55" i="3"/>
  <c r="A55" i="3"/>
  <c r="F54" i="3"/>
  <c r="E54" i="3"/>
  <c r="D54" i="3"/>
  <c r="B54" i="3"/>
  <c r="A54" i="3"/>
  <c r="F53" i="3"/>
  <c r="E53" i="3"/>
  <c r="D53" i="3"/>
  <c r="B53" i="3"/>
  <c r="A53" i="3"/>
  <c r="F52" i="3"/>
  <c r="E52" i="3"/>
  <c r="D52" i="3"/>
  <c r="B52" i="3"/>
  <c r="A52" i="3"/>
  <c r="F51" i="3"/>
  <c r="E51" i="3"/>
  <c r="D51" i="3"/>
  <c r="B51" i="3"/>
  <c r="A51" i="3"/>
  <c r="F50" i="3"/>
  <c r="E50" i="3"/>
  <c r="D50" i="3"/>
  <c r="B50" i="3"/>
  <c r="A50" i="3"/>
  <c r="F49" i="3"/>
  <c r="E49" i="3"/>
  <c r="D49" i="3"/>
  <c r="B49" i="3"/>
  <c r="A49" i="3"/>
  <c r="F48" i="3"/>
  <c r="E48" i="3"/>
  <c r="D48" i="3"/>
  <c r="B48" i="3"/>
  <c r="A48" i="3"/>
  <c r="F47" i="3"/>
  <c r="E47" i="3"/>
  <c r="D47" i="3"/>
  <c r="B47" i="3"/>
  <c r="A47" i="3"/>
  <c r="U46" i="3"/>
  <c r="F46" i="3"/>
  <c r="E46" i="3"/>
  <c r="D46" i="3"/>
  <c r="C46" i="3"/>
  <c r="B46" i="3"/>
  <c r="A46" i="3"/>
  <c r="F45" i="3"/>
  <c r="E45" i="3"/>
  <c r="D45" i="3"/>
  <c r="B45" i="3"/>
  <c r="A45" i="3"/>
  <c r="F44" i="3"/>
  <c r="E44" i="3"/>
  <c r="D44" i="3"/>
  <c r="B44" i="3"/>
  <c r="A44" i="3"/>
  <c r="F43" i="3"/>
  <c r="E43" i="3"/>
  <c r="D43" i="3"/>
  <c r="B43" i="3"/>
  <c r="A43" i="3"/>
  <c r="F42" i="3"/>
  <c r="E42" i="3"/>
  <c r="D42" i="3"/>
  <c r="B42" i="3"/>
  <c r="A42" i="3"/>
  <c r="F41" i="3"/>
  <c r="E41" i="3"/>
  <c r="D41" i="3"/>
  <c r="B41" i="3"/>
  <c r="A41" i="3"/>
  <c r="F40" i="3"/>
  <c r="E40" i="3"/>
  <c r="D40" i="3"/>
  <c r="B40" i="3"/>
  <c r="A40" i="3"/>
  <c r="F39" i="3"/>
  <c r="E39" i="3"/>
  <c r="D39" i="3"/>
  <c r="B39" i="3"/>
  <c r="A39" i="3"/>
  <c r="F38" i="3"/>
  <c r="E38" i="3"/>
  <c r="D38" i="3"/>
  <c r="B38" i="3"/>
  <c r="A38" i="3"/>
  <c r="U37" i="3"/>
  <c r="F37" i="3"/>
  <c r="E37" i="3"/>
  <c r="D37" i="3"/>
  <c r="C37" i="3"/>
  <c r="B37" i="3"/>
  <c r="A37" i="3"/>
  <c r="F36" i="3"/>
  <c r="E36" i="3"/>
  <c r="D36" i="3"/>
  <c r="C36" i="3"/>
  <c r="B36" i="3"/>
  <c r="A36" i="3"/>
  <c r="F35" i="3"/>
  <c r="E35" i="3"/>
  <c r="D35" i="3"/>
  <c r="B35" i="3"/>
  <c r="A35" i="3"/>
  <c r="F34" i="3"/>
  <c r="E34" i="3"/>
  <c r="D34" i="3"/>
  <c r="C34" i="3"/>
  <c r="U34" i="3" s="1"/>
  <c r="B34" i="3"/>
  <c r="A34" i="3"/>
  <c r="F33" i="3"/>
  <c r="E33" i="3"/>
  <c r="D33" i="3"/>
  <c r="C33" i="3"/>
  <c r="B33" i="3"/>
  <c r="A33" i="3"/>
  <c r="F32" i="3"/>
  <c r="E32" i="3"/>
  <c r="D32" i="3"/>
  <c r="B32" i="3"/>
  <c r="A32" i="3"/>
  <c r="F31" i="3"/>
  <c r="E31" i="3"/>
  <c r="D31" i="3"/>
  <c r="B31" i="3"/>
  <c r="A31" i="3"/>
  <c r="F30" i="3"/>
  <c r="E30" i="3"/>
  <c r="D30" i="3"/>
  <c r="B30" i="3"/>
  <c r="A30" i="3"/>
  <c r="F29" i="3"/>
  <c r="E29" i="3"/>
  <c r="D29" i="3"/>
  <c r="B29" i="3"/>
  <c r="A29" i="3"/>
  <c r="F28" i="3"/>
  <c r="E28" i="3"/>
  <c r="D28" i="3"/>
  <c r="C28" i="3"/>
  <c r="B28" i="3"/>
  <c r="A28" i="3"/>
  <c r="F27" i="3"/>
  <c r="E27" i="3"/>
  <c r="D27" i="3"/>
  <c r="B27" i="3"/>
  <c r="A27" i="3"/>
  <c r="F26" i="3"/>
  <c r="E26" i="3"/>
  <c r="D26" i="3"/>
  <c r="B26" i="3"/>
  <c r="A26" i="3"/>
  <c r="F25" i="3"/>
  <c r="E25" i="3"/>
  <c r="D25" i="3"/>
  <c r="C25" i="3"/>
  <c r="B25" i="3"/>
  <c r="A25" i="3"/>
  <c r="F24" i="3"/>
  <c r="E24" i="3"/>
  <c r="D24" i="3"/>
  <c r="B24" i="3"/>
  <c r="A24" i="3"/>
  <c r="F23" i="3"/>
  <c r="E23" i="3"/>
  <c r="D23" i="3"/>
  <c r="B23" i="3"/>
  <c r="A23" i="3"/>
  <c r="F22" i="3"/>
  <c r="E22" i="3"/>
  <c r="D22" i="3"/>
  <c r="B22" i="3"/>
  <c r="A22" i="3"/>
  <c r="F21" i="3"/>
  <c r="E21" i="3"/>
  <c r="D21" i="3"/>
  <c r="B21" i="3"/>
  <c r="A21" i="3"/>
  <c r="F20" i="3"/>
  <c r="E20" i="3"/>
  <c r="D20" i="3"/>
  <c r="C20" i="3"/>
  <c r="B20" i="3"/>
  <c r="A20" i="3"/>
  <c r="F19" i="3"/>
  <c r="E19" i="3"/>
  <c r="D19" i="3"/>
  <c r="B19" i="3"/>
  <c r="A19" i="3"/>
  <c r="F18" i="3"/>
  <c r="E18" i="3"/>
  <c r="D18" i="3"/>
  <c r="B18" i="3"/>
  <c r="A18" i="3"/>
  <c r="F17" i="3"/>
  <c r="E17" i="3"/>
  <c r="D17" i="3"/>
  <c r="B17" i="3"/>
  <c r="A17" i="3"/>
  <c r="F16" i="3"/>
  <c r="E16" i="3"/>
  <c r="D16" i="3"/>
  <c r="B16" i="3"/>
  <c r="A16" i="3"/>
  <c r="F15" i="3"/>
  <c r="E15" i="3"/>
  <c r="D15" i="3"/>
  <c r="C15" i="3"/>
  <c r="U15" i="3" s="1"/>
  <c r="B15" i="3"/>
  <c r="A15" i="3"/>
  <c r="F14" i="3"/>
  <c r="E14" i="3"/>
  <c r="D14" i="3"/>
  <c r="B14" i="3"/>
  <c r="A14" i="3"/>
  <c r="F13" i="3"/>
  <c r="E13" i="3"/>
  <c r="D13" i="3"/>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D9" i="4" l="1"/>
  <c r="B9" i="4"/>
  <c r="E9" i="4"/>
  <c r="E26" i="4"/>
  <c r="D26" i="4"/>
  <c r="B26" i="4"/>
  <c r="E103" i="4"/>
  <c r="D103" i="4"/>
  <c r="B103" i="4"/>
  <c r="D77" i="4"/>
  <c r="E77" i="4"/>
  <c r="B77" i="4"/>
  <c r="D17" i="4"/>
  <c r="B17" i="4"/>
  <c r="E17" i="4"/>
  <c r="E62" i="4"/>
  <c r="D62" i="4"/>
  <c r="B62" i="4"/>
  <c r="T62" i="4" s="1"/>
  <c r="E94" i="4"/>
  <c r="D94" i="4"/>
  <c r="B94" i="4"/>
  <c r="T94" i="4" s="1"/>
  <c r="D49" i="4"/>
  <c r="B49" i="4"/>
  <c r="E49" i="4"/>
  <c r="B13" i="5"/>
  <c r="E13" i="5"/>
  <c r="D13" i="5"/>
  <c r="E30" i="4"/>
  <c r="D30" i="4"/>
  <c r="B30" i="4"/>
  <c r="T30" i="4" s="1"/>
  <c r="B15" i="4"/>
  <c r="T15" i="4" s="1"/>
  <c r="D23" i="4"/>
  <c r="B71" i="4"/>
  <c r="B104" i="4"/>
  <c r="E104" i="4"/>
  <c r="D46" i="5"/>
  <c r="E46" i="5"/>
  <c r="B46" i="5"/>
  <c r="B72" i="5"/>
  <c r="E72" i="5"/>
  <c r="D72" i="5"/>
  <c r="T26" i="8"/>
  <c r="S26" i="8"/>
  <c r="I26" i="8"/>
  <c r="I105" i="8"/>
  <c r="F105" i="8"/>
  <c r="V105" i="8"/>
  <c r="M105" i="8"/>
  <c r="U105" i="8"/>
  <c r="S105" i="8"/>
  <c r="L105" i="8"/>
  <c r="J105" i="8"/>
  <c r="B52" i="5"/>
  <c r="E52" i="5"/>
  <c r="T51" i="8"/>
  <c r="I51" i="8"/>
  <c r="S51" i="8"/>
  <c r="U74" i="8"/>
  <c r="I74" i="8"/>
  <c r="K74" i="8" s="1"/>
  <c r="T74" i="8"/>
  <c r="S74" i="8"/>
  <c r="J74" i="8"/>
  <c r="P111" i="8"/>
  <c r="T111" i="8"/>
  <c r="E38" i="4"/>
  <c r="D38" i="4"/>
  <c r="D41" i="4"/>
  <c r="B41" i="4"/>
  <c r="E41" i="4"/>
  <c r="B53" i="4"/>
  <c r="D115" i="4"/>
  <c r="B115" i="4"/>
  <c r="B119" i="4"/>
  <c r="E53" i="4"/>
  <c r="D87" i="4"/>
  <c r="D90" i="4"/>
  <c r="E115" i="4"/>
  <c r="D119" i="4"/>
  <c r="D123" i="4"/>
  <c r="B123" i="4"/>
  <c r="T123" i="4" s="1"/>
  <c r="E16" i="5"/>
  <c r="D16" i="5"/>
  <c r="D52" i="5"/>
  <c r="S37" i="8"/>
  <c r="M37" i="8"/>
  <c r="J37" i="8"/>
  <c r="U37" i="8"/>
  <c r="T37" i="8"/>
  <c r="I37" i="8"/>
  <c r="G48" i="8"/>
  <c r="L48" i="8"/>
  <c r="J48" i="8"/>
  <c r="I48" i="8"/>
  <c r="K48" i="8" s="1"/>
  <c r="V48" i="8"/>
  <c r="T48" i="8"/>
  <c r="S48" i="8"/>
  <c r="F48" i="8"/>
  <c r="H48" i="8" s="1"/>
  <c r="T53" i="8"/>
  <c r="J53" i="8"/>
  <c r="V86" i="8"/>
  <c r="M86" i="8"/>
  <c r="D15" i="4"/>
  <c r="B21" i="4"/>
  <c r="B45" i="4"/>
  <c r="B81" i="4"/>
  <c r="T19" i="8"/>
  <c r="J19" i="8"/>
  <c r="F19" i="8"/>
  <c r="P40" i="8"/>
  <c r="L40" i="8"/>
  <c r="I40" i="8"/>
  <c r="G112" i="8"/>
  <c r="V112" i="8"/>
  <c r="F112" i="8"/>
  <c r="T112" i="8"/>
  <c r="S112" i="8"/>
  <c r="L112" i="8"/>
  <c r="M112" i="8"/>
  <c r="J112" i="8"/>
  <c r="I112" i="8"/>
  <c r="K112" i="8" s="1"/>
  <c r="P112" i="8"/>
  <c r="G120" i="8"/>
  <c r="S120" i="8"/>
  <c r="P120" i="8"/>
  <c r="L120" i="8"/>
  <c r="T120" i="8"/>
  <c r="J120" i="8"/>
  <c r="I120" i="8"/>
  <c r="V120" i="8"/>
  <c r="E75" i="4"/>
  <c r="B75" i="4"/>
  <c r="T75" i="4" s="1"/>
  <c r="B90" i="4"/>
  <c r="B11" i="4"/>
  <c r="T11" i="4" s="1"/>
  <c r="E13" i="4"/>
  <c r="B19" i="4"/>
  <c r="T19" i="4" s="1"/>
  <c r="E21" i="4"/>
  <c r="B39" i="4"/>
  <c r="E45" i="4"/>
  <c r="B63" i="4"/>
  <c r="B70" i="4"/>
  <c r="T70" i="4" s="1"/>
  <c r="B79" i="4"/>
  <c r="T79" i="4" s="1"/>
  <c r="E81" i="4"/>
  <c r="D85" i="4"/>
  <c r="E85" i="4"/>
  <c r="B98" i="4"/>
  <c r="T98" i="4" s="1"/>
  <c r="E109" i="4"/>
  <c r="D109" i="4"/>
  <c r="B116" i="4"/>
  <c r="T116" i="4" s="1"/>
  <c r="B24" i="5"/>
  <c r="E28" i="5"/>
  <c r="D28" i="5"/>
  <c r="B28" i="5"/>
  <c r="T28" i="5" s="1"/>
  <c r="E43" i="5"/>
  <c r="D43" i="5"/>
  <c r="B43" i="5"/>
  <c r="V24" i="6"/>
  <c r="U106" i="8"/>
  <c r="S106" i="8"/>
  <c r="J106" i="8"/>
  <c r="I106" i="8"/>
  <c r="K106" i="8" s="1"/>
  <c r="T106" i="8"/>
  <c r="B38" i="4"/>
  <c r="T38" i="4" s="1"/>
  <c r="E19" i="5"/>
  <c r="D19" i="5"/>
  <c r="B19" i="5"/>
  <c r="B13" i="4"/>
  <c r="D11" i="4"/>
  <c r="D19" i="4"/>
  <c r="B43" i="4"/>
  <c r="T43" i="4" s="1"/>
  <c r="D70" i="4"/>
  <c r="B73" i="4"/>
  <c r="D79" i="4"/>
  <c r="D98" i="4"/>
  <c r="B109" i="4"/>
  <c r="T109" i="4" s="1"/>
  <c r="B112" i="4"/>
  <c r="D24" i="5"/>
  <c r="T62" i="8"/>
  <c r="S62" i="8"/>
  <c r="P62" i="8"/>
  <c r="I62" i="8"/>
  <c r="E83" i="4"/>
  <c r="B83" i="4"/>
  <c r="T83" i="4" s="1"/>
  <c r="E66" i="4"/>
  <c r="D66" i="4"/>
  <c r="D43" i="4"/>
  <c r="B58" i="4"/>
  <c r="E73" i="4"/>
  <c r="E112" i="4"/>
  <c r="B38" i="5"/>
  <c r="B45" i="5"/>
  <c r="D45" i="5"/>
  <c r="S113" i="8"/>
  <c r="M113" i="8"/>
  <c r="I113" i="8"/>
  <c r="F113" i="8"/>
  <c r="E23" i="5"/>
  <c r="E70" i="5"/>
  <c r="D27" i="6"/>
  <c r="A33" i="6"/>
  <c r="E35" i="6"/>
  <c r="D37" i="6"/>
  <c r="D40" i="6"/>
  <c r="B49" i="6"/>
  <c r="B52" i="6"/>
  <c r="D64" i="6"/>
  <c r="E78" i="6"/>
  <c r="B90" i="6"/>
  <c r="A95" i="6"/>
  <c r="B100" i="6"/>
  <c r="B101" i="6"/>
  <c r="A108" i="6"/>
  <c r="A113" i="6"/>
  <c r="E116" i="6"/>
  <c r="E10" i="7"/>
  <c r="E15" i="7"/>
  <c r="D23" i="7"/>
  <c r="B49" i="7"/>
  <c r="D54" i="7"/>
  <c r="D64" i="7"/>
  <c r="A84" i="7"/>
  <c r="A86" i="7"/>
  <c r="E87" i="7"/>
  <c r="E93" i="7"/>
  <c r="A95" i="7"/>
  <c r="B102" i="7"/>
  <c r="D106" i="7"/>
  <c r="A108" i="7"/>
  <c r="E116" i="7"/>
  <c r="A7" i="8"/>
  <c r="U17" i="8"/>
  <c r="U20" i="8"/>
  <c r="J25" i="8"/>
  <c r="S27" i="8"/>
  <c r="P27" i="8"/>
  <c r="I28" i="8"/>
  <c r="I32" i="8"/>
  <c r="B45" i="8"/>
  <c r="F49" i="8"/>
  <c r="J62" i="8"/>
  <c r="E64" i="8"/>
  <c r="E67" i="8"/>
  <c r="P67" i="8" s="1"/>
  <c r="P70" i="8"/>
  <c r="I72" i="8"/>
  <c r="K72" i="8" s="1"/>
  <c r="S78" i="8"/>
  <c r="F82" i="8"/>
  <c r="S83" i="8"/>
  <c r="E87" i="8"/>
  <c r="I94" i="8"/>
  <c r="F103" i="8"/>
  <c r="V104" i="8"/>
  <c r="G19" i="6"/>
  <c r="H19" i="6" s="1"/>
  <c r="I19" i="6" s="1"/>
  <c r="E27" i="6"/>
  <c r="G37" i="6"/>
  <c r="H37" i="6" s="1"/>
  <c r="I37" i="6" s="1"/>
  <c r="B51" i="6"/>
  <c r="D54" i="6"/>
  <c r="V86" i="6"/>
  <c r="R98" i="6"/>
  <c r="B115" i="6"/>
  <c r="B16" i="7"/>
  <c r="D20" i="7"/>
  <c r="A39" i="7"/>
  <c r="D49" i="7"/>
  <c r="E78" i="7"/>
  <c r="B84" i="7"/>
  <c r="B101" i="7"/>
  <c r="E111" i="7"/>
  <c r="B115" i="7"/>
  <c r="U13" i="8"/>
  <c r="V17" i="8"/>
  <c r="D20" i="8"/>
  <c r="D27" i="8"/>
  <c r="S40" i="8"/>
  <c r="E41" i="8"/>
  <c r="L43" i="8"/>
  <c r="I61" i="8"/>
  <c r="K61" i="8" s="1"/>
  <c r="S61" i="8"/>
  <c r="E63" i="8"/>
  <c r="U63" i="8" s="1"/>
  <c r="A66" i="8"/>
  <c r="I76" i="8"/>
  <c r="I82" i="8"/>
  <c r="B100" i="8"/>
  <c r="A113" i="8"/>
  <c r="P118" i="8"/>
  <c r="A25" i="6"/>
  <c r="A25" i="8"/>
  <c r="V49" i="8"/>
  <c r="U49" i="8"/>
  <c r="S49" i="8"/>
  <c r="J49" i="8"/>
  <c r="U101" i="8"/>
  <c r="T101" i="8"/>
  <c r="J101" i="8"/>
  <c r="K101" i="8" s="1"/>
  <c r="P105" i="8"/>
  <c r="D15" i="6"/>
  <c r="B45" i="6"/>
  <c r="A53" i="6"/>
  <c r="R120" i="6"/>
  <c r="A48" i="7"/>
  <c r="E63" i="7"/>
  <c r="B75" i="7"/>
  <c r="E82" i="7"/>
  <c r="E105" i="7"/>
  <c r="I35" i="8"/>
  <c r="B47" i="8"/>
  <c r="AH47" i="8"/>
  <c r="M49" i="8"/>
  <c r="J65" i="8"/>
  <c r="F65" i="8"/>
  <c r="U65" i="8"/>
  <c r="D117" i="8"/>
  <c r="G128" i="8"/>
  <c r="J128" i="8"/>
  <c r="I128" i="8"/>
  <c r="K128" i="8" s="1"/>
  <c r="V128" i="8"/>
  <c r="T128" i="8"/>
  <c r="T131" i="8"/>
  <c r="I131" i="8"/>
  <c r="U39" i="8"/>
  <c r="J39" i="8"/>
  <c r="G56" i="8"/>
  <c r="P56" i="8"/>
  <c r="M56" i="8"/>
  <c r="J56" i="8"/>
  <c r="F56" i="8"/>
  <c r="H56" i="8" s="1"/>
  <c r="G65" i="14"/>
  <c r="U84" i="8"/>
  <c r="T84" i="8"/>
  <c r="L107" i="8"/>
  <c r="M109" i="8"/>
  <c r="M124" i="8"/>
  <c r="V129" i="8"/>
  <c r="P129" i="8"/>
  <c r="B64" i="5"/>
  <c r="D43" i="6"/>
  <c r="G79" i="6"/>
  <c r="H79" i="6" s="1"/>
  <c r="I79" i="6" s="1"/>
  <c r="E82" i="6"/>
  <c r="A98" i="6"/>
  <c r="D106" i="6"/>
  <c r="E41" i="7"/>
  <c r="D60" i="7"/>
  <c r="A98" i="7"/>
  <c r="D110" i="7"/>
  <c r="D117" i="7"/>
  <c r="B16" i="8"/>
  <c r="M25" i="8"/>
  <c r="L25" i="8"/>
  <c r="F25" i="8"/>
  <c r="L29" i="8"/>
  <c r="V29" i="8"/>
  <c r="E30" i="8"/>
  <c r="S30" i="8" s="1"/>
  <c r="G32" i="8"/>
  <c r="F32" i="8"/>
  <c r="T32" i="8"/>
  <c r="S32" i="8"/>
  <c r="J32" i="8"/>
  <c r="B44" i="8"/>
  <c r="M44" i="8" s="1"/>
  <c r="T94" i="8"/>
  <c r="M94" i="8"/>
  <c r="U108" i="8"/>
  <c r="T108" i="8"/>
  <c r="P108" i="8"/>
  <c r="M111" i="8"/>
  <c r="P113" i="8"/>
  <c r="S118" i="8"/>
  <c r="D40" i="5"/>
  <c r="B50" i="5"/>
  <c r="E64" i="5"/>
  <c r="B47" i="6"/>
  <c r="D60" i="6"/>
  <c r="B74" i="6"/>
  <c r="B96" i="6"/>
  <c r="D107" i="6"/>
  <c r="D110" i="6"/>
  <c r="V120" i="6"/>
  <c r="E29" i="7"/>
  <c r="E30" i="7"/>
  <c r="C34" i="7"/>
  <c r="C38" i="7"/>
  <c r="B96" i="7"/>
  <c r="K130" i="7"/>
  <c r="P129" i="3" s="1"/>
  <c r="M8" i="8"/>
  <c r="A11" i="8"/>
  <c r="M12" i="8"/>
  <c r="M17" i="8"/>
  <c r="N17" i="8" s="1"/>
  <c r="E18" i="8"/>
  <c r="M18" i="8" s="1"/>
  <c r="U28" i="8"/>
  <c r="T28" i="8"/>
  <c r="U42" i="8"/>
  <c r="L42" i="8"/>
  <c r="U50" i="8"/>
  <c r="T50" i="8"/>
  <c r="S50" i="8"/>
  <c r="J50" i="8"/>
  <c r="K50" i="8" s="1"/>
  <c r="I52" i="8"/>
  <c r="V54" i="8"/>
  <c r="L67" i="8"/>
  <c r="I67" i="8"/>
  <c r="F67" i="8"/>
  <c r="G72" i="8"/>
  <c r="F72" i="8"/>
  <c r="V72" i="8"/>
  <c r="L72" i="8"/>
  <c r="S85" i="8"/>
  <c r="U85" i="8"/>
  <c r="T109" i="8"/>
  <c r="J117" i="8"/>
  <c r="T118" i="8"/>
  <c r="J119" i="8"/>
  <c r="S131" i="8"/>
  <c r="D25" i="5"/>
  <c r="E40" i="5"/>
  <c r="E50" i="5"/>
  <c r="B56" i="5"/>
  <c r="B59" i="5"/>
  <c r="D77" i="5"/>
  <c r="B8" i="6"/>
  <c r="C34" i="6"/>
  <c r="A42" i="6"/>
  <c r="V51" i="6"/>
  <c r="E93" i="6"/>
  <c r="B102" i="6"/>
  <c r="D34" i="7"/>
  <c r="E35" i="7"/>
  <c r="D37" i="7"/>
  <c r="D38" i="7"/>
  <c r="A42" i="7"/>
  <c r="A56" i="7"/>
  <c r="A66" i="7"/>
  <c r="E67" i="7"/>
  <c r="B74" i="7"/>
  <c r="D107" i="7"/>
  <c r="S8" i="8"/>
  <c r="T11" i="8"/>
  <c r="J18" i="8"/>
  <c r="N21" i="8"/>
  <c r="P25" i="8"/>
  <c r="P36" i="8"/>
  <c r="V36" i="8"/>
  <c r="C38" i="8"/>
  <c r="S39" i="8"/>
  <c r="T52" i="8"/>
  <c r="L65" i="8"/>
  <c r="N65" i="8" s="1"/>
  <c r="M73" i="8"/>
  <c r="L73" i="8"/>
  <c r="J73" i="8"/>
  <c r="V73" i="8"/>
  <c r="P79" i="8"/>
  <c r="U82" i="8"/>
  <c r="J87" i="8"/>
  <c r="I92" i="8"/>
  <c r="I104" i="8"/>
  <c r="M108" i="8"/>
  <c r="U109" i="8"/>
  <c r="M117" i="8"/>
  <c r="T119" i="8"/>
  <c r="L125" i="8"/>
  <c r="F128" i="8"/>
  <c r="H128" i="8" s="1"/>
  <c r="D47" i="5"/>
  <c r="D56" i="5"/>
  <c r="E59" i="5"/>
  <c r="B70" i="5"/>
  <c r="E77" i="5"/>
  <c r="B44" i="6"/>
  <c r="A56" i="6"/>
  <c r="E105" i="6"/>
  <c r="D109" i="6"/>
  <c r="D15" i="7"/>
  <c r="B23" i="7"/>
  <c r="A25" i="7"/>
  <c r="A31" i="7"/>
  <c r="A33" i="7"/>
  <c r="D40" i="7"/>
  <c r="B52" i="7"/>
  <c r="D109" i="7"/>
  <c r="V8" i="8"/>
  <c r="A17" i="8"/>
  <c r="I25" i="8"/>
  <c r="J26" i="8"/>
  <c r="S35" i="8"/>
  <c r="T39" i="8"/>
  <c r="S41" i="8"/>
  <c r="P41" i="8"/>
  <c r="J41" i="8"/>
  <c r="M65" i="8"/>
  <c r="S69" i="8"/>
  <c r="M69" i="8"/>
  <c r="N69" i="8" s="1"/>
  <c r="J70" i="8"/>
  <c r="I83" i="8"/>
  <c r="P103" i="8"/>
  <c r="I108" i="8"/>
  <c r="U119" i="8"/>
  <c r="L128" i="8"/>
  <c r="I132" i="8"/>
  <c r="S133" i="8"/>
  <c r="U133" i="8"/>
  <c r="S21" i="8"/>
  <c r="M28" i="8"/>
  <c r="U33" i="8"/>
  <c r="J40" i="8"/>
  <c r="V46" i="8"/>
  <c r="P73" i="8"/>
  <c r="M76" i="8"/>
  <c r="J82" i="8"/>
  <c r="J91" i="8"/>
  <c r="K91" i="8" s="1"/>
  <c r="F92" i="8"/>
  <c r="F104" i="8"/>
  <c r="I117" i="8"/>
  <c r="K117" i="8" s="1"/>
  <c r="J130" i="8"/>
  <c r="K130" i="8" s="1"/>
  <c r="J136" i="8"/>
  <c r="K136" i="8" s="1"/>
  <c r="O136" i="8" s="1"/>
  <c r="S137" i="8"/>
  <c r="AG13" i="14"/>
  <c r="AJ83" i="14"/>
  <c r="AG91" i="14"/>
  <c r="K121" i="14"/>
  <c r="C140" i="14"/>
  <c r="C141" i="14"/>
  <c r="M148" i="14"/>
  <c r="M133" i="8"/>
  <c r="L136" i="8"/>
  <c r="K13" i="14"/>
  <c r="G57" i="14"/>
  <c r="AG144" i="14"/>
  <c r="AG145" i="14"/>
  <c r="M136" i="8"/>
  <c r="U26" i="8"/>
  <c r="F34" i="8"/>
  <c r="J35" i="8"/>
  <c r="M53" i="8"/>
  <c r="S65" i="8"/>
  <c r="M68" i="8"/>
  <c r="T82" i="8"/>
  <c r="T92" i="8"/>
  <c r="J104" i="8"/>
  <c r="M110" i="8"/>
  <c r="F111" i="8"/>
  <c r="V127" i="8"/>
  <c r="T130" i="8"/>
  <c r="P136" i="8"/>
  <c r="AJ43" i="14"/>
  <c r="L83" i="14"/>
  <c r="K136" i="14"/>
  <c r="C148" i="14"/>
  <c r="Z143" i="14"/>
  <c r="Z147" i="14"/>
  <c r="L35" i="8"/>
  <c r="G40" i="8"/>
  <c r="T40" i="8"/>
  <c r="L63" i="8"/>
  <c r="L75" i="8"/>
  <c r="P80" i="8"/>
  <c r="M85" i="8"/>
  <c r="G88" i="8"/>
  <c r="H88" i="8" s="1"/>
  <c r="O88" i="8" s="1"/>
  <c r="P88" i="8"/>
  <c r="P89" i="8"/>
  <c r="J111" i="8"/>
  <c r="T117" i="8"/>
  <c r="J118" i="8"/>
  <c r="U132" i="8"/>
  <c r="S136" i="8"/>
  <c r="P137" i="8"/>
  <c r="AJ141" i="14"/>
  <c r="M142" i="14"/>
  <c r="AN142" i="14"/>
  <c r="K144" i="14"/>
  <c r="V40" i="8"/>
  <c r="P49" i="8"/>
  <c r="V71" i="8"/>
  <c r="L77" i="8"/>
  <c r="S88" i="8"/>
  <c r="G104" i="8"/>
  <c r="S104" i="8"/>
  <c r="S125" i="8"/>
  <c r="T136" i="8"/>
  <c r="AJ18" i="14"/>
  <c r="AJ44" i="14"/>
  <c r="AJ78" i="14"/>
  <c r="M137" i="14"/>
  <c r="AN137" i="14"/>
  <c r="L139" i="14"/>
  <c r="C142" i="14"/>
  <c r="AG142" i="14"/>
  <c r="AG136" i="14"/>
  <c r="AN136" i="14"/>
  <c r="AG137" i="14"/>
  <c r="G140" i="14"/>
  <c r="M141" i="14"/>
  <c r="AN148" i="14"/>
  <c r="Z139" i="14"/>
  <c r="Z142" i="14"/>
  <c r="Z145" i="14"/>
  <c r="Z146" i="14"/>
  <c r="AN140" i="14"/>
  <c r="M143" i="14"/>
  <c r="AG147" i="14"/>
  <c r="AG148" i="14"/>
  <c r="B21" i="5"/>
  <c r="E21" i="5"/>
  <c r="D21" i="5"/>
  <c r="D26" i="5"/>
  <c r="B26" i="5"/>
  <c r="E26" i="5"/>
  <c r="B63" i="5"/>
  <c r="D63" i="5"/>
  <c r="E63" i="5"/>
  <c r="I7" i="14"/>
  <c r="I7" i="10"/>
  <c r="S10" i="6" s="1"/>
  <c r="E7" i="15"/>
  <c r="T108" i="4"/>
  <c r="B53" i="5"/>
  <c r="E53" i="5"/>
  <c r="D53" i="5"/>
  <c r="I129" i="3"/>
  <c r="U131" i="3"/>
  <c r="U133" i="3"/>
  <c r="B14" i="4"/>
  <c r="D18" i="4"/>
  <c r="B27" i="4"/>
  <c r="B29" i="4"/>
  <c r="D31" i="4"/>
  <c r="T31" i="4"/>
  <c r="E33" i="4"/>
  <c r="E36" i="4"/>
  <c r="B36" i="4"/>
  <c r="B46" i="4"/>
  <c r="D50" i="4"/>
  <c r="B59" i="4"/>
  <c r="B61" i="4"/>
  <c r="D63" i="4"/>
  <c r="T63" i="4"/>
  <c r="E65" i="4"/>
  <c r="E68" i="4"/>
  <c r="B68" i="4"/>
  <c r="B78" i="4"/>
  <c r="D82" i="4"/>
  <c r="B91" i="4"/>
  <c r="B93" i="4"/>
  <c r="D95" i="4"/>
  <c r="T95" i="4"/>
  <c r="E97" i="4"/>
  <c r="E100" i="4"/>
  <c r="B100" i="4"/>
  <c r="D110" i="4"/>
  <c r="E111" i="4"/>
  <c r="B111" i="4"/>
  <c r="B114" i="4"/>
  <c r="E120" i="4"/>
  <c r="E14" i="5"/>
  <c r="T15" i="5"/>
  <c r="T18" i="5"/>
  <c r="D22" i="5"/>
  <c r="E22" i="5"/>
  <c r="B27" i="5"/>
  <c r="B31" i="5"/>
  <c r="D31" i="5"/>
  <c r="E35" i="5"/>
  <c r="B35" i="5"/>
  <c r="E38" i="5"/>
  <c r="E39" i="5"/>
  <c r="D39" i="5"/>
  <c r="B39" i="5"/>
  <c r="D42" i="5"/>
  <c r="B42" i="5"/>
  <c r="B51" i="5"/>
  <c r="D57" i="5"/>
  <c r="D58" i="5"/>
  <c r="B58" i="5"/>
  <c r="E58" i="5"/>
  <c r="T64" i="5"/>
  <c r="I107" i="6"/>
  <c r="I12" i="8"/>
  <c r="S15" i="8"/>
  <c r="F15" i="8"/>
  <c r="T15" i="8"/>
  <c r="J15" i="8"/>
  <c r="F23" i="8"/>
  <c r="T27" i="8"/>
  <c r="I30" i="8"/>
  <c r="P31" i="8"/>
  <c r="U53" i="8"/>
  <c r="I66" i="8"/>
  <c r="G69" i="8"/>
  <c r="P69" i="8"/>
  <c r="F69" i="8"/>
  <c r="U69" i="8"/>
  <c r="T69" i="8"/>
  <c r="J69" i="8"/>
  <c r="V69" i="8"/>
  <c r="L71" i="8"/>
  <c r="P75" i="8"/>
  <c r="U76" i="8"/>
  <c r="M78" i="8"/>
  <c r="F81" i="8"/>
  <c r="J85" i="8"/>
  <c r="F90" i="8"/>
  <c r="S107" i="8"/>
  <c r="S109" i="8"/>
  <c r="P116" i="8"/>
  <c r="V118" i="8"/>
  <c r="S119" i="8"/>
  <c r="F126" i="8"/>
  <c r="V126" i="8"/>
  <c r="S126" i="8"/>
  <c r="I126" i="8"/>
  <c r="L127" i="8"/>
  <c r="S129" i="8"/>
  <c r="I129" i="8"/>
  <c r="M129" i="8"/>
  <c r="U129" i="8"/>
  <c r="J129" i="8"/>
  <c r="J134" i="8"/>
  <c r="S138" i="8"/>
  <c r="I138" i="8"/>
  <c r="F138" i="8"/>
  <c r="T138" i="8"/>
  <c r="J138" i="8"/>
  <c r="B3" i="15"/>
  <c r="F3" i="10"/>
  <c r="E3" i="14"/>
  <c r="H3" i="10"/>
  <c r="D3" i="15"/>
  <c r="H3" i="14"/>
  <c r="N4" i="10"/>
  <c r="G6" i="15"/>
  <c r="Q6" i="10"/>
  <c r="F9" i="7" s="1"/>
  <c r="L9" i="7" s="1"/>
  <c r="N6" i="14"/>
  <c r="M6" i="14" s="1"/>
  <c r="U8" i="10"/>
  <c r="J11" i="7" s="1"/>
  <c r="R8" i="14"/>
  <c r="K8" i="15"/>
  <c r="AB8" i="10"/>
  <c r="AD11" i="8" s="1"/>
  <c r="P8" i="15"/>
  <c r="AF8" i="14"/>
  <c r="S9" i="10"/>
  <c r="H12" i="7" s="1"/>
  <c r="U20" i="3"/>
  <c r="B10" i="4"/>
  <c r="D14" i="4"/>
  <c r="B23" i="4"/>
  <c r="B25" i="4"/>
  <c r="D27" i="4"/>
  <c r="E29" i="4"/>
  <c r="E32" i="4"/>
  <c r="B32" i="4"/>
  <c r="B42" i="4"/>
  <c r="D46" i="4"/>
  <c r="B55" i="4"/>
  <c r="B57" i="4"/>
  <c r="D59" i="4"/>
  <c r="E61" i="4"/>
  <c r="E64" i="4"/>
  <c r="B64" i="4"/>
  <c r="B74" i="4"/>
  <c r="D78" i="4"/>
  <c r="B87" i="4"/>
  <c r="B89" i="4"/>
  <c r="D91" i="4"/>
  <c r="E93" i="4"/>
  <c r="E96" i="4"/>
  <c r="B96" i="4"/>
  <c r="B106" i="4"/>
  <c r="D114" i="4"/>
  <c r="B5" i="5"/>
  <c r="D5" i="5"/>
  <c r="B9" i="5"/>
  <c r="D9" i="5"/>
  <c r="D15" i="5"/>
  <c r="T24" i="5"/>
  <c r="E27" i="5"/>
  <c r="E42" i="5"/>
  <c r="D51" i="5"/>
  <c r="T52" i="5"/>
  <c r="E57" i="5"/>
  <c r="B61" i="5"/>
  <c r="E61" i="5"/>
  <c r="B65" i="5"/>
  <c r="D65" i="5"/>
  <c r="B69" i="5"/>
  <c r="D69" i="5"/>
  <c r="B73" i="5"/>
  <c r="D73" i="5"/>
  <c r="B8" i="7"/>
  <c r="G14" i="8"/>
  <c r="U14" i="8"/>
  <c r="W14" i="8" s="1"/>
  <c r="L14" i="8"/>
  <c r="N14" i="8" s="1"/>
  <c r="F14" i="8"/>
  <c r="P14" i="8"/>
  <c r="V14" i="8"/>
  <c r="T14" i="8"/>
  <c r="J14" i="8"/>
  <c r="P18" i="8"/>
  <c r="G19" i="8"/>
  <c r="V19" i="8"/>
  <c r="M19" i="8"/>
  <c r="L19" i="8"/>
  <c r="S19" i="8"/>
  <c r="I19" i="8"/>
  <c r="K19" i="8" s="1"/>
  <c r="P19" i="8"/>
  <c r="U19" i="8"/>
  <c r="L23" i="8"/>
  <c r="M30" i="8"/>
  <c r="F36" i="8"/>
  <c r="L44" i="8"/>
  <c r="N44" i="8" s="1"/>
  <c r="S53" i="8"/>
  <c r="K56" i="8"/>
  <c r="S58" i="8"/>
  <c r="I58" i="8"/>
  <c r="F58" i="8"/>
  <c r="T58" i="8"/>
  <c r="J58" i="8"/>
  <c r="F59" i="8"/>
  <c r="F60" i="8"/>
  <c r="V62" i="8"/>
  <c r="F63" i="8"/>
  <c r="F64" i="8"/>
  <c r="L66" i="8"/>
  <c r="F70" i="8"/>
  <c r="V70" i="8"/>
  <c r="S70" i="8"/>
  <c r="I70" i="8"/>
  <c r="K70" i="8" s="1"/>
  <c r="P71" i="8"/>
  <c r="S75" i="8"/>
  <c r="F80" i="8"/>
  <c r="L81" i="8"/>
  <c r="L90" i="8"/>
  <c r="T107" i="8"/>
  <c r="S114" i="8"/>
  <c r="I114" i="8"/>
  <c r="F114" i="8"/>
  <c r="T114" i="8"/>
  <c r="J114" i="8"/>
  <c r="P115" i="8"/>
  <c r="L124" i="8"/>
  <c r="N124" i="8" s="1"/>
  <c r="J126" i="8"/>
  <c r="P127" i="8"/>
  <c r="F129" i="8"/>
  <c r="J133" i="8"/>
  <c r="L135" i="8"/>
  <c r="Q3" i="15"/>
  <c r="AC3" i="10"/>
  <c r="AF6" i="8" s="1"/>
  <c r="Q4" i="10"/>
  <c r="F7" i="7" s="1"/>
  <c r="N4" i="14"/>
  <c r="G4" i="15"/>
  <c r="AC5" i="14"/>
  <c r="M5" i="15"/>
  <c r="Y5" i="10"/>
  <c r="AA8" i="8" s="1"/>
  <c r="AI5" i="14"/>
  <c r="AA6" i="14"/>
  <c r="L6" i="15"/>
  <c r="D10" i="4"/>
  <c r="T21" i="4"/>
  <c r="E25" i="4"/>
  <c r="E28" i="4"/>
  <c r="B28" i="4"/>
  <c r="D42" i="4"/>
  <c r="T53" i="4"/>
  <c r="E57" i="4"/>
  <c r="E60" i="4"/>
  <c r="B60" i="4"/>
  <c r="D74" i="4"/>
  <c r="T85" i="4"/>
  <c r="E89" i="4"/>
  <c r="E92" i="4"/>
  <c r="B92" i="4"/>
  <c r="T103" i="4"/>
  <c r="E106" i="4"/>
  <c r="T16" i="5"/>
  <c r="T22" i="5"/>
  <c r="T25" i="5"/>
  <c r="T40" i="5"/>
  <c r="T43" i="5"/>
  <c r="D62" i="5"/>
  <c r="B62" i="5"/>
  <c r="P12" i="8"/>
  <c r="G13" i="8"/>
  <c r="P13" i="8"/>
  <c r="F13" i="8"/>
  <c r="M13" i="8"/>
  <c r="T13" i="8"/>
  <c r="J13" i="8"/>
  <c r="S13" i="8"/>
  <c r="I13" i="8"/>
  <c r="V13" i="8"/>
  <c r="T18" i="8"/>
  <c r="F20" i="8"/>
  <c r="I21" i="8"/>
  <c r="F22" i="8"/>
  <c r="V22" i="8"/>
  <c r="S22" i="8"/>
  <c r="I22" i="8"/>
  <c r="K22" i="8" s="1"/>
  <c r="P23" i="8"/>
  <c r="N25" i="8"/>
  <c r="L36" i="8"/>
  <c r="F42" i="8"/>
  <c r="L60" i="8"/>
  <c r="J64" i="8"/>
  <c r="M66" i="8"/>
  <c r="L68" i="8"/>
  <c r="N68" i="8" s="1"/>
  <c r="T75" i="8"/>
  <c r="P81" i="8"/>
  <c r="G86" i="8"/>
  <c r="U86" i="8"/>
  <c r="L86" i="8"/>
  <c r="N86" i="8" s="1"/>
  <c r="P86" i="8"/>
  <c r="T86" i="8"/>
  <c r="J86" i="8"/>
  <c r="S86" i="8"/>
  <c r="I86" i="8"/>
  <c r="F86" i="8"/>
  <c r="F89" i="8"/>
  <c r="M89" i="8"/>
  <c r="V89" i="8"/>
  <c r="L89" i="8"/>
  <c r="S89" i="8"/>
  <c r="I89" i="8"/>
  <c r="K89" i="8" s="1"/>
  <c r="P90" i="8"/>
  <c r="G103" i="8"/>
  <c r="I103" i="8"/>
  <c r="T103" i="8"/>
  <c r="J103" i="8"/>
  <c r="S103" i="8"/>
  <c r="M103" i="8"/>
  <c r="U103" i="8"/>
  <c r="G116" i="8"/>
  <c r="S116" i="8"/>
  <c r="J116" i="8"/>
  <c r="T116" i="8"/>
  <c r="I116" i="8"/>
  <c r="M116" i="8"/>
  <c r="N116" i="8" s="1"/>
  <c r="U116" i="8"/>
  <c r="V116" i="8"/>
  <c r="K120" i="8"/>
  <c r="F122" i="8"/>
  <c r="N129" i="8"/>
  <c r="M135" i="8"/>
  <c r="N136" i="8"/>
  <c r="N3" i="10"/>
  <c r="AG3" i="10"/>
  <c r="AK6" i="8" s="1"/>
  <c r="U3" i="15"/>
  <c r="AM3" i="14"/>
  <c r="K6" i="10"/>
  <c r="E8" i="15"/>
  <c r="I8" i="10"/>
  <c r="S11" i="6" s="1"/>
  <c r="I8" i="14"/>
  <c r="E12" i="7"/>
  <c r="E12" i="6"/>
  <c r="H10" i="15"/>
  <c r="R10" i="10"/>
  <c r="G13" i="7" s="1"/>
  <c r="O10" i="14"/>
  <c r="AC19" i="10"/>
  <c r="AF22" i="8" s="1"/>
  <c r="AH19" i="14"/>
  <c r="Q19" i="15"/>
  <c r="U28" i="3"/>
  <c r="U100" i="3"/>
  <c r="T17" i="4"/>
  <c r="E24" i="4"/>
  <c r="B24" i="4"/>
  <c r="T49" i="4"/>
  <c r="E56" i="4"/>
  <c r="B56" i="4"/>
  <c r="T81" i="4"/>
  <c r="E88" i="4"/>
  <c r="B88" i="4"/>
  <c r="T104" i="4"/>
  <c r="T115" i="4"/>
  <c r="T122" i="4"/>
  <c r="T6" i="5"/>
  <c r="B17" i="5"/>
  <c r="E17" i="5"/>
  <c r="D17" i="5"/>
  <c r="B36" i="5"/>
  <c r="D36" i="5"/>
  <c r="E44" i="5"/>
  <c r="D44" i="5"/>
  <c r="B44" i="5"/>
  <c r="T46" i="5"/>
  <c r="D66" i="5"/>
  <c r="E66" i="5"/>
  <c r="B66" i="5"/>
  <c r="T70" i="5"/>
  <c r="T12" i="8"/>
  <c r="U18" i="8"/>
  <c r="M41" i="8"/>
  <c r="V41" i="8"/>
  <c r="L41" i="8"/>
  <c r="F41" i="8"/>
  <c r="P59" i="8"/>
  <c r="P60" i="8"/>
  <c r="S79" i="8"/>
  <c r="F79" i="8"/>
  <c r="T79" i="8"/>
  <c r="J79" i="8"/>
  <c r="T85" i="8"/>
  <c r="K118" i="8"/>
  <c r="M121" i="8"/>
  <c r="V121" i="8"/>
  <c r="L121" i="8"/>
  <c r="N121" i="8" s="1"/>
  <c r="F121" i="8"/>
  <c r="I125" i="8"/>
  <c r="G134" i="8"/>
  <c r="H134" i="8" s="1"/>
  <c r="O134" i="8" s="1"/>
  <c r="U134" i="8"/>
  <c r="L134" i="8"/>
  <c r="N134" i="8" s="1"/>
  <c r="M134" i="8"/>
  <c r="S134" i="8"/>
  <c r="I134" i="8"/>
  <c r="K134" i="8" s="1"/>
  <c r="P134" i="8"/>
  <c r="T134" i="8"/>
  <c r="J193" i="12"/>
  <c r="J189" i="12"/>
  <c r="J185" i="12"/>
  <c r="J173" i="12"/>
  <c r="J165" i="12"/>
  <c r="J157" i="12"/>
  <c r="J149" i="12"/>
  <c r="J145" i="12"/>
  <c r="J141" i="12"/>
  <c r="J137" i="12"/>
  <c r="J133" i="12"/>
  <c r="O191" i="12"/>
  <c r="O187" i="12"/>
  <c r="O190" i="12"/>
  <c r="O186" i="12"/>
  <c r="O182" i="12"/>
  <c r="O185" i="12"/>
  <c r="J175" i="12"/>
  <c r="J166" i="12"/>
  <c r="O156" i="12"/>
  <c r="J152" i="12"/>
  <c r="O147" i="12"/>
  <c r="J134" i="12"/>
  <c r="J120" i="12"/>
  <c r="J112" i="12"/>
  <c r="J108" i="12"/>
  <c r="J104" i="12"/>
  <c r="J100" i="12"/>
  <c r="J96" i="12"/>
  <c r="J92" i="12"/>
  <c r="J84" i="12"/>
  <c r="J76" i="12"/>
  <c r="J72" i="12"/>
  <c r="J68" i="12"/>
  <c r="J64" i="12"/>
  <c r="J60" i="12"/>
  <c r="J44" i="12"/>
  <c r="J40" i="12"/>
  <c r="Q22" i="8" s="1"/>
  <c r="R22" i="8" s="1"/>
  <c r="J36" i="12"/>
  <c r="J32" i="12"/>
  <c r="J28" i="12"/>
  <c r="J24" i="12"/>
  <c r="J20" i="12"/>
  <c r="J16" i="12"/>
  <c r="J12" i="12"/>
  <c r="J8" i="12"/>
  <c r="J191" i="12"/>
  <c r="O184" i="12"/>
  <c r="J179" i="12"/>
  <c r="O174" i="12"/>
  <c r="O165" i="12"/>
  <c r="O160" i="12"/>
  <c r="J156" i="12"/>
  <c r="O151" i="12"/>
  <c r="J147" i="12"/>
  <c r="O142" i="12"/>
  <c r="O133" i="12"/>
  <c r="O119" i="12"/>
  <c r="O115" i="12"/>
  <c r="O107" i="12"/>
  <c r="O103" i="12"/>
  <c r="O95" i="12"/>
  <c r="O91" i="12"/>
  <c r="O87" i="12"/>
  <c r="O79" i="12"/>
  <c r="O71" i="12"/>
  <c r="O67" i="12"/>
  <c r="O63" i="12"/>
  <c r="O59" i="12"/>
  <c r="O51" i="12"/>
  <c r="O47" i="12"/>
  <c r="O39" i="12"/>
  <c r="O35" i="12"/>
  <c r="O27" i="12"/>
  <c r="O23" i="12"/>
  <c r="O19" i="12"/>
  <c r="O15" i="12"/>
  <c r="O11" i="12"/>
  <c r="O7" i="12"/>
  <c r="J190" i="12"/>
  <c r="J184" i="12"/>
  <c r="O178" i="12"/>
  <c r="J174" i="12"/>
  <c r="O164" i="12"/>
  <c r="J160" i="12"/>
  <c r="O155" i="12"/>
  <c r="J142" i="12"/>
  <c r="O137" i="12"/>
  <c r="O132" i="12"/>
  <c r="O123" i="12"/>
  <c r="J119" i="12"/>
  <c r="J115" i="12"/>
  <c r="J107" i="12"/>
  <c r="J103" i="12"/>
  <c r="J95" i="12"/>
  <c r="J87" i="12"/>
  <c r="J67" i="12"/>
  <c r="J63" i="12"/>
  <c r="J59" i="12"/>
  <c r="J51" i="12"/>
  <c r="J47" i="12"/>
  <c r="J35" i="12"/>
  <c r="J27" i="12"/>
  <c r="J23" i="12"/>
  <c r="J19" i="12"/>
  <c r="J15" i="12"/>
  <c r="J11" i="12"/>
  <c r="J7" i="12"/>
  <c r="O189" i="12"/>
  <c r="O173" i="12"/>
  <c r="O168" i="12"/>
  <c r="J164" i="12"/>
  <c r="J155" i="12"/>
  <c r="O150" i="12"/>
  <c r="O141" i="12"/>
  <c r="J132" i="12"/>
  <c r="J123" i="12"/>
  <c r="O114" i="12"/>
  <c r="O110" i="12"/>
  <c r="O106" i="12"/>
  <c r="O102" i="12"/>
  <c r="O98" i="12"/>
  <c r="O94" i="12"/>
  <c r="O90" i="12"/>
  <c r="O78" i="12"/>
  <c r="O74" i="12"/>
  <c r="O70" i="12"/>
  <c r="O66" i="12"/>
  <c r="O62" i="12"/>
  <c r="O50" i="12"/>
  <c r="O46" i="12"/>
  <c r="O42" i="12"/>
  <c r="O34" i="12"/>
  <c r="O30" i="12"/>
  <c r="O26" i="12"/>
  <c r="O22" i="12"/>
  <c r="O10" i="12"/>
  <c r="O6" i="12"/>
  <c r="O188" i="12"/>
  <c r="J168" i="12"/>
  <c r="O163" i="12"/>
  <c r="J159" i="12"/>
  <c r="J150" i="12"/>
  <c r="O145" i="12"/>
  <c r="O140" i="12"/>
  <c r="O131" i="12"/>
  <c r="J114" i="12"/>
  <c r="J110" i="12"/>
  <c r="J106" i="12"/>
  <c r="J102" i="12"/>
  <c r="J98" i="12"/>
  <c r="J94" i="12"/>
  <c r="J90" i="12"/>
  <c r="J78" i="12"/>
  <c r="J74" i="12"/>
  <c r="J70" i="12"/>
  <c r="J66" i="12"/>
  <c r="J62" i="12"/>
  <c r="J50" i="12"/>
  <c r="J46" i="12"/>
  <c r="J42" i="12"/>
  <c r="J38" i="12"/>
  <c r="Q19" i="8" s="1"/>
  <c r="J34" i="12"/>
  <c r="J30" i="12"/>
  <c r="J22" i="12"/>
  <c r="J10" i="12"/>
  <c r="J6" i="12"/>
  <c r="O193" i="12"/>
  <c r="J187" i="12"/>
  <c r="O180" i="12"/>
  <c r="J176" i="12"/>
  <c r="O171" i="12"/>
  <c r="O162" i="12"/>
  <c r="O148" i="12"/>
  <c r="J144" i="12"/>
  <c r="J135" i="12"/>
  <c r="O130" i="12"/>
  <c r="J126" i="12"/>
  <c r="J117" i="12"/>
  <c r="J97" i="12"/>
  <c r="J93" i="12"/>
  <c r="J89" i="12"/>
  <c r="J85" i="12"/>
  <c r="J81" i="12"/>
  <c r="J69" i="12"/>
  <c r="J65" i="12"/>
  <c r="J61" i="12"/>
  <c r="J57" i="12"/>
  <c r="J49" i="12"/>
  <c r="J45" i="12"/>
  <c r="J41" i="12"/>
  <c r="J33" i="12"/>
  <c r="J29" i="12"/>
  <c r="J25" i="12"/>
  <c r="J21" i="12"/>
  <c r="J13" i="12"/>
  <c r="O175" i="12"/>
  <c r="O157" i="12"/>
  <c r="O120" i="12"/>
  <c r="O104" i="12"/>
  <c r="O72" i="12"/>
  <c r="O40" i="12"/>
  <c r="O24" i="12"/>
  <c r="O8" i="12"/>
  <c r="O135" i="12"/>
  <c r="O117" i="12"/>
  <c r="O85" i="12"/>
  <c r="O69" i="12"/>
  <c r="O53" i="12"/>
  <c r="O21" i="12"/>
  <c r="J171" i="12"/>
  <c r="O152" i="12"/>
  <c r="O134" i="12"/>
  <c r="O100" i="12"/>
  <c r="O84" i="12"/>
  <c r="O68" i="12"/>
  <c r="O36" i="12"/>
  <c r="O20" i="12"/>
  <c r="O149" i="12"/>
  <c r="J131" i="12"/>
  <c r="O97" i="12"/>
  <c r="O81" i="12"/>
  <c r="O65" i="12"/>
  <c r="O49" i="12"/>
  <c r="O33" i="12"/>
  <c r="J186" i="12"/>
  <c r="O166" i="12"/>
  <c r="J148" i="12"/>
  <c r="J130" i="12"/>
  <c r="O112" i="12"/>
  <c r="O96" i="12"/>
  <c r="O64" i="12"/>
  <c r="O32" i="12"/>
  <c r="O16" i="12"/>
  <c r="J163" i="12"/>
  <c r="O144" i="12"/>
  <c r="O109" i="12"/>
  <c r="O93" i="12"/>
  <c r="O77" i="12"/>
  <c r="O61" i="12"/>
  <c r="O45" i="12"/>
  <c r="O29" i="12"/>
  <c r="O176" i="12"/>
  <c r="O105" i="12"/>
  <c r="O41" i="12"/>
  <c r="J162" i="12"/>
  <c r="O92" i="12"/>
  <c r="O28" i="12"/>
  <c r="O89" i="12"/>
  <c r="O25" i="12"/>
  <c r="O76" i="12"/>
  <c r="O12" i="12"/>
  <c r="J140" i="12"/>
  <c r="O9" i="12"/>
  <c r="O57" i="12"/>
  <c r="J180" i="12"/>
  <c r="O108" i="12"/>
  <c r="E3" i="10"/>
  <c r="O60" i="12"/>
  <c r="O44" i="12"/>
  <c r="AA3" i="14"/>
  <c r="E7" i="7"/>
  <c r="E7" i="8"/>
  <c r="S7" i="8" s="1"/>
  <c r="F5" i="14"/>
  <c r="C5" i="15"/>
  <c r="G5" i="10"/>
  <c r="P8" i="10"/>
  <c r="I9" i="15"/>
  <c r="P12" i="14"/>
  <c r="U33" i="3"/>
  <c r="U105" i="3"/>
  <c r="U115" i="3"/>
  <c r="T13" i="4"/>
  <c r="E20" i="4"/>
  <c r="B20" i="4"/>
  <c r="T45" i="4"/>
  <c r="E52" i="4"/>
  <c r="B52" i="4"/>
  <c r="T77" i="4"/>
  <c r="E84" i="4"/>
  <c r="B84" i="4"/>
  <c r="E101" i="4"/>
  <c r="D101" i="4"/>
  <c r="B101" i="4"/>
  <c r="T119" i="4"/>
  <c r="E7" i="5"/>
  <c r="D7" i="5"/>
  <c r="B7" i="5"/>
  <c r="D10" i="5"/>
  <c r="B10" i="5"/>
  <c r="T19" i="5"/>
  <c r="T32" i="5"/>
  <c r="T47" i="5"/>
  <c r="T50" i="5"/>
  <c r="D54" i="5"/>
  <c r="E54" i="5"/>
  <c r="T59" i="5"/>
  <c r="E67" i="5"/>
  <c r="B67" i="5"/>
  <c r="E71" i="5"/>
  <c r="D71" i="5"/>
  <c r="B71" i="5"/>
  <c r="D74" i="5"/>
  <c r="B74" i="5"/>
  <c r="K14" i="8"/>
  <c r="H19" i="8"/>
  <c r="K27" i="8"/>
  <c r="G29" i="8"/>
  <c r="P29" i="8"/>
  <c r="F29" i="8"/>
  <c r="M29" i="8"/>
  <c r="N29" i="8" s="1"/>
  <c r="T29" i="8"/>
  <c r="J29" i="8"/>
  <c r="S29" i="8"/>
  <c r="I29" i="8"/>
  <c r="U29" i="8"/>
  <c r="F33" i="8"/>
  <c r="M33" i="8"/>
  <c r="V33" i="8"/>
  <c r="L33" i="8"/>
  <c r="S33" i="8"/>
  <c r="I33" i="8"/>
  <c r="K33" i="8" s="1"/>
  <c r="K40" i="8"/>
  <c r="G44" i="8"/>
  <c r="S44" i="8"/>
  <c r="J44" i="8"/>
  <c r="P44" i="8"/>
  <c r="U44" i="8"/>
  <c r="T44" i="8"/>
  <c r="I44" i="8"/>
  <c r="F44" i="8"/>
  <c r="V44" i="8"/>
  <c r="S46" i="8"/>
  <c r="I46" i="8"/>
  <c r="T46" i="8"/>
  <c r="J46" i="8"/>
  <c r="N49" i="8"/>
  <c r="K62" i="8"/>
  <c r="G66" i="8"/>
  <c r="P66" i="8"/>
  <c r="U66" i="8"/>
  <c r="T66" i="8"/>
  <c r="J66" i="8"/>
  <c r="F66" i="8"/>
  <c r="V66" i="8"/>
  <c r="K69" i="8"/>
  <c r="G71" i="8"/>
  <c r="I71" i="8"/>
  <c r="T71" i="8"/>
  <c r="J71" i="8"/>
  <c r="S71" i="8"/>
  <c r="M71" i="8"/>
  <c r="U71" i="8"/>
  <c r="G78" i="8"/>
  <c r="U78" i="8"/>
  <c r="L78" i="8"/>
  <c r="N78" i="8" s="1"/>
  <c r="F78" i="8"/>
  <c r="P78" i="8"/>
  <c r="V78" i="8"/>
  <c r="W78" i="8" s="1"/>
  <c r="T78" i="8"/>
  <c r="J78" i="8"/>
  <c r="K88" i="8"/>
  <c r="K94" i="8"/>
  <c r="N105" i="8"/>
  <c r="N112" i="8"/>
  <c r="G115" i="8"/>
  <c r="V115" i="8"/>
  <c r="M115" i="8"/>
  <c r="S115" i="8"/>
  <c r="I115" i="8"/>
  <c r="L115" i="8"/>
  <c r="N115" i="8" s="1"/>
  <c r="T115" i="8"/>
  <c r="J115" i="8"/>
  <c r="K121" i="8"/>
  <c r="G124" i="8"/>
  <c r="S124" i="8"/>
  <c r="J124" i="8"/>
  <c r="P124" i="8"/>
  <c r="U124" i="8"/>
  <c r="T124" i="8"/>
  <c r="I124" i="8"/>
  <c r="F124" i="8"/>
  <c r="H124" i="8" s="1"/>
  <c r="V124" i="8"/>
  <c r="N125" i="8"/>
  <c r="G127" i="8"/>
  <c r="I127" i="8"/>
  <c r="T127" i="8"/>
  <c r="J127" i="8"/>
  <c r="S127" i="8"/>
  <c r="M127" i="8"/>
  <c r="U127" i="8"/>
  <c r="G135" i="8"/>
  <c r="I135" i="8"/>
  <c r="K135" i="8" s="1"/>
  <c r="P135" i="8"/>
  <c r="U135" i="8"/>
  <c r="T135" i="8"/>
  <c r="J135" i="8"/>
  <c r="F135" i="8"/>
  <c r="H135" i="8" s="1"/>
  <c r="V135" i="8"/>
  <c r="X3" i="10"/>
  <c r="Z3" i="10"/>
  <c r="AB6" i="8" s="1"/>
  <c r="N3" i="15"/>
  <c r="AD3" i="14"/>
  <c r="O5" i="12"/>
  <c r="O7" i="6"/>
  <c r="M4" i="10"/>
  <c r="M4" i="15"/>
  <c r="Y4" i="10"/>
  <c r="AA7" i="8" s="1"/>
  <c r="AC4" i="14"/>
  <c r="AG5" i="10"/>
  <c r="AK8" i="8" s="1"/>
  <c r="U5" i="15"/>
  <c r="AM5" i="14"/>
  <c r="E9" i="7"/>
  <c r="E9" i="6"/>
  <c r="G9" i="6" s="1"/>
  <c r="H9" i="6" s="1"/>
  <c r="I9" i="6" s="1"/>
  <c r="E9" i="8"/>
  <c r="V9" i="8" s="1"/>
  <c r="AD6" i="10"/>
  <c r="AG9" i="8" s="1"/>
  <c r="R6" i="15"/>
  <c r="AI6" i="14"/>
  <c r="H9" i="15"/>
  <c r="O9" i="14"/>
  <c r="R9" i="10"/>
  <c r="G12" i="7" s="1"/>
  <c r="P11" i="14"/>
  <c r="I13" i="15"/>
  <c r="T9" i="4"/>
  <c r="E16" i="4"/>
  <c r="B16" i="4"/>
  <c r="T41" i="4"/>
  <c r="E48" i="4"/>
  <c r="B48" i="4"/>
  <c r="T73" i="4"/>
  <c r="E80" i="4"/>
  <c r="B80" i="4"/>
  <c r="E102" i="4"/>
  <c r="B102" i="4"/>
  <c r="E105" i="4"/>
  <c r="B105" i="4"/>
  <c r="D105" i="4"/>
  <c r="T112" i="4"/>
  <c r="T120" i="4"/>
  <c r="T20" i="5"/>
  <c r="B29" i="5"/>
  <c r="E29" i="5"/>
  <c r="B33" i="5"/>
  <c r="D33" i="5"/>
  <c r="B37" i="5"/>
  <c r="D37" i="5"/>
  <c r="B41" i="5"/>
  <c r="D41" i="5"/>
  <c r="T56" i="5"/>
  <c r="G23" i="8"/>
  <c r="I23" i="8"/>
  <c r="T23" i="8"/>
  <c r="J23" i="8"/>
  <c r="S23" i="8"/>
  <c r="M23" i="8"/>
  <c r="U23" i="8"/>
  <c r="G30" i="8"/>
  <c r="U30" i="8"/>
  <c r="L30" i="8"/>
  <c r="N30" i="8" s="1"/>
  <c r="F30" i="8"/>
  <c r="P30" i="8"/>
  <c r="V30" i="8"/>
  <c r="T30" i="8"/>
  <c r="J30" i="8"/>
  <c r="S31" i="8"/>
  <c r="F31" i="8"/>
  <c r="T31" i="8"/>
  <c r="J31" i="8"/>
  <c r="G43" i="8"/>
  <c r="V43" i="8"/>
  <c r="M43" i="8"/>
  <c r="N43" i="8" s="1"/>
  <c r="P43" i="8"/>
  <c r="T43" i="8"/>
  <c r="J43" i="8"/>
  <c r="S43" i="8"/>
  <c r="I43" i="8"/>
  <c r="F43" i="8"/>
  <c r="H43" i="8" s="1"/>
  <c r="U43" i="8"/>
  <c r="G59" i="8"/>
  <c r="V59" i="8"/>
  <c r="M59" i="8"/>
  <c r="S59" i="8"/>
  <c r="I59" i="8"/>
  <c r="L59" i="8"/>
  <c r="T59" i="8"/>
  <c r="J59" i="8"/>
  <c r="U59" i="8"/>
  <c r="G60" i="8"/>
  <c r="S60" i="8"/>
  <c r="W60" i="8" s="1"/>
  <c r="J60" i="8"/>
  <c r="T60" i="8"/>
  <c r="I60" i="8"/>
  <c r="M60" i="8"/>
  <c r="U60" i="8"/>
  <c r="V60" i="8"/>
  <c r="G64" i="8"/>
  <c r="M64" i="8"/>
  <c r="V64" i="8"/>
  <c r="L64" i="8"/>
  <c r="S64" i="8"/>
  <c r="I64" i="8"/>
  <c r="K64" i="8" s="1"/>
  <c r="P64" i="8"/>
  <c r="T64" i="8"/>
  <c r="G68" i="8"/>
  <c r="S68" i="8"/>
  <c r="J68" i="8"/>
  <c r="P68" i="8"/>
  <c r="U68" i="8"/>
  <c r="T68" i="8"/>
  <c r="I68" i="8"/>
  <c r="F68" i="8"/>
  <c r="H68" i="8" s="1"/>
  <c r="V68" i="8"/>
  <c r="G90" i="8"/>
  <c r="T90" i="8"/>
  <c r="J90" i="8"/>
  <c r="S90" i="8"/>
  <c r="W90" i="8" s="1"/>
  <c r="I90" i="8"/>
  <c r="M90" i="8"/>
  <c r="U90" i="8"/>
  <c r="H103" i="8"/>
  <c r="G123" i="8"/>
  <c r="V123" i="8"/>
  <c r="M123" i="8"/>
  <c r="N123" i="8" s="1"/>
  <c r="P123" i="8"/>
  <c r="T123" i="8"/>
  <c r="J123" i="8"/>
  <c r="S123" i="8"/>
  <c r="I123" i="8"/>
  <c r="F123" i="8"/>
  <c r="U123" i="8"/>
  <c r="AI3" i="14"/>
  <c r="AJ3" i="14" s="1"/>
  <c r="AD3" i="10"/>
  <c r="AG6" i="8" s="1"/>
  <c r="R4" i="10"/>
  <c r="G7" i="7" s="1"/>
  <c r="O4" i="14"/>
  <c r="H4" i="15"/>
  <c r="AF4" i="10"/>
  <c r="AJ7" i="8" s="1"/>
  <c r="AL4" i="14"/>
  <c r="T4" i="15"/>
  <c r="A8" i="6"/>
  <c r="A8" i="7"/>
  <c r="M5" i="10"/>
  <c r="H5" i="15"/>
  <c r="R5" i="10"/>
  <c r="G8" i="7" s="1"/>
  <c r="O5" i="14"/>
  <c r="J5" i="15"/>
  <c r="T5" i="10"/>
  <c r="I8" i="7" s="1"/>
  <c r="Q5" i="14"/>
  <c r="N5" i="15"/>
  <c r="Z5" i="10"/>
  <c r="AB8" i="8" s="1"/>
  <c r="AD5" i="14"/>
  <c r="V9" i="10"/>
  <c r="Y12" i="8"/>
  <c r="Z12" i="8" s="1"/>
  <c r="S13" i="10"/>
  <c r="H16" i="7" s="1"/>
  <c r="Z14" i="10"/>
  <c r="AB17" i="8" s="1"/>
  <c r="AD14" i="14"/>
  <c r="N14" i="15"/>
  <c r="U25" i="3"/>
  <c r="U36" i="3"/>
  <c r="B5" i="4"/>
  <c r="D7" i="4"/>
  <c r="T7" i="4"/>
  <c r="E12" i="4"/>
  <c r="B12" i="4"/>
  <c r="B22" i="4"/>
  <c r="T26" i="4"/>
  <c r="B35" i="4"/>
  <c r="B37" i="4"/>
  <c r="D39" i="4"/>
  <c r="T39" i="4"/>
  <c r="E44" i="4"/>
  <c r="B44" i="4"/>
  <c r="B54" i="4"/>
  <c r="T58" i="4"/>
  <c r="B67" i="4"/>
  <c r="B69" i="4"/>
  <c r="D71" i="4"/>
  <c r="T71" i="4"/>
  <c r="E76" i="4"/>
  <c r="B76" i="4"/>
  <c r="B86" i="4"/>
  <c r="T90" i="4"/>
  <c r="B99" i="4"/>
  <c r="E108" i="4"/>
  <c r="D108" i="4"/>
  <c r="E113" i="4"/>
  <c r="B113" i="4"/>
  <c r="E116" i="4"/>
  <c r="E117" i="4"/>
  <c r="D117" i="4"/>
  <c r="B117" i="4"/>
  <c r="T8" i="5"/>
  <c r="B11" i="5"/>
  <c r="D20" i="5"/>
  <c r="T23" i="5"/>
  <c r="D29" i="5"/>
  <c r="D30" i="5"/>
  <c r="B30" i="5"/>
  <c r="E37" i="5"/>
  <c r="E47" i="5"/>
  <c r="B48" i="5"/>
  <c r="B54" i="5"/>
  <c r="T57" i="5"/>
  <c r="T72" i="5"/>
  <c r="B75" i="5"/>
  <c r="A8" i="8"/>
  <c r="F9" i="8"/>
  <c r="G21" i="8"/>
  <c r="P21" i="8"/>
  <c r="F21" i="8"/>
  <c r="H21" i="8" s="1"/>
  <c r="U21" i="8"/>
  <c r="T21" i="8"/>
  <c r="J21" i="8"/>
  <c r="V21" i="8"/>
  <c r="K32" i="8"/>
  <c r="G36" i="8"/>
  <c r="S36" i="8"/>
  <c r="J36" i="8"/>
  <c r="T36" i="8"/>
  <c r="I36" i="8"/>
  <c r="K36" i="8" s="1"/>
  <c r="M36" i="8"/>
  <c r="U36" i="8"/>
  <c r="G54" i="8"/>
  <c r="U54" i="8"/>
  <c r="L54" i="8"/>
  <c r="N54" i="8" s="1"/>
  <c r="P54" i="8"/>
  <c r="T54" i="8"/>
  <c r="J54" i="8"/>
  <c r="S54" i="8"/>
  <c r="W54" i="8" s="1"/>
  <c r="I54" i="8"/>
  <c r="F54" i="8"/>
  <c r="H54" i="8" s="1"/>
  <c r="G63" i="8"/>
  <c r="I63" i="8"/>
  <c r="M63" i="8"/>
  <c r="N63" i="8" s="1"/>
  <c r="T63" i="8"/>
  <c r="J63" i="8"/>
  <c r="S63" i="8"/>
  <c r="P63" i="8"/>
  <c r="V63" i="8"/>
  <c r="U64" i="8"/>
  <c r="I75" i="8"/>
  <c r="G77" i="8"/>
  <c r="P77" i="8"/>
  <c r="F77" i="8"/>
  <c r="M77" i="8"/>
  <c r="N77" i="8" s="1"/>
  <c r="T77" i="8"/>
  <c r="J77" i="8"/>
  <c r="S77" i="8"/>
  <c r="I77" i="8"/>
  <c r="K77" i="8" s="1"/>
  <c r="V77" i="8"/>
  <c r="G80" i="8"/>
  <c r="S80" i="8"/>
  <c r="I80" i="8"/>
  <c r="M80" i="8"/>
  <c r="V80" i="8"/>
  <c r="L80" i="8"/>
  <c r="T80" i="8"/>
  <c r="J80" i="8"/>
  <c r="L103" i="8"/>
  <c r="N103" i="8" s="1"/>
  <c r="J107" i="8"/>
  <c r="K107" i="8" s="1"/>
  <c r="G110" i="8"/>
  <c r="U110" i="8"/>
  <c r="L110" i="8"/>
  <c r="N110" i="8" s="1"/>
  <c r="P110" i="8"/>
  <c r="T110" i="8"/>
  <c r="J110" i="8"/>
  <c r="S110" i="8"/>
  <c r="I110" i="8"/>
  <c r="K110" i="8" s="1"/>
  <c r="F110" i="8"/>
  <c r="F116" i="8"/>
  <c r="H116" i="8" s="1"/>
  <c r="O3" i="10"/>
  <c r="AL3" i="14"/>
  <c r="T3" i="15"/>
  <c r="AF3" i="10"/>
  <c r="AJ6" i="8" s="1"/>
  <c r="G8" i="8"/>
  <c r="P8" i="8"/>
  <c r="F8" i="8"/>
  <c r="H8" i="8" s="1"/>
  <c r="U8" i="8"/>
  <c r="L8" i="8"/>
  <c r="N8" i="8" s="1"/>
  <c r="T8" i="8"/>
  <c r="W8" i="8" s="1"/>
  <c r="I8" i="8"/>
  <c r="K8" i="8" s="1"/>
  <c r="O5" i="10"/>
  <c r="J6" i="10"/>
  <c r="F6" i="15"/>
  <c r="L6" i="10"/>
  <c r="J6" i="14"/>
  <c r="C7" i="10"/>
  <c r="A12" i="8"/>
  <c r="A12" i="7"/>
  <c r="U67" i="3"/>
  <c r="E5" i="4"/>
  <c r="E8" i="4"/>
  <c r="B8" i="4"/>
  <c r="B18" i="4"/>
  <c r="D20" i="4"/>
  <c r="D22" i="4"/>
  <c r="B33" i="4"/>
  <c r="D35" i="4"/>
  <c r="E37" i="4"/>
  <c r="E40" i="4"/>
  <c r="B40" i="4"/>
  <c r="B50" i="4"/>
  <c r="D52" i="4"/>
  <c r="D54" i="4"/>
  <c r="B65" i="4"/>
  <c r="D67" i="4"/>
  <c r="E69" i="4"/>
  <c r="E72" i="4"/>
  <c r="B72" i="4"/>
  <c r="B82" i="4"/>
  <c r="D84" i="4"/>
  <c r="D86" i="4"/>
  <c r="B97" i="4"/>
  <c r="D99" i="4"/>
  <c r="B110" i="4"/>
  <c r="E118" i="4"/>
  <c r="B118" i="4"/>
  <c r="D120" i="4"/>
  <c r="E121" i="4"/>
  <c r="B121" i="4"/>
  <c r="D121" i="4"/>
  <c r="D11" i="5"/>
  <c r="E12" i="5"/>
  <c r="D12" i="5"/>
  <c r="B12" i="5"/>
  <c r="B14" i="5"/>
  <c r="E20" i="5"/>
  <c r="E33" i="5"/>
  <c r="D34" i="5"/>
  <c r="E34" i="5"/>
  <c r="B34" i="5"/>
  <c r="T38" i="5"/>
  <c r="D48" i="5"/>
  <c r="B49" i="5"/>
  <c r="E49" i="5"/>
  <c r="D49" i="5"/>
  <c r="D67" i="5"/>
  <c r="B68" i="5"/>
  <c r="D68" i="5"/>
  <c r="D75" i="5"/>
  <c r="E76" i="5"/>
  <c r="D76" i="5"/>
  <c r="B76" i="5"/>
  <c r="G94" i="6"/>
  <c r="H94" i="6" s="1"/>
  <c r="I94" i="6" s="1"/>
  <c r="J9" i="8"/>
  <c r="N13" i="8"/>
  <c r="G20" i="8"/>
  <c r="S20" i="8"/>
  <c r="J20" i="8"/>
  <c r="M20" i="8"/>
  <c r="N20" i="8" s="1"/>
  <c r="T20" i="8"/>
  <c r="I20" i="8"/>
  <c r="P20" i="8"/>
  <c r="V20" i="8"/>
  <c r="P33" i="8"/>
  <c r="G34" i="8"/>
  <c r="H34" i="8" s="1"/>
  <c r="T34" i="8"/>
  <c r="J34" i="8"/>
  <c r="S34" i="8"/>
  <c r="I34" i="8"/>
  <c r="M34" i="8"/>
  <c r="N34" i="8" s="1"/>
  <c r="U34" i="8"/>
  <c r="V34" i="8"/>
  <c r="G42" i="8"/>
  <c r="M42" i="8"/>
  <c r="N42" i="8" s="1"/>
  <c r="T42" i="8"/>
  <c r="J42" i="8"/>
  <c r="S42" i="8"/>
  <c r="I42" i="8"/>
  <c r="K42" i="8" s="1"/>
  <c r="P42" i="8"/>
  <c r="V42" i="8"/>
  <c r="P46" i="8"/>
  <c r="W69" i="8"/>
  <c r="F71" i="8"/>
  <c r="H71" i="8" s="1"/>
  <c r="J75" i="8"/>
  <c r="I78" i="8"/>
  <c r="S81" i="8"/>
  <c r="I81" i="8"/>
  <c r="M81" i="8"/>
  <c r="U81" i="8"/>
  <c r="J81" i="8"/>
  <c r="P107" i="8"/>
  <c r="F115" i="8"/>
  <c r="H115" i="8" s="1"/>
  <c r="G122" i="8"/>
  <c r="M122" i="8"/>
  <c r="N122" i="8" s="1"/>
  <c r="T122" i="8"/>
  <c r="J122" i="8"/>
  <c r="S122" i="8"/>
  <c r="I122" i="8"/>
  <c r="K122" i="8" s="1"/>
  <c r="P122" i="8"/>
  <c r="V122" i="8"/>
  <c r="G125" i="8"/>
  <c r="P125" i="8"/>
  <c r="F125" i="8"/>
  <c r="U125" i="8"/>
  <c r="T125" i="8"/>
  <c r="J125" i="8"/>
  <c r="V125" i="8"/>
  <c r="F127" i="8"/>
  <c r="H127" i="8" s="1"/>
  <c r="A6" i="7"/>
  <c r="A6" i="8"/>
  <c r="A5" i="3"/>
  <c r="X4" i="10"/>
  <c r="AD5" i="10"/>
  <c r="AG8" i="8" s="1"/>
  <c r="H5" i="10"/>
  <c r="D5" i="15"/>
  <c r="H5" i="14"/>
  <c r="AL5" i="14"/>
  <c r="AF5" i="10"/>
  <c r="AJ8" i="8" s="1"/>
  <c r="J7" i="10"/>
  <c r="H8" i="14"/>
  <c r="H8" i="10"/>
  <c r="D8" i="15"/>
  <c r="K9" i="10"/>
  <c r="L7" i="8"/>
  <c r="U7" i="8"/>
  <c r="L11" i="8"/>
  <c r="M26" i="8"/>
  <c r="G35" i="8"/>
  <c r="H35" i="8" s="1"/>
  <c r="V35" i="8"/>
  <c r="M35" i="8"/>
  <c r="N35" i="8" s="1"/>
  <c r="U35" i="8"/>
  <c r="W35" i="8" s="1"/>
  <c r="G37" i="8"/>
  <c r="P37" i="8"/>
  <c r="F37" i="8"/>
  <c r="L37" i="8"/>
  <c r="N37" i="8" s="1"/>
  <c r="V37" i="8"/>
  <c r="W37" i="8" s="1"/>
  <c r="M38" i="8"/>
  <c r="M39" i="8"/>
  <c r="M40" i="8"/>
  <c r="N40" i="8" s="1"/>
  <c r="I45" i="8"/>
  <c r="S45" i="8"/>
  <c r="G47" i="8"/>
  <c r="I47" i="8"/>
  <c r="L47" i="8"/>
  <c r="V47" i="8"/>
  <c r="U48" i="8"/>
  <c r="M50" i="8"/>
  <c r="L51" i="8"/>
  <c r="M52" i="8"/>
  <c r="S55" i="8"/>
  <c r="G61" i="8"/>
  <c r="P61" i="8"/>
  <c r="F61" i="8"/>
  <c r="L61" i="8"/>
  <c r="N61" i="8" s="1"/>
  <c r="V61" i="8"/>
  <c r="W61" i="8" s="1"/>
  <c r="P65" i="8"/>
  <c r="U72" i="8"/>
  <c r="M74" i="8"/>
  <c r="G82" i="8"/>
  <c r="H82" i="8" s="1"/>
  <c r="L82" i="8"/>
  <c r="N82" i="8" s="1"/>
  <c r="V82" i="8"/>
  <c r="W82" i="8" s="1"/>
  <c r="L83" i="8"/>
  <c r="M84" i="8"/>
  <c r="S87" i="8"/>
  <c r="G91" i="8"/>
  <c r="H91" i="8" s="1"/>
  <c r="V91" i="8"/>
  <c r="M91" i="8"/>
  <c r="N91" i="8" s="1"/>
  <c r="U91" i="8"/>
  <c r="G92" i="8"/>
  <c r="H92" i="8" s="1"/>
  <c r="S92" i="8"/>
  <c r="J92" i="8"/>
  <c r="K92" i="8" s="1"/>
  <c r="L92" i="8"/>
  <c r="N92" i="8" s="1"/>
  <c r="V92" i="8"/>
  <c r="U104" i="8"/>
  <c r="M106" i="8"/>
  <c r="S111" i="8"/>
  <c r="G117" i="8"/>
  <c r="P117" i="8"/>
  <c r="F117" i="8"/>
  <c r="L117" i="8"/>
  <c r="N117" i="8" s="1"/>
  <c r="V117" i="8"/>
  <c r="W117" i="8" s="1"/>
  <c r="M120" i="8"/>
  <c r="U128" i="8"/>
  <c r="G130" i="8"/>
  <c r="H130" i="8" s="1"/>
  <c r="Q130" i="8"/>
  <c r="L130" i="8"/>
  <c r="N130" i="8" s="1"/>
  <c r="V130" i="8"/>
  <c r="W130" i="8" s="1"/>
  <c r="L131" i="8"/>
  <c r="M132" i="8"/>
  <c r="J5" i="12"/>
  <c r="N4" i="15"/>
  <c r="H6" i="10"/>
  <c r="T6" i="10"/>
  <c r="I9" i="7" s="1"/>
  <c r="O9" i="7" s="1"/>
  <c r="Z6" i="10"/>
  <c r="AB9" i="8" s="1"/>
  <c r="C8" i="10"/>
  <c r="F8" i="10"/>
  <c r="O8" i="10"/>
  <c r="R8" i="10"/>
  <c r="G11" i="7" s="1"/>
  <c r="J8" i="15"/>
  <c r="X8" i="10"/>
  <c r="AG8" i="10"/>
  <c r="AK11" i="8" s="1"/>
  <c r="U8" i="15"/>
  <c r="N9" i="10"/>
  <c r="Q9" i="15"/>
  <c r="F10" i="10"/>
  <c r="B10" i="15"/>
  <c r="L10" i="15"/>
  <c r="AG10" i="10"/>
  <c r="AK13" i="8" s="1"/>
  <c r="F11" i="10"/>
  <c r="F11" i="14"/>
  <c r="G11" i="14" s="1"/>
  <c r="L11" i="15"/>
  <c r="N11" i="15"/>
  <c r="R11" i="15"/>
  <c r="J12" i="10"/>
  <c r="Z12" i="10"/>
  <c r="AB15" i="8" s="1"/>
  <c r="K13" i="15"/>
  <c r="AD13" i="10"/>
  <c r="AG16" i="8" s="1"/>
  <c r="G17" i="8"/>
  <c r="T17" i="8"/>
  <c r="W17" i="8" s="1"/>
  <c r="C15" i="10"/>
  <c r="R15" i="14"/>
  <c r="X15" i="10"/>
  <c r="C16" i="10"/>
  <c r="N16" i="10"/>
  <c r="AF16" i="14"/>
  <c r="H17" i="15"/>
  <c r="Q17" i="14"/>
  <c r="P17" i="15"/>
  <c r="AF18" i="10"/>
  <c r="AJ21" i="8" s="1"/>
  <c r="T18" i="15"/>
  <c r="AL18" i="14"/>
  <c r="I24" i="15"/>
  <c r="V10" i="10"/>
  <c r="Y13" i="8"/>
  <c r="Z13" i="8" s="1"/>
  <c r="AA11" i="10"/>
  <c r="AC14" i="8" s="1"/>
  <c r="O11" i="15"/>
  <c r="C12" i="15"/>
  <c r="J13" i="10"/>
  <c r="R13" i="10"/>
  <c r="G16" i="7" s="1"/>
  <c r="W13" i="14"/>
  <c r="X13" i="14" s="1"/>
  <c r="T13" i="14" s="1"/>
  <c r="C14" i="10"/>
  <c r="W14" i="14"/>
  <c r="X14" i="14" s="1"/>
  <c r="T14" i="14" s="1"/>
  <c r="AL14" i="14"/>
  <c r="M15" i="10"/>
  <c r="O15" i="14"/>
  <c r="AE15" i="14"/>
  <c r="O15" i="15"/>
  <c r="AN15" i="14"/>
  <c r="AL15" i="14"/>
  <c r="AF16" i="10"/>
  <c r="AJ19" i="8" s="1"/>
  <c r="T16" i="15"/>
  <c r="L17" i="15"/>
  <c r="O18" i="10"/>
  <c r="R18" i="10"/>
  <c r="G21" i="7" s="1"/>
  <c r="O18" i="14"/>
  <c r="P26" i="14"/>
  <c r="D10" i="8"/>
  <c r="P11" i="8"/>
  <c r="F12" i="8"/>
  <c r="G15" i="8"/>
  <c r="I15" i="8"/>
  <c r="K15" i="8" s="1"/>
  <c r="L15" i="8"/>
  <c r="V15" i="8"/>
  <c r="Y16" i="8"/>
  <c r="Z16" i="8" s="1"/>
  <c r="P17" i="8"/>
  <c r="F18" i="8"/>
  <c r="P26" i="8"/>
  <c r="F27" i="8"/>
  <c r="F28" i="8"/>
  <c r="G31" i="8"/>
  <c r="I31" i="8"/>
  <c r="K31" i="8" s="1"/>
  <c r="L31" i="8"/>
  <c r="V31" i="8"/>
  <c r="U32" i="8"/>
  <c r="P38" i="8"/>
  <c r="P39" i="8"/>
  <c r="F40" i="8"/>
  <c r="H40" i="8" s="1"/>
  <c r="U45" i="8"/>
  <c r="G46" i="8"/>
  <c r="H46" i="8" s="1"/>
  <c r="U46" i="8"/>
  <c r="L46" i="8"/>
  <c r="M46" i="8"/>
  <c r="M48" i="8"/>
  <c r="N48" i="8" s="1"/>
  <c r="O48" i="8" s="1"/>
  <c r="P50" i="8"/>
  <c r="P51" i="8"/>
  <c r="P52" i="8"/>
  <c r="U55" i="8"/>
  <c r="U56" i="8"/>
  <c r="J57" i="8"/>
  <c r="K57" i="8" s="1"/>
  <c r="U57" i="8"/>
  <c r="G58" i="8"/>
  <c r="L58" i="8"/>
  <c r="V58" i="8"/>
  <c r="F62" i="8"/>
  <c r="J67" i="8"/>
  <c r="K67" i="8" s="1"/>
  <c r="T67" i="8"/>
  <c r="M72" i="8"/>
  <c r="N72" i="8" s="1"/>
  <c r="P74" i="8"/>
  <c r="F75" i="8"/>
  <c r="F76" i="8"/>
  <c r="G79" i="8"/>
  <c r="I79" i="8"/>
  <c r="K79" i="8" s="1"/>
  <c r="L79" i="8"/>
  <c r="V79" i="8"/>
  <c r="P83" i="8"/>
  <c r="P84" i="8"/>
  <c r="U87" i="8"/>
  <c r="U88" i="8"/>
  <c r="F94" i="8"/>
  <c r="G101" i="8"/>
  <c r="P101" i="8"/>
  <c r="F101" i="8"/>
  <c r="H101" i="8" s="1"/>
  <c r="L101" i="8"/>
  <c r="V101" i="8"/>
  <c r="M104" i="8"/>
  <c r="N104" i="8" s="1"/>
  <c r="P106" i="8"/>
  <c r="F107" i="8"/>
  <c r="F108" i="8"/>
  <c r="U111" i="8"/>
  <c r="J113" i="8"/>
  <c r="K113" i="8" s="1"/>
  <c r="U113" i="8"/>
  <c r="G114" i="8"/>
  <c r="L114" i="8"/>
  <c r="V114" i="8"/>
  <c r="F118" i="8"/>
  <c r="F119" i="8"/>
  <c r="F120" i="8"/>
  <c r="H120" i="8" s="1"/>
  <c r="M128" i="8"/>
  <c r="N128" i="8" s="1"/>
  <c r="O128" i="8" s="1"/>
  <c r="P131" i="8"/>
  <c r="P132" i="8"/>
  <c r="J137" i="8"/>
  <c r="K137" i="8" s="1"/>
  <c r="U137" i="8"/>
  <c r="G138" i="8"/>
  <c r="L138" i="8"/>
  <c r="V138" i="8"/>
  <c r="C4" i="10"/>
  <c r="F4" i="10"/>
  <c r="Z4" i="10"/>
  <c r="AB7" i="8" s="1"/>
  <c r="C6" i="10"/>
  <c r="B6" i="15"/>
  <c r="H6" i="15"/>
  <c r="X6" i="10"/>
  <c r="AE6" i="10"/>
  <c r="AI9" i="8" s="1"/>
  <c r="U6" i="15"/>
  <c r="J8" i="14"/>
  <c r="K8" i="14" s="1"/>
  <c r="S8" i="15"/>
  <c r="G9" i="10"/>
  <c r="C9" i="15"/>
  <c r="C10" i="10"/>
  <c r="AD10" i="10"/>
  <c r="AG13" i="8" s="1"/>
  <c r="C11" i="10"/>
  <c r="G11" i="10"/>
  <c r="C11" i="15"/>
  <c r="K11" i="10"/>
  <c r="W11" i="14"/>
  <c r="X11" i="14" s="1"/>
  <c r="T11" i="14" s="1"/>
  <c r="W11" i="10"/>
  <c r="AH11" i="14"/>
  <c r="AJ11" i="14" s="1"/>
  <c r="C12" i="10"/>
  <c r="G12" i="10"/>
  <c r="W12" i="14"/>
  <c r="X12" i="14" s="1"/>
  <c r="T12" i="14" s="1"/>
  <c r="G13" i="10"/>
  <c r="N13" i="10"/>
  <c r="H13" i="15"/>
  <c r="Y13" i="10"/>
  <c r="AA16" i="8" s="1"/>
  <c r="AH13" i="14"/>
  <c r="AJ13" i="14" s="1"/>
  <c r="H15" i="15"/>
  <c r="AA15" i="10"/>
  <c r="AC18" i="8" s="1"/>
  <c r="AB15" i="10"/>
  <c r="AD18" i="8" s="1"/>
  <c r="P15" i="15"/>
  <c r="B16" i="15"/>
  <c r="D16" i="15"/>
  <c r="H16" i="14"/>
  <c r="O17" i="15"/>
  <c r="AA17" i="10"/>
  <c r="AC20" i="8" s="1"/>
  <c r="AE17" i="14"/>
  <c r="T13" i="5"/>
  <c r="T45" i="5"/>
  <c r="T77" i="5"/>
  <c r="A7" i="7"/>
  <c r="A11" i="7"/>
  <c r="A13" i="7"/>
  <c r="A17" i="7"/>
  <c r="F7" i="8"/>
  <c r="P7" i="8"/>
  <c r="E10" i="8"/>
  <c r="V10" i="8" s="1"/>
  <c r="F11" i="8"/>
  <c r="M15" i="8"/>
  <c r="F17" i="8"/>
  <c r="I18" i="8"/>
  <c r="K18" i="8" s="1"/>
  <c r="G22" i="8"/>
  <c r="U22" i="8"/>
  <c r="L22" i="8"/>
  <c r="N22" i="8" s="1"/>
  <c r="M22" i="8"/>
  <c r="F26" i="8"/>
  <c r="M31" i="8"/>
  <c r="L32" i="8"/>
  <c r="N32" i="8" s="1"/>
  <c r="V32" i="8"/>
  <c r="W32" i="8" s="1"/>
  <c r="P35" i="8"/>
  <c r="F38" i="8"/>
  <c r="F39" i="8"/>
  <c r="G45" i="8"/>
  <c r="P45" i="8"/>
  <c r="F45" i="8"/>
  <c r="L45" i="8"/>
  <c r="V45" i="8"/>
  <c r="P47" i="8"/>
  <c r="P48" i="8"/>
  <c r="F50" i="8"/>
  <c r="F51" i="8"/>
  <c r="F52" i="8"/>
  <c r="I53" i="8"/>
  <c r="K53" i="8" s="1"/>
  <c r="G55" i="8"/>
  <c r="H55" i="8" s="1"/>
  <c r="I55" i="8"/>
  <c r="K55" i="8" s="1"/>
  <c r="L55" i="8"/>
  <c r="N55" i="8" s="1"/>
  <c r="V55" i="8"/>
  <c r="L56" i="8"/>
  <c r="N56" i="8" s="1"/>
  <c r="V56" i="8"/>
  <c r="W56" i="8" s="1"/>
  <c r="L57" i="8"/>
  <c r="N57" i="8" s="1"/>
  <c r="V57" i="8"/>
  <c r="M58" i="8"/>
  <c r="I65" i="8"/>
  <c r="K65" i="8" s="1"/>
  <c r="G67" i="8"/>
  <c r="H67" i="8" s="1"/>
  <c r="V67" i="8"/>
  <c r="M67" i="8"/>
  <c r="N67" i="8" s="1"/>
  <c r="U67" i="8"/>
  <c r="G70" i="8"/>
  <c r="U70" i="8"/>
  <c r="L70" i="8"/>
  <c r="M70" i="8"/>
  <c r="P72" i="8"/>
  <c r="F74" i="8"/>
  <c r="M79" i="8"/>
  <c r="P82" i="8"/>
  <c r="F83" i="8"/>
  <c r="F84" i="8"/>
  <c r="I85" i="8"/>
  <c r="K85" i="8" s="1"/>
  <c r="G87" i="8"/>
  <c r="I87" i="8"/>
  <c r="K87" i="8" s="1"/>
  <c r="L87" i="8"/>
  <c r="V87" i="8"/>
  <c r="L88" i="8"/>
  <c r="N88" i="8" s="1"/>
  <c r="V88" i="8"/>
  <c r="W88" i="8" s="1"/>
  <c r="P91" i="8"/>
  <c r="P92" i="8"/>
  <c r="M101" i="8"/>
  <c r="P104" i="8"/>
  <c r="F106" i="8"/>
  <c r="I109" i="8"/>
  <c r="K109" i="8" s="1"/>
  <c r="G111" i="8"/>
  <c r="H111" i="8" s="1"/>
  <c r="I111" i="8"/>
  <c r="K111" i="8" s="1"/>
  <c r="L111" i="8"/>
  <c r="N111" i="8" s="1"/>
  <c r="V111" i="8"/>
  <c r="U112" i="8"/>
  <c r="W112" i="8" s="1"/>
  <c r="L113" i="8"/>
  <c r="N113" i="8" s="1"/>
  <c r="V113" i="8"/>
  <c r="M114" i="8"/>
  <c r="G126" i="8"/>
  <c r="U126" i="8"/>
  <c r="L126" i="8"/>
  <c r="N126" i="8" s="1"/>
  <c r="M126" i="8"/>
  <c r="P128" i="8"/>
  <c r="P130" i="8"/>
  <c r="R130" i="8" s="1"/>
  <c r="F131" i="8"/>
  <c r="F132" i="8"/>
  <c r="I133" i="8"/>
  <c r="K133" i="8" s="1"/>
  <c r="U136" i="8"/>
  <c r="W136" i="8" s="1"/>
  <c r="L137" i="8"/>
  <c r="N137" i="8" s="1"/>
  <c r="V137" i="8"/>
  <c r="M138" i="8"/>
  <c r="S6" i="15"/>
  <c r="C9" i="10"/>
  <c r="O9" i="10"/>
  <c r="W9" i="10"/>
  <c r="S9" i="15"/>
  <c r="G10" i="10"/>
  <c r="C10" i="15"/>
  <c r="W10" i="10"/>
  <c r="AC10" i="14"/>
  <c r="T12" i="10"/>
  <c r="I15" i="7" s="1"/>
  <c r="J12" i="15"/>
  <c r="W12" i="10"/>
  <c r="C13" i="15"/>
  <c r="O13" i="10"/>
  <c r="M13" i="15"/>
  <c r="O15" i="10"/>
  <c r="R15" i="10"/>
  <c r="G18" i="7" s="1"/>
  <c r="H16" i="10"/>
  <c r="Z17" i="10"/>
  <c r="AB20" i="8" s="1"/>
  <c r="AD17" i="14"/>
  <c r="AF17" i="14"/>
  <c r="AE17" i="10"/>
  <c r="AI20" i="8" s="1"/>
  <c r="C20" i="15"/>
  <c r="G20" i="10"/>
  <c r="F20" i="14"/>
  <c r="AM20" i="14"/>
  <c r="AN20" i="14" s="1"/>
  <c r="AG20" i="10"/>
  <c r="AK23" i="8" s="1"/>
  <c r="E24" i="7"/>
  <c r="E24" i="6"/>
  <c r="E24" i="8"/>
  <c r="AF6" i="10"/>
  <c r="AJ9" i="8" s="1"/>
  <c r="AD8" i="10"/>
  <c r="AG11" i="8" s="1"/>
  <c r="AF9" i="10"/>
  <c r="AJ12" i="8" s="1"/>
  <c r="AL12" i="8" s="1"/>
  <c r="X10" i="10"/>
  <c r="AB10" i="10"/>
  <c r="AD13" i="8" s="1"/>
  <c r="T10" i="15"/>
  <c r="AL10" i="14"/>
  <c r="E11" i="15"/>
  <c r="E16" i="7"/>
  <c r="E16" i="6"/>
  <c r="G16" i="6" s="1"/>
  <c r="H16" i="6" s="1"/>
  <c r="I16" i="6" s="1"/>
  <c r="E16" i="8"/>
  <c r="F16" i="8" s="1"/>
  <c r="G15" i="10"/>
  <c r="C15" i="15"/>
  <c r="U15" i="10"/>
  <c r="J18" i="7" s="1"/>
  <c r="K15" i="15"/>
  <c r="S15" i="15"/>
  <c r="P16" i="15"/>
  <c r="I17" i="15"/>
  <c r="N18" i="14"/>
  <c r="C19" i="10"/>
  <c r="P20" i="10"/>
  <c r="AC11" i="10"/>
  <c r="AF14" i="8" s="1"/>
  <c r="Q13" i="15"/>
  <c r="I14" i="10"/>
  <c r="S17" i="6" s="1"/>
  <c r="T14" i="15"/>
  <c r="T15" i="15"/>
  <c r="AF15" i="10"/>
  <c r="AJ18" i="8" s="1"/>
  <c r="J17" i="15"/>
  <c r="Q18" i="14"/>
  <c r="T18" i="10"/>
  <c r="I21" i="7" s="1"/>
  <c r="L18" i="15"/>
  <c r="AA18" i="14"/>
  <c r="I19" i="10"/>
  <c r="S22" i="6" s="1"/>
  <c r="I19" i="14"/>
  <c r="AL21" i="14"/>
  <c r="AF21" i="10"/>
  <c r="AJ24" i="8" s="1"/>
  <c r="J7" i="8"/>
  <c r="J11" i="8"/>
  <c r="K11" i="8" s="1"/>
  <c r="G12" i="8"/>
  <c r="S12" i="8"/>
  <c r="J12" i="8"/>
  <c r="L12" i="8"/>
  <c r="N12" i="8" s="1"/>
  <c r="V12" i="8"/>
  <c r="G18" i="8"/>
  <c r="L18" i="8"/>
  <c r="N18" i="8" s="1"/>
  <c r="V18" i="8"/>
  <c r="K25" i="8"/>
  <c r="G27" i="8"/>
  <c r="V27" i="8"/>
  <c r="M27" i="8"/>
  <c r="N27" i="8" s="1"/>
  <c r="U27" i="8"/>
  <c r="G28" i="8"/>
  <c r="S28" i="8"/>
  <c r="J28" i="8"/>
  <c r="K28" i="8" s="1"/>
  <c r="L28" i="8"/>
  <c r="N28" i="8" s="1"/>
  <c r="V28" i="8"/>
  <c r="J38" i="8"/>
  <c r="K38" i="8" s="1"/>
  <c r="U40" i="8"/>
  <c r="W40" i="8" s="1"/>
  <c r="W48" i="8"/>
  <c r="K49" i="8"/>
  <c r="J51" i="8"/>
  <c r="K51" i="8" s="1"/>
  <c r="G53" i="8"/>
  <c r="P53" i="8"/>
  <c r="F53" i="8"/>
  <c r="L53" i="8"/>
  <c r="N53" i="8" s="1"/>
  <c r="V53" i="8"/>
  <c r="W72" i="8"/>
  <c r="K73" i="8"/>
  <c r="G75" i="8"/>
  <c r="V75" i="8"/>
  <c r="M75" i="8"/>
  <c r="N75" i="8" s="1"/>
  <c r="U75" i="8"/>
  <c r="G76" i="8"/>
  <c r="S76" i="8"/>
  <c r="J76" i="8"/>
  <c r="K76" i="8" s="1"/>
  <c r="L76" i="8"/>
  <c r="N76" i="8" s="1"/>
  <c r="V76" i="8"/>
  <c r="J83" i="8"/>
  <c r="K83" i="8" s="1"/>
  <c r="G85" i="8"/>
  <c r="P85" i="8"/>
  <c r="F85" i="8"/>
  <c r="L85" i="8"/>
  <c r="N85" i="8" s="1"/>
  <c r="V85" i="8"/>
  <c r="W85" i="8" s="1"/>
  <c r="G94" i="8"/>
  <c r="U94" i="8"/>
  <c r="L94" i="8"/>
  <c r="N94" i="8" s="1"/>
  <c r="V94" i="8"/>
  <c r="W104" i="8"/>
  <c r="K105" i="8"/>
  <c r="G107" i="8"/>
  <c r="V107" i="8"/>
  <c r="M107" i="8"/>
  <c r="N107" i="8" s="1"/>
  <c r="U107" i="8"/>
  <c r="G108" i="8"/>
  <c r="S108" i="8"/>
  <c r="J108" i="8"/>
  <c r="K108" i="8" s="1"/>
  <c r="L108" i="8"/>
  <c r="N108" i="8" s="1"/>
  <c r="V108" i="8"/>
  <c r="G109" i="8"/>
  <c r="P109" i="8"/>
  <c r="F109" i="8"/>
  <c r="L109" i="8"/>
  <c r="N109" i="8" s="1"/>
  <c r="V109" i="8"/>
  <c r="G119" i="8"/>
  <c r="I119" i="8"/>
  <c r="K119" i="8" s="1"/>
  <c r="L119" i="8"/>
  <c r="N119" i="8" s="1"/>
  <c r="V119" i="8"/>
  <c r="U120" i="8"/>
  <c r="W120" i="8" s="1"/>
  <c r="W128" i="8"/>
  <c r="J131" i="8"/>
  <c r="K131" i="8" s="1"/>
  <c r="G133" i="8"/>
  <c r="P133" i="8"/>
  <c r="F133" i="8"/>
  <c r="L133" i="8"/>
  <c r="N133" i="8" s="1"/>
  <c r="V133" i="8"/>
  <c r="W133" i="8" s="1"/>
  <c r="C5" i="10"/>
  <c r="AN6" i="14"/>
  <c r="T6" i="15"/>
  <c r="J8" i="10"/>
  <c r="F8" i="15"/>
  <c r="R8" i="15"/>
  <c r="O18" i="12"/>
  <c r="P9" i="10"/>
  <c r="M9" i="15"/>
  <c r="Y9" i="10"/>
  <c r="AA12" i="8" s="1"/>
  <c r="AC9" i="10"/>
  <c r="AF12" i="8" s="1"/>
  <c r="U9" i="15"/>
  <c r="AM9" i="14"/>
  <c r="AN9" i="14" s="1"/>
  <c r="M10" i="10"/>
  <c r="P10" i="15"/>
  <c r="U10" i="15"/>
  <c r="O31" i="12"/>
  <c r="B11" i="15"/>
  <c r="I11" i="10"/>
  <c r="S14" i="6" s="1"/>
  <c r="J31" i="12"/>
  <c r="Q14" i="8" s="1"/>
  <c r="AE11" i="14"/>
  <c r="Q11" i="15"/>
  <c r="M12" i="10"/>
  <c r="R12" i="10"/>
  <c r="G15" i="7" s="1"/>
  <c r="H12" i="15"/>
  <c r="Q12" i="15"/>
  <c r="AM12" i="14"/>
  <c r="U12" i="15"/>
  <c r="L13" i="10"/>
  <c r="F13" i="15"/>
  <c r="O13" i="14"/>
  <c r="M13" i="14" s="1"/>
  <c r="Z13" i="10"/>
  <c r="AB16" i="8" s="1"/>
  <c r="N13" i="15"/>
  <c r="AC13" i="10"/>
  <c r="AF16" i="8" s="1"/>
  <c r="AH16" i="8" s="1"/>
  <c r="AG13" i="10"/>
  <c r="AK16" i="8" s="1"/>
  <c r="U13" i="15"/>
  <c r="E14" i="15"/>
  <c r="H15" i="10"/>
  <c r="AE15" i="10"/>
  <c r="AI18" i="8" s="1"/>
  <c r="AL18" i="8" s="1"/>
  <c r="AG15" i="10"/>
  <c r="AK18" i="8" s="1"/>
  <c r="X16" i="10"/>
  <c r="N16" i="15"/>
  <c r="Z16" i="10"/>
  <c r="AB19" i="8" s="1"/>
  <c r="H17" i="10"/>
  <c r="H17" i="14"/>
  <c r="T17" i="10"/>
  <c r="I20" i="7" s="1"/>
  <c r="K18" i="14"/>
  <c r="M19" i="15"/>
  <c r="Y19" i="10"/>
  <c r="AA22" i="8" s="1"/>
  <c r="AC19" i="14"/>
  <c r="AA20" i="14"/>
  <c r="B21" i="15"/>
  <c r="F21" i="10"/>
  <c r="E21" i="14"/>
  <c r="T21" i="15"/>
  <c r="G7" i="8"/>
  <c r="T7" i="8"/>
  <c r="G11" i="8"/>
  <c r="V11" i="8"/>
  <c r="M11" i="8"/>
  <c r="U11" i="8"/>
  <c r="G26" i="8"/>
  <c r="L26" i="8"/>
  <c r="N26" i="8" s="1"/>
  <c r="V26" i="8"/>
  <c r="W26" i="8" s="1"/>
  <c r="G38" i="8"/>
  <c r="U38" i="8"/>
  <c r="L38" i="8"/>
  <c r="N38" i="8" s="1"/>
  <c r="V38" i="8"/>
  <c r="W38" i="8" s="1"/>
  <c r="G39" i="8"/>
  <c r="I39" i="8"/>
  <c r="K39" i="8" s="1"/>
  <c r="L39" i="8"/>
  <c r="N39" i="8" s="1"/>
  <c r="V39" i="8"/>
  <c r="W39" i="8" s="1"/>
  <c r="G50" i="8"/>
  <c r="L50" i="8"/>
  <c r="N50" i="8" s="1"/>
  <c r="V50" i="8"/>
  <c r="W50" i="8" s="1"/>
  <c r="G51" i="8"/>
  <c r="V51" i="8"/>
  <c r="M51" i="8"/>
  <c r="U51" i="8"/>
  <c r="G52" i="8"/>
  <c r="S52" i="8"/>
  <c r="J52" i="8"/>
  <c r="K52" i="8" s="1"/>
  <c r="L52" i="8"/>
  <c r="N52" i="8" s="1"/>
  <c r="V52" i="8"/>
  <c r="O56" i="8"/>
  <c r="G62" i="8"/>
  <c r="U62" i="8"/>
  <c r="W62" i="8" s="1"/>
  <c r="L62" i="8"/>
  <c r="M62" i="8"/>
  <c r="G74" i="8"/>
  <c r="Q74" i="8"/>
  <c r="L74" i="8"/>
  <c r="N74" i="8" s="1"/>
  <c r="V74" i="8"/>
  <c r="W74" i="8" s="1"/>
  <c r="G83" i="8"/>
  <c r="V83" i="8"/>
  <c r="M83" i="8"/>
  <c r="U83" i="8"/>
  <c r="G84" i="8"/>
  <c r="S84" i="8"/>
  <c r="J84" i="8"/>
  <c r="K84" i="8" s="1"/>
  <c r="L84" i="8"/>
  <c r="N84" i="8" s="1"/>
  <c r="V84" i="8"/>
  <c r="W101" i="8"/>
  <c r="G106" i="8"/>
  <c r="L106" i="8"/>
  <c r="N106" i="8" s="1"/>
  <c r="V106" i="8"/>
  <c r="W106" i="8" s="1"/>
  <c r="G118" i="8"/>
  <c r="U118" i="8"/>
  <c r="W118" i="8" s="1"/>
  <c r="L118" i="8"/>
  <c r="N118" i="8" s="1"/>
  <c r="M118" i="8"/>
  <c r="N120" i="8"/>
  <c r="G131" i="8"/>
  <c r="V131" i="8"/>
  <c r="M131" i="8"/>
  <c r="U131" i="8"/>
  <c r="G132" i="8"/>
  <c r="S132" i="8"/>
  <c r="W132" i="8" s="1"/>
  <c r="J132" i="8"/>
  <c r="K132" i="8" s="1"/>
  <c r="L132" i="8"/>
  <c r="N132" i="8" s="1"/>
  <c r="V132" i="8"/>
  <c r="N12" i="13"/>
  <c r="F5" i="13"/>
  <c r="F10" i="13"/>
  <c r="F11" i="13"/>
  <c r="C3" i="10"/>
  <c r="J4" i="10"/>
  <c r="P4" i="15"/>
  <c r="AB4" i="10"/>
  <c r="AD7" i="8" s="1"/>
  <c r="O6" i="10"/>
  <c r="N6" i="15"/>
  <c r="M8" i="10"/>
  <c r="F9" i="10"/>
  <c r="E9" i="14"/>
  <c r="G9" i="14" s="1"/>
  <c r="F10" i="14"/>
  <c r="G10" i="14" s="1"/>
  <c r="J26" i="12"/>
  <c r="Q13" i="8" s="1"/>
  <c r="Y10" i="10"/>
  <c r="AA13" i="8" s="1"/>
  <c r="Z11" i="10"/>
  <c r="AB14" i="8" s="1"/>
  <c r="AD11" i="10"/>
  <c r="AG14" i="8" s="1"/>
  <c r="O37" i="12"/>
  <c r="F12" i="14"/>
  <c r="G12" i="14" s="1"/>
  <c r="J37" i="12"/>
  <c r="AC12" i="10"/>
  <c r="AF15" i="8" s="1"/>
  <c r="AH15" i="8" s="1"/>
  <c r="R12" i="15"/>
  <c r="AI12" i="14"/>
  <c r="AJ12" i="14" s="1"/>
  <c r="AG12" i="10"/>
  <c r="AK15" i="8" s="1"/>
  <c r="G13" i="14"/>
  <c r="AF14" i="10"/>
  <c r="AJ17" i="8" s="1"/>
  <c r="K16" i="15"/>
  <c r="R16" i="14"/>
  <c r="AL16" i="14"/>
  <c r="C17" i="15"/>
  <c r="G17" i="10"/>
  <c r="W17" i="10"/>
  <c r="S18" i="10"/>
  <c r="H21" i="7" s="1"/>
  <c r="X18" i="10"/>
  <c r="E19" i="15"/>
  <c r="P21" i="14"/>
  <c r="AA21" i="10"/>
  <c r="AC24" i="8" s="1"/>
  <c r="O21" i="15"/>
  <c r="AD21" i="10"/>
  <c r="AG24" i="8" s="1"/>
  <c r="AH24" i="8" s="1"/>
  <c r="R21" i="15"/>
  <c r="C22" i="15"/>
  <c r="G22" i="10"/>
  <c r="R22" i="15"/>
  <c r="AI22" i="14"/>
  <c r="AJ22" i="14" s="1"/>
  <c r="R23" i="10"/>
  <c r="G26" i="7" s="1"/>
  <c r="AB23" i="10"/>
  <c r="AD26" i="8" s="1"/>
  <c r="O25" i="15"/>
  <c r="AA25" i="10"/>
  <c r="AC28" i="8" s="1"/>
  <c r="U28" i="15"/>
  <c r="AM28" i="14"/>
  <c r="AG28" i="10"/>
  <c r="AK31" i="8" s="1"/>
  <c r="K17" i="10"/>
  <c r="K18" i="10"/>
  <c r="N18" i="15"/>
  <c r="AD18" i="14"/>
  <c r="O18" i="15"/>
  <c r="AA18" i="10"/>
  <c r="AC21" i="8" s="1"/>
  <c r="AE18" i="14"/>
  <c r="O20" i="10"/>
  <c r="J20" i="15"/>
  <c r="T20" i="15"/>
  <c r="H21" i="14"/>
  <c r="L21" i="14" s="1"/>
  <c r="P21" i="10"/>
  <c r="F22" i="10"/>
  <c r="E22" i="14"/>
  <c r="B22" i="15"/>
  <c r="AC22" i="10"/>
  <c r="AF25" i="8" s="1"/>
  <c r="Q22" i="15"/>
  <c r="AD22" i="10"/>
  <c r="AG25" i="8" s="1"/>
  <c r="AE22" i="10"/>
  <c r="AI25" i="8" s="1"/>
  <c r="J23" i="14"/>
  <c r="K23" i="14" s="1"/>
  <c r="M23" i="10"/>
  <c r="AG23" i="10"/>
  <c r="AK26" i="8" s="1"/>
  <c r="U23" i="15"/>
  <c r="AM23" i="14"/>
  <c r="C24" i="10"/>
  <c r="R25" i="10"/>
  <c r="G28" i="7" s="1"/>
  <c r="H25" i="15"/>
  <c r="N26" i="15"/>
  <c r="AD26" i="14"/>
  <c r="Z26" i="10"/>
  <c r="AB29" i="8" s="1"/>
  <c r="G18" i="14"/>
  <c r="AE20" i="10"/>
  <c r="AI23" i="8" s="1"/>
  <c r="AL23" i="8" s="1"/>
  <c r="S20" i="15"/>
  <c r="O21" i="10"/>
  <c r="X21" i="10"/>
  <c r="W22" i="14"/>
  <c r="X22" i="14" s="1"/>
  <c r="T22" i="14" s="1"/>
  <c r="P22" i="15"/>
  <c r="AB22" i="10"/>
  <c r="AD25" i="8" s="1"/>
  <c r="F23" i="14"/>
  <c r="G23" i="14" s="1"/>
  <c r="J23" i="10"/>
  <c r="T23" i="15"/>
  <c r="B24" i="15"/>
  <c r="F24" i="10"/>
  <c r="E24" i="14"/>
  <c r="J25" i="10"/>
  <c r="W25" i="10"/>
  <c r="Z25" i="10"/>
  <c r="AB28" i="8" s="1"/>
  <c r="AD25" i="14"/>
  <c r="AE25" i="14"/>
  <c r="N26" i="14"/>
  <c r="M26" i="14" s="1"/>
  <c r="Q26" i="10"/>
  <c r="F29" i="7" s="1"/>
  <c r="L29" i="7" s="1"/>
  <c r="F27" i="10"/>
  <c r="B27" i="15"/>
  <c r="E27" i="14"/>
  <c r="P18" i="14"/>
  <c r="J20" i="10"/>
  <c r="G20" i="15"/>
  <c r="Q20" i="10"/>
  <c r="F23" i="7" s="1"/>
  <c r="N20" i="14"/>
  <c r="AB20" i="10"/>
  <c r="AD23" i="8" s="1"/>
  <c r="AF20" i="14"/>
  <c r="P20" i="15"/>
  <c r="L21" i="10"/>
  <c r="F21" i="15"/>
  <c r="T21" i="10"/>
  <c r="I24" i="7" s="1"/>
  <c r="Q21" i="14"/>
  <c r="J21" i="15"/>
  <c r="W21" i="10"/>
  <c r="M22" i="15"/>
  <c r="B23" i="15"/>
  <c r="F23" i="10"/>
  <c r="G23" i="10"/>
  <c r="O23" i="14"/>
  <c r="AF23" i="14"/>
  <c r="AF23" i="10"/>
  <c r="AJ26" i="8" s="1"/>
  <c r="P25" i="10"/>
  <c r="G25" i="8"/>
  <c r="H25" i="8" s="1"/>
  <c r="O25" i="8" s="1"/>
  <c r="T25" i="8"/>
  <c r="W25" i="8" s="1"/>
  <c r="G33" i="8"/>
  <c r="T33" i="8"/>
  <c r="G41" i="8"/>
  <c r="T41" i="8"/>
  <c r="G49" i="8"/>
  <c r="H49" i="8" s="1"/>
  <c r="O49" i="8" s="1"/>
  <c r="T49" i="8"/>
  <c r="W49" i="8" s="1"/>
  <c r="G57" i="8"/>
  <c r="H57" i="8" s="1"/>
  <c r="T57" i="8"/>
  <c r="G65" i="8"/>
  <c r="H65" i="8" s="1"/>
  <c r="O65" i="8" s="1"/>
  <c r="T65" i="8"/>
  <c r="W65" i="8" s="1"/>
  <c r="G73" i="8"/>
  <c r="H73" i="8" s="1"/>
  <c r="T73" i="8"/>
  <c r="W73" i="8" s="1"/>
  <c r="G81" i="8"/>
  <c r="T81" i="8"/>
  <c r="G89" i="8"/>
  <c r="T89" i="8"/>
  <c r="G105" i="8"/>
  <c r="H105" i="8" s="1"/>
  <c r="O105" i="8" s="1"/>
  <c r="T105" i="8"/>
  <c r="W105" i="8" s="1"/>
  <c r="G113" i="8"/>
  <c r="H113" i="8" s="1"/>
  <c r="O113" i="8" s="1"/>
  <c r="T113" i="8"/>
  <c r="G121" i="8"/>
  <c r="T121" i="8"/>
  <c r="W121" i="8" s="1"/>
  <c r="G129" i="8"/>
  <c r="T129" i="8"/>
  <c r="G137" i="8"/>
  <c r="H137" i="8" s="1"/>
  <c r="T137" i="8"/>
  <c r="P17" i="10"/>
  <c r="K17" i="15"/>
  <c r="AM17" i="14"/>
  <c r="U17" i="15"/>
  <c r="G18" i="10"/>
  <c r="O20" i="15"/>
  <c r="AA20" i="10"/>
  <c r="AC23" i="8" s="1"/>
  <c r="AE20" i="14"/>
  <c r="E20" i="15"/>
  <c r="AE21" i="14"/>
  <c r="AI21" i="14"/>
  <c r="F22" i="14"/>
  <c r="P22" i="10"/>
  <c r="Y22" i="10"/>
  <c r="AA25" i="8" s="1"/>
  <c r="O25" i="14"/>
  <c r="AF25" i="14"/>
  <c r="O26" i="10"/>
  <c r="Q26" i="15"/>
  <c r="AH26" i="14"/>
  <c r="AJ26" i="14" s="1"/>
  <c r="P27" i="14"/>
  <c r="D21" i="15"/>
  <c r="S21" i="10"/>
  <c r="H24" i="7" s="1"/>
  <c r="N22" i="10"/>
  <c r="L22" i="15"/>
  <c r="P23" i="15"/>
  <c r="AL23" i="14"/>
  <c r="J25" i="15"/>
  <c r="T25" i="10"/>
  <c r="I28" i="7" s="1"/>
  <c r="AE25" i="10"/>
  <c r="AI28" i="8" s="1"/>
  <c r="S25" i="15"/>
  <c r="K26" i="10"/>
  <c r="AC26" i="10"/>
  <c r="AF29" i="8" s="1"/>
  <c r="M27" i="10"/>
  <c r="H28" i="10"/>
  <c r="D28" i="15"/>
  <c r="H28" i="14"/>
  <c r="L23" i="15"/>
  <c r="Q23" i="15"/>
  <c r="AH23" i="14"/>
  <c r="AJ23" i="14" s="1"/>
  <c r="AC23" i="10"/>
  <c r="AF26" i="8" s="1"/>
  <c r="AH26" i="8" s="1"/>
  <c r="D24" i="15"/>
  <c r="H24" i="14"/>
  <c r="H24" i="10"/>
  <c r="S24" i="10"/>
  <c r="H27" i="7" s="1"/>
  <c r="F25" i="15"/>
  <c r="L25" i="10"/>
  <c r="W26" i="14"/>
  <c r="X26" i="14" s="1"/>
  <c r="T26" i="14" s="1"/>
  <c r="AG26" i="14"/>
  <c r="J22" i="10"/>
  <c r="S22" i="15"/>
  <c r="H23" i="15"/>
  <c r="U23" i="10"/>
  <c r="J26" i="7" s="1"/>
  <c r="N25" i="15"/>
  <c r="AK25" i="14"/>
  <c r="G26" i="15"/>
  <c r="S26" i="10"/>
  <c r="H29" i="7" s="1"/>
  <c r="K27" i="15"/>
  <c r="U27" i="10"/>
  <c r="J30" i="7" s="1"/>
  <c r="R27" i="14"/>
  <c r="J33" i="15"/>
  <c r="T33" i="10"/>
  <c r="I36" i="7" s="1"/>
  <c r="Q33" i="14"/>
  <c r="B13" i="15"/>
  <c r="C17" i="10"/>
  <c r="B18" i="15"/>
  <c r="J18" i="10"/>
  <c r="W18" i="14"/>
  <c r="X18" i="14" s="1"/>
  <c r="T18" i="14" s="1"/>
  <c r="Y18" i="10"/>
  <c r="AA21" i="8" s="1"/>
  <c r="M18" i="15"/>
  <c r="Q18" i="15"/>
  <c r="AG18" i="10"/>
  <c r="AK21" i="8" s="1"/>
  <c r="AM18" i="14"/>
  <c r="C22" i="10"/>
  <c r="Q23" i="14"/>
  <c r="C25" i="10"/>
  <c r="J26" i="10"/>
  <c r="J26" i="14"/>
  <c r="K26" i="14" s="1"/>
  <c r="P27" i="10"/>
  <c r="W27" i="10"/>
  <c r="M27" i="15"/>
  <c r="AK27" i="14"/>
  <c r="X29" i="10"/>
  <c r="AF29" i="10"/>
  <c r="AJ32" i="8" s="1"/>
  <c r="U31" i="10"/>
  <c r="J34" i="7" s="1"/>
  <c r="K31" i="15"/>
  <c r="I32" i="10"/>
  <c r="S35" i="6" s="1"/>
  <c r="E32" i="15"/>
  <c r="I32" i="14"/>
  <c r="K32" i="14" s="1"/>
  <c r="Q32" i="15"/>
  <c r="P37" i="15"/>
  <c r="AB37" i="10"/>
  <c r="AD40" i="8" s="1"/>
  <c r="AF37" i="14"/>
  <c r="AC27" i="10"/>
  <c r="AF30" i="8" s="1"/>
  <c r="AH27" i="14"/>
  <c r="F28" i="15"/>
  <c r="G28" i="15"/>
  <c r="Q28" i="10"/>
  <c r="F31" i="7" s="1"/>
  <c r="AE28" i="14"/>
  <c r="T28" i="15"/>
  <c r="AF28" i="10"/>
  <c r="AJ31" i="8" s="1"/>
  <c r="AL28" i="14"/>
  <c r="S29" i="15"/>
  <c r="AE29" i="10"/>
  <c r="AI32" i="8" s="1"/>
  <c r="AK29" i="14"/>
  <c r="N30" i="10"/>
  <c r="J56" i="12"/>
  <c r="Q33" i="8" s="1"/>
  <c r="W30" i="14"/>
  <c r="X30" i="14" s="1"/>
  <c r="T30" i="14" s="1"/>
  <c r="S30" i="15"/>
  <c r="AE30" i="10"/>
  <c r="AI33" i="8" s="1"/>
  <c r="O31" i="10"/>
  <c r="F34" i="15"/>
  <c r="J35" i="10"/>
  <c r="U36" i="10"/>
  <c r="J39" i="7" s="1"/>
  <c r="K36" i="15"/>
  <c r="R36" i="14"/>
  <c r="P27" i="15"/>
  <c r="AB27" i="10"/>
  <c r="AD30" i="8" s="1"/>
  <c r="Q27" i="15"/>
  <c r="L28" i="10"/>
  <c r="AE28" i="10"/>
  <c r="AI31" i="8" s="1"/>
  <c r="AK28" i="14"/>
  <c r="AN28" i="14" s="1"/>
  <c r="C30" i="15"/>
  <c r="G30" i="10"/>
  <c r="B32" i="15"/>
  <c r="AA32" i="10"/>
  <c r="AC35" i="8" s="1"/>
  <c r="AE32" i="14"/>
  <c r="AD34" i="10"/>
  <c r="AG37" i="8" s="1"/>
  <c r="AH37" i="8" s="1"/>
  <c r="R34" i="15"/>
  <c r="AI34" i="14"/>
  <c r="AJ34" i="14" s="1"/>
  <c r="AF27" i="10"/>
  <c r="AJ30" i="8" s="1"/>
  <c r="AL30" i="8" s="1"/>
  <c r="T27" i="15"/>
  <c r="P29" i="10"/>
  <c r="T29" i="10"/>
  <c r="I32" i="7" s="1"/>
  <c r="J29" i="15"/>
  <c r="AA29" i="10"/>
  <c r="AC32" i="8" s="1"/>
  <c r="O29" i="15"/>
  <c r="AK30" i="14"/>
  <c r="R31" i="15"/>
  <c r="AD31" i="10"/>
  <c r="AG34" i="8" s="1"/>
  <c r="N32" i="10"/>
  <c r="J34" i="10"/>
  <c r="M36" i="15"/>
  <c r="AC36" i="14"/>
  <c r="Y36" i="10"/>
  <c r="AA39" i="8" s="1"/>
  <c r="AE39" i="10"/>
  <c r="AI42" i="8" s="1"/>
  <c r="AK39" i="14"/>
  <c r="S39" i="15"/>
  <c r="Y23" i="10"/>
  <c r="AA26" i="8" s="1"/>
  <c r="M23" i="15"/>
  <c r="C25" i="15"/>
  <c r="AM25" i="14"/>
  <c r="U25" i="15"/>
  <c r="G26" i="10"/>
  <c r="F26" i="14"/>
  <c r="G26" i="14" s="1"/>
  <c r="R26" i="10"/>
  <c r="G29" i="7" s="1"/>
  <c r="M29" i="7" s="1"/>
  <c r="H26" i="15"/>
  <c r="L26" i="15"/>
  <c r="AG26" i="10"/>
  <c r="AK29" i="8" s="1"/>
  <c r="AM26" i="14"/>
  <c r="U26" i="15"/>
  <c r="D27" i="15"/>
  <c r="H27" i="15"/>
  <c r="O27" i="14"/>
  <c r="U27" i="15"/>
  <c r="AG27" i="10"/>
  <c r="AK30" i="8" s="1"/>
  <c r="J28" i="10"/>
  <c r="N28" i="14"/>
  <c r="U28" i="10"/>
  <c r="J31" i="7" s="1"/>
  <c r="K28" i="15"/>
  <c r="R28" i="14"/>
  <c r="G29" i="10"/>
  <c r="O29" i="10"/>
  <c r="AD29" i="10"/>
  <c r="AG32" i="8" s="1"/>
  <c r="C30" i="10"/>
  <c r="F30" i="14"/>
  <c r="N31" i="10"/>
  <c r="J58" i="12"/>
  <c r="W31" i="14"/>
  <c r="X31" i="14" s="1"/>
  <c r="T31" i="14" s="1"/>
  <c r="AG31" i="10"/>
  <c r="AK34" i="8" s="1"/>
  <c r="U31" i="15"/>
  <c r="F32" i="10"/>
  <c r="O32" i="15"/>
  <c r="G34" i="10"/>
  <c r="C34" i="15"/>
  <c r="F34" i="14"/>
  <c r="G34" i="14" s="1"/>
  <c r="J34" i="14"/>
  <c r="L34" i="15"/>
  <c r="AA34" i="14"/>
  <c r="J71" i="12"/>
  <c r="Q38" i="8" s="1"/>
  <c r="W35" i="14"/>
  <c r="X35" i="14" s="1"/>
  <c r="T35" i="14" s="1"/>
  <c r="F37" i="14"/>
  <c r="C37" i="15"/>
  <c r="G37" i="10"/>
  <c r="S37" i="15"/>
  <c r="AE37" i="10"/>
  <c r="AI40" i="8" s="1"/>
  <c r="AK37" i="14"/>
  <c r="K41" i="14"/>
  <c r="C20" i="10"/>
  <c r="G21" i="10"/>
  <c r="AH21" i="14"/>
  <c r="AJ21" i="14" s="1"/>
  <c r="K22" i="10"/>
  <c r="U22" i="15"/>
  <c r="R23" i="15"/>
  <c r="G25" i="10"/>
  <c r="K25" i="10"/>
  <c r="AG25" i="10"/>
  <c r="AK28" i="8" s="1"/>
  <c r="B26" i="15"/>
  <c r="F26" i="10"/>
  <c r="C26" i="15"/>
  <c r="Q26" i="14"/>
  <c r="H27" i="10"/>
  <c r="K27" i="10"/>
  <c r="C28" i="10"/>
  <c r="AD29" i="14"/>
  <c r="N29" i="15"/>
  <c r="Z29" i="10"/>
  <c r="AB32" i="8" s="1"/>
  <c r="AE29" i="14"/>
  <c r="P30" i="10"/>
  <c r="W30" i="10"/>
  <c r="AI31" i="14"/>
  <c r="AJ31" i="14" s="1"/>
  <c r="E32" i="14"/>
  <c r="P32" i="15"/>
  <c r="AB32" i="10"/>
  <c r="AD35" i="8" s="1"/>
  <c r="AF32" i="14"/>
  <c r="I43" i="15"/>
  <c r="O28" i="15"/>
  <c r="T29" i="15"/>
  <c r="AL29" i="14"/>
  <c r="O30" i="10"/>
  <c r="L30" i="15"/>
  <c r="P33" i="15"/>
  <c r="AB33" i="10"/>
  <c r="AD36" i="8" s="1"/>
  <c r="K34" i="10"/>
  <c r="AA26" i="10"/>
  <c r="AC29" i="8" s="1"/>
  <c r="O26" i="15"/>
  <c r="X27" i="10"/>
  <c r="AL27" i="14"/>
  <c r="AA28" i="10"/>
  <c r="AC31" i="8" s="1"/>
  <c r="L29" i="10"/>
  <c r="F29" i="15"/>
  <c r="W29" i="10"/>
  <c r="D30" i="15"/>
  <c r="H30" i="10"/>
  <c r="O58" i="12"/>
  <c r="K34" i="6" s="1"/>
  <c r="L34" i="6" s="1"/>
  <c r="M34" i="6" s="1"/>
  <c r="G31" i="14"/>
  <c r="R31" i="10"/>
  <c r="G34" i="7" s="1"/>
  <c r="H31" i="15"/>
  <c r="C33" i="10"/>
  <c r="AF33" i="14"/>
  <c r="Y34" i="10"/>
  <c r="AA37" i="8" s="1"/>
  <c r="AC34" i="14"/>
  <c r="M34" i="15"/>
  <c r="AD18" i="10"/>
  <c r="AG21" i="8" s="1"/>
  <c r="AH21" i="8" s="1"/>
  <c r="C21" i="10"/>
  <c r="E23" i="15"/>
  <c r="G23" i="15"/>
  <c r="AD26" i="10"/>
  <c r="AG29" i="8" s="1"/>
  <c r="C29" i="10"/>
  <c r="B31" i="15"/>
  <c r="F31" i="10"/>
  <c r="L31" i="15"/>
  <c r="Y31" i="10"/>
  <c r="AA34" i="8" s="1"/>
  <c r="M31" i="15"/>
  <c r="AB31" i="10"/>
  <c r="AD34" i="8" s="1"/>
  <c r="L32" i="10"/>
  <c r="T32" i="10"/>
  <c r="I35" i="7" s="1"/>
  <c r="J34" i="15"/>
  <c r="AM34" i="14"/>
  <c r="F35" i="10"/>
  <c r="B35" i="15"/>
  <c r="Q35" i="10"/>
  <c r="F38" i="7" s="1"/>
  <c r="AC35" i="14"/>
  <c r="H36" i="14"/>
  <c r="AK36" i="14"/>
  <c r="O38" i="14"/>
  <c r="H38" i="15"/>
  <c r="U40" i="15"/>
  <c r="AG40" i="10"/>
  <c r="AK43" i="8" s="1"/>
  <c r="AM40" i="14"/>
  <c r="H40" i="10"/>
  <c r="M40" i="10"/>
  <c r="K40" i="15"/>
  <c r="U40" i="10"/>
  <c r="J43" i="7" s="1"/>
  <c r="Z40" i="10"/>
  <c r="AB43" i="8" s="1"/>
  <c r="S40" i="15"/>
  <c r="AE40" i="10"/>
  <c r="AI43" i="8" s="1"/>
  <c r="J41" i="15"/>
  <c r="T41" i="10"/>
  <c r="I44" i="7" s="1"/>
  <c r="O44" i="7" s="1"/>
  <c r="D43" i="15"/>
  <c r="H43" i="10"/>
  <c r="O43" i="10"/>
  <c r="AC43" i="10"/>
  <c r="AF46" i="8" s="1"/>
  <c r="AH46" i="8" s="1"/>
  <c r="B44" i="15"/>
  <c r="F44" i="10"/>
  <c r="E44" i="14"/>
  <c r="I44" i="10"/>
  <c r="S47" i="6" s="1"/>
  <c r="I44" i="14"/>
  <c r="U44" i="10"/>
  <c r="J47" i="7" s="1"/>
  <c r="AF45" i="10"/>
  <c r="AJ48" i="8" s="1"/>
  <c r="AL45" i="14"/>
  <c r="T45" i="15"/>
  <c r="M46" i="10"/>
  <c r="R48" i="14"/>
  <c r="K48" i="15"/>
  <c r="U48" i="10"/>
  <c r="J51" i="7" s="1"/>
  <c r="AK48" i="14"/>
  <c r="S48" i="15"/>
  <c r="AE48" i="10"/>
  <c r="AI51" i="8" s="1"/>
  <c r="J49" i="15"/>
  <c r="Q49" i="14"/>
  <c r="T49" i="10"/>
  <c r="I52" i="7" s="1"/>
  <c r="X49" i="10"/>
  <c r="Q32" i="10"/>
  <c r="F35" i="7" s="1"/>
  <c r="G32" i="15"/>
  <c r="AF32" i="10"/>
  <c r="AJ35" i="8" s="1"/>
  <c r="T32" i="15"/>
  <c r="O34" i="15"/>
  <c r="U35" i="15"/>
  <c r="AG35" i="10"/>
  <c r="AK38" i="8" s="1"/>
  <c r="J38" i="14"/>
  <c r="Q38" i="14"/>
  <c r="AF38" i="14"/>
  <c r="AD40" i="10"/>
  <c r="AG43" i="8" s="1"/>
  <c r="AI40" i="14"/>
  <c r="R41" i="15"/>
  <c r="AD41" i="10"/>
  <c r="AG44" i="8" s="1"/>
  <c r="E42" i="14"/>
  <c r="I42" i="14"/>
  <c r="N42" i="14"/>
  <c r="W43" i="10"/>
  <c r="O45" i="14"/>
  <c r="H45" i="15"/>
  <c r="R45" i="10"/>
  <c r="G48" i="7" s="1"/>
  <c r="J46" i="15"/>
  <c r="Q46" i="14"/>
  <c r="T46" i="10"/>
  <c r="I49" i="7" s="1"/>
  <c r="W47" i="14"/>
  <c r="X47" i="14" s="1"/>
  <c r="T47" i="14" s="1"/>
  <c r="J88" i="12"/>
  <c r="Q50" i="8" s="1"/>
  <c r="M48" i="10"/>
  <c r="R34" i="10"/>
  <c r="G37" i="7" s="1"/>
  <c r="N34" i="15"/>
  <c r="Z34" i="10"/>
  <c r="AB37" i="8" s="1"/>
  <c r="AF35" i="10"/>
  <c r="AJ38" i="8" s="1"/>
  <c r="C36" i="10"/>
  <c r="O38" i="10"/>
  <c r="L38" i="15"/>
  <c r="AC40" i="10"/>
  <c r="AF43" i="8" s="1"/>
  <c r="AH40" i="14"/>
  <c r="Q40" i="15"/>
  <c r="O41" i="10"/>
  <c r="AC41" i="10"/>
  <c r="AF44" i="8" s="1"/>
  <c r="AH41" i="14"/>
  <c r="AJ41" i="14" s="1"/>
  <c r="AA42" i="10"/>
  <c r="AC45" i="8" s="1"/>
  <c r="AB43" i="10"/>
  <c r="AD46" i="8" s="1"/>
  <c r="AF43" i="14"/>
  <c r="L43" i="15"/>
  <c r="AA43" i="14"/>
  <c r="Q44" i="10"/>
  <c r="F47" i="7" s="1"/>
  <c r="N44" i="14"/>
  <c r="M44" i="14" s="1"/>
  <c r="P46" i="10"/>
  <c r="K47" i="10"/>
  <c r="T47" i="10"/>
  <c r="I50" i="7" s="1"/>
  <c r="Q47" i="14"/>
  <c r="J47" i="15"/>
  <c r="H48" i="15"/>
  <c r="O48" i="14"/>
  <c r="R48" i="10"/>
  <c r="G51" i="7" s="1"/>
  <c r="J49" i="14"/>
  <c r="F49" i="15"/>
  <c r="L49" i="10"/>
  <c r="N35" i="15"/>
  <c r="AC35" i="10"/>
  <c r="AF38" i="8" s="1"/>
  <c r="Q35" i="15"/>
  <c r="E36" i="15"/>
  <c r="I36" i="10"/>
  <c r="S39" i="6" s="1"/>
  <c r="G36" i="15"/>
  <c r="Q36" i="10"/>
  <c r="F39" i="7" s="1"/>
  <c r="T36" i="15"/>
  <c r="AF36" i="10"/>
  <c r="AJ39" i="8" s="1"/>
  <c r="I37" i="10"/>
  <c r="S40" i="6" s="1"/>
  <c r="I37" i="14"/>
  <c r="Q37" i="10"/>
  <c r="F40" i="7" s="1"/>
  <c r="N37" i="14"/>
  <c r="AA37" i="10"/>
  <c r="AC40" i="8" s="1"/>
  <c r="AE37" i="14"/>
  <c r="U38" i="15"/>
  <c r="AG38" i="10"/>
  <c r="AK41" i="8" s="1"/>
  <c r="C39" i="10"/>
  <c r="P40" i="10"/>
  <c r="W40" i="10"/>
  <c r="E41" i="15"/>
  <c r="I41" i="10"/>
  <c r="S44" i="6" s="1"/>
  <c r="AB41" i="10"/>
  <c r="AD44" i="8" s="1"/>
  <c r="AF41" i="14"/>
  <c r="P41" i="15"/>
  <c r="N42" i="10"/>
  <c r="J82" i="12"/>
  <c r="Q45" i="8" s="1"/>
  <c r="T42" i="15"/>
  <c r="AF42" i="10"/>
  <c r="AJ45" i="8" s="1"/>
  <c r="W43" i="14"/>
  <c r="X43" i="14" s="1"/>
  <c r="T43" i="14" s="1"/>
  <c r="J45" i="10"/>
  <c r="P45" i="15"/>
  <c r="AF45" i="14"/>
  <c r="AB45" i="10"/>
  <c r="AD48" i="8" s="1"/>
  <c r="AA46" i="14"/>
  <c r="L46" i="15"/>
  <c r="J48" i="10"/>
  <c r="S52" i="15"/>
  <c r="AK52" i="14"/>
  <c r="AE52" i="10"/>
  <c r="AI55" i="8" s="1"/>
  <c r="P56" i="14"/>
  <c r="AG34" i="10"/>
  <c r="AK37" i="8" s="1"/>
  <c r="M35" i="15"/>
  <c r="Y35" i="10"/>
  <c r="AA38" i="8" s="1"/>
  <c r="H36" i="10"/>
  <c r="AE36" i="10"/>
  <c r="AI39" i="8" s="1"/>
  <c r="C37" i="10"/>
  <c r="AF38" i="10"/>
  <c r="AJ41" i="8" s="1"/>
  <c r="AL38" i="14"/>
  <c r="X39" i="10"/>
  <c r="J40" i="10"/>
  <c r="H40" i="15"/>
  <c r="R40" i="10"/>
  <c r="G43" i="7" s="1"/>
  <c r="H41" i="10"/>
  <c r="H41" i="14"/>
  <c r="G41" i="15"/>
  <c r="Q41" i="10"/>
  <c r="F44" i="7" s="1"/>
  <c r="U41" i="15"/>
  <c r="AG41" i="10"/>
  <c r="AK44" i="8" s="1"/>
  <c r="M42" i="10"/>
  <c r="U42" i="10"/>
  <c r="J45" i="7" s="1"/>
  <c r="R42" i="14"/>
  <c r="S42" i="15"/>
  <c r="AE42" i="10"/>
  <c r="AI45" i="8" s="1"/>
  <c r="AK42" i="14"/>
  <c r="K43" i="10"/>
  <c r="AG44" i="14"/>
  <c r="AA44" i="10"/>
  <c r="AC47" i="8" s="1"/>
  <c r="AE44" i="14"/>
  <c r="U46" i="10"/>
  <c r="J49" i="7" s="1"/>
  <c r="R46" i="14"/>
  <c r="K46" i="15"/>
  <c r="Y47" i="10"/>
  <c r="AA50" i="8" s="1"/>
  <c r="AC47" i="14"/>
  <c r="N47" i="10"/>
  <c r="AA47" i="14"/>
  <c r="L47" i="15"/>
  <c r="S48" i="10"/>
  <c r="H51" i="7" s="1"/>
  <c r="E49" i="15"/>
  <c r="I49" i="14"/>
  <c r="I49" i="10"/>
  <c r="S52" i="6" s="1"/>
  <c r="Q59" i="10"/>
  <c r="F62" i="7" s="1"/>
  <c r="N59" i="14"/>
  <c r="G59" i="15"/>
  <c r="N32" i="14"/>
  <c r="X32" i="10"/>
  <c r="AL32" i="14"/>
  <c r="O34" i="10"/>
  <c r="AE34" i="14"/>
  <c r="N35" i="10"/>
  <c r="X35" i="10"/>
  <c r="Z35" i="10"/>
  <c r="AB38" i="8" s="1"/>
  <c r="AM35" i="14"/>
  <c r="G38" i="10"/>
  <c r="AA38" i="14"/>
  <c r="Y38" i="10"/>
  <c r="AA41" i="8" s="1"/>
  <c r="AE38" i="10"/>
  <c r="AI41" i="8" s="1"/>
  <c r="AK38" i="14"/>
  <c r="S38" i="15"/>
  <c r="F39" i="10"/>
  <c r="I40" i="10"/>
  <c r="S43" i="6" s="1"/>
  <c r="I40" i="14"/>
  <c r="Q40" i="10"/>
  <c r="F43" i="7" s="1"/>
  <c r="N40" i="14"/>
  <c r="F41" i="14"/>
  <c r="C41" i="15"/>
  <c r="C42" i="10"/>
  <c r="AE42" i="14"/>
  <c r="O83" i="12"/>
  <c r="J83" i="12"/>
  <c r="Z43" i="10"/>
  <c r="AB46" i="8" s="1"/>
  <c r="N43" i="15"/>
  <c r="AK45" i="14"/>
  <c r="AN45" i="14" s="1"/>
  <c r="S45" i="15"/>
  <c r="AE45" i="10"/>
  <c r="AI48" i="8" s="1"/>
  <c r="AL48" i="8" s="1"/>
  <c r="F46" i="15"/>
  <c r="J46" i="14"/>
  <c r="L46" i="10"/>
  <c r="L47" i="10"/>
  <c r="J47" i="14"/>
  <c r="K47" i="14" s="1"/>
  <c r="L47" i="14" s="1"/>
  <c r="F47" i="15"/>
  <c r="AJ47" i="14"/>
  <c r="AL47" i="14"/>
  <c r="T47" i="15"/>
  <c r="AF47" i="10"/>
  <c r="AJ50" i="8" s="1"/>
  <c r="AL50" i="8" s="1"/>
  <c r="M51" i="15"/>
  <c r="Y51" i="10"/>
  <c r="AA54" i="8" s="1"/>
  <c r="AC51" i="14"/>
  <c r="F38" i="15"/>
  <c r="L38" i="10"/>
  <c r="J38" i="15"/>
  <c r="T38" i="10"/>
  <c r="I41" i="7" s="1"/>
  <c r="J39" i="10"/>
  <c r="R39" i="10"/>
  <c r="G42" i="7" s="1"/>
  <c r="O39" i="14"/>
  <c r="H40" i="14"/>
  <c r="D40" i="15"/>
  <c r="AD40" i="14"/>
  <c r="F42" i="10"/>
  <c r="X42" i="10"/>
  <c r="Y43" i="10"/>
  <c r="AA46" i="8" s="1"/>
  <c r="AC43" i="14"/>
  <c r="M44" i="10"/>
  <c r="S44" i="10"/>
  <c r="H47" i="7" s="1"/>
  <c r="K45" i="10"/>
  <c r="AC45" i="10"/>
  <c r="AF48" i="8" s="1"/>
  <c r="AH45" i="14"/>
  <c r="Q45" i="15"/>
  <c r="W46" i="10"/>
  <c r="Y26" i="10"/>
  <c r="AA29" i="8" s="1"/>
  <c r="C27" i="10"/>
  <c r="D29" i="15"/>
  <c r="H29" i="10"/>
  <c r="C31" i="15"/>
  <c r="J31" i="10"/>
  <c r="M31" i="10"/>
  <c r="Q31" i="15"/>
  <c r="AC31" i="10"/>
  <c r="AF34" i="8" s="1"/>
  <c r="AH34" i="8" s="1"/>
  <c r="M32" i="10"/>
  <c r="K32" i="15"/>
  <c r="U32" i="10"/>
  <c r="J35" i="7" s="1"/>
  <c r="I35" i="10"/>
  <c r="S38" i="6" s="1"/>
  <c r="K35" i="10"/>
  <c r="H35" i="15"/>
  <c r="R35" i="10"/>
  <c r="G38" i="7" s="1"/>
  <c r="AD35" i="14"/>
  <c r="AH35" i="14"/>
  <c r="I36" i="14"/>
  <c r="N36" i="14"/>
  <c r="AL36" i="14"/>
  <c r="F38" i="14"/>
  <c r="K38" i="10"/>
  <c r="E39" i="14"/>
  <c r="O40" i="14"/>
  <c r="R40" i="15"/>
  <c r="G41" i="10"/>
  <c r="F41" i="15"/>
  <c r="L41" i="10"/>
  <c r="N41" i="14"/>
  <c r="AC41" i="14"/>
  <c r="AM41" i="14"/>
  <c r="P43" i="10"/>
  <c r="P43" i="15"/>
  <c r="AD44" i="14"/>
  <c r="N44" i="15"/>
  <c r="Z44" i="10"/>
  <c r="AB47" i="8" s="1"/>
  <c r="O46" i="10"/>
  <c r="AM46" i="14"/>
  <c r="U46" i="15"/>
  <c r="AG46" i="10"/>
  <c r="AK49" i="8" s="1"/>
  <c r="O47" i="10"/>
  <c r="C46" i="10"/>
  <c r="N47" i="15"/>
  <c r="U47" i="15"/>
  <c r="M48" i="15"/>
  <c r="T48" i="15"/>
  <c r="C49" i="10"/>
  <c r="K50" i="15"/>
  <c r="X50" i="10"/>
  <c r="O99" i="12"/>
  <c r="J53" i="10"/>
  <c r="G53" i="15"/>
  <c r="AA53" i="14"/>
  <c r="AB53" i="10"/>
  <c r="AD56" i="8" s="1"/>
  <c r="AF53" i="14"/>
  <c r="F55" i="14"/>
  <c r="C56" i="15"/>
  <c r="G56" i="10"/>
  <c r="F56" i="14"/>
  <c r="N56" i="10"/>
  <c r="R56" i="15"/>
  <c r="AD56" i="10"/>
  <c r="AG59" i="8" s="1"/>
  <c r="AI56" i="14"/>
  <c r="I57" i="10"/>
  <c r="S60" i="6" s="1"/>
  <c r="J118" i="12"/>
  <c r="W62" i="14"/>
  <c r="X62" i="14" s="1"/>
  <c r="T62" i="14" s="1"/>
  <c r="J44" i="10"/>
  <c r="K44" i="14"/>
  <c r="R44" i="10"/>
  <c r="G47" i="7" s="1"/>
  <c r="AC47" i="10"/>
  <c r="AF50" i="8" s="1"/>
  <c r="AH50" i="8" s="1"/>
  <c r="AB48" i="10"/>
  <c r="AD51" i="8" s="1"/>
  <c r="U48" i="15"/>
  <c r="Q50" i="10"/>
  <c r="F53" i="7" s="1"/>
  <c r="U50" i="10"/>
  <c r="J53" i="7" s="1"/>
  <c r="AC50" i="14"/>
  <c r="M50" i="15"/>
  <c r="U50" i="15"/>
  <c r="F52" i="10"/>
  <c r="G52" i="10"/>
  <c r="C52" i="15"/>
  <c r="F52" i="14"/>
  <c r="H52" i="14"/>
  <c r="D52" i="15"/>
  <c r="W52" i="14"/>
  <c r="X52" i="14" s="1"/>
  <c r="T52" i="14" s="1"/>
  <c r="M52" i="15"/>
  <c r="Y52" i="10"/>
  <c r="AA55" i="8" s="1"/>
  <c r="U52" i="15"/>
  <c r="AG52" i="10"/>
  <c r="AK55" i="8" s="1"/>
  <c r="E53" i="15"/>
  <c r="Q53" i="10"/>
  <c r="F56" i="7" s="1"/>
  <c r="AD57" i="14"/>
  <c r="Z57" i="10"/>
  <c r="AB60" i="8" s="1"/>
  <c r="N57" i="15"/>
  <c r="I58" i="10"/>
  <c r="S61" i="6" s="1"/>
  <c r="E58" i="15"/>
  <c r="I58" i="14"/>
  <c r="Q58" i="10"/>
  <c r="F61" i="7" s="1"/>
  <c r="G58" i="15"/>
  <c r="N58" i="14"/>
  <c r="K60" i="10"/>
  <c r="J31" i="14"/>
  <c r="K31" i="14" s="1"/>
  <c r="Q31" i="14"/>
  <c r="AE31" i="14"/>
  <c r="I34" i="14"/>
  <c r="N34" i="14"/>
  <c r="AL34" i="14"/>
  <c r="C38" i="10"/>
  <c r="C41" i="10"/>
  <c r="Y44" i="10"/>
  <c r="AA47" i="8" s="1"/>
  <c r="C45" i="10"/>
  <c r="Y45" i="10"/>
  <c r="AA48" i="8" s="1"/>
  <c r="H47" i="10"/>
  <c r="Z47" i="10"/>
  <c r="AB50" i="8" s="1"/>
  <c r="O47" i="15"/>
  <c r="G48" i="10"/>
  <c r="Y48" i="10"/>
  <c r="AA51" i="8" s="1"/>
  <c r="N48" i="15"/>
  <c r="C50" i="10"/>
  <c r="G50" i="15"/>
  <c r="AG50" i="10"/>
  <c r="AK53" i="8" s="1"/>
  <c r="I53" i="10"/>
  <c r="S56" i="6" s="1"/>
  <c r="M53" i="15"/>
  <c r="Y53" i="10"/>
  <c r="AA56" i="8" s="1"/>
  <c r="AH53" i="14"/>
  <c r="AJ53" i="14" s="1"/>
  <c r="F54" i="10"/>
  <c r="H54" i="14"/>
  <c r="M54" i="10"/>
  <c r="N54" i="10"/>
  <c r="T54" i="15"/>
  <c r="AF54" i="10"/>
  <c r="AJ57" i="8" s="1"/>
  <c r="AL54" i="14"/>
  <c r="K55" i="15"/>
  <c r="B56" i="15"/>
  <c r="L56" i="10"/>
  <c r="Q56" i="15"/>
  <c r="AH56" i="14"/>
  <c r="AL57" i="14"/>
  <c r="G60" i="10"/>
  <c r="C60" i="15"/>
  <c r="G61" i="14"/>
  <c r="AG64" i="14"/>
  <c r="E31" i="15"/>
  <c r="G31" i="15"/>
  <c r="T31" i="15"/>
  <c r="B34" i="15"/>
  <c r="Q34" i="15"/>
  <c r="K35" i="15"/>
  <c r="P35" i="15"/>
  <c r="G44" i="10"/>
  <c r="AB44" i="10"/>
  <c r="AD47" i="8" s="1"/>
  <c r="AG44" i="10"/>
  <c r="AK47" i="8" s="1"/>
  <c r="L45" i="10"/>
  <c r="T45" i="10"/>
  <c r="I48" i="7" s="1"/>
  <c r="AG45" i="10"/>
  <c r="AK48" i="8" s="1"/>
  <c r="P47" i="10"/>
  <c r="W47" i="10"/>
  <c r="AM47" i="14"/>
  <c r="C48" i="10"/>
  <c r="O48" i="10"/>
  <c r="AL48" i="14"/>
  <c r="AG48" i="10"/>
  <c r="AK51" i="8" s="1"/>
  <c r="Y50" i="10"/>
  <c r="AA53" i="8" s="1"/>
  <c r="H52" i="10"/>
  <c r="C53" i="15"/>
  <c r="L54" i="10"/>
  <c r="Q54" i="14"/>
  <c r="W54" i="10"/>
  <c r="S54" i="15"/>
  <c r="C55" i="10"/>
  <c r="U55" i="10"/>
  <c r="J58" i="7" s="1"/>
  <c r="AA55" i="14"/>
  <c r="F56" i="10"/>
  <c r="AA56" i="10"/>
  <c r="AC59" i="8" s="1"/>
  <c r="O56" i="15"/>
  <c r="AC56" i="10"/>
  <c r="AF59" i="8" s="1"/>
  <c r="I57" i="14"/>
  <c r="J111" i="12"/>
  <c r="Q60" i="8" s="1"/>
  <c r="W57" i="14"/>
  <c r="X57" i="14" s="1"/>
  <c r="T57" i="14" s="1"/>
  <c r="AJ57" i="14"/>
  <c r="C58" i="10"/>
  <c r="N48" i="10"/>
  <c r="J91" i="12"/>
  <c r="M49" i="10"/>
  <c r="W49" i="10"/>
  <c r="AB49" i="10"/>
  <c r="AD52" i="8" s="1"/>
  <c r="E50" i="14"/>
  <c r="C51" i="10"/>
  <c r="O52" i="10"/>
  <c r="AD52" i="10"/>
  <c r="AG55" i="8" s="1"/>
  <c r="R52" i="15"/>
  <c r="AI52" i="14"/>
  <c r="F53" i="10"/>
  <c r="B53" i="15"/>
  <c r="C55" i="15"/>
  <c r="G55" i="10"/>
  <c r="S55" i="15"/>
  <c r="AE55" i="10"/>
  <c r="AI58" i="8" s="1"/>
  <c r="E57" i="15"/>
  <c r="P57" i="14"/>
  <c r="Y57" i="10"/>
  <c r="AA60" i="8" s="1"/>
  <c r="M57" i="15"/>
  <c r="AG57" i="10"/>
  <c r="AK60" i="8" s="1"/>
  <c r="U57" i="15"/>
  <c r="AM57" i="14"/>
  <c r="H58" i="10"/>
  <c r="G60" i="14"/>
  <c r="AC60" i="10"/>
  <c r="AF63" i="8" s="1"/>
  <c r="AH60" i="14"/>
  <c r="H38" i="10"/>
  <c r="C40" i="10"/>
  <c r="O80" i="12"/>
  <c r="R43" i="15"/>
  <c r="H44" i="15"/>
  <c r="P44" i="15"/>
  <c r="F45" i="15"/>
  <c r="J45" i="15"/>
  <c r="U45" i="15"/>
  <c r="AD47" i="10"/>
  <c r="AG50" i="8" s="1"/>
  <c r="L48" i="15"/>
  <c r="AC48" i="10"/>
  <c r="AF51" i="8" s="1"/>
  <c r="AH51" i="8" s="1"/>
  <c r="I50" i="10"/>
  <c r="S53" i="6" s="1"/>
  <c r="M50" i="10"/>
  <c r="R50" i="14"/>
  <c r="AA50" i="10"/>
  <c r="AC53" i="8" s="1"/>
  <c r="AM50" i="14"/>
  <c r="C52" i="10"/>
  <c r="E52" i="14"/>
  <c r="N52" i="10"/>
  <c r="AM52" i="14"/>
  <c r="I53" i="14"/>
  <c r="J101" i="12"/>
  <c r="U53" i="15"/>
  <c r="AG53" i="10"/>
  <c r="AK56" i="8" s="1"/>
  <c r="Q54" i="15"/>
  <c r="O55" i="10"/>
  <c r="W55" i="10"/>
  <c r="O56" i="10"/>
  <c r="J109" i="12"/>
  <c r="Q59" i="8" s="1"/>
  <c r="Z56" i="10"/>
  <c r="AB59" i="8" s="1"/>
  <c r="N56" i="15"/>
  <c r="O111" i="12"/>
  <c r="K60" i="6" s="1"/>
  <c r="L60" i="6" s="1"/>
  <c r="M60" i="6" s="1"/>
  <c r="J57" i="10"/>
  <c r="N60" i="15"/>
  <c r="Z60" i="10"/>
  <c r="AB63" i="8" s="1"/>
  <c r="Z63" i="10"/>
  <c r="AB66" i="8" s="1"/>
  <c r="AD63" i="14"/>
  <c r="N63" i="15"/>
  <c r="S65" i="10"/>
  <c r="H68" i="7" s="1"/>
  <c r="C43" i="10"/>
  <c r="K43" i="15"/>
  <c r="M44" i="15"/>
  <c r="Q44" i="15"/>
  <c r="C47" i="10"/>
  <c r="AG49" i="10"/>
  <c r="AK52" i="8" s="1"/>
  <c r="E50" i="15"/>
  <c r="N50" i="14"/>
  <c r="O50" i="15"/>
  <c r="N53" i="10"/>
  <c r="AC53" i="14"/>
  <c r="P53" i="15"/>
  <c r="U54" i="10"/>
  <c r="J57" i="7" s="1"/>
  <c r="K54" i="15"/>
  <c r="R54" i="14"/>
  <c r="AB54" i="10"/>
  <c r="AD57" i="8" s="1"/>
  <c r="P54" i="15"/>
  <c r="AC54" i="10"/>
  <c r="AF57" i="8" s="1"/>
  <c r="R55" i="14"/>
  <c r="AF55" i="14"/>
  <c r="E56" i="14"/>
  <c r="F56" i="15"/>
  <c r="Q56" i="14"/>
  <c r="T56" i="10"/>
  <c r="I59" i="7" s="1"/>
  <c r="O59" i="7" s="1"/>
  <c r="AE56" i="14"/>
  <c r="AG56" i="14" s="1"/>
  <c r="K57" i="15"/>
  <c r="P57" i="15"/>
  <c r="AB57" i="10"/>
  <c r="AD60" i="8" s="1"/>
  <c r="AF57" i="14"/>
  <c r="X58" i="10"/>
  <c r="P58" i="15"/>
  <c r="AB58" i="10"/>
  <c r="AD61" i="8" s="1"/>
  <c r="AF58" i="14"/>
  <c r="C59" i="10"/>
  <c r="D60" i="15"/>
  <c r="H60" i="14"/>
  <c r="H60" i="10"/>
  <c r="AD60" i="14"/>
  <c r="Q60" i="15"/>
  <c r="O116" i="12"/>
  <c r="K64" i="6" s="1"/>
  <c r="L64" i="6" s="1"/>
  <c r="M64" i="6" s="1"/>
  <c r="B50" i="15"/>
  <c r="F50" i="10"/>
  <c r="G53" i="14"/>
  <c r="H53" i="15"/>
  <c r="R53" i="10"/>
  <c r="G56" i="7" s="1"/>
  <c r="O53" i="14"/>
  <c r="AC53" i="10"/>
  <c r="AF56" i="8" s="1"/>
  <c r="AH56" i="8" s="1"/>
  <c r="Q53" i="15"/>
  <c r="D54" i="15"/>
  <c r="H54" i="10"/>
  <c r="P54" i="10"/>
  <c r="T54" i="10"/>
  <c r="I57" i="7" s="1"/>
  <c r="L55" i="10"/>
  <c r="F55" i="15"/>
  <c r="L55" i="15"/>
  <c r="AF57" i="10"/>
  <c r="AJ60" i="8" s="1"/>
  <c r="F58" i="15"/>
  <c r="L58" i="10"/>
  <c r="J58" i="14"/>
  <c r="J58" i="15"/>
  <c r="T58" i="10"/>
  <c r="I61" i="7" s="1"/>
  <c r="O61" i="7" s="1"/>
  <c r="Q58" i="14"/>
  <c r="O101" i="12"/>
  <c r="K56" i="6" s="1"/>
  <c r="L56" i="6" s="1"/>
  <c r="M56" i="6" s="1"/>
  <c r="C54" i="10"/>
  <c r="Y56" i="10"/>
  <c r="AA59" i="8" s="1"/>
  <c r="M56" i="15"/>
  <c r="M57" i="10"/>
  <c r="N57" i="10"/>
  <c r="X57" i="10"/>
  <c r="C60" i="10"/>
  <c r="AG60" i="10"/>
  <c r="AK63" i="8" s="1"/>
  <c r="C61" i="15"/>
  <c r="M61" i="10"/>
  <c r="U61" i="10"/>
  <c r="J64" i="7" s="1"/>
  <c r="K61" i="15"/>
  <c r="T61" i="15"/>
  <c r="J64" i="10"/>
  <c r="L64" i="15"/>
  <c r="O64" i="15"/>
  <c r="B65" i="15"/>
  <c r="F65" i="10"/>
  <c r="AH65" i="14"/>
  <c r="AJ65" i="14" s="1"/>
  <c r="AG65" i="10"/>
  <c r="AK68" i="8" s="1"/>
  <c r="U65" i="15"/>
  <c r="C66" i="10"/>
  <c r="R66" i="14"/>
  <c r="X67" i="10"/>
  <c r="F68" i="15"/>
  <c r="L68" i="10"/>
  <c r="J68" i="14"/>
  <c r="G69" i="10"/>
  <c r="F69" i="14"/>
  <c r="G69" i="14" s="1"/>
  <c r="C69" i="15"/>
  <c r="AF70" i="10"/>
  <c r="AJ73" i="8" s="1"/>
  <c r="T70" i="15"/>
  <c r="AL70" i="14"/>
  <c r="H60" i="15"/>
  <c r="N61" i="10"/>
  <c r="J116" i="12"/>
  <c r="Q64" i="8" s="1"/>
  <c r="U61" i="15"/>
  <c r="AG61" i="10"/>
  <c r="AK64" i="8" s="1"/>
  <c r="C63" i="10"/>
  <c r="K64" i="10"/>
  <c r="R64" i="10"/>
  <c r="G67" i="7" s="1"/>
  <c r="H64" i="15"/>
  <c r="AG64" i="10"/>
  <c r="AK67" i="8" s="1"/>
  <c r="U64" i="15"/>
  <c r="N65" i="14"/>
  <c r="Y65" i="10"/>
  <c r="AA68" i="8" s="1"/>
  <c r="M65" i="15"/>
  <c r="I66" i="10"/>
  <c r="S69" i="6" s="1"/>
  <c r="E66" i="15"/>
  <c r="C68" i="15"/>
  <c r="G68" i="10"/>
  <c r="F68" i="14"/>
  <c r="X69" i="10"/>
  <c r="E61" i="15"/>
  <c r="G61" i="15"/>
  <c r="AI61" i="14"/>
  <c r="AJ61" i="14" s="1"/>
  <c r="L63" i="15"/>
  <c r="AI63" i="14"/>
  <c r="B64" i="15"/>
  <c r="L69" i="10"/>
  <c r="J69" i="14"/>
  <c r="F69" i="15"/>
  <c r="Q76" i="10"/>
  <c r="F79" i="7" s="1"/>
  <c r="N76" i="14"/>
  <c r="G76" i="15"/>
  <c r="M53" i="10"/>
  <c r="U53" i="10"/>
  <c r="J56" i="7" s="1"/>
  <c r="K53" i="15"/>
  <c r="T53" i="15"/>
  <c r="J56" i="10"/>
  <c r="L56" i="15"/>
  <c r="B57" i="15"/>
  <c r="F57" i="10"/>
  <c r="Q57" i="10"/>
  <c r="F60" i="7" s="1"/>
  <c r="G57" i="15"/>
  <c r="P60" i="10"/>
  <c r="W60" i="10"/>
  <c r="I61" i="10"/>
  <c r="S64" i="6" s="1"/>
  <c r="J61" i="10"/>
  <c r="Q61" i="10"/>
  <c r="F64" i="7" s="1"/>
  <c r="L64" i="7" s="1"/>
  <c r="H61" i="15"/>
  <c r="R61" i="10"/>
  <c r="G64" i="7" s="1"/>
  <c r="L61" i="15"/>
  <c r="AB61" i="10"/>
  <c r="AD64" i="8" s="1"/>
  <c r="P61" i="15"/>
  <c r="O63" i="10"/>
  <c r="P63" i="15"/>
  <c r="F64" i="10"/>
  <c r="C64" i="15"/>
  <c r="G64" i="10"/>
  <c r="F64" i="15"/>
  <c r="Q64" i="15"/>
  <c r="I65" i="14"/>
  <c r="AF65" i="10"/>
  <c r="AJ68" i="8" s="1"/>
  <c r="T65" i="15"/>
  <c r="AM65" i="14"/>
  <c r="AF67" i="10"/>
  <c r="AJ70" i="8" s="1"/>
  <c r="H67" i="15"/>
  <c r="O67" i="14"/>
  <c r="R67" i="10"/>
  <c r="G70" i="7" s="1"/>
  <c r="J68" i="15"/>
  <c r="T68" i="10"/>
  <c r="I71" i="7" s="1"/>
  <c r="Q68" i="14"/>
  <c r="X68" i="10"/>
  <c r="S74" i="10"/>
  <c r="H77" i="7" s="1"/>
  <c r="K56" i="10"/>
  <c r="R56" i="10"/>
  <c r="G59" i="7" s="1"/>
  <c r="M59" i="7" s="1"/>
  <c r="H56" i="15"/>
  <c r="AG56" i="10"/>
  <c r="AK59" i="8" s="1"/>
  <c r="U56" i="15"/>
  <c r="R57" i="10"/>
  <c r="G60" i="7" s="1"/>
  <c r="H57" i="15"/>
  <c r="F60" i="10"/>
  <c r="B60" i="15"/>
  <c r="M60" i="15"/>
  <c r="O61" i="10"/>
  <c r="AC61" i="10"/>
  <c r="AF64" i="8" s="1"/>
  <c r="Q61" i="15"/>
  <c r="AB63" i="10"/>
  <c r="AD66" i="8" s="1"/>
  <c r="L64" i="10"/>
  <c r="R64" i="15"/>
  <c r="AD64" i="10"/>
  <c r="AG67" i="8" s="1"/>
  <c r="AH67" i="8" s="1"/>
  <c r="R65" i="10"/>
  <c r="G68" i="7" s="1"/>
  <c r="H65" i="15"/>
  <c r="X65" i="10"/>
  <c r="AC65" i="14"/>
  <c r="AG65" i="14" s="1"/>
  <c r="I66" i="14"/>
  <c r="N67" i="10"/>
  <c r="P69" i="14"/>
  <c r="C62" i="10"/>
  <c r="K63" i="10"/>
  <c r="R63" i="15"/>
  <c r="Y64" i="10"/>
  <c r="AA67" i="8" s="1"/>
  <c r="M64" i="15"/>
  <c r="N65" i="10"/>
  <c r="Q65" i="10"/>
  <c r="F68" i="7" s="1"/>
  <c r="L68" i="7" s="1"/>
  <c r="Q65" i="15"/>
  <c r="AC65" i="10"/>
  <c r="AF68" i="8" s="1"/>
  <c r="AH68" i="8" s="1"/>
  <c r="X66" i="10"/>
  <c r="AG66" i="10"/>
  <c r="AK69" i="8" s="1"/>
  <c r="AM66" i="14"/>
  <c r="AI68" i="14"/>
  <c r="R68" i="15"/>
  <c r="AD68" i="10"/>
  <c r="AG71" i="8" s="1"/>
  <c r="AD69" i="10"/>
  <c r="AG72" i="8" s="1"/>
  <c r="R69" i="15"/>
  <c r="AI69" i="14"/>
  <c r="P73" i="10"/>
  <c r="F61" i="10"/>
  <c r="B61" i="15"/>
  <c r="W61" i="14"/>
  <c r="X61" i="14" s="1"/>
  <c r="T61" i="14" s="1"/>
  <c r="X61" i="10"/>
  <c r="M61" i="15"/>
  <c r="Y61" i="10"/>
  <c r="AA64" i="8" s="1"/>
  <c r="R61" i="15"/>
  <c r="AM61" i="14"/>
  <c r="AD63" i="10"/>
  <c r="AG66" i="8" s="1"/>
  <c r="O64" i="14"/>
  <c r="Z64" i="10"/>
  <c r="AB67" i="8" s="1"/>
  <c r="N64" i="15"/>
  <c r="AM64" i="14"/>
  <c r="I65" i="10"/>
  <c r="S68" i="6" s="1"/>
  <c r="E65" i="15"/>
  <c r="M66" i="10"/>
  <c r="K66" i="15"/>
  <c r="U66" i="10"/>
  <c r="J69" i="7" s="1"/>
  <c r="J67" i="10"/>
  <c r="C70" i="15"/>
  <c r="G70" i="10"/>
  <c r="F70" i="14"/>
  <c r="Q70" i="15"/>
  <c r="AC70" i="10"/>
  <c r="AF73" i="8" s="1"/>
  <c r="AH70" i="14"/>
  <c r="I74" i="15"/>
  <c r="AE77" i="14"/>
  <c r="AA77" i="10"/>
  <c r="AC80" i="8" s="1"/>
  <c r="O77" i="15"/>
  <c r="Q57" i="15"/>
  <c r="AC57" i="10"/>
  <c r="AF60" i="8" s="1"/>
  <c r="AH60" i="8" s="1"/>
  <c r="N60" i="10"/>
  <c r="U60" i="15"/>
  <c r="I61" i="14"/>
  <c r="N61" i="14"/>
  <c r="AA61" i="14"/>
  <c r="AD61" i="10"/>
  <c r="AG64" i="8" s="1"/>
  <c r="AA63" i="14"/>
  <c r="AF63" i="14"/>
  <c r="E64" i="14"/>
  <c r="J64" i="14"/>
  <c r="N64" i="10"/>
  <c r="O64" i="10"/>
  <c r="AJ64" i="14"/>
  <c r="J65" i="10"/>
  <c r="P65" i="14"/>
  <c r="AC67" i="10"/>
  <c r="AF70" i="8" s="1"/>
  <c r="AH67" i="14"/>
  <c r="Q67" i="15"/>
  <c r="G69" i="15"/>
  <c r="N69" i="14"/>
  <c r="T69" i="10"/>
  <c r="I72" i="7" s="1"/>
  <c r="Q69" i="14"/>
  <c r="J69" i="15"/>
  <c r="Z71" i="10"/>
  <c r="AB74" i="8" s="1"/>
  <c r="N72" i="14"/>
  <c r="Q72" i="10"/>
  <c r="F75" i="7" s="1"/>
  <c r="F73" i="10"/>
  <c r="B73" i="15"/>
  <c r="O73" i="10"/>
  <c r="H74" i="14"/>
  <c r="AA74" i="14"/>
  <c r="AD74" i="14"/>
  <c r="C75" i="10"/>
  <c r="R65" i="14"/>
  <c r="N65" i="15"/>
  <c r="AF65" i="14"/>
  <c r="P68" i="10"/>
  <c r="W68" i="10"/>
  <c r="AB68" i="10"/>
  <c r="AD71" i="8" s="1"/>
  <c r="F70" i="10"/>
  <c r="K70" i="10"/>
  <c r="M70" i="10"/>
  <c r="J70" i="15"/>
  <c r="Q70" i="14"/>
  <c r="O70" i="15"/>
  <c r="H71" i="10"/>
  <c r="D71" i="15"/>
  <c r="N71" i="15"/>
  <c r="C72" i="10"/>
  <c r="G72" i="15"/>
  <c r="G73" i="10"/>
  <c r="C73" i="15"/>
  <c r="F73" i="14"/>
  <c r="G73" i="14" s="1"/>
  <c r="Q73" i="10"/>
  <c r="F76" i="7" s="1"/>
  <c r="X73" i="10"/>
  <c r="M73" i="15"/>
  <c r="AC73" i="14"/>
  <c r="B78" i="15"/>
  <c r="E78" i="14"/>
  <c r="N79" i="10"/>
  <c r="R56" i="14"/>
  <c r="AF56" i="14"/>
  <c r="J57" i="14"/>
  <c r="Q57" i="14"/>
  <c r="M57" i="14" s="1"/>
  <c r="AE57" i="14"/>
  <c r="R64" i="14"/>
  <c r="AF64" i="14"/>
  <c r="J65" i="14"/>
  <c r="Q65" i="14"/>
  <c r="AE65" i="14"/>
  <c r="C68" i="10"/>
  <c r="O69" i="10"/>
  <c r="AA69" i="10"/>
  <c r="AC72" i="8" s="1"/>
  <c r="AC69" i="10"/>
  <c r="AF72" i="8" s="1"/>
  <c r="AH72" i="8" s="1"/>
  <c r="AA70" i="10"/>
  <c r="AC73" i="8" s="1"/>
  <c r="O126" i="12"/>
  <c r="M71" i="10"/>
  <c r="AM71" i="14"/>
  <c r="G73" i="15"/>
  <c r="AI74" i="14"/>
  <c r="AJ74" i="14" s="1"/>
  <c r="O128" i="12"/>
  <c r="B76" i="15"/>
  <c r="D76" i="15"/>
  <c r="H76" i="14"/>
  <c r="H76" i="10"/>
  <c r="I76" i="10"/>
  <c r="S79" i="6" s="1"/>
  <c r="E76" i="15"/>
  <c r="L76" i="10"/>
  <c r="J76" i="14"/>
  <c r="K76" i="14" s="1"/>
  <c r="T76" i="10"/>
  <c r="I79" i="7" s="1"/>
  <c r="Q76" i="14"/>
  <c r="F78" i="10"/>
  <c r="AD65" i="14"/>
  <c r="C67" i="10"/>
  <c r="AE68" i="10"/>
  <c r="AI71" i="8" s="1"/>
  <c r="AG68" i="10"/>
  <c r="AK71" i="8" s="1"/>
  <c r="D69" i="15"/>
  <c r="Q69" i="15"/>
  <c r="C70" i="10"/>
  <c r="B70" i="15"/>
  <c r="P70" i="10"/>
  <c r="T70" i="10"/>
  <c r="I73" i="7" s="1"/>
  <c r="W71" i="10"/>
  <c r="AF71" i="10"/>
  <c r="AJ74" i="8" s="1"/>
  <c r="C73" i="10"/>
  <c r="Y73" i="10"/>
  <c r="AA76" i="8" s="1"/>
  <c r="W74" i="14"/>
  <c r="X74" i="14" s="1"/>
  <c r="T74" i="14" s="1"/>
  <c r="M78" i="10"/>
  <c r="X71" i="10"/>
  <c r="I72" i="14"/>
  <c r="I72" i="10"/>
  <c r="S75" i="6" s="1"/>
  <c r="O72" i="15"/>
  <c r="AE72" i="14"/>
  <c r="AA72" i="10"/>
  <c r="AC75" i="8" s="1"/>
  <c r="AE72" i="10"/>
  <c r="AI75" i="8" s="1"/>
  <c r="F74" i="14"/>
  <c r="G74" i="10"/>
  <c r="H74" i="10"/>
  <c r="D74" i="15"/>
  <c r="M74" i="15"/>
  <c r="AC74" i="14"/>
  <c r="Y74" i="10"/>
  <c r="AA77" i="8" s="1"/>
  <c r="Z74" i="10"/>
  <c r="AB77" i="8" s="1"/>
  <c r="N74" i="15"/>
  <c r="M75" i="10"/>
  <c r="AE75" i="14"/>
  <c r="AB75" i="10"/>
  <c r="AD78" i="8" s="1"/>
  <c r="P75" i="15"/>
  <c r="AK75" i="14"/>
  <c r="S75" i="15"/>
  <c r="AH77" i="14"/>
  <c r="P67" i="15"/>
  <c r="U67" i="15"/>
  <c r="J125" i="12"/>
  <c r="Q73" i="8" s="1"/>
  <c r="R73" i="8" s="1"/>
  <c r="AE70" i="14"/>
  <c r="H71" i="14"/>
  <c r="K71" i="15"/>
  <c r="AD71" i="14"/>
  <c r="E72" i="15"/>
  <c r="S72" i="15"/>
  <c r="E73" i="14"/>
  <c r="I73" i="10"/>
  <c r="S76" i="6" s="1"/>
  <c r="L73" i="15"/>
  <c r="AA73" i="10"/>
  <c r="AC76" i="8" s="1"/>
  <c r="O73" i="15"/>
  <c r="N74" i="10"/>
  <c r="W74" i="10"/>
  <c r="AF74" i="14"/>
  <c r="AC74" i="10"/>
  <c r="AF77" i="8" s="1"/>
  <c r="AH77" i="8" s="1"/>
  <c r="Q74" i="15"/>
  <c r="R74" i="15"/>
  <c r="AL74" i="14"/>
  <c r="T74" i="15"/>
  <c r="AA75" i="10"/>
  <c r="AC78" i="8" s="1"/>
  <c r="P76" i="10"/>
  <c r="W76" i="10"/>
  <c r="AI76" i="14"/>
  <c r="R76" i="15"/>
  <c r="AD76" i="10"/>
  <c r="AG79" i="8" s="1"/>
  <c r="C77" i="10"/>
  <c r="AC77" i="10"/>
  <c r="AF80" i="8" s="1"/>
  <c r="G78" i="14"/>
  <c r="W67" i="10"/>
  <c r="AB67" i="10"/>
  <c r="AD70" i="8" s="1"/>
  <c r="F69" i="10"/>
  <c r="K69" i="10"/>
  <c r="U71" i="10"/>
  <c r="J74" i="7" s="1"/>
  <c r="W71" i="14"/>
  <c r="X71" i="14" s="1"/>
  <c r="T71" i="14" s="1"/>
  <c r="AC71" i="14"/>
  <c r="Y71" i="10"/>
  <c r="AA74" i="8" s="1"/>
  <c r="AG71" i="10"/>
  <c r="AK74" i="8" s="1"/>
  <c r="U71" i="15"/>
  <c r="O127" i="12"/>
  <c r="E73" i="15"/>
  <c r="N73" i="14"/>
  <c r="K74" i="10"/>
  <c r="O74" i="10"/>
  <c r="AB74" i="10"/>
  <c r="AD77" i="8" s="1"/>
  <c r="AD74" i="10"/>
  <c r="AG77" i="8" s="1"/>
  <c r="U74" i="15"/>
  <c r="AG74" i="10"/>
  <c r="AK77" i="8" s="1"/>
  <c r="AE75" i="10"/>
  <c r="AI78" i="8" s="1"/>
  <c r="E76" i="14"/>
  <c r="I76" i="14"/>
  <c r="I78" i="10"/>
  <c r="S81" i="6" s="1"/>
  <c r="I78" i="14"/>
  <c r="K78" i="14" s="1"/>
  <c r="K67" i="10"/>
  <c r="AG67" i="10"/>
  <c r="AK70" i="8" s="1"/>
  <c r="J68" i="10"/>
  <c r="R68" i="10"/>
  <c r="G71" i="7" s="1"/>
  <c r="AF68" i="14"/>
  <c r="AM68" i="14"/>
  <c r="C69" i="10"/>
  <c r="B69" i="15"/>
  <c r="P69" i="10"/>
  <c r="W69" i="10"/>
  <c r="AH69" i="14"/>
  <c r="E70" i="14"/>
  <c r="K71" i="10"/>
  <c r="P71" i="10"/>
  <c r="AC71" i="10"/>
  <c r="AF74" i="8" s="1"/>
  <c r="Q71" i="15"/>
  <c r="AF74" i="10"/>
  <c r="AJ77" i="8" s="1"/>
  <c r="C76" i="10"/>
  <c r="G78" i="15"/>
  <c r="Q78" i="10"/>
  <c r="F81" i="7" s="1"/>
  <c r="C71" i="10"/>
  <c r="K80" i="10"/>
  <c r="F81" i="14"/>
  <c r="H81" i="15"/>
  <c r="R81" i="10"/>
  <c r="G84" i="7" s="1"/>
  <c r="M84" i="7" s="1"/>
  <c r="O81" i="14"/>
  <c r="AI82" i="14"/>
  <c r="R82" i="15"/>
  <c r="AD82" i="10"/>
  <c r="AG85" i="8" s="1"/>
  <c r="AE84" i="10"/>
  <c r="AI87" i="8" s="1"/>
  <c r="P84" i="15"/>
  <c r="AF84" i="14"/>
  <c r="AB84" i="10"/>
  <c r="AD87" i="8" s="1"/>
  <c r="N88" i="10"/>
  <c r="C74" i="10"/>
  <c r="J80" i="15"/>
  <c r="Q80" i="14"/>
  <c r="T80" i="10"/>
  <c r="I83" i="7" s="1"/>
  <c r="AA80" i="14"/>
  <c r="AM80" i="14"/>
  <c r="AG80" i="10"/>
  <c r="AK83" i="8" s="1"/>
  <c r="AD81" i="10"/>
  <c r="AG84" i="8" s="1"/>
  <c r="AI81" i="14"/>
  <c r="R81" i="15"/>
  <c r="K81" i="10"/>
  <c r="N81" i="10"/>
  <c r="J82" i="10"/>
  <c r="C84" i="15"/>
  <c r="F84" i="14"/>
  <c r="G84" i="14" s="1"/>
  <c r="G84" i="10"/>
  <c r="J84" i="15"/>
  <c r="Q84" i="14"/>
  <c r="T84" i="10"/>
  <c r="I87" i="7" s="1"/>
  <c r="M84" i="15"/>
  <c r="Y84" i="10"/>
  <c r="AA87" i="8" s="1"/>
  <c r="AK84" i="14"/>
  <c r="AM85" i="14"/>
  <c r="U85" i="15"/>
  <c r="AG85" i="10"/>
  <c r="AK88" i="8" s="1"/>
  <c r="W89" i="10"/>
  <c r="L78" i="10"/>
  <c r="T78" i="10"/>
  <c r="I81" i="7" s="1"/>
  <c r="J78" i="15"/>
  <c r="H80" i="10"/>
  <c r="Y81" i="10"/>
  <c r="AA84" i="8" s="1"/>
  <c r="G82" i="15"/>
  <c r="Q82" i="10"/>
  <c r="F85" i="7" s="1"/>
  <c r="N82" i="14"/>
  <c r="P83" i="10"/>
  <c r="S84" i="15"/>
  <c r="AL81" i="14"/>
  <c r="T81" i="15"/>
  <c r="AF81" i="10"/>
  <c r="AJ84" i="8" s="1"/>
  <c r="M82" i="10"/>
  <c r="E83" i="14"/>
  <c r="B83" i="15"/>
  <c r="F83" i="10"/>
  <c r="W83" i="10"/>
  <c r="S87" i="15"/>
  <c r="AE87" i="10"/>
  <c r="AI90" i="8" s="1"/>
  <c r="AK87" i="14"/>
  <c r="W90" i="10"/>
  <c r="C79" i="10"/>
  <c r="T80" i="15"/>
  <c r="AF80" i="10"/>
  <c r="AJ83" i="8" s="1"/>
  <c r="AL80" i="14"/>
  <c r="J81" i="10"/>
  <c r="D84" i="15"/>
  <c r="H84" i="14"/>
  <c r="H84" i="10"/>
  <c r="O139" i="12"/>
  <c r="Y86" i="10"/>
  <c r="AA89" i="8" s="1"/>
  <c r="M86" i="15"/>
  <c r="AC86" i="14"/>
  <c r="AA78" i="14"/>
  <c r="O78" i="15"/>
  <c r="AA78" i="10"/>
  <c r="AC81" i="8" s="1"/>
  <c r="R78" i="15"/>
  <c r="AD78" i="10"/>
  <c r="AG81" i="8" s="1"/>
  <c r="AG78" i="10"/>
  <c r="AK81" i="8" s="1"/>
  <c r="F80" i="15"/>
  <c r="J80" i="14"/>
  <c r="L80" i="10"/>
  <c r="O80" i="10"/>
  <c r="J129" i="12"/>
  <c r="Q84" i="8" s="1"/>
  <c r="W81" i="14"/>
  <c r="X81" i="14" s="1"/>
  <c r="T81" i="14" s="1"/>
  <c r="H82" i="15"/>
  <c r="O82" i="14"/>
  <c r="R82" i="10"/>
  <c r="G85" i="7" s="1"/>
  <c r="AD78" i="14"/>
  <c r="Z78" i="10"/>
  <c r="AB81" i="8" s="1"/>
  <c r="G81" i="10"/>
  <c r="AA82" i="14"/>
  <c r="L82" i="15"/>
  <c r="E82" i="15"/>
  <c r="I82" i="10"/>
  <c r="S85" i="6" s="1"/>
  <c r="I82" i="14"/>
  <c r="F83" i="14"/>
  <c r="C83" i="15"/>
  <c r="G83" i="10"/>
  <c r="X83" i="10"/>
  <c r="J85" i="15"/>
  <c r="Q85" i="14"/>
  <c r="T85" i="10"/>
  <c r="I88" i="7" s="1"/>
  <c r="Y78" i="10"/>
  <c r="AA81" i="8" s="1"/>
  <c r="M78" i="15"/>
  <c r="AC78" i="14"/>
  <c r="AE80" i="10"/>
  <c r="AI83" i="8" s="1"/>
  <c r="AK80" i="14"/>
  <c r="S80" i="15"/>
  <c r="Z80" i="10"/>
  <c r="AB83" i="8" s="1"/>
  <c r="S81" i="15"/>
  <c r="AE81" i="10"/>
  <c r="AI84" i="8" s="1"/>
  <c r="AL84" i="8" s="1"/>
  <c r="AK81" i="14"/>
  <c r="U82" i="10"/>
  <c r="J85" i="7" s="1"/>
  <c r="R82" i="14"/>
  <c r="K82" i="15"/>
  <c r="I91" i="15"/>
  <c r="J78" i="10"/>
  <c r="R78" i="10"/>
  <c r="G81" i="7" s="1"/>
  <c r="K80" i="15"/>
  <c r="F81" i="15"/>
  <c r="J81" i="15"/>
  <c r="C83" i="10"/>
  <c r="AD89" i="10"/>
  <c r="AG92" i="8" s="1"/>
  <c r="J92" i="14"/>
  <c r="F92" i="15"/>
  <c r="L92" i="10"/>
  <c r="Q92" i="10"/>
  <c r="F95" i="7" s="1"/>
  <c r="L95" i="7" s="1"/>
  <c r="N92" i="14"/>
  <c r="M92" i="14" s="1"/>
  <c r="G92" i="15"/>
  <c r="F95" i="10"/>
  <c r="B95" i="15"/>
  <c r="E95" i="14"/>
  <c r="H95" i="14"/>
  <c r="K99" i="14"/>
  <c r="K85" i="10"/>
  <c r="G85" i="15"/>
  <c r="AC85" i="14"/>
  <c r="J86" i="10"/>
  <c r="G88" i="15"/>
  <c r="Q88" i="10"/>
  <c r="F91" i="7" s="1"/>
  <c r="R88" i="14"/>
  <c r="H89" i="14"/>
  <c r="K91" i="14"/>
  <c r="AA91" i="14"/>
  <c r="L91" i="15"/>
  <c r="E92" i="14"/>
  <c r="O92" i="14"/>
  <c r="C93" i="10"/>
  <c r="X96" i="10"/>
  <c r="W96" i="14"/>
  <c r="X96" i="14" s="1"/>
  <c r="T96" i="14" s="1"/>
  <c r="N9" i="13"/>
  <c r="P97" i="14"/>
  <c r="C82" i="10"/>
  <c r="L83" i="10"/>
  <c r="T83" i="10"/>
  <c r="I86" i="7" s="1"/>
  <c r="O86" i="7" s="1"/>
  <c r="J138" i="12"/>
  <c r="Q87" i="8" s="1"/>
  <c r="G85" i="10"/>
  <c r="F85" i="15"/>
  <c r="F86" i="10"/>
  <c r="F88" i="15"/>
  <c r="L88" i="10"/>
  <c r="J88" i="14"/>
  <c r="X88" i="10"/>
  <c r="L89" i="10"/>
  <c r="J89" i="14"/>
  <c r="F89" i="15"/>
  <c r="W91" i="14"/>
  <c r="X91" i="14" s="1"/>
  <c r="T91" i="14" s="1"/>
  <c r="N4" i="13"/>
  <c r="Q94" i="8" s="1"/>
  <c r="R94" i="8" s="1"/>
  <c r="Q91" i="15"/>
  <c r="AH91" i="14"/>
  <c r="AC91" i="10"/>
  <c r="AF94" i="8" s="1"/>
  <c r="U92" i="15"/>
  <c r="AG92" i="10"/>
  <c r="AK95" i="8" s="1"/>
  <c r="AC95" i="10"/>
  <c r="AF98" i="8" s="1"/>
  <c r="AH95" i="14"/>
  <c r="I97" i="15"/>
  <c r="P80" i="10"/>
  <c r="W80" i="10"/>
  <c r="O81" i="10"/>
  <c r="T83" i="15"/>
  <c r="C85" i="10"/>
  <c r="C85" i="15"/>
  <c r="Q85" i="10"/>
  <c r="F88" i="7" s="1"/>
  <c r="Y85" i="10"/>
  <c r="AA88" i="8" s="1"/>
  <c r="M85" i="15"/>
  <c r="B86" i="15"/>
  <c r="X86" i="10"/>
  <c r="Q86" i="15"/>
  <c r="J88" i="10"/>
  <c r="W88" i="10"/>
  <c r="K91" i="15"/>
  <c r="R91" i="14"/>
  <c r="U91" i="10"/>
  <c r="J94" i="7" s="1"/>
  <c r="AG91" i="10"/>
  <c r="AK94" i="8" s="1"/>
  <c r="AM91" i="14"/>
  <c r="M92" i="15"/>
  <c r="AC92" i="14"/>
  <c r="C94" i="10"/>
  <c r="F8" i="13"/>
  <c r="H95" i="15"/>
  <c r="O95" i="14"/>
  <c r="L96" i="10"/>
  <c r="F96" i="15"/>
  <c r="J96" i="14"/>
  <c r="P96" i="10"/>
  <c r="AL78" i="14"/>
  <c r="F80" i="14"/>
  <c r="D83" i="15"/>
  <c r="F83" i="15"/>
  <c r="J83" i="15"/>
  <c r="AA83" i="10"/>
  <c r="AC86" i="8" s="1"/>
  <c r="AC83" i="10"/>
  <c r="AF86" i="8" s="1"/>
  <c r="AH86" i="8" s="1"/>
  <c r="Q83" i="15"/>
  <c r="M84" i="10"/>
  <c r="L85" i="10"/>
  <c r="K86" i="10"/>
  <c r="AC86" i="10"/>
  <c r="AF89" i="8" s="1"/>
  <c r="C88" i="10"/>
  <c r="F4" i="13"/>
  <c r="K94" i="6" s="1"/>
  <c r="L94" i="6" s="1"/>
  <c r="M94" i="6" s="1"/>
  <c r="N94" i="6" s="1"/>
  <c r="M93" i="3" s="1"/>
  <c r="F91" i="14"/>
  <c r="G91" i="14" s="1"/>
  <c r="C91" i="15"/>
  <c r="AD92" i="14"/>
  <c r="N92" i="15"/>
  <c r="Z92" i="10"/>
  <c r="AB95" i="8" s="1"/>
  <c r="N92" i="10"/>
  <c r="R95" i="10"/>
  <c r="G98" i="7" s="1"/>
  <c r="M98" i="7" s="1"/>
  <c r="L97" i="10"/>
  <c r="J97" i="14"/>
  <c r="AH97" i="14"/>
  <c r="AC97" i="10"/>
  <c r="AF100" i="8" s="1"/>
  <c r="Q78" i="15"/>
  <c r="M80" i="10"/>
  <c r="U80" i="10"/>
  <c r="J83" i="7" s="1"/>
  <c r="C81" i="10"/>
  <c r="L81" i="10"/>
  <c r="T81" i="10"/>
  <c r="I84" i="7" s="1"/>
  <c r="AG81" i="10"/>
  <c r="AK84" i="8" s="1"/>
  <c r="M83" i="10"/>
  <c r="O83" i="10"/>
  <c r="U83" i="10"/>
  <c r="J86" i="7" s="1"/>
  <c r="P86" i="7" s="1"/>
  <c r="L83" i="15"/>
  <c r="AF83" i="10"/>
  <c r="AJ86" i="8" s="1"/>
  <c r="C84" i="10"/>
  <c r="F84" i="10"/>
  <c r="B84" i="15"/>
  <c r="P84" i="10"/>
  <c r="C86" i="10"/>
  <c r="N88" i="14"/>
  <c r="C89" i="10"/>
  <c r="N91" i="10"/>
  <c r="O91" i="10"/>
  <c r="N5" i="13"/>
  <c r="Y92" i="10"/>
  <c r="AA95" i="8" s="1"/>
  <c r="P92" i="15"/>
  <c r="AM92" i="14"/>
  <c r="U95" i="15"/>
  <c r="AG95" i="10"/>
  <c r="AK98" i="8" s="1"/>
  <c r="AM95" i="14"/>
  <c r="T96" i="10"/>
  <c r="I99" i="7" s="1"/>
  <c r="O99" i="7" s="1"/>
  <c r="J96" i="15"/>
  <c r="Q96" i="14"/>
  <c r="W96" i="10"/>
  <c r="C87" i="10"/>
  <c r="F88" i="10"/>
  <c r="E88" i="14"/>
  <c r="U88" i="10"/>
  <c r="J91" i="7" s="1"/>
  <c r="R88" i="15"/>
  <c r="AD88" i="10"/>
  <c r="AG91" i="8" s="1"/>
  <c r="AI88" i="14"/>
  <c r="D89" i="15"/>
  <c r="H89" i="10"/>
  <c r="W89" i="14"/>
  <c r="X89" i="14" s="1"/>
  <c r="T89" i="14" s="1"/>
  <c r="J146" i="12"/>
  <c r="Q92" i="8" s="1"/>
  <c r="AI89" i="14"/>
  <c r="R89" i="15"/>
  <c r="C90" i="10"/>
  <c r="J91" i="10"/>
  <c r="P91" i="14"/>
  <c r="M91" i="14" s="1"/>
  <c r="T91" i="15"/>
  <c r="AF91" i="10"/>
  <c r="AJ94" i="8" s="1"/>
  <c r="F92" i="10"/>
  <c r="B92" i="15"/>
  <c r="M92" i="10"/>
  <c r="H92" i="15"/>
  <c r="R92" i="10"/>
  <c r="G95" i="7" s="1"/>
  <c r="M95" i="7" s="1"/>
  <c r="G94" i="10"/>
  <c r="C94" i="15"/>
  <c r="I94" i="10"/>
  <c r="S97" i="6" s="1"/>
  <c r="K94" i="10"/>
  <c r="F97" i="15"/>
  <c r="AC78" i="10"/>
  <c r="AF81" i="8" s="1"/>
  <c r="C80" i="10"/>
  <c r="Y80" i="10"/>
  <c r="AA83" i="8" s="1"/>
  <c r="L81" i="15"/>
  <c r="E83" i="15"/>
  <c r="G83" i="15"/>
  <c r="K83" i="15"/>
  <c r="AB83" i="10"/>
  <c r="AD86" i="8" s="1"/>
  <c r="AD83" i="10"/>
  <c r="AG86" i="8" s="1"/>
  <c r="R83" i="15"/>
  <c r="W84" i="14"/>
  <c r="X84" i="14" s="1"/>
  <c r="T84" i="14" s="1"/>
  <c r="J85" i="14"/>
  <c r="P88" i="10"/>
  <c r="W92" i="14"/>
  <c r="X92" i="14" s="1"/>
  <c r="T92" i="14" s="1"/>
  <c r="AF92" i="14"/>
  <c r="F94" i="14"/>
  <c r="I94" i="14"/>
  <c r="N96" i="10"/>
  <c r="P98" i="14"/>
  <c r="P99" i="14"/>
  <c r="AB95" i="10"/>
  <c r="AD98" i="8" s="1"/>
  <c r="P95" i="15"/>
  <c r="R95" i="15"/>
  <c r="T95" i="15"/>
  <c r="AL95" i="14"/>
  <c r="R97" i="15"/>
  <c r="AD97" i="10"/>
  <c r="AG100" i="8" s="1"/>
  <c r="B98" i="15"/>
  <c r="R98" i="15"/>
  <c r="AI98" i="14"/>
  <c r="AJ98" i="14" s="1"/>
  <c r="G99" i="15"/>
  <c r="N99" i="14"/>
  <c r="M99" i="14" s="1"/>
  <c r="C101" i="10"/>
  <c r="C98" i="15"/>
  <c r="G98" i="10"/>
  <c r="AE98" i="14"/>
  <c r="Z99" i="10"/>
  <c r="AB102" i="8" s="1"/>
  <c r="Y91" i="10"/>
  <c r="AA94" i="8" s="1"/>
  <c r="AI91" i="14"/>
  <c r="E95" i="15"/>
  <c r="I95" i="10"/>
  <c r="S98" i="6" s="1"/>
  <c r="V98" i="6" s="1"/>
  <c r="G95" i="15"/>
  <c r="Q95" i="10"/>
  <c r="F98" i="7" s="1"/>
  <c r="L98" i="7" s="1"/>
  <c r="AD95" i="10"/>
  <c r="AG98" i="8" s="1"/>
  <c r="AF95" i="10"/>
  <c r="AJ98" i="8" s="1"/>
  <c r="M97" i="10"/>
  <c r="T97" i="10"/>
  <c r="I100" i="7" s="1"/>
  <c r="Q97" i="14"/>
  <c r="J97" i="15"/>
  <c r="F98" i="10"/>
  <c r="J98" i="10"/>
  <c r="AB98" i="10"/>
  <c r="AD101" i="8" s="1"/>
  <c r="AD98" i="10"/>
  <c r="AG101" i="8" s="1"/>
  <c r="AH101" i="8" s="1"/>
  <c r="C96" i="10"/>
  <c r="P97" i="10"/>
  <c r="K97" i="15"/>
  <c r="U97" i="10"/>
  <c r="J100" i="7" s="1"/>
  <c r="L97" i="15"/>
  <c r="K98" i="10"/>
  <c r="Z98" i="10"/>
  <c r="AB101" i="8" s="1"/>
  <c r="N98" i="15"/>
  <c r="AA98" i="10"/>
  <c r="AC101" i="8" s="1"/>
  <c r="G99" i="14"/>
  <c r="Y99" i="10"/>
  <c r="AA102" i="8" s="1"/>
  <c r="AC99" i="14"/>
  <c r="M99" i="15"/>
  <c r="P100" i="14"/>
  <c r="C92" i="10"/>
  <c r="M95" i="10"/>
  <c r="U95" i="10"/>
  <c r="J98" i="7" s="1"/>
  <c r="P98" i="7" s="1"/>
  <c r="K95" i="15"/>
  <c r="AA95" i="14"/>
  <c r="L95" i="15"/>
  <c r="AF95" i="14"/>
  <c r="AI95" i="14"/>
  <c r="W97" i="10"/>
  <c r="AI97" i="14"/>
  <c r="E98" i="14"/>
  <c r="R98" i="10"/>
  <c r="G101" i="7" s="1"/>
  <c r="O98" i="14"/>
  <c r="H98" i="15"/>
  <c r="Y98" i="10"/>
  <c r="AA101" i="8" s="1"/>
  <c r="M98" i="15"/>
  <c r="AF98" i="14"/>
  <c r="AG98" i="14" s="1"/>
  <c r="N99" i="10"/>
  <c r="Q99" i="15"/>
  <c r="L100" i="14"/>
  <c r="J100" i="10"/>
  <c r="P101" i="10"/>
  <c r="AD91" i="10"/>
  <c r="AG94" i="8" s="1"/>
  <c r="P95" i="10"/>
  <c r="W95" i="10"/>
  <c r="M95" i="15"/>
  <c r="C97" i="15"/>
  <c r="F97" i="14"/>
  <c r="G97" i="14" s="1"/>
  <c r="Z97" i="10"/>
  <c r="AB100" i="8" s="1"/>
  <c r="AD97" i="14"/>
  <c r="N97" i="15"/>
  <c r="F98" i="14"/>
  <c r="N98" i="10"/>
  <c r="N99" i="15"/>
  <c r="AC99" i="10"/>
  <c r="AF102" i="8" s="1"/>
  <c r="R91" i="10"/>
  <c r="G94" i="7" s="1"/>
  <c r="I95" i="14"/>
  <c r="O95" i="10"/>
  <c r="N95" i="14"/>
  <c r="M95" i="14" s="1"/>
  <c r="B97" i="15"/>
  <c r="F97" i="10"/>
  <c r="D97" i="15"/>
  <c r="AA97" i="10"/>
  <c r="AC100" i="8" s="1"/>
  <c r="O97" i="15"/>
  <c r="M98" i="10"/>
  <c r="R98" i="14"/>
  <c r="I99" i="10"/>
  <c r="S102" i="6" s="1"/>
  <c r="AH99" i="14"/>
  <c r="W103" i="14"/>
  <c r="X103" i="14" s="1"/>
  <c r="T103" i="14" s="1"/>
  <c r="F105" i="15"/>
  <c r="J105" i="14"/>
  <c r="L105" i="10"/>
  <c r="H107" i="15"/>
  <c r="O107" i="14"/>
  <c r="R107" i="10"/>
  <c r="G110" i="7" s="1"/>
  <c r="AG100" i="14"/>
  <c r="AE100" i="10"/>
  <c r="AI103" i="8" s="1"/>
  <c r="AK100" i="14"/>
  <c r="AF100" i="10"/>
  <c r="AJ103" i="8" s="1"/>
  <c r="P102" i="14"/>
  <c r="W102" i="10"/>
  <c r="F103" i="15"/>
  <c r="L103" i="10"/>
  <c r="N103" i="10"/>
  <c r="P104" i="14"/>
  <c r="J100" i="15"/>
  <c r="Q100" i="14"/>
  <c r="K100" i="15"/>
  <c r="J102" i="10"/>
  <c r="L102" i="15"/>
  <c r="AC102" i="14"/>
  <c r="R102" i="15"/>
  <c r="I104" i="10"/>
  <c r="S107" i="6" s="1"/>
  <c r="E104" i="15"/>
  <c r="I104" i="14"/>
  <c r="AG98" i="10"/>
  <c r="AK101" i="8" s="1"/>
  <c r="AA99" i="14"/>
  <c r="U100" i="10"/>
  <c r="J103" i="7" s="1"/>
  <c r="N102" i="15"/>
  <c r="AD102" i="14"/>
  <c r="G102" i="10"/>
  <c r="F102" i="14"/>
  <c r="G102" i="14" s="1"/>
  <c r="AC102" i="10"/>
  <c r="AF105" i="8" s="1"/>
  <c r="AH105" i="8" s="1"/>
  <c r="AH102" i="14"/>
  <c r="AJ102" i="14" s="1"/>
  <c r="E103" i="14"/>
  <c r="J103" i="14"/>
  <c r="K103" i="14" s="1"/>
  <c r="P100" i="15"/>
  <c r="AB100" i="10"/>
  <c r="AD103" i="8" s="1"/>
  <c r="AL100" i="14"/>
  <c r="P102" i="10"/>
  <c r="AA103" i="14"/>
  <c r="L103" i="15"/>
  <c r="O103" i="15"/>
  <c r="AA103" i="10"/>
  <c r="AC106" i="8" s="1"/>
  <c r="AA105" i="14"/>
  <c r="L105" i="15"/>
  <c r="C95" i="10"/>
  <c r="K97" i="10"/>
  <c r="N11" i="13"/>
  <c r="Q101" i="8" s="1"/>
  <c r="Q98" i="15"/>
  <c r="U98" i="15"/>
  <c r="F12" i="13"/>
  <c r="J99" i="10"/>
  <c r="L99" i="10"/>
  <c r="F99" i="15"/>
  <c r="O99" i="15"/>
  <c r="AG99" i="10"/>
  <c r="AK102" i="8" s="1"/>
  <c r="AM99" i="14"/>
  <c r="F100" i="15"/>
  <c r="J100" i="14"/>
  <c r="K100" i="14" s="1"/>
  <c r="H100" i="15"/>
  <c r="R100" i="10"/>
  <c r="G103" i="7" s="1"/>
  <c r="R100" i="14"/>
  <c r="O100" i="15"/>
  <c r="AA100" i="10"/>
  <c r="AC103" i="8" s="1"/>
  <c r="F102" i="10"/>
  <c r="B102" i="15"/>
  <c r="O102" i="10"/>
  <c r="H102" i="15"/>
  <c r="O102" i="14"/>
  <c r="U102" i="15"/>
  <c r="AM102" i="14"/>
  <c r="AE103" i="14"/>
  <c r="O104" i="15"/>
  <c r="AA104" i="10"/>
  <c r="AC107" i="8" s="1"/>
  <c r="AE104" i="14"/>
  <c r="B91" i="15"/>
  <c r="C97" i="10"/>
  <c r="L98" i="15"/>
  <c r="B99" i="15"/>
  <c r="L99" i="15"/>
  <c r="M100" i="10"/>
  <c r="X100" i="10"/>
  <c r="H102" i="14"/>
  <c r="Z102" i="10"/>
  <c r="AB105" i="8" s="1"/>
  <c r="AG102" i="10"/>
  <c r="AK105" i="8" s="1"/>
  <c r="X104" i="10"/>
  <c r="AK104" i="14"/>
  <c r="AE104" i="10"/>
  <c r="AI107" i="8" s="1"/>
  <c r="S104" i="15"/>
  <c r="K100" i="10"/>
  <c r="T100" i="15"/>
  <c r="M102" i="15"/>
  <c r="B103" i="15"/>
  <c r="R103" i="15"/>
  <c r="AD103" i="10"/>
  <c r="AG106" i="8" s="1"/>
  <c r="AI103" i="14"/>
  <c r="AJ103" i="14" s="1"/>
  <c r="AE105" i="10"/>
  <c r="AI108" i="8" s="1"/>
  <c r="AK105" i="14"/>
  <c r="S105" i="15"/>
  <c r="K106" i="10"/>
  <c r="AL106" i="14"/>
  <c r="AF106" i="10"/>
  <c r="AJ109" i="8" s="1"/>
  <c r="F107" i="10"/>
  <c r="AH109" i="14"/>
  <c r="AC109" i="10"/>
  <c r="AF112" i="8" s="1"/>
  <c r="S111" i="10"/>
  <c r="H114" i="7" s="1"/>
  <c r="C99" i="10"/>
  <c r="AF99" i="14"/>
  <c r="C100" i="10"/>
  <c r="Y100" i="10"/>
  <c r="AA103" i="8" s="1"/>
  <c r="K102" i="10"/>
  <c r="AE102" i="10"/>
  <c r="AI105" i="8" s="1"/>
  <c r="O103" i="10"/>
  <c r="G103" i="15"/>
  <c r="T103" i="10"/>
  <c r="I106" i="7" s="1"/>
  <c r="H105" i="14"/>
  <c r="K105" i="10"/>
  <c r="F106" i="14"/>
  <c r="J106" i="10"/>
  <c r="S106" i="15"/>
  <c r="AE106" i="10"/>
  <c r="AI109" i="8" s="1"/>
  <c r="AK106" i="14"/>
  <c r="X107" i="10"/>
  <c r="E108" i="15"/>
  <c r="I108" i="14"/>
  <c r="I108" i="10"/>
  <c r="S111" i="6" s="1"/>
  <c r="Q108" i="15"/>
  <c r="AC108" i="10"/>
  <c r="AF111" i="8" s="1"/>
  <c r="AH108" i="14"/>
  <c r="AJ108" i="14" s="1"/>
  <c r="C110" i="10"/>
  <c r="P111" i="14"/>
  <c r="R99" i="10"/>
  <c r="G102" i="7" s="1"/>
  <c r="M102" i="7" s="1"/>
  <c r="I100" i="10"/>
  <c r="S103" i="6" s="1"/>
  <c r="Q100" i="10"/>
  <c r="F103" i="7" s="1"/>
  <c r="C102" i="10"/>
  <c r="E103" i="15"/>
  <c r="C104" i="10"/>
  <c r="H104" i="14"/>
  <c r="AM106" i="14"/>
  <c r="D108" i="15"/>
  <c r="H108" i="10"/>
  <c r="H108" i="14"/>
  <c r="D109" i="15"/>
  <c r="H109" i="10"/>
  <c r="H109" i="14"/>
  <c r="Q109" i="10"/>
  <c r="F112" i="7" s="1"/>
  <c r="N109" i="14"/>
  <c r="G109" i="15"/>
  <c r="X109" i="10"/>
  <c r="M110" i="10"/>
  <c r="AK112" i="14"/>
  <c r="AE112" i="10"/>
  <c r="AI115" i="8" s="1"/>
  <c r="S112" i="15"/>
  <c r="Q104" i="10"/>
  <c r="F107" i="7" s="1"/>
  <c r="G104" i="15"/>
  <c r="N104" i="14"/>
  <c r="J105" i="15"/>
  <c r="Q105" i="14"/>
  <c r="T105" i="10"/>
  <c r="I108" i="7" s="1"/>
  <c r="I106" i="14"/>
  <c r="K106" i="14" s="1"/>
  <c r="E106" i="15"/>
  <c r="H106" i="15"/>
  <c r="R106" i="10"/>
  <c r="G109" i="7" s="1"/>
  <c r="O106" i="14"/>
  <c r="AD106" i="10"/>
  <c r="AG109" i="8" s="1"/>
  <c r="AI106" i="14"/>
  <c r="R106" i="15"/>
  <c r="E107" i="14"/>
  <c r="E107" i="15"/>
  <c r="I107" i="10"/>
  <c r="S110" i="6" s="1"/>
  <c r="I107" i="14"/>
  <c r="G107" i="15"/>
  <c r="Q107" i="10"/>
  <c r="F110" i="7" s="1"/>
  <c r="N107" i="14"/>
  <c r="C109" i="10"/>
  <c r="Q109" i="15"/>
  <c r="Y103" i="10"/>
  <c r="AA106" i="8" s="1"/>
  <c r="AC103" i="14"/>
  <c r="E104" i="14"/>
  <c r="O104" i="14"/>
  <c r="R104" i="10"/>
  <c r="G107" i="7" s="1"/>
  <c r="P104" i="15"/>
  <c r="AF104" i="14"/>
  <c r="AB104" i="10"/>
  <c r="AD107" i="8" s="1"/>
  <c r="AF105" i="14"/>
  <c r="F108" i="14"/>
  <c r="C108" i="15"/>
  <c r="Q108" i="14"/>
  <c r="T108" i="10"/>
  <c r="I111" i="7" s="1"/>
  <c r="AB108" i="10"/>
  <c r="AD111" i="8" s="1"/>
  <c r="AF108" i="14"/>
  <c r="P108" i="15"/>
  <c r="AG108" i="10"/>
  <c r="AK111" i="8" s="1"/>
  <c r="T109" i="10"/>
  <c r="I112" i="7" s="1"/>
  <c r="Q109" i="14"/>
  <c r="J109" i="15"/>
  <c r="S113" i="10"/>
  <c r="H116" i="7" s="1"/>
  <c r="O105" i="10"/>
  <c r="AM105" i="14"/>
  <c r="AG105" i="10"/>
  <c r="AK108" i="8" s="1"/>
  <c r="N106" i="10"/>
  <c r="N106" i="14"/>
  <c r="G106" i="15"/>
  <c r="H107" i="14"/>
  <c r="D107" i="15"/>
  <c r="AD107" i="14"/>
  <c r="AC108" i="14"/>
  <c r="AI108" i="14"/>
  <c r="R108" i="15"/>
  <c r="F111" i="14"/>
  <c r="C111" i="15"/>
  <c r="G111" i="10"/>
  <c r="Y111" i="10"/>
  <c r="AA114" i="8" s="1"/>
  <c r="AC111" i="14"/>
  <c r="M111" i="15"/>
  <c r="H104" i="10"/>
  <c r="D104" i="15"/>
  <c r="J104" i="10"/>
  <c r="K104" i="10"/>
  <c r="N104" i="15"/>
  <c r="H105" i="10"/>
  <c r="O105" i="14"/>
  <c r="H105" i="15"/>
  <c r="T105" i="15"/>
  <c r="AF105" i="10"/>
  <c r="AJ108" i="8" s="1"/>
  <c r="AL105" i="14"/>
  <c r="AG106" i="10"/>
  <c r="AK109" i="8" s="1"/>
  <c r="U106" i="15"/>
  <c r="G106" i="10"/>
  <c r="Q106" i="10"/>
  <c r="F109" i="7" s="1"/>
  <c r="T106" i="15"/>
  <c r="B107" i="15"/>
  <c r="H107" i="10"/>
  <c r="M107" i="10"/>
  <c r="R107" i="14"/>
  <c r="U107" i="10"/>
  <c r="J110" i="7" s="1"/>
  <c r="Z107" i="10"/>
  <c r="AB110" i="8" s="1"/>
  <c r="AK107" i="14"/>
  <c r="AE107" i="10"/>
  <c r="AI110" i="8" s="1"/>
  <c r="J108" i="14"/>
  <c r="L108" i="10"/>
  <c r="P108" i="10"/>
  <c r="Y108" i="10"/>
  <c r="AA111" i="8" s="1"/>
  <c r="AD108" i="10"/>
  <c r="AG111" i="8" s="1"/>
  <c r="I109" i="10"/>
  <c r="S112" i="6" s="1"/>
  <c r="I109" i="14"/>
  <c r="E109" i="15"/>
  <c r="G112" i="14"/>
  <c r="H100" i="10"/>
  <c r="AK102" i="14"/>
  <c r="K103" i="10"/>
  <c r="Z103" i="10"/>
  <c r="AB106" i="8" s="1"/>
  <c r="N103" i="15"/>
  <c r="AG103" i="10"/>
  <c r="AK106" i="8" s="1"/>
  <c r="U103" i="15"/>
  <c r="Z104" i="10"/>
  <c r="AB107" i="8" s="1"/>
  <c r="R105" i="10"/>
  <c r="G108" i="7" s="1"/>
  <c r="W106" i="14"/>
  <c r="X106" i="14" s="1"/>
  <c r="T106" i="14" s="1"/>
  <c r="J154" i="12"/>
  <c r="Q109" i="8" s="1"/>
  <c r="AE106" i="14"/>
  <c r="C107" i="10"/>
  <c r="O159" i="12"/>
  <c r="K111" i="6" s="1"/>
  <c r="L111" i="6" s="1"/>
  <c r="M111" i="6" s="1"/>
  <c r="G108" i="15"/>
  <c r="N108" i="14"/>
  <c r="Q108" i="10"/>
  <c r="F111" i="7" s="1"/>
  <c r="M109" i="10"/>
  <c r="K109" i="15"/>
  <c r="U109" i="10"/>
  <c r="J112" i="7" s="1"/>
  <c r="R109" i="14"/>
  <c r="J111" i="15"/>
  <c r="W111" i="10"/>
  <c r="L112" i="15"/>
  <c r="I113" i="15"/>
  <c r="AC103" i="10"/>
  <c r="AF106" i="8" s="1"/>
  <c r="AH106" i="8" s="1"/>
  <c r="C105" i="10"/>
  <c r="L106" i="15"/>
  <c r="C108" i="10"/>
  <c r="K108" i="15"/>
  <c r="T111" i="10"/>
  <c r="I114" i="7" s="1"/>
  <c r="T111" i="15"/>
  <c r="E113" i="14"/>
  <c r="G113" i="14" s="1"/>
  <c r="J103" i="10"/>
  <c r="R103" i="10"/>
  <c r="G106" i="7" s="1"/>
  <c r="K105" i="15"/>
  <c r="F106" i="15"/>
  <c r="J106" i="15"/>
  <c r="H108" i="15"/>
  <c r="AF111" i="10"/>
  <c r="AJ114" i="8" s="1"/>
  <c r="M113" i="14"/>
  <c r="K114" i="15"/>
  <c r="U114" i="10"/>
  <c r="J117" i="7" s="1"/>
  <c r="R114" i="14"/>
  <c r="E112" i="14"/>
  <c r="X112" i="10"/>
  <c r="AE111" i="10"/>
  <c r="AI114" i="8" s="1"/>
  <c r="AL114" i="8" s="1"/>
  <c r="F111" i="15"/>
  <c r="P111" i="10"/>
  <c r="AK111" i="14"/>
  <c r="F112" i="10"/>
  <c r="B112" i="15"/>
  <c r="O112" i="10"/>
  <c r="O169" i="12"/>
  <c r="K116" i="6" s="1"/>
  <c r="L116" i="6" s="1"/>
  <c r="M116" i="6" s="1"/>
  <c r="B113" i="15"/>
  <c r="K113" i="14"/>
  <c r="W113" i="14"/>
  <c r="X113" i="14" s="1"/>
  <c r="T113" i="14" s="1"/>
  <c r="J169" i="12"/>
  <c r="Q116" i="8" s="1"/>
  <c r="O170" i="12"/>
  <c r="P105" i="10"/>
  <c r="W105" i="10"/>
  <c r="O106" i="10"/>
  <c r="M108" i="10"/>
  <c r="U108" i="10"/>
  <c r="J111" i="7" s="1"/>
  <c r="T108" i="15"/>
  <c r="H111" i="10"/>
  <c r="L111" i="10"/>
  <c r="Q111" i="14"/>
  <c r="Z111" i="10"/>
  <c r="AB114" i="8" s="1"/>
  <c r="AL111" i="14"/>
  <c r="G112" i="10"/>
  <c r="K112" i="10"/>
  <c r="AA112" i="14"/>
  <c r="D114" i="15"/>
  <c r="H114" i="14"/>
  <c r="H114" i="10"/>
  <c r="C112" i="10"/>
  <c r="C112" i="15"/>
  <c r="F113" i="10"/>
  <c r="O113" i="10"/>
  <c r="P113" i="14"/>
  <c r="AJ113" i="14"/>
  <c r="Q103" i="15"/>
  <c r="C106" i="10"/>
  <c r="O161" i="12"/>
  <c r="M111" i="10"/>
  <c r="L111" i="15"/>
  <c r="S111" i="15"/>
  <c r="AM111" i="14"/>
  <c r="P112" i="10"/>
  <c r="E114" i="14"/>
  <c r="B114" i="15"/>
  <c r="F114" i="10"/>
  <c r="R114" i="10"/>
  <c r="G117" i="7" s="1"/>
  <c r="P114" i="15"/>
  <c r="AF114" i="10"/>
  <c r="AJ117" i="8" s="1"/>
  <c r="T114" i="15"/>
  <c r="H115" i="10"/>
  <c r="Q115" i="14"/>
  <c r="AI115" i="14"/>
  <c r="P116" i="10"/>
  <c r="AF113" i="10"/>
  <c r="AJ116" i="8" s="1"/>
  <c r="C114" i="10"/>
  <c r="AD114" i="14"/>
  <c r="AB114" i="10"/>
  <c r="AD117" i="8" s="1"/>
  <c r="D115" i="15"/>
  <c r="AD115" i="10"/>
  <c r="AG118" i="8" s="1"/>
  <c r="N116" i="14"/>
  <c r="Z113" i="10"/>
  <c r="AB116" i="8" s="1"/>
  <c r="AD113" i="10"/>
  <c r="AG116" i="8" s="1"/>
  <c r="AH116" i="8" s="1"/>
  <c r="T113" i="15"/>
  <c r="I114" i="10"/>
  <c r="S117" i="6" s="1"/>
  <c r="I114" i="14"/>
  <c r="M114" i="10"/>
  <c r="H114" i="15"/>
  <c r="AM114" i="14"/>
  <c r="L115" i="15"/>
  <c r="W116" i="10"/>
  <c r="M113" i="10"/>
  <c r="T113" i="10"/>
  <c r="I116" i="7" s="1"/>
  <c r="R113" i="14"/>
  <c r="AG113" i="10"/>
  <c r="AK116" i="8" s="1"/>
  <c r="AG114" i="10"/>
  <c r="AK117" i="8" s="1"/>
  <c r="U114" i="15"/>
  <c r="P115" i="15"/>
  <c r="Q114" i="10"/>
  <c r="F117" i="7" s="1"/>
  <c r="N114" i="14"/>
  <c r="N114" i="15"/>
  <c r="F115" i="15"/>
  <c r="L115" i="10"/>
  <c r="J115" i="15"/>
  <c r="Q113" i="15"/>
  <c r="E114" i="15"/>
  <c r="Q114" i="14"/>
  <c r="T114" i="10"/>
  <c r="I117" i="7" s="1"/>
  <c r="Z114" i="10"/>
  <c r="AB117" i="8" s="1"/>
  <c r="AF114" i="14"/>
  <c r="AL114" i="14"/>
  <c r="H115" i="14"/>
  <c r="O115" i="14"/>
  <c r="H115" i="15"/>
  <c r="I115" i="15"/>
  <c r="T115" i="10"/>
  <c r="I118" i="7" s="1"/>
  <c r="AA115" i="14"/>
  <c r="C111" i="10"/>
  <c r="U113" i="10"/>
  <c r="J116" i="7" s="1"/>
  <c r="Y113" i="10"/>
  <c r="AA116" i="8" s="1"/>
  <c r="AC113" i="14"/>
  <c r="AG113" i="14" s="1"/>
  <c r="AI113" i="14"/>
  <c r="AL113" i="14"/>
  <c r="O114" i="14"/>
  <c r="J114" i="15"/>
  <c r="M115" i="10"/>
  <c r="O115" i="10"/>
  <c r="R115" i="15"/>
  <c r="D116" i="15"/>
  <c r="K116" i="10"/>
  <c r="L116" i="15"/>
  <c r="AA116" i="14"/>
  <c r="P115" i="10"/>
  <c r="Q116" i="10"/>
  <c r="F119" i="7" s="1"/>
  <c r="N116" i="10"/>
  <c r="O116" i="10"/>
  <c r="T116" i="15"/>
  <c r="U116" i="15"/>
  <c r="AM116" i="14"/>
  <c r="I117" i="14"/>
  <c r="P117" i="10"/>
  <c r="AJ117" i="14"/>
  <c r="F118" i="10"/>
  <c r="B118" i="15"/>
  <c r="E118" i="14"/>
  <c r="U117" i="10"/>
  <c r="J120" i="7" s="1"/>
  <c r="K117" i="15"/>
  <c r="W117" i="14"/>
  <c r="X117" i="14" s="1"/>
  <c r="T117" i="14" s="1"/>
  <c r="AA117" i="14"/>
  <c r="L117" i="15"/>
  <c r="G118" i="14"/>
  <c r="W117" i="10"/>
  <c r="AK117" i="14"/>
  <c r="AE117" i="10"/>
  <c r="AI120" i="8" s="1"/>
  <c r="AB118" i="10"/>
  <c r="AD121" i="8" s="1"/>
  <c r="P118" i="15"/>
  <c r="O115" i="15"/>
  <c r="AA115" i="10"/>
  <c r="AC118" i="8" s="1"/>
  <c r="AE115" i="10"/>
  <c r="AI118" i="8" s="1"/>
  <c r="J116" i="14"/>
  <c r="X116" i="10"/>
  <c r="E117" i="15"/>
  <c r="R119" i="15"/>
  <c r="AD119" i="10"/>
  <c r="AG122" i="8" s="1"/>
  <c r="C120" i="15"/>
  <c r="F120" i="14"/>
  <c r="G120" i="10"/>
  <c r="AD117" i="10"/>
  <c r="AG120" i="8" s="1"/>
  <c r="AI117" i="14"/>
  <c r="R117" i="15"/>
  <c r="AC118" i="10"/>
  <c r="AF121" i="8" s="1"/>
  <c r="AH118" i="14"/>
  <c r="Q118" i="15"/>
  <c r="AI119" i="14"/>
  <c r="J113" i="10"/>
  <c r="R113" i="10"/>
  <c r="G116" i="7" s="1"/>
  <c r="M116" i="7" s="1"/>
  <c r="U115" i="10"/>
  <c r="J118" i="7" s="1"/>
  <c r="X115" i="10"/>
  <c r="S115" i="15"/>
  <c r="E116" i="14"/>
  <c r="L116" i="10"/>
  <c r="AL116" i="14"/>
  <c r="J117" i="10"/>
  <c r="G117" i="15"/>
  <c r="R117" i="14"/>
  <c r="N117" i="15"/>
  <c r="AC117" i="10"/>
  <c r="AF120" i="8" s="1"/>
  <c r="Q117" i="15"/>
  <c r="H118" i="10"/>
  <c r="C119" i="10"/>
  <c r="K120" i="15"/>
  <c r="U120" i="10"/>
  <c r="J123" i="7" s="1"/>
  <c r="P123" i="7" s="1"/>
  <c r="R120" i="14"/>
  <c r="R120" i="15"/>
  <c r="AD120" i="10"/>
  <c r="AG123" i="8" s="1"/>
  <c r="AI120" i="14"/>
  <c r="M117" i="10"/>
  <c r="N117" i="10"/>
  <c r="C118" i="15"/>
  <c r="G118" i="10"/>
  <c r="AI118" i="14"/>
  <c r="AD118" i="10"/>
  <c r="AG121" i="8" s="1"/>
  <c r="U115" i="15"/>
  <c r="H116" i="15"/>
  <c r="Q116" i="14"/>
  <c r="AD116" i="10"/>
  <c r="AG119" i="8" s="1"/>
  <c r="R116" i="15"/>
  <c r="O117" i="10"/>
  <c r="T118" i="15"/>
  <c r="AL118" i="14"/>
  <c r="AF118" i="10"/>
  <c r="AJ121" i="8" s="1"/>
  <c r="H118" i="14"/>
  <c r="M118" i="10"/>
  <c r="U118" i="10"/>
  <c r="J121" i="7" s="1"/>
  <c r="R118" i="14"/>
  <c r="U118" i="15"/>
  <c r="AG118" i="10"/>
  <c r="AK121" i="8" s="1"/>
  <c r="C121" i="15"/>
  <c r="K121" i="10"/>
  <c r="C115" i="10"/>
  <c r="C116" i="10"/>
  <c r="H117" i="15"/>
  <c r="E118" i="15"/>
  <c r="G118" i="15"/>
  <c r="H118" i="15"/>
  <c r="O118" i="14"/>
  <c r="G121" i="10"/>
  <c r="B122" i="15"/>
  <c r="E122" i="14"/>
  <c r="F122" i="10"/>
  <c r="C120" i="10"/>
  <c r="R121" i="14"/>
  <c r="K121" i="15"/>
  <c r="U121" i="10"/>
  <c r="J124" i="7" s="1"/>
  <c r="G121" i="14"/>
  <c r="P118" i="10"/>
  <c r="W118" i="10"/>
  <c r="X118" i="10"/>
  <c r="M118" i="15"/>
  <c r="N121" i="10"/>
  <c r="R121" i="10"/>
  <c r="G124" i="7" s="1"/>
  <c r="O121" i="14"/>
  <c r="I121" i="15"/>
  <c r="X121" i="10"/>
  <c r="M120" i="10"/>
  <c r="S124" i="10"/>
  <c r="H127" i="7" s="1"/>
  <c r="F121" i="15"/>
  <c r="L121" i="10"/>
  <c r="Q121" i="14"/>
  <c r="J121" i="15"/>
  <c r="M121" i="15"/>
  <c r="Y121" i="10"/>
  <c r="AA124" i="8" s="1"/>
  <c r="AC121" i="14"/>
  <c r="AC122" i="10"/>
  <c r="AF125" i="8" s="1"/>
  <c r="AH122" i="14"/>
  <c r="Q122" i="15"/>
  <c r="H123" i="10"/>
  <c r="M123" i="10"/>
  <c r="P124" i="14"/>
  <c r="C117" i="10"/>
  <c r="J121" i="10"/>
  <c r="P121" i="15"/>
  <c r="AB121" i="10"/>
  <c r="AD124" i="8" s="1"/>
  <c r="X122" i="10"/>
  <c r="AF125" i="14"/>
  <c r="AB125" i="10"/>
  <c r="AD128" i="8" s="1"/>
  <c r="P125" i="15"/>
  <c r="Q126" i="15"/>
  <c r="AC126" i="10"/>
  <c r="AF129" i="8" s="1"/>
  <c r="W126" i="14"/>
  <c r="X126" i="14" s="1"/>
  <c r="T126" i="14" s="1"/>
  <c r="D127" i="15"/>
  <c r="H127" i="10"/>
  <c r="H127" i="14"/>
  <c r="B121" i="15"/>
  <c r="O121" i="10"/>
  <c r="E122" i="15"/>
  <c r="I122" i="10"/>
  <c r="S125" i="6" s="1"/>
  <c r="I122" i="14"/>
  <c r="G122" i="15"/>
  <c r="Q122" i="10"/>
  <c r="F125" i="7" s="1"/>
  <c r="N122" i="14"/>
  <c r="AE124" i="10"/>
  <c r="AI127" i="8" s="1"/>
  <c r="AK124" i="14"/>
  <c r="C123" i="15"/>
  <c r="G123" i="10"/>
  <c r="Q123" i="15"/>
  <c r="AH123" i="14"/>
  <c r="N124" i="10"/>
  <c r="P125" i="10"/>
  <c r="AE121" i="10"/>
  <c r="AI124" i="8" s="1"/>
  <c r="AL124" i="8" s="1"/>
  <c r="AK121" i="14"/>
  <c r="AN121" i="14" s="1"/>
  <c r="H122" i="10"/>
  <c r="H122" i="14"/>
  <c r="D122" i="15"/>
  <c r="W122" i="10"/>
  <c r="U123" i="10"/>
  <c r="J126" i="7" s="1"/>
  <c r="P126" i="7" s="1"/>
  <c r="R123" i="14"/>
  <c r="K123" i="15"/>
  <c r="R124" i="10"/>
  <c r="G127" i="7" s="1"/>
  <c r="O124" i="14"/>
  <c r="AI123" i="14"/>
  <c r="R123" i="15"/>
  <c r="AD123" i="10"/>
  <c r="AG126" i="8" s="1"/>
  <c r="AH126" i="8" s="1"/>
  <c r="S123" i="15"/>
  <c r="AE123" i="10"/>
  <c r="AI126" i="8" s="1"/>
  <c r="AK123" i="14"/>
  <c r="Q124" i="14"/>
  <c r="T124" i="10"/>
  <c r="I127" i="7" s="1"/>
  <c r="J124" i="15"/>
  <c r="N124" i="15"/>
  <c r="AD124" i="14"/>
  <c r="C125" i="15"/>
  <c r="F125" i="14"/>
  <c r="Q125" i="10"/>
  <c r="F128" i="7" s="1"/>
  <c r="N125" i="14"/>
  <c r="H126" i="15"/>
  <c r="O126" i="14"/>
  <c r="R126" i="10"/>
  <c r="G129" i="7" s="1"/>
  <c r="M117" i="15"/>
  <c r="C118" i="10"/>
  <c r="AD121" i="10"/>
  <c r="AG124" i="8" s="1"/>
  <c r="AI121" i="14"/>
  <c r="R121" i="15"/>
  <c r="C122" i="10"/>
  <c r="K123" i="10"/>
  <c r="Z124" i="10"/>
  <c r="AB127" i="8" s="1"/>
  <c r="G125" i="10"/>
  <c r="G125" i="15"/>
  <c r="N126" i="10"/>
  <c r="O122" i="15"/>
  <c r="AA122" i="10"/>
  <c r="AC125" i="8" s="1"/>
  <c r="AE122" i="14"/>
  <c r="D123" i="15"/>
  <c r="H123" i="14"/>
  <c r="P123" i="15"/>
  <c r="AB123" i="10"/>
  <c r="AD126" i="8" s="1"/>
  <c r="AH124" i="14"/>
  <c r="Q124" i="15"/>
  <c r="AC124" i="10"/>
  <c r="AF127" i="8" s="1"/>
  <c r="C121" i="10"/>
  <c r="L121" i="15"/>
  <c r="N123" i="15"/>
  <c r="AF124" i="10"/>
  <c r="AJ127" i="8" s="1"/>
  <c r="I125" i="10"/>
  <c r="S128" i="6" s="1"/>
  <c r="N125" i="10"/>
  <c r="AD125" i="14"/>
  <c r="AL125" i="14"/>
  <c r="AF125" i="10"/>
  <c r="AJ128" i="8" s="1"/>
  <c r="AE126" i="14"/>
  <c r="P127" i="10"/>
  <c r="W127" i="10"/>
  <c r="C128" i="10"/>
  <c r="W128" i="14"/>
  <c r="X128" i="14" s="1"/>
  <c r="T128" i="14" s="1"/>
  <c r="AK128" i="14"/>
  <c r="X129" i="10"/>
  <c r="K130" i="15"/>
  <c r="U130" i="10"/>
  <c r="J133" i="7" s="1"/>
  <c r="R130" i="14"/>
  <c r="C123" i="10"/>
  <c r="AL123" i="14"/>
  <c r="C126" i="10"/>
  <c r="J126" i="14"/>
  <c r="I127" i="10"/>
  <c r="S130" i="6" s="1"/>
  <c r="I127" i="14"/>
  <c r="Q127" i="10"/>
  <c r="F130" i="7" s="1"/>
  <c r="L130" i="7" s="1"/>
  <c r="N127" i="14"/>
  <c r="Z128" i="10"/>
  <c r="AB131" i="8" s="1"/>
  <c r="N128" i="15"/>
  <c r="J130" i="10"/>
  <c r="R130" i="10"/>
  <c r="G133" i="7" s="1"/>
  <c r="H130" i="15"/>
  <c r="O130" i="14"/>
  <c r="J124" i="14"/>
  <c r="P124" i="10"/>
  <c r="O125" i="10"/>
  <c r="M129" i="10"/>
  <c r="K129" i="15"/>
  <c r="U129" i="10"/>
  <c r="J132" i="7" s="1"/>
  <c r="R129" i="14"/>
  <c r="P130" i="10"/>
  <c r="AG130" i="10"/>
  <c r="AK133" i="8" s="1"/>
  <c r="U130" i="15"/>
  <c r="AM130" i="14"/>
  <c r="O128" i="10"/>
  <c r="L128" i="15"/>
  <c r="AA128" i="14"/>
  <c r="B129" i="15"/>
  <c r="F129" i="10"/>
  <c r="Q129" i="15"/>
  <c r="AC129" i="10"/>
  <c r="AF132" i="8" s="1"/>
  <c r="AH132" i="8" s="1"/>
  <c r="AH129" i="14"/>
  <c r="AJ129" i="14" s="1"/>
  <c r="K131" i="10"/>
  <c r="U121" i="15"/>
  <c r="N123" i="10"/>
  <c r="J178" i="12"/>
  <c r="Q126" i="8" s="1"/>
  <c r="R126" i="8" s="1"/>
  <c r="AF123" i="10"/>
  <c r="AJ126" i="8" s="1"/>
  <c r="O179" i="12"/>
  <c r="K127" i="6" s="1"/>
  <c r="L127" i="6" s="1"/>
  <c r="M127" i="6" s="1"/>
  <c r="C124" i="15"/>
  <c r="F124" i="15"/>
  <c r="AA124" i="14"/>
  <c r="AI125" i="14"/>
  <c r="AJ125" i="14" s="1"/>
  <c r="H125" i="15"/>
  <c r="G126" i="15"/>
  <c r="Q126" i="10"/>
  <c r="F129" i="7" s="1"/>
  <c r="N126" i="14"/>
  <c r="X126" i="10"/>
  <c r="P127" i="15"/>
  <c r="AB127" i="10"/>
  <c r="AD130" i="8" s="1"/>
  <c r="K128" i="10"/>
  <c r="K129" i="10"/>
  <c r="R129" i="10"/>
  <c r="G132" i="7" s="1"/>
  <c r="H129" i="15"/>
  <c r="Y129" i="10"/>
  <c r="AA132" i="8" s="1"/>
  <c r="M129" i="15"/>
  <c r="AC129" i="14"/>
  <c r="N125" i="15"/>
  <c r="Z125" i="10"/>
  <c r="AB128" i="8" s="1"/>
  <c r="M126" i="10"/>
  <c r="O126" i="15"/>
  <c r="N128" i="10"/>
  <c r="J181" i="12"/>
  <c r="Q131" i="8" s="1"/>
  <c r="W124" i="10"/>
  <c r="T124" i="15"/>
  <c r="K125" i="15"/>
  <c r="W125" i="14"/>
  <c r="X125" i="14" s="1"/>
  <c r="T125" i="14" s="1"/>
  <c r="L126" i="10"/>
  <c r="U126" i="10"/>
  <c r="J129" i="7" s="1"/>
  <c r="K126" i="15"/>
  <c r="R126" i="14"/>
  <c r="AA126" i="10"/>
  <c r="AC129" i="8" s="1"/>
  <c r="AE128" i="10"/>
  <c r="AI131" i="8" s="1"/>
  <c r="E129" i="14"/>
  <c r="G129" i="14" s="1"/>
  <c r="O129" i="10"/>
  <c r="J182" i="12"/>
  <c r="Q132" i="8" s="1"/>
  <c r="W129" i="14"/>
  <c r="X129" i="14" s="1"/>
  <c r="T129" i="14" s="1"/>
  <c r="C124" i="10"/>
  <c r="W124" i="14"/>
  <c r="X124" i="14" s="1"/>
  <c r="T124" i="14" s="1"/>
  <c r="E125" i="15"/>
  <c r="M125" i="10"/>
  <c r="U125" i="10"/>
  <c r="J128" i="7" s="1"/>
  <c r="L125" i="15"/>
  <c r="U125" i="15"/>
  <c r="AG125" i="10"/>
  <c r="AK128" i="8" s="1"/>
  <c r="AM125" i="14"/>
  <c r="C127" i="10"/>
  <c r="AF127" i="14"/>
  <c r="O129" i="14"/>
  <c r="AF129" i="10"/>
  <c r="AJ132" i="8" s="1"/>
  <c r="AL129" i="14"/>
  <c r="T129" i="15"/>
  <c r="O130" i="15"/>
  <c r="AE130" i="14"/>
  <c r="AA130" i="10"/>
  <c r="AC133" i="8" s="1"/>
  <c r="G129" i="10"/>
  <c r="J129" i="10"/>
  <c r="G129" i="15"/>
  <c r="Z129" i="10"/>
  <c r="AB132" i="8" s="1"/>
  <c r="P133" i="14"/>
  <c r="W130" i="10"/>
  <c r="G131" i="10"/>
  <c r="AD131" i="10"/>
  <c r="AG134" i="8" s="1"/>
  <c r="C132" i="10"/>
  <c r="G133" i="10"/>
  <c r="J133" i="10"/>
  <c r="S133" i="10"/>
  <c r="H136" i="7" s="1"/>
  <c r="P129" i="15"/>
  <c r="O131" i="15"/>
  <c r="AA131" i="10"/>
  <c r="AC134" i="8" s="1"/>
  <c r="C130" i="10"/>
  <c r="N131" i="15"/>
  <c r="W132" i="14"/>
  <c r="X132" i="14" s="1"/>
  <c r="T132" i="14" s="1"/>
  <c r="Q133" i="10"/>
  <c r="F136" i="7" s="1"/>
  <c r="G133" i="15"/>
  <c r="AE135" i="14"/>
  <c r="O135" i="15"/>
  <c r="AA135" i="10"/>
  <c r="AC138" i="8" s="1"/>
  <c r="N132" i="15"/>
  <c r="Z132" i="10"/>
  <c r="AB135" i="8" s="1"/>
  <c r="E133" i="15"/>
  <c r="AC125" i="10"/>
  <c r="AF128" i="8" s="1"/>
  <c r="AH128" i="8" s="1"/>
  <c r="Q125" i="15"/>
  <c r="F131" i="14"/>
  <c r="O131" i="10"/>
  <c r="X131" i="10"/>
  <c r="AI131" i="14"/>
  <c r="I133" i="10"/>
  <c r="S136" i="6" s="1"/>
  <c r="C125" i="10"/>
  <c r="X125" i="10"/>
  <c r="I129" i="10"/>
  <c r="S132" i="6" s="1"/>
  <c r="N129" i="10"/>
  <c r="F131" i="15"/>
  <c r="L131" i="10"/>
  <c r="J131" i="15"/>
  <c r="T131" i="10"/>
  <c r="I134" i="7" s="1"/>
  <c r="I133" i="15"/>
  <c r="N132" i="10"/>
  <c r="J192" i="12"/>
  <c r="AE132" i="10"/>
  <c r="AI135" i="8" s="1"/>
  <c r="I133" i="14"/>
  <c r="M133" i="10"/>
  <c r="U133" i="10"/>
  <c r="J136" i="7" s="1"/>
  <c r="AB133" i="10"/>
  <c r="AD136" i="8" s="1"/>
  <c r="T133" i="15"/>
  <c r="C135" i="15"/>
  <c r="O133" i="14"/>
  <c r="AC133" i="14"/>
  <c r="AM133" i="14"/>
  <c r="C135" i="10"/>
  <c r="AL133" i="14"/>
  <c r="F135" i="14"/>
  <c r="J129" i="14"/>
  <c r="K129" i="14" s="1"/>
  <c r="Q129" i="14"/>
  <c r="AE129" i="14"/>
  <c r="U129" i="15"/>
  <c r="B133" i="15"/>
  <c r="R133" i="10"/>
  <c r="G136" i="7" s="1"/>
  <c r="Y133" i="10"/>
  <c r="AA136" i="8" s="1"/>
  <c r="Q133" i="15"/>
  <c r="AG133" i="10"/>
  <c r="AK136" i="8" s="1"/>
  <c r="AA133" i="14"/>
  <c r="X133" i="10"/>
  <c r="AI133" i="14"/>
  <c r="AF133" i="10"/>
  <c r="AJ136" i="8" s="1"/>
  <c r="G135" i="10"/>
  <c r="AM129" i="14"/>
  <c r="E133" i="14"/>
  <c r="W133" i="14"/>
  <c r="X133" i="14" s="1"/>
  <c r="T133" i="14" s="1"/>
  <c r="AH133" i="14"/>
  <c r="AJ133" i="14" s="1"/>
  <c r="O133" i="10"/>
  <c r="AD133" i="10"/>
  <c r="AG136" i="8" s="1"/>
  <c r="AG129" i="10"/>
  <c r="AK132" i="8" s="1"/>
  <c r="F133" i="10"/>
  <c r="N133" i="10"/>
  <c r="AC133" i="10"/>
  <c r="AF136" i="8" s="1"/>
  <c r="AH136" i="8" s="1"/>
  <c r="B137" i="14"/>
  <c r="C152" i="14"/>
  <c r="G152" i="14"/>
  <c r="S138" i="14"/>
  <c r="K163" i="14"/>
  <c r="L141" i="14" s="1"/>
  <c r="C163" i="14"/>
  <c r="G164" i="14"/>
  <c r="C164" i="14"/>
  <c r="Z153" i="14"/>
  <c r="C153" i="14"/>
  <c r="Z157" i="14"/>
  <c r="C136" i="14"/>
  <c r="G136" i="14"/>
  <c r="C145" i="14"/>
  <c r="D138" i="14"/>
  <c r="AJ138" i="14"/>
  <c r="G143" i="14"/>
  <c r="C143" i="14"/>
  <c r="Z150" i="14"/>
  <c r="M160" i="14"/>
  <c r="AB141" i="14"/>
  <c r="L154" i="14"/>
  <c r="L146" i="14"/>
  <c r="L149" i="14"/>
  <c r="L150" i="14"/>
  <c r="C150" i="14"/>
  <c r="AG140" i="14"/>
  <c r="L142" i="14"/>
  <c r="D153" i="14"/>
  <c r="G159" i="14"/>
  <c r="D137" i="14" s="1"/>
  <c r="C159" i="14"/>
  <c r="AG164" i="14"/>
  <c r="AB142" i="14" s="1"/>
  <c r="L166" i="14"/>
  <c r="D144" i="14" s="1"/>
  <c r="C168" i="14"/>
  <c r="M168" i="14"/>
  <c r="B147" i="14"/>
  <c r="D170" i="14"/>
  <c r="B148" i="14" s="1"/>
  <c r="AG172" i="14"/>
  <c r="AB150" i="14" s="1"/>
  <c r="L174" i="14"/>
  <c r="D152" i="14" s="1"/>
  <c r="C176" i="14"/>
  <c r="M176" i="14"/>
  <c r="B155" i="14"/>
  <c r="D178" i="14"/>
  <c r="B156" i="14" s="1"/>
  <c r="AG180" i="14"/>
  <c r="AB158" i="14" s="1"/>
  <c r="Z136" i="14" s="1"/>
  <c r="C162" i="14"/>
  <c r="D145" i="14"/>
  <c r="C173" i="14"/>
  <c r="M152" i="14"/>
  <c r="D154" i="14"/>
  <c r="K155" i="14"/>
  <c r="C155" i="14"/>
  <c r="C165" i="14"/>
  <c r="D146" i="14"/>
  <c r="K147" i="14"/>
  <c r="C147" i="14"/>
  <c r="Z158" i="14"/>
  <c r="S136" i="14" s="1"/>
  <c r="D162" i="14"/>
  <c r="B140" i="14" s="1"/>
  <c r="G167" i="14"/>
  <c r="C167" i="14"/>
  <c r="S170" i="14"/>
  <c r="C170" i="14"/>
  <c r="K171" i="14"/>
  <c r="C171" i="14"/>
  <c r="G175" i="14"/>
  <c r="C175" i="14"/>
  <c r="S178" i="14"/>
  <c r="C178" i="14"/>
  <c r="AB156" i="14"/>
  <c r="K179" i="14"/>
  <c r="L157" i="14" s="1"/>
  <c r="C179" i="14"/>
  <c r="AB157" i="14"/>
  <c r="L181" i="14"/>
  <c r="D159" i="14" s="1"/>
  <c r="C181" i="14"/>
  <c r="K139" i="14"/>
  <c r="C139" i="14"/>
  <c r="D142" i="14"/>
  <c r="C144" i="14"/>
  <c r="AB144" i="14"/>
  <c r="AB145" i="14"/>
  <c r="G148" i="14"/>
  <c r="G151" i="14"/>
  <c r="C151" i="14"/>
  <c r="L158" i="14"/>
  <c r="D136" i="14" s="1"/>
  <c r="C158" i="14"/>
  <c r="C166" i="14"/>
  <c r="C174" i="14"/>
  <c r="C182" i="14"/>
  <c r="BD6" i="21"/>
  <c r="BE6" i="21"/>
  <c r="BE14" i="21"/>
  <c r="BD12" i="21"/>
  <c r="BE12" i="21"/>
  <c r="BD5" i="21"/>
  <c r="BE5" i="21"/>
  <c r="BD3" i="21"/>
  <c r="BE3" i="21"/>
  <c r="BD32" i="21"/>
  <c r="BC32" i="21"/>
  <c r="BE10" i="21"/>
  <c r="BE22" i="21"/>
  <c r="BE4" i="21"/>
  <c r="BE20" i="21"/>
  <c r="BA3" i="21"/>
  <c r="BB3" i="21" s="1"/>
  <c r="BA5" i="21"/>
  <c r="BB5" i="21" s="1"/>
  <c r="BA7" i="21"/>
  <c r="BB7" i="21" s="1"/>
  <c r="BA9" i="21"/>
  <c r="BB9" i="21" s="1"/>
  <c r="BA11" i="21"/>
  <c r="BB11" i="21" s="1"/>
  <c r="BA13" i="21"/>
  <c r="BB13" i="21" s="1"/>
  <c r="BA15" i="21"/>
  <c r="BB15" i="21" s="1"/>
  <c r="BA17" i="21"/>
  <c r="BB17" i="21" s="1"/>
  <c r="BA19" i="21"/>
  <c r="BB19" i="21" s="1"/>
  <c r="BA21" i="21"/>
  <c r="BB21" i="21" s="1"/>
  <c r="BA23" i="21"/>
  <c r="BB23" i="21" s="1"/>
  <c r="BD27" i="21"/>
  <c r="BC27" i="21"/>
  <c r="BC3" i="21"/>
  <c r="BC5" i="21"/>
  <c r="BC7" i="21"/>
  <c r="BC9" i="21"/>
  <c r="BC11" i="21"/>
  <c r="BC13" i="21"/>
  <c r="BC15" i="21"/>
  <c r="BC17" i="21"/>
  <c r="BC19" i="21"/>
  <c r="BC21" i="21"/>
  <c r="BC23" i="21"/>
  <c r="BA32" i="21"/>
  <c r="BB32" i="21" s="1"/>
  <c r="BD34" i="21"/>
  <c r="BD38" i="21"/>
  <c r="BD7" i="21"/>
  <c r="BD9" i="21"/>
  <c r="BD11" i="21"/>
  <c r="BD13" i="21"/>
  <c r="BD15" i="21"/>
  <c r="BD17" i="21"/>
  <c r="BD19" i="21"/>
  <c r="BD21" i="21"/>
  <c r="BD23" i="21"/>
  <c r="BD43" i="21"/>
  <c r="BC43" i="21"/>
  <c r="BD55" i="21"/>
  <c r="BC55" i="21"/>
  <c r="BE7" i="21"/>
  <c r="BE9" i="21"/>
  <c r="BE11" i="21"/>
  <c r="BE13" i="21"/>
  <c r="BE15" i="21"/>
  <c r="BE17" i="21"/>
  <c r="BE19" i="21"/>
  <c r="BE21" i="21"/>
  <c r="BE23" i="21"/>
  <c r="BD40" i="21"/>
  <c r="BC40" i="21"/>
  <c r="BA4" i="21"/>
  <c r="BB4" i="21" s="1"/>
  <c r="BA6" i="21"/>
  <c r="BB6" i="21" s="1"/>
  <c r="BA8" i="21"/>
  <c r="BB8" i="21" s="1"/>
  <c r="BA10" i="21"/>
  <c r="BB10" i="21" s="1"/>
  <c r="BA12" i="21"/>
  <c r="BB12" i="21" s="1"/>
  <c r="BA14" i="21"/>
  <c r="BB14" i="21" s="1"/>
  <c r="BA16" i="21"/>
  <c r="BB16" i="21" s="1"/>
  <c r="BA18" i="21"/>
  <c r="BB18" i="21" s="1"/>
  <c r="BA20" i="21"/>
  <c r="BB20" i="21" s="1"/>
  <c r="BA22" i="21"/>
  <c r="BB22" i="21" s="1"/>
  <c r="BC24" i="21"/>
  <c r="BD30" i="21"/>
  <c r="BD39" i="21"/>
  <c r="BC4" i="21"/>
  <c r="BC6" i="21"/>
  <c r="BC8" i="21"/>
  <c r="BC10" i="21"/>
  <c r="BC12" i="21"/>
  <c r="BC14" i="21"/>
  <c r="BC16" i="21"/>
  <c r="BC18" i="21"/>
  <c r="BC20" i="21"/>
  <c r="BC22" i="21"/>
  <c r="BD24" i="21"/>
  <c r="BD28" i="21"/>
  <c r="BD35" i="21"/>
  <c r="BC35" i="21"/>
  <c r="BA29" i="21"/>
  <c r="BB29" i="21" s="1"/>
  <c r="BC30" i="21"/>
  <c r="BA37" i="21"/>
  <c r="BB37" i="21" s="1"/>
  <c r="BC38" i="21"/>
  <c r="BA45" i="21"/>
  <c r="BB45" i="21" s="1"/>
  <c r="BC46" i="21"/>
  <c r="BA53" i="21"/>
  <c r="BB53" i="21" s="1"/>
  <c r="BC54" i="21"/>
  <c r="BE76" i="21"/>
  <c r="BA26" i="21"/>
  <c r="BB26" i="21" s="1"/>
  <c r="BA34" i="21"/>
  <c r="BB34" i="21" s="1"/>
  <c r="BA42" i="21"/>
  <c r="BB42" i="21" s="1"/>
  <c r="BA50" i="21"/>
  <c r="BB50" i="21" s="1"/>
  <c r="BC51" i="21"/>
  <c r="BA58" i="21"/>
  <c r="BB58" i="21" s="1"/>
  <c r="BA60" i="21"/>
  <c r="BB60" i="21" s="1"/>
  <c r="BA62" i="21"/>
  <c r="BB62" i="21" s="1"/>
  <c r="BA64" i="21"/>
  <c r="BB64" i="21" s="1"/>
  <c r="BA66" i="21"/>
  <c r="BB66" i="21" s="1"/>
  <c r="BA68" i="21"/>
  <c r="BB68" i="21" s="1"/>
  <c r="BA70" i="21"/>
  <c r="BB70" i="21" s="1"/>
  <c r="BA72" i="21"/>
  <c r="BB72" i="21" s="1"/>
  <c r="BE26" i="21"/>
  <c r="BA31" i="21"/>
  <c r="BB31" i="21" s="1"/>
  <c r="BA39" i="21"/>
  <c r="BB39" i="21" s="1"/>
  <c r="BA47" i="21"/>
  <c r="BB47" i="21" s="1"/>
  <c r="BC48" i="21"/>
  <c r="BA55" i="21"/>
  <c r="BB55" i="21" s="1"/>
  <c r="BC56" i="21"/>
  <c r="BC59" i="21"/>
  <c r="BC61" i="21"/>
  <c r="BC63" i="21"/>
  <c r="BC65" i="21"/>
  <c r="BC67" i="21"/>
  <c r="BC69" i="21"/>
  <c r="BC71" i="21"/>
  <c r="BA76" i="21"/>
  <c r="BB76" i="21" s="1"/>
  <c r="BA28" i="21"/>
  <c r="BB28" i="21" s="1"/>
  <c r="BA36" i="21"/>
  <c r="BB36" i="21" s="1"/>
  <c r="BA44" i="21"/>
  <c r="BB44" i="21" s="1"/>
  <c r="BE77" i="21"/>
  <c r="BA24" i="21"/>
  <c r="BB24" i="21" s="1"/>
  <c r="BE25" i="21"/>
  <c r="BD26" i="21"/>
  <c r="BA30" i="21"/>
  <c r="BB30" i="21" s="1"/>
  <c r="BC31" i="21"/>
  <c r="BA38" i="21"/>
  <c r="BB38" i="21" s="1"/>
  <c r="BC39" i="21"/>
  <c r="BA46" i="21"/>
  <c r="BB46" i="21" s="1"/>
  <c r="BC47" i="21"/>
  <c r="BA54" i="21"/>
  <c r="BB54" i="21" s="1"/>
  <c r="BA59" i="21"/>
  <c r="BB59" i="21" s="1"/>
  <c r="BA61" i="21"/>
  <c r="BB61" i="21" s="1"/>
  <c r="BA63" i="21"/>
  <c r="BB63" i="21" s="1"/>
  <c r="BA65" i="21"/>
  <c r="BB65" i="21" s="1"/>
  <c r="BA67" i="21"/>
  <c r="BB67" i="21" s="1"/>
  <c r="BA69" i="21"/>
  <c r="BB69" i="21" s="1"/>
  <c r="BA71" i="21"/>
  <c r="BB71" i="21" s="1"/>
  <c r="BE73" i="21"/>
  <c r="BA27" i="21"/>
  <c r="BB27" i="21" s="1"/>
  <c r="BA35" i="21"/>
  <c r="BB35" i="21" s="1"/>
  <c r="BA43" i="21"/>
  <c r="BB43" i="21" s="1"/>
  <c r="BA51" i="21"/>
  <c r="BB51" i="21" s="1"/>
  <c r="BC58" i="21"/>
  <c r="BC60" i="21"/>
  <c r="BC62" i="21"/>
  <c r="BC64" i="21"/>
  <c r="BC66" i="21"/>
  <c r="BC68" i="21"/>
  <c r="BC70" i="21"/>
  <c r="BC72" i="21"/>
  <c r="BD77" i="21"/>
  <c r="BA80" i="21"/>
  <c r="BB80" i="21" s="1"/>
  <c r="BA82" i="21"/>
  <c r="BB82" i="21" s="1"/>
  <c r="BA84" i="21"/>
  <c r="BB84" i="21" s="1"/>
  <c r="BA86" i="21"/>
  <c r="BB86" i="21" s="1"/>
  <c r="BA88" i="21"/>
  <c r="BB88" i="21" s="1"/>
  <c r="BA90" i="21"/>
  <c r="BB90" i="21" s="1"/>
  <c r="BC106" i="21"/>
  <c r="BC108" i="21"/>
  <c r="BC110" i="21"/>
  <c r="BD112" i="21"/>
  <c r="BD114" i="21"/>
  <c r="BD116" i="21"/>
  <c r="BD118" i="21"/>
  <c r="BD120" i="21"/>
  <c r="BD122" i="21"/>
  <c r="BD124" i="21"/>
  <c r="BA126" i="21"/>
  <c r="BB126" i="21" s="1"/>
  <c r="BD128" i="21"/>
  <c r="BD130" i="21"/>
  <c r="BD132" i="21"/>
  <c r="BD134" i="21"/>
  <c r="BD136" i="21"/>
  <c r="BD138" i="21"/>
  <c r="BD140" i="21"/>
  <c r="BD142" i="21"/>
  <c r="BD144" i="21"/>
  <c r="BD146" i="21"/>
  <c r="BD148" i="21"/>
  <c r="BD150" i="21"/>
  <c r="BD152" i="21"/>
  <c r="BD154" i="21"/>
  <c r="BA156" i="21"/>
  <c r="BB156" i="21" s="1"/>
  <c r="BD74" i="21"/>
  <c r="BC74" i="21"/>
  <c r="BE27" i="21"/>
  <c r="BE28" i="21"/>
  <c r="BE29" i="21"/>
  <c r="BE30" i="21"/>
  <c r="BE31" i="21"/>
  <c r="BE32" i="21"/>
  <c r="BE33" i="21"/>
  <c r="BE34" i="21"/>
  <c r="BE35" i="21"/>
  <c r="BE36" i="21"/>
  <c r="BE37" i="21"/>
  <c r="BE38" i="21"/>
  <c r="BE39" i="21"/>
  <c r="BE40" i="21"/>
  <c r="BE41" i="21"/>
  <c r="BE42" i="21"/>
  <c r="BE43" i="21"/>
  <c r="BE44" i="21"/>
  <c r="BE45" i="21"/>
  <c r="BE46" i="21"/>
  <c r="BE47" i="21"/>
  <c r="BE48" i="21"/>
  <c r="BE49" i="21"/>
  <c r="BE50" i="21"/>
  <c r="BE51" i="21"/>
  <c r="BE52" i="21"/>
  <c r="BE53" i="21"/>
  <c r="BE54" i="21"/>
  <c r="BE55" i="21"/>
  <c r="BE56" i="21"/>
  <c r="BE57" i="21"/>
  <c r="BE58" i="21"/>
  <c r="BE59" i="21"/>
  <c r="BE60" i="21"/>
  <c r="BE61" i="21"/>
  <c r="BE62" i="21"/>
  <c r="BE63" i="21"/>
  <c r="BE64" i="21"/>
  <c r="BE65" i="21"/>
  <c r="BE66" i="21"/>
  <c r="BE67" i="21"/>
  <c r="BE68" i="21"/>
  <c r="BE69" i="21"/>
  <c r="BE70" i="21"/>
  <c r="BE71" i="21"/>
  <c r="BE72" i="21"/>
  <c r="BD76" i="21"/>
  <c r="BA77" i="21"/>
  <c r="BB77" i="21" s="1"/>
  <c r="BD81" i="21"/>
  <c r="BD83" i="21"/>
  <c r="BD85" i="21"/>
  <c r="BD87" i="21"/>
  <c r="BD89" i="21"/>
  <c r="BD91" i="21"/>
  <c r="BA93" i="21"/>
  <c r="BB93" i="21" s="1"/>
  <c r="BA95" i="21"/>
  <c r="BB95" i="21" s="1"/>
  <c r="BA97" i="21"/>
  <c r="BB97" i="21" s="1"/>
  <c r="BA99" i="21"/>
  <c r="BB99" i="21" s="1"/>
  <c r="BA101" i="21"/>
  <c r="BB101" i="21" s="1"/>
  <c r="BA103" i="21"/>
  <c r="BB103" i="21" s="1"/>
  <c r="BA105" i="21"/>
  <c r="BB105" i="21" s="1"/>
  <c r="BA107" i="21"/>
  <c r="BB107" i="21" s="1"/>
  <c r="BA109" i="21"/>
  <c r="BB109" i="21" s="1"/>
  <c r="BA111" i="21"/>
  <c r="BB111" i="21" s="1"/>
  <c r="BA113" i="21"/>
  <c r="BB113" i="21" s="1"/>
  <c r="BA115" i="21"/>
  <c r="BB115" i="21" s="1"/>
  <c r="BA117" i="21"/>
  <c r="BB117" i="21" s="1"/>
  <c r="BA119" i="21"/>
  <c r="BB119" i="21" s="1"/>
  <c r="BA121" i="21"/>
  <c r="BB121" i="21" s="1"/>
  <c r="BA123" i="21"/>
  <c r="BB123" i="21" s="1"/>
  <c r="BA129" i="21"/>
  <c r="BB129" i="21" s="1"/>
  <c r="BA131" i="21"/>
  <c r="BB131" i="21" s="1"/>
  <c r="BA133" i="21"/>
  <c r="BB133" i="21" s="1"/>
  <c r="BA135" i="21"/>
  <c r="BB135" i="21" s="1"/>
  <c r="BA137" i="21"/>
  <c r="BB137" i="21" s="1"/>
  <c r="BA139" i="21"/>
  <c r="BB139" i="21" s="1"/>
  <c r="BA141" i="21"/>
  <c r="BB141" i="21" s="1"/>
  <c r="BA143" i="21"/>
  <c r="BB143" i="21" s="1"/>
  <c r="BA145" i="21"/>
  <c r="BB145" i="21" s="1"/>
  <c r="BA147" i="21"/>
  <c r="BB147" i="21" s="1"/>
  <c r="BA149" i="21"/>
  <c r="BB149" i="21" s="1"/>
  <c r="BA151" i="21"/>
  <c r="BB151" i="21" s="1"/>
  <c r="BA153" i="21"/>
  <c r="BB153" i="21" s="1"/>
  <c r="BD73" i="21"/>
  <c r="BC73" i="21"/>
  <c r="BA74" i="21"/>
  <c r="BB74" i="21" s="1"/>
  <c r="BA81" i="21"/>
  <c r="BB81" i="21" s="1"/>
  <c r="BA83" i="21"/>
  <c r="BB83" i="21" s="1"/>
  <c r="BA85" i="21"/>
  <c r="BB85" i="21" s="1"/>
  <c r="BA87" i="21"/>
  <c r="BB87" i="21" s="1"/>
  <c r="BA89" i="21"/>
  <c r="BB89" i="21" s="1"/>
  <c r="BA91" i="21"/>
  <c r="BB91" i="21" s="1"/>
  <c r="BC105" i="21"/>
  <c r="BC107" i="21"/>
  <c r="BC109" i="21"/>
  <c r="BC111" i="21"/>
  <c r="BD113" i="21"/>
  <c r="BD115" i="21"/>
  <c r="BD117" i="21"/>
  <c r="BD119" i="21"/>
  <c r="BD121" i="21"/>
  <c r="BD123" i="21"/>
  <c r="BA125" i="21"/>
  <c r="BB125" i="21" s="1"/>
  <c r="BA127" i="21"/>
  <c r="BB127" i="21" s="1"/>
  <c r="BD129" i="21"/>
  <c r="BD131" i="21"/>
  <c r="BD133" i="21"/>
  <c r="BD135" i="21"/>
  <c r="BD137" i="21"/>
  <c r="BD139" i="21"/>
  <c r="BD141" i="21"/>
  <c r="BD143" i="21"/>
  <c r="BD145" i="21"/>
  <c r="BD147" i="21"/>
  <c r="BD149" i="21"/>
  <c r="BD151" i="21"/>
  <c r="BD153" i="21"/>
  <c r="BA155" i="21"/>
  <c r="BB155" i="21" s="1"/>
  <c r="BC157" i="21"/>
  <c r="BE74" i="21"/>
  <c r="BD78" i="21"/>
  <c r="BD75" i="21"/>
  <c r="BA73" i="21"/>
  <c r="BB73" i="21" s="1"/>
  <c r="BD80" i="21"/>
  <c r="BD82" i="21"/>
  <c r="BD84" i="21"/>
  <c r="BD86" i="21"/>
  <c r="BD88" i="21"/>
  <c r="BD90" i="21"/>
  <c r="BA92" i="21"/>
  <c r="BB92" i="21" s="1"/>
  <c r="BA94" i="21"/>
  <c r="BB94" i="21" s="1"/>
  <c r="BA96" i="21"/>
  <c r="BB96" i="21" s="1"/>
  <c r="BA98" i="21"/>
  <c r="BB98" i="21" s="1"/>
  <c r="BA100" i="21"/>
  <c r="BB100" i="21" s="1"/>
  <c r="BA102" i="21"/>
  <c r="BB102" i="21" s="1"/>
  <c r="BA104" i="21"/>
  <c r="BB104" i="21" s="1"/>
  <c r="BA106" i="21"/>
  <c r="BB106" i="21" s="1"/>
  <c r="BA108" i="21"/>
  <c r="BB108" i="21" s="1"/>
  <c r="BA110" i="21"/>
  <c r="BB110" i="21" s="1"/>
  <c r="BA112" i="21"/>
  <c r="BB112" i="21" s="1"/>
  <c r="BA114" i="21"/>
  <c r="BB114" i="21" s="1"/>
  <c r="BA116" i="21"/>
  <c r="BB116" i="21" s="1"/>
  <c r="BA118" i="21"/>
  <c r="BB118" i="21" s="1"/>
  <c r="BA120" i="21"/>
  <c r="BB120" i="21" s="1"/>
  <c r="BA122" i="21"/>
  <c r="BB122" i="21" s="1"/>
  <c r="BA124" i="21"/>
  <c r="BB124" i="21" s="1"/>
  <c r="BA128" i="21"/>
  <c r="BB128" i="21" s="1"/>
  <c r="BA130" i="21"/>
  <c r="BB130" i="21" s="1"/>
  <c r="BA132" i="21"/>
  <c r="BB132" i="21" s="1"/>
  <c r="BA134" i="21"/>
  <c r="BB134" i="21" s="1"/>
  <c r="BA136" i="21"/>
  <c r="BB136" i="21" s="1"/>
  <c r="BA138" i="21"/>
  <c r="BB138" i="21" s="1"/>
  <c r="BE158" i="21"/>
  <c r="BE160" i="21"/>
  <c r="BE162" i="21"/>
  <c r="BE164" i="21"/>
  <c r="BE166" i="21"/>
  <c r="BD168" i="21"/>
  <c r="BD170" i="21"/>
  <c r="BD172" i="21"/>
  <c r="BD174" i="21"/>
  <c r="BD176" i="21"/>
  <c r="BC75" i="21"/>
  <c r="BC76" i="21"/>
  <c r="BC77" i="21"/>
  <c r="BC78" i="21"/>
  <c r="BC79" i="21"/>
  <c r="BC80" i="21"/>
  <c r="BC81" i="21"/>
  <c r="BC82" i="21"/>
  <c r="BC83" i="21"/>
  <c r="BC84" i="21"/>
  <c r="BC85" i="21"/>
  <c r="BC86" i="21"/>
  <c r="BC87" i="21"/>
  <c r="BC88" i="21"/>
  <c r="BC89" i="21"/>
  <c r="BC90" i="21"/>
  <c r="BC91" i="21"/>
  <c r="BC92" i="21"/>
  <c r="BC93" i="21"/>
  <c r="BC94" i="21"/>
  <c r="BC95" i="21"/>
  <c r="BC96" i="21"/>
  <c r="BC97" i="21"/>
  <c r="BC98" i="21"/>
  <c r="BC99" i="21"/>
  <c r="BC100" i="21"/>
  <c r="BC101" i="21"/>
  <c r="BC102" i="21"/>
  <c r="BC103" i="21"/>
  <c r="BC104" i="21"/>
  <c r="BC112" i="21"/>
  <c r="BC113" i="21"/>
  <c r="BC114" i="21"/>
  <c r="BC115" i="21"/>
  <c r="BC116" i="21"/>
  <c r="BC117" i="21"/>
  <c r="BC118" i="21"/>
  <c r="BC119" i="21"/>
  <c r="BC120" i="21"/>
  <c r="BC121" i="21"/>
  <c r="BC122" i="21"/>
  <c r="BC123" i="21"/>
  <c r="BC124" i="21"/>
  <c r="BC125" i="21"/>
  <c r="BC126" i="21"/>
  <c r="BC127" i="21"/>
  <c r="BC128" i="21"/>
  <c r="BC129" i="21"/>
  <c r="BC130" i="21"/>
  <c r="BC131" i="21"/>
  <c r="BC132" i="21"/>
  <c r="BC133" i="21"/>
  <c r="BC134" i="21"/>
  <c r="BC135" i="21"/>
  <c r="BC136" i="21"/>
  <c r="BC137" i="21"/>
  <c r="BC138" i="21"/>
  <c r="BC139" i="21"/>
  <c r="BC140" i="21"/>
  <c r="BC141" i="21"/>
  <c r="BC142" i="21"/>
  <c r="BC143" i="21"/>
  <c r="BC144" i="21"/>
  <c r="BC145" i="21"/>
  <c r="BC146" i="21"/>
  <c r="BC147" i="21"/>
  <c r="BC148" i="21"/>
  <c r="BC149" i="21"/>
  <c r="BC150" i="21"/>
  <c r="BC151" i="21"/>
  <c r="BC152" i="21"/>
  <c r="BC153" i="21"/>
  <c r="BC154" i="21"/>
  <c r="BC155" i="21"/>
  <c r="BC156" i="21"/>
  <c r="BE168" i="21"/>
  <c r="BD92" i="21"/>
  <c r="BD93" i="21"/>
  <c r="BD94" i="21"/>
  <c r="BD95" i="21"/>
  <c r="BD96" i="21"/>
  <c r="BD97" i="21"/>
  <c r="BD98" i="21"/>
  <c r="BD99" i="21"/>
  <c r="BD100" i="21"/>
  <c r="BD101" i="21"/>
  <c r="BD102" i="21"/>
  <c r="BD103" i="21"/>
  <c r="BD104" i="21"/>
  <c r="BD105" i="21"/>
  <c r="BD106" i="21"/>
  <c r="BD107" i="21"/>
  <c r="BD108" i="21"/>
  <c r="BD109" i="21"/>
  <c r="BD110" i="21"/>
  <c r="BD111" i="21"/>
  <c r="BD125" i="21"/>
  <c r="BD126" i="21"/>
  <c r="BD127" i="21"/>
  <c r="BD155" i="21"/>
  <c r="BD156" i="21"/>
  <c r="BE157" i="21"/>
  <c r="BD157" i="21"/>
  <c r="BA157" i="21"/>
  <c r="BB157" i="21" s="1"/>
  <c r="BE159" i="21"/>
  <c r="BE161" i="21"/>
  <c r="BE163" i="21"/>
  <c r="BE165" i="21"/>
  <c r="BE167" i="21"/>
  <c r="BD169" i="21"/>
  <c r="BE170" i="21"/>
  <c r="BD171" i="21"/>
  <c r="BE172" i="21"/>
  <c r="BD173" i="21"/>
  <c r="BE174" i="21"/>
  <c r="BD175" i="21"/>
  <c r="BE176" i="21"/>
  <c r="BA158" i="21"/>
  <c r="BB158" i="21" s="1"/>
  <c r="BA159" i="21"/>
  <c r="BB159" i="21" s="1"/>
  <c r="BA160" i="21"/>
  <c r="BB160" i="21" s="1"/>
  <c r="BA161" i="21"/>
  <c r="BB161" i="21" s="1"/>
  <c r="BA162" i="21"/>
  <c r="BB162" i="21" s="1"/>
  <c r="BA163" i="21"/>
  <c r="BB163" i="21" s="1"/>
  <c r="BA164" i="21"/>
  <c r="BB164" i="21" s="1"/>
  <c r="BA165" i="21"/>
  <c r="BB165" i="21" s="1"/>
  <c r="BA166" i="21"/>
  <c r="BB166" i="21" s="1"/>
  <c r="BA167" i="21"/>
  <c r="BB167" i="21" s="1"/>
  <c r="BA168" i="21"/>
  <c r="BB168" i="21" s="1"/>
  <c r="BA169" i="21"/>
  <c r="BB169" i="21" s="1"/>
  <c r="BA170" i="21"/>
  <c r="BB170" i="21" s="1"/>
  <c r="BA171" i="21"/>
  <c r="BB171" i="21" s="1"/>
  <c r="BA172" i="21"/>
  <c r="BB172" i="21" s="1"/>
  <c r="BA173" i="21"/>
  <c r="BB173" i="21" s="1"/>
  <c r="BA174" i="21"/>
  <c r="BB174" i="21" s="1"/>
  <c r="BA175" i="21"/>
  <c r="BB175" i="21" s="1"/>
  <c r="BA176" i="21"/>
  <c r="BB176" i="21" s="1"/>
  <c r="BA177" i="21"/>
  <c r="BB177" i="21" s="1"/>
  <c r="BA178" i="21"/>
  <c r="BB178" i="21" s="1"/>
  <c r="BA179" i="21"/>
  <c r="BB179" i="21" s="1"/>
  <c r="BA180" i="21"/>
  <c r="BB180" i="21" s="1"/>
  <c r="BA181" i="21"/>
  <c r="BB181" i="21" s="1"/>
  <c r="BA182" i="21"/>
  <c r="BB182" i="21" s="1"/>
  <c r="BA183" i="21"/>
  <c r="BB183" i="21" s="1"/>
  <c r="BA184" i="21"/>
  <c r="BB184" i="21" s="1"/>
  <c r="BA185" i="21"/>
  <c r="BB185" i="21" s="1"/>
  <c r="BA186" i="21"/>
  <c r="BB186" i="21" s="1"/>
  <c r="BA187" i="21"/>
  <c r="BB187" i="21" s="1"/>
  <c r="BA188" i="21"/>
  <c r="BB188" i="21" s="1"/>
  <c r="BA189" i="21"/>
  <c r="BB189" i="21" s="1"/>
  <c r="BA190" i="21"/>
  <c r="BB190" i="21" s="1"/>
  <c r="BA191" i="21"/>
  <c r="BB191" i="21" s="1"/>
  <c r="BA192" i="21"/>
  <c r="BB192" i="21" s="1"/>
  <c r="BA193" i="21"/>
  <c r="BB193" i="21" s="1"/>
  <c r="BD158" i="21"/>
  <c r="BD159" i="21"/>
  <c r="BD160" i="21"/>
  <c r="BD161" i="21"/>
  <c r="BD162" i="21"/>
  <c r="BD163" i="21"/>
  <c r="BD164" i="21"/>
  <c r="BD165" i="21"/>
  <c r="BD166" i="21"/>
  <c r="BD167" i="21"/>
  <c r="L134" i="7" l="1"/>
  <c r="H28" i="8"/>
  <c r="O28" i="8" s="1"/>
  <c r="W115" i="8"/>
  <c r="W66" i="8"/>
  <c r="K35" i="8"/>
  <c r="O35" i="8" s="1"/>
  <c r="K82" i="8"/>
  <c r="P116" i="7"/>
  <c r="AN80" i="14"/>
  <c r="M60" i="7"/>
  <c r="AH59" i="8"/>
  <c r="W51" i="8"/>
  <c r="H85" i="8"/>
  <c r="O85" i="8" s="1"/>
  <c r="W27" i="8"/>
  <c r="W137" i="8"/>
  <c r="N70" i="8"/>
  <c r="O55" i="8"/>
  <c r="K81" i="8"/>
  <c r="K90" i="8"/>
  <c r="H66" i="8"/>
  <c r="K58" i="8"/>
  <c r="N73" i="8"/>
  <c r="O73" i="8" s="1"/>
  <c r="X73" i="8" s="1"/>
  <c r="S72" i="3" s="1"/>
  <c r="S18" i="8"/>
  <c r="W18" i="8" s="1"/>
  <c r="O134" i="7"/>
  <c r="AN111" i="14"/>
  <c r="O137" i="8"/>
  <c r="AG18" i="14"/>
  <c r="W57" i="8"/>
  <c r="N114" i="8"/>
  <c r="W30" i="8"/>
  <c r="W23" i="8"/>
  <c r="W135" i="8"/>
  <c r="W71" i="8"/>
  <c r="K103" i="8"/>
  <c r="O103" i="8" s="1"/>
  <c r="K104" i="8"/>
  <c r="M56" i="7"/>
  <c r="AN47" i="14"/>
  <c r="W108" i="8"/>
  <c r="W94" i="8"/>
  <c r="H83" i="8"/>
  <c r="H11" i="8"/>
  <c r="R74" i="8"/>
  <c r="W92" i="8"/>
  <c r="W42" i="8"/>
  <c r="K63" i="8"/>
  <c r="O124" i="8"/>
  <c r="N33" i="8"/>
  <c r="W134" i="8"/>
  <c r="H104" i="8"/>
  <c r="O104" i="8" s="1"/>
  <c r="S67" i="8"/>
  <c r="H112" i="8"/>
  <c r="M136" i="7"/>
  <c r="M100" i="14"/>
  <c r="G83" i="14"/>
  <c r="D83" i="14" s="1"/>
  <c r="B83" i="14" s="1"/>
  <c r="F83" i="11" s="1"/>
  <c r="C83" i="11" s="1"/>
  <c r="O81" i="7"/>
  <c r="O57" i="8"/>
  <c r="W131" i="8"/>
  <c r="W11" i="8"/>
  <c r="AH14" i="8"/>
  <c r="O111" i="8"/>
  <c r="N101" i="8"/>
  <c r="N46" i="8"/>
  <c r="H61" i="8"/>
  <c r="W125" i="8"/>
  <c r="K34" i="8"/>
  <c r="O34" i="8" s="1"/>
  <c r="K20" i="8"/>
  <c r="W77" i="8"/>
  <c r="H30" i="8"/>
  <c r="K124" i="8"/>
  <c r="O112" i="8"/>
  <c r="H78" i="8"/>
  <c r="I9" i="8"/>
  <c r="K114" i="8"/>
  <c r="P87" i="8"/>
  <c r="R87" i="8" s="1"/>
  <c r="T87" i="8"/>
  <c r="F87" i="8"/>
  <c r="H87" i="8" s="1"/>
  <c r="O87" i="8" s="1"/>
  <c r="M87" i="8"/>
  <c r="N87" i="8" s="1"/>
  <c r="K26" i="8"/>
  <c r="AH120" i="8"/>
  <c r="K57" i="14"/>
  <c r="AG57" i="14"/>
  <c r="O130" i="8"/>
  <c r="X130" i="8" s="1"/>
  <c r="S129" i="3" s="1"/>
  <c r="P10" i="8"/>
  <c r="H29" i="8"/>
  <c r="U9" i="8"/>
  <c r="AH100" i="8"/>
  <c r="G70" i="14"/>
  <c r="M64" i="7"/>
  <c r="L60" i="7"/>
  <c r="N62" i="8"/>
  <c r="W113" i="8"/>
  <c r="H106" i="8"/>
  <c r="O106" i="8" s="1"/>
  <c r="W67" i="8"/>
  <c r="H38" i="8"/>
  <c r="O38" i="8" s="1"/>
  <c r="N79" i="8"/>
  <c r="O82" i="8"/>
  <c r="W122" i="8"/>
  <c r="W21" i="8"/>
  <c r="H44" i="8"/>
  <c r="K13" i="8"/>
  <c r="H72" i="8"/>
  <c r="O72" i="8" s="1"/>
  <c r="H32" i="8"/>
  <c r="O32" i="8" s="1"/>
  <c r="T45" i="8"/>
  <c r="M45" i="8"/>
  <c r="N45" i="8" s="1"/>
  <c r="J45" i="8"/>
  <c r="K45" i="8" s="1"/>
  <c r="K37" i="8"/>
  <c r="G98" i="14"/>
  <c r="AJ97" i="14"/>
  <c r="L41" i="14"/>
  <c r="W83" i="8"/>
  <c r="O67" i="8"/>
  <c r="X67" i="8" s="1"/>
  <c r="S66" i="3" s="1"/>
  <c r="H108" i="8"/>
  <c r="W91" i="8"/>
  <c r="H47" i="8"/>
  <c r="O8" i="8"/>
  <c r="K80" i="8"/>
  <c r="K127" i="8"/>
  <c r="S47" i="8"/>
  <c r="M47" i="8"/>
  <c r="N47" i="8" s="1"/>
  <c r="J47" i="8"/>
  <c r="K47" i="8" s="1"/>
  <c r="F47" i="8"/>
  <c r="U47" i="8"/>
  <c r="W47" i="8" s="1"/>
  <c r="T47" i="8"/>
  <c r="U41" i="8"/>
  <c r="W41" i="8" s="1"/>
  <c r="I41" i="8"/>
  <c r="K41" i="8" s="1"/>
  <c r="Q67" i="8"/>
  <c r="R67" i="8" s="1"/>
  <c r="Q65" i="8"/>
  <c r="Q68" i="8"/>
  <c r="Q66" i="8"/>
  <c r="Q17" i="8"/>
  <c r="Q18" i="8"/>
  <c r="Q15" i="8"/>
  <c r="R15" i="8" s="1"/>
  <c r="Q136" i="8"/>
  <c r="R136" i="8" s="1"/>
  <c r="Q135" i="8"/>
  <c r="Q48" i="8"/>
  <c r="Q47" i="8"/>
  <c r="Q46" i="8"/>
  <c r="O91" i="8"/>
  <c r="K83" i="6"/>
  <c r="L83" i="6" s="1"/>
  <c r="M83" i="6" s="1"/>
  <c r="K81" i="6"/>
  <c r="L81" i="6" s="1"/>
  <c r="M81" i="6" s="1"/>
  <c r="Q53" i="8"/>
  <c r="Q52" i="8"/>
  <c r="Q51" i="8"/>
  <c r="Q36" i="8"/>
  <c r="R36" i="8" s="1"/>
  <c r="Q35" i="8"/>
  <c r="Q37" i="8"/>
  <c r="Q34" i="8"/>
  <c r="R34" i="8" s="1"/>
  <c r="Q57" i="8"/>
  <c r="R57" i="8" s="1"/>
  <c r="X57" i="8" s="1"/>
  <c r="S56" i="3" s="1"/>
  <c r="Q56" i="8"/>
  <c r="R56" i="8" s="1"/>
  <c r="K120" i="6"/>
  <c r="L120" i="6" s="1"/>
  <c r="M120" i="6" s="1"/>
  <c r="K118" i="6"/>
  <c r="L118" i="6" s="1"/>
  <c r="M118" i="6" s="1"/>
  <c r="AK135" i="14"/>
  <c r="AE135" i="10"/>
  <c r="AI138" i="8" s="1"/>
  <c r="S135" i="15"/>
  <c r="F132" i="10"/>
  <c r="E132" i="14"/>
  <c r="B132" i="15"/>
  <c r="F130" i="15"/>
  <c r="L130" i="10"/>
  <c r="J130" i="14"/>
  <c r="AI130" i="14"/>
  <c r="R130" i="15"/>
  <c r="AD130" i="10"/>
  <c r="AG133" i="8" s="1"/>
  <c r="AD134" i="14"/>
  <c r="N134" i="15"/>
  <c r="Z134" i="10"/>
  <c r="AB137" i="8" s="1"/>
  <c r="E131" i="14"/>
  <c r="B131" i="15"/>
  <c r="F131" i="10"/>
  <c r="H129" i="14"/>
  <c r="L129" i="14" s="1"/>
  <c r="D129" i="14" s="1"/>
  <c r="D129" i="15"/>
  <c r="H129" i="10"/>
  <c r="O134" i="10"/>
  <c r="AB126" i="10"/>
  <c r="AD129" i="8" s="1"/>
  <c r="P126" i="15"/>
  <c r="AF126" i="14"/>
  <c r="AD126" i="14"/>
  <c r="N126" i="15"/>
  <c r="Z126" i="10"/>
  <c r="AB129" i="8" s="1"/>
  <c r="AM123" i="14"/>
  <c r="U123" i="15"/>
  <c r="AG123" i="10"/>
  <c r="AK126" i="8" s="1"/>
  <c r="P128" i="10"/>
  <c r="M128" i="15"/>
  <c r="AC128" i="14"/>
  <c r="Y128" i="10"/>
  <c r="AA131" i="8" s="1"/>
  <c r="N128" i="14"/>
  <c r="Q128" i="10"/>
  <c r="F131" i="7" s="1"/>
  <c r="G128" i="15"/>
  <c r="T126" i="10"/>
  <c r="I129" i="7" s="1"/>
  <c r="J126" i="15"/>
  <c r="Q126" i="14"/>
  <c r="K124" i="10"/>
  <c r="AC121" i="10"/>
  <c r="AF124" i="8" s="1"/>
  <c r="AH124" i="8" s="1"/>
  <c r="AH121" i="14"/>
  <c r="AJ121" i="14" s="1"/>
  <c r="Q121" i="15"/>
  <c r="Q122" i="14"/>
  <c r="T122" i="10"/>
  <c r="I125" i="7" s="1"/>
  <c r="J122" i="15"/>
  <c r="AM122" i="14"/>
  <c r="AG122" i="10"/>
  <c r="AK125" i="8" s="1"/>
  <c r="U122" i="15"/>
  <c r="U122" i="10"/>
  <c r="J125" i="7" s="1"/>
  <c r="K122" i="15"/>
  <c r="R122" i="14"/>
  <c r="W118" i="14"/>
  <c r="X118" i="14" s="1"/>
  <c r="T118" i="14" s="1"/>
  <c r="C121" i="7"/>
  <c r="C121" i="8"/>
  <c r="C121" i="6"/>
  <c r="C120" i="3"/>
  <c r="O130" i="6"/>
  <c r="T130" i="6"/>
  <c r="U130" i="6" s="1"/>
  <c r="V130" i="6" s="1"/>
  <c r="P130" i="6"/>
  <c r="Q130" i="6" s="1"/>
  <c r="P126" i="6"/>
  <c r="Q126" i="6" s="1"/>
  <c r="T126" i="6"/>
  <c r="U126" i="6" s="1"/>
  <c r="O126" i="6"/>
  <c r="S120" i="15"/>
  <c r="AE120" i="10"/>
  <c r="AI123" i="8" s="1"/>
  <c r="AK120" i="14"/>
  <c r="L120" i="15"/>
  <c r="AA120" i="14"/>
  <c r="AL120" i="14"/>
  <c r="T120" i="15"/>
  <c r="AF120" i="10"/>
  <c r="AJ123" i="8" s="1"/>
  <c r="S121" i="10"/>
  <c r="H124" i="7" s="1"/>
  <c r="Y116" i="10"/>
  <c r="AA119" i="8" s="1"/>
  <c r="AC116" i="14"/>
  <c r="M116" i="15"/>
  <c r="AL115" i="14"/>
  <c r="AN115" i="14" s="1"/>
  <c r="AF115" i="10"/>
  <c r="AJ118" i="8" s="1"/>
  <c r="T115" i="15"/>
  <c r="AH115" i="14"/>
  <c r="AJ115" i="14" s="1"/>
  <c r="Q115" i="15"/>
  <c r="AC115" i="10"/>
  <c r="AF118" i="8" s="1"/>
  <c r="AH118" i="8" s="1"/>
  <c r="N119" i="10"/>
  <c r="O172" i="12"/>
  <c r="S119" i="15"/>
  <c r="AK119" i="14"/>
  <c r="AE119" i="10"/>
  <c r="AI122" i="8" s="1"/>
  <c r="V117" i="10"/>
  <c r="Y120" i="8"/>
  <c r="Z120" i="8" s="1"/>
  <c r="W114" i="10"/>
  <c r="E111" i="14"/>
  <c r="B111" i="15"/>
  <c r="F111" i="10"/>
  <c r="P114" i="10"/>
  <c r="AK103" i="14"/>
  <c r="AN103" i="14" s="1"/>
  <c r="S103" i="15"/>
  <c r="AE103" i="10"/>
  <c r="AI106" i="8" s="1"/>
  <c r="AL106" i="8" s="1"/>
  <c r="M114" i="15"/>
  <c r="Y114" i="10"/>
  <c r="AA117" i="8" s="1"/>
  <c r="AC114" i="14"/>
  <c r="AG114" i="14" s="1"/>
  <c r="C109" i="7"/>
  <c r="O109" i="7" s="1"/>
  <c r="C109" i="8"/>
  <c r="C108" i="3"/>
  <c r="C109" i="6"/>
  <c r="AE112" i="14"/>
  <c r="O112" i="15"/>
  <c r="AA112" i="10"/>
  <c r="AC115" i="8" s="1"/>
  <c r="AL112" i="14"/>
  <c r="AF112" i="10"/>
  <c r="AJ115" i="8" s="1"/>
  <c r="T112" i="15"/>
  <c r="P112" i="14"/>
  <c r="Q112" i="14"/>
  <c r="J112" i="15"/>
  <c r="T112" i="10"/>
  <c r="I115" i="7" s="1"/>
  <c r="O108" i="15"/>
  <c r="AA108" i="10"/>
  <c r="AC111" i="8" s="1"/>
  <c r="AE108" i="14"/>
  <c r="B108" i="15"/>
  <c r="F108" i="10"/>
  <c r="E108" i="14"/>
  <c r="W105" i="14"/>
  <c r="X105" i="14" s="1"/>
  <c r="T105" i="14" s="1"/>
  <c r="V112" i="10"/>
  <c r="Y115" i="8"/>
  <c r="Z115" i="8" s="1"/>
  <c r="K107" i="10"/>
  <c r="J107" i="14"/>
  <c r="K107" i="14" s="1"/>
  <c r="F107" i="15"/>
  <c r="L107" i="10"/>
  <c r="P108" i="6"/>
  <c r="Q108" i="6" s="1"/>
  <c r="O108" i="6"/>
  <c r="N116" i="7"/>
  <c r="K116" i="7"/>
  <c r="P115" i="3" s="1"/>
  <c r="I104" i="15"/>
  <c r="AF109" i="10"/>
  <c r="AJ112" i="8" s="1"/>
  <c r="T109" i="15"/>
  <c r="AL109" i="14"/>
  <c r="AD109" i="14"/>
  <c r="N109" i="15"/>
  <c r="Z109" i="10"/>
  <c r="AB112" i="8" s="1"/>
  <c r="AA109" i="14"/>
  <c r="L109" i="15"/>
  <c r="AF104" i="10"/>
  <c r="AJ107" i="8" s="1"/>
  <c r="T104" i="15"/>
  <c r="AL104" i="14"/>
  <c r="AI104" i="14"/>
  <c r="R104" i="15"/>
  <c r="AD104" i="10"/>
  <c r="AG107" i="8" s="1"/>
  <c r="W102" i="14"/>
  <c r="X102" i="14" s="1"/>
  <c r="T102" i="14" s="1"/>
  <c r="AE102" i="14"/>
  <c r="AA102" i="10"/>
  <c r="AC105" i="8" s="1"/>
  <c r="O102" i="15"/>
  <c r="P98" i="10"/>
  <c r="P110" i="10"/>
  <c r="J110" i="15"/>
  <c r="T110" i="10"/>
  <c r="I113" i="7" s="1"/>
  <c r="Q110" i="14"/>
  <c r="I110" i="14"/>
  <c r="E110" i="15"/>
  <c r="I110" i="10"/>
  <c r="S113" i="6" s="1"/>
  <c r="C113" i="7"/>
  <c r="C113" i="6"/>
  <c r="C112" i="3"/>
  <c r="C113" i="8"/>
  <c r="AM100" i="14"/>
  <c r="U100" i="15"/>
  <c r="AG100" i="10"/>
  <c r="AK103" i="8" s="1"/>
  <c r="AI100" i="14"/>
  <c r="R100" i="15"/>
  <c r="AD100" i="10"/>
  <c r="AG103" i="8" s="1"/>
  <c r="R99" i="14"/>
  <c r="K99" i="15"/>
  <c r="U99" i="10"/>
  <c r="J102" i="7" s="1"/>
  <c r="P102" i="7" s="1"/>
  <c r="X98" i="10"/>
  <c r="S103" i="10"/>
  <c r="H106" i="7" s="1"/>
  <c r="J97" i="10"/>
  <c r="AL97" i="14"/>
  <c r="T97" i="15"/>
  <c r="AF97" i="10"/>
  <c r="AJ100" i="8" s="1"/>
  <c r="AE95" i="14"/>
  <c r="O95" i="15"/>
  <c r="AA95" i="10"/>
  <c r="AC98" i="8" s="1"/>
  <c r="W106" i="6"/>
  <c r="AN100" i="14"/>
  <c r="S98" i="10"/>
  <c r="H101" i="7" s="1"/>
  <c r="Q96" i="15"/>
  <c r="AC96" i="10"/>
  <c r="AF99" i="8" s="1"/>
  <c r="AH96" i="14"/>
  <c r="M101" i="7"/>
  <c r="AE92" i="10"/>
  <c r="AI95" i="8" s="1"/>
  <c r="AK92" i="14"/>
  <c r="S92" i="15"/>
  <c r="AA92" i="14"/>
  <c r="L92" i="15"/>
  <c r="AE102" i="8"/>
  <c r="AD96" i="14"/>
  <c r="N96" i="15"/>
  <c r="Z96" i="10"/>
  <c r="AB99" i="8" s="1"/>
  <c r="U101" i="15"/>
  <c r="AG101" i="10"/>
  <c r="AK104" i="8" s="1"/>
  <c r="AM101" i="14"/>
  <c r="J101" i="15"/>
  <c r="T101" i="10"/>
  <c r="I104" i="7" s="1"/>
  <c r="Q101" i="14"/>
  <c r="R101" i="14"/>
  <c r="U101" i="10"/>
  <c r="J104" i="7" s="1"/>
  <c r="K101" i="15"/>
  <c r="AH80" i="14"/>
  <c r="AC80" i="10"/>
  <c r="AF83" i="8" s="1"/>
  <c r="Q80" i="15"/>
  <c r="AE90" i="10"/>
  <c r="AI93" i="8" s="1"/>
  <c r="AK90" i="14"/>
  <c r="S90" i="15"/>
  <c r="B90" i="15"/>
  <c r="E90" i="14"/>
  <c r="F90" i="10"/>
  <c r="N90" i="14"/>
  <c r="G90" i="15"/>
  <c r="Q90" i="10"/>
  <c r="F93" i="7" s="1"/>
  <c r="N87" i="15"/>
  <c r="AD87" i="14"/>
  <c r="Z87" i="10"/>
  <c r="AB90" i="8" s="1"/>
  <c r="N87" i="14"/>
  <c r="Q87" i="10"/>
  <c r="F90" i="7" s="1"/>
  <c r="G87" i="15"/>
  <c r="P89" i="10"/>
  <c r="S89" i="15"/>
  <c r="AE89" i="10"/>
  <c r="AI92" i="8" s="1"/>
  <c r="AK89" i="14"/>
  <c r="O86" i="10"/>
  <c r="AA84" i="10"/>
  <c r="AC87" i="8" s="1"/>
  <c r="O84" i="15"/>
  <c r="AE84" i="14"/>
  <c r="O84" i="14"/>
  <c r="H84" i="15"/>
  <c r="R84" i="10"/>
  <c r="G87" i="7" s="1"/>
  <c r="AI84" i="14"/>
  <c r="AD84" i="10"/>
  <c r="AG87" i="8" s="1"/>
  <c r="R84" i="15"/>
  <c r="V83" i="10"/>
  <c r="Y86" i="8"/>
  <c r="Z86" i="8" s="1"/>
  <c r="X81" i="10"/>
  <c r="M81" i="10"/>
  <c r="S91" i="10"/>
  <c r="H94" i="7" s="1"/>
  <c r="T88" i="15"/>
  <c r="AF88" i="10"/>
  <c r="AJ91" i="8" s="1"/>
  <c r="AL88" i="14"/>
  <c r="O88" i="15"/>
  <c r="AE88" i="14"/>
  <c r="AA88" i="10"/>
  <c r="AC91" i="8" s="1"/>
  <c r="H88" i="10"/>
  <c r="D88" i="15"/>
  <c r="H88" i="14"/>
  <c r="W86" i="14"/>
  <c r="X86" i="14" s="1"/>
  <c r="T86" i="14" s="1"/>
  <c r="AC82" i="10"/>
  <c r="AF85" i="8" s="1"/>
  <c r="AH85" i="8" s="1"/>
  <c r="AH82" i="14"/>
  <c r="AJ82" i="14" s="1"/>
  <c r="Q82" i="15"/>
  <c r="I81" i="14"/>
  <c r="K81" i="14" s="1"/>
  <c r="E81" i="15"/>
  <c r="I81" i="10"/>
  <c r="S84" i="6" s="1"/>
  <c r="J94" i="10"/>
  <c r="AL94" i="14"/>
  <c r="AF94" i="10"/>
  <c r="AJ97" i="8" s="1"/>
  <c r="T94" i="15"/>
  <c r="Q94" i="14"/>
  <c r="J94" i="15"/>
  <c r="T94" i="10"/>
  <c r="I97" i="7" s="1"/>
  <c r="K85" i="15"/>
  <c r="U85" i="10"/>
  <c r="J88" i="7" s="1"/>
  <c r="R85" i="14"/>
  <c r="W85" i="14"/>
  <c r="X85" i="14" s="1"/>
  <c r="T85" i="14" s="1"/>
  <c r="J139" i="12"/>
  <c r="N82" i="10"/>
  <c r="AH98" i="8"/>
  <c r="Q82" i="14"/>
  <c r="J82" i="15"/>
  <c r="T82" i="10"/>
  <c r="I85" i="7" s="1"/>
  <c r="O93" i="10"/>
  <c r="P93" i="10"/>
  <c r="W93" i="14"/>
  <c r="X93" i="14" s="1"/>
  <c r="T93" i="14" s="1"/>
  <c r="N6" i="13"/>
  <c r="AF89" i="14"/>
  <c r="AB89" i="10"/>
  <c r="AD92" i="8" s="1"/>
  <c r="P89" i="15"/>
  <c r="O85" i="10"/>
  <c r="K83" i="10"/>
  <c r="O82" i="10"/>
  <c r="I81" i="15"/>
  <c r="P71" i="15"/>
  <c r="AB71" i="10"/>
  <c r="AD74" i="8" s="1"/>
  <c r="AF71" i="14"/>
  <c r="I80" i="15"/>
  <c r="K79" i="15"/>
  <c r="U79" i="10"/>
  <c r="J82" i="7" s="1"/>
  <c r="R79" i="14"/>
  <c r="O79" i="15"/>
  <c r="AA79" i="10"/>
  <c r="AC82" i="8" s="1"/>
  <c r="AE79" i="14"/>
  <c r="Q71" i="10"/>
  <c r="F74" i="7" s="1"/>
  <c r="G71" i="15"/>
  <c r="N71" i="14"/>
  <c r="U76" i="10"/>
  <c r="J79" i="7" s="1"/>
  <c r="K76" i="15"/>
  <c r="R76" i="14"/>
  <c r="W76" i="14"/>
  <c r="X76" i="14" s="1"/>
  <c r="T76" i="14" s="1"/>
  <c r="J128" i="12"/>
  <c r="C79" i="7"/>
  <c r="C79" i="8"/>
  <c r="C79" i="6"/>
  <c r="C78" i="3"/>
  <c r="N69" i="15"/>
  <c r="AD69" i="14"/>
  <c r="Z69" i="10"/>
  <c r="AB72" i="8" s="1"/>
  <c r="AC69" i="14"/>
  <c r="M69" i="15"/>
  <c r="Y69" i="10"/>
  <c r="AA72" i="8" s="1"/>
  <c r="K53" i="10"/>
  <c r="AK77" i="14"/>
  <c r="S77" i="15"/>
  <c r="AE77" i="10"/>
  <c r="AI80" i="8" s="1"/>
  <c r="W73" i="10"/>
  <c r="E69" i="15"/>
  <c r="I69" i="14"/>
  <c r="I69" i="10"/>
  <c r="L68" i="15"/>
  <c r="AA68" i="14"/>
  <c r="J122" i="12"/>
  <c r="W67" i="14"/>
  <c r="X67" i="14" s="1"/>
  <c r="T67" i="14" s="1"/>
  <c r="P65" i="10"/>
  <c r="X56" i="10"/>
  <c r="Q53" i="14"/>
  <c r="T53" i="10"/>
  <c r="I56" i="7" s="1"/>
  <c r="O56" i="7" s="1"/>
  <c r="J53" i="15"/>
  <c r="J77" i="10"/>
  <c r="W77" i="10"/>
  <c r="N77" i="14"/>
  <c r="Q77" i="10"/>
  <c r="F80" i="7" s="1"/>
  <c r="G77" i="15"/>
  <c r="O75" i="10"/>
  <c r="P76" i="14"/>
  <c r="E75" i="14"/>
  <c r="F75" i="10"/>
  <c r="B75" i="15"/>
  <c r="N73" i="10"/>
  <c r="C76" i="8"/>
  <c r="C76" i="6"/>
  <c r="C76" i="7"/>
  <c r="C75" i="3"/>
  <c r="J70" i="14"/>
  <c r="F70" i="15"/>
  <c r="L70" i="10"/>
  <c r="Q67" i="10"/>
  <c r="F70" i="7" s="1"/>
  <c r="G67" i="15"/>
  <c r="N67" i="14"/>
  <c r="AI67" i="14"/>
  <c r="R67" i="15"/>
  <c r="AD67" i="10"/>
  <c r="AG70" i="8" s="1"/>
  <c r="H72" i="10"/>
  <c r="D72" i="15"/>
  <c r="H72" i="14"/>
  <c r="W68" i="14"/>
  <c r="X68" i="14" s="1"/>
  <c r="T68" i="14" s="1"/>
  <c r="P53" i="10"/>
  <c r="AM72" i="14"/>
  <c r="AG72" i="10"/>
  <c r="AK75" i="8" s="1"/>
  <c r="U72" i="15"/>
  <c r="W75" i="10"/>
  <c r="AD75" i="14"/>
  <c r="N75" i="15"/>
  <c r="Z75" i="10"/>
  <c r="AB78" i="8" s="1"/>
  <c r="G76" i="6"/>
  <c r="H76" i="6" s="1"/>
  <c r="I76" i="6" s="1"/>
  <c r="F76" i="6"/>
  <c r="R63" i="14"/>
  <c r="U63" i="10"/>
  <c r="J66" i="7" s="1"/>
  <c r="K63" i="15"/>
  <c r="P62" i="10"/>
  <c r="I63" i="15"/>
  <c r="E62" i="15"/>
  <c r="I62" i="10"/>
  <c r="S65" i="6" s="1"/>
  <c r="I62" i="14"/>
  <c r="J62" i="10"/>
  <c r="W67" i="6"/>
  <c r="AH64" i="8"/>
  <c r="J67" i="6"/>
  <c r="P63" i="10"/>
  <c r="I64" i="15"/>
  <c r="O63" i="14"/>
  <c r="H63" i="15"/>
  <c r="R63" i="10"/>
  <c r="G66" i="7" s="1"/>
  <c r="C66" i="7"/>
  <c r="C66" i="6"/>
  <c r="C66" i="8"/>
  <c r="C65" i="3"/>
  <c r="J66" i="15"/>
  <c r="T66" i="10"/>
  <c r="I69" i="7" s="1"/>
  <c r="Q66" i="14"/>
  <c r="P66" i="10"/>
  <c r="Q66" i="15"/>
  <c r="AH66" i="14"/>
  <c r="AC66" i="10"/>
  <c r="AF69" i="8" s="1"/>
  <c r="N60" i="14"/>
  <c r="Q60" i="10"/>
  <c r="F63" i="7" s="1"/>
  <c r="G60" i="15"/>
  <c r="Q60" i="14"/>
  <c r="J60" i="15"/>
  <c r="T60" i="10"/>
  <c r="I63" i="7" s="1"/>
  <c r="O63" i="7" s="1"/>
  <c r="K54" i="10"/>
  <c r="W61" i="6"/>
  <c r="X61" i="6"/>
  <c r="Y61" i="6" s="1"/>
  <c r="O63" i="6"/>
  <c r="P63" i="6"/>
  <c r="Q63" i="6" s="1"/>
  <c r="R63" i="6" s="1"/>
  <c r="H59" i="10"/>
  <c r="D59" i="15"/>
  <c r="H59" i="14"/>
  <c r="E59" i="14"/>
  <c r="B59" i="15"/>
  <c r="F59" i="10"/>
  <c r="C62" i="8"/>
  <c r="C62" i="6"/>
  <c r="C61" i="3"/>
  <c r="C62" i="7"/>
  <c r="AF47" i="14"/>
  <c r="AB47" i="10"/>
  <c r="AD50" i="8" s="1"/>
  <c r="P47" i="15"/>
  <c r="M45" i="10"/>
  <c r="N43" i="14"/>
  <c r="G43" i="15"/>
  <c r="Q43" i="10"/>
  <c r="F46" i="7" s="1"/>
  <c r="J41" i="10"/>
  <c r="P38" i="10"/>
  <c r="X52" i="10"/>
  <c r="N51" i="15"/>
  <c r="Z51" i="10"/>
  <c r="AB54" i="8" s="1"/>
  <c r="AD51" i="14"/>
  <c r="P46" i="15"/>
  <c r="AB46" i="10"/>
  <c r="AD49" i="8" s="1"/>
  <c r="AF46" i="14"/>
  <c r="Q40" i="14"/>
  <c r="T40" i="10"/>
  <c r="I43" i="7" s="1"/>
  <c r="J40" i="15"/>
  <c r="H32" i="14"/>
  <c r="L32" i="14" s="1"/>
  <c r="D32" i="15"/>
  <c r="H32" i="10"/>
  <c r="O59" i="10"/>
  <c r="AE60" i="8"/>
  <c r="J58" i="6"/>
  <c r="K58" i="6"/>
  <c r="L58" i="6" s="1"/>
  <c r="M58" i="6" s="1"/>
  <c r="F51" i="15"/>
  <c r="L51" i="10"/>
  <c r="J51" i="14"/>
  <c r="AH51" i="14"/>
  <c r="Q51" i="15"/>
  <c r="AC51" i="10"/>
  <c r="AF54" i="8" s="1"/>
  <c r="O58" i="15"/>
  <c r="AE58" i="14"/>
  <c r="AA58" i="10"/>
  <c r="AC61" i="8" s="1"/>
  <c r="K58" i="15"/>
  <c r="U58" i="10"/>
  <c r="J61" i="7" s="1"/>
  <c r="P61" i="7" s="1"/>
  <c r="R58" i="14"/>
  <c r="AI58" i="14"/>
  <c r="AD58" i="10"/>
  <c r="AG61" i="8" s="1"/>
  <c r="R58" i="15"/>
  <c r="AA55" i="10"/>
  <c r="AC58" i="8" s="1"/>
  <c r="O55" i="15"/>
  <c r="AE55" i="14"/>
  <c r="AM55" i="14"/>
  <c r="U55" i="15"/>
  <c r="AG55" i="10"/>
  <c r="AK58" i="8" s="1"/>
  <c r="P48" i="14"/>
  <c r="F48" i="10"/>
  <c r="E48" i="14"/>
  <c r="B48" i="15"/>
  <c r="X38" i="10"/>
  <c r="H34" i="10"/>
  <c r="H34" i="14"/>
  <c r="D34" i="15"/>
  <c r="K23" i="10"/>
  <c r="K51" i="10"/>
  <c r="S50" i="15"/>
  <c r="AE50" i="10"/>
  <c r="AI53" i="8" s="1"/>
  <c r="AK50" i="14"/>
  <c r="F45" i="14"/>
  <c r="G45" i="10"/>
  <c r="C45" i="15"/>
  <c r="C41" i="7"/>
  <c r="M41" i="7" s="1"/>
  <c r="C41" i="8"/>
  <c r="C41" i="6"/>
  <c r="C40" i="3"/>
  <c r="S60" i="10"/>
  <c r="H63" i="7" s="1"/>
  <c r="M47" i="7"/>
  <c r="V55" i="10"/>
  <c r="Y58" i="8"/>
  <c r="Z58" i="8" s="1"/>
  <c r="J51" i="10"/>
  <c r="W49" i="14"/>
  <c r="X49" i="14" s="1"/>
  <c r="T49" i="14" s="1"/>
  <c r="O46" i="15"/>
  <c r="AA46" i="10"/>
  <c r="AC49" i="8" s="1"/>
  <c r="AE46" i="14"/>
  <c r="P47" i="14"/>
  <c r="Q27" i="10"/>
  <c r="F30" i="7" s="1"/>
  <c r="G27" i="15"/>
  <c r="N27" i="14"/>
  <c r="Q27" i="14"/>
  <c r="J27" i="15"/>
  <c r="T27" i="10"/>
  <c r="I30" i="7" s="1"/>
  <c r="X50" i="6"/>
  <c r="Y50" i="6" s="1"/>
  <c r="Z50" i="6" s="1"/>
  <c r="W50" i="6"/>
  <c r="T42" i="10"/>
  <c r="I45" i="7" s="1"/>
  <c r="Q42" i="14"/>
  <c r="J42" i="15"/>
  <c r="P42" i="10"/>
  <c r="O42" i="14"/>
  <c r="R42" i="10"/>
  <c r="G45" i="7" s="1"/>
  <c r="H42" i="15"/>
  <c r="AL41" i="8"/>
  <c r="K41" i="6"/>
  <c r="L41" i="6" s="1"/>
  <c r="M41" i="6" s="1"/>
  <c r="J41" i="6"/>
  <c r="O73" i="12"/>
  <c r="E37" i="14"/>
  <c r="F37" i="10"/>
  <c r="B37" i="15"/>
  <c r="W37" i="14"/>
  <c r="X37" i="14" s="1"/>
  <c r="T37" i="14" s="1"/>
  <c r="J75" i="12"/>
  <c r="Q40" i="8" s="1"/>
  <c r="R40" i="8" s="1"/>
  <c r="AI37" i="14"/>
  <c r="AD37" i="10"/>
  <c r="AG40" i="8" s="1"/>
  <c r="R37" i="15"/>
  <c r="AD39" i="10"/>
  <c r="AG42" i="8" s="1"/>
  <c r="AI39" i="14"/>
  <c r="R39" i="15"/>
  <c r="G39" i="10"/>
  <c r="F39" i="14"/>
  <c r="G39" i="14" s="1"/>
  <c r="C39" i="15"/>
  <c r="M39" i="10"/>
  <c r="AH43" i="8"/>
  <c r="O36" i="10"/>
  <c r="Q36" i="14"/>
  <c r="J36" i="15"/>
  <c r="T36" i="10"/>
  <c r="I39" i="7" s="1"/>
  <c r="T39" i="15"/>
  <c r="AF39" i="10"/>
  <c r="AJ42" i="8" s="1"/>
  <c r="AL39" i="14"/>
  <c r="AM34" i="8"/>
  <c r="AN34" i="8" s="1"/>
  <c r="T33" i="3" s="1"/>
  <c r="O55" i="12"/>
  <c r="K32" i="6" s="1"/>
  <c r="L32" i="6" s="1"/>
  <c r="M32" i="6" s="1"/>
  <c r="C32" i="7"/>
  <c r="C32" i="8"/>
  <c r="C31" i="3"/>
  <c r="C32" i="6"/>
  <c r="N21" i="15"/>
  <c r="AD21" i="14"/>
  <c r="Z21" i="10"/>
  <c r="AB24" i="8" s="1"/>
  <c r="O21" i="14"/>
  <c r="H21" i="15"/>
  <c r="R21" i="10"/>
  <c r="G24" i="7" s="1"/>
  <c r="AK13" i="14"/>
  <c r="AN13" i="14" s="1"/>
  <c r="AE13" i="10"/>
  <c r="AI16" i="8" s="1"/>
  <c r="AL16" i="8" s="1"/>
  <c r="S13" i="15"/>
  <c r="M33" i="10"/>
  <c r="O33" i="14"/>
  <c r="R33" i="10"/>
  <c r="G36" i="7" s="1"/>
  <c r="M36" i="7" s="1"/>
  <c r="H33" i="15"/>
  <c r="F33" i="14"/>
  <c r="C33" i="15"/>
  <c r="G33" i="10"/>
  <c r="C36" i="6"/>
  <c r="C36" i="8"/>
  <c r="C36" i="7"/>
  <c r="C35" i="3"/>
  <c r="P33" i="6"/>
  <c r="Q33" i="6" s="1"/>
  <c r="R33" i="6" s="1"/>
  <c r="O33" i="6"/>
  <c r="V30" i="10"/>
  <c r="Y33" i="8"/>
  <c r="Z33" i="8" s="1"/>
  <c r="J28" i="15"/>
  <c r="Q28" i="14"/>
  <c r="T28" i="10"/>
  <c r="I31" i="7" s="1"/>
  <c r="AA28" i="14"/>
  <c r="L28" i="15"/>
  <c r="AD28" i="14"/>
  <c r="N28" i="15"/>
  <c r="Z28" i="10"/>
  <c r="AB31" i="8" s="1"/>
  <c r="P25" i="14"/>
  <c r="M20" i="10"/>
  <c r="K34" i="14"/>
  <c r="F30" i="10"/>
  <c r="E30" i="14"/>
  <c r="B30" i="15"/>
  <c r="AA30" i="10"/>
  <c r="AC33" i="8" s="1"/>
  <c r="AE30" i="14"/>
  <c r="O30" i="15"/>
  <c r="X30" i="10"/>
  <c r="J32" i="6"/>
  <c r="P34" i="7"/>
  <c r="M28" i="10"/>
  <c r="R25" i="15"/>
  <c r="AI25" i="14"/>
  <c r="AD25" i="10"/>
  <c r="AG28" i="8" s="1"/>
  <c r="AL25" i="14"/>
  <c r="AF25" i="10"/>
  <c r="AJ28" i="8" s="1"/>
  <c r="T25" i="15"/>
  <c r="H22" i="15"/>
  <c r="R22" i="10"/>
  <c r="G25" i="7" s="1"/>
  <c r="O22" i="14"/>
  <c r="X22" i="10"/>
  <c r="AL17" i="14"/>
  <c r="AN17" i="14" s="1"/>
  <c r="AF17" i="10"/>
  <c r="AJ20" i="8" s="1"/>
  <c r="T17" i="15"/>
  <c r="S30" i="10"/>
  <c r="H33" i="7" s="1"/>
  <c r="M24" i="10"/>
  <c r="S24" i="15"/>
  <c r="AE24" i="10"/>
  <c r="AI27" i="8" s="1"/>
  <c r="AK24" i="14"/>
  <c r="O24" i="10"/>
  <c r="O3" i="15"/>
  <c r="AE3" i="14"/>
  <c r="AA3" i="10"/>
  <c r="AC6" i="8" s="1"/>
  <c r="N3" i="14"/>
  <c r="Q3" i="10"/>
  <c r="F6" i="7" s="1"/>
  <c r="W52" i="8"/>
  <c r="P17" i="14"/>
  <c r="P18" i="6"/>
  <c r="Q18" i="6" s="1"/>
  <c r="O18" i="6"/>
  <c r="K5" i="10"/>
  <c r="R109" i="8"/>
  <c r="W76" i="8"/>
  <c r="W28" i="8"/>
  <c r="P19" i="10"/>
  <c r="W19" i="10"/>
  <c r="AA19" i="14"/>
  <c r="L19" i="15"/>
  <c r="L24" i="8"/>
  <c r="F24" i="8"/>
  <c r="E15" i="14"/>
  <c r="F15" i="10"/>
  <c r="B15" i="15"/>
  <c r="AF11" i="14"/>
  <c r="P11" i="15"/>
  <c r="AB11" i="10"/>
  <c r="AD14" i="8" s="1"/>
  <c r="C12" i="8"/>
  <c r="C12" i="6"/>
  <c r="C11" i="3"/>
  <c r="C12" i="7"/>
  <c r="P12" i="7" s="1"/>
  <c r="O17" i="12"/>
  <c r="I4" i="10"/>
  <c r="I4" i="14"/>
  <c r="E4" i="15"/>
  <c r="H74" i="8"/>
  <c r="O74" i="8" s="1"/>
  <c r="R45" i="8"/>
  <c r="H7" i="8"/>
  <c r="P12" i="10"/>
  <c r="N12" i="14"/>
  <c r="G12" i="15"/>
  <c r="Q12" i="10"/>
  <c r="F15" i="7" s="1"/>
  <c r="D11" i="15"/>
  <c r="H11" i="10"/>
  <c r="H11" i="14"/>
  <c r="AC11" i="14"/>
  <c r="AG11" i="14" s="1"/>
  <c r="M11" i="15"/>
  <c r="Y11" i="10"/>
  <c r="AA14" i="8" s="1"/>
  <c r="P10" i="10"/>
  <c r="C8" i="15"/>
  <c r="G8" i="10"/>
  <c r="F8" i="14"/>
  <c r="M6" i="10"/>
  <c r="Q4" i="15"/>
  <c r="AH4" i="14"/>
  <c r="AC4" i="10"/>
  <c r="AF7" i="8" s="1"/>
  <c r="L4" i="10"/>
  <c r="F4" i="15"/>
  <c r="J4" i="14"/>
  <c r="W3" i="14"/>
  <c r="X3" i="14" s="1"/>
  <c r="T3" i="14" s="1"/>
  <c r="J4" i="12"/>
  <c r="H18" i="8"/>
  <c r="O18" i="8" s="1"/>
  <c r="F14" i="14"/>
  <c r="C14" i="15"/>
  <c r="G14" i="10"/>
  <c r="F16" i="14"/>
  <c r="G16" i="10"/>
  <c r="C16" i="15"/>
  <c r="E15" i="15"/>
  <c r="I15" i="10"/>
  <c r="S18" i="6" s="1"/>
  <c r="I15" i="14"/>
  <c r="C18" i="8"/>
  <c r="C17" i="3"/>
  <c r="C18" i="6"/>
  <c r="C18" i="7"/>
  <c r="P18" i="7" s="1"/>
  <c r="I11" i="15"/>
  <c r="AH8" i="14"/>
  <c r="AJ8" i="14" s="1"/>
  <c r="Q8" i="15"/>
  <c r="AC8" i="10"/>
  <c r="AF11" i="8" s="1"/>
  <c r="AH11" i="8" s="1"/>
  <c r="T8" i="15"/>
  <c r="AF8" i="10"/>
  <c r="AJ11" i="8" s="1"/>
  <c r="AL11" i="8" s="1"/>
  <c r="AL8" i="14"/>
  <c r="AN8" i="14" s="1"/>
  <c r="W87" i="8"/>
  <c r="W55" i="8"/>
  <c r="L8" i="14"/>
  <c r="R46" i="8"/>
  <c r="W20" i="8"/>
  <c r="T49" i="5"/>
  <c r="T121" i="4"/>
  <c r="O16" i="7"/>
  <c r="D7" i="15"/>
  <c r="H7" i="10"/>
  <c r="H7" i="14"/>
  <c r="AE7" i="10"/>
  <c r="AI10" i="8" s="1"/>
  <c r="S7" i="15"/>
  <c r="AK7" i="14"/>
  <c r="T7" i="15"/>
  <c r="AL7" i="14"/>
  <c r="AF7" i="10"/>
  <c r="AJ10" i="8" s="1"/>
  <c r="H110" i="8"/>
  <c r="O110" i="8" s="1"/>
  <c r="N80" i="8"/>
  <c r="K54" i="8"/>
  <c r="W36" i="8"/>
  <c r="Q21" i="8"/>
  <c r="O101" i="7"/>
  <c r="T48" i="5"/>
  <c r="N16" i="7"/>
  <c r="K16" i="7"/>
  <c r="P15" i="3" s="1"/>
  <c r="U10" i="8"/>
  <c r="W59" i="8"/>
  <c r="W31" i="8"/>
  <c r="T105" i="4"/>
  <c r="W124" i="8"/>
  <c r="K115" i="8"/>
  <c r="O115" i="8" s="1"/>
  <c r="R66" i="8"/>
  <c r="G9" i="8"/>
  <c r="K8" i="6"/>
  <c r="L8" i="6" s="1"/>
  <c r="J8" i="6"/>
  <c r="J24" i="8"/>
  <c r="U16" i="8"/>
  <c r="T56" i="4"/>
  <c r="H122" i="8"/>
  <c r="O122" i="8" s="1"/>
  <c r="W116" i="8"/>
  <c r="N89" i="8"/>
  <c r="W86" i="8"/>
  <c r="N60" i="8"/>
  <c r="W22" i="8"/>
  <c r="I4" i="15"/>
  <c r="H129" i="8"/>
  <c r="N81" i="8"/>
  <c r="H70" i="8"/>
  <c r="O70" i="8" s="1"/>
  <c r="N23" i="8"/>
  <c r="O26" i="7"/>
  <c r="T69" i="5"/>
  <c r="T87" i="4"/>
  <c r="T55" i="4"/>
  <c r="T23" i="4"/>
  <c r="W126" i="8"/>
  <c r="H69" i="8"/>
  <c r="O69" i="8" s="1"/>
  <c r="T36" i="4"/>
  <c r="T27" i="4"/>
  <c r="AF131" i="14"/>
  <c r="AB131" i="10"/>
  <c r="AD134" i="8" s="1"/>
  <c r="P131" i="15"/>
  <c r="M127" i="10"/>
  <c r="C154" i="14"/>
  <c r="B154" i="14"/>
  <c r="H131" i="10"/>
  <c r="H131" i="14"/>
  <c r="L131" i="14" s="1"/>
  <c r="D131" i="15"/>
  <c r="J194" i="12"/>
  <c r="Q137" i="8" s="1"/>
  <c r="R137" i="8" s="1"/>
  <c r="X137" i="8" s="1"/>
  <c r="S136" i="3" s="1"/>
  <c r="W134" i="14"/>
  <c r="X134" i="14" s="1"/>
  <c r="T134" i="14" s="1"/>
  <c r="AE134" i="10"/>
  <c r="AI137" i="8" s="1"/>
  <c r="AK134" i="14"/>
  <c r="S134" i="15"/>
  <c r="X134" i="10"/>
  <c r="Q135" i="14"/>
  <c r="J135" i="15"/>
  <c r="T135" i="10"/>
  <c r="I138" i="7" s="1"/>
  <c r="H134" i="15"/>
  <c r="R134" i="10"/>
  <c r="G137" i="7" s="1"/>
  <c r="O134" i="14"/>
  <c r="F125" i="10"/>
  <c r="E125" i="14"/>
  <c r="B125" i="15"/>
  <c r="J136" i="6"/>
  <c r="J132" i="10"/>
  <c r="AF132" i="10"/>
  <c r="AJ135" i="8" s="1"/>
  <c r="AL132" i="14"/>
  <c r="T132" i="15"/>
  <c r="AF132" i="14"/>
  <c r="P132" i="15"/>
  <c r="AB132" i="10"/>
  <c r="AD135" i="8" s="1"/>
  <c r="V125" i="10"/>
  <c r="Y128" i="8"/>
  <c r="Z128" i="8" s="1"/>
  <c r="R124" i="14"/>
  <c r="U124" i="10"/>
  <c r="J127" i="7" s="1"/>
  <c r="K124" i="15"/>
  <c r="S125" i="10"/>
  <c r="H128" i="7" s="1"/>
  <c r="P128" i="14"/>
  <c r="P135" i="15"/>
  <c r="AB135" i="10"/>
  <c r="AD138" i="8" s="1"/>
  <c r="AF135" i="14"/>
  <c r="N134" i="10"/>
  <c r="G134" i="10"/>
  <c r="F134" i="14"/>
  <c r="C134" i="15"/>
  <c r="W133" i="10"/>
  <c r="H133" i="10"/>
  <c r="H133" i="14"/>
  <c r="D133" i="15"/>
  <c r="AK125" i="14"/>
  <c r="AN125" i="14" s="1"/>
  <c r="S125" i="15"/>
  <c r="AE125" i="10"/>
  <c r="AI128" i="8" s="1"/>
  <c r="AL128" i="8" s="1"/>
  <c r="J132" i="14"/>
  <c r="F132" i="15"/>
  <c r="L132" i="10"/>
  <c r="G132" i="10"/>
  <c r="F132" i="14"/>
  <c r="G132" i="14" s="1"/>
  <c r="C132" i="15"/>
  <c r="C135" i="7"/>
  <c r="C135" i="6"/>
  <c r="C135" i="8"/>
  <c r="C134" i="3"/>
  <c r="AG126" i="10"/>
  <c r="AK129" i="8" s="1"/>
  <c r="U126" i="15"/>
  <c r="AM126" i="14"/>
  <c r="C129" i="7"/>
  <c r="C129" i="6"/>
  <c r="C129" i="8"/>
  <c r="C128" i="3"/>
  <c r="X123" i="10"/>
  <c r="C126" i="8"/>
  <c r="C126" i="6"/>
  <c r="C126" i="7"/>
  <c r="C125" i="3"/>
  <c r="R128" i="15"/>
  <c r="AD128" i="10"/>
  <c r="AG131" i="8" s="1"/>
  <c r="AI128" i="14"/>
  <c r="X128" i="10"/>
  <c r="F117" i="10"/>
  <c r="B117" i="15"/>
  <c r="E117" i="14"/>
  <c r="N116" i="15"/>
  <c r="Z116" i="10"/>
  <c r="AB119" i="8" s="1"/>
  <c r="AD116" i="14"/>
  <c r="W115" i="10"/>
  <c r="C118" i="8"/>
  <c r="C118" i="7"/>
  <c r="M118" i="7" s="1"/>
  <c r="C118" i="6"/>
  <c r="C117" i="3"/>
  <c r="T119" i="15"/>
  <c r="AL119" i="14"/>
  <c r="AF119" i="10"/>
  <c r="AJ122" i="8" s="1"/>
  <c r="E119" i="14"/>
  <c r="B119" i="15"/>
  <c r="F119" i="10"/>
  <c r="D119" i="15"/>
  <c r="H119" i="10"/>
  <c r="H119" i="14"/>
  <c r="AD119" i="14"/>
  <c r="N119" i="15"/>
  <c r="Z119" i="10"/>
  <c r="AB122" i="8" s="1"/>
  <c r="N114" i="10"/>
  <c r="AA114" i="14"/>
  <c r="L114" i="15"/>
  <c r="N112" i="10"/>
  <c r="P106" i="10"/>
  <c r="X108" i="10"/>
  <c r="K108" i="10"/>
  <c r="G105" i="15"/>
  <c r="N105" i="14"/>
  <c r="Q105" i="10"/>
  <c r="F108" i="7" s="1"/>
  <c r="AH105" i="14"/>
  <c r="AC105" i="10"/>
  <c r="AF108" i="8" s="1"/>
  <c r="Q105" i="15"/>
  <c r="N107" i="10"/>
  <c r="Q107" i="14"/>
  <c r="J107" i="15"/>
  <c r="T107" i="10"/>
  <c r="I110" i="7" s="1"/>
  <c r="G111" i="14"/>
  <c r="B109" i="15"/>
  <c r="E109" i="14"/>
  <c r="F109" i="10"/>
  <c r="S109" i="15"/>
  <c r="AK109" i="14"/>
  <c r="AE109" i="10"/>
  <c r="AI112" i="8" s="1"/>
  <c r="AI109" i="14"/>
  <c r="R109" i="15"/>
  <c r="AD109" i="10"/>
  <c r="AG112" i="8" s="1"/>
  <c r="M104" i="10"/>
  <c r="C107" i="8"/>
  <c r="C107" i="6"/>
  <c r="C107" i="7"/>
  <c r="C106" i="3"/>
  <c r="N102" i="10"/>
  <c r="AL102" i="14"/>
  <c r="AF102" i="10"/>
  <c r="AJ105" i="8" s="1"/>
  <c r="T102" i="15"/>
  <c r="H98" i="14"/>
  <c r="D98" i="15"/>
  <c r="H98" i="10"/>
  <c r="AE103" i="8"/>
  <c r="E100" i="14"/>
  <c r="F100" i="10"/>
  <c r="B100" i="15"/>
  <c r="H99" i="14"/>
  <c r="H99" i="10"/>
  <c r="D99" i="15"/>
  <c r="N98" i="14"/>
  <c r="M98" i="14" s="1"/>
  <c r="G98" i="15"/>
  <c r="Q98" i="10"/>
  <c r="F101" i="7" s="1"/>
  <c r="L101" i="7" s="1"/>
  <c r="K114" i="7"/>
  <c r="P113" i="3" s="1"/>
  <c r="O97" i="14"/>
  <c r="H97" i="15"/>
  <c r="R97" i="10"/>
  <c r="G100" i="7" s="1"/>
  <c r="M100" i="7" s="1"/>
  <c r="C100" i="7"/>
  <c r="C100" i="6"/>
  <c r="K100" i="6" s="1"/>
  <c r="L100" i="6" s="1"/>
  <c r="M100" i="6" s="1"/>
  <c r="C99" i="3"/>
  <c r="C100" i="8"/>
  <c r="V103" i="10"/>
  <c r="Y106" i="8"/>
  <c r="Z106" i="8" s="1"/>
  <c r="V99" i="10"/>
  <c r="Y102" i="8"/>
  <c r="Z102" i="8" s="1"/>
  <c r="K95" i="10"/>
  <c r="V105" i="10"/>
  <c r="Y108" i="8"/>
  <c r="Z108" i="8" s="1"/>
  <c r="V102" i="10"/>
  <c r="Y105" i="8"/>
  <c r="Z105" i="8" s="1"/>
  <c r="AA92" i="10"/>
  <c r="AC95" i="8" s="1"/>
  <c r="AE92" i="14"/>
  <c r="O92" i="15"/>
  <c r="E96" i="14"/>
  <c r="B96" i="15"/>
  <c r="F96" i="10"/>
  <c r="X92" i="10"/>
  <c r="AI92" i="14"/>
  <c r="AD92" i="10"/>
  <c r="AG95" i="8" s="1"/>
  <c r="R92" i="15"/>
  <c r="P100" i="7"/>
  <c r="D96" i="15"/>
  <c r="H96" i="14"/>
  <c r="H96" i="10"/>
  <c r="J96" i="10"/>
  <c r="O100" i="7"/>
  <c r="J101" i="6"/>
  <c r="K101" i="6"/>
  <c r="L101" i="6" s="1"/>
  <c r="M101" i="6" s="1"/>
  <c r="N101" i="14"/>
  <c r="Q101" i="10"/>
  <c r="F104" i="7" s="1"/>
  <c r="G101" i="15"/>
  <c r="J101" i="10"/>
  <c r="AE101" i="10"/>
  <c r="AI104" i="8" s="1"/>
  <c r="S101" i="15"/>
  <c r="AK101" i="14"/>
  <c r="AF101" i="14"/>
  <c r="P101" i="15"/>
  <c r="AB101" i="10"/>
  <c r="AD104" i="8" s="1"/>
  <c r="AF85" i="10"/>
  <c r="AJ88" i="8" s="1"/>
  <c r="T85" i="15"/>
  <c r="AL85" i="14"/>
  <c r="Q81" i="15"/>
  <c r="AC81" i="10"/>
  <c r="AF84" i="8" s="1"/>
  <c r="AH84" i="8" s="1"/>
  <c r="AH81" i="14"/>
  <c r="AJ81" i="14" s="1"/>
  <c r="C83" i="6"/>
  <c r="C83" i="8"/>
  <c r="C82" i="3"/>
  <c r="C83" i="7"/>
  <c r="O83" i="7" s="1"/>
  <c r="C90" i="15"/>
  <c r="F90" i="14"/>
  <c r="G90" i="14" s="1"/>
  <c r="G90" i="10"/>
  <c r="Z90" i="10"/>
  <c r="AB93" i="8" s="1"/>
  <c r="AD90" i="14"/>
  <c r="N90" i="15"/>
  <c r="X90" i="10"/>
  <c r="P87" i="15"/>
  <c r="AF87" i="14"/>
  <c r="AB87" i="10"/>
  <c r="AD90" i="8" s="1"/>
  <c r="AD87" i="10"/>
  <c r="AG90" i="8" s="1"/>
  <c r="R87" i="15"/>
  <c r="AI87" i="14"/>
  <c r="AA89" i="10"/>
  <c r="AC92" i="8" s="1"/>
  <c r="O89" i="15"/>
  <c r="AE89" i="14"/>
  <c r="J89" i="10"/>
  <c r="W87" i="14"/>
  <c r="X87" i="14" s="1"/>
  <c r="T87" i="14" s="1"/>
  <c r="Q86" i="14"/>
  <c r="J86" i="15"/>
  <c r="T86" i="10"/>
  <c r="I89" i="7" s="1"/>
  <c r="M86" i="10"/>
  <c r="W84" i="10"/>
  <c r="Q84" i="15"/>
  <c r="AH84" i="14"/>
  <c r="AJ84" i="14" s="1"/>
  <c r="AC84" i="10"/>
  <c r="AF87" i="8" s="1"/>
  <c r="AH87" i="8" s="1"/>
  <c r="C87" i="7"/>
  <c r="C87" i="6"/>
  <c r="C87" i="8"/>
  <c r="C86" i="3"/>
  <c r="R81" i="14"/>
  <c r="K81" i="15"/>
  <c r="U81" i="10"/>
  <c r="J84" i="7" s="1"/>
  <c r="AK88" i="14"/>
  <c r="S88" i="15"/>
  <c r="AE88" i="10"/>
  <c r="AI91" i="8" s="1"/>
  <c r="AC88" i="10"/>
  <c r="AF91" i="8" s="1"/>
  <c r="AH91" i="8" s="1"/>
  <c r="Q88" i="15"/>
  <c r="AH88" i="14"/>
  <c r="AJ88" i="14" s="1"/>
  <c r="P86" i="10"/>
  <c r="AD82" i="14"/>
  <c r="N82" i="15"/>
  <c r="Z82" i="10"/>
  <c r="AB85" i="8" s="1"/>
  <c r="AF80" i="14"/>
  <c r="P80" i="15"/>
  <c r="AB80" i="10"/>
  <c r="AD83" i="8" s="1"/>
  <c r="H94" i="15"/>
  <c r="R94" i="10"/>
  <c r="G97" i="7" s="1"/>
  <c r="O94" i="14"/>
  <c r="H94" i="10"/>
  <c r="D94" i="15"/>
  <c r="H94" i="14"/>
  <c r="AE94" i="14"/>
  <c r="AA94" i="10"/>
  <c r="AC97" i="8" s="1"/>
  <c r="O94" i="15"/>
  <c r="U87" i="15"/>
  <c r="AM87" i="14"/>
  <c r="AG87" i="10"/>
  <c r="AK90" i="8" s="1"/>
  <c r="W85" i="10"/>
  <c r="AH85" i="14"/>
  <c r="AC85" i="10"/>
  <c r="AF88" i="8" s="1"/>
  <c r="Q85" i="15"/>
  <c r="K82" i="10"/>
  <c r="X92" i="6"/>
  <c r="Y92" i="6" s="1"/>
  <c r="W92" i="6"/>
  <c r="W91" i="6"/>
  <c r="X91" i="6"/>
  <c r="Y91" i="6" s="1"/>
  <c r="Z91" i="6" s="1"/>
  <c r="G89" i="6"/>
  <c r="H89" i="6" s="1"/>
  <c r="I89" i="6" s="1"/>
  <c r="F89" i="6"/>
  <c r="W86" i="6"/>
  <c r="X86" i="6"/>
  <c r="Y86" i="6" s="1"/>
  <c r="AE82" i="14"/>
  <c r="AA82" i="10"/>
  <c r="AC85" i="8" s="1"/>
  <c r="O82" i="15"/>
  <c r="W93" i="10"/>
  <c r="AH93" i="14"/>
  <c r="Q93" i="15"/>
  <c r="AC93" i="10"/>
  <c r="AF96" i="8" s="1"/>
  <c r="M87" i="15"/>
  <c r="Y87" i="10"/>
  <c r="AA90" i="8" s="1"/>
  <c r="AC87" i="14"/>
  <c r="T89" i="10"/>
  <c r="I92" i="7" s="1"/>
  <c r="J89" i="15"/>
  <c r="Q89" i="14"/>
  <c r="U84" i="15"/>
  <c r="AM84" i="14"/>
  <c r="AG84" i="10"/>
  <c r="AK87" i="8" s="1"/>
  <c r="P79" i="15"/>
  <c r="AF79" i="14"/>
  <c r="AB79" i="10"/>
  <c r="AD82" i="8" s="1"/>
  <c r="O71" i="14"/>
  <c r="R71" i="10"/>
  <c r="G74" i="7" s="1"/>
  <c r="H71" i="15"/>
  <c r="AC79" i="10"/>
  <c r="AF82" i="8" s="1"/>
  <c r="Q79" i="15"/>
  <c r="AH79" i="14"/>
  <c r="W79" i="10"/>
  <c r="F79" i="10"/>
  <c r="E79" i="14"/>
  <c r="B79" i="15"/>
  <c r="P83" i="6"/>
  <c r="Q83" i="6" s="1"/>
  <c r="R83" i="6" s="1"/>
  <c r="O83" i="6"/>
  <c r="F74" i="10"/>
  <c r="B74" i="15"/>
  <c r="E74" i="14"/>
  <c r="I71" i="10"/>
  <c r="S74" i="6" s="1"/>
  <c r="I71" i="14"/>
  <c r="K71" i="14" s="1"/>
  <c r="E71" i="15"/>
  <c r="AB76" i="10"/>
  <c r="AD79" i="8" s="1"/>
  <c r="P76" i="15"/>
  <c r="AF76" i="14"/>
  <c r="O76" i="15"/>
  <c r="AA76" i="10"/>
  <c r="AC79" i="8" s="1"/>
  <c r="AE76" i="14"/>
  <c r="AM69" i="14"/>
  <c r="AG69" i="10"/>
  <c r="AK72" i="8" s="1"/>
  <c r="U69" i="15"/>
  <c r="H68" i="10"/>
  <c r="H68" i="14"/>
  <c r="D68" i="15"/>
  <c r="K61" i="10"/>
  <c r="Q73" i="14"/>
  <c r="J73" i="15"/>
  <c r="T73" i="10"/>
  <c r="I76" i="7" s="1"/>
  <c r="O76" i="7" s="1"/>
  <c r="R70" i="10"/>
  <c r="G73" i="7" s="1"/>
  <c r="H70" i="15"/>
  <c r="O70" i="14"/>
  <c r="O68" i="10"/>
  <c r="W57" i="10"/>
  <c r="J53" i="14"/>
  <c r="K53" i="14" s="1"/>
  <c r="L53" i="10"/>
  <c r="F53" i="15"/>
  <c r="O77" i="10"/>
  <c r="Z77" i="10"/>
  <c r="AB80" i="8" s="1"/>
  <c r="N77" i="15"/>
  <c r="AD77" i="14"/>
  <c r="X77" i="10"/>
  <c r="N75" i="10"/>
  <c r="I69" i="15"/>
  <c r="J77" i="6"/>
  <c r="K77" i="6"/>
  <c r="L77" i="6" s="1"/>
  <c r="N70" i="10"/>
  <c r="N70" i="15"/>
  <c r="Z70" i="10"/>
  <c r="AB73" i="8" s="1"/>
  <c r="AD70" i="14"/>
  <c r="I67" i="10"/>
  <c r="S70" i="6" s="1"/>
  <c r="E67" i="15"/>
  <c r="I67" i="14"/>
  <c r="C70" i="8"/>
  <c r="C70" i="6"/>
  <c r="C70" i="7"/>
  <c r="C69" i="3"/>
  <c r="U75" i="10"/>
  <c r="J78" i="7" s="1"/>
  <c r="R75" i="14"/>
  <c r="K75" i="15"/>
  <c r="E68" i="15"/>
  <c r="I68" i="10"/>
  <c r="S71" i="6" s="1"/>
  <c r="I68" i="14"/>
  <c r="K68" i="14" s="1"/>
  <c r="AH68" i="14"/>
  <c r="AJ68" i="14" s="1"/>
  <c r="Q68" i="15"/>
  <c r="AC68" i="10"/>
  <c r="AF71" i="8" s="1"/>
  <c r="AH71" i="8" s="1"/>
  <c r="H53" i="14"/>
  <c r="H53" i="10"/>
  <c r="D53" i="15"/>
  <c r="O75" i="14"/>
  <c r="R75" i="10"/>
  <c r="G78" i="7" s="1"/>
  <c r="H75" i="15"/>
  <c r="K72" i="10"/>
  <c r="E72" i="14"/>
  <c r="F72" i="10"/>
  <c r="B72" i="15"/>
  <c r="E75" i="15"/>
  <c r="I75" i="10"/>
  <c r="S78" i="6" s="1"/>
  <c r="I75" i="14"/>
  <c r="C78" i="8"/>
  <c r="C78" i="7"/>
  <c r="C78" i="6"/>
  <c r="C77" i="3"/>
  <c r="Q66" i="10"/>
  <c r="F69" i="7" s="1"/>
  <c r="G66" i="15"/>
  <c r="N66" i="14"/>
  <c r="S63" i="10"/>
  <c r="H66" i="7" s="1"/>
  <c r="F62" i="14"/>
  <c r="G62" i="10"/>
  <c r="C62" i="15"/>
  <c r="O62" i="14"/>
  <c r="H62" i="15"/>
  <c r="R62" i="10"/>
  <c r="G65" i="7" s="1"/>
  <c r="S64" i="10"/>
  <c r="H67" i="7" s="1"/>
  <c r="AC63" i="14"/>
  <c r="M63" i="15"/>
  <c r="Y63" i="10"/>
  <c r="AA66" i="8" s="1"/>
  <c r="E62" i="14"/>
  <c r="F62" i="10"/>
  <c r="B62" i="15"/>
  <c r="O66" i="15"/>
  <c r="AA66" i="10"/>
  <c r="AC69" i="8" s="1"/>
  <c r="AE66" i="14"/>
  <c r="W66" i="10"/>
  <c r="AL66" i="14"/>
  <c r="T66" i="15"/>
  <c r="AF66" i="10"/>
  <c r="AJ69" i="8" s="1"/>
  <c r="X60" i="10"/>
  <c r="AE60" i="14"/>
  <c r="O60" i="15"/>
  <c r="AA60" i="10"/>
  <c r="AC63" i="8" s="1"/>
  <c r="AA54" i="10"/>
  <c r="AC57" i="8" s="1"/>
  <c r="O54" i="15"/>
  <c r="AE54" i="14"/>
  <c r="X59" i="10"/>
  <c r="O59" i="15"/>
  <c r="AA59" i="10"/>
  <c r="AC62" i="8" s="1"/>
  <c r="AE59" i="14"/>
  <c r="N59" i="10"/>
  <c r="I51" i="14"/>
  <c r="E51" i="15"/>
  <c r="I51" i="10"/>
  <c r="S54" i="6" s="1"/>
  <c r="AE49" i="10"/>
  <c r="AI52" i="8" s="1"/>
  <c r="AK49" i="14"/>
  <c r="S49" i="15"/>
  <c r="C50" i="7"/>
  <c r="C50" i="8"/>
  <c r="C50" i="6"/>
  <c r="C49" i="3"/>
  <c r="X43" i="10"/>
  <c r="AL40" i="14"/>
  <c r="AN40" i="14" s="1"/>
  <c r="T40" i="15"/>
  <c r="AF40" i="10"/>
  <c r="AJ43" i="8" s="1"/>
  <c r="M38" i="10"/>
  <c r="AI32" i="14"/>
  <c r="AJ32" i="14" s="1"/>
  <c r="R32" i="15"/>
  <c r="AD32" i="10"/>
  <c r="AG35" i="8" s="1"/>
  <c r="AH35" i="8" s="1"/>
  <c r="P31" i="10"/>
  <c r="K68" i="7"/>
  <c r="P67" i="3" s="1"/>
  <c r="N68" i="7"/>
  <c r="AL52" i="14"/>
  <c r="AN52" i="14" s="1"/>
  <c r="AF52" i="10"/>
  <c r="AJ55" i="8" s="1"/>
  <c r="AL55" i="8" s="1"/>
  <c r="T52" i="15"/>
  <c r="G49" i="15"/>
  <c r="N49" i="14"/>
  <c r="Q49" i="10"/>
  <c r="F52" i="7" s="1"/>
  <c r="H46" i="15"/>
  <c r="O46" i="14"/>
  <c r="R46" i="10"/>
  <c r="G49" i="7" s="1"/>
  <c r="AE40" i="14"/>
  <c r="AA40" i="10"/>
  <c r="AC43" i="8" s="1"/>
  <c r="O40" i="15"/>
  <c r="O51" i="10"/>
  <c r="C54" i="8"/>
  <c r="C54" i="7"/>
  <c r="C54" i="6"/>
  <c r="C53" i="3"/>
  <c r="AG58" i="10"/>
  <c r="AK61" i="8" s="1"/>
  <c r="U58" i="15"/>
  <c r="AM58" i="14"/>
  <c r="AE58" i="10"/>
  <c r="AI61" i="8" s="1"/>
  <c r="S58" i="15"/>
  <c r="AK58" i="14"/>
  <c r="E58" i="14"/>
  <c r="B58" i="15"/>
  <c r="F58" i="10"/>
  <c r="T55" i="10"/>
  <c r="I58" i="7" s="1"/>
  <c r="J55" i="15"/>
  <c r="Q55" i="14"/>
  <c r="E55" i="14"/>
  <c r="F55" i="10"/>
  <c r="B55" i="15"/>
  <c r="I55" i="14"/>
  <c r="K55" i="14" s="1"/>
  <c r="I55" i="10"/>
  <c r="S58" i="6" s="1"/>
  <c r="E55" i="15"/>
  <c r="H50" i="14"/>
  <c r="D50" i="15"/>
  <c r="H50" i="10"/>
  <c r="X45" i="10"/>
  <c r="J43" i="10"/>
  <c r="O35" i="10"/>
  <c r="Z31" i="10"/>
  <c r="AB34" i="8" s="1"/>
  <c r="AE34" i="8" s="1"/>
  <c r="AD31" i="14"/>
  <c r="AG31" i="14" s="1"/>
  <c r="N31" i="15"/>
  <c r="AK18" i="14"/>
  <c r="AN18" i="14" s="1"/>
  <c r="S18" i="15"/>
  <c r="AE18" i="10"/>
  <c r="AI21" i="8" s="1"/>
  <c r="AL21" i="8" s="1"/>
  <c r="W59" i="6"/>
  <c r="K50" i="10"/>
  <c r="F50" i="14"/>
  <c r="G50" i="14" s="1"/>
  <c r="C50" i="15"/>
  <c r="G50" i="10"/>
  <c r="D49" i="15"/>
  <c r="H49" i="10"/>
  <c r="H49" i="14"/>
  <c r="O45" i="10"/>
  <c r="O41" i="15"/>
  <c r="AA41" i="10"/>
  <c r="AC44" i="8" s="1"/>
  <c r="AE41" i="14"/>
  <c r="AD41" i="14"/>
  <c r="Z41" i="10"/>
  <c r="AB44" i="8" s="1"/>
  <c r="N41" i="15"/>
  <c r="G38" i="15"/>
  <c r="N38" i="14"/>
  <c r="Q38" i="10"/>
  <c r="F41" i="7" s="1"/>
  <c r="L41" i="7" s="1"/>
  <c r="AK35" i="14"/>
  <c r="AN35" i="14" s="1"/>
  <c r="AE35" i="10"/>
  <c r="AI38" i="8" s="1"/>
  <c r="AL38" i="8" s="1"/>
  <c r="S35" i="15"/>
  <c r="AD32" i="14"/>
  <c r="Z32" i="10"/>
  <c r="AB35" i="8" s="1"/>
  <c r="N32" i="15"/>
  <c r="AE59" i="10"/>
  <c r="AI62" i="8" s="1"/>
  <c r="S59" i="15"/>
  <c r="AK59" i="14"/>
  <c r="L56" i="7"/>
  <c r="F55" i="6"/>
  <c r="G55" i="6"/>
  <c r="H55" i="6" s="1"/>
  <c r="O49" i="15"/>
  <c r="AA49" i="10"/>
  <c r="AC52" i="8" s="1"/>
  <c r="AE49" i="14"/>
  <c r="AH49" i="14"/>
  <c r="Q49" i="15"/>
  <c r="AC49" i="10"/>
  <c r="AF52" i="8" s="1"/>
  <c r="Q46" i="10"/>
  <c r="F49" i="7" s="1"/>
  <c r="G46" i="15"/>
  <c r="N46" i="14"/>
  <c r="P38" i="14"/>
  <c r="N27" i="10"/>
  <c r="AE27" i="14"/>
  <c r="AA27" i="10"/>
  <c r="AC30" i="8" s="1"/>
  <c r="O27" i="15"/>
  <c r="I26" i="15"/>
  <c r="N47" i="7"/>
  <c r="K47" i="7"/>
  <c r="P46" i="3" s="1"/>
  <c r="W42" i="10"/>
  <c r="AC42" i="14"/>
  <c r="M42" i="15"/>
  <c r="Y42" i="10"/>
  <c r="AA45" i="8" s="1"/>
  <c r="P34" i="14"/>
  <c r="S45" i="10"/>
  <c r="H48" i="7" s="1"/>
  <c r="M37" i="15"/>
  <c r="Y37" i="10"/>
  <c r="AA40" i="8" s="1"/>
  <c r="AC37" i="14"/>
  <c r="X37" i="10"/>
  <c r="C40" i="8"/>
  <c r="C39" i="3"/>
  <c r="C40" i="7"/>
  <c r="C40" i="6"/>
  <c r="AC39" i="14"/>
  <c r="Y39" i="10"/>
  <c r="AA42" i="8" s="1"/>
  <c r="M39" i="15"/>
  <c r="R39" i="14"/>
  <c r="U39" i="10"/>
  <c r="J42" i="7" s="1"/>
  <c r="K39" i="15"/>
  <c r="X52" i="6"/>
  <c r="Y52" i="6" s="1"/>
  <c r="Z52" i="6" s="1"/>
  <c r="W52" i="6"/>
  <c r="V43" i="10"/>
  <c r="Y46" i="8"/>
  <c r="Z46" i="8" s="1"/>
  <c r="AA36" i="14"/>
  <c r="L36" i="15"/>
  <c r="AE36" i="14"/>
  <c r="O36" i="15"/>
  <c r="AA36" i="10"/>
  <c r="AC39" i="8" s="1"/>
  <c r="AL51" i="8"/>
  <c r="W36" i="10"/>
  <c r="M29" i="10"/>
  <c r="W21" i="14"/>
  <c r="X21" i="14" s="1"/>
  <c r="T21" i="14" s="1"/>
  <c r="J48" i="12"/>
  <c r="AC21" i="14"/>
  <c r="Y21" i="10"/>
  <c r="AA24" i="8" s="1"/>
  <c r="M21" i="15"/>
  <c r="W13" i="10"/>
  <c r="AG34" i="14"/>
  <c r="Z33" i="10"/>
  <c r="AB36" i="8" s="1"/>
  <c r="N33" i="15"/>
  <c r="AD33" i="14"/>
  <c r="AC33" i="14"/>
  <c r="M33" i="15"/>
  <c r="Y33" i="10"/>
  <c r="AA36" i="8" s="1"/>
  <c r="O33" i="10"/>
  <c r="E28" i="15"/>
  <c r="I28" i="10"/>
  <c r="S31" i="6" s="1"/>
  <c r="I28" i="14"/>
  <c r="K28" i="14" s="1"/>
  <c r="AI28" i="14"/>
  <c r="AD28" i="10"/>
  <c r="AG31" i="8" s="1"/>
  <c r="R28" i="15"/>
  <c r="C31" i="7"/>
  <c r="C31" i="8"/>
  <c r="C30" i="3"/>
  <c r="C31" i="6"/>
  <c r="S25" i="10"/>
  <c r="H28" i="7" s="1"/>
  <c r="U20" i="10"/>
  <c r="J23" i="7" s="1"/>
  <c r="R20" i="14"/>
  <c r="K20" i="15"/>
  <c r="AD20" i="14"/>
  <c r="N20" i="15"/>
  <c r="Z20" i="10"/>
  <c r="AB23" i="8" s="1"/>
  <c r="G37" i="14"/>
  <c r="S35" i="10"/>
  <c r="H38" i="7" s="1"/>
  <c r="AC30" i="10"/>
  <c r="AF33" i="8" s="1"/>
  <c r="Q30" i="15"/>
  <c r="AH30" i="14"/>
  <c r="J30" i="10"/>
  <c r="AL30" i="14"/>
  <c r="T30" i="15"/>
  <c r="AF30" i="10"/>
  <c r="AJ33" i="8" s="1"/>
  <c r="P29" i="14"/>
  <c r="O54" i="12"/>
  <c r="H25" i="10"/>
  <c r="D25" i="15"/>
  <c r="H25" i="14"/>
  <c r="E25" i="14"/>
  <c r="F25" i="10"/>
  <c r="B25" i="15"/>
  <c r="H22" i="14"/>
  <c r="H22" i="10"/>
  <c r="D22" i="15"/>
  <c r="AL22" i="14"/>
  <c r="AN22" i="14" s="1"/>
  <c r="T22" i="15"/>
  <c r="AF22" i="10"/>
  <c r="AJ25" i="8" s="1"/>
  <c r="F17" i="15"/>
  <c r="J17" i="14"/>
  <c r="L17" i="10"/>
  <c r="E17" i="14"/>
  <c r="B17" i="15"/>
  <c r="F17" i="10"/>
  <c r="AN25" i="14"/>
  <c r="J52" i="12"/>
  <c r="W24" i="14"/>
  <c r="X24" i="14" s="1"/>
  <c r="T24" i="14" s="1"/>
  <c r="P26" i="7"/>
  <c r="L28" i="14"/>
  <c r="AA24" i="10"/>
  <c r="AC27" i="8" s="1"/>
  <c r="O24" i="15"/>
  <c r="AE24" i="14"/>
  <c r="J26" i="6"/>
  <c r="O52" i="12"/>
  <c r="AA24" i="14"/>
  <c r="L24" i="15"/>
  <c r="M26" i="7"/>
  <c r="I12" i="15"/>
  <c r="U3" i="10"/>
  <c r="J6" i="7" s="1"/>
  <c r="K3" i="15"/>
  <c r="R3" i="14"/>
  <c r="W3" i="10"/>
  <c r="S17" i="10"/>
  <c r="H20" i="7" s="1"/>
  <c r="U14" i="15"/>
  <c r="AG14" i="10"/>
  <c r="AK17" i="8" s="1"/>
  <c r="AM14" i="14"/>
  <c r="K19" i="15"/>
  <c r="U19" i="10"/>
  <c r="J22" i="7" s="1"/>
  <c r="R19" i="14"/>
  <c r="AF19" i="10"/>
  <c r="AJ22" i="8" s="1"/>
  <c r="AL19" i="14"/>
  <c r="T19" i="15"/>
  <c r="AI19" i="14"/>
  <c r="AJ19" i="14" s="1"/>
  <c r="R19" i="15"/>
  <c r="AD19" i="10"/>
  <c r="AG22" i="8" s="1"/>
  <c r="M14" i="10"/>
  <c r="J23" i="6"/>
  <c r="X9" i="10"/>
  <c r="J18" i="12"/>
  <c r="Q12" i="8" s="1"/>
  <c r="W9" i="14"/>
  <c r="X9" i="14" s="1"/>
  <c r="T9" i="14" s="1"/>
  <c r="G6" i="10"/>
  <c r="P9" i="6" s="1"/>
  <c r="Q9" i="6" s="1"/>
  <c r="R9" i="6" s="1"/>
  <c r="C6" i="15"/>
  <c r="F6" i="14"/>
  <c r="R92" i="8"/>
  <c r="H51" i="8"/>
  <c r="X19" i="10"/>
  <c r="V17" i="10"/>
  <c r="Y20" i="8"/>
  <c r="Z20" i="8" s="1"/>
  <c r="AE12" i="10"/>
  <c r="AI15" i="8" s="1"/>
  <c r="AK12" i="14"/>
  <c r="S12" i="15"/>
  <c r="U12" i="10"/>
  <c r="J15" i="7" s="1"/>
  <c r="K12" i="15"/>
  <c r="R12" i="14"/>
  <c r="X12" i="10"/>
  <c r="O11" i="10"/>
  <c r="AM11" i="14"/>
  <c r="U11" i="15"/>
  <c r="AG11" i="10"/>
  <c r="AK14" i="8" s="1"/>
  <c r="Q10" i="14"/>
  <c r="J10" i="15"/>
  <c r="T10" i="10"/>
  <c r="I13" i="7" s="1"/>
  <c r="U10" i="10"/>
  <c r="J13" i="7" s="1"/>
  <c r="R10" i="14"/>
  <c r="K10" i="15"/>
  <c r="AA8" i="10"/>
  <c r="AC11" i="8" s="1"/>
  <c r="O8" i="15"/>
  <c r="AE8" i="14"/>
  <c r="R6" i="14"/>
  <c r="U6" i="10"/>
  <c r="J9" i="7" s="1"/>
  <c r="P9" i="7" s="1"/>
  <c r="K6" i="15"/>
  <c r="Q4" i="14"/>
  <c r="J4" i="15"/>
  <c r="T4" i="10"/>
  <c r="I7" i="7" s="1"/>
  <c r="J3" i="14"/>
  <c r="F3" i="15"/>
  <c r="L3" i="10"/>
  <c r="R132" i="8"/>
  <c r="O120" i="8"/>
  <c r="O108" i="8"/>
  <c r="H94" i="8"/>
  <c r="O94" i="8" s="1"/>
  <c r="X94" i="8" s="1"/>
  <c r="S93" i="3" s="1"/>
  <c r="R17" i="8"/>
  <c r="O14" i="10"/>
  <c r="T16" i="10"/>
  <c r="I19" i="7" s="1"/>
  <c r="J16" i="15"/>
  <c r="Q16" i="14"/>
  <c r="AA16" i="10"/>
  <c r="AC19" i="8" s="1"/>
  <c r="O16" i="15"/>
  <c r="AE16" i="14"/>
  <c r="O16" i="10"/>
  <c r="L15" i="10"/>
  <c r="J15" i="14"/>
  <c r="K15" i="14" s="1"/>
  <c r="L15" i="14" s="1"/>
  <c r="F15" i="15"/>
  <c r="S11" i="10"/>
  <c r="H14" i="7" s="1"/>
  <c r="K8" i="10"/>
  <c r="O9" i="6"/>
  <c r="Y3" i="10"/>
  <c r="AA6" i="8" s="1"/>
  <c r="AC3" i="14"/>
  <c r="M3" i="15"/>
  <c r="R65" i="8"/>
  <c r="X65" i="8" s="1"/>
  <c r="S64" i="3" s="1"/>
  <c r="W45" i="8"/>
  <c r="X136" i="8"/>
  <c r="S135" i="3" s="1"/>
  <c r="T82" i="4"/>
  <c r="T50" i="4"/>
  <c r="T18" i="4"/>
  <c r="Z7" i="10"/>
  <c r="AB10" i="8" s="1"/>
  <c r="AD7" i="14"/>
  <c r="N7" i="15"/>
  <c r="P7" i="10"/>
  <c r="O7" i="10"/>
  <c r="T75" i="5"/>
  <c r="T11" i="5"/>
  <c r="T117" i="4"/>
  <c r="T99" i="4"/>
  <c r="T69" i="4"/>
  <c r="W68" i="8"/>
  <c r="T41" i="5"/>
  <c r="T16" i="4"/>
  <c r="M12" i="7"/>
  <c r="E6" i="6"/>
  <c r="E6" i="8"/>
  <c r="E6" i="7"/>
  <c r="E5" i="3"/>
  <c r="T24" i="8"/>
  <c r="M16" i="8"/>
  <c r="T24" i="4"/>
  <c r="R12" i="8"/>
  <c r="T28" i="4"/>
  <c r="AH6" i="8"/>
  <c r="W114" i="8"/>
  <c r="H80" i="8"/>
  <c r="O80" i="8" s="1"/>
  <c r="R18" i="8"/>
  <c r="T96" i="4"/>
  <c r="T64" i="4"/>
  <c r="T32" i="4"/>
  <c r="W15" i="8"/>
  <c r="T35" i="5"/>
  <c r="T78" i="4"/>
  <c r="V24" i="8"/>
  <c r="L94" i="7"/>
  <c r="P130" i="15"/>
  <c r="AB130" i="10"/>
  <c r="AD133" i="8" s="1"/>
  <c r="AF130" i="14"/>
  <c r="I130" i="10"/>
  <c r="S133" i="6" s="1"/>
  <c r="I130" i="14"/>
  <c r="E130" i="15"/>
  <c r="AA128" i="10"/>
  <c r="AC131" i="8" s="1"/>
  <c r="AE128" i="14"/>
  <c r="O128" i="15"/>
  <c r="S127" i="15"/>
  <c r="AE127" i="10"/>
  <c r="AI130" i="8" s="1"/>
  <c r="AK127" i="14"/>
  <c r="W127" i="14"/>
  <c r="X127" i="14" s="1"/>
  <c r="T127" i="14" s="1"/>
  <c r="Q133" i="14"/>
  <c r="M133" i="14" s="1"/>
  <c r="J133" i="15"/>
  <c r="AH130" i="14"/>
  <c r="AJ130" i="14" s="1"/>
  <c r="Q130" i="15"/>
  <c r="AC130" i="10"/>
  <c r="AF133" i="8" s="1"/>
  <c r="AH133" i="8" s="1"/>
  <c r="M125" i="15"/>
  <c r="Y125" i="10"/>
  <c r="AA128" i="8" s="1"/>
  <c r="AC125" i="14"/>
  <c r="J128" i="10"/>
  <c r="AA127" i="10"/>
  <c r="AC130" i="8" s="1"/>
  <c r="O127" i="15"/>
  <c r="AE127" i="14"/>
  <c r="T127" i="10"/>
  <c r="I130" i="7" s="1"/>
  <c r="O130" i="7" s="1"/>
  <c r="J127" i="15"/>
  <c r="Q127" i="14"/>
  <c r="AC127" i="14"/>
  <c r="Y127" i="10"/>
  <c r="AA130" i="8" s="1"/>
  <c r="M127" i="15"/>
  <c r="G131" i="14"/>
  <c r="K130" i="10"/>
  <c r="F130" i="14"/>
  <c r="C130" i="15"/>
  <c r="G130" i="10"/>
  <c r="AL127" i="14"/>
  <c r="AF127" i="10"/>
  <c r="AJ130" i="8" s="1"/>
  <c r="T127" i="15"/>
  <c r="X127" i="10"/>
  <c r="AM127" i="14"/>
  <c r="U127" i="15"/>
  <c r="AG127" i="10"/>
  <c r="AK130" i="8" s="1"/>
  <c r="AD121" i="14"/>
  <c r="N121" i="15"/>
  <c r="Z121" i="10"/>
  <c r="AB124" i="8" s="1"/>
  <c r="AF117" i="10"/>
  <c r="AJ120" i="8" s="1"/>
  <c r="T117" i="15"/>
  <c r="AL117" i="14"/>
  <c r="P123" i="14"/>
  <c r="W120" i="10"/>
  <c r="S117" i="10"/>
  <c r="H120" i="7" s="1"/>
  <c r="N111" i="10"/>
  <c r="O116" i="7"/>
  <c r="W103" i="10"/>
  <c r="I111" i="15"/>
  <c r="J167" i="12"/>
  <c r="Q115" i="8" s="1"/>
  <c r="W112" i="14"/>
  <c r="X112" i="14" s="1"/>
  <c r="T112" i="14" s="1"/>
  <c r="H112" i="14"/>
  <c r="D112" i="15"/>
  <c r="H112" i="10"/>
  <c r="C115" i="8"/>
  <c r="C115" i="6"/>
  <c r="C114" i="3"/>
  <c r="C115" i="7"/>
  <c r="K134" i="10"/>
  <c r="AK129" i="14"/>
  <c r="AN129" i="14" s="1"/>
  <c r="S129" i="15"/>
  <c r="AE129" i="10"/>
  <c r="AI132" i="8" s="1"/>
  <c r="AL132" i="8" s="1"/>
  <c r="K135" i="10"/>
  <c r="V133" i="10"/>
  <c r="Y136" i="8"/>
  <c r="Z136" i="8" s="1"/>
  <c r="O194" i="12"/>
  <c r="W135" i="10"/>
  <c r="F134" i="10"/>
  <c r="E134" i="14"/>
  <c r="B134" i="15"/>
  <c r="Q135" i="15"/>
  <c r="AC135" i="10"/>
  <c r="AF138" i="8" s="1"/>
  <c r="AH135" i="14"/>
  <c r="P134" i="10"/>
  <c r="U135" i="15"/>
  <c r="AG135" i="10"/>
  <c r="AK138" i="8" s="1"/>
  <c r="AM135" i="14"/>
  <c r="J125" i="14"/>
  <c r="K125" i="14" s="1"/>
  <c r="L125" i="10"/>
  <c r="F125" i="15"/>
  <c r="AE130" i="10"/>
  <c r="AI133" i="8" s="1"/>
  <c r="AK130" i="14"/>
  <c r="S130" i="15"/>
  <c r="L136" i="7"/>
  <c r="O130" i="10"/>
  <c r="M130" i="10"/>
  <c r="Q132" i="14"/>
  <c r="J132" i="15"/>
  <c r="T132" i="10"/>
  <c r="I135" i="7" s="1"/>
  <c r="O135" i="7" s="1"/>
  <c r="O132" i="10"/>
  <c r="D125" i="15"/>
  <c r="H125" i="10"/>
  <c r="H125" i="14"/>
  <c r="K127" i="15"/>
  <c r="R127" i="14"/>
  <c r="U127" i="10"/>
  <c r="J130" i="7" s="1"/>
  <c r="P130" i="7" s="1"/>
  <c r="AI127" i="14"/>
  <c r="R127" i="15"/>
  <c r="AD127" i="10"/>
  <c r="AG130" i="8" s="1"/>
  <c r="E127" i="14"/>
  <c r="B127" i="15"/>
  <c r="F127" i="10"/>
  <c r="C130" i="7"/>
  <c r="C130" i="6"/>
  <c r="C130" i="8"/>
  <c r="C129" i="3"/>
  <c r="X124" i="10"/>
  <c r="I124" i="14"/>
  <c r="K124" i="14" s="1"/>
  <c r="E124" i="15"/>
  <c r="I124" i="10"/>
  <c r="S127" i="6" s="1"/>
  <c r="C127" i="8"/>
  <c r="C126" i="3"/>
  <c r="C127" i="7"/>
  <c r="C127" i="6"/>
  <c r="I132" i="15"/>
  <c r="W129" i="6"/>
  <c r="AM132" i="8"/>
  <c r="AN132" i="8" s="1"/>
  <c r="T131" i="3" s="1"/>
  <c r="AE132" i="8"/>
  <c r="I128" i="15"/>
  <c r="I127" i="15"/>
  <c r="V124" i="10"/>
  <c r="Y127" i="8"/>
  <c r="Z127" i="8" s="1"/>
  <c r="Y126" i="10"/>
  <c r="AA129" i="8" s="1"/>
  <c r="AC126" i="14"/>
  <c r="AG126" i="14" s="1"/>
  <c r="M126" i="15"/>
  <c r="T126" i="15"/>
  <c r="AF126" i="10"/>
  <c r="AJ129" i="8" s="1"/>
  <c r="AL126" i="14"/>
  <c r="F126" i="14"/>
  <c r="C126" i="15"/>
  <c r="G126" i="10"/>
  <c r="E128" i="14"/>
  <c r="F128" i="10"/>
  <c r="B128" i="15"/>
  <c r="O181" i="12"/>
  <c r="AL128" i="14"/>
  <c r="AF128" i="10"/>
  <c r="AJ131" i="8" s="1"/>
  <c r="T128" i="15"/>
  <c r="N122" i="10"/>
  <c r="K122" i="10"/>
  <c r="K118" i="10"/>
  <c r="AF117" i="14"/>
  <c r="AB117" i="10"/>
  <c r="AD120" i="8" s="1"/>
  <c r="P117" i="15"/>
  <c r="G125" i="14"/>
  <c r="S123" i="10"/>
  <c r="H126" i="7" s="1"/>
  <c r="P122" i="10"/>
  <c r="J117" i="14"/>
  <c r="K117" i="14" s="1"/>
  <c r="L117" i="14" s="1"/>
  <c r="L117" i="10"/>
  <c r="F117" i="15"/>
  <c r="P120" i="10"/>
  <c r="O120" i="14"/>
  <c r="R120" i="10"/>
  <c r="G123" i="7" s="1"/>
  <c r="M123" i="7" s="1"/>
  <c r="H120" i="15"/>
  <c r="K124" i="6"/>
  <c r="L124" i="6" s="1"/>
  <c r="J124" i="6"/>
  <c r="AC116" i="10"/>
  <c r="AF119" i="8" s="1"/>
  <c r="AH119" i="8" s="1"/>
  <c r="AH116" i="14"/>
  <c r="AJ116" i="14" s="1"/>
  <c r="Q116" i="15"/>
  <c r="Q115" i="10"/>
  <c r="F118" i="7" s="1"/>
  <c r="L118" i="7" s="1"/>
  <c r="G115" i="15"/>
  <c r="N115" i="14"/>
  <c r="M115" i="14" s="1"/>
  <c r="AK113" i="14"/>
  <c r="AN113" i="14" s="1"/>
  <c r="AB113" i="14" s="1"/>
  <c r="Z113" i="14" s="1"/>
  <c r="S113" i="14" s="1"/>
  <c r="AE113" i="10"/>
  <c r="AI116" i="8" s="1"/>
  <c r="AL116" i="8" s="1"/>
  <c r="S113" i="15"/>
  <c r="P121" i="7"/>
  <c r="O119" i="10"/>
  <c r="F119" i="14"/>
  <c r="G119" i="14" s="1"/>
  <c r="C119" i="15"/>
  <c r="G119" i="10"/>
  <c r="AA119" i="10"/>
  <c r="AC122" i="8" s="1"/>
  <c r="O119" i="15"/>
  <c r="AE119" i="14"/>
  <c r="C122" i="8"/>
  <c r="C122" i="7"/>
  <c r="C122" i="6"/>
  <c r="C121" i="3"/>
  <c r="X119" i="6"/>
  <c r="Y119" i="6" s="1"/>
  <c r="W119" i="6"/>
  <c r="V116" i="10"/>
  <c r="Y119" i="8"/>
  <c r="Z119" i="8" s="1"/>
  <c r="AE116" i="8"/>
  <c r="AM116" i="8" s="1"/>
  <c r="AN116" i="8" s="1"/>
  <c r="T115" i="3" s="1"/>
  <c r="W111" i="14"/>
  <c r="X111" i="14" s="1"/>
  <c r="T111" i="14" s="1"/>
  <c r="J161" i="12"/>
  <c r="Q114" i="8" s="1"/>
  <c r="R114" i="8" s="1"/>
  <c r="P103" i="10"/>
  <c r="W114" i="14"/>
  <c r="X114" i="14" s="1"/>
  <c r="T114" i="14" s="1"/>
  <c r="J170" i="12"/>
  <c r="AI114" i="14"/>
  <c r="R114" i="15"/>
  <c r="AD114" i="10"/>
  <c r="AG117" i="8" s="1"/>
  <c r="H112" i="15"/>
  <c r="O112" i="14"/>
  <c r="R112" i="10"/>
  <c r="G115" i="7" s="1"/>
  <c r="N112" i="15"/>
  <c r="AD112" i="14"/>
  <c r="Z112" i="10"/>
  <c r="AB115" i="8" s="1"/>
  <c r="X114" i="6"/>
  <c r="Y114" i="6" s="1"/>
  <c r="Z114" i="6" s="1"/>
  <c r="W114" i="6"/>
  <c r="J112" i="10"/>
  <c r="C108" i="8"/>
  <c r="C108" i="6"/>
  <c r="C108" i="7"/>
  <c r="P108" i="7" s="1"/>
  <c r="C107" i="3"/>
  <c r="C107" i="15"/>
  <c r="G107" i="10"/>
  <c r="F107" i="14"/>
  <c r="G107" i="14" s="1"/>
  <c r="AE107" i="14"/>
  <c r="AA107" i="10"/>
  <c r="AC110" i="8" s="1"/>
  <c r="O107" i="15"/>
  <c r="M108" i="7"/>
  <c r="L109" i="7"/>
  <c r="S104" i="10"/>
  <c r="H107" i="7" s="1"/>
  <c r="K109" i="10"/>
  <c r="J109" i="10"/>
  <c r="C111" i="3"/>
  <c r="C112" i="8"/>
  <c r="C112" i="6"/>
  <c r="C112" i="7"/>
  <c r="R110" i="14"/>
  <c r="U110" i="10"/>
  <c r="J113" i="7" s="1"/>
  <c r="K110" i="15"/>
  <c r="S106" i="10"/>
  <c r="H109" i="7" s="1"/>
  <c r="P104" i="10"/>
  <c r="C105" i="7"/>
  <c r="M105" i="7" s="1"/>
  <c r="C105" i="6"/>
  <c r="C104" i="3"/>
  <c r="C105" i="8"/>
  <c r="W110" i="10"/>
  <c r="J110" i="10"/>
  <c r="N110" i="14"/>
  <c r="G110" i="15"/>
  <c r="Q110" i="10"/>
  <c r="F113" i="7" s="1"/>
  <c r="W100" i="10"/>
  <c r="N100" i="10"/>
  <c r="P99" i="10"/>
  <c r="AH112" i="8"/>
  <c r="AC97" i="14"/>
  <c r="AG97" i="14" s="1"/>
  <c r="M97" i="15"/>
  <c r="Y97" i="10"/>
  <c r="AA100" i="8" s="1"/>
  <c r="X95" i="10"/>
  <c r="I99" i="15"/>
  <c r="AL103" i="8"/>
  <c r="P92" i="10"/>
  <c r="AK78" i="14"/>
  <c r="AN78" i="14" s="1"/>
  <c r="S78" i="15"/>
  <c r="AE78" i="10"/>
  <c r="AI81" i="8" s="1"/>
  <c r="AL81" i="8" s="1"/>
  <c r="K92" i="10"/>
  <c r="C95" i="8"/>
  <c r="C95" i="7"/>
  <c r="C95" i="6"/>
  <c r="C94" i="3"/>
  <c r="AA96" i="10"/>
  <c r="AC99" i="8" s="1"/>
  <c r="O96" i="15"/>
  <c r="AE96" i="14"/>
  <c r="O96" i="14"/>
  <c r="R96" i="10"/>
  <c r="G99" i="7" s="1"/>
  <c r="M99" i="7" s="1"/>
  <c r="H96" i="15"/>
  <c r="J92" i="15"/>
  <c r="T92" i="10"/>
  <c r="I95" i="7" s="1"/>
  <c r="O95" i="7" s="1"/>
  <c r="Q92" i="14"/>
  <c r="X101" i="10"/>
  <c r="O101" i="14"/>
  <c r="H101" i="15"/>
  <c r="R101" i="10"/>
  <c r="G104" i="7" s="1"/>
  <c r="E101" i="14"/>
  <c r="B101" i="15"/>
  <c r="F101" i="10"/>
  <c r="C103" i="3"/>
  <c r="C104" i="7"/>
  <c r="C104" i="8"/>
  <c r="C104" i="6"/>
  <c r="O143" i="12"/>
  <c r="N81" i="15"/>
  <c r="Z81" i="10"/>
  <c r="AB84" i="8" s="1"/>
  <c r="AD81" i="14"/>
  <c r="G80" i="15"/>
  <c r="N80" i="14"/>
  <c r="Q80" i="10"/>
  <c r="F83" i="7" s="1"/>
  <c r="L83" i="7" s="1"/>
  <c r="AH81" i="8"/>
  <c r="P93" i="14"/>
  <c r="N90" i="10"/>
  <c r="AM90" i="14"/>
  <c r="AG90" i="10"/>
  <c r="AK93" i="8" s="1"/>
  <c r="U90" i="15"/>
  <c r="AL90" i="14"/>
  <c r="T90" i="15"/>
  <c r="AF90" i="10"/>
  <c r="AJ93" i="8" s="1"/>
  <c r="L87" i="15"/>
  <c r="AA87" i="14"/>
  <c r="J87" i="14"/>
  <c r="F87" i="15"/>
  <c r="L87" i="10"/>
  <c r="AE95" i="8"/>
  <c r="L89" i="15"/>
  <c r="AA89" i="14"/>
  <c r="N89" i="10"/>
  <c r="O89" i="14"/>
  <c r="H89" i="15"/>
  <c r="R89" i="10"/>
  <c r="G92" i="7" s="1"/>
  <c r="J87" i="10"/>
  <c r="L86" i="15"/>
  <c r="AA86" i="14"/>
  <c r="R86" i="14"/>
  <c r="U86" i="10"/>
  <c r="J89" i="7" s="1"/>
  <c r="K86" i="15"/>
  <c r="AF84" i="10"/>
  <c r="AJ87" i="8" s="1"/>
  <c r="T84" i="15"/>
  <c r="AL84" i="14"/>
  <c r="AF81" i="14"/>
  <c r="AB81" i="10"/>
  <c r="AD84" i="8" s="1"/>
  <c r="P81" i="15"/>
  <c r="P101" i="14"/>
  <c r="L88" i="15"/>
  <c r="AA88" i="14"/>
  <c r="J143" i="12"/>
  <c r="Q91" i="8" s="1"/>
  <c r="W88" i="14"/>
  <c r="X88" i="14" s="1"/>
  <c r="T88" i="14" s="1"/>
  <c r="K88" i="10"/>
  <c r="W88" i="6"/>
  <c r="K84" i="10"/>
  <c r="H82" i="14"/>
  <c r="D82" i="15"/>
  <c r="H82" i="10"/>
  <c r="N94" i="15"/>
  <c r="AD94" i="14"/>
  <c r="Z94" i="10"/>
  <c r="AB97" i="8" s="1"/>
  <c r="N94" i="10"/>
  <c r="M94" i="15"/>
  <c r="AC94" i="14"/>
  <c r="Y94" i="10"/>
  <c r="AA97" i="8" s="1"/>
  <c r="C97" i="7"/>
  <c r="C97" i="6"/>
  <c r="C97" i="8"/>
  <c r="C96" i="3"/>
  <c r="AL87" i="14"/>
  <c r="AN87" i="14" s="1"/>
  <c r="T87" i="15"/>
  <c r="AF87" i="10"/>
  <c r="AJ90" i="8" s="1"/>
  <c r="AL90" i="8" s="1"/>
  <c r="J85" i="10"/>
  <c r="C88" i="8"/>
  <c r="C87" i="3"/>
  <c r="C88" i="7"/>
  <c r="L88" i="7" s="1"/>
  <c r="C88" i="6"/>
  <c r="V81" i="10"/>
  <c r="Y84" i="8"/>
  <c r="Z84" i="8" s="1"/>
  <c r="AE90" i="14"/>
  <c r="AA90" i="10"/>
  <c r="AC93" i="8" s="1"/>
  <c r="O90" i="15"/>
  <c r="C85" i="7"/>
  <c r="C85" i="8"/>
  <c r="C84" i="3"/>
  <c r="C85" i="6"/>
  <c r="AA93" i="14"/>
  <c r="L93" i="15"/>
  <c r="U93" i="15"/>
  <c r="AG93" i="10"/>
  <c r="AK96" i="8" s="1"/>
  <c r="AM93" i="14"/>
  <c r="M93" i="10"/>
  <c r="W95" i="6"/>
  <c r="O89" i="10"/>
  <c r="M87" i="10"/>
  <c r="X84" i="10"/>
  <c r="AD83" i="14"/>
  <c r="N83" i="15"/>
  <c r="Z83" i="10"/>
  <c r="AB86" i="8" s="1"/>
  <c r="W81" i="10"/>
  <c r="AN81" i="14"/>
  <c r="J79" i="10"/>
  <c r="O88" i="7"/>
  <c r="AE79" i="10"/>
  <c r="AI82" i="8" s="1"/>
  <c r="AK79" i="14"/>
  <c r="S79" i="15"/>
  <c r="S74" i="15"/>
  <c r="AE74" i="10"/>
  <c r="AI77" i="8" s="1"/>
  <c r="AL77" i="8" s="1"/>
  <c r="AK74" i="14"/>
  <c r="AN74" i="14" s="1"/>
  <c r="J71" i="10"/>
  <c r="O87" i="6"/>
  <c r="P87" i="6"/>
  <c r="Q87" i="6" s="1"/>
  <c r="X79" i="10"/>
  <c r="AF79" i="10"/>
  <c r="AJ82" i="8" s="1"/>
  <c r="T79" i="15"/>
  <c r="AL79" i="14"/>
  <c r="M79" i="15"/>
  <c r="AC79" i="14"/>
  <c r="Y79" i="10"/>
  <c r="AA82" i="8" s="1"/>
  <c r="I79" i="10"/>
  <c r="S82" i="6" s="1"/>
  <c r="E79" i="15"/>
  <c r="I79" i="14"/>
  <c r="P78" i="14"/>
  <c r="M78" i="14" s="1"/>
  <c r="J87" i="6"/>
  <c r="J74" i="14"/>
  <c r="L74" i="10"/>
  <c r="F74" i="15"/>
  <c r="B71" i="15"/>
  <c r="F71" i="10"/>
  <c r="E71" i="14"/>
  <c r="C76" i="15"/>
  <c r="F76" i="14"/>
  <c r="G76" i="14" s="1"/>
  <c r="G76" i="10"/>
  <c r="T76" i="15"/>
  <c r="AL76" i="14"/>
  <c r="AF76" i="10"/>
  <c r="AJ79" i="8" s="1"/>
  <c r="H70" i="14"/>
  <c r="D70" i="15"/>
  <c r="H70" i="10"/>
  <c r="W69" i="14"/>
  <c r="X69" i="14" s="1"/>
  <c r="T69" i="14" s="1"/>
  <c r="J124" i="12"/>
  <c r="Q72" i="8" s="1"/>
  <c r="R72" i="8" s="1"/>
  <c r="O124" i="12"/>
  <c r="AC68" i="14"/>
  <c r="M68" i="15"/>
  <c r="Y68" i="10"/>
  <c r="AA71" i="8" s="1"/>
  <c r="AK56" i="14"/>
  <c r="AE56" i="10"/>
  <c r="AI59" i="8" s="1"/>
  <c r="S56" i="15"/>
  <c r="G72" i="6"/>
  <c r="H72" i="6" s="1"/>
  <c r="F72" i="6"/>
  <c r="H67" i="10"/>
  <c r="H67" i="14"/>
  <c r="D67" i="15"/>
  <c r="H65" i="14"/>
  <c r="D65" i="15"/>
  <c r="H65" i="10"/>
  <c r="I64" i="14"/>
  <c r="E64" i="15"/>
  <c r="I64" i="10"/>
  <c r="S67" i="6" s="1"/>
  <c r="N56" i="14"/>
  <c r="M56" i="14" s="1"/>
  <c r="G56" i="15"/>
  <c r="Q56" i="10"/>
  <c r="F59" i="7" s="1"/>
  <c r="L59" i="7" s="1"/>
  <c r="AB77" i="10"/>
  <c r="AD80" i="8" s="1"/>
  <c r="P77" i="15"/>
  <c r="AF77" i="14"/>
  <c r="AL77" i="14"/>
  <c r="AF77" i="10"/>
  <c r="AJ80" i="8" s="1"/>
  <c r="T77" i="15"/>
  <c r="L71" i="14"/>
  <c r="P70" i="14"/>
  <c r="V73" i="10"/>
  <c r="Y76" i="8"/>
  <c r="Z76" i="8" s="1"/>
  <c r="Y75" i="10"/>
  <c r="AA78" i="8" s="1"/>
  <c r="M75" i="15"/>
  <c r="AC75" i="14"/>
  <c r="AG75" i="14" s="1"/>
  <c r="H73" i="14"/>
  <c r="H73" i="10"/>
  <c r="D73" i="15"/>
  <c r="W73" i="14"/>
  <c r="X73" i="14" s="1"/>
  <c r="T73" i="14" s="1"/>
  <c r="M72" i="10"/>
  <c r="S71" i="10"/>
  <c r="H74" i="7" s="1"/>
  <c r="W70" i="10"/>
  <c r="F67" i="10"/>
  <c r="E67" i="14"/>
  <c r="B67" i="15"/>
  <c r="O79" i="7"/>
  <c r="J73" i="14"/>
  <c r="K73" i="14" s="1"/>
  <c r="F73" i="15"/>
  <c r="L73" i="10"/>
  <c r="I71" i="15"/>
  <c r="C71" i="8"/>
  <c r="C71" i="6"/>
  <c r="C71" i="7"/>
  <c r="O71" i="7" s="1"/>
  <c r="C70" i="3"/>
  <c r="K76" i="6"/>
  <c r="L76" i="6" s="1"/>
  <c r="J76" i="6"/>
  <c r="N72" i="10"/>
  <c r="F75" i="15"/>
  <c r="L75" i="10"/>
  <c r="J75" i="14"/>
  <c r="K75" i="14" s="1"/>
  <c r="T63" i="10"/>
  <c r="I66" i="7" s="1"/>
  <c r="J63" i="15"/>
  <c r="Q63" i="14"/>
  <c r="F64" i="6"/>
  <c r="G64" i="6"/>
  <c r="H64" i="6" s="1"/>
  <c r="AE67" i="8"/>
  <c r="O62" i="10"/>
  <c r="AC62" i="14"/>
  <c r="M62" i="15"/>
  <c r="Y62" i="10"/>
  <c r="AA65" i="8" s="1"/>
  <c r="P66" i="15"/>
  <c r="AB66" i="10"/>
  <c r="AD69" i="8" s="1"/>
  <c r="AF66" i="14"/>
  <c r="V61" i="10"/>
  <c r="Y64" i="8"/>
  <c r="Z64" i="8" s="1"/>
  <c r="AD66" i="10"/>
  <c r="AG69" i="8" s="1"/>
  <c r="AI66" i="14"/>
  <c r="R66" i="15"/>
  <c r="T62" i="15"/>
  <c r="AF62" i="10"/>
  <c r="AJ65" i="8" s="1"/>
  <c r="AL62" i="14"/>
  <c r="AK44" i="14"/>
  <c r="AN44" i="14" s="1"/>
  <c r="AB44" i="14" s="1"/>
  <c r="Z44" i="14" s="1"/>
  <c r="S44" i="14" s="1"/>
  <c r="S44" i="15"/>
  <c r="AE44" i="10"/>
  <c r="AI47" i="8" s="1"/>
  <c r="AL47" i="8" s="1"/>
  <c r="J71" i="6"/>
  <c r="AA63" i="10"/>
  <c r="AC66" i="8" s="1"/>
  <c r="O63" i="15"/>
  <c r="AE63" i="14"/>
  <c r="AM63" i="14"/>
  <c r="U63" i="15"/>
  <c r="AG63" i="10"/>
  <c r="AK66" i="8" s="1"/>
  <c r="X71" i="6"/>
  <c r="Y71" i="6" s="1"/>
  <c r="W71" i="6"/>
  <c r="K66" i="10"/>
  <c r="F66" i="14"/>
  <c r="G66" i="10"/>
  <c r="C66" i="15"/>
  <c r="AK66" i="14"/>
  <c r="AN66" i="14" s="1"/>
  <c r="S66" i="15"/>
  <c r="AE66" i="10"/>
  <c r="AI69" i="8" s="1"/>
  <c r="AL69" i="8" s="1"/>
  <c r="D63" i="15"/>
  <c r="H63" i="10"/>
  <c r="H63" i="14"/>
  <c r="AL60" i="14"/>
  <c r="AN60" i="14" s="1"/>
  <c r="AF60" i="10"/>
  <c r="AJ63" i="8" s="1"/>
  <c r="AL63" i="8" s="1"/>
  <c r="T60" i="15"/>
  <c r="C63" i="8"/>
  <c r="C63" i="7"/>
  <c r="M63" i="7" s="1"/>
  <c r="C63" i="6"/>
  <c r="C62" i="3"/>
  <c r="G54" i="15"/>
  <c r="Q54" i="10"/>
  <c r="F57" i="7" s="1"/>
  <c r="N54" i="14"/>
  <c r="AD54" i="14"/>
  <c r="N54" i="15"/>
  <c r="Z54" i="10"/>
  <c r="AB57" i="8" s="1"/>
  <c r="F59" i="15"/>
  <c r="L59" i="10"/>
  <c r="J59" i="14"/>
  <c r="P59" i="10"/>
  <c r="W59" i="14"/>
  <c r="X59" i="14" s="1"/>
  <c r="T59" i="14" s="1"/>
  <c r="AC46" i="14"/>
  <c r="M46" i="15"/>
  <c r="Y46" i="10"/>
  <c r="AA49" i="8" s="1"/>
  <c r="AE43" i="14"/>
  <c r="O43" i="15"/>
  <c r="AA43" i="10"/>
  <c r="AC46" i="8" s="1"/>
  <c r="AL43" i="14"/>
  <c r="AN43" i="14" s="1"/>
  <c r="T43" i="15"/>
  <c r="AF43" i="10"/>
  <c r="AJ46" i="8" s="1"/>
  <c r="AL46" i="8" s="1"/>
  <c r="J79" i="12"/>
  <c r="Q43" i="8" s="1"/>
  <c r="W40" i="14"/>
  <c r="X40" i="14" s="1"/>
  <c r="T40" i="14" s="1"/>
  <c r="AE35" i="14"/>
  <c r="AA35" i="10"/>
  <c r="AC38" i="8" s="1"/>
  <c r="O35" i="15"/>
  <c r="AA32" i="14"/>
  <c r="L32" i="15"/>
  <c r="H51" i="10"/>
  <c r="D51" i="15"/>
  <c r="H51" i="14"/>
  <c r="J46" i="10"/>
  <c r="C43" i="6"/>
  <c r="C43" i="7"/>
  <c r="C42" i="3"/>
  <c r="C43" i="8"/>
  <c r="AI51" i="14"/>
  <c r="R51" i="15"/>
  <c r="AD51" i="10"/>
  <c r="AG54" i="8" s="1"/>
  <c r="J51" i="15"/>
  <c r="Q51" i="14"/>
  <c r="T51" i="10"/>
  <c r="I54" i="7" s="1"/>
  <c r="J58" i="10"/>
  <c r="K58" i="10"/>
  <c r="N58" i="10"/>
  <c r="P55" i="10"/>
  <c r="N55" i="10"/>
  <c r="X57" i="6"/>
  <c r="Y57" i="6" s="1"/>
  <c r="W57" i="6"/>
  <c r="G51" i="10"/>
  <c r="C51" i="15"/>
  <c r="F51" i="14"/>
  <c r="J48" i="14"/>
  <c r="K48" i="14" s="1"/>
  <c r="L48" i="14" s="1"/>
  <c r="F48" i="15"/>
  <c r="L48" i="10"/>
  <c r="G47" i="10"/>
  <c r="F47" i="14"/>
  <c r="C47" i="15"/>
  <c r="W45" i="14"/>
  <c r="X45" i="14" s="1"/>
  <c r="T45" i="14" s="1"/>
  <c r="C43" i="15"/>
  <c r="G43" i="10"/>
  <c r="P46" i="6" s="1"/>
  <c r="Q46" i="6" s="1"/>
  <c r="R46" i="6" s="1"/>
  <c r="F43" i="14"/>
  <c r="W34" i="10"/>
  <c r="AK26" i="14"/>
  <c r="AN26" i="14" s="1"/>
  <c r="AB26" i="14" s="1"/>
  <c r="Z26" i="14" s="1"/>
  <c r="S26" i="14" s="1"/>
  <c r="AE26" i="10"/>
  <c r="AI29" i="8" s="1"/>
  <c r="AL29" i="8" s="1"/>
  <c r="S26" i="15"/>
  <c r="W18" i="10"/>
  <c r="AJ56" i="14"/>
  <c r="G57" i="6"/>
  <c r="H57" i="6" s="1"/>
  <c r="I57" i="6" s="1"/>
  <c r="F57" i="6"/>
  <c r="O50" i="10"/>
  <c r="O50" i="6"/>
  <c r="T50" i="6"/>
  <c r="U50" i="6" s="1"/>
  <c r="V50" i="6" s="1"/>
  <c r="AA50" i="6" s="1"/>
  <c r="AA45" i="14"/>
  <c r="L45" i="15"/>
  <c r="X41" i="10"/>
  <c r="C44" i="7"/>
  <c r="C44" i="8"/>
  <c r="C44" i="6"/>
  <c r="C43" i="3"/>
  <c r="E38" i="15"/>
  <c r="I38" i="14"/>
  <c r="I38" i="10"/>
  <c r="S41" i="6" s="1"/>
  <c r="W35" i="10"/>
  <c r="L49" i="15"/>
  <c r="AA49" i="14"/>
  <c r="G55" i="14"/>
  <c r="K49" i="10"/>
  <c r="I46" i="10"/>
  <c r="S49" i="6" s="1"/>
  <c r="E46" i="15"/>
  <c r="I46" i="14"/>
  <c r="I47" i="15"/>
  <c r="X36" i="10"/>
  <c r="O32" i="6"/>
  <c r="P32" i="6"/>
  <c r="Q32" i="6" s="1"/>
  <c r="R32" i="6" s="1"/>
  <c r="I27" i="10"/>
  <c r="S30" i="6" s="1"/>
  <c r="E27" i="15"/>
  <c r="I27" i="14"/>
  <c r="C30" i="8"/>
  <c r="C30" i="7"/>
  <c r="C30" i="6"/>
  <c r="C29" i="3"/>
  <c r="G45" i="6"/>
  <c r="H45" i="6" s="1"/>
  <c r="F45" i="6"/>
  <c r="L42" i="10"/>
  <c r="J42" i="14"/>
  <c r="K42" i="14" s="1"/>
  <c r="F42" i="15"/>
  <c r="AD42" i="14"/>
  <c r="Z42" i="10"/>
  <c r="AB45" i="8" s="1"/>
  <c r="N42" i="15"/>
  <c r="AM42" i="14"/>
  <c r="U42" i="15"/>
  <c r="AG42" i="10"/>
  <c r="AK45" i="8" s="1"/>
  <c r="K39" i="10"/>
  <c r="K37" i="15"/>
  <c r="U37" i="10"/>
  <c r="J40" i="7" s="1"/>
  <c r="P40" i="7" s="1"/>
  <c r="R37" i="14"/>
  <c r="V47" i="10"/>
  <c r="Y50" i="8"/>
  <c r="Z50" i="8" s="1"/>
  <c r="O75" i="12"/>
  <c r="K37" i="10"/>
  <c r="AE38" i="8"/>
  <c r="J39" i="14"/>
  <c r="F39" i="15"/>
  <c r="L39" i="10"/>
  <c r="AF39" i="14"/>
  <c r="AB39" i="10"/>
  <c r="AD42" i="8" s="1"/>
  <c r="P39" i="15"/>
  <c r="V38" i="10"/>
  <c r="Y41" i="8"/>
  <c r="Z41" i="8" s="1"/>
  <c r="H37" i="15"/>
  <c r="R37" i="10"/>
  <c r="G40" i="7" s="1"/>
  <c r="M40" i="7" s="1"/>
  <c r="O37" i="14"/>
  <c r="AI36" i="14"/>
  <c r="AD36" i="10"/>
  <c r="AG39" i="8" s="1"/>
  <c r="R36" i="15"/>
  <c r="K36" i="10"/>
  <c r="W39" i="14"/>
  <c r="X39" i="14" s="1"/>
  <c r="T39" i="14" s="1"/>
  <c r="I34" i="15"/>
  <c r="X46" i="6"/>
  <c r="Y46" i="6" s="1"/>
  <c r="Z46" i="6" s="1"/>
  <c r="O46" i="6"/>
  <c r="P36" i="10"/>
  <c r="Q29" i="10"/>
  <c r="F32" i="7" s="1"/>
  <c r="L32" i="7" s="1"/>
  <c r="G29" i="15"/>
  <c r="N29" i="14"/>
  <c r="R29" i="14"/>
  <c r="K29" i="15"/>
  <c r="U29" i="10"/>
  <c r="J32" i="7" s="1"/>
  <c r="P32" i="7" s="1"/>
  <c r="N21" i="10"/>
  <c r="AM21" i="14"/>
  <c r="AG21" i="10"/>
  <c r="AK24" i="8" s="1"/>
  <c r="U21" i="15"/>
  <c r="P13" i="10"/>
  <c r="AM37" i="8"/>
  <c r="AE37" i="8"/>
  <c r="P33" i="10"/>
  <c r="AM33" i="14"/>
  <c r="AG33" i="10"/>
  <c r="AK36" i="8" s="1"/>
  <c r="U33" i="15"/>
  <c r="AA33" i="14"/>
  <c r="L33" i="15"/>
  <c r="E28" i="14"/>
  <c r="F28" i="10"/>
  <c r="B28" i="15"/>
  <c r="G29" i="6"/>
  <c r="H29" i="6" s="1"/>
  <c r="F29" i="6"/>
  <c r="J24" i="6"/>
  <c r="P24" i="6"/>
  <c r="Q24" i="6" s="1"/>
  <c r="R24" i="6" s="1"/>
  <c r="M20" i="15"/>
  <c r="Y20" i="10"/>
  <c r="AA23" i="8" s="1"/>
  <c r="AC20" i="14"/>
  <c r="C23" i="8"/>
  <c r="C23" i="7"/>
  <c r="O23" i="7" s="1"/>
  <c r="C23" i="6"/>
  <c r="C22" i="3"/>
  <c r="P35" i="14"/>
  <c r="O56" i="12"/>
  <c r="O30" i="14"/>
  <c r="H30" i="15"/>
  <c r="R30" i="10"/>
  <c r="G33" i="7" s="1"/>
  <c r="M33" i="7" s="1"/>
  <c r="C33" i="7"/>
  <c r="C33" i="8"/>
  <c r="C32" i="3"/>
  <c r="C33" i="6"/>
  <c r="AL31" i="8"/>
  <c r="V29" i="10"/>
  <c r="Y32" i="8"/>
  <c r="Z32" i="8" s="1"/>
  <c r="AN27" i="14"/>
  <c r="M25" i="10"/>
  <c r="N25" i="10"/>
  <c r="J22" i="14"/>
  <c r="F22" i="15"/>
  <c r="L22" i="10"/>
  <c r="C25" i="7"/>
  <c r="P25" i="7" s="1"/>
  <c r="C24" i="3"/>
  <c r="C25" i="8"/>
  <c r="C25" i="6"/>
  <c r="AE21" i="8"/>
  <c r="AM21" i="8" s="1"/>
  <c r="I18" i="15"/>
  <c r="M17" i="15"/>
  <c r="Y17" i="10"/>
  <c r="AA20" i="8" s="1"/>
  <c r="AC17" i="14"/>
  <c r="AG17" i="14" s="1"/>
  <c r="N17" i="10"/>
  <c r="I22" i="15"/>
  <c r="W24" i="10"/>
  <c r="N24" i="15"/>
  <c r="AD24" i="14"/>
  <c r="Z24" i="10"/>
  <c r="AB27" i="8" s="1"/>
  <c r="AC24" i="10"/>
  <c r="AF27" i="8" s="1"/>
  <c r="AH24" i="14"/>
  <c r="AJ24" i="14" s="1"/>
  <c r="Q24" i="15"/>
  <c r="AI24" i="14"/>
  <c r="AD24" i="10"/>
  <c r="AG27" i="8" s="1"/>
  <c r="R24" i="15"/>
  <c r="AL25" i="8"/>
  <c r="H19" i="15"/>
  <c r="O19" i="14"/>
  <c r="R19" i="10"/>
  <c r="G22" i="7" s="1"/>
  <c r="S12" i="10"/>
  <c r="H15" i="7" s="1"/>
  <c r="K3" i="10"/>
  <c r="AK3" i="14"/>
  <c r="AN3" i="14" s="1"/>
  <c r="AE3" i="10"/>
  <c r="AI6" i="8" s="1"/>
  <c r="AL6" i="8" s="1"/>
  <c r="S3" i="15"/>
  <c r="W14" i="10"/>
  <c r="X5" i="10"/>
  <c r="W19" i="14"/>
  <c r="X19" i="14" s="1"/>
  <c r="T19" i="14" s="1"/>
  <c r="H19" i="14"/>
  <c r="D19" i="15"/>
  <c r="H19" i="10"/>
  <c r="J19" i="14"/>
  <c r="K19" i="14" s="1"/>
  <c r="F19" i="15"/>
  <c r="L19" i="10"/>
  <c r="AL20" i="8"/>
  <c r="AD14" i="10"/>
  <c r="AG17" i="8" s="1"/>
  <c r="R14" i="15"/>
  <c r="AI14" i="14"/>
  <c r="G10" i="15"/>
  <c r="N10" i="14"/>
  <c r="Q10" i="10"/>
  <c r="F13" i="7" s="1"/>
  <c r="E9" i="15"/>
  <c r="I9" i="10"/>
  <c r="S12" i="6" s="1"/>
  <c r="I9" i="14"/>
  <c r="P5" i="15"/>
  <c r="AB5" i="10"/>
  <c r="AD8" i="8" s="1"/>
  <c r="AF5" i="14"/>
  <c r="J3" i="15"/>
  <c r="T3" i="10"/>
  <c r="I6" i="7" s="1"/>
  <c r="Q3" i="14"/>
  <c r="H132" i="8"/>
  <c r="O132" i="8" s="1"/>
  <c r="X132" i="8" s="1"/>
  <c r="S131" i="3" s="1"/>
  <c r="R91" i="8"/>
  <c r="H50" i="8"/>
  <c r="O50" i="8" s="1"/>
  <c r="H17" i="8"/>
  <c r="O17" i="8" s="1"/>
  <c r="X17" i="8" s="1"/>
  <c r="S16" i="3" s="1"/>
  <c r="F19" i="10"/>
  <c r="B19" i="15"/>
  <c r="E19" i="14"/>
  <c r="AE12" i="14"/>
  <c r="O12" i="15"/>
  <c r="AA12" i="10"/>
  <c r="AC15" i="8" s="1"/>
  <c r="AL12" i="14"/>
  <c r="T12" i="15"/>
  <c r="AF12" i="10"/>
  <c r="AJ15" i="8" s="1"/>
  <c r="G11" i="15"/>
  <c r="N11" i="14"/>
  <c r="Q11" i="10"/>
  <c r="F14" i="7" s="1"/>
  <c r="T11" i="10"/>
  <c r="I14" i="7" s="1"/>
  <c r="Q11" i="14"/>
  <c r="J11" i="15"/>
  <c r="C14" i="8"/>
  <c r="C14" i="6"/>
  <c r="C14" i="7"/>
  <c r="C13" i="3"/>
  <c r="O10" i="10"/>
  <c r="H10" i="14"/>
  <c r="D10" i="15"/>
  <c r="H10" i="10"/>
  <c r="Y8" i="10"/>
  <c r="AA11" i="8" s="1"/>
  <c r="AC8" i="14"/>
  <c r="M8" i="15"/>
  <c r="AL9" i="8"/>
  <c r="AF6" i="14"/>
  <c r="AB6" i="10"/>
  <c r="AD9" i="8" s="1"/>
  <c r="P6" i="15"/>
  <c r="AM4" i="14"/>
  <c r="U4" i="15"/>
  <c r="AG4" i="10"/>
  <c r="AK7" i="8" s="1"/>
  <c r="O4" i="12"/>
  <c r="R131" i="8"/>
  <c r="H107" i="8"/>
  <c r="O107" i="8" s="1"/>
  <c r="H62" i="8"/>
  <c r="O62" i="8" s="1"/>
  <c r="N31" i="8"/>
  <c r="O47" i="7"/>
  <c r="H14" i="15"/>
  <c r="R14" i="10"/>
  <c r="G17" i="7" s="1"/>
  <c r="O14" i="14"/>
  <c r="S16" i="15"/>
  <c r="AK16" i="14"/>
  <c r="AE16" i="10"/>
  <c r="AI19" i="8" s="1"/>
  <c r="AA16" i="14"/>
  <c r="L16" i="15"/>
  <c r="G15" i="15"/>
  <c r="Q15" i="10"/>
  <c r="F18" i="7" s="1"/>
  <c r="L18" i="7" s="1"/>
  <c r="N15" i="14"/>
  <c r="N14" i="14"/>
  <c r="Q14" i="10"/>
  <c r="F17" i="7" s="1"/>
  <c r="G14" i="15"/>
  <c r="O5" i="15"/>
  <c r="AE5" i="14"/>
  <c r="AA5" i="10"/>
  <c r="AC8" i="8" s="1"/>
  <c r="AE8" i="8" s="1"/>
  <c r="W111" i="8"/>
  <c r="O92" i="8"/>
  <c r="X92" i="8" s="1"/>
  <c r="S91" i="3" s="1"/>
  <c r="N83" i="8"/>
  <c r="N51" i="8"/>
  <c r="H37" i="8"/>
  <c r="O37" i="8" s="1"/>
  <c r="H125" i="8"/>
  <c r="W34" i="8"/>
  <c r="T34" i="5"/>
  <c r="T14" i="5"/>
  <c r="AB7" i="10"/>
  <c r="AD10" i="8" s="1"/>
  <c r="P7" i="15"/>
  <c r="AF7" i="14"/>
  <c r="L7" i="15"/>
  <c r="AA7" i="14"/>
  <c r="W9" i="6"/>
  <c r="X9" i="6"/>
  <c r="Y9" i="6" s="1"/>
  <c r="Z9" i="6" s="1"/>
  <c r="K75" i="8"/>
  <c r="R21" i="8"/>
  <c r="T67" i="4"/>
  <c r="T37" i="4"/>
  <c r="G10" i="8"/>
  <c r="T102" i="4"/>
  <c r="T48" i="4"/>
  <c r="W127" i="8"/>
  <c r="K46" i="8"/>
  <c r="O46" i="8" s="1"/>
  <c r="Q9" i="8"/>
  <c r="T74" i="5"/>
  <c r="R60" i="8"/>
  <c r="G24" i="8"/>
  <c r="P16" i="8"/>
  <c r="H42" i="8"/>
  <c r="O42" i="8" s="1"/>
  <c r="H22" i="8"/>
  <c r="O22" i="8" s="1"/>
  <c r="X22" i="8" s="1"/>
  <c r="S21" i="3" s="1"/>
  <c r="W13" i="8"/>
  <c r="S9" i="8"/>
  <c r="W9" i="8" s="1"/>
  <c r="T60" i="4"/>
  <c r="N66" i="8"/>
  <c r="H58" i="8"/>
  <c r="H36" i="8"/>
  <c r="R19" i="8"/>
  <c r="T65" i="5"/>
  <c r="H126" i="8"/>
  <c r="N71" i="8"/>
  <c r="Q24" i="8"/>
  <c r="K12" i="8"/>
  <c r="T58" i="5"/>
  <c r="T42" i="5"/>
  <c r="Q16" i="8"/>
  <c r="T9" i="8"/>
  <c r="N135" i="10"/>
  <c r="AE133" i="10"/>
  <c r="AI136" i="8" s="1"/>
  <c r="AL136" i="8" s="1"/>
  <c r="AK133" i="14"/>
  <c r="AN133" i="14" s="1"/>
  <c r="S133" i="15"/>
  <c r="U134" i="10"/>
  <c r="J137" i="7" s="1"/>
  <c r="P137" i="7" s="1"/>
  <c r="R134" i="14"/>
  <c r="K134" i="15"/>
  <c r="P131" i="14"/>
  <c r="AF130" i="10"/>
  <c r="AJ133" i="8" s="1"/>
  <c r="AL130" i="14"/>
  <c r="T130" i="15"/>
  <c r="F124" i="10"/>
  <c r="B124" i="15"/>
  <c r="E124" i="14"/>
  <c r="M134" i="10"/>
  <c r="W134" i="10"/>
  <c r="AD135" i="14"/>
  <c r="N135" i="15"/>
  <c r="Z135" i="10"/>
  <c r="AB138" i="8" s="1"/>
  <c r="G134" i="15"/>
  <c r="Q134" i="10"/>
  <c r="F137" i="7" s="1"/>
  <c r="L137" i="7" s="1"/>
  <c r="N134" i="14"/>
  <c r="G135" i="15"/>
  <c r="N135" i="14"/>
  <c r="Q135" i="10"/>
  <c r="F138" i="7" s="1"/>
  <c r="J134" i="10"/>
  <c r="I131" i="15"/>
  <c r="S131" i="10"/>
  <c r="H134" i="7" s="1"/>
  <c r="AF124" i="14"/>
  <c r="P124" i="15"/>
  <c r="AB124" i="10"/>
  <c r="AD127" i="8" s="1"/>
  <c r="S129" i="10"/>
  <c r="H132" i="7" s="1"/>
  <c r="J122" i="14"/>
  <c r="K122" i="14" s="1"/>
  <c r="L122" i="14" s="1"/>
  <c r="D122" i="14" s="1"/>
  <c r="F122" i="15"/>
  <c r="L122" i="10"/>
  <c r="AD122" i="10"/>
  <c r="AG125" i="8" s="1"/>
  <c r="AI122" i="14"/>
  <c r="R122" i="15"/>
  <c r="AE122" i="10"/>
  <c r="AI125" i="8" s="1"/>
  <c r="S122" i="15"/>
  <c r="AK122" i="14"/>
  <c r="N118" i="10"/>
  <c r="M127" i="7"/>
  <c r="AA120" i="10"/>
  <c r="AC123" i="8" s="1"/>
  <c r="AE120" i="14"/>
  <c r="O120" i="15"/>
  <c r="K120" i="10"/>
  <c r="J120" i="10"/>
  <c r="I117" i="15"/>
  <c r="J133" i="14"/>
  <c r="K133" i="14" s="1"/>
  <c r="F133" i="15"/>
  <c r="L133" i="10"/>
  <c r="M135" i="10"/>
  <c r="Y135" i="10"/>
  <c r="AA138" i="8" s="1"/>
  <c r="M135" i="15"/>
  <c r="AC135" i="14"/>
  <c r="AG135" i="14" s="1"/>
  <c r="H134" i="10"/>
  <c r="H134" i="14"/>
  <c r="D134" i="15"/>
  <c r="AL135" i="14"/>
  <c r="AF135" i="10"/>
  <c r="AJ138" i="8" s="1"/>
  <c r="T135" i="15"/>
  <c r="E134" i="15"/>
  <c r="I134" i="10"/>
  <c r="S137" i="6" s="1"/>
  <c r="I134" i="14"/>
  <c r="E135" i="15"/>
  <c r="I135" i="10"/>
  <c r="S138" i="6" s="1"/>
  <c r="I135" i="14"/>
  <c r="Q125" i="14"/>
  <c r="T125" i="10"/>
  <c r="I128" i="7" s="1"/>
  <c r="J125" i="15"/>
  <c r="J130" i="15"/>
  <c r="T130" i="10"/>
  <c r="I133" i="7" s="1"/>
  <c r="Q130" i="14"/>
  <c r="Z130" i="10"/>
  <c r="AB133" i="8" s="1"/>
  <c r="AD130" i="14"/>
  <c r="N130" i="15"/>
  <c r="AA130" i="14"/>
  <c r="L130" i="15"/>
  <c r="H132" i="14"/>
  <c r="H132" i="10"/>
  <c r="D132" i="15"/>
  <c r="AE132" i="14"/>
  <c r="AA132" i="10"/>
  <c r="AC135" i="8" s="1"/>
  <c r="O132" i="15"/>
  <c r="AA132" i="14"/>
  <c r="L132" i="15"/>
  <c r="P127" i="14"/>
  <c r="Z127" i="10"/>
  <c r="AB130" i="8" s="1"/>
  <c r="N127" i="15"/>
  <c r="AD127" i="14"/>
  <c r="N127" i="10"/>
  <c r="G124" i="15"/>
  <c r="Q124" i="10"/>
  <c r="F127" i="7" s="1"/>
  <c r="L127" i="7" s="1"/>
  <c r="N124" i="14"/>
  <c r="M124" i="14" s="1"/>
  <c r="S128" i="10"/>
  <c r="H131" i="7" s="1"/>
  <c r="V128" i="10"/>
  <c r="Y131" i="8"/>
  <c r="Z131" i="8" s="1"/>
  <c r="Q128" i="15"/>
  <c r="AH128" i="14"/>
  <c r="AJ128" i="14" s="1"/>
  <c r="AC128" i="10"/>
  <c r="AF131" i="8" s="1"/>
  <c r="AH131" i="8" s="1"/>
  <c r="D126" i="15"/>
  <c r="H126" i="10"/>
  <c r="X129" i="6" s="1"/>
  <c r="Y129" i="6" s="1"/>
  <c r="Z129" i="6" s="1"/>
  <c r="H126" i="14"/>
  <c r="O126" i="10"/>
  <c r="E123" i="14"/>
  <c r="F123" i="10"/>
  <c r="B123" i="15"/>
  <c r="AM128" i="14"/>
  <c r="U128" i="15"/>
  <c r="AG128" i="10"/>
  <c r="AK131" i="8" s="1"/>
  <c r="M128" i="10"/>
  <c r="C131" i="7"/>
  <c r="C131" i="6"/>
  <c r="C131" i="8"/>
  <c r="C130" i="3"/>
  <c r="E126" i="15"/>
  <c r="I126" i="10"/>
  <c r="S129" i="6" s="1"/>
  <c r="I126" i="14"/>
  <c r="K126" i="14" s="1"/>
  <c r="AM124" i="14"/>
  <c r="AN124" i="14" s="1"/>
  <c r="U124" i="15"/>
  <c r="AG124" i="10"/>
  <c r="AK127" i="8" s="1"/>
  <c r="T123" i="10"/>
  <c r="I126" i="7" s="1"/>
  <c r="O126" i="7" s="1"/>
  <c r="Q123" i="14"/>
  <c r="J123" i="15"/>
  <c r="P121" i="10"/>
  <c r="F122" i="14"/>
  <c r="G122" i="14" s="1"/>
  <c r="C122" i="15"/>
  <c r="G122" i="10"/>
  <c r="W122" i="14"/>
  <c r="X122" i="14" s="1"/>
  <c r="T122" i="14" s="1"/>
  <c r="J177" i="12"/>
  <c r="Q125" i="8" s="1"/>
  <c r="T125" i="6"/>
  <c r="U125" i="6" s="1"/>
  <c r="V125" i="6" s="1"/>
  <c r="P125" i="6"/>
  <c r="Q125" i="6" s="1"/>
  <c r="O125" i="6"/>
  <c r="I123" i="15"/>
  <c r="O177" i="12"/>
  <c r="AA118" i="14"/>
  <c r="L118" i="15"/>
  <c r="Q117" i="14"/>
  <c r="T117" i="10"/>
  <c r="I120" i="7" s="1"/>
  <c r="J117" i="15"/>
  <c r="N127" i="7"/>
  <c r="K127" i="7"/>
  <c r="P126" i="3" s="1"/>
  <c r="L120" i="10"/>
  <c r="F120" i="15"/>
  <c r="J120" i="14"/>
  <c r="AF120" i="14"/>
  <c r="AB120" i="10"/>
  <c r="AD123" i="8" s="1"/>
  <c r="P120" i="15"/>
  <c r="AC120" i="14"/>
  <c r="Y120" i="10"/>
  <c r="AA123" i="8" s="1"/>
  <c r="M120" i="15"/>
  <c r="S116" i="15"/>
  <c r="AE116" i="10"/>
  <c r="AI119" i="8" s="1"/>
  <c r="AL119" i="8" s="1"/>
  <c r="AK116" i="14"/>
  <c r="AN116" i="14" s="1"/>
  <c r="I115" i="10"/>
  <c r="S118" i="6" s="1"/>
  <c r="I115" i="14"/>
  <c r="K115" i="14" s="1"/>
  <c r="L115" i="14" s="1"/>
  <c r="E115" i="15"/>
  <c r="W113" i="10"/>
  <c r="K121" i="6"/>
  <c r="L121" i="6" s="1"/>
  <c r="M121" i="6" s="1"/>
  <c r="J121" i="6"/>
  <c r="P117" i="14"/>
  <c r="P119" i="10"/>
  <c r="T119" i="10"/>
  <c r="I122" i="7" s="1"/>
  <c r="O122" i="7" s="1"/>
  <c r="J119" i="15"/>
  <c r="Q119" i="14"/>
  <c r="J119" i="10"/>
  <c r="P121" i="6"/>
  <c r="Q121" i="6" s="1"/>
  <c r="O121" i="6"/>
  <c r="T121" i="6"/>
  <c r="U121" i="6" s="1"/>
  <c r="V121" i="6" s="1"/>
  <c r="P118" i="7"/>
  <c r="AH111" i="14"/>
  <c r="Q111" i="15"/>
  <c r="AC111" i="10"/>
  <c r="AF114" i="8" s="1"/>
  <c r="H103" i="14"/>
  <c r="L103" i="14" s="1"/>
  <c r="H103" i="10"/>
  <c r="D103" i="15"/>
  <c r="V103" i="15" s="1"/>
  <c r="G103" i="11" s="1"/>
  <c r="D103" i="11" s="1"/>
  <c r="K114" i="10"/>
  <c r="C117" i="7"/>
  <c r="C116" i="3"/>
  <c r="C117" i="8"/>
  <c r="C117" i="6"/>
  <c r="F117" i="6"/>
  <c r="G117" i="6"/>
  <c r="H117" i="6" s="1"/>
  <c r="I117" i="6" s="1"/>
  <c r="U112" i="15"/>
  <c r="AM112" i="14"/>
  <c r="AN112" i="14" s="1"/>
  <c r="AG112" i="10"/>
  <c r="AK115" i="8" s="1"/>
  <c r="B106" i="15"/>
  <c r="E106" i="14"/>
  <c r="F106" i="10"/>
  <c r="AC112" i="10"/>
  <c r="AF115" i="8" s="1"/>
  <c r="Q112" i="15"/>
  <c r="AH112" i="14"/>
  <c r="G115" i="6"/>
  <c r="H115" i="6" s="1"/>
  <c r="F115" i="6"/>
  <c r="AD108" i="14"/>
  <c r="AG108" i="14" s="1"/>
  <c r="Z108" i="10"/>
  <c r="AB111" i="8" s="1"/>
  <c r="AE111" i="8" s="1"/>
  <c r="N108" i="15"/>
  <c r="M107" i="15"/>
  <c r="Y107" i="10"/>
  <c r="AA110" i="8" s="1"/>
  <c r="AC107" i="14"/>
  <c r="J158" i="12"/>
  <c r="Q110" i="8" s="1"/>
  <c r="W107" i="14"/>
  <c r="X107" i="14" s="1"/>
  <c r="T107" i="14" s="1"/>
  <c r="C110" i="8"/>
  <c r="C110" i="7"/>
  <c r="M110" i="7" s="1"/>
  <c r="C110" i="6"/>
  <c r="C109" i="3"/>
  <c r="X111" i="6"/>
  <c r="Y111" i="6" s="1"/>
  <c r="Z111" i="6" s="1"/>
  <c r="W111" i="6"/>
  <c r="G108" i="14"/>
  <c r="N109" i="10"/>
  <c r="P109" i="10"/>
  <c r="O109" i="14"/>
  <c r="H109" i="15"/>
  <c r="R109" i="10"/>
  <c r="G112" i="7" s="1"/>
  <c r="P106" i="14"/>
  <c r="Y104" i="10"/>
  <c r="AA107" i="8" s="1"/>
  <c r="AC104" i="14"/>
  <c r="AG104" i="14" s="1"/>
  <c r="M104" i="15"/>
  <c r="K104" i="15"/>
  <c r="U104" i="10"/>
  <c r="J107" i="7" s="1"/>
  <c r="R104" i="14"/>
  <c r="M102" i="10"/>
  <c r="P110" i="15"/>
  <c r="AB110" i="10"/>
  <c r="AD113" i="8" s="1"/>
  <c r="AF110" i="14"/>
  <c r="O110" i="10"/>
  <c r="X110" i="10"/>
  <c r="AH111" i="8"/>
  <c r="AL105" i="8"/>
  <c r="P100" i="10"/>
  <c r="W100" i="14"/>
  <c r="X100" i="14" s="1"/>
  <c r="T100" i="14" s="1"/>
  <c r="J151" i="12"/>
  <c r="Q103" i="8" s="1"/>
  <c r="R103" i="8" s="1"/>
  <c r="W99" i="10"/>
  <c r="I98" i="14"/>
  <c r="K98" i="14" s="1"/>
  <c r="E98" i="15"/>
  <c r="I98" i="10"/>
  <c r="S101" i="6" s="1"/>
  <c r="G103" i="14"/>
  <c r="AM97" i="14"/>
  <c r="AG97" i="10"/>
  <c r="AK100" i="8" s="1"/>
  <c r="U97" i="15"/>
  <c r="S99" i="10"/>
  <c r="H102" i="7" s="1"/>
  <c r="AK95" i="14"/>
  <c r="AN95" i="14" s="1"/>
  <c r="S95" i="15"/>
  <c r="AE95" i="10"/>
  <c r="AI98" i="8" s="1"/>
  <c r="AL98" i="8" s="1"/>
  <c r="AD95" i="14"/>
  <c r="AG95" i="14" s="1"/>
  <c r="Z95" i="10"/>
  <c r="AB98" i="8" s="1"/>
  <c r="AE98" i="8" s="1"/>
  <c r="N95" i="15"/>
  <c r="S100" i="10"/>
  <c r="H103" i="7" s="1"/>
  <c r="T96" i="15"/>
  <c r="AF96" i="10"/>
  <c r="AJ99" i="8" s="1"/>
  <c r="AL96" i="14"/>
  <c r="V95" i="10"/>
  <c r="Y98" i="8"/>
  <c r="Z98" i="8" s="1"/>
  <c r="I92" i="10"/>
  <c r="S95" i="6" s="1"/>
  <c r="I92" i="14"/>
  <c r="E92" i="15"/>
  <c r="W78" i="10"/>
  <c r="M96" i="10"/>
  <c r="AC96" i="14"/>
  <c r="M96" i="15"/>
  <c r="Y96" i="10"/>
  <c r="AA99" i="8" s="1"/>
  <c r="K101" i="10"/>
  <c r="O101" i="15"/>
  <c r="AE101" i="14"/>
  <c r="AA101" i="10"/>
  <c r="AC104" i="8" s="1"/>
  <c r="N101" i="10"/>
  <c r="H87" i="15"/>
  <c r="R87" i="10"/>
  <c r="G90" i="7" s="1"/>
  <c r="O87" i="14"/>
  <c r="O90" i="10"/>
  <c r="C93" i="7"/>
  <c r="C93" i="8"/>
  <c r="C93" i="6"/>
  <c r="C92" i="3"/>
  <c r="AC87" i="10"/>
  <c r="AF90" i="8" s="1"/>
  <c r="AH90" i="8" s="1"/>
  <c r="Q87" i="15"/>
  <c r="AH87" i="14"/>
  <c r="AJ87" i="14" s="1"/>
  <c r="Q87" i="14"/>
  <c r="J87" i="15"/>
  <c r="T87" i="10"/>
  <c r="I90" i="7" s="1"/>
  <c r="AD94" i="10"/>
  <c r="AG97" i="8" s="1"/>
  <c r="AI94" i="14"/>
  <c r="R94" i="15"/>
  <c r="E89" i="15"/>
  <c r="I89" i="10"/>
  <c r="S92" i="6" s="1"/>
  <c r="I89" i="14"/>
  <c r="G89" i="15"/>
  <c r="N89" i="14"/>
  <c r="Q89" i="10"/>
  <c r="F92" i="7" s="1"/>
  <c r="AC89" i="14"/>
  <c r="Y89" i="10"/>
  <c r="AA92" i="8" s="1"/>
  <c r="M89" i="15"/>
  <c r="N86" i="15"/>
  <c r="Z86" i="10"/>
  <c r="AB89" i="8" s="1"/>
  <c r="AD86" i="14"/>
  <c r="U86" i="15"/>
  <c r="AG86" i="10"/>
  <c r="AK89" i="8" s="1"/>
  <c r="AM86" i="14"/>
  <c r="AF86" i="14"/>
  <c r="AB86" i="10"/>
  <c r="AD89" i="8" s="1"/>
  <c r="P86" i="15"/>
  <c r="I84" i="14"/>
  <c r="E84" i="15"/>
  <c r="I84" i="10"/>
  <c r="S87" i="6" s="1"/>
  <c r="C84" i="6"/>
  <c r="C84" i="8"/>
  <c r="C83" i="3"/>
  <c r="C84" i="7"/>
  <c r="O84" i="7" s="1"/>
  <c r="AB88" i="10"/>
  <c r="AD91" i="8" s="1"/>
  <c r="P88" i="15"/>
  <c r="AF88" i="14"/>
  <c r="O80" i="14"/>
  <c r="H80" i="15"/>
  <c r="R80" i="10"/>
  <c r="G83" i="7" s="1"/>
  <c r="M83" i="7" s="1"/>
  <c r="X94" i="10"/>
  <c r="P94" i="10"/>
  <c r="F7" i="13"/>
  <c r="W87" i="10"/>
  <c r="P86" i="14"/>
  <c r="O85" i="14"/>
  <c r="H85" i="15"/>
  <c r="R85" i="10"/>
  <c r="G88" i="7" s="1"/>
  <c r="M88" i="7" s="1"/>
  <c r="R90" i="10"/>
  <c r="G93" i="7" s="1"/>
  <c r="O90" i="14"/>
  <c r="H90" i="15"/>
  <c r="U82" i="15"/>
  <c r="AG82" i="10"/>
  <c r="AK85" i="8" s="1"/>
  <c r="AM82" i="14"/>
  <c r="X93" i="10"/>
  <c r="E93" i="15"/>
  <c r="I93" i="14"/>
  <c r="I93" i="10"/>
  <c r="S96" i="6" s="1"/>
  <c r="R93" i="14"/>
  <c r="K93" i="15"/>
  <c r="U93" i="10"/>
  <c r="J96" i="7" s="1"/>
  <c r="O87" i="10"/>
  <c r="Q90" i="15"/>
  <c r="AH90" i="14"/>
  <c r="AC90" i="10"/>
  <c r="AF93" i="8" s="1"/>
  <c r="AL86" i="14"/>
  <c r="T86" i="15"/>
  <c r="AF86" i="10"/>
  <c r="AJ89" i="8" s="1"/>
  <c r="O84" i="10"/>
  <c r="J83" i="10"/>
  <c r="V82" i="10"/>
  <c r="Y85" i="8"/>
  <c r="Z85" i="8" s="1"/>
  <c r="K74" i="15"/>
  <c r="U74" i="10"/>
  <c r="J77" i="7" s="1"/>
  <c r="R74" i="14"/>
  <c r="Q79" i="10"/>
  <c r="F82" i="7" s="1"/>
  <c r="G79" i="15"/>
  <c r="N79" i="14"/>
  <c r="F79" i="14"/>
  <c r="G79" i="14" s="1"/>
  <c r="C79" i="15"/>
  <c r="G79" i="10"/>
  <c r="S78" i="10"/>
  <c r="H81" i="7" s="1"/>
  <c r="S94" i="10"/>
  <c r="H97" i="7" s="1"/>
  <c r="Q74" i="14"/>
  <c r="J74" i="15"/>
  <c r="F71" i="14"/>
  <c r="G71" i="14" s="1"/>
  <c r="C71" i="15"/>
  <c r="G71" i="10"/>
  <c r="L81" i="7"/>
  <c r="O76" i="10"/>
  <c r="J76" i="10"/>
  <c r="M69" i="10"/>
  <c r="AK67" i="14"/>
  <c r="AN67" i="14" s="1"/>
  <c r="S67" i="15"/>
  <c r="AE67" i="10"/>
  <c r="AI70" i="8" s="1"/>
  <c r="AL70" i="8" s="1"/>
  <c r="AK64" i="14"/>
  <c r="AN64" i="14" s="1"/>
  <c r="S64" i="15"/>
  <c r="AE64" i="10"/>
  <c r="AI67" i="8" s="1"/>
  <c r="AL67" i="8" s="1"/>
  <c r="AM67" i="8" s="1"/>
  <c r="W56" i="10"/>
  <c r="O70" i="10"/>
  <c r="S69" i="10"/>
  <c r="H72" i="7" s="1"/>
  <c r="O122" i="12"/>
  <c r="K71" i="6" s="1"/>
  <c r="L71" i="6" s="1"/>
  <c r="M71" i="6" s="1"/>
  <c r="AL64" i="14"/>
  <c r="T64" i="15"/>
  <c r="AF64" i="10"/>
  <c r="AJ67" i="8" s="1"/>
  <c r="P57" i="10"/>
  <c r="D77" i="15"/>
  <c r="H77" i="14"/>
  <c r="H77" i="10"/>
  <c r="M77" i="10"/>
  <c r="C80" i="7"/>
  <c r="C79" i="3"/>
  <c r="C80" i="8"/>
  <c r="C80" i="6"/>
  <c r="AI70" i="14"/>
  <c r="R70" i="15"/>
  <c r="AD70" i="10"/>
  <c r="AG73" i="8" s="1"/>
  <c r="X75" i="10"/>
  <c r="T73" i="15"/>
  <c r="AL73" i="14"/>
  <c r="AF73" i="10"/>
  <c r="AJ76" i="8" s="1"/>
  <c r="AG70" i="10"/>
  <c r="AK73" i="8" s="1"/>
  <c r="U70" i="15"/>
  <c r="AM70" i="14"/>
  <c r="I70" i="14"/>
  <c r="E70" i="15"/>
  <c r="I70" i="10"/>
  <c r="S73" i="6" s="1"/>
  <c r="AK70" i="14"/>
  <c r="AE70" i="10"/>
  <c r="AI73" i="8" s="1"/>
  <c r="S70" i="15"/>
  <c r="Q67" i="14"/>
  <c r="J67" i="15"/>
  <c r="T67" i="10"/>
  <c r="I70" i="7" s="1"/>
  <c r="G81" i="6"/>
  <c r="H81" i="6" s="1"/>
  <c r="F81" i="6"/>
  <c r="AF70" i="14"/>
  <c r="P70" i="15"/>
  <c r="AB70" i="10"/>
  <c r="AD73" i="8" s="1"/>
  <c r="K68" i="10"/>
  <c r="F67" i="15"/>
  <c r="J67" i="14"/>
  <c r="K67" i="14" s="1"/>
  <c r="L67" i="10"/>
  <c r="AK61" i="14"/>
  <c r="AN61" i="14" s="1"/>
  <c r="S61" i="15"/>
  <c r="AE61" i="10"/>
  <c r="AI64" i="8" s="1"/>
  <c r="AL64" i="8" s="1"/>
  <c r="L76" i="7"/>
  <c r="T72" i="15"/>
  <c r="AF72" i="10"/>
  <c r="AJ75" i="8" s="1"/>
  <c r="AL72" i="14"/>
  <c r="AN72" i="14" s="1"/>
  <c r="W72" i="14"/>
  <c r="X72" i="14" s="1"/>
  <c r="T72" i="14" s="1"/>
  <c r="J127" i="12"/>
  <c r="G75" i="15"/>
  <c r="N75" i="14"/>
  <c r="Q75" i="10"/>
  <c r="F78" i="7" s="1"/>
  <c r="M63" i="10"/>
  <c r="L63" i="10"/>
  <c r="F63" i="15"/>
  <c r="J63" i="14"/>
  <c r="K63" i="14" s="1"/>
  <c r="AA62" i="14"/>
  <c r="L62" i="15"/>
  <c r="AM62" i="14"/>
  <c r="U62" i="15"/>
  <c r="AG62" i="10"/>
  <c r="AK65" i="8" s="1"/>
  <c r="M68" i="7"/>
  <c r="N62" i="10"/>
  <c r="U62" i="10"/>
  <c r="J65" i="7" s="1"/>
  <c r="K62" i="15"/>
  <c r="R62" i="14"/>
  <c r="W44" i="10"/>
  <c r="K69" i="14"/>
  <c r="L69" i="14" s="1"/>
  <c r="D69" i="14" s="1"/>
  <c r="S62" i="15"/>
  <c r="AK62" i="14"/>
  <c r="AE62" i="10"/>
  <c r="AI65" i="8" s="1"/>
  <c r="AL65" i="8" s="1"/>
  <c r="E63" i="14"/>
  <c r="F63" i="10"/>
  <c r="B63" i="15"/>
  <c r="I63" i="14"/>
  <c r="E63" i="15"/>
  <c r="I63" i="10"/>
  <c r="S66" i="6" s="1"/>
  <c r="O66" i="10"/>
  <c r="C69" i="7"/>
  <c r="P69" i="7" s="1"/>
  <c r="C69" i="6"/>
  <c r="C68" i="3"/>
  <c r="C69" i="8"/>
  <c r="X62" i="10"/>
  <c r="P64" i="7"/>
  <c r="E54" i="15"/>
  <c r="I54" i="10"/>
  <c r="S57" i="6" s="1"/>
  <c r="I54" i="14"/>
  <c r="K54" i="14" s="1"/>
  <c r="L54" i="14" s="1"/>
  <c r="J54" i="10"/>
  <c r="J59" i="15"/>
  <c r="T59" i="10"/>
  <c r="I62" i="7" s="1"/>
  <c r="O62" i="7" s="1"/>
  <c r="Q59" i="14"/>
  <c r="W59" i="10"/>
  <c r="AH59" i="14"/>
  <c r="Q59" i="15"/>
  <c r="AC59" i="10"/>
  <c r="AF62" i="8" s="1"/>
  <c r="V53" i="10"/>
  <c r="Y56" i="8"/>
  <c r="Z56" i="8" s="1"/>
  <c r="W50" i="10"/>
  <c r="O49" i="10"/>
  <c r="F46" i="14"/>
  <c r="C46" i="15"/>
  <c r="G46" i="10"/>
  <c r="C46" i="8"/>
  <c r="C46" i="6"/>
  <c r="C46" i="7"/>
  <c r="C45" i="3"/>
  <c r="Q35" i="14"/>
  <c r="T35" i="10"/>
  <c r="I38" i="7" s="1"/>
  <c r="J35" i="15"/>
  <c r="O32" i="10"/>
  <c r="H31" i="14"/>
  <c r="H31" i="10"/>
  <c r="D31" i="15"/>
  <c r="N52" i="15"/>
  <c r="Z52" i="10"/>
  <c r="AB55" i="8" s="1"/>
  <c r="AD52" i="14"/>
  <c r="M52" i="10"/>
  <c r="F49" i="14"/>
  <c r="C49" i="15"/>
  <c r="G49" i="10"/>
  <c r="O41" i="6"/>
  <c r="T41" i="6"/>
  <c r="U41" i="6" s="1"/>
  <c r="V41" i="6" s="1"/>
  <c r="P41" i="6"/>
  <c r="Q41" i="6" s="1"/>
  <c r="G56" i="6"/>
  <c r="H56" i="6" s="1"/>
  <c r="I56" i="6" s="1"/>
  <c r="N56" i="6" s="1"/>
  <c r="M55" i="3" s="1"/>
  <c r="F56" i="6"/>
  <c r="R51" i="10"/>
  <c r="G54" i="7" s="1"/>
  <c r="M54" i="7" s="1"/>
  <c r="O51" i="14"/>
  <c r="H51" i="15"/>
  <c r="L51" i="15"/>
  <c r="AA51" i="14"/>
  <c r="H58" i="15"/>
  <c r="O58" i="14"/>
  <c r="R58" i="10"/>
  <c r="G61" i="7" s="1"/>
  <c r="W58" i="14"/>
  <c r="X58" i="14" s="1"/>
  <c r="T58" i="14" s="1"/>
  <c r="J113" i="12"/>
  <c r="K55" i="10"/>
  <c r="W55" i="14"/>
  <c r="X55" i="14" s="1"/>
  <c r="T55" i="14" s="1"/>
  <c r="J105" i="12"/>
  <c r="Q58" i="8" s="1"/>
  <c r="R58" i="8" s="1"/>
  <c r="N55" i="14"/>
  <c r="Q55" i="10"/>
  <c r="F58" i="7" s="1"/>
  <c r="G55" i="15"/>
  <c r="Q52" i="14"/>
  <c r="T52" i="10"/>
  <c r="I55" i="7" s="1"/>
  <c r="J52" i="15"/>
  <c r="R49" i="15"/>
  <c r="AD49" i="10"/>
  <c r="AG52" i="8" s="1"/>
  <c r="AI49" i="14"/>
  <c r="Q48" i="14"/>
  <c r="J48" i="15"/>
  <c r="Z46" i="10"/>
  <c r="AB49" i="8" s="1"/>
  <c r="AD46" i="14"/>
  <c r="N46" i="15"/>
  <c r="T41" i="15"/>
  <c r="AF41" i="10"/>
  <c r="AJ44" i="8" s="1"/>
  <c r="AL41" i="14"/>
  <c r="AD35" i="10"/>
  <c r="AG38" i="8" s="1"/>
  <c r="AH38" i="8" s="1"/>
  <c r="AM38" i="8" s="1"/>
  <c r="AI35" i="14"/>
  <c r="R35" i="15"/>
  <c r="AG32" i="10"/>
  <c r="AK35" i="8" s="1"/>
  <c r="AM32" i="14"/>
  <c r="U32" i="15"/>
  <c r="W26" i="10"/>
  <c r="P18" i="10"/>
  <c r="W52" i="10"/>
  <c r="W50" i="14"/>
  <c r="X50" i="14" s="1"/>
  <c r="T50" i="14" s="1"/>
  <c r="AH50" i="14"/>
  <c r="Q50" i="15"/>
  <c r="AC50" i="10"/>
  <c r="AF53" i="8" s="1"/>
  <c r="AA50" i="14"/>
  <c r="L50" i="15"/>
  <c r="P51" i="6"/>
  <c r="Q51" i="6" s="1"/>
  <c r="R51" i="6" s="1"/>
  <c r="J51" i="6"/>
  <c r="K51" i="6"/>
  <c r="L51" i="6" s="1"/>
  <c r="T46" i="15"/>
  <c r="AL46" i="14"/>
  <c r="AF46" i="10"/>
  <c r="AJ49" i="8" s="1"/>
  <c r="Q45" i="10"/>
  <c r="F48" i="7" s="1"/>
  <c r="G45" i="15"/>
  <c r="N45" i="14"/>
  <c r="AI45" i="14"/>
  <c r="R45" i="15"/>
  <c r="AD45" i="10"/>
  <c r="AG48" i="8" s="1"/>
  <c r="AH48" i="8" s="1"/>
  <c r="P40" i="15"/>
  <c r="AB40" i="10"/>
  <c r="AD43" i="8" s="1"/>
  <c r="AF40" i="14"/>
  <c r="P35" i="10"/>
  <c r="K32" i="10"/>
  <c r="I60" i="15"/>
  <c r="G52" i="14"/>
  <c r="N49" i="10"/>
  <c r="G56" i="14"/>
  <c r="E46" i="14"/>
  <c r="B46" i="15"/>
  <c r="F46" i="10"/>
  <c r="AE39" i="14"/>
  <c r="O39" i="15"/>
  <c r="AA39" i="10"/>
  <c r="AC42" i="8" s="1"/>
  <c r="S38" i="10"/>
  <c r="H41" i="7" s="1"/>
  <c r="F27" i="14"/>
  <c r="G27" i="14" s="1"/>
  <c r="G27" i="10"/>
  <c r="C27" i="15"/>
  <c r="X41" i="6"/>
  <c r="Y41" i="6" s="1"/>
  <c r="Z41" i="6" s="1"/>
  <c r="W41" i="6"/>
  <c r="W49" i="6"/>
  <c r="D42" i="15"/>
  <c r="H42" i="14"/>
  <c r="L42" i="14" s="1"/>
  <c r="H42" i="10"/>
  <c r="G42" i="10"/>
  <c r="C42" i="15"/>
  <c r="F42" i="14"/>
  <c r="G42" i="14" s="1"/>
  <c r="C45" i="7"/>
  <c r="C45" i="8"/>
  <c r="C45" i="6"/>
  <c r="C44" i="3"/>
  <c r="G42" i="6"/>
  <c r="H42" i="6" s="1"/>
  <c r="I42" i="6" s="1"/>
  <c r="F42" i="6"/>
  <c r="M37" i="10"/>
  <c r="AN42" i="14"/>
  <c r="P44" i="6"/>
  <c r="Q44" i="6" s="1"/>
  <c r="O44" i="6"/>
  <c r="T44" i="6"/>
  <c r="U44" i="6" s="1"/>
  <c r="V44" i="6" s="1"/>
  <c r="L37" i="10"/>
  <c r="J37" i="14"/>
  <c r="K37" i="14" s="1"/>
  <c r="F37" i="15"/>
  <c r="V41" i="10"/>
  <c r="Y44" i="8"/>
  <c r="Z44" i="8" s="1"/>
  <c r="D39" i="15"/>
  <c r="H39" i="14"/>
  <c r="H39" i="10"/>
  <c r="O39" i="10"/>
  <c r="C42" i="8"/>
  <c r="C42" i="7"/>
  <c r="M42" i="7" s="1"/>
  <c r="C42" i="6"/>
  <c r="C41" i="3"/>
  <c r="J37" i="10"/>
  <c r="F36" i="10"/>
  <c r="E36" i="14"/>
  <c r="B36" i="15"/>
  <c r="K38" i="14"/>
  <c r="L38" i="14" s="1"/>
  <c r="G38" i="6"/>
  <c r="H38" i="6" s="1"/>
  <c r="F38" i="6"/>
  <c r="I29" i="14"/>
  <c r="K29" i="14" s="1"/>
  <c r="L29" i="14" s="1"/>
  <c r="I29" i="10"/>
  <c r="S32" i="6" s="1"/>
  <c r="E29" i="15"/>
  <c r="AB29" i="10"/>
  <c r="AD32" i="8" s="1"/>
  <c r="AF29" i="14"/>
  <c r="P29" i="15"/>
  <c r="O48" i="12"/>
  <c r="K26" i="6" s="1"/>
  <c r="L26" i="6" s="1"/>
  <c r="M26" i="6" s="1"/>
  <c r="C23" i="3"/>
  <c r="C24" i="8"/>
  <c r="C24" i="6"/>
  <c r="C24" i="7"/>
  <c r="L24" i="7" s="1"/>
  <c r="H13" i="14"/>
  <c r="D13" i="15"/>
  <c r="V13" i="15" s="1"/>
  <c r="G13" i="11" s="1"/>
  <c r="D13" i="11" s="1"/>
  <c r="H13" i="10"/>
  <c r="W33" i="10"/>
  <c r="I33" i="10"/>
  <c r="S36" i="6" s="1"/>
  <c r="I33" i="14"/>
  <c r="E33" i="15"/>
  <c r="AI33" i="14"/>
  <c r="R33" i="15"/>
  <c r="AD33" i="10"/>
  <c r="AG36" i="8" s="1"/>
  <c r="S29" i="10"/>
  <c r="H32" i="7" s="1"/>
  <c r="X28" i="10"/>
  <c r="N28" i="10"/>
  <c r="I27" i="15"/>
  <c r="T30" i="6"/>
  <c r="U30" i="6" s="1"/>
  <c r="V30" i="6" s="1"/>
  <c r="O30" i="6"/>
  <c r="E20" i="14"/>
  <c r="B20" i="15"/>
  <c r="F20" i="10"/>
  <c r="G35" i="6"/>
  <c r="H35" i="6" s="1"/>
  <c r="F35" i="6"/>
  <c r="M30" i="10"/>
  <c r="AC30" i="14"/>
  <c r="M30" i="15"/>
  <c r="Y30" i="10"/>
  <c r="AA33" i="8" s="1"/>
  <c r="I29" i="15"/>
  <c r="V26" i="10"/>
  <c r="Y29" i="8"/>
  <c r="Z29" i="8" s="1"/>
  <c r="J29" i="6"/>
  <c r="K29" i="6"/>
  <c r="L29" i="6" s="1"/>
  <c r="K33" i="10"/>
  <c r="K25" i="15"/>
  <c r="R25" i="14"/>
  <c r="U25" i="10"/>
  <c r="J28" i="7" s="1"/>
  <c r="W25" i="14"/>
  <c r="X25" i="14" s="1"/>
  <c r="T25" i="14" s="1"/>
  <c r="Q22" i="14"/>
  <c r="J22" i="15"/>
  <c r="T22" i="10"/>
  <c r="I25" i="7" s="1"/>
  <c r="O25" i="7" s="1"/>
  <c r="R17" i="15"/>
  <c r="AD17" i="10"/>
  <c r="AG20" i="8" s="1"/>
  <c r="AI17" i="14"/>
  <c r="W17" i="14"/>
  <c r="X17" i="14" s="1"/>
  <c r="T17" i="14" s="1"/>
  <c r="J39" i="12"/>
  <c r="Q20" i="8" s="1"/>
  <c r="R20" i="8" s="1"/>
  <c r="P24" i="10"/>
  <c r="P22" i="14"/>
  <c r="T24" i="10"/>
  <c r="I27" i="7" s="1"/>
  <c r="O27" i="7" s="1"/>
  <c r="Q24" i="14"/>
  <c r="J24" i="15"/>
  <c r="G30" i="6"/>
  <c r="H30" i="6" s="1"/>
  <c r="F30" i="6"/>
  <c r="K24" i="15"/>
  <c r="R24" i="14"/>
  <c r="U24" i="10"/>
  <c r="J27" i="7" s="1"/>
  <c r="P27" i="7" s="1"/>
  <c r="J24" i="10"/>
  <c r="C27" i="8"/>
  <c r="C26" i="3"/>
  <c r="C27" i="6"/>
  <c r="C27" i="7"/>
  <c r="K21" i="7"/>
  <c r="P20" i="3" s="1"/>
  <c r="N21" i="7"/>
  <c r="M3" i="10"/>
  <c r="P68" i="7"/>
  <c r="P106" i="7"/>
  <c r="P60" i="7"/>
  <c r="C6" i="6"/>
  <c r="L26" i="7"/>
  <c r="L16" i="7"/>
  <c r="O132" i="7"/>
  <c r="C6" i="7"/>
  <c r="C5" i="3"/>
  <c r="P81" i="7"/>
  <c r="P21" i="7"/>
  <c r="C6" i="8"/>
  <c r="P37" i="7"/>
  <c r="L21" i="7"/>
  <c r="O37" i="7"/>
  <c r="V20" i="10"/>
  <c r="Y23" i="8"/>
  <c r="Z23" i="8" s="1"/>
  <c r="X16" i="6"/>
  <c r="Y16" i="6" s="1"/>
  <c r="W16" i="6"/>
  <c r="E5" i="14"/>
  <c r="F5" i="10"/>
  <c r="B5" i="15"/>
  <c r="H133" i="8"/>
  <c r="O133" i="8" s="1"/>
  <c r="H53" i="8"/>
  <c r="O53" i="8" s="1"/>
  <c r="U19" i="15"/>
  <c r="AG19" i="10"/>
  <c r="AK22" i="8" s="1"/>
  <c r="AM19" i="14"/>
  <c r="Q19" i="14"/>
  <c r="T19" i="10"/>
  <c r="I22" i="7" s="1"/>
  <c r="J19" i="15"/>
  <c r="O19" i="6"/>
  <c r="P19" i="6"/>
  <c r="Q19" i="6" s="1"/>
  <c r="AC14" i="10"/>
  <c r="AF17" i="8" s="1"/>
  <c r="AH17" i="8" s="1"/>
  <c r="Q14" i="15"/>
  <c r="AH14" i="14"/>
  <c r="AJ14" i="14" s="1"/>
  <c r="P11" i="10"/>
  <c r="Q9" i="10"/>
  <c r="F12" i="7" s="1"/>
  <c r="L12" i="7" s="1"/>
  <c r="G9" i="15"/>
  <c r="N9" i="14"/>
  <c r="W8" i="10"/>
  <c r="J3" i="10"/>
  <c r="H84" i="8"/>
  <c r="O84" i="8" s="1"/>
  <c r="R48" i="8"/>
  <c r="X48" i="8" s="1"/>
  <c r="S47" i="3" s="1"/>
  <c r="H39" i="8"/>
  <c r="O39" i="8" s="1"/>
  <c r="H26" i="8"/>
  <c r="O26" i="8" s="1"/>
  <c r="AF14" i="14"/>
  <c r="P14" i="15"/>
  <c r="AB14" i="10"/>
  <c r="AD17" i="8" s="1"/>
  <c r="O12" i="10"/>
  <c r="C15" i="8"/>
  <c r="C14" i="3"/>
  <c r="C15" i="7"/>
  <c r="M15" i="7" s="1"/>
  <c r="C15" i="6"/>
  <c r="M11" i="10"/>
  <c r="Q10" i="15"/>
  <c r="AC10" i="10"/>
  <c r="AF13" i="8" s="1"/>
  <c r="AH13" i="8" s="1"/>
  <c r="AH10" i="14"/>
  <c r="AJ10" i="14" s="1"/>
  <c r="AC6" i="10"/>
  <c r="AF9" i="8" s="1"/>
  <c r="AH9" i="8" s="1"/>
  <c r="Q6" i="15"/>
  <c r="AH6" i="14"/>
  <c r="AJ6" i="14" s="1"/>
  <c r="E6" i="15"/>
  <c r="I6" i="14"/>
  <c r="K6" i="14" s="1"/>
  <c r="L6" i="14" s="1"/>
  <c r="I6" i="10"/>
  <c r="S9" i="6" s="1"/>
  <c r="C9" i="7"/>
  <c r="C9" i="8"/>
  <c r="C8" i="3"/>
  <c r="C9" i="6"/>
  <c r="F4" i="14"/>
  <c r="G4" i="10"/>
  <c r="C4" i="15"/>
  <c r="H119" i="8"/>
  <c r="O119" i="8" s="1"/>
  <c r="H76" i="8"/>
  <c r="O76" i="8" s="1"/>
  <c r="R52" i="8"/>
  <c r="R14" i="14"/>
  <c r="K14" i="15"/>
  <c r="U14" i="10"/>
  <c r="J17" i="7" s="1"/>
  <c r="L16" i="10"/>
  <c r="F16" i="15"/>
  <c r="J16" i="14"/>
  <c r="O38" i="12"/>
  <c r="AI16" i="14"/>
  <c r="AD16" i="10"/>
  <c r="AG19" i="8" s="1"/>
  <c r="R16" i="15"/>
  <c r="N15" i="10"/>
  <c r="Q15" i="14"/>
  <c r="J15" i="15"/>
  <c r="T15" i="10"/>
  <c r="I18" i="7" s="1"/>
  <c r="O18" i="7" s="1"/>
  <c r="AA8" i="14"/>
  <c r="L8" i="15"/>
  <c r="AD8" i="14"/>
  <c r="Z8" i="10"/>
  <c r="AB11" i="8" s="1"/>
  <c r="N8" i="15"/>
  <c r="V5" i="10"/>
  <c r="Y8" i="8"/>
  <c r="Z8" i="8" s="1"/>
  <c r="P3" i="10"/>
  <c r="R37" i="8"/>
  <c r="N11" i="8"/>
  <c r="R125" i="8"/>
  <c r="W81" i="8"/>
  <c r="T68" i="5"/>
  <c r="T12" i="5"/>
  <c r="T118" i="4"/>
  <c r="T72" i="4"/>
  <c r="T40" i="4"/>
  <c r="T8" i="4"/>
  <c r="F7" i="10"/>
  <c r="B7" i="15"/>
  <c r="E7" i="14"/>
  <c r="U7" i="10"/>
  <c r="J10" i="7" s="1"/>
  <c r="R7" i="14"/>
  <c r="K7" i="15"/>
  <c r="U7" i="15"/>
  <c r="AG7" i="10"/>
  <c r="AK10" i="8" s="1"/>
  <c r="AM7" i="14"/>
  <c r="W110" i="8"/>
  <c r="T30" i="5"/>
  <c r="T86" i="4"/>
  <c r="T35" i="4"/>
  <c r="T5" i="4"/>
  <c r="C5" i="4"/>
  <c r="L10" i="8"/>
  <c r="K43" i="8"/>
  <c r="O43" i="8" s="1"/>
  <c r="L116" i="7"/>
  <c r="T37" i="5"/>
  <c r="T80" i="4"/>
  <c r="W46" i="8"/>
  <c r="W33" i="8"/>
  <c r="K29" i="8"/>
  <c r="O29" i="8" s="1"/>
  <c r="K9" i="8"/>
  <c r="O94" i="7"/>
  <c r="T101" i="4"/>
  <c r="T20" i="4"/>
  <c r="G5" i="14"/>
  <c r="V3" i="10"/>
  <c r="Y6" i="8"/>
  <c r="Z6" i="8" s="1"/>
  <c r="R59" i="8"/>
  <c r="U24" i="8"/>
  <c r="I16" i="8"/>
  <c r="T44" i="5"/>
  <c r="T17" i="5"/>
  <c r="AH22" i="8"/>
  <c r="H89" i="8"/>
  <c r="O89" i="8" s="1"/>
  <c r="T92" i="4"/>
  <c r="W75" i="8"/>
  <c r="H64" i="8"/>
  <c r="P9" i="8"/>
  <c r="R9" i="8" s="1"/>
  <c r="T9" i="5"/>
  <c r="O6" i="6"/>
  <c r="H138" i="8"/>
  <c r="K129" i="8"/>
  <c r="H23" i="8"/>
  <c r="T93" i="4"/>
  <c r="T46" i="4"/>
  <c r="T26" i="5"/>
  <c r="P132" i="14"/>
  <c r="P132" i="7"/>
  <c r="AK126" i="14"/>
  <c r="AN126" i="14" s="1"/>
  <c r="S126" i="15"/>
  <c r="AE126" i="10"/>
  <c r="AI129" i="8" s="1"/>
  <c r="AL129" i="8" s="1"/>
  <c r="AA126" i="14"/>
  <c r="L126" i="15"/>
  <c r="C128" i="15"/>
  <c r="G128" i="10"/>
  <c r="F128" i="14"/>
  <c r="G128" i="14" s="1"/>
  <c r="R128" i="14"/>
  <c r="K128" i="15"/>
  <c r="U128" i="10"/>
  <c r="J131" i="7" s="1"/>
  <c r="P131" i="7" s="1"/>
  <c r="N123" i="14"/>
  <c r="Q123" i="10"/>
  <c r="F126" i="7" s="1"/>
  <c r="L126" i="7" s="1"/>
  <c r="G123" i="15"/>
  <c r="H121" i="14"/>
  <c r="H121" i="10"/>
  <c r="D121" i="15"/>
  <c r="V121" i="15" s="1"/>
  <c r="G121" i="11" s="1"/>
  <c r="D121" i="11" s="1"/>
  <c r="AC122" i="14"/>
  <c r="Y122" i="10"/>
  <c r="AA125" i="8" s="1"/>
  <c r="M122" i="15"/>
  <c r="T122" i="15"/>
  <c r="AL122" i="14"/>
  <c r="AF122" i="10"/>
  <c r="AJ125" i="8" s="1"/>
  <c r="AD122" i="14"/>
  <c r="Z122" i="10"/>
  <c r="AB125" i="8" s="1"/>
  <c r="N122" i="15"/>
  <c r="AD118" i="14"/>
  <c r="N118" i="15"/>
  <c r="Z118" i="10"/>
  <c r="AB121" i="8" s="1"/>
  <c r="K126" i="6"/>
  <c r="L126" i="6" s="1"/>
  <c r="M126" i="6" s="1"/>
  <c r="J126" i="6"/>
  <c r="AL127" i="8"/>
  <c r="O118" i="10"/>
  <c r="AE117" i="14"/>
  <c r="AG117" i="14" s="1"/>
  <c r="AA117" i="10"/>
  <c r="AC120" i="8" s="1"/>
  <c r="AE120" i="8" s="1"/>
  <c r="O117" i="15"/>
  <c r="X124" i="6"/>
  <c r="Y124" i="6" s="1"/>
  <c r="Z124" i="6" s="1"/>
  <c r="W124" i="6"/>
  <c r="Z120" i="10"/>
  <c r="AB123" i="8" s="1"/>
  <c r="AD120" i="14"/>
  <c r="N120" i="15"/>
  <c r="T120" i="10"/>
  <c r="I123" i="7" s="1"/>
  <c r="O123" i="7" s="1"/>
  <c r="Q120" i="14"/>
  <c r="J120" i="15"/>
  <c r="I120" i="14"/>
  <c r="E120" i="15"/>
  <c r="I120" i="10"/>
  <c r="S123" i="6" s="1"/>
  <c r="AM120" i="14"/>
  <c r="U120" i="15"/>
  <c r="AG120" i="10"/>
  <c r="AK123" i="8" s="1"/>
  <c r="O116" i="15"/>
  <c r="AE116" i="14"/>
  <c r="AA116" i="10"/>
  <c r="AC119" i="8" s="1"/>
  <c r="M116" i="10"/>
  <c r="Z115" i="10"/>
  <c r="AB118" i="8" s="1"/>
  <c r="AE118" i="8" s="1"/>
  <c r="N115" i="15"/>
  <c r="AD115" i="14"/>
  <c r="AG115" i="14" s="1"/>
  <c r="P113" i="10"/>
  <c r="AA119" i="14"/>
  <c r="L119" i="15"/>
  <c r="E119" i="15"/>
  <c r="I119" i="10"/>
  <c r="S122" i="6" s="1"/>
  <c r="I119" i="14"/>
  <c r="O119" i="14"/>
  <c r="R119" i="10"/>
  <c r="G122" i="7" s="1"/>
  <c r="M122" i="7" s="1"/>
  <c r="H119" i="15"/>
  <c r="AL118" i="8"/>
  <c r="R111" i="15"/>
  <c r="AD111" i="10"/>
  <c r="AG114" i="8" s="1"/>
  <c r="AI111" i="14"/>
  <c r="C114" i="8"/>
  <c r="C114" i="6"/>
  <c r="C113" i="3"/>
  <c r="C114" i="7"/>
  <c r="P114" i="7" s="1"/>
  <c r="L114" i="10"/>
  <c r="J114" i="14"/>
  <c r="K114" i="14" s="1"/>
  <c r="L114" i="14" s="1"/>
  <c r="F114" i="15"/>
  <c r="O154" i="12"/>
  <c r="F112" i="15"/>
  <c r="L112" i="10"/>
  <c r="J112" i="14"/>
  <c r="O167" i="12"/>
  <c r="AK108" i="14"/>
  <c r="AN108" i="14" s="1"/>
  <c r="AB108" i="14" s="1"/>
  <c r="Z108" i="14" s="1"/>
  <c r="S108" i="14" s="1"/>
  <c r="S108" i="15"/>
  <c r="AE108" i="10"/>
  <c r="AI111" i="8" s="1"/>
  <c r="AL111" i="8" s="1"/>
  <c r="D106" i="15"/>
  <c r="H106" i="10"/>
  <c r="H106" i="14"/>
  <c r="L106" i="14" s="1"/>
  <c r="E105" i="15"/>
  <c r="I105" i="10"/>
  <c r="S108" i="6" s="1"/>
  <c r="I105" i="14"/>
  <c r="K105" i="14" s="1"/>
  <c r="L105" i="14" s="1"/>
  <c r="P107" i="15"/>
  <c r="AB107" i="10"/>
  <c r="AD110" i="8" s="1"/>
  <c r="AF107" i="14"/>
  <c r="AF107" i="10"/>
  <c r="AJ110" i="8" s="1"/>
  <c r="T107" i="15"/>
  <c r="AL107" i="14"/>
  <c r="AN102" i="14"/>
  <c r="O107" i="6"/>
  <c r="T107" i="6"/>
  <c r="U107" i="6" s="1"/>
  <c r="V107" i="6" s="1"/>
  <c r="L107" i="14"/>
  <c r="D107" i="14" s="1"/>
  <c r="H110" i="10"/>
  <c r="H110" i="14"/>
  <c r="D110" i="15"/>
  <c r="P105" i="14"/>
  <c r="L109" i="10"/>
  <c r="F109" i="15"/>
  <c r="J109" i="14"/>
  <c r="K109" i="14" s="1"/>
  <c r="AC109" i="14"/>
  <c r="M109" i="15"/>
  <c r="Y109" i="10"/>
  <c r="AA112" i="8" s="1"/>
  <c r="M109" i="7"/>
  <c r="L109" i="14"/>
  <c r="J107" i="10"/>
  <c r="J104" i="14"/>
  <c r="K104" i="14" s="1"/>
  <c r="L104" i="14" s="1"/>
  <c r="L104" i="10"/>
  <c r="F104" i="15"/>
  <c r="W104" i="10"/>
  <c r="R102" i="14"/>
  <c r="U102" i="10"/>
  <c r="J105" i="7" s="1"/>
  <c r="P105" i="7" s="1"/>
  <c r="K102" i="15"/>
  <c r="AM110" i="14"/>
  <c r="U110" i="15"/>
  <c r="AG110" i="10"/>
  <c r="AK113" i="8" s="1"/>
  <c r="Z110" i="10"/>
  <c r="AB113" i="8" s="1"/>
  <c r="N110" i="15"/>
  <c r="AD110" i="14"/>
  <c r="O110" i="14"/>
  <c r="H110" i="15"/>
  <c r="R110" i="10"/>
  <c r="G113" i="7" s="1"/>
  <c r="E110" i="14"/>
  <c r="B110" i="15"/>
  <c r="F110" i="10"/>
  <c r="AC107" i="10"/>
  <c r="AF110" i="8" s="1"/>
  <c r="AH107" i="14"/>
  <c r="Q107" i="15"/>
  <c r="S102" i="10"/>
  <c r="H105" i="7" s="1"/>
  <c r="AH100" i="14"/>
  <c r="AJ100" i="14" s="1"/>
  <c r="AB100" i="14" s="1"/>
  <c r="Q100" i="15"/>
  <c r="AC100" i="10"/>
  <c r="AF103" i="8" s="1"/>
  <c r="AH103" i="8" s="1"/>
  <c r="AM103" i="8" s="1"/>
  <c r="AK99" i="14"/>
  <c r="S99" i="15"/>
  <c r="AE99" i="10"/>
  <c r="AI102" i="8" s="1"/>
  <c r="AK91" i="14"/>
  <c r="AN91" i="14" s="1"/>
  <c r="S91" i="15"/>
  <c r="AE91" i="10"/>
  <c r="AI94" i="8" s="1"/>
  <c r="AL94" i="8" s="1"/>
  <c r="AJ109" i="14"/>
  <c r="AN105" i="14"/>
  <c r="I97" i="14"/>
  <c r="E97" i="15"/>
  <c r="I97" i="10"/>
  <c r="F95" i="14"/>
  <c r="G95" i="14" s="1"/>
  <c r="G95" i="10"/>
  <c r="C95" i="15"/>
  <c r="N8" i="13"/>
  <c r="W95" i="14"/>
  <c r="X95" i="14" s="1"/>
  <c r="T95" i="14" s="1"/>
  <c r="C98" i="7"/>
  <c r="C98" i="6"/>
  <c r="C98" i="8"/>
  <c r="C97" i="3"/>
  <c r="I100" i="15"/>
  <c r="P105" i="6"/>
  <c r="Q105" i="6" s="1"/>
  <c r="R105" i="6" s="1"/>
  <c r="J105" i="6"/>
  <c r="G96" i="15"/>
  <c r="N96" i="14"/>
  <c r="M96" i="14" s="1"/>
  <c r="Q96" i="10"/>
  <c r="F99" i="7" s="1"/>
  <c r="L99" i="7" s="1"/>
  <c r="V97" i="10"/>
  <c r="Y100" i="8"/>
  <c r="Z100" i="8" s="1"/>
  <c r="P78" i="10"/>
  <c r="AE101" i="8"/>
  <c r="AB96" i="10"/>
  <c r="AD99" i="8" s="1"/>
  <c r="AF96" i="14"/>
  <c r="P96" i="15"/>
  <c r="AC92" i="10"/>
  <c r="AF95" i="8" s="1"/>
  <c r="AH95" i="8" s="1"/>
  <c r="AH92" i="14"/>
  <c r="AJ92" i="14" s="1"/>
  <c r="Q92" i="15"/>
  <c r="U96" i="10"/>
  <c r="J99" i="7" s="1"/>
  <c r="P99" i="7" s="1"/>
  <c r="R96" i="14"/>
  <c r="K96" i="15"/>
  <c r="AM96" i="14"/>
  <c r="U96" i="15"/>
  <c r="AG96" i="10"/>
  <c r="AK99" i="8" s="1"/>
  <c r="L96" i="15"/>
  <c r="AA96" i="14"/>
  <c r="H92" i="14"/>
  <c r="D92" i="15"/>
  <c r="H92" i="10"/>
  <c r="X95" i="6" s="1"/>
  <c r="Y95" i="6" s="1"/>
  <c r="Z95" i="6" s="1"/>
  <c r="W101" i="10"/>
  <c r="O101" i="10"/>
  <c r="W101" i="14"/>
  <c r="X101" i="14" s="1"/>
  <c r="T101" i="14" s="1"/>
  <c r="J153" i="12"/>
  <c r="N87" i="10"/>
  <c r="T82" i="15"/>
  <c r="AL82" i="14"/>
  <c r="AF82" i="10"/>
  <c r="AJ85" i="8" s="1"/>
  <c r="E80" i="15"/>
  <c r="V80" i="15" s="1"/>
  <c r="G80" i="11" s="1"/>
  <c r="D80" i="11" s="1"/>
  <c r="I80" i="10"/>
  <c r="S83" i="6" s="1"/>
  <c r="I80" i="14"/>
  <c r="K80" i="14" s="1"/>
  <c r="L80" i="14" s="1"/>
  <c r="S93" i="10"/>
  <c r="H96" i="7" s="1"/>
  <c r="F95" i="6"/>
  <c r="G95" i="6"/>
  <c r="H95" i="6" s="1"/>
  <c r="H90" i="10"/>
  <c r="D90" i="15"/>
  <c r="H90" i="14"/>
  <c r="L90" i="15"/>
  <c r="AA90" i="14"/>
  <c r="P87" i="10"/>
  <c r="AE87" i="14"/>
  <c r="O87" i="15"/>
  <c r="AA87" i="10"/>
  <c r="AC90" i="8" s="1"/>
  <c r="F93" i="15"/>
  <c r="J93" i="14"/>
  <c r="K93" i="14" s="1"/>
  <c r="L93" i="10"/>
  <c r="B89" i="15"/>
  <c r="E89" i="14"/>
  <c r="F89" i="10"/>
  <c r="AM89" i="14"/>
  <c r="U89" i="15"/>
  <c r="AG89" i="10"/>
  <c r="AK92" i="8" s="1"/>
  <c r="R86" i="10"/>
  <c r="G89" i="7" s="1"/>
  <c r="H86" i="15"/>
  <c r="O86" i="14"/>
  <c r="I86" i="14"/>
  <c r="E86" i="15"/>
  <c r="I86" i="10"/>
  <c r="S89" i="6" s="1"/>
  <c r="C89" i="7"/>
  <c r="C89" i="8"/>
  <c r="C89" i="6"/>
  <c r="C88" i="3"/>
  <c r="N84" i="10"/>
  <c r="W82" i="10"/>
  <c r="I101" i="15"/>
  <c r="O88" i="10"/>
  <c r="AD88" i="14"/>
  <c r="Z88" i="10"/>
  <c r="AB91" i="8" s="1"/>
  <c r="N88" i="15"/>
  <c r="G86" i="10"/>
  <c r="C86" i="15"/>
  <c r="F86" i="14"/>
  <c r="H85" i="10"/>
  <c r="D85" i="15"/>
  <c r="H85" i="14"/>
  <c r="AE81" i="14"/>
  <c r="AA81" i="10"/>
  <c r="AC84" i="8" s="1"/>
  <c r="AE84" i="8" s="1"/>
  <c r="AM84" i="8" s="1"/>
  <c r="O81" i="15"/>
  <c r="F94" i="10"/>
  <c r="E94" i="14"/>
  <c r="B94" i="15"/>
  <c r="N7" i="13"/>
  <c r="W94" i="14"/>
  <c r="X94" i="14" s="1"/>
  <c r="T94" i="14" s="1"/>
  <c r="M94" i="10"/>
  <c r="AG92" i="14"/>
  <c r="G87" i="10"/>
  <c r="F87" i="14"/>
  <c r="C87" i="15"/>
  <c r="AF85" i="14"/>
  <c r="P85" i="15"/>
  <c r="AB85" i="10"/>
  <c r="AD88" i="8" s="1"/>
  <c r="AH94" i="8"/>
  <c r="M90" i="10"/>
  <c r="J88" i="6"/>
  <c r="K88" i="6"/>
  <c r="L88" i="6" s="1"/>
  <c r="X82" i="10"/>
  <c r="H93" i="10"/>
  <c r="D93" i="15"/>
  <c r="H93" i="14"/>
  <c r="L93" i="14" s="1"/>
  <c r="G93" i="15"/>
  <c r="N93" i="14"/>
  <c r="Q93" i="10"/>
  <c r="F96" i="7" s="1"/>
  <c r="AF93" i="14"/>
  <c r="AB93" i="10"/>
  <c r="AD96" i="8" s="1"/>
  <c r="P93" i="15"/>
  <c r="V91" i="10"/>
  <c r="Y94" i="8"/>
  <c r="Z94" i="8" s="1"/>
  <c r="U90" i="10"/>
  <c r="J93" i="7" s="1"/>
  <c r="P93" i="7" s="1"/>
  <c r="K90" i="15"/>
  <c r="R90" i="14"/>
  <c r="O146" i="12"/>
  <c r="W86" i="10"/>
  <c r="O138" i="12"/>
  <c r="K87" i="6" s="1"/>
  <c r="L87" i="6" s="1"/>
  <c r="M87" i="6" s="1"/>
  <c r="O83" i="14"/>
  <c r="R83" i="10"/>
  <c r="G86" i="7" s="1"/>
  <c r="M86" i="7" s="1"/>
  <c r="H83" i="15"/>
  <c r="P81" i="10"/>
  <c r="AG78" i="14"/>
  <c r="S81" i="10"/>
  <c r="H84" i="7" s="1"/>
  <c r="W79" i="14"/>
  <c r="X79" i="14" s="1"/>
  <c r="T79" i="14" s="1"/>
  <c r="H74" i="15"/>
  <c r="O74" i="14"/>
  <c r="R74" i="10"/>
  <c r="G77" i="7" s="1"/>
  <c r="P80" i="14"/>
  <c r="J79" i="14"/>
  <c r="K79" i="14" s="1"/>
  <c r="F79" i="15"/>
  <c r="L79" i="10"/>
  <c r="H79" i="10"/>
  <c r="H79" i="14"/>
  <c r="L79" i="14" s="1"/>
  <c r="D79" i="14" s="1"/>
  <c r="D79" i="15"/>
  <c r="O79" i="10"/>
  <c r="P94" i="14"/>
  <c r="O87" i="7"/>
  <c r="AE74" i="14"/>
  <c r="O74" i="15"/>
  <c r="AA74" i="10"/>
  <c r="AC77" i="8" s="1"/>
  <c r="O71" i="10"/>
  <c r="AA76" i="14"/>
  <c r="L76" i="15"/>
  <c r="O76" i="14"/>
  <c r="M76" i="14" s="1"/>
  <c r="H76" i="15"/>
  <c r="R76" i="10"/>
  <c r="G79" i="7" s="1"/>
  <c r="M79" i="7" s="1"/>
  <c r="N69" i="10"/>
  <c r="R69" i="14"/>
  <c r="K69" i="15"/>
  <c r="U69" i="10"/>
  <c r="J72" i="7" s="1"/>
  <c r="U68" i="10"/>
  <c r="J71" i="7" s="1"/>
  <c r="P71" i="7" s="1"/>
  <c r="R68" i="14"/>
  <c r="K68" i="15"/>
  <c r="W64" i="10"/>
  <c r="P56" i="10"/>
  <c r="T68" i="15"/>
  <c r="AL68" i="14"/>
  <c r="AN68" i="14" s="1"/>
  <c r="AF68" i="10"/>
  <c r="AJ71" i="8" s="1"/>
  <c r="AL71" i="8" s="1"/>
  <c r="AK65" i="14"/>
  <c r="AN65" i="14" s="1"/>
  <c r="AB65" i="14" s="1"/>
  <c r="Z65" i="14" s="1"/>
  <c r="S65" i="14" s="1"/>
  <c r="AE65" i="10"/>
  <c r="AI68" i="8" s="1"/>
  <c r="AL68" i="8" s="1"/>
  <c r="S65" i="15"/>
  <c r="AE61" i="14"/>
  <c r="O61" i="15"/>
  <c r="AA61" i="10"/>
  <c r="AC64" i="8" s="1"/>
  <c r="R77" i="14"/>
  <c r="K77" i="15"/>
  <c r="U77" i="10"/>
  <c r="J80" i="7" s="1"/>
  <c r="J77" i="15"/>
  <c r="T77" i="10"/>
  <c r="I80" i="7" s="1"/>
  <c r="Q77" i="14"/>
  <c r="U75" i="15"/>
  <c r="AG75" i="10"/>
  <c r="AK78" i="8" s="1"/>
  <c r="AM75" i="14"/>
  <c r="W72" i="10"/>
  <c r="AE77" i="8"/>
  <c r="AM77" i="8" s="1"/>
  <c r="G74" i="14"/>
  <c r="L75" i="15"/>
  <c r="AA75" i="14"/>
  <c r="J73" i="10"/>
  <c r="X70" i="10"/>
  <c r="C73" i="7"/>
  <c r="C73" i="6"/>
  <c r="C72" i="3"/>
  <c r="C73" i="8"/>
  <c r="AE67" i="14"/>
  <c r="AA67" i="10"/>
  <c r="AC70" i="8" s="1"/>
  <c r="O67" i="15"/>
  <c r="L77" i="15"/>
  <c r="AA77" i="14"/>
  <c r="O79" i="6"/>
  <c r="T79" i="6"/>
  <c r="U79" i="6" s="1"/>
  <c r="V79" i="6" s="1"/>
  <c r="P79" i="6"/>
  <c r="Q79" i="6" s="1"/>
  <c r="AI72" i="14"/>
  <c r="R72" i="15"/>
  <c r="AD72" i="10"/>
  <c r="AG75" i="8" s="1"/>
  <c r="W61" i="10"/>
  <c r="M72" i="15"/>
  <c r="AC72" i="14"/>
  <c r="Y72" i="10"/>
  <c r="AA75" i="8" s="1"/>
  <c r="F72" i="15"/>
  <c r="J72" i="14"/>
  <c r="K72" i="14" s="1"/>
  <c r="L72" i="10"/>
  <c r="AH72" i="14"/>
  <c r="Q72" i="15"/>
  <c r="AC72" i="10"/>
  <c r="AF75" i="8" s="1"/>
  <c r="G73" i="6"/>
  <c r="H73" i="6" s="1"/>
  <c r="F73" i="6"/>
  <c r="H75" i="10"/>
  <c r="D75" i="15"/>
  <c r="H75" i="14"/>
  <c r="L75" i="14" s="1"/>
  <c r="J75" i="15"/>
  <c r="Q75" i="14"/>
  <c r="T75" i="10"/>
  <c r="I78" i="7" s="1"/>
  <c r="AJ67" i="14"/>
  <c r="K64" i="14"/>
  <c r="P67" i="14"/>
  <c r="AB62" i="10"/>
  <c r="AD65" i="8" s="1"/>
  <c r="P62" i="15"/>
  <c r="AF62" i="14"/>
  <c r="AI62" i="14"/>
  <c r="AD62" i="10"/>
  <c r="AG65" i="8" s="1"/>
  <c r="R62" i="15"/>
  <c r="C65" i="7"/>
  <c r="C65" i="6"/>
  <c r="C65" i="8"/>
  <c r="C64" i="3"/>
  <c r="H66" i="10"/>
  <c r="D66" i="15"/>
  <c r="H66" i="14"/>
  <c r="D62" i="15"/>
  <c r="H62" i="10"/>
  <c r="H62" i="14"/>
  <c r="F63" i="6"/>
  <c r="G63" i="6"/>
  <c r="H63" i="6" s="1"/>
  <c r="O121" i="12"/>
  <c r="G67" i="6"/>
  <c r="H67" i="6" s="1"/>
  <c r="I67" i="6" s="1"/>
  <c r="F67" i="6"/>
  <c r="M62" i="10"/>
  <c r="AD60" i="10"/>
  <c r="AG63" i="8" s="1"/>
  <c r="AH63" i="8" s="1"/>
  <c r="R60" i="15"/>
  <c r="AI60" i="14"/>
  <c r="AJ60" i="14" s="1"/>
  <c r="X54" i="10"/>
  <c r="P56" i="7"/>
  <c r="P44" i="10"/>
  <c r="L79" i="7"/>
  <c r="W72" i="6"/>
  <c r="X72" i="6"/>
  <c r="Y72" i="6" s="1"/>
  <c r="T62" i="10"/>
  <c r="I65" i="7" s="1"/>
  <c r="Q62" i="14"/>
  <c r="J62" i="15"/>
  <c r="AE68" i="8"/>
  <c r="M67" i="7"/>
  <c r="N63" i="10"/>
  <c r="AD66" i="14"/>
  <c r="Z66" i="10"/>
  <c r="AB69" i="8" s="1"/>
  <c r="N66" i="15"/>
  <c r="AA66" i="14"/>
  <c r="L66" i="15"/>
  <c r="L60" i="15"/>
  <c r="AA60" i="14"/>
  <c r="M60" i="10"/>
  <c r="F54" i="14"/>
  <c r="C54" i="15"/>
  <c r="G54" i="10"/>
  <c r="O54" i="14"/>
  <c r="H54" i="15"/>
  <c r="R54" i="10"/>
  <c r="G57" i="7" s="1"/>
  <c r="W58" i="6"/>
  <c r="AD59" i="10"/>
  <c r="AG62" i="8" s="1"/>
  <c r="R59" i="15"/>
  <c r="AI59" i="14"/>
  <c r="J59" i="10"/>
  <c r="J50" i="15"/>
  <c r="Q50" i="14"/>
  <c r="T50" i="10"/>
  <c r="I53" i="7" s="1"/>
  <c r="E47" i="14"/>
  <c r="B47" i="15"/>
  <c r="F47" i="10"/>
  <c r="AK41" i="14"/>
  <c r="AN41" i="14" s="1"/>
  <c r="S41" i="15"/>
  <c r="AE41" i="10"/>
  <c r="AI44" i="8" s="1"/>
  <c r="AL44" i="8" s="1"/>
  <c r="N40" i="10"/>
  <c r="J35" i="14"/>
  <c r="K35" i="14" s="1"/>
  <c r="F35" i="15"/>
  <c r="L35" i="10"/>
  <c r="F32" i="14"/>
  <c r="G32" i="14" s="1"/>
  <c r="C32" i="15"/>
  <c r="G32" i="10"/>
  <c r="O35" i="7" s="1"/>
  <c r="AK23" i="14"/>
  <c r="AN23" i="14" s="1"/>
  <c r="S23" i="15"/>
  <c r="AE23" i="10"/>
  <c r="AI26" i="8" s="1"/>
  <c r="AL26" i="8" s="1"/>
  <c r="AC52" i="10"/>
  <c r="AF55" i="8" s="1"/>
  <c r="AH55" i="8" s="1"/>
  <c r="Q52" i="15"/>
  <c r="AH52" i="14"/>
  <c r="AJ52" i="14" s="1"/>
  <c r="L52" i="15"/>
  <c r="AA52" i="14"/>
  <c r="R52" i="14"/>
  <c r="K52" i="15"/>
  <c r="U52" i="10"/>
  <c r="J55" i="7" s="1"/>
  <c r="X40" i="10"/>
  <c r="T61" i="6"/>
  <c r="U61" i="6" s="1"/>
  <c r="V61" i="6" s="1"/>
  <c r="O61" i="6"/>
  <c r="M51" i="10"/>
  <c r="AM51" i="14"/>
  <c r="AG51" i="10"/>
  <c r="AK54" i="8" s="1"/>
  <c r="U51" i="15"/>
  <c r="O113" i="12"/>
  <c r="AD58" i="14"/>
  <c r="Z58" i="10"/>
  <c r="AB61" i="8" s="1"/>
  <c r="N58" i="15"/>
  <c r="AH58" i="14"/>
  <c r="AJ58" i="14" s="1"/>
  <c r="Q58" i="15"/>
  <c r="AC58" i="10"/>
  <c r="AF61" i="8" s="1"/>
  <c r="AH61" i="8" s="1"/>
  <c r="AH55" i="14"/>
  <c r="AC55" i="10"/>
  <c r="AF58" i="8" s="1"/>
  <c r="Q55" i="15"/>
  <c r="X55" i="10"/>
  <c r="Z50" i="10"/>
  <c r="AB53" i="8" s="1"/>
  <c r="AD50" i="14"/>
  <c r="N50" i="15"/>
  <c r="P49" i="10"/>
  <c r="AE48" i="14"/>
  <c r="AG48" i="14" s="1"/>
  <c r="AA48" i="10"/>
  <c r="AC51" i="8" s="1"/>
  <c r="O48" i="15"/>
  <c r="H46" i="10"/>
  <c r="H46" i="14"/>
  <c r="D46" i="15"/>
  <c r="K47" i="6"/>
  <c r="L47" i="6" s="1"/>
  <c r="J47" i="6"/>
  <c r="J80" i="12"/>
  <c r="Q44" i="8" s="1"/>
  <c r="R44" i="8" s="1"/>
  <c r="W41" i="14"/>
  <c r="X41" i="14" s="1"/>
  <c r="T41" i="14" s="1"/>
  <c r="G35" i="10"/>
  <c r="M38" i="7" s="1"/>
  <c r="F35" i="14"/>
  <c r="C35" i="15"/>
  <c r="Y32" i="10"/>
  <c r="AA35" i="8" s="1"/>
  <c r="AC32" i="14"/>
  <c r="AG32" i="14" s="1"/>
  <c r="M32" i="15"/>
  <c r="P26" i="10"/>
  <c r="H18" i="14"/>
  <c r="D18" i="15"/>
  <c r="V18" i="15" s="1"/>
  <c r="G18" i="11" s="1"/>
  <c r="D18" i="11" s="1"/>
  <c r="H18" i="10"/>
  <c r="AF50" i="10"/>
  <c r="AJ53" i="8" s="1"/>
  <c r="T50" i="15"/>
  <c r="AL50" i="14"/>
  <c r="AI50" i="14"/>
  <c r="R50" i="15"/>
  <c r="AD50" i="10"/>
  <c r="AG53" i="8" s="1"/>
  <c r="C47" i="3"/>
  <c r="C48" i="7"/>
  <c r="O48" i="7" s="1"/>
  <c r="C48" i="6"/>
  <c r="C48" i="8"/>
  <c r="M40" i="15"/>
  <c r="AC40" i="14"/>
  <c r="AG40" i="14" s="1"/>
  <c r="Y40" i="10"/>
  <c r="AA43" i="8" s="1"/>
  <c r="E38" i="14"/>
  <c r="F38" i="10"/>
  <c r="B38" i="15"/>
  <c r="H35" i="14"/>
  <c r="L35" i="14" s="1"/>
  <c r="H35" i="10"/>
  <c r="D35" i="15"/>
  <c r="S57" i="10"/>
  <c r="H60" i="7" s="1"/>
  <c r="X51" i="10"/>
  <c r="I48" i="15"/>
  <c r="X46" i="10"/>
  <c r="I56" i="15"/>
  <c r="K59" i="6"/>
  <c r="L59" i="6" s="1"/>
  <c r="J59" i="6"/>
  <c r="O49" i="14"/>
  <c r="H49" i="15"/>
  <c r="R49" i="10"/>
  <c r="G52" i="7" s="1"/>
  <c r="AD49" i="14"/>
  <c r="N49" i="15"/>
  <c r="Z49" i="10"/>
  <c r="AB52" i="8" s="1"/>
  <c r="N46" i="10"/>
  <c r="AG41" i="14"/>
  <c r="J44" i="6"/>
  <c r="K44" i="6"/>
  <c r="L44" i="6" s="1"/>
  <c r="O27" i="10"/>
  <c r="S43" i="10"/>
  <c r="H46" i="7" s="1"/>
  <c r="K42" i="10"/>
  <c r="P42" i="15"/>
  <c r="AF42" i="14"/>
  <c r="AB42" i="10"/>
  <c r="AD45" i="8" s="1"/>
  <c r="AG47" i="14"/>
  <c r="AD37" i="14"/>
  <c r="N37" i="15"/>
  <c r="Z37" i="10"/>
  <c r="AB40" i="8" s="1"/>
  <c r="T37" i="10"/>
  <c r="I40" i="7" s="1"/>
  <c r="O40" i="7" s="1"/>
  <c r="Q37" i="14"/>
  <c r="J37" i="15"/>
  <c r="AH37" i="14"/>
  <c r="AJ37" i="14" s="1"/>
  <c r="Q37" i="15"/>
  <c r="AC37" i="10"/>
  <c r="AF40" i="8" s="1"/>
  <c r="AH40" i="8" s="1"/>
  <c r="N39" i="15"/>
  <c r="AD39" i="14"/>
  <c r="Z39" i="10"/>
  <c r="AB42" i="8" s="1"/>
  <c r="Q39" i="14"/>
  <c r="J39" i="15"/>
  <c r="T39" i="10"/>
  <c r="I42" i="7" s="1"/>
  <c r="O42" i="7" s="1"/>
  <c r="O50" i="7"/>
  <c r="L47" i="7"/>
  <c r="U36" i="15"/>
  <c r="AG36" i="10"/>
  <c r="AK39" i="8" s="1"/>
  <c r="AL39" i="8" s="1"/>
  <c r="AM36" i="14"/>
  <c r="AN36" i="14" s="1"/>
  <c r="N36" i="10"/>
  <c r="AD36" i="14"/>
  <c r="Z36" i="10"/>
  <c r="AB39" i="8" s="1"/>
  <c r="N36" i="15"/>
  <c r="N39" i="10"/>
  <c r="W37" i="10"/>
  <c r="AN48" i="14"/>
  <c r="AG35" i="14"/>
  <c r="E29" i="14"/>
  <c r="F29" i="10"/>
  <c r="B29" i="15"/>
  <c r="J29" i="10"/>
  <c r="M21" i="10"/>
  <c r="H33" i="10"/>
  <c r="D33" i="15"/>
  <c r="H33" i="14"/>
  <c r="E33" i="14"/>
  <c r="F33" i="10"/>
  <c r="B33" i="15"/>
  <c r="P28" i="10"/>
  <c r="W28" i="14"/>
  <c r="X28" i="14" s="1"/>
  <c r="T28" i="14" s="1"/>
  <c r="J54" i="12"/>
  <c r="Q31" i="8" s="1"/>
  <c r="S27" i="10"/>
  <c r="H30" i="7" s="1"/>
  <c r="AI20" i="14"/>
  <c r="AD20" i="10"/>
  <c r="AG23" i="8" s="1"/>
  <c r="R20" i="15"/>
  <c r="N20" i="10"/>
  <c r="R30" i="14"/>
  <c r="U30" i="10"/>
  <c r="J33" i="7" s="1"/>
  <c r="P33" i="7" s="1"/>
  <c r="K30" i="15"/>
  <c r="AM30" i="14"/>
  <c r="U30" i="15"/>
  <c r="AG30" i="10"/>
  <c r="AK33" i="8" s="1"/>
  <c r="K33" i="6"/>
  <c r="L33" i="6" s="1"/>
  <c r="J33" i="6"/>
  <c r="I25" i="14"/>
  <c r="K25" i="14" s="1"/>
  <c r="E25" i="15"/>
  <c r="I25" i="10"/>
  <c r="S28" i="6" s="1"/>
  <c r="AH25" i="14"/>
  <c r="AJ25" i="14" s="1"/>
  <c r="Q25" i="15"/>
  <c r="AC25" i="10"/>
  <c r="AF28" i="8" s="1"/>
  <c r="AH28" i="8" s="1"/>
  <c r="AE22" i="14"/>
  <c r="AA22" i="10"/>
  <c r="AC25" i="8" s="1"/>
  <c r="O22" i="15"/>
  <c r="V21" i="10"/>
  <c r="Y24" i="8"/>
  <c r="Z24" i="8" s="1"/>
  <c r="I17" i="14"/>
  <c r="I17" i="10"/>
  <c r="S20" i="6" s="1"/>
  <c r="E17" i="15"/>
  <c r="AH17" i="14"/>
  <c r="AJ17" i="14" s="1"/>
  <c r="AB17" i="14" s="1"/>
  <c r="Z17" i="14" s="1"/>
  <c r="S17" i="14" s="1"/>
  <c r="Q17" i="15"/>
  <c r="AC17" i="10"/>
  <c r="AF20" i="8" s="1"/>
  <c r="AH20" i="8" s="1"/>
  <c r="L24" i="10"/>
  <c r="J24" i="14"/>
  <c r="F24" i="15"/>
  <c r="S22" i="10"/>
  <c r="H25" i="7" s="1"/>
  <c r="I24" i="10"/>
  <c r="S27" i="6" s="1"/>
  <c r="E24" i="15"/>
  <c r="I24" i="14"/>
  <c r="I21" i="15"/>
  <c r="K21" i="6"/>
  <c r="L21" i="6" s="1"/>
  <c r="J21" i="6"/>
  <c r="F26" i="6"/>
  <c r="G26" i="6"/>
  <c r="H26" i="6" s="1"/>
  <c r="L23" i="7"/>
  <c r="G27" i="6"/>
  <c r="H27" i="6" s="1"/>
  <c r="I27" i="6" s="1"/>
  <c r="F27" i="6"/>
  <c r="X24" i="10"/>
  <c r="O24" i="14"/>
  <c r="H24" i="15"/>
  <c r="R24" i="10"/>
  <c r="G27" i="7" s="1"/>
  <c r="M27" i="7" s="1"/>
  <c r="F25" i="6"/>
  <c r="G25" i="6"/>
  <c r="H25" i="6" s="1"/>
  <c r="J20" i="6"/>
  <c r="K20" i="6"/>
  <c r="L20" i="6" s="1"/>
  <c r="M14" i="15"/>
  <c r="AC14" i="14"/>
  <c r="Y14" i="10"/>
  <c r="AA17" i="8" s="1"/>
  <c r="R3" i="10"/>
  <c r="G6" i="7" s="1"/>
  <c r="H3" i="15"/>
  <c r="O3" i="14"/>
  <c r="X56" i="8"/>
  <c r="S55" i="3" s="1"/>
  <c r="G24" i="6"/>
  <c r="H24" i="6" s="1"/>
  <c r="I24" i="6" s="1"/>
  <c r="F24" i="6"/>
  <c r="F14" i="10"/>
  <c r="E14" i="14"/>
  <c r="B14" i="15"/>
  <c r="N5" i="10"/>
  <c r="R53" i="8"/>
  <c r="M19" i="10"/>
  <c r="AD19" i="14"/>
  <c r="N19" i="15"/>
  <c r="Z19" i="10"/>
  <c r="AB22" i="8" s="1"/>
  <c r="AE19" i="14"/>
  <c r="O19" i="15"/>
  <c r="AA19" i="10"/>
  <c r="AC22" i="8" s="1"/>
  <c r="Q15" i="15"/>
  <c r="AC15" i="10"/>
  <c r="AF18" i="8" s="1"/>
  <c r="AH15" i="14"/>
  <c r="P14" i="10"/>
  <c r="J12" i="14"/>
  <c r="F12" i="15"/>
  <c r="L12" i="10"/>
  <c r="L11" i="10"/>
  <c r="F11" i="15"/>
  <c r="J11" i="14"/>
  <c r="K11" i="14" s="1"/>
  <c r="AI9" i="14"/>
  <c r="AJ9" i="14" s="1"/>
  <c r="R9" i="15"/>
  <c r="AD9" i="10"/>
  <c r="AG12" i="8" s="1"/>
  <c r="AH12" i="8" s="1"/>
  <c r="M6" i="15"/>
  <c r="AC6" i="14"/>
  <c r="Y6" i="10"/>
  <c r="AA9" i="8" s="1"/>
  <c r="H131" i="8"/>
  <c r="R47" i="8"/>
  <c r="H14" i="14"/>
  <c r="D14" i="15"/>
  <c r="H14" i="10"/>
  <c r="K12" i="10"/>
  <c r="L12" i="15"/>
  <c r="AA12" i="14"/>
  <c r="K11" i="15"/>
  <c r="U11" i="10"/>
  <c r="J14" i="7" s="1"/>
  <c r="P14" i="7" s="1"/>
  <c r="R11" i="14"/>
  <c r="AE10" i="10"/>
  <c r="AI13" i="8" s="1"/>
  <c r="AL13" i="8" s="1"/>
  <c r="AK10" i="14"/>
  <c r="AN10" i="14" s="1"/>
  <c r="S10" i="15"/>
  <c r="K10" i="10"/>
  <c r="AA6" i="10"/>
  <c r="AC9" i="8" s="1"/>
  <c r="AE6" i="14"/>
  <c r="O6" i="15"/>
  <c r="W5" i="10"/>
  <c r="O4" i="10"/>
  <c r="N138" i="8"/>
  <c r="O101" i="8"/>
  <c r="H75" i="8"/>
  <c r="O75" i="8" s="1"/>
  <c r="N58" i="8"/>
  <c r="R51" i="8"/>
  <c r="N15" i="8"/>
  <c r="J14" i="10"/>
  <c r="AE14" i="10"/>
  <c r="AI17" i="8" s="1"/>
  <c r="AL17" i="8" s="1"/>
  <c r="S14" i="15"/>
  <c r="AK14" i="14"/>
  <c r="AN14" i="14" s="1"/>
  <c r="K16" i="10"/>
  <c r="J16" i="10"/>
  <c r="C19" i="8"/>
  <c r="C19" i="6"/>
  <c r="C18" i="3"/>
  <c r="C19" i="7"/>
  <c r="P19" i="7" s="1"/>
  <c r="L15" i="15"/>
  <c r="AA15" i="14"/>
  <c r="AD15" i="10"/>
  <c r="AG18" i="8" s="1"/>
  <c r="R15" i="15"/>
  <c r="AI15" i="14"/>
  <c r="C11" i="6"/>
  <c r="C11" i="8"/>
  <c r="C11" i="7"/>
  <c r="O11" i="7" s="1"/>
  <c r="C10" i="3"/>
  <c r="C3" i="15"/>
  <c r="F3" i="14"/>
  <c r="G3" i="14" s="1"/>
  <c r="G3" i="10"/>
  <c r="O61" i="8"/>
  <c r="K78" i="8"/>
  <c r="H7" i="15"/>
  <c r="R7" i="10"/>
  <c r="G10" i="7" s="1"/>
  <c r="O7" i="14"/>
  <c r="G7" i="10"/>
  <c r="C7" i="15"/>
  <c r="F7" i="14"/>
  <c r="G7" i="14" s="1"/>
  <c r="J7" i="14"/>
  <c r="K7" i="14" s="1"/>
  <c r="F7" i="15"/>
  <c r="L7" i="10"/>
  <c r="W80" i="8"/>
  <c r="T76" i="4"/>
  <c r="T54" i="4"/>
  <c r="H123" i="8"/>
  <c r="K68" i="8"/>
  <c r="O68" i="8" s="1"/>
  <c r="R64" i="8"/>
  <c r="W43" i="8"/>
  <c r="W44" i="8"/>
  <c r="W29" i="8"/>
  <c r="L9" i="8"/>
  <c r="O68" i="7"/>
  <c r="T71" i="5"/>
  <c r="T52" i="4"/>
  <c r="J14" i="12"/>
  <c r="Q10" i="8" s="1"/>
  <c r="W7" i="14"/>
  <c r="X7" i="14" s="1"/>
  <c r="T7" i="14" s="1"/>
  <c r="Q113" i="8"/>
  <c r="R113" i="8" s="1"/>
  <c r="X113" i="8" s="1"/>
  <c r="S112" i="3" s="1"/>
  <c r="Q112" i="8"/>
  <c r="R112" i="8" s="1"/>
  <c r="X112" i="8" s="1"/>
  <c r="S111" i="3" s="1"/>
  <c r="Q111" i="8"/>
  <c r="R111" i="8" s="1"/>
  <c r="H79" i="8"/>
  <c r="O79" i="8" s="1"/>
  <c r="M24" i="8"/>
  <c r="S16" i="8"/>
  <c r="O34" i="7"/>
  <c r="N36" i="8"/>
  <c r="K21" i="8"/>
  <c r="O21" i="8" s="1"/>
  <c r="X21" i="8" s="1"/>
  <c r="S20" i="3" s="1"/>
  <c r="V6" i="10"/>
  <c r="Y9" i="8"/>
  <c r="Z9" i="8" s="1"/>
  <c r="R115" i="8"/>
  <c r="H63" i="8"/>
  <c r="O63" i="8" s="1"/>
  <c r="W58" i="8"/>
  <c r="W19" i="8"/>
  <c r="T61" i="5"/>
  <c r="K138" i="8"/>
  <c r="W129" i="8"/>
  <c r="W119" i="8"/>
  <c r="W109" i="8"/>
  <c r="H90" i="8"/>
  <c r="L16" i="8"/>
  <c r="N16" i="8" s="1"/>
  <c r="T31" i="5"/>
  <c r="T114" i="4"/>
  <c r="T100" i="4"/>
  <c r="T91" i="4"/>
  <c r="AG131" i="10"/>
  <c r="AK134" i="8" s="1"/>
  <c r="AM131" i="14"/>
  <c r="U131" i="15"/>
  <c r="O124" i="15"/>
  <c r="AA124" i="10"/>
  <c r="AC127" i="8" s="1"/>
  <c r="AE124" i="14"/>
  <c r="L123" i="15"/>
  <c r="AA123" i="14"/>
  <c r="AE133" i="14"/>
  <c r="O133" i="15"/>
  <c r="AA133" i="10"/>
  <c r="AC136" i="8" s="1"/>
  <c r="AE136" i="8" s="1"/>
  <c r="AM136" i="8" s="1"/>
  <c r="AH131" i="14"/>
  <c r="AJ131" i="14" s="1"/>
  <c r="Q131" i="15"/>
  <c r="AC131" i="10"/>
  <c r="AF134" i="8" s="1"/>
  <c r="AH134" i="8" s="1"/>
  <c r="J195" i="12"/>
  <c r="Q138" i="8" s="1"/>
  <c r="R138" i="8" s="1"/>
  <c r="W135" i="14"/>
  <c r="X135" i="14" s="1"/>
  <c r="T135" i="14" s="1"/>
  <c r="AI135" i="14"/>
  <c r="R135" i="15"/>
  <c r="AD135" i="10"/>
  <c r="AG138" i="8" s="1"/>
  <c r="V131" i="10"/>
  <c r="Y134" i="8"/>
  <c r="Z134" i="8" s="1"/>
  <c r="E130" i="14"/>
  <c r="B130" i="15"/>
  <c r="F130" i="10"/>
  <c r="C133" i="7"/>
  <c r="M133" i="7" s="1"/>
  <c r="C133" i="8"/>
  <c r="C132" i="3"/>
  <c r="C133" i="6"/>
  <c r="AD124" i="10"/>
  <c r="AG127" i="8" s="1"/>
  <c r="AH127" i="8" s="1"/>
  <c r="R124" i="15"/>
  <c r="AI124" i="14"/>
  <c r="AJ124" i="14" s="1"/>
  <c r="AN128" i="14"/>
  <c r="F128" i="15"/>
  <c r="J128" i="14"/>
  <c r="L128" i="10"/>
  <c r="AF128" i="14"/>
  <c r="P128" i="15"/>
  <c r="AB128" i="10"/>
  <c r="AD131" i="8" s="1"/>
  <c r="AN123" i="14"/>
  <c r="Q120" i="15"/>
  <c r="AH120" i="14"/>
  <c r="AJ120" i="14" s="1"/>
  <c r="AC120" i="10"/>
  <c r="AF123" i="8" s="1"/>
  <c r="AH123" i="8" s="1"/>
  <c r="C123" i="6"/>
  <c r="C123" i="7"/>
  <c r="C122" i="3"/>
  <c r="C123" i="8"/>
  <c r="P121" i="14"/>
  <c r="M121" i="14" s="1"/>
  <c r="R116" i="14"/>
  <c r="U116" i="10"/>
  <c r="J119" i="7" s="1"/>
  <c r="K116" i="15"/>
  <c r="E115" i="14"/>
  <c r="B115" i="15"/>
  <c r="F115" i="10"/>
  <c r="H113" i="14"/>
  <c r="L113" i="14" s="1"/>
  <c r="D113" i="14" s="1"/>
  <c r="H113" i="10"/>
  <c r="D113" i="15"/>
  <c r="V113" i="15" s="1"/>
  <c r="G113" i="11" s="1"/>
  <c r="D113" i="11" s="1"/>
  <c r="O111" i="15"/>
  <c r="AE111" i="14"/>
  <c r="AA111" i="10"/>
  <c r="AC114" i="8" s="1"/>
  <c r="M106" i="10"/>
  <c r="M112" i="10"/>
  <c r="W112" i="10"/>
  <c r="I112" i="15"/>
  <c r="O107" i="10"/>
  <c r="O158" i="12"/>
  <c r="J114" i="6"/>
  <c r="K114" i="6"/>
  <c r="L114" i="6" s="1"/>
  <c r="S105" i="10"/>
  <c r="H108" i="7" s="1"/>
  <c r="W109" i="10"/>
  <c r="AM109" i="14"/>
  <c r="AG109" i="10"/>
  <c r="AK112" i="8" s="1"/>
  <c r="U109" i="15"/>
  <c r="L110" i="7"/>
  <c r="O111" i="6"/>
  <c r="T111" i="6"/>
  <c r="U111" i="6" s="1"/>
  <c r="V111" i="6" s="1"/>
  <c r="AA111" i="6" s="1"/>
  <c r="P111" i="6"/>
  <c r="Q111" i="6" s="1"/>
  <c r="I106" i="15"/>
  <c r="Q104" i="14"/>
  <c r="M104" i="14" s="1"/>
  <c r="J104" i="15"/>
  <c r="T104" i="10"/>
  <c r="I107" i="7" s="1"/>
  <c r="O107" i="7" s="1"/>
  <c r="F104" i="14"/>
  <c r="G104" i="14" s="1"/>
  <c r="G104" i="10"/>
  <c r="P107" i="6" s="1"/>
  <c r="Q107" i="6" s="1"/>
  <c r="R107" i="6" s="1"/>
  <c r="C104" i="15"/>
  <c r="AF102" i="14"/>
  <c r="AG102" i="14" s="1"/>
  <c r="AB102" i="10"/>
  <c r="AD105" i="8" s="1"/>
  <c r="P102" i="15"/>
  <c r="AC110" i="14"/>
  <c r="Y110" i="10"/>
  <c r="AA113" i="8" s="1"/>
  <c r="M110" i="15"/>
  <c r="AE110" i="10"/>
  <c r="AI113" i="8" s="1"/>
  <c r="S110" i="15"/>
  <c r="AK110" i="14"/>
  <c r="L110" i="15"/>
  <c r="AA110" i="14"/>
  <c r="N110" i="10"/>
  <c r="N102" i="14"/>
  <c r="Q102" i="10"/>
  <c r="F105" i="7" s="1"/>
  <c r="L105" i="7" s="1"/>
  <c r="G102" i="15"/>
  <c r="F100" i="14"/>
  <c r="G100" i="14" s="1"/>
  <c r="D100" i="14" s="1"/>
  <c r="G100" i="10"/>
  <c r="C100" i="15"/>
  <c r="C103" i="8"/>
  <c r="C103" i="6"/>
  <c r="C102" i="3"/>
  <c r="C103" i="7"/>
  <c r="O103" i="7" s="1"/>
  <c r="AI99" i="14"/>
  <c r="AJ99" i="14" s="1"/>
  <c r="R99" i="15"/>
  <c r="AD99" i="10"/>
  <c r="AG102" i="8" s="1"/>
  <c r="AH102" i="8" s="1"/>
  <c r="W91" i="10"/>
  <c r="G110" i="6"/>
  <c r="H110" i="6" s="1"/>
  <c r="F110" i="6"/>
  <c r="AL108" i="8"/>
  <c r="S97" i="15"/>
  <c r="AK97" i="14"/>
  <c r="AN97" i="14" s="1"/>
  <c r="AB97" i="14" s="1"/>
  <c r="Z97" i="14" s="1"/>
  <c r="AE97" i="10"/>
  <c r="AI100" i="8" s="1"/>
  <c r="AL100" i="8" s="1"/>
  <c r="N95" i="10"/>
  <c r="E96" i="15"/>
  <c r="I96" i="14"/>
  <c r="K96" i="14" s="1"/>
  <c r="I96" i="10"/>
  <c r="S99" i="6" s="1"/>
  <c r="H78" i="14"/>
  <c r="L78" i="14" s="1"/>
  <c r="D78" i="14" s="1"/>
  <c r="D78" i="15"/>
  <c r="V78" i="15" s="1"/>
  <c r="G78" i="11" s="1"/>
  <c r="D78" i="11" s="1"/>
  <c r="H78" i="10"/>
  <c r="AF92" i="10"/>
  <c r="AJ95" i="8" s="1"/>
  <c r="AL92" i="14"/>
  <c r="T92" i="15"/>
  <c r="AD96" i="10"/>
  <c r="AG99" i="8" s="1"/>
  <c r="R96" i="15"/>
  <c r="AI96" i="14"/>
  <c r="C99" i="7"/>
  <c r="C99" i="6"/>
  <c r="C98" i="3"/>
  <c r="C99" i="8"/>
  <c r="F101" i="6"/>
  <c r="G101" i="6"/>
  <c r="H101" i="6" s="1"/>
  <c r="I101" i="6" s="1"/>
  <c r="G101" i="10"/>
  <c r="C101" i="15"/>
  <c r="F101" i="14"/>
  <c r="G101" i="14" s="1"/>
  <c r="AD101" i="10"/>
  <c r="AG104" i="8" s="1"/>
  <c r="AI101" i="14"/>
  <c r="R101" i="15"/>
  <c r="L101" i="15"/>
  <c r="AA101" i="14"/>
  <c r="AH101" i="14"/>
  <c r="AC101" i="10"/>
  <c r="AF104" i="8" s="1"/>
  <c r="AH104" i="8" s="1"/>
  <c r="Q101" i="15"/>
  <c r="AE86" i="10"/>
  <c r="AI89" i="8" s="1"/>
  <c r="AL89" i="8" s="1"/>
  <c r="S86" i="15"/>
  <c r="AK86" i="14"/>
  <c r="AN86" i="14" s="1"/>
  <c r="K84" i="15"/>
  <c r="R84" i="14"/>
  <c r="U84" i="10"/>
  <c r="J87" i="7" s="1"/>
  <c r="P87" i="7" s="1"/>
  <c r="P82" i="15"/>
  <c r="AB82" i="10"/>
  <c r="AD85" i="8" s="1"/>
  <c r="AF82" i="14"/>
  <c r="D81" i="15"/>
  <c r="H81" i="14"/>
  <c r="L81" i="14" s="1"/>
  <c r="H81" i="10"/>
  <c r="X84" i="6" s="1"/>
  <c r="Y84" i="6" s="1"/>
  <c r="E80" i="14"/>
  <c r="B80" i="15"/>
  <c r="F80" i="10"/>
  <c r="J90" i="10"/>
  <c r="M90" i="15"/>
  <c r="Y90" i="10"/>
  <c r="AA93" i="8" s="1"/>
  <c r="AC90" i="14"/>
  <c r="T92" i="6"/>
  <c r="U92" i="6" s="1"/>
  <c r="V92" i="6" s="1"/>
  <c r="O92" i="6"/>
  <c r="G91" i="6"/>
  <c r="H91" i="6" s="1"/>
  <c r="I91" i="6" s="1"/>
  <c r="F91" i="6"/>
  <c r="C90" i="7"/>
  <c r="C90" i="8"/>
  <c r="C90" i="6"/>
  <c r="C89" i="3"/>
  <c r="J93" i="10"/>
  <c r="X89" i="10"/>
  <c r="AF89" i="10"/>
  <c r="AJ92" i="8" s="1"/>
  <c r="T89" i="15"/>
  <c r="AL89" i="14"/>
  <c r="C92" i="6"/>
  <c r="C92" i="7"/>
  <c r="C91" i="3"/>
  <c r="C92" i="8"/>
  <c r="N86" i="14"/>
  <c r="M86" i="14" s="1"/>
  <c r="G86" i="15"/>
  <c r="Q86" i="10"/>
  <c r="F89" i="7" s="1"/>
  <c r="O85" i="15"/>
  <c r="AA85" i="10"/>
  <c r="AC88" i="8" s="1"/>
  <c r="AE85" i="14"/>
  <c r="N84" i="14"/>
  <c r="G84" i="15"/>
  <c r="Q84" i="10"/>
  <c r="F87" i="7" s="1"/>
  <c r="L87" i="7" s="1"/>
  <c r="P82" i="10"/>
  <c r="W84" i="6"/>
  <c r="O93" i="15"/>
  <c r="AA93" i="10"/>
  <c r="AC96" i="8" s="1"/>
  <c r="AE93" i="14"/>
  <c r="E88" i="15"/>
  <c r="I88" i="14"/>
  <c r="K88" i="14" s="1"/>
  <c r="I88" i="10"/>
  <c r="S91" i="6" s="1"/>
  <c r="H88" i="15"/>
  <c r="O88" i="14"/>
  <c r="R88" i="10"/>
  <c r="G91" i="7" s="1"/>
  <c r="C91" i="6"/>
  <c r="C91" i="7"/>
  <c r="C90" i="3"/>
  <c r="C91" i="8"/>
  <c r="J80" i="10"/>
  <c r="AC94" i="10"/>
  <c r="AF97" i="8" s="1"/>
  <c r="AH97" i="8" s="1"/>
  <c r="Q94" i="15"/>
  <c r="AH94" i="14"/>
  <c r="AJ94" i="14" s="1"/>
  <c r="W94" i="10"/>
  <c r="R94" i="14"/>
  <c r="K94" i="15"/>
  <c r="U94" i="10"/>
  <c r="J97" i="7" s="1"/>
  <c r="P97" i="7" s="1"/>
  <c r="J90" i="14"/>
  <c r="F90" i="15"/>
  <c r="L90" i="10"/>
  <c r="F87" i="10"/>
  <c r="E87" i="14"/>
  <c r="B87" i="15"/>
  <c r="AE85" i="10"/>
  <c r="AI88" i="8" s="1"/>
  <c r="AL88" i="8" s="1"/>
  <c r="AK85" i="14"/>
  <c r="AN85" i="14" s="1"/>
  <c r="S85" i="15"/>
  <c r="X87" i="10"/>
  <c r="J93" i="15"/>
  <c r="Q93" i="14"/>
  <c r="T93" i="10"/>
  <c r="I96" i="7" s="1"/>
  <c r="AE93" i="10"/>
  <c r="AI96" i="8" s="1"/>
  <c r="AK93" i="14"/>
  <c r="S93" i="15"/>
  <c r="N93" i="15"/>
  <c r="Z93" i="10"/>
  <c r="AB96" i="8" s="1"/>
  <c r="AD93" i="14"/>
  <c r="C96" i="8"/>
  <c r="C95" i="3"/>
  <c r="C96" i="6"/>
  <c r="C96" i="7"/>
  <c r="K92" i="14"/>
  <c r="P90" i="10"/>
  <c r="S86" i="10"/>
  <c r="H89" i="7" s="1"/>
  <c r="S83" i="15"/>
  <c r="AE83" i="10"/>
  <c r="AI86" i="8" s="1"/>
  <c r="AK83" i="14"/>
  <c r="AC83" i="14"/>
  <c r="AG83" i="14" s="1"/>
  <c r="M83" i="15"/>
  <c r="Y83" i="10"/>
  <c r="AA86" i="8" s="1"/>
  <c r="J84" i="6"/>
  <c r="P81" i="14"/>
  <c r="M74" i="10"/>
  <c r="S80" i="10"/>
  <c r="H83" i="7" s="1"/>
  <c r="Q79" i="14"/>
  <c r="J79" i="15"/>
  <c r="T79" i="10"/>
  <c r="I82" i="7" s="1"/>
  <c r="AD79" i="14"/>
  <c r="N79" i="15"/>
  <c r="Z79" i="10"/>
  <c r="AB82" i="8" s="1"/>
  <c r="AA79" i="14"/>
  <c r="L79" i="15"/>
  <c r="X81" i="6"/>
  <c r="Y81" i="6" s="1"/>
  <c r="Z81" i="6" s="1"/>
  <c r="W81" i="6"/>
  <c r="O79" i="14"/>
  <c r="R79" i="10"/>
  <c r="G82" i="7" s="1"/>
  <c r="H79" i="15"/>
  <c r="C77" i="7"/>
  <c r="C77" i="8"/>
  <c r="C77" i="6"/>
  <c r="C76" i="3"/>
  <c r="N74" i="14"/>
  <c r="Q74" i="10"/>
  <c r="F77" i="7" s="1"/>
  <c r="G74" i="15"/>
  <c r="AA71" i="14"/>
  <c r="L71" i="15"/>
  <c r="AD76" i="14"/>
  <c r="Z76" i="10"/>
  <c r="AB79" i="8" s="1"/>
  <c r="N76" i="15"/>
  <c r="AC76" i="14"/>
  <c r="M76" i="15"/>
  <c r="Y76" i="10"/>
  <c r="AA79" i="8" s="1"/>
  <c r="X72" i="10"/>
  <c r="S69" i="15"/>
  <c r="AK69" i="14"/>
  <c r="AN69" i="14" s="1"/>
  <c r="AE69" i="10"/>
  <c r="AI72" i="8" s="1"/>
  <c r="AL72" i="8" s="1"/>
  <c r="AF69" i="14"/>
  <c r="AB69" i="10"/>
  <c r="AD72" i="8" s="1"/>
  <c r="P69" i="15"/>
  <c r="M71" i="7"/>
  <c r="P67" i="10"/>
  <c r="P64" i="10"/>
  <c r="H56" i="14"/>
  <c r="H56" i="10"/>
  <c r="D56" i="15"/>
  <c r="AM73" i="14"/>
  <c r="U73" i="15"/>
  <c r="AG73" i="10"/>
  <c r="AK76" i="8" s="1"/>
  <c r="P71" i="14"/>
  <c r="X64" i="10"/>
  <c r="Q61" i="14"/>
  <c r="J61" i="15"/>
  <c r="T61" i="10"/>
  <c r="I64" i="7" s="1"/>
  <c r="O64" i="7" s="1"/>
  <c r="H57" i="14"/>
  <c r="D57" i="15"/>
  <c r="H57" i="10"/>
  <c r="I56" i="14"/>
  <c r="K56" i="14" s="1"/>
  <c r="I56" i="10"/>
  <c r="S59" i="6" s="1"/>
  <c r="E56" i="15"/>
  <c r="AH80" i="8"/>
  <c r="O77" i="14"/>
  <c r="H77" i="15"/>
  <c r="R77" i="10"/>
  <c r="G80" i="7" s="1"/>
  <c r="R77" i="15"/>
  <c r="AI77" i="14"/>
  <c r="AJ77" i="14" s="1"/>
  <c r="AD77" i="10"/>
  <c r="AG80" i="8" s="1"/>
  <c r="T75" i="15"/>
  <c r="AF75" i="10"/>
  <c r="AJ78" i="8" s="1"/>
  <c r="AL78" i="8" s="1"/>
  <c r="AL75" i="14"/>
  <c r="AN75" i="14" s="1"/>
  <c r="G77" i="10"/>
  <c r="C77" i="15"/>
  <c r="F77" i="14"/>
  <c r="W75" i="14"/>
  <c r="X75" i="14" s="1"/>
  <c r="T75" i="14" s="1"/>
  <c r="H73" i="15"/>
  <c r="R73" i="10"/>
  <c r="G76" i="7" s="1"/>
  <c r="M76" i="7" s="1"/>
  <c r="O73" i="14"/>
  <c r="M73" i="10"/>
  <c r="R70" i="14"/>
  <c r="U70" i="10"/>
  <c r="J73" i="7" s="1"/>
  <c r="P73" i="7" s="1"/>
  <c r="K70" i="15"/>
  <c r="N70" i="14"/>
  <c r="M70" i="14" s="1"/>
  <c r="G70" i="15"/>
  <c r="Q70" i="10"/>
  <c r="F73" i="7" s="1"/>
  <c r="L73" i="7" s="1"/>
  <c r="F67" i="14"/>
  <c r="G67" i="14" s="1"/>
  <c r="C67" i="15"/>
  <c r="G67" i="10"/>
  <c r="N77" i="10"/>
  <c r="P74" i="14"/>
  <c r="N72" i="15"/>
  <c r="AD72" i="14"/>
  <c r="Z72" i="10"/>
  <c r="AB75" i="8" s="1"/>
  <c r="AD68" i="14"/>
  <c r="N68" i="15"/>
  <c r="Z68" i="10"/>
  <c r="AB71" i="8" s="1"/>
  <c r="P61" i="10"/>
  <c r="O72" i="10"/>
  <c r="C75" i="8"/>
  <c r="C75" i="7"/>
  <c r="C75" i="6"/>
  <c r="C74" i="3"/>
  <c r="S70" i="10"/>
  <c r="H73" i="7" s="1"/>
  <c r="AC75" i="10"/>
  <c r="AF78" i="8" s="1"/>
  <c r="Q75" i="15"/>
  <c r="AH75" i="14"/>
  <c r="R75" i="15"/>
  <c r="AD75" i="10"/>
  <c r="AG78" i="8" s="1"/>
  <c r="AI75" i="14"/>
  <c r="I70" i="15"/>
  <c r="AH70" i="8"/>
  <c r="P64" i="14"/>
  <c r="C63" i="15"/>
  <c r="F63" i="14"/>
  <c r="G63" i="14" s="1"/>
  <c r="G63" i="10"/>
  <c r="S67" i="10"/>
  <c r="H70" i="7" s="1"/>
  <c r="K62" i="10"/>
  <c r="V56" i="10"/>
  <c r="Y59" i="8"/>
  <c r="Z59" i="8" s="1"/>
  <c r="H44" i="14"/>
  <c r="L44" i="14" s="1"/>
  <c r="D44" i="15"/>
  <c r="V44" i="15" s="1"/>
  <c r="G44" i="11" s="1"/>
  <c r="D44" i="11" s="1"/>
  <c r="H44" i="10"/>
  <c r="L62" i="10"/>
  <c r="J62" i="14"/>
  <c r="K62" i="14" s="1"/>
  <c r="F62" i="15"/>
  <c r="W63" i="14"/>
  <c r="X63" i="14" s="1"/>
  <c r="T63" i="14" s="1"/>
  <c r="N63" i="14"/>
  <c r="G63" i="15"/>
  <c r="Q63" i="10"/>
  <c r="F66" i="7" s="1"/>
  <c r="J66" i="10"/>
  <c r="E66" i="14"/>
  <c r="F66" i="10"/>
  <c r="B66" i="15"/>
  <c r="O118" i="12"/>
  <c r="K68" i="6" s="1"/>
  <c r="L68" i="6" s="1"/>
  <c r="M68" i="6" s="1"/>
  <c r="O60" i="10"/>
  <c r="R60" i="14"/>
  <c r="K60" i="15"/>
  <c r="U60" i="10"/>
  <c r="J63" i="7" s="1"/>
  <c r="P63" i="7" s="1"/>
  <c r="O54" i="10"/>
  <c r="AC54" i="14"/>
  <c r="AG54" i="14" s="1"/>
  <c r="Y54" i="10"/>
  <c r="AA57" i="8" s="1"/>
  <c r="M54" i="15"/>
  <c r="P57" i="6"/>
  <c r="Q57" i="6" s="1"/>
  <c r="R57" i="6" s="1"/>
  <c r="O57" i="6"/>
  <c r="T57" i="6"/>
  <c r="U57" i="6" s="1"/>
  <c r="V57" i="6" s="1"/>
  <c r="I59" i="10"/>
  <c r="S62" i="6" s="1"/>
  <c r="E59" i="15"/>
  <c r="I59" i="14"/>
  <c r="G59" i="10"/>
  <c r="L62" i="7" s="1"/>
  <c r="C59" i="15"/>
  <c r="F59" i="14"/>
  <c r="G59" i="14" s="1"/>
  <c r="O59" i="14"/>
  <c r="H59" i="15"/>
  <c r="R59" i="10"/>
  <c r="G62" i="7" s="1"/>
  <c r="M59" i="10"/>
  <c r="I57" i="15"/>
  <c r="O88" i="12"/>
  <c r="W45" i="10"/>
  <c r="E43" i="14"/>
  <c r="B43" i="15"/>
  <c r="F43" i="10"/>
  <c r="U41" i="10"/>
  <c r="J44" i="7" s="1"/>
  <c r="P44" i="7" s="1"/>
  <c r="R41" i="14"/>
  <c r="K41" i="15"/>
  <c r="K40" i="10"/>
  <c r="AK31" i="14"/>
  <c r="AN31" i="14" s="1"/>
  <c r="AB31" i="14" s="1"/>
  <c r="Z31" i="14" s="1"/>
  <c r="S31" i="14" s="1"/>
  <c r="AE31" i="10"/>
  <c r="AI34" i="8" s="1"/>
  <c r="AL34" i="8" s="1"/>
  <c r="S31" i="15"/>
  <c r="W23" i="10"/>
  <c r="I52" i="14"/>
  <c r="E52" i="15"/>
  <c r="I52" i="10"/>
  <c r="S55" i="6" s="1"/>
  <c r="AF52" i="14"/>
  <c r="AB52" i="10"/>
  <c r="AD55" i="8" s="1"/>
  <c r="P52" i="15"/>
  <c r="AK32" i="14"/>
  <c r="AN32" i="14" s="1"/>
  <c r="S32" i="15"/>
  <c r="AE32" i="10"/>
  <c r="AI35" i="8" s="1"/>
  <c r="AL35" i="8" s="1"/>
  <c r="P51" i="10"/>
  <c r="E51" i="14"/>
  <c r="B51" i="15"/>
  <c r="F51" i="10"/>
  <c r="P58" i="10"/>
  <c r="F58" i="14"/>
  <c r="G58" i="14" s="1"/>
  <c r="C58" i="15"/>
  <c r="G58" i="10"/>
  <c r="P61" i="6" s="1"/>
  <c r="Q61" i="6" s="1"/>
  <c r="R61" i="6" s="1"/>
  <c r="C61" i="7"/>
  <c r="C61" i="8"/>
  <c r="C60" i="3"/>
  <c r="C61" i="6"/>
  <c r="R55" i="15"/>
  <c r="AD55" i="10"/>
  <c r="AG58" i="8" s="1"/>
  <c r="AI55" i="14"/>
  <c r="J55" i="10"/>
  <c r="AL55" i="14"/>
  <c r="AN55" i="14" s="1"/>
  <c r="T55" i="15"/>
  <c r="AF55" i="10"/>
  <c r="AJ58" i="8" s="1"/>
  <c r="J52" i="14"/>
  <c r="L52" i="10"/>
  <c r="F52" i="15"/>
  <c r="X48" i="10"/>
  <c r="C51" i="7"/>
  <c r="L51" i="7" s="1"/>
  <c r="C51" i="6"/>
  <c r="C51" i="8"/>
  <c r="C50" i="3"/>
  <c r="O86" i="12"/>
  <c r="N45" i="10"/>
  <c r="N41" i="10"/>
  <c r="P34" i="10"/>
  <c r="R32" i="10"/>
  <c r="G35" i="7" s="1"/>
  <c r="M35" i="7" s="1"/>
  <c r="O32" i="14"/>
  <c r="H32" i="15"/>
  <c r="H26" i="14"/>
  <c r="D26" i="15"/>
  <c r="V26" i="15" s="1"/>
  <c r="G26" i="11" s="1"/>
  <c r="D26" i="11" s="1"/>
  <c r="H26" i="10"/>
  <c r="K63" i="6"/>
  <c r="L63" i="6" s="1"/>
  <c r="J63" i="6"/>
  <c r="O52" i="14"/>
  <c r="R52" i="10"/>
  <c r="G55" i="7" s="1"/>
  <c r="H52" i="15"/>
  <c r="P50" i="10"/>
  <c r="J50" i="10"/>
  <c r="C53" i="7"/>
  <c r="L53" i="7" s="1"/>
  <c r="C53" i="8"/>
  <c r="C53" i="6"/>
  <c r="C52" i="3"/>
  <c r="AE51" i="8"/>
  <c r="AM51" i="8" s="1"/>
  <c r="K46" i="10"/>
  <c r="I45" i="10"/>
  <c r="E45" i="15"/>
  <c r="I45" i="14"/>
  <c r="K45" i="14" s="1"/>
  <c r="L45" i="14" s="1"/>
  <c r="C40" i="15"/>
  <c r="F40" i="14"/>
  <c r="G40" i="10"/>
  <c r="L43" i="7" s="1"/>
  <c r="N38" i="10"/>
  <c r="S56" i="10"/>
  <c r="H59" i="7" s="1"/>
  <c r="C52" i="7"/>
  <c r="O52" i="7" s="1"/>
  <c r="C52" i="6"/>
  <c r="C52" i="8"/>
  <c r="C51" i="3"/>
  <c r="W46" i="14"/>
  <c r="X46" i="14" s="1"/>
  <c r="T46" i="14" s="1"/>
  <c r="J86" i="12"/>
  <c r="Q49" i="8" s="1"/>
  <c r="R49" i="8" s="1"/>
  <c r="X49" i="8" s="1"/>
  <c r="S48" i="3" s="1"/>
  <c r="S47" i="10"/>
  <c r="H50" i="7" s="1"/>
  <c r="N39" i="14"/>
  <c r="G39" i="15"/>
  <c r="Q39" i="10"/>
  <c r="F42" i="7" s="1"/>
  <c r="L42" i="7" s="1"/>
  <c r="AA27" i="14"/>
  <c r="L27" i="15"/>
  <c r="AE29" i="8"/>
  <c r="AI42" i="14"/>
  <c r="R42" i="15"/>
  <c r="AD42" i="10"/>
  <c r="AG45" i="8" s="1"/>
  <c r="O42" i="10"/>
  <c r="AB36" i="10"/>
  <c r="AD39" i="8" s="1"/>
  <c r="P36" i="15"/>
  <c r="AF36" i="14"/>
  <c r="AE50" i="8"/>
  <c r="AM50" i="8" s="1"/>
  <c r="I45" i="15"/>
  <c r="AL45" i="8"/>
  <c r="L44" i="7"/>
  <c r="AG37" i="10"/>
  <c r="AK40" i="8" s="1"/>
  <c r="AM37" i="14"/>
  <c r="U37" i="15"/>
  <c r="AF37" i="10"/>
  <c r="AJ40" i="8" s="1"/>
  <c r="AL37" i="14"/>
  <c r="AN37" i="14" s="1"/>
  <c r="T37" i="15"/>
  <c r="Q39" i="15"/>
  <c r="AC39" i="10"/>
  <c r="AF42" i="8" s="1"/>
  <c r="AH42" i="8" s="1"/>
  <c r="AH39" i="14"/>
  <c r="AJ39" i="14" s="1"/>
  <c r="AA39" i="14"/>
  <c r="L39" i="15"/>
  <c r="AB41" i="14"/>
  <c r="Z41" i="14" s="1"/>
  <c r="S41" i="14" s="1"/>
  <c r="H36" i="15"/>
  <c r="R36" i="10"/>
  <c r="G39" i="7" s="1"/>
  <c r="O36" i="14"/>
  <c r="J73" i="12"/>
  <c r="Q39" i="8" s="1"/>
  <c r="W36" i="14"/>
  <c r="X36" i="14" s="1"/>
  <c r="T36" i="14" s="1"/>
  <c r="C39" i="7"/>
  <c r="C39" i="8"/>
  <c r="C39" i="6"/>
  <c r="C38" i="3"/>
  <c r="P43" i="14"/>
  <c r="P37" i="10"/>
  <c r="P47" i="7"/>
  <c r="C44" i="14"/>
  <c r="H44" i="11" s="1"/>
  <c r="E44" i="11" s="1"/>
  <c r="AL43" i="8"/>
  <c r="T43" i="6"/>
  <c r="U43" i="6" s="1"/>
  <c r="V43" i="6" s="1"/>
  <c r="O43" i="6"/>
  <c r="L38" i="7"/>
  <c r="N29" i="10"/>
  <c r="O29" i="14"/>
  <c r="R29" i="10"/>
  <c r="G32" i="7" s="1"/>
  <c r="M32" i="7" s="1"/>
  <c r="H29" i="15"/>
  <c r="R21" i="14"/>
  <c r="K21" i="15"/>
  <c r="V21" i="15" s="1"/>
  <c r="G21" i="11" s="1"/>
  <c r="D21" i="11" s="1"/>
  <c r="AE33" i="10"/>
  <c r="AI36" i="8" s="1"/>
  <c r="S33" i="15"/>
  <c r="AK33" i="14"/>
  <c r="Q33" i="10"/>
  <c r="F36" i="7" s="1"/>
  <c r="L36" i="7" s="1"/>
  <c r="N33" i="14"/>
  <c r="G33" i="15"/>
  <c r="N33" i="10"/>
  <c r="W28" i="10"/>
  <c r="AH28" i="14"/>
  <c r="AJ28" i="14" s="1"/>
  <c r="Q28" i="15"/>
  <c r="AC28" i="10"/>
  <c r="AF31" i="8" s="1"/>
  <c r="AH31" i="8" s="1"/>
  <c r="R20" i="10"/>
  <c r="G23" i="7" s="1"/>
  <c r="M23" i="7" s="1"/>
  <c r="H20" i="15"/>
  <c r="O20" i="14"/>
  <c r="W20" i="14"/>
  <c r="X20" i="14" s="1"/>
  <c r="T20" i="14" s="1"/>
  <c r="J43" i="12"/>
  <c r="Q23" i="8" s="1"/>
  <c r="J37" i="6"/>
  <c r="K37" i="6"/>
  <c r="L37" i="6" s="1"/>
  <c r="R30" i="15"/>
  <c r="AD30" i="10"/>
  <c r="AG33" i="8" s="1"/>
  <c r="AI30" i="14"/>
  <c r="AF30" i="14"/>
  <c r="AB30" i="10"/>
  <c r="AD33" i="8" s="1"/>
  <c r="P30" i="15"/>
  <c r="I30" i="14"/>
  <c r="I30" i="10"/>
  <c r="S33" i="6" s="1"/>
  <c r="E30" i="15"/>
  <c r="O32" i="7"/>
  <c r="W31" i="6"/>
  <c r="X31" i="6"/>
  <c r="Y31" i="6" s="1"/>
  <c r="Z31" i="6" s="1"/>
  <c r="L25" i="15"/>
  <c r="AA25" i="14"/>
  <c r="C28" i="8"/>
  <c r="C28" i="6"/>
  <c r="C28" i="7"/>
  <c r="M28" i="7" s="1"/>
  <c r="C27" i="3"/>
  <c r="I22" i="14"/>
  <c r="I22" i="10"/>
  <c r="S25" i="6" s="1"/>
  <c r="E22" i="15"/>
  <c r="C20" i="8"/>
  <c r="C20" i="6"/>
  <c r="C20" i="7"/>
  <c r="C19" i="3"/>
  <c r="O36" i="7"/>
  <c r="P30" i="7"/>
  <c r="K29" i="7"/>
  <c r="P28" i="3" s="1"/>
  <c r="N29" i="7"/>
  <c r="Q29" i="7" s="1"/>
  <c r="N27" i="7"/>
  <c r="Q27" i="7" s="1"/>
  <c r="K27" i="7"/>
  <c r="P26" i="3" s="1"/>
  <c r="T31" i="6"/>
  <c r="U31" i="6" s="1"/>
  <c r="V31" i="6" s="1"/>
  <c r="O31" i="6"/>
  <c r="AH29" i="8"/>
  <c r="AL28" i="8"/>
  <c r="P24" i="15"/>
  <c r="AB24" i="10"/>
  <c r="AD27" i="8" s="1"/>
  <c r="AF24" i="14"/>
  <c r="W24" i="6"/>
  <c r="X24" i="6"/>
  <c r="Y24" i="6" s="1"/>
  <c r="P30" i="14"/>
  <c r="AF24" i="10"/>
  <c r="AJ27" i="8" s="1"/>
  <c r="AL24" i="14"/>
  <c r="T24" i="15"/>
  <c r="AC24" i="14"/>
  <c r="M24" i="15"/>
  <c r="Y24" i="10"/>
  <c r="AA27" i="8" s="1"/>
  <c r="X14" i="10"/>
  <c r="G12" i="6"/>
  <c r="H12" i="6" s="1"/>
  <c r="F12" i="6"/>
  <c r="AF3" i="14"/>
  <c r="AB3" i="10"/>
  <c r="AD6" i="8" s="1"/>
  <c r="P3" i="15"/>
  <c r="W5" i="14"/>
  <c r="X5" i="14" s="1"/>
  <c r="T5" i="14" s="1"/>
  <c r="J9" i="12"/>
  <c r="Q8" i="8" s="1"/>
  <c r="V18" i="10"/>
  <c r="Y21" i="8"/>
  <c r="Z21" i="8" s="1"/>
  <c r="S19" i="15"/>
  <c r="AK19" i="14"/>
  <c r="AN19" i="14" s="1"/>
  <c r="AE19" i="10"/>
  <c r="AI22" i="8" s="1"/>
  <c r="AL22" i="8" s="1"/>
  <c r="C22" i="8"/>
  <c r="C21" i="3"/>
  <c r="C22" i="7"/>
  <c r="C22" i="6"/>
  <c r="K18" i="6"/>
  <c r="L18" i="6" s="1"/>
  <c r="M18" i="6" s="1"/>
  <c r="J18" i="6"/>
  <c r="K19" i="10"/>
  <c r="M18" i="7"/>
  <c r="L14" i="10"/>
  <c r="F14" i="15"/>
  <c r="J14" i="14"/>
  <c r="K14" i="14" s="1"/>
  <c r="D12" i="15"/>
  <c r="H12" i="10"/>
  <c r="H12" i="14"/>
  <c r="K13" i="6"/>
  <c r="L13" i="6" s="1"/>
  <c r="M13" i="6" s="1"/>
  <c r="J13" i="6"/>
  <c r="J9" i="14"/>
  <c r="K9" i="14" s="1"/>
  <c r="L9" i="10"/>
  <c r="F9" i="15"/>
  <c r="G8" i="15"/>
  <c r="Q8" i="10"/>
  <c r="F11" i="7" s="1"/>
  <c r="L11" i="7" s="1"/>
  <c r="N8" i="14"/>
  <c r="J5" i="10"/>
  <c r="O83" i="8"/>
  <c r="O11" i="8"/>
  <c r="AB13" i="14"/>
  <c r="Z13" i="14" s="1"/>
  <c r="S13" i="14" s="1"/>
  <c r="AC12" i="14"/>
  <c r="AG12" i="14" s="1"/>
  <c r="M12" i="15"/>
  <c r="Y12" i="10"/>
  <c r="AA15" i="8" s="1"/>
  <c r="X11" i="10"/>
  <c r="S11" i="15"/>
  <c r="AK11" i="14"/>
  <c r="AE11" i="10"/>
  <c r="AI14" i="8" s="1"/>
  <c r="P6" i="10"/>
  <c r="Q5" i="10"/>
  <c r="F8" i="7" s="1"/>
  <c r="N5" i="14"/>
  <c r="G5" i="15"/>
  <c r="K4" i="10"/>
  <c r="AA4" i="14"/>
  <c r="L4" i="15"/>
  <c r="R101" i="8"/>
  <c r="R84" i="8"/>
  <c r="R50" i="8"/>
  <c r="O40" i="8"/>
  <c r="X40" i="8" s="1"/>
  <c r="S39" i="3" s="1"/>
  <c r="M21" i="7"/>
  <c r="Q14" i="14"/>
  <c r="T14" i="10"/>
  <c r="I17" i="7" s="1"/>
  <c r="J14" i="15"/>
  <c r="Q16" i="10"/>
  <c r="F19" i="7" s="1"/>
  <c r="L19" i="7" s="1"/>
  <c r="G16" i="15"/>
  <c r="N16" i="14"/>
  <c r="O16" i="14"/>
  <c r="R16" i="10"/>
  <c r="G19" i="7" s="1"/>
  <c r="M19" i="7" s="1"/>
  <c r="H16" i="15"/>
  <c r="J15" i="10"/>
  <c r="K15" i="10"/>
  <c r="G11" i="6"/>
  <c r="H11" i="6" s="1"/>
  <c r="F11" i="6"/>
  <c r="P5" i="10"/>
  <c r="T110" i="4"/>
  <c r="O14" i="12"/>
  <c r="X7" i="10"/>
  <c r="N7" i="10"/>
  <c r="Q7" i="14"/>
  <c r="T7" i="10"/>
  <c r="I10" i="7" s="1"/>
  <c r="J7" i="15"/>
  <c r="H9" i="8"/>
  <c r="T113" i="4"/>
  <c r="T44" i="4"/>
  <c r="T22" i="4"/>
  <c r="R10" i="8"/>
  <c r="T33" i="5"/>
  <c r="R135" i="8"/>
  <c r="O78" i="8"/>
  <c r="P67" i="7"/>
  <c r="T10" i="5"/>
  <c r="T84" i="4"/>
  <c r="Q129" i="8"/>
  <c r="R129" i="8" s="1"/>
  <c r="Q128" i="8"/>
  <c r="H41" i="8"/>
  <c r="P24" i="8"/>
  <c r="R24" i="8" s="1"/>
  <c r="J16" i="8"/>
  <c r="K116" i="8"/>
  <c r="O116" i="8" s="1"/>
  <c r="H86" i="8"/>
  <c r="H20" i="8"/>
  <c r="O20" i="8" s="1"/>
  <c r="T62" i="5"/>
  <c r="N19" i="8"/>
  <c r="R14" i="8"/>
  <c r="T73" i="5"/>
  <c r="T74" i="4"/>
  <c r="T42" i="4"/>
  <c r="T10" i="4"/>
  <c r="G6" i="6"/>
  <c r="H6" i="6" s="1"/>
  <c r="I6" i="6" s="1"/>
  <c r="F6" i="6"/>
  <c r="W138" i="8"/>
  <c r="N127" i="8"/>
  <c r="O127" i="8" s="1"/>
  <c r="K66" i="8"/>
  <c r="O66" i="8" s="1"/>
  <c r="X66" i="8" s="1"/>
  <c r="S65" i="3" s="1"/>
  <c r="T39" i="5"/>
  <c r="T61" i="4"/>
  <c r="T14" i="4"/>
  <c r="T53" i="5"/>
  <c r="AD132" i="10"/>
  <c r="AG135" i="8" s="1"/>
  <c r="AI132" i="14"/>
  <c r="R132" i="15"/>
  <c r="J138" i="6"/>
  <c r="F135" i="10"/>
  <c r="E135" i="14"/>
  <c r="G135" i="14" s="1"/>
  <c r="B135" i="15"/>
  <c r="P136" i="7"/>
  <c r="R131" i="14"/>
  <c r="U131" i="10"/>
  <c r="J134" i="7" s="1"/>
  <c r="P134" i="7" s="1"/>
  <c r="K131" i="15"/>
  <c r="C127" i="3"/>
  <c r="C128" i="6"/>
  <c r="C128" i="8"/>
  <c r="C128" i="7"/>
  <c r="M128" i="7" s="1"/>
  <c r="C127" i="15"/>
  <c r="G127" i="10"/>
  <c r="F127" i="14"/>
  <c r="G127" i="14" s="1"/>
  <c r="AH127" i="14"/>
  <c r="AJ127" i="14" s="1"/>
  <c r="AC127" i="10"/>
  <c r="AF130" i="8" s="1"/>
  <c r="AH130" i="8" s="1"/>
  <c r="Q127" i="15"/>
  <c r="S132" i="10"/>
  <c r="H135" i="7" s="1"/>
  <c r="P125" i="14"/>
  <c r="M125" i="14" s="1"/>
  <c r="B126" i="15"/>
  <c r="E126" i="14"/>
  <c r="F126" i="10"/>
  <c r="AI126" i="14"/>
  <c r="AJ126" i="14" s="1"/>
  <c r="AB126" i="14" s="1"/>
  <c r="AD126" i="10"/>
  <c r="AG129" i="8" s="1"/>
  <c r="AH129" i="8" s="1"/>
  <c r="R126" i="15"/>
  <c r="H124" i="14"/>
  <c r="D124" i="15"/>
  <c r="H124" i="10"/>
  <c r="J123" i="10"/>
  <c r="K128" i="6"/>
  <c r="L128" i="6" s="1"/>
  <c r="J128" i="6"/>
  <c r="J118" i="14"/>
  <c r="K118" i="14" s="1"/>
  <c r="L118" i="14" s="1"/>
  <c r="D118" i="14" s="1"/>
  <c r="F118" i="15"/>
  <c r="L118" i="10"/>
  <c r="N120" i="10"/>
  <c r="X119" i="10"/>
  <c r="W119" i="10"/>
  <c r="G119" i="15"/>
  <c r="Q119" i="10"/>
  <c r="F122" i="7" s="1"/>
  <c r="L122" i="7" s="1"/>
  <c r="N119" i="14"/>
  <c r="AC119" i="14"/>
  <c r="M119" i="15"/>
  <c r="Y119" i="10"/>
  <c r="AA122" i="8" s="1"/>
  <c r="AF111" i="14"/>
  <c r="P111" i="15"/>
  <c r="AB111" i="10"/>
  <c r="AD114" i="8" s="1"/>
  <c r="O114" i="6"/>
  <c r="P114" i="6"/>
  <c r="Q114" i="6" s="1"/>
  <c r="R114" i="6" s="1"/>
  <c r="C111" i="7"/>
  <c r="M111" i="7" s="1"/>
  <c r="C110" i="3"/>
  <c r="C111" i="8"/>
  <c r="C111" i="6"/>
  <c r="R105" i="15"/>
  <c r="AD105" i="10"/>
  <c r="AG108" i="8" s="1"/>
  <c r="AI105" i="14"/>
  <c r="C146" i="14"/>
  <c r="B146" i="14"/>
  <c r="B138" i="14"/>
  <c r="C138" i="14"/>
  <c r="AA135" i="14"/>
  <c r="L135" i="15"/>
  <c r="W131" i="14"/>
  <c r="X131" i="14" s="1"/>
  <c r="T131" i="14" s="1"/>
  <c r="J188" i="12"/>
  <c r="Q134" i="8" s="1"/>
  <c r="R134" i="8" s="1"/>
  <c r="X134" i="8" s="1"/>
  <c r="S133" i="3" s="1"/>
  <c r="P129" i="10"/>
  <c r="J134" i="14"/>
  <c r="K134" i="14" s="1"/>
  <c r="F134" i="15"/>
  <c r="L134" i="10"/>
  <c r="L135" i="10"/>
  <c r="J135" i="14"/>
  <c r="K135" i="14" s="1"/>
  <c r="F135" i="15"/>
  <c r="W131" i="10"/>
  <c r="O195" i="12"/>
  <c r="K138" i="6" s="1"/>
  <c r="L138" i="6" s="1"/>
  <c r="M138" i="6" s="1"/>
  <c r="AD134" i="10"/>
  <c r="AG137" i="8" s="1"/>
  <c r="AI134" i="14"/>
  <c r="R134" i="15"/>
  <c r="P133" i="10"/>
  <c r="R131" i="10"/>
  <c r="G134" i="7" s="1"/>
  <c r="M134" i="7" s="1"/>
  <c r="O131" i="14"/>
  <c r="H131" i="15"/>
  <c r="O135" i="10"/>
  <c r="P135" i="10"/>
  <c r="C138" i="8"/>
  <c r="C137" i="3"/>
  <c r="C138" i="7"/>
  <c r="C138" i="6"/>
  <c r="U134" i="15"/>
  <c r="AG134" i="10"/>
  <c r="AK137" i="8" s="1"/>
  <c r="AM134" i="14"/>
  <c r="M131" i="10"/>
  <c r="W134" i="6"/>
  <c r="X134" i="6"/>
  <c r="Y134" i="6" s="1"/>
  <c r="G133" i="14"/>
  <c r="N130" i="10"/>
  <c r="Q130" i="10"/>
  <c r="F133" i="7" s="1"/>
  <c r="N130" i="14"/>
  <c r="G130" i="15"/>
  <c r="U132" i="15"/>
  <c r="AM132" i="14"/>
  <c r="AG132" i="10"/>
  <c r="AK135" i="8" s="1"/>
  <c r="AL135" i="8" s="1"/>
  <c r="Q132" i="10"/>
  <c r="F135" i="7" s="1"/>
  <c r="L135" i="7" s="1"/>
  <c r="N132" i="14"/>
  <c r="G132" i="15"/>
  <c r="M132" i="10"/>
  <c r="Y130" i="10"/>
  <c r="AA133" i="8" s="1"/>
  <c r="M130" i="15"/>
  <c r="AC130" i="14"/>
  <c r="AG130" i="14" s="1"/>
  <c r="H128" i="15"/>
  <c r="R128" i="10"/>
  <c r="G131" i="7" s="1"/>
  <c r="M131" i="7" s="1"/>
  <c r="O128" i="14"/>
  <c r="O127" i="10"/>
  <c r="L127" i="10"/>
  <c r="F127" i="15"/>
  <c r="J127" i="14"/>
  <c r="K127" i="14" s="1"/>
  <c r="J127" i="10"/>
  <c r="J126" i="10"/>
  <c r="J124" i="10"/>
  <c r="Y124" i="10"/>
  <c r="AA127" i="8" s="1"/>
  <c r="AC124" i="14"/>
  <c r="AG124" i="14" s="1"/>
  <c r="M124" i="15"/>
  <c r="L129" i="7"/>
  <c r="I124" i="15"/>
  <c r="P126" i="10"/>
  <c r="K126" i="10"/>
  <c r="O123" i="14"/>
  <c r="R123" i="10"/>
  <c r="G126" i="7" s="1"/>
  <c r="M126" i="7" s="1"/>
  <c r="H123" i="15"/>
  <c r="W128" i="10"/>
  <c r="J128" i="15"/>
  <c r="Q128" i="14"/>
  <c r="T128" i="10"/>
  <c r="I131" i="7" s="1"/>
  <c r="O131" i="7" s="1"/>
  <c r="I128" i="14"/>
  <c r="I128" i="10"/>
  <c r="S131" i="6" s="1"/>
  <c r="E128" i="15"/>
  <c r="I123" i="14"/>
  <c r="I123" i="10"/>
  <c r="S126" i="6" s="1"/>
  <c r="E123" i="15"/>
  <c r="C124" i="6"/>
  <c r="C124" i="7"/>
  <c r="P124" i="7" s="1"/>
  <c r="C124" i="8"/>
  <c r="C123" i="3"/>
  <c r="O122" i="10"/>
  <c r="M122" i="10"/>
  <c r="Q118" i="14"/>
  <c r="J118" i="15"/>
  <c r="T118" i="10"/>
  <c r="I121" i="7" s="1"/>
  <c r="O121" i="7" s="1"/>
  <c r="AL126" i="8"/>
  <c r="L127" i="14"/>
  <c r="D127" i="14" s="1"/>
  <c r="U117" i="15"/>
  <c r="AG117" i="10"/>
  <c r="AK120" i="8" s="1"/>
  <c r="AL120" i="8" s="1"/>
  <c r="AM117" i="14"/>
  <c r="AN117" i="14" s="1"/>
  <c r="AB117" i="14" s="1"/>
  <c r="Z117" i="14" s="1"/>
  <c r="S117" i="14" s="1"/>
  <c r="AH125" i="8"/>
  <c r="F120" i="10"/>
  <c r="B120" i="15"/>
  <c r="E120" i="14"/>
  <c r="N120" i="14"/>
  <c r="M120" i="14" s="1"/>
  <c r="G120" i="15"/>
  <c r="Q120" i="10"/>
  <c r="F123" i="7" s="1"/>
  <c r="L123" i="7" s="1"/>
  <c r="G125" i="6"/>
  <c r="H125" i="6" s="1"/>
  <c r="F125" i="6"/>
  <c r="E116" i="15"/>
  <c r="I116" i="10"/>
  <c r="I116" i="14"/>
  <c r="K116" i="14" s="1"/>
  <c r="L116" i="14" s="1"/>
  <c r="AF116" i="14"/>
  <c r="P116" i="15"/>
  <c r="AB116" i="10"/>
  <c r="AD119" i="8" s="1"/>
  <c r="N115" i="10"/>
  <c r="L119" i="10"/>
  <c r="F119" i="15"/>
  <c r="J119" i="14"/>
  <c r="K119" i="14" s="1"/>
  <c r="Q119" i="15"/>
  <c r="AC119" i="10"/>
  <c r="AF122" i="8" s="1"/>
  <c r="AH122" i="8" s="1"/>
  <c r="AH119" i="14"/>
  <c r="AJ119" i="14" s="1"/>
  <c r="AB119" i="10"/>
  <c r="AD122" i="8" s="1"/>
  <c r="AF119" i="14"/>
  <c r="P119" i="15"/>
  <c r="AM119" i="14"/>
  <c r="AG119" i="10"/>
  <c r="AK122" i="8" s="1"/>
  <c r="U119" i="15"/>
  <c r="AJ118" i="14"/>
  <c r="G121" i="6"/>
  <c r="H121" i="6" s="1"/>
  <c r="F121" i="6"/>
  <c r="S115" i="10"/>
  <c r="H118" i="7" s="1"/>
  <c r="AE114" i="10"/>
  <c r="AI117" i="8" s="1"/>
  <c r="AL117" i="8" s="1"/>
  <c r="AK114" i="14"/>
  <c r="AN114" i="14" s="1"/>
  <c r="S114" i="15"/>
  <c r="G111" i="15"/>
  <c r="Q111" i="10"/>
  <c r="F114" i="7" s="1"/>
  <c r="L114" i="7" s="1"/>
  <c r="N111" i="14"/>
  <c r="W118" i="6"/>
  <c r="X118" i="6"/>
  <c r="Y118" i="6" s="1"/>
  <c r="V115" i="10"/>
  <c r="Y118" i="8"/>
  <c r="Z118" i="8" s="1"/>
  <c r="R111" i="10"/>
  <c r="G114" i="7" s="1"/>
  <c r="M114" i="7" s="1"/>
  <c r="H111" i="15"/>
  <c r="O111" i="14"/>
  <c r="Q114" i="15"/>
  <c r="AC114" i="10"/>
  <c r="AF117" i="8" s="1"/>
  <c r="AH117" i="8" s="1"/>
  <c r="AH114" i="14"/>
  <c r="AJ114" i="14" s="1"/>
  <c r="F114" i="14"/>
  <c r="G114" i="14" s="1"/>
  <c r="G114" i="10"/>
  <c r="P117" i="6" s="1"/>
  <c r="Q117" i="6" s="1"/>
  <c r="R117" i="6" s="1"/>
  <c r="C114" i="15"/>
  <c r="R106" i="14"/>
  <c r="K106" i="15"/>
  <c r="U106" i="10"/>
  <c r="J109" i="7" s="1"/>
  <c r="P109" i="7" s="1"/>
  <c r="I112" i="14"/>
  <c r="I112" i="10"/>
  <c r="S115" i="6" s="1"/>
  <c r="E112" i="15"/>
  <c r="R112" i="14"/>
  <c r="K112" i="15"/>
  <c r="U112" i="10"/>
  <c r="J115" i="7" s="1"/>
  <c r="P115" i="7" s="1"/>
  <c r="O117" i="6"/>
  <c r="T117" i="6"/>
  <c r="U117" i="6" s="1"/>
  <c r="V117" i="6" s="1"/>
  <c r="Y112" i="10"/>
  <c r="AA115" i="8" s="1"/>
  <c r="M112" i="15"/>
  <c r="AC112" i="14"/>
  <c r="V106" i="10"/>
  <c r="Y109" i="8"/>
  <c r="Z109" i="8" s="1"/>
  <c r="S112" i="10"/>
  <c r="H115" i="7" s="1"/>
  <c r="Q106" i="15"/>
  <c r="AC106" i="10"/>
  <c r="AF109" i="8" s="1"/>
  <c r="AH109" i="8" s="1"/>
  <c r="AH106" i="14"/>
  <c r="AJ106" i="14" s="1"/>
  <c r="O105" i="15"/>
  <c r="AA105" i="10"/>
  <c r="AC108" i="8" s="1"/>
  <c r="AE108" i="8" s="1"/>
  <c r="AE105" i="14"/>
  <c r="AG105" i="14" s="1"/>
  <c r="E105" i="14"/>
  <c r="B105" i="15"/>
  <c r="F105" i="10"/>
  <c r="R107" i="15"/>
  <c r="AD107" i="10"/>
  <c r="AG110" i="8" s="1"/>
  <c r="AI107" i="14"/>
  <c r="AA107" i="14"/>
  <c r="L107" i="15"/>
  <c r="P107" i="10"/>
  <c r="K108" i="14"/>
  <c r="L108" i="14" s="1"/>
  <c r="D108" i="14" s="1"/>
  <c r="J109" i="6"/>
  <c r="K109" i="6"/>
  <c r="L109" i="6" s="1"/>
  <c r="M109" i="6" s="1"/>
  <c r="O111" i="7"/>
  <c r="M107" i="7"/>
  <c r="AG103" i="14"/>
  <c r="P109" i="15"/>
  <c r="AB109" i="10"/>
  <c r="AD112" i="8" s="1"/>
  <c r="AF109" i="14"/>
  <c r="F109" i="14"/>
  <c r="G109" i="14" s="1"/>
  <c r="C109" i="15"/>
  <c r="G109" i="10"/>
  <c r="L112" i="7" s="1"/>
  <c r="AL115" i="8"/>
  <c r="O112" i="6"/>
  <c r="T112" i="6"/>
  <c r="U112" i="6" s="1"/>
  <c r="V112" i="6" s="1"/>
  <c r="P112" i="6"/>
  <c r="Q112" i="6" s="1"/>
  <c r="R112" i="6" s="1"/>
  <c r="AM104" i="14"/>
  <c r="AN104" i="14" s="1"/>
  <c r="AG104" i="10"/>
  <c r="AK107" i="8" s="1"/>
  <c r="AL107" i="8" s="1"/>
  <c r="U104" i="15"/>
  <c r="O104" i="10"/>
  <c r="J102" i="14"/>
  <c r="F102" i="15"/>
  <c r="L102" i="10"/>
  <c r="AK98" i="14"/>
  <c r="AE98" i="10"/>
  <c r="AI101" i="8" s="1"/>
  <c r="S98" i="15"/>
  <c r="R110" i="15"/>
  <c r="AI110" i="14"/>
  <c r="AD110" i="10"/>
  <c r="AG113" i="8" s="1"/>
  <c r="C110" i="15"/>
  <c r="G110" i="10"/>
  <c r="F110" i="14"/>
  <c r="G110" i="14" s="1"/>
  <c r="O110" i="15"/>
  <c r="AE110" i="14"/>
  <c r="AA110" i="10"/>
  <c r="AC113" i="8" s="1"/>
  <c r="W110" i="14"/>
  <c r="X110" i="14" s="1"/>
  <c r="T110" i="14" s="1"/>
  <c r="AN106" i="14"/>
  <c r="O106" i="7"/>
  <c r="O100" i="10"/>
  <c r="AF99" i="10"/>
  <c r="AJ102" i="8" s="1"/>
  <c r="AL99" i="14"/>
  <c r="T99" i="15"/>
  <c r="C102" i="8"/>
  <c r="C102" i="6"/>
  <c r="C102" i="7"/>
  <c r="C101" i="3"/>
  <c r="P91" i="10"/>
  <c r="N10" i="13"/>
  <c r="W97" i="14"/>
  <c r="X97" i="14" s="1"/>
  <c r="T97" i="14" s="1"/>
  <c r="N97" i="14"/>
  <c r="M97" i="14" s="1"/>
  <c r="G97" i="15"/>
  <c r="Q97" i="10"/>
  <c r="F100" i="7" s="1"/>
  <c r="L100" i="7" s="1"/>
  <c r="G105" i="6"/>
  <c r="H105" i="6" s="1"/>
  <c r="F105" i="6"/>
  <c r="S97" i="10"/>
  <c r="H100" i="7" s="1"/>
  <c r="J95" i="14"/>
  <c r="K95" i="14" s="1"/>
  <c r="L95" i="14" s="1"/>
  <c r="D95" i="14" s="1"/>
  <c r="B95" i="14" s="1"/>
  <c r="F95" i="11" s="1"/>
  <c r="C95" i="11" s="1"/>
  <c r="F95" i="15"/>
  <c r="L95" i="10"/>
  <c r="V97" i="15"/>
  <c r="G97" i="11" s="1"/>
  <c r="D97" i="11" s="1"/>
  <c r="C96" i="15"/>
  <c r="F96" i="14"/>
  <c r="G96" i="14" s="1"/>
  <c r="G96" i="10"/>
  <c r="M94" i="7"/>
  <c r="I98" i="15"/>
  <c r="K92" i="15"/>
  <c r="U92" i="10"/>
  <c r="J95" i="7" s="1"/>
  <c r="P95" i="7" s="1"/>
  <c r="R92" i="14"/>
  <c r="F92" i="14"/>
  <c r="G92" i="14" s="1"/>
  <c r="C92" i="15"/>
  <c r="G92" i="10"/>
  <c r="K96" i="10"/>
  <c r="O96" i="10"/>
  <c r="AC101" i="14"/>
  <c r="Y101" i="10"/>
  <c r="AA104" i="8" s="1"/>
  <c r="M101" i="15"/>
  <c r="H101" i="10"/>
  <c r="H101" i="14"/>
  <c r="D101" i="15"/>
  <c r="AL101" i="14"/>
  <c r="AF101" i="10"/>
  <c r="AJ104" i="8" s="1"/>
  <c r="T101" i="15"/>
  <c r="O153" i="12"/>
  <c r="K105" i="6" s="1"/>
  <c r="L105" i="6" s="1"/>
  <c r="M105" i="6" s="1"/>
  <c r="R90" i="15"/>
  <c r="AI90" i="14"/>
  <c r="AD90" i="10"/>
  <c r="AG93" i="8" s="1"/>
  <c r="M82" i="15"/>
  <c r="AC82" i="14"/>
  <c r="AG82" i="14" s="1"/>
  <c r="Y82" i="10"/>
  <c r="AA85" i="8" s="1"/>
  <c r="R80" i="15"/>
  <c r="AD80" i="10"/>
  <c r="AG83" i="8" s="1"/>
  <c r="AI80" i="14"/>
  <c r="N80" i="10"/>
  <c r="Q90" i="14"/>
  <c r="J90" i="15"/>
  <c r="T90" i="10"/>
  <c r="I93" i="7" s="1"/>
  <c r="O93" i="7" s="1"/>
  <c r="I90" i="14"/>
  <c r="I90" i="10"/>
  <c r="S93" i="6" s="1"/>
  <c r="E90" i="15"/>
  <c r="U87" i="10"/>
  <c r="J90" i="7" s="1"/>
  <c r="K87" i="15"/>
  <c r="R87" i="14"/>
  <c r="Z89" i="10"/>
  <c r="AB92" i="8" s="1"/>
  <c r="AD89" i="14"/>
  <c r="N89" i="15"/>
  <c r="M89" i="10"/>
  <c r="D86" i="15"/>
  <c r="H86" i="10"/>
  <c r="H86" i="14"/>
  <c r="AE86" i="14"/>
  <c r="AG86" i="14" s="1"/>
  <c r="O86" i="15"/>
  <c r="AA86" i="10"/>
  <c r="AC89" i="8" s="1"/>
  <c r="F87" i="6"/>
  <c r="G87" i="6"/>
  <c r="H87" i="6" s="1"/>
  <c r="AD84" i="14"/>
  <c r="AG84" i="14" s="1"/>
  <c r="N84" i="15"/>
  <c r="Z84" i="10"/>
  <c r="AB87" i="8" s="1"/>
  <c r="AE87" i="8" s="1"/>
  <c r="O136" i="12"/>
  <c r="E81" i="14"/>
  <c r="B81" i="15"/>
  <c r="F81" i="10"/>
  <c r="S101" i="10"/>
  <c r="H104" i="7" s="1"/>
  <c r="K97" i="14"/>
  <c r="L97" i="14" s="1"/>
  <c r="D97" i="14" s="1"/>
  <c r="M93" i="15"/>
  <c r="Y93" i="10"/>
  <c r="AA96" i="8" s="1"/>
  <c r="AC93" i="14"/>
  <c r="AG93" i="14" s="1"/>
  <c r="K90" i="10"/>
  <c r="C88" i="15"/>
  <c r="G88" i="10"/>
  <c r="F88" i="14"/>
  <c r="G88" i="14" s="1"/>
  <c r="T88" i="10"/>
  <c r="I91" i="7" s="1"/>
  <c r="J88" i="15"/>
  <c r="Q88" i="14"/>
  <c r="D87" i="15"/>
  <c r="H87" i="10"/>
  <c r="H87" i="14"/>
  <c r="Z85" i="10"/>
  <c r="AB88" i="8" s="1"/>
  <c r="AE88" i="8" s="1"/>
  <c r="N85" i="15"/>
  <c r="AD85" i="14"/>
  <c r="AG85" i="14" s="1"/>
  <c r="N81" i="14"/>
  <c r="M81" i="14" s="1"/>
  <c r="G81" i="15"/>
  <c r="Q81" i="10"/>
  <c r="F84" i="7" s="1"/>
  <c r="L84" i="7" s="1"/>
  <c r="G80" i="14"/>
  <c r="W99" i="6"/>
  <c r="X99" i="6"/>
  <c r="Y99" i="6" s="1"/>
  <c r="Z99" i="6" s="1"/>
  <c r="AK94" i="14"/>
  <c r="AE94" i="10"/>
  <c r="AI97" i="8" s="1"/>
  <c r="S94" i="15"/>
  <c r="O94" i="10"/>
  <c r="AF94" i="14"/>
  <c r="AB94" i="10"/>
  <c r="AD97" i="8" s="1"/>
  <c r="P94" i="15"/>
  <c r="P94" i="7"/>
  <c r="M85" i="10"/>
  <c r="E85" i="14"/>
  <c r="B85" i="15"/>
  <c r="F85" i="10"/>
  <c r="J136" i="12"/>
  <c r="W82" i="14"/>
  <c r="X82" i="14" s="1"/>
  <c r="T82" i="14" s="1"/>
  <c r="Q94" i="10"/>
  <c r="F97" i="7" s="1"/>
  <c r="L97" i="7" s="1"/>
  <c r="G94" i="15"/>
  <c r="N94" i="14"/>
  <c r="M94" i="14" s="1"/>
  <c r="AJ91" i="14"/>
  <c r="AB91" i="14" s="1"/>
  <c r="Z91" i="14" s="1"/>
  <c r="S91" i="14" s="1"/>
  <c r="F82" i="10"/>
  <c r="B82" i="15"/>
  <c r="E82" i="14"/>
  <c r="H93" i="15"/>
  <c r="O93" i="14"/>
  <c r="R93" i="10"/>
  <c r="G96" i="7" s="1"/>
  <c r="AD93" i="10"/>
  <c r="AG96" i="8" s="1"/>
  <c r="R93" i="15"/>
  <c r="AI93" i="14"/>
  <c r="E93" i="14"/>
  <c r="B93" i="15"/>
  <c r="F93" i="10"/>
  <c r="F3" i="13"/>
  <c r="N86" i="10"/>
  <c r="W83" i="14"/>
  <c r="X83" i="14" s="1"/>
  <c r="T83" i="14" s="1"/>
  <c r="AM83" i="14"/>
  <c r="U83" i="15"/>
  <c r="AG83" i="10"/>
  <c r="AK86" i="8" s="1"/>
  <c r="X80" i="10"/>
  <c r="J74" i="10"/>
  <c r="AM79" i="14"/>
  <c r="U79" i="15"/>
  <c r="AG79" i="10"/>
  <c r="AK82" i="8" s="1"/>
  <c r="M79" i="10"/>
  <c r="AI79" i="14"/>
  <c r="R79" i="15"/>
  <c r="AD79" i="10"/>
  <c r="AG82" i="8" s="1"/>
  <c r="I94" i="15"/>
  <c r="AN84" i="14"/>
  <c r="G81" i="14"/>
  <c r="I74" i="10"/>
  <c r="S77" i="6" s="1"/>
  <c r="E74" i="15"/>
  <c r="V74" i="15" s="1"/>
  <c r="G74" i="11" s="1"/>
  <c r="D74" i="11" s="1"/>
  <c r="I74" i="14"/>
  <c r="AI71" i="14"/>
  <c r="AJ71" i="14" s="1"/>
  <c r="R71" i="15"/>
  <c r="AD71" i="10"/>
  <c r="AG74" i="8" s="1"/>
  <c r="AH74" i="8" s="1"/>
  <c r="J77" i="14"/>
  <c r="F77" i="15"/>
  <c r="L77" i="10"/>
  <c r="AE76" i="10"/>
  <c r="AI79" i="8" s="1"/>
  <c r="S76" i="15"/>
  <c r="AK76" i="14"/>
  <c r="AM76" i="14"/>
  <c r="AG76" i="10"/>
  <c r="AK79" i="8" s="1"/>
  <c r="U76" i="15"/>
  <c r="R72" i="14"/>
  <c r="K72" i="15"/>
  <c r="U72" i="10"/>
  <c r="J75" i="7" s="1"/>
  <c r="AJ69" i="14"/>
  <c r="J69" i="10"/>
  <c r="C71" i="3"/>
  <c r="C72" i="7"/>
  <c r="L72" i="7" s="1"/>
  <c r="C72" i="8"/>
  <c r="C72" i="6"/>
  <c r="M67" i="10"/>
  <c r="H64" i="14"/>
  <c r="L64" i="14" s="1"/>
  <c r="D64" i="15"/>
  <c r="H64" i="10"/>
  <c r="AD53" i="14"/>
  <c r="Z53" i="10"/>
  <c r="AB56" i="8" s="1"/>
  <c r="N53" i="15"/>
  <c r="AD73" i="10"/>
  <c r="AG76" i="8" s="1"/>
  <c r="R73" i="15"/>
  <c r="AI73" i="14"/>
  <c r="AB72" i="10"/>
  <c r="AD75" i="8" s="1"/>
  <c r="P72" i="15"/>
  <c r="AF72" i="14"/>
  <c r="J70" i="10"/>
  <c r="N67" i="15"/>
  <c r="AD67" i="14"/>
  <c r="Z67" i="10"/>
  <c r="AB70" i="8" s="1"/>
  <c r="W65" i="10"/>
  <c r="J61" i="14"/>
  <c r="K61" i="14" s="1"/>
  <c r="F61" i="15"/>
  <c r="L61" i="10"/>
  <c r="AL56" i="14"/>
  <c r="T56" i="15"/>
  <c r="AF56" i="10"/>
  <c r="AJ59" i="8" s="1"/>
  <c r="W77" i="14"/>
  <c r="X77" i="14" s="1"/>
  <c r="T77" i="14" s="1"/>
  <c r="I77" i="14"/>
  <c r="E77" i="15"/>
  <c r="I77" i="10"/>
  <c r="S80" i="6" s="1"/>
  <c r="U77" i="15"/>
  <c r="AM77" i="14"/>
  <c r="AG77" i="10"/>
  <c r="AK80" i="8" s="1"/>
  <c r="S76" i="10"/>
  <c r="H79" i="7" s="1"/>
  <c r="AG74" i="14"/>
  <c r="T77" i="6"/>
  <c r="U77" i="6" s="1"/>
  <c r="V77" i="6" s="1"/>
  <c r="P77" i="6"/>
  <c r="Q77" i="6" s="1"/>
  <c r="R77" i="6" s="1"/>
  <c r="O77" i="6"/>
  <c r="AL75" i="8"/>
  <c r="J75" i="10"/>
  <c r="AE73" i="10"/>
  <c r="AI76" i="8" s="1"/>
  <c r="AL76" i="8" s="1"/>
  <c r="S73" i="15"/>
  <c r="AK73" i="14"/>
  <c r="AN73" i="14" s="1"/>
  <c r="R73" i="14"/>
  <c r="K73" i="15"/>
  <c r="U73" i="10"/>
  <c r="J76" i="7" s="1"/>
  <c r="P76" i="7" s="1"/>
  <c r="O73" i="7"/>
  <c r="L70" i="15"/>
  <c r="AA70" i="14"/>
  <c r="M67" i="15"/>
  <c r="Y67" i="10"/>
  <c r="AA70" i="8" s="1"/>
  <c r="AC67" i="14"/>
  <c r="O67" i="10"/>
  <c r="X76" i="10"/>
  <c r="L76" i="14"/>
  <c r="D76" i="14" s="1"/>
  <c r="R72" i="10"/>
  <c r="G75" i="7" s="1"/>
  <c r="O72" i="14"/>
  <c r="H72" i="15"/>
  <c r="G68" i="15"/>
  <c r="N68" i="14"/>
  <c r="Q68" i="10"/>
  <c r="F71" i="7" s="1"/>
  <c r="L71" i="7" s="1"/>
  <c r="E68" i="14"/>
  <c r="G68" i="14" s="1"/>
  <c r="B68" i="15"/>
  <c r="F68" i="10"/>
  <c r="K65" i="14"/>
  <c r="H61" i="14"/>
  <c r="H61" i="10"/>
  <c r="D61" i="15"/>
  <c r="AK53" i="14"/>
  <c r="AN53" i="14" s="1"/>
  <c r="AE53" i="10"/>
  <c r="AI56" i="8" s="1"/>
  <c r="AL56" i="8" s="1"/>
  <c r="S53" i="15"/>
  <c r="Y77" i="10"/>
  <c r="AA80" i="8" s="1"/>
  <c r="M77" i="15"/>
  <c r="AC77" i="14"/>
  <c r="AG77" i="14" s="1"/>
  <c r="P72" i="10"/>
  <c r="J72" i="15"/>
  <c r="T72" i="10"/>
  <c r="I75" i="7" s="1"/>
  <c r="Q72" i="14"/>
  <c r="V71" i="15"/>
  <c r="G71" i="11" s="1"/>
  <c r="D71" i="11" s="1"/>
  <c r="K75" i="10"/>
  <c r="AB64" i="14"/>
  <c r="Z64" i="14" s="1"/>
  <c r="S64" i="14" s="1"/>
  <c r="AH62" i="14"/>
  <c r="AJ62" i="14" s="1"/>
  <c r="AC62" i="10"/>
  <c r="AF65" i="8" s="1"/>
  <c r="AH65" i="8" s="1"/>
  <c r="Q62" i="15"/>
  <c r="AJ70" i="14"/>
  <c r="J73" i="6"/>
  <c r="I67" i="15"/>
  <c r="AA62" i="10"/>
  <c r="AC65" i="8" s="1"/>
  <c r="O62" i="15"/>
  <c r="AE62" i="14"/>
  <c r="N77" i="7"/>
  <c r="I65" i="15"/>
  <c r="W63" i="10"/>
  <c r="P63" i="14"/>
  <c r="M65" i="14"/>
  <c r="AH63" i="14"/>
  <c r="AJ63" i="14" s="1"/>
  <c r="AC63" i="10"/>
  <c r="AF66" i="8" s="1"/>
  <c r="AH66" i="8" s="1"/>
  <c r="Q63" i="15"/>
  <c r="X63" i="10"/>
  <c r="J72" i="6"/>
  <c r="P72" i="6"/>
  <c r="Q72" i="6" s="1"/>
  <c r="R72" i="6" s="1"/>
  <c r="K72" i="6"/>
  <c r="L72" i="6" s="1"/>
  <c r="R66" i="10"/>
  <c r="G69" i="7" s="1"/>
  <c r="M69" i="7" s="1"/>
  <c r="O66" i="14"/>
  <c r="H66" i="15"/>
  <c r="N66" i="10"/>
  <c r="G68" i="6"/>
  <c r="H68" i="6" s="1"/>
  <c r="F68" i="6"/>
  <c r="G64" i="14"/>
  <c r="I60" i="14"/>
  <c r="I60" i="10"/>
  <c r="S63" i="6" s="1"/>
  <c r="E60" i="15"/>
  <c r="AF60" i="14"/>
  <c r="P60" i="15"/>
  <c r="AB60" i="10"/>
  <c r="AD63" i="8" s="1"/>
  <c r="AE59" i="8"/>
  <c r="AA54" i="14"/>
  <c r="L54" i="15"/>
  <c r="AM54" i="14"/>
  <c r="AN54" i="14" s="1"/>
  <c r="AG54" i="10"/>
  <c r="AK57" i="8" s="1"/>
  <c r="AL57" i="8" s="1"/>
  <c r="U54" i="15"/>
  <c r="K58" i="14"/>
  <c r="L58" i="14" s="1"/>
  <c r="D58" i="14" s="1"/>
  <c r="F53" i="6"/>
  <c r="G53" i="6"/>
  <c r="H53" i="6" s="1"/>
  <c r="K59" i="10"/>
  <c r="N59" i="15"/>
  <c r="Z59" i="10"/>
  <c r="AB62" i="8" s="1"/>
  <c r="AD59" i="14"/>
  <c r="AC59" i="14"/>
  <c r="Y59" i="10"/>
  <c r="AA62" i="8" s="1"/>
  <c r="M59" i="15"/>
  <c r="R59" i="14"/>
  <c r="K59" i="15"/>
  <c r="U59" i="10"/>
  <c r="J62" i="7" s="1"/>
  <c r="P62" i="7" s="1"/>
  <c r="AE51" i="10"/>
  <c r="AI54" i="8" s="1"/>
  <c r="AK51" i="14"/>
  <c r="S51" i="15"/>
  <c r="N50" i="10"/>
  <c r="X47" i="10"/>
  <c r="M47" i="10"/>
  <c r="K45" i="15"/>
  <c r="R45" i="14"/>
  <c r="U45" i="10"/>
  <c r="J48" i="7" s="1"/>
  <c r="P48" i="7" s="1"/>
  <c r="I43" i="14"/>
  <c r="K43" i="14" s="1"/>
  <c r="L43" i="14" s="1"/>
  <c r="E43" i="15"/>
  <c r="I43" i="10"/>
  <c r="S46" i="6" s="1"/>
  <c r="O41" i="14"/>
  <c r="H41" i="15"/>
  <c r="R41" i="10"/>
  <c r="G44" i="7" s="1"/>
  <c r="M44" i="7" s="1"/>
  <c r="W38" i="10"/>
  <c r="P23" i="10"/>
  <c r="AE52" i="14"/>
  <c r="O52" i="15"/>
  <c r="AA52" i="10"/>
  <c r="AC55" i="8" s="1"/>
  <c r="F40" i="10"/>
  <c r="E40" i="14"/>
  <c r="B40" i="15"/>
  <c r="W32" i="10"/>
  <c r="R51" i="14"/>
  <c r="K51" i="15"/>
  <c r="U51" i="10"/>
  <c r="J54" i="7" s="1"/>
  <c r="P54" i="7" s="1"/>
  <c r="N51" i="10"/>
  <c r="M58" i="15"/>
  <c r="AC58" i="14"/>
  <c r="AG58" i="14" s="1"/>
  <c r="Y58" i="10"/>
  <c r="AA61" i="8" s="1"/>
  <c r="W58" i="10"/>
  <c r="O58" i="10"/>
  <c r="G59" i="6"/>
  <c r="H59" i="6" s="1"/>
  <c r="I59" i="6" s="1"/>
  <c r="F59" i="6"/>
  <c r="D55" i="15"/>
  <c r="H55" i="10"/>
  <c r="X58" i="6" s="1"/>
  <c r="Y58" i="6" s="1"/>
  <c r="Z58" i="6" s="1"/>
  <c r="H55" i="14"/>
  <c r="L55" i="14" s="1"/>
  <c r="D55" i="14" s="1"/>
  <c r="O55" i="14"/>
  <c r="R55" i="10"/>
  <c r="G58" i="7" s="1"/>
  <c r="H55" i="15"/>
  <c r="C58" i="8"/>
  <c r="C58" i="7"/>
  <c r="P58" i="7" s="1"/>
  <c r="C57" i="3"/>
  <c r="C58" i="6"/>
  <c r="K52" i="10"/>
  <c r="X48" i="6"/>
  <c r="Y48" i="6" s="1"/>
  <c r="Z48" i="6" s="1"/>
  <c r="W48" i="6"/>
  <c r="AA40" i="14"/>
  <c r="L40" i="15"/>
  <c r="AA35" i="14"/>
  <c r="L35" i="15"/>
  <c r="J32" i="10"/>
  <c r="AD23" i="14"/>
  <c r="AG23" i="14" s="1"/>
  <c r="AB23" i="14" s="1"/>
  <c r="Z23" i="14" s="1"/>
  <c r="S23" i="14" s="1"/>
  <c r="N23" i="15"/>
  <c r="Z23" i="10"/>
  <c r="AB26" i="8" s="1"/>
  <c r="J52" i="10"/>
  <c r="J50" i="14"/>
  <c r="K50" i="14" s="1"/>
  <c r="L50" i="10"/>
  <c r="F50" i="15"/>
  <c r="H50" i="15"/>
  <c r="R50" i="10"/>
  <c r="G53" i="7" s="1"/>
  <c r="M53" i="7" s="1"/>
  <c r="O50" i="14"/>
  <c r="M49" i="15"/>
  <c r="Y49" i="10"/>
  <c r="AA52" i="8" s="1"/>
  <c r="AC49" i="14"/>
  <c r="AG49" i="14" s="1"/>
  <c r="AE47" i="8"/>
  <c r="AM47" i="8" s="1"/>
  <c r="AN47" i="8" s="1"/>
  <c r="T46" i="3" s="1"/>
  <c r="B41" i="15"/>
  <c r="E41" i="14"/>
  <c r="F41" i="10"/>
  <c r="R38" i="15"/>
  <c r="AD38" i="10"/>
  <c r="AG41" i="8" s="1"/>
  <c r="AI38" i="14"/>
  <c r="W38" i="14"/>
  <c r="X38" i="14" s="1"/>
  <c r="T38" i="14" s="1"/>
  <c r="J77" i="12"/>
  <c r="L61" i="7"/>
  <c r="AF51" i="10"/>
  <c r="AJ54" i="8" s="1"/>
  <c r="AL51" i="14"/>
  <c r="T51" i="15"/>
  <c r="AH46" i="14"/>
  <c r="Q46" i="15"/>
  <c r="AC46" i="10"/>
  <c r="AF49" i="8" s="1"/>
  <c r="I39" i="14"/>
  <c r="E39" i="15"/>
  <c r="I39" i="10"/>
  <c r="S42" i="6" s="1"/>
  <c r="AD27" i="14"/>
  <c r="AG27" i="14" s="1"/>
  <c r="Z27" i="10"/>
  <c r="AB30" i="8" s="1"/>
  <c r="AE30" i="8" s="1"/>
  <c r="N27" i="15"/>
  <c r="AI27" i="14"/>
  <c r="AJ27" i="14" s="1"/>
  <c r="AB27" i="14" s="1"/>
  <c r="R27" i="15"/>
  <c r="AD27" i="10"/>
  <c r="AG30" i="8" s="1"/>
  <c r="AH30" i="8" s="1"/>
  <c r="AJ45" i="14"/>
  <c r="AG43" i="14"/>
  <c r="O41" i="7"/>
  <c r="K46" i="14"/>
  <c r="Q42" i="15"/>
  <c r="AH42" i="14"/>
  <c r="AJ42" i="14" s="1"/>
  <c r="AC42" i="10"/>
  <c r="AF45" i="8" s="1"/>
  <c r="AH45" i="8" s="1"/>
  <c r="AA42" i="14"/>
  <c r="L42" i="15"/>
  <c r="N37" i="10"/>
  <c r="O37" i="10"/>
  <c r="O39" i="6"/>
  <c r="T39" i="6"/>
  <c r="U39" i="6" s="1"/>
  <c r="V39" i="6" s="1"/>
  <c r="P39" i="10"/>
  <c r="AM39" i="14"/>
  <c r="AN39" i="14" s="1"/>
  <c r="U39" i="15"/>
  <c r="AG39" i="10"/>
  <c r="AK42" i="8" s="1"/>
  <c r="AL42" i="8" s="1"/>
  <c r="K49" i="14"/>
  <c r="J36" i="10"/>
  <c r="AC36" i="10"/>
  <c r="AF39" i="8" s="1"/>
  <c r="AH39" i="8" s="1"/>
  <c r="AH36" i="14"/>
  <c r="AJ36" i="14" s="1"/>
  <c r="Q36" i="15"/>
  <c r="M37" i="7"/>
  <c r="M36" i="10"/>
  <c r="X35" i="6"/>
  <c r="Y35" i="6" s="1"/>
  <c r="W35" i="6"/>
  <c r="F34" i="6"/>
  <c r="G34" i="6"/>
  <c r="H34" i="6" s="1"/>
  <c r="W29" i="14"/>
  <c r="X29" i="14" s="1"/>
  <c r="T29" i="14" s="1"/>
  <c r="J55" i="12"/>
  <c r="Q32" i="8" s="1"/>
  <c r="R32" i="8" s="1"/>
  <c r="X32" i="8" s="1"/>
  <c r="S31" i="3" s="1"/>
  <c r="AC29" i="14"/>
  <c r="AG29" i="14" s="1"/>
  <c r="Y29" i="10"/>
  <c r="AA32" i="8" s="1"/>
  <c r="M29" i="15"/>
  <c r="AF21" i="14"/>
  <c r="AB21" i="10"/>
  <c r="AD24" i="8" s="1"/>
  <c r="P21" i="15"/>
  <c r="O33" i="15"/>
  <c r="AA33" i="10"/>
  <c r="AC36" i="8" s="1"/>
  <c r="AE33" i="14"/>
  <c r="X33" i="10"/>
  <c r="W33" i="14"/>
  <c r="X33" i="14" s="1"/>
  <c r="T33" i="14" s="1"/>
  <c r="M34" i="7"/>
  <c r="X32" i="6"/>
  <c r="Y32" i="6" s="1"/>
  <c r="W32" i="6"/>
  <c r="F28" i="14"/>
  <c r="G28" i="14" s="1"/>
  <c r="G28" i="10"/>
  <c r="L31" i="7" s="1"/>
  <c r="C28" i="15"/>
  <c r="K28" i="10"/>
  <c r="F20" i="15"/>
  <c r="L20" i="10"/>
  <c r="J20" i="14"/>
  <c r="K20" i="14" s="1"/>
  <c r="AH20" i="14"/>
  <c r="AJ20" i="14" s="1"/>
  <c r="Q20" i="15"/>
  <c r="AC20" i="10"/>
  <c r="AF23" i="8" s="1"/>
  <c r="AH23" i="8" s="1"/>
  <c r="J40" i="6"/>
  <c r="K40" i="6"/>
  <c r="L40" i="6" s="1"/>
  <c r="V34" i="10"/>
  <c r="Y37" i="8"/>
  <c r="Z37" i="8" s="1"/>
  <c r="AN37" i="8" s="1"/>
  <c r="T36" i="3" s="1"/>
  <c r="G30" i="14"/>
  <c r="L30" i="10"/>
  <c r="J30" i="14"/>
  <c r="K30" i="14" s="1"/>
  <c r="L30" i="14" s="1"/>
  <c r="F30" i="15"/>
  <c r="AL33" i="8"/>
  <c r="K30" i="10"/>
  <c r="O25" i="10"/>
  <c r="N25" i="14"/>
  <c r="M25" i="14" s="1"/>
  <c r="G25" i="15"/>
  <c r="Q25" i="10"/>
  <c r="F28" i="7" s="1"/>
  <c r="W20" i="10"/>
  <c r="N17" i="14"/>
  <c r="M17" i="14" s="1"/>
  <c r="G17" i="15"/>
  <c r="Q17" i="10"/>
  <c r="F20" i="7" s="1"/>
  <c r="L20" i="7" s="1"/>
  <c r="X28" i="6"/>
  <c r="Y28" i="6" s="1"/>
  <c r="W28" i="6"/>
  <c r="T27" i="6"/>
  <c r="U27" i="6" s="1"/>
  <c r="V27" i="6" s="1"/>
  <c r="P27" i="6"/>
  <c r="Q27" i="6" s="1"/>
  <c r="O27" i="6"/>
  <c r="N24" i="10"/>
  <c r="K24" i="10"/>
  <c r="AM24" i="14"/>
  <c r="U24" i="15"/>
  <c r="AG24" i="10"/>
  <c r="AK27" i="8" s="1"/>
  <c r="AH25" i="8"/>
  <c r="I3" i="14"/>
  <c r="E3" i="15"/>
  <c r="I3" i="10"/>
  <c r="S6" i="6" s="1"/>
  <c r="W84" i="8"/>
  <c r="O20" i="7"/>
  <c r="T20" i="6"/>
  <c r="U20" i="6" s="1"/>
  <c r="V20" i="6" s="1"/>
  <c r="P20" i="6"/>
  <c r="Q20" i="6" s="1"/>
  <c r="O20" i="6"/>
  <c r="AE5" i="10"/>
  <c r="AI8" i="8" s="1"/>
  <c r="AL8" i="8" s="1"/>
  <c r="S5" i="15"/>
  <c r="AK5" i="14"/>
  <c r="AN5" i="14" s="1"/>
  <c r="AH5" i="14"/>
  <c r="AJ5" i="14" s="1"/>
  <c r="Q5" i="15"/>
  <c r="AC5" i="10"/>
  <c r="AF8" i="8" s="1"/>
  <c r="AH8" i="8" s="1"/>
  <c r="Q19" i="10"/>
  <c r="F22" i="7" s="1"/>
  <c r="N19" i="14"/>
  <c r="G19" i="15"/>
  <c r="J19" i="10"/>
  <c r="F19" i="14"/>
  <c r="G19" i="14" s="1"/>
  <c r="G19" i="10"/>
  <c r="C19" i="15"/>
  <c r="M18" i="14"/>
  <c r="P15" i="10"/>
  <c r="D9" i="15"/>
  <c r="H9" i="14"/>
  <c r="L9" i="14" s="1"/>
  <c r="D9" i="14" s="1"/>
  <c r="H9" i="10"/>
  <c r="Q9" i="14"/>
  <c r="J9" i="15"/>
  <c r="AE4" i="14"/>
  <c r="O4" i="15"/>
  <c r="AA4" i="10"/>
  <c r="AC7" i="8" s="1"/>
  <c r="AE7" i="8" s="1"/>
  <c r="R128" i="8"/>
  <c r="X128" i="8" s="1"/>
  <c r="S127" i="3" s="1"/>
  <c r="M10" i="8"/>
  <c r="I10" i="8"/>
  <c r="F10" i="8"/>
  <c r="H10" i="8" s="1"/>
  <c r="K16" i="6"/>
  <c r="L16" i="6" s="1"/>
  <c r="J16" i="6"/>
  <c r="J15" i="6"/>
  <c r="K15" i="6"/>
  <c r="L15" i="6" s="1"/>
  <c r="M15" i="6" s="1"/>
  <c r="N15" i="6" s="1"/>
  <c r="M14" i="3" s="1"/>
  <c r="I12" i="14"/>
  <c r="E12" i="15"/>
  <c r="I12" i="10"/>
  <c r="S15" i="6" s="1"/>
  <c r="K14" i="6"/>
  <c r="L14" i="6" s="1"/>
  <c r="M14" i="6" s="1"/>
  <c r="J14" i="6"/>
  <c r="J11" i="10"/>
  <c r="O10" i="15"/>
  <c r="AA10" i="10"/>
  <c r="AC13" i="8" s="1"/>
  <c r="AE10" i="14"/>
  <c r="AD10" i="14"/>
  <c r="N10" i="15"/>
  <c r="Z10" i="10"/>
  <c r="AB13" i="8" s="1"/>
  <c r="AE13" i="8" s="1"/>
  <c r="AM13" i="8" s="1"/>
  <c r="AN13" i="8" s="1"/>
  <c r="T12" i="3" s="1"/>
  <c r="K12" i="6"/>
  <c r="L12" i="6" s="1"/>
  <c r="J12" i="6"/>
  <c r="W6" i="10"/>
  <c r="F5" i="15"/>
  <c r="L5" i="10"/>
  <c r="J5" i="14"/>
  <c r="AI4" i="14"/>
  <c r="AD4" i="10"/>
  <c r="AG7" i="8" s="1"/>
  <c r="R4" i="15"/>
  <c r="R39" i="8"/>
  <c r="H27" i="8"/>
  <c r="O27" i="8" s="1"/>
  <c r="K14" i="10"/>
  <c r="AE14" i="14"/>
  <c r="O14" i="15"/>
  <c r="AA14" i="10"/>
  <c r="AC17" i="8" s="1"/>
  <c r="M16" i="7"/>
  <c r="P19" i="15"/>
  <c r="AF19" i="14"/>
  <c r="AB19" i="10"/>
  <c r="AD22" i="8" s="1"/>
  <c r="Q16" i="15"/>
  <c r="AH16" i="14"/>
  <c r="AJ16" i="14" s="1"/>
  <c r="AC16" i="10"/>
  <c r="AF19" i="8" s="1"/>
  <c r="AH19" i="8" s="1"/>
  <c r="AC16" i="14"/>
  <c r="AG16" i="14" s="1"/>
  <c r="Y16" i="10"/>
  <c r="AA19" i="8" s="1"/>
  <c r="M16" i="15"/>
  <c r="V11" i="10"/>
  <c r="Y14" i="8"/>
  <c r="Z14" i="8" s="1"/>
  <c r="F14" i="6"/>
  <c r="G14" i="6"/>
  <c r="H14" i="6" s="1"/>
  <c r="I14" i="6" s="1"/>
  <c r="N8" i="10"/>
  <c r="I5" i="14"/>
  <c r="E5" i="15"/>
  <c r="I5" i="10"/>
  <c r="S8" i="6" s="1"/>
  <c r="N131" i="8"/>
  <c r="O67" i="7"/>
  <c r="P11" i="6"/>
  <c r="Q11" i="6" s="1"/>
  <c r="X11" i="6"/>
  <c r="Y11" i="6" s="1"/>
  <c r="Z11" i="6" s="1"/>
  <c r="T11" i="6"/>
  <c r="U11" i="6" s="1"/>
  <c r="V11" i="6" s="1"/>
  <c r="O11" i="6"/>
  <c r="O8" i="6"/>
  <c r="T8" i="6"/>
  <c r="U8" i="6" s="1"/>
  <c r="V8" i="6" s="1"/>
  <c r="P8" i="6"/>
  <c r="Q8" i="6" s="1"/>
  <c r="T76" i="5"/>
  <c r="W7" i="10"/>
  <c r="K7" i="10"/>
  <c r="N7" i="14"/>
  <c r="G7" i="15"/>
  <c r="Q7" i="10"/>
  <c r="F10" i="7" s="1"/>
  <c r="AE7" i="14"/>
  <c r="AA7" i="10"/>
  <c r="AC10" i="8" s="1"/>
  <c r="O7" i="15"/>
  <c r="R8" i="8"/>
  <c r="X8" i="8" s="1"/>
  <c r="R110" i="8"/>
  <c r="H77" i="8"/>
  <c r="O77" i="8" s="1"/>
  <c r="O54" i="8"/>
  <c r="T12" i="4"/>
  <c r="J10" i="8"/>
  <c r="K123" i="8"/>
  <c r="W64" i="8"/>
  <c r="K60" i="8"/>
  <c r="N59" i="8"/>
  <c r="H31" i="8"/>
  <c r="O31" i="8" s="1"/>
  <c r="O19" i="8"/>
  <c r="X19" i="8" s="1"/>
  <c r="S18" i="3" s="1"/>
  <c r="M9" i="8"/>
  <c r="O60" i="7"/>
  <c r="K125" i="8"/>
  <c r="W79" i="8"/>
  <c r="I24" i="8"/>
  <c r="K24" i="8" s="1"/>
  <c r="T16" i="8"/>
  <c r="AC7" i="10"/>
  <c r="AF10" i="8" s="1"/>
  <c r="Q7" i="15"/>
  <c r="AH7" i="14"/>
  <c r="R23" i="8"/>
  <c r="H13" i="8"/>
  <c r="O13" i="8" s="1"/>
  <c r="P4" i="14"/>
  <c r="N135" i="8"/>
  <c r="O135" i="8" s="1"/>
  <c r="X135" i="8" s="1"/>
  <c r="S134" i="3" s="1"/>
  <c r="N90" i="8"/>
  <c r="W70" i="8"/>
  <c r="H60" i="8"/>
  <c r="W53" i="8"/>
  <c r="H14" i="8"/>
  <c r="O14" i="8" s="1"/>
  <c r="X14" i="8" s="1"/>
  <c r="S13" i="3" s="1"/>
  <c r="L132" i="7"/>
  <c r="C5" i="5"/>
  <c r="T5" i="5"/>
  <c r="T106" i="4"/>
  <c r="N12" i="7"/>
  <c r="W107" i="8"/>
  <c r="H81" i="8"/>
  <c r="O81" i="8" s="1"/>
  <c r="R31" i="8"/>
  <c r="T51" i="5"/>
  <c r="T27" i="5"/>
  <c r="T111" i="4"/>
  <c r="T68" i="4"/>
  <c r="T59" i="4"/>
  <c r="G136" i="6"/>
  <c r="H136" i="6" s="1"/>
  <c r="F136" i="6"/>
  <c r="W129" i="10"/>
  <c r="AE134" i="14"/>
  <c r="O134" i="15"/>
  <c r="AA134" i="10"/>
  <c r="AC137" i="8" s="1"/>
  <c r="U135" i="10"/>
  <c r="J138" i="7" s="1"/>
  <c r="P138" i="7" s="1"/>
  <c r="R135" i="14"/>
  <c r="K135" i="15"/>
  <c r="AE125" i="14"/>
  <c r="AA125" i="10"/>
  <c r="AC128" i="8" s="1"/>
  <c r="O125" i="15"/>
  <c r="H130" i="10"/>
  <c r="D130" i="15"/>
  <c r="H130" i="14"/>
  <c r="I132" i="10"/>
  <c r="S135" i="6" s="1"/>
  <c r="I132" i="14"/>
  <c r="E132" i="15"/>
  <c r="Q134" i="14"/>
  <c r="J134" i="15"/>
  <c r="T134" i="10"/>
  <c r="I137" i="7" s="1"/>
  <c r="O137" i="7" s="1"/>
  <c r="R135" i="10"/>
  <c r="G138" i="7" s="1"/>
  <c r="M138" i="7" s="1"/>
  <c r="O135" i="14"/>
  <c r="H135" i="15"/>
  <c r="AE131" i="10"/>
  <c r="AI134" i="8" s="1"/>
  <c r="AL134" i="8" s="1"/>
  <c r="AK131" i="14"/>
  <c r="AN131" i="14" s="1"/>
  <c r="S131" i="15"/>
  <c r="Y131" i="10"/>
  <c r="AA134" i="8" s="1"/>
  <c r="AC131" i="14"/>
  <c r="AG131" i="14" s="1"/>
  <c r="M131" i="15"/>
  <c r="AG133" i="14"/>
  <c r="AB133" i="14" s="1"/>
  <c r="Z133" i="14" s="1"/>
  <c r="S133" i="14" s="1"/>
  <c r="O183" i="12"/>
  <c r="H132" i="15"/>
  <c r="O132" i="14"/>
  <c r="R132" i="10"/>
  <c r="G135" i="7" s="1"/>
  <c r="M135" i="7" s="1"/>
  <c r="O192" i="12"/>
  <c r="K136" i="6" s="1"/>
  <c r="L136" i="6" s="1"/>
  <c r="M136" i="6" s="1"/>
  <c r="K132" i="10"/>
  <c r="G132" i="6"/>
  <c r="H132" i="6" s="1"/>
  <c r="F132" i="6"/>
  <c r="L123" i="10"/>
  <c r="J123" i="14"/>
  <c r="K123" i="14" s="1"/>
  <c r="L123" i="14" s="1"/>
  <c r="F123" i="15"/>
  <c r="AE121" i="14"/>
  <c r="AA121" i="10"/>
  <c r="AC124" i="8" s="1"/>
  <c r="AE124" i="8" s="1"/>
  <c r="AM124" i="8" s="1"/>
  <c r="AN124" i="8" s="1"/>
  <c r="T123" i="3" s="1"/>
  <c r="O121" i="15"/>
  <c r="AB122" i="10"/>
  <c r="AD125" i="8" s="1"/>
  <c r="AF122" i="14"/>
  <c r="P122" i="15"/>
  <c r="J122" i="10"/>
  <c r="C125" i="7"/>
  <c r="L125" i="7" s="1"/>
  <c r="C125" i="6"/>
  <c r="C124" i="3"/>
  <c r="C125" i="8"/>
  <c r="C120" i="8"/>
  <c r="C120" i="7"/>
  <c r="P120" i="7" s="1"/>
  <c r="C119" i="3"/>
  <c r="C120" i="6"/>
  <c r="AJ122" i="14"/>
  <c r="J114" i="10"/>
  <c r="V115" i="15"/>
  <c r="G115" i="11" s="1"/>
  <c r="D115" i="11" s="1"/>
  <c r="X114" i="10"/>
  <c r="R112" i="15"/>
  <c r="AD112" i="10"/>
  <c r="AG115" i="8" s="1"/>
  <c r="AI112" i="14"/>
  <c r="J135" i="10"/>
  <c r="N131" i="10"/>
  <c r="AB134" i="10"/>
  <c r="AD137" i="8" s="1"/>
  <c r="AF134" i="14"/>
  <c r="P134" i="15"/>
  <c r="P131" i="10"/>
  <c r="AC134" i="10"/>
  <c r="AF137" i="8" s="1"/>
  <c r="AH137" i="8" s="1"/>
  <c r="AH134" i="14"/>
  <c r="Q134" i="15"/>
  <c r="AA134" i="14"/>
  <c r="L134" i="15"/>
  <c r="J131" i="10"/>
  <c r="D135" i="15"/>
  <c r="H135" i="10"/>
  <c r="H135" i="14"/>
  <c r="L135" i="14" s="1"/>
  <c r="T134" i="15"/>
  <c r="AF134" i="10"/>
  <c r="AJ137" i="8" s="1"/>
  <c r="AL134" i="14"/>
  <c r="X135" i="10"/>
  <c r="M134" i="15"/>
  <c r="Y134" i="10"/>
  <c r="AA137" i="8" s="1"/>
  <c r="AC134" i="14"/>
  <c r="M132" i="15"/>
  <c r="Y132" i="10"/>
  <c r="AA135" i="8" s="1"/>
  <c r="AC132" i="14"/>
  <c r="AG132" i="14" s="1"/>
  <c r="AH132" i="14"/>
  <c r="AJ132" i="14" s="1"/>
  <c r="AC132" i="10"/>
  <c r="AF135" i="8" s="1"/>
  <c r="AH135" i="8" s="1"/>
  <c r="Q132" i="15"/>
  <c r="W130" i="14"/>
  <c r="X130" i="14" s="1"/>
  <c r="T130" i="14" s="1"/>
  <c r="J183" i="12"/>
  <c r="Q133" i="8" s="1"/>
  <c r="R133" i="8" s="1"/>
  <c r="X130" i="10"/>
  <c r="N136" i="7"/>
  <c r="X132" i="10"/>
  <c r="R132" i="14"/>
  <c r="K132" i="15"/>
  <c r="U132" i="10"/>
  <c r="J135" i="7" s="1"/>
  <c r="P135" i="7" s="1"/>
  <c r="K134" i="6"/>
  <c r="L134" i="6" s="1"/>
  <c r="J134" i="6"/>
  <c r="K132" i="6"/>
  <c r="L132" i="6" s="1"/>
  <c r="J132" i="6"/>
  <c r="I129" i="15"/>
  <c r="AA127" i="14"/>
  <c r="L127" i="15"/>
  <c r="O127" i="14"/>
  <c r="M127" i="14" s="1"/>
  <c r="H127" i="15"/>
  <c r="R127" i="10"/>
  <c r="G130" i="7" s="1"/>
  <c r="M130" i="7" s="1"/>
  <c r="M124" i="10"/>
  <c r="O123" i="10"/>
  <c r="AL131" i="8"/>
  <c r="P129" i="7"/>
  <c r="I125" i="15"/>
  <c r="AG129" i="14"/>
  <c r="AB129" i="14" s="1"/>
  <c r="Z129" i="14" s="1"/>
  <c r="S129" i="14" s="1"/>
  <c r="M132" i="7"/>
  <c r="P129" i="14"/>
  <c r="M129" i="14" s="1"/>
  <c r="W126" i="10"/>
  <c r="AA123" i="10"/>
  <c r="AC126" i="8" s="1"/>
  <c r="AE123" i="14"/>
  <c r="O123" i="15"/>
  <c r="AC123" i="14"/>
  <c r="Y123" i="10"/>
  <c r="AA126" i="8" s="1"/>
  <c r="M123" i="15"/>
  <c r="P133" i="7"/>
  <c r="D128" i="15"/>
  <c r="V128" i="15" s="1"/>
  <c r="G128" i="11" s="1"/>
  <c r="D128" i="11" s="1"/>
  <c r="H128" i="14"/>
  <c r="H128" i="10"/>
  <c r="O124" i="10"/>
  <c r="V123" i="15"/>
  <c r="G123" i="11" s="1"/>
  <c r="D123" i="11" s="1"/>
  <c r="AA122" i="14"/>
  <c r="L122" i="15"/>
  <c r="H122" i="15"/>
  <c r="R122" i="10"/>
  <c r="G125" i="7" s="1"/>
  <c r="O122" i="14"/>
  <c r="AK118" i="14"/>
  <c r="AN118" i="14" s="1"/>
  <c r="AE118" i="10"/>
  <c r="AI121" i="8" s="1"/>
  <c r="AL121" i="8" s="1"/>
  <c r="S118" i="15"/>
  <c r="AE118" i="14"/>
  <c r="O118" i="15"/>
  <c r="AA118" i="10"/>
  <c r="AC121" i="8" s="1"/>
  <c r="M129" i="7"/>
  <c r="O127" i="7"/>
  <c r="AJ123" i="14"/>
  <c r="X117" i="10"/>
  <c r="O120" i="10"/>
  <c r="X120" i="10"/>
  <c r="D120" i="15"/>
  <c r="H120" i="14"/>
  <c r="H120" i="10"/>
  <c r="G116" i="10"/>
  <c r="F116" i="14"/>
  <c r="G116" i="14" s="1"/>
  <c r="C116" i="15"/>
  <c r="C119" i="8"/>
  <c r="C119" i="7"/>
  <c r="C119" i="6"/>
  <c r="C118" i="3"/>
  <c r="W115" i="14"/>
  <c r="X115" i="14" s="1"/>
  <c r="T115" i="14" s="1"/>
  <c r="W120" i="14"/>
  <c r="X120" i="14" s="1"/>
  <c r="T120" i="14" s="1"/>
  <c r="M119" i="10"/>
  <c r="U119" i="10"/>
  <c r="J122" i="7" s="1"/>
  <c r="P122" i="7" s="1"/>
  <c r="K119" i="15"/>
  <c r="R119" i="14"/>
  <c r="J172" i="12"/>
  <c r="W119" i="14"/>
  <c r="X119" i="14" s="1"/>
  <c r="T119" i="14" s="1"/>
  <c r="K119" i="10"/>
  <c r="AH121" i="8"/>
  <c r="K123" i="6"/>
  <c r="L123" i="6" s="1"/>
  <c r="M123" i="6" s="1"/>
  <c r="J123" i="6"/>
  <c r="I111" i="14"/>
  <c r="K111" i="14" s="1"/>
  <c r="L111" i="14" s="1"/>
  <c r="D111" i="14" s="1"/>
  <c r="E111" i="15"/>
  <c r="I111" i="10"/>
  <c r="S114" i="6" s="1"/>
  <c r="L117" i="7"/>
  <c r="J111" i="10"/>
  <c r="O114" i="10"/>
  <c r="T118" i="6"/>
  <c r="U118" i="6" s="1"/>
  <c r="V118" i="6" s="1"/>
  <c r="P118" i="6"/>
  <c r="Q118" i="6" s="1"/>
  <c r="O118" i="6"/>
  <c r="X106" i="10"/>
  <c r="AF106" i="14"/>
  <c r="AB106" i="10"/>
  <c r="AD109" i="8" s="1"/>
  <c r="P106" i="15"/>
  <c r="G116" i="6"/>
  <c r="H116" i="6" s="1"/>
  <c r="F116" i="6"/>
  <c r="Q112" i="10"/>
  <c r="F115" i="7" s="1"/>
  <c r="L115" i="7" s="1"/>
  <c r="G112" i="15"/>
  <c r="N112" i="14"/>
  <c r="M112" i="14" s="1"/>
  <c r="AF112" i="14"/>
  <c r="P112" i="15"/>
  <c r="AB112" i="10"/>
  <c r="AD115" i="8" s="1"/>
  <c r="J115" i="6"/>
  <c r="K115" i="6"/>
  <c r="L115" i="6" s="1"/>
  <c r="M115" i="6" s="1"/>
  <c r="W106" i="10"/>
  <c r="M106" i="7"/>
  <c r="N106" i="15"/>
  <c r="AD106" i="14"/>
  <c r="AG106" i="14" s="1"/>
  <c r="Z106" i="10"/>
  <c r="AB109" i="8" s="1"/>
  <c r="N105" i="10"/>
  <c r="U107" i="15"/>
  <c r="AM107" i="14"/>
  <c r="AG107" i="10"/>
  <c r="AK110" i="8" s="1"/>
  <c r="W107" i="10"/>
  <c r="I102" i="15"/>
  <c r="T103" i="6"/>
  <c r="U103" i="6" s="1"/>
  <c r="V103" i="6" s="1"/>
  <c r="X103" i="6"/>
  <c r="Y103" i="6" s="1"/>
  <c r="Z103" i="6" s="1"/>
  <c r="O103" i="6"/>
  <c r="P103" i="6"/>
  <c r="Q103" i="6" s="1"/>
  <c r="P110" i="7"/>
  <c r="P110" i="6"/>
  <c r="Q110" i="6" s="1"/>
  <c r="T110" i="6"/>
  <c r="U110" i="6" s="1"/>
  <c r="V110" i="6" s="1"/>
  <c r="O110" i="6"/>
  <c r="I105" i="15"/>
  <c r="AM106" i="8"/>
  <c r="AE106" i="8"/>
  <c r="AA109" i="10"/>
  <c r="AC112" i="8" s="1"/>
  <c r="O109" i="15"/>
  <c r="AE109" i="14"/>
  <c r="W109" i="14"/>
  <c r="X109" i="14" s="1"/>
  <c r="T109" i="14" s="1"/>
  <c r="O109" i="10"/>
  <c r="O108" i="7"/>
  <c r="AC104" i="10"/>
  <c r="AF107" i="8" s="1"/>
  <c r="AH107" i="8" s="1"/>
  <c r="Q104" i="15"/>
  <c r="AH104" i="14"/>
  <c r="AJ104" i="14" s="1"/>
  <c r="AA104" i="14"/>
  <c r="L104" i="15"/>
  <c r="Q102" i="14"/>
  <c r="T102" i="10"/>
  <c r="I105" i="7" s="1"/>
  <c r="O105" i="7" s="1"/>
  <c r="J102" i="15"/>
  <c r="L103" i="7"/>
  <c r="W98" i="10"/>
  <c r="K110" i="10"/>
  <c r="F110" i="15"/>
  <c r="L110" i="10"/>
  <c r="J110" i="14"/>
  <c r="K110" i="14" s="1"/>
  <c r="AF110" i="10"/>
  <c r="AJ113" i="8" s="1"/>
  <c r="T110" i="15"/>
  <c r="AL110" i="14"/>
  <c r="AH110" i="14"/>
  <c r="AJ110" i="14" s="1"/>
  <c r="AC110" i="10"/>
  <c r="AF113" i="8" s="1"/>
  <c r="AH113" i="8" s="1"/>
  <c r="Q110" i="15"/>
  <c r="AL109" i="8"/>
  <c r="G106" i="14"/>
  <c r="I102" i="14"/>
  <c r="E102" i="15"/>
  <c r="V102" i="15" s="1"/>
  <c r="G102" i="11" s="1"/>
  <c r="D102" i="11" s="1"/>
  <c r="I102" i="10"/>
  <c r="AA100" i="14"/>
  <c r="Z100" i="14" s="1"/>
  <c r="S100" i="14" s="1"/>
  <c r="L100" i="15"/>
  <c r="AL98" i="14"/>
  <c r="T98" i="15"/>
  <c r="AF98" i="10"/>
  <c r="AJ101" i="8" s="1"/>
  <c r="H91" i="14"/>
  <c r="D91" i="15"/>
  <c r="V91" i="15" s="1"/>
  <c r="G91" i="11" s="1"/>
  <c r="D91" i="11" s="1"/>
  <c r="H91" i="10"/>
  <c r="P103" i="14"/>
  <c r="M103" i="14" s="1"/>
  <c r="N97" i="10"/>
  <c r="X97" i="10"/>
  <c r="M103" i="7"/>
  <c r="W102" i="6"/>
  <c r="X102" i="6"/>
  <c r="Y102" i="6" s="1"/>
  <c r="Q95" i="14"/>
  <c r="J95" i="15"/>
  <c r="T95" i="10"/>
  <c r="I98" i="7" s="1"/>
  <c r="O98" i="7" s="1"/>
  <c r="X108" i="6"/>
  <c r="Y108" i="6" s="1"/>
  <c r="W108" i="6"/>
  <c r="G100" i="6"/>
  <c r="H100" i="6" s="1"/>
  <c r="F100" i="6"/>
  <c r="F9" i="13"/>
  <c r="S96" i="15"/>
  <c r="AK96" i="14"/>
  <c r="AN96" i="14" s="1"/>
  <c r="AE96" i="10"/>
  <c r="AI99" i="8" s="1"/>
  <c r="AL99" i="8" s="1"/>
  <c r="O92" i="10"/>
  <c r="AG99" i="14"/>
  <c r="AM94" i="8"/>
  <c r="AE94" i="8"/>
  <c r="N101" i="15"/>
  <c r="AD101" i="14"/>
  <c r="Z101" i="10"/>
  <c r="AB104" i="8" s="1"/>
  <c r="E101" i="15"/>
  <c r="I101" i="14"/>
  <c r="I101" i="10"/>
  <c r="S104" i="6" s="1"/>
  <c r="F101" i="15"/>
  <c r="L101" i="10"/>
  <c r="J101" i="14"/>
  <c r="M101" i="10"/>
  <c r="G94" i="14"/>
  <c r="N3" i="13"/>
  <c r="W90" i="14"/>
  <c r="X90" i="14" s="1"/>
  <c r="T90" i="14" s="1"/>
  <c r="L84" i="10"/>
  <c r="J84" i="14"/>
  <c r="K84" i="14" s="1"/>
  <c r="L84" i="14" s="1"/>
  <c r="D84" i="14" s="1"/>
  <c r="F84" i="15"/>
  <c r="C82" i="15"/>
  <c r="F82" i="14"/>
  <c r="G82" i="14" s="1"/>
  <c r="G82" i="10"/>
  <c r="L85" i="7" s="1"/>
  <c r="O80" i="15"/>
  <c r="AE80" i="14"/>
  <c r="AG80" i="14" s="1"/>
  <c r="AA80" i="10"/>
  <c r="AC83" i="8" s="1"/>
  <c r="AE83" i="8" s="1"/>
  <c r="W80" i="14"/>
  <c r="X80" i="14" s="1"/>
  <c r="T80" i="14" s="1"/>
  <c r="K97" i="6"/>
  <c r="L97" i="6" s="1"/>
  <c r="J97" i="6"/>
  <c r="I93" i="15"/>
  <c r="AB90" i="10"/>
  <c r="AD93" i="8" s="1"/>
  <c r="P90" i="15"/>
  <c r="AF90" i="14"/>
  <c r="P91" i="7"/>
  <c r="K87" i="10"/>
  <c r="I87" i="10"/>
  <c r="S90" i="6" s="1"/>
  <c r="E87" i="15"/>
  <c r="I87" i="14"/>
  <c r="I86" i="15"/>
  <c r="F89" i="14"/>
  <c r="G89" i="14" s="1"/>
  <c r="G89" i="10"/>
  <c r="P92" i="6" s="1"/>
  <c r="Q92" i="6" s="1"/>
  <c r="R92" i="6" s="1"/>
  <c r="C89" i="15"/>
  <c r="U89" i="10"/>
  <c r="J92" i="7" s="1"/>
  <c r="K89" i="15"/>
  <c r="R89" i="14"/>
  <c r="F86" i="15"/>
  <c r="L86" i="10"/>
  <c r="J86" i="14"/>
  <c r="K86" i="14" s="1"/>
  <c r="AD86" i="10"/>
  <c r="AG89" i="8" s="1"/>
  <c r="AH89" i="8" s="1"/>
  <c r="AI86" i="14"/>
  <c r="AJ86" i="14" s="1"/>
  <c r="R86" i="15"/>
  <c r="E85" i="15"/>
  <c r="I85" i="10"/>
  <c r="S88" i="6" s="1"/>
  <c r="I85" i="14"/>
  <c r="K85" i="14" s="1"/>
  <c r="J84" i="10"/>
  <c r="AA84" i="14"/>
  <c r="L84" i="15"/>
  <c r="O129" i="12"/>
  <c r="K84" i="6" s="1"/>
  <c r="L84" i="6" s="1"/>
  <c r="M84" i="6" s="1"/>
  <c r="P83" i="7"/>
  <c r="X100" i="6"/>
  <c r="Y100" i="6" s="1"/>
  <c r="Z100" i="6" s="1"/>
  <c r="W100" i="6"/>
  <c r="F6" i="13"/>
  <c r="K89" i="10"/>
  <c r="M88" i="15"/>
  <c r="AC88" i="14"/>
  <c r="AG88" i="14" s="1"/>
  <c r="Y88" i="10"/>
  <c r="AA91" i="8" s="1"/>
  <c r="AM88" i="14"/>
  <c r="AG88" i="10"/>
  <c r="AK91" i="8" s="1"/>
  <c r="U88" i="15"/>
  <c r="AA85" i="14"/>
  <c r="L85" i="15"/>
  <c r="AK82" i="14"/>
  <c r="AN82" i="14" s="1"/>
  <c r="S82" i="15"/>
  <c r="AE82" i="10"/>
  <c r="AI85" i="8" s="1"/>
  <c r="AL85" i="8" s="1"/>
  <c r="U94" i="15"/>
  <c r="AM94" i="14"/>
  <c r="AG94" i="10"/>
  <c r="AK97" i="8" s="1"/>
  <c r="L94" i="15"/>
  <c r="AA94" i="14"/>
  <c r="J94" i="14"/>
  <c r="K94" i="14" s="1"/>
  <c r="F94" i="15"/>
  <c r="L94" i="10"/>
  <c r="R85" i="15"/>
  <c r="AD85" i="10"/>
  <c r="AG88" i="8" s="1"/>
  <c r="AI85" i="14"/>
  <c r="P85" i="10"/>
  <c r="N85" i="10"/>
  <c r="AJ95" i="14"/>
  <c r="AB95" i="14" s="1"/>
  <c r="Z95" i="14" s="1"/>
  <c r="S95" i="14" s="1"/>
  <c r="K93" i="10"/>
  <c r="K89" i="14"/>
  <c r="L89" i="14" s="1"/>
  <c r="D89" i="14" s="1"/>
  <c r="J82" i="14"/>
  <c r="K82" i="14" s="1"/>
  <c r="F82" i="15"/>
  <c r="L82" i="10"/>
  <c r="G93" i="10"/>
  <c r="F93" i="14"/>
  <c r="G93" i="14" s="1"/>
  <c r="C93" i="15"/>
  <c r="T93" i="15"/>
  <c r="AL93" i="14"/>
  <c r="AF93" i="10"/>
  <c r="AJ96" i="8" s="1"/>
  <c r="N93" i="10"/>
  <c r="F98" i="6"/>
  <c r="G98" i="6"/>
  <c r="H98" i="6" s="1"/>
  <c r="I98" i="6" s="1"/>
  <c r="AC89" i="10"/>
  <c r="AF92" i="8" s="1"/>
  <c r="AH92" i="8" s="1"/>
  <c r="Q89" i="15"/>
  <c r="AH89" i="14"/>
  <c r="AJ89" i="14" s="1"/>
  <c r="M88" i="10"/>
  <c r="X85" i="10"/>
  <c r="N83" i="10"/>
  <c r="C86" i="8"/>
  <c r="C86" i="6"/>
  <c r="C86" i="7"/>
  <c r="C85" i="3"/>
  <c r="M81" i="7"/>
  <c r="AL83" i="8"/>
  <c r="AE81" i="8"/>
  <c r="AM81" i="8" s="1"/>
  <c r="AN81" i="8" s="1"/>
  <c r="T80" i="3" s="1"/>
  <c r="K86" i="6"/>
  <c r="L86" i="6" s="1"/>
  <c r="M86" i="6" s="1"/>
  <c r="J86" i="6"/>
  <c r="X83" i="6"/>
  <c r="Y83" i="6" s="1"/>
  <c r="W83" i="6"/>
  <c r="AK71" i="14"/>
  <c r="AN71" i="14" s="1"/>
  <c r="S71" i="15"/>
  <c r="AE71" i="10"/>
  <c r="AI74" i="8" s="1"/>
  <c r="AL74" i="8" s="1"/>
  <c r="K79" i="10"/>
  <c r="P79" i="10"/>
  <c r="C82" i="6"/>
  <c r="C82" i="7"/>
  <c r="C82" i="8"/>
  <c r="C81" i="3"/>
  <c r="G86" i="6"/>
  <c r="H86" i="6" s="1"/>
  <c r="F86" i="6"/>
  <c r="V80" i="10"/>
  <c r="Y83" i="8"/>
  <c r="Z83" i="8" s="1"/>
  <c r="X74" i="10"/>
  <c r="AL87" i="8"/>
  <c r="AE71" i="14"/>
  <c r="AG71" i="14" s="1"/>
  <c r="O71" i="15"/>
  <c r="AA71" i="10"/>
  <c r="AC74" i="8" s="1"/>
  <c r="AE74" i="8" s="1"/>
  <c r="C74" i="8"/>
  <c r="C74" i="7"/>
  <c r="O74" i="7" s="1"/>
  <c r="C73" i="3"/>
  <c r="C74" i="6"/>
  <c r="M76" i="10"/>
  <c r="N76" i="10"/>
  <c r="AH76" i="14"/>
  <c r="AJ76" i="14" s="1"/>
  <c r="AC76" i="10"/>
  <c r="AF79" i="8" s="1"/>
  <c r="AH79" i="8" s="1"/>
  <c r="Q76" i="15"/>
  <c r="O69" i="14"/>
  <c r="M69" i="14" s="1"/>
  <c r="R69" i="10"/>
  <c r="G72" i="7" s="1"/>
  <c r="M72" i="7" s="1"/>
  <c r="H69" i="15"/>
  <c r="V69" i="15" s="1"/>
  <c r="G69" i="11" s="1"/>
  <c r="D69" i="11" s="1"/>
  <c r="M68" i="10"/>
  <c r="AD61" i="14"/>
  <c r="AG61" i="14" s="1"/>
  <c r="N61" i="15"/>
  <c r="Z61" i="10"/>
  <c r="AB64" i="8" s="1"/>
  <c r="AE64" i="8" s="1"/>
  <c r="AM64" i="8" s="1"/>
  <c r="AH73" i="14"/>
  <c r="AJ73" i="14" s="1"/>
  <c r="AC73" i="10"/>
  <c r="AF76" i="8" s="1"/>
  <c r="Q73" i="15"/>
  <c r="J72" i="10"/>
  <c r="O125" i="12"/>
  <c r="K73" i="6" s="1"/>
  <c r="L73" i="6" s="1"/>
  <c r="M73" i="6" s="1"/>
  <c r="O68" i="15"/>
  <c r="AA68" i="10"/>
  <c r="AC71" i="8" s="1"/>
  <c r="AE68" i="14"/>
  <c r="N64" i="14"/>
  <c r="M64" i="14" s="1"/>
  <c r="G64" i="15"/>
  <c r="Q64" i="10"/>
  <c r="F67" i="7" s="1"/>
  <c r="L67" i="7" s="1"/>
  <c r="AK57" i="14"/>
  <c r="AN57" i="14" s="1"/>
  <c r="AB57" i="14" s="1"/>
  <c r="Z57" i="14" s="1"/>
  <c r="S57" i="14" s="1"/>
  <c r="S57" i="15"/>
  <c r="AE57" i="10"/>
  <c r="AI60" i="8" s="1"/>
  <c r="AL60" i="8" s="1"/>
  <c r="AE53" i="14"/>
  <c r="O53" i="15"/>
  <c r="AA53" i="10"/>
  <c r="AC56" i="8" s="1"/>
  <c r="F77" i="10"/>
  <c r="E77" i="14"/>
  <c r="B77" i="15"/>
  <c r="P77" i="10"/>
  <c r="I76" i="15"/>
  <c r="V74" i="10"/>
  <c r="Y77" i="8"/>
  <c r="Z77" i="8" s="1"/>
  <c r="G75" i="10"/>
  <c r="F75" i="14"/>
  <c r="G75" i="14" s="1"/>
  <c r="C75" i="15"/>
  <c r="N73" i="15"/>
  <c r="AD73" i="14"/>
  <c r="Z73" i="10"/>
  <c r="AB76" i="8" s="1"/>
  <c r="K73" i="10"/>
  <c r="AF73" i="14"/>
  <c r="P73" i="15"/>
  <c r="AB73" i="10"/>
  <c r="AD76" i="8" s="1"/>
  <c r="Y70" i="10"/>
  <c r="AA73" i="8" s="1"/>
  <c r="M70" i="15"/>
  <c r="AC70" i="14"/>
  <c r="AG70" i="14" s="1"/>
  <c r="K67" i="15"/>
  <c r="R67" i="14"/>
  <c r="U67" i="10"/>
  <c r="J70" i="7" s="1"/>
  <c r="P70" i="7" s="1"/>
  <c r="AA67" i="14"/>
  <c r="L67" i="15"/>
  <c r="X79" i="6"/>
  <c r="Y79" i="6" s="1"/>
  <c r="W79" i="6"/>
  <c r="V69" i="10"/>
  <c r="Y72" i="8"/>
  <c r="Z72" i="8" s="1"/>
  <c r="N68" i="10"/>
  <c r="W53" i="10"/>
  <c r="K77" i="10"/>
  <c r="G72" i="10"/>
  <c r="C72" i="15"/>
  <c r="F72" i="14"/>
  <c r="G72" i="14" s="1"/>
  <c r="L72" i="15"/>
  <c r="AA72" i="14"/>
  <c r="X74" i="6"/>
  <c r="Y74" i="6" s="1"/>
  <c r="Z74" i="6" s="1"/>
  <c r="O74" i="6"/>
  <c r="P74" i="6"/>
  <c r="Q74" i="6" s="1"/>
  <c r="T74" i="6"/>
  <c r="U74" i="6" s="1"/>
  <c r="V74" i="6" s="1"/>
  <c r="AA74" i="6" s="1"/>
  <c r="P75" i="10"/>
  <c r="W62" i="10"/>
  <c r="AH73" i="8"/>
  <c r="S63" i="15"/>
  <c r="AE63" i="10"/>
  <c r="AI66" i="8" s="1"/>
  <c r="AK63" i="14"/>
  <c r="AN63" i="14" s="1"/>
  <c r="G62" i="15"/>
  <c r="Q62" i="10"/>
  <c r="F65" i="7" s="1"/>
  <c r="L65" i="7" s="1"/>
  <c r="N62" i="14"/>
  <c r="AD62" i="14"/>
  <c r="N62" i="15"/>
  <c r="Z62" i="10"/>
  <c r="AB65" i="8" s="1"/>
  <c r="M70" i="7"/>
  <c r="V63" i="10"/>
  <c r="Y66" i="8"/>
  <c r="Z66" i="8" s="1"/>
  <c r="G60" i="6"/>
  <c r="H60" i="6" s="1"/>
  <c r="I60" i="6" s="1"/>
  <c r="N60" i="6" s="1"/>
  <c r="M59" i="3" s="1"/>
  <c r="F60" i="6"/>
  <c r="J63" i="10"/>
  <c r="AL63" i="14"/>
  <c r="T63" i="15"/>
  <c r="AF63" i="10"/>
  <c r="AJ66" i="8" s="1"/>
  <c r="F66" i="15"/>
  <c r="L66" i="10"/>
  <c r="J66" i="14"/>
  <c r="K66" i="14" s="1"/>
  <c r="Y66" i="10"/>
  <c r="AA69" i="8" s="1"/>
  <c r="AC66" i="14"/>
  <c r="AG66" i="14" s="1"/>
  <c r="M66" i="15"/>
  <c r="W66" i="14"/>
  <c r="X66" i="14" s="1"/>
  <c r="T66" i="14" s="1"/>
  <c r="J121" i="12"/>
  <c r="Q69" i="8" s="1"/>
  <c r="R69" i="8" s="1"/>
  <c r="V64" i="10"/>
  <c r="Y67" i="8"/>
  <c r="Z67" i="8" s="1"/>
  <c r="J60" i="14"/>
  <c r="K60" i="14" s="1"/>
  <c r="L60" i="14" s="1"/>
  <c r="D60" i="14" s="1"/>
  <c r="L60" i="10"/>
  <c r="F60" i="15"/>
  <c r="AI54" i="14"/>
  <c r="AJ54" i="14" s="1"/>
  <c r="AD54" i="10"/>
  <c r="AG57" i="8" s="1"/>
  <c r="AH57" i="8" s="1"/>
  <c r="R54" i="15"/>
  <c r="C57" i="7"/>
  <c r="P57" i="7" s="1"/>
  <c r="C57" i="6"/>
  <c r="C56" i="3"/>
  <c r="C57" i="8"/>
  <c r="T59" i="15"/>
  <c r="AL59" i="14"/>
  <c r="AF59" i="10"/>
  <c r="AJ62" i="8" s="1"/>
  <c r="AM59" i="14"/>
  <c r="U59" i="15"/>
  <c r="AG59" i="10"/>
  <c r="AK62" i="8" s="1"/>
  <c r="AF59" i="14"/>
  <c r="P59" i="15"/>
  <c r="AB59" i="10"/>
  <c r="AD62" i="8" s="1"/>
  <c r="O51" i="15"/>
  <c r="AE51" i="14"/>
  <c r="AA51" i="10"/>
  <c r="AC54" i="8" s="1"/>
  <c r="R47" i="14"/>
  <c r="K47" i="15"/>
  <c r="U47" i="10"/>
  <c r="J50" i="7" s="1"/>
  <c r="P50" i="7" s="1"/>
  <c r="P45" i="10"/>
  <c r="M41" i="10"/>
  <c r="R38" i="14"/>
  <c r="K38" i="15"/>
  <c r="U38" i="10"/>
  <c r="J41" i="7" s="1"/>
  <c r="P41" i="7" s="1"/>
  <c r="W31" i="10"/>
  <c r="H23" i="14"/>
  <c r="H23" i="10"/>
  <c r="D23" i="15"/>
  <c r="P52" i="10"/>
  <c r="N52" i="14"/>
  <c r="G52" i="15"/>
  <c r="Q52" i="10"/>
  <c r="F55" i="7" s="1"/>
  <c r="C55" i="7"/>
  <c r="C55" i="6"/>
  <c r="C54" i="3"/>
  <c r="C55" i="8"/>
  <c r="AE46" i="10"/>
  <c r="AI49" i="8" s="1"/>
  <c r="AL49" i="8" s="1"/>
  <c r="S46" i="15"/>
  <c r="AK46" i="14"/>
  <c r="AN46" i="14" s="1"/>
  <c r="J40" i="14"/>
  <c r="K40" i="14" s="1"/>
  <c r="L40" i="14" s="1"/>
  <c r="L40" i="10"/>
  <c r="F40" i="15"/>
  <c r="P32" i="10"/>
  <c r="AL58" i="8"/>
  <c r="W51" i="10"/>
  <c r="W51" i="14"/>
  <c r="X51" i="14" s="1"/>
  <c r="T51" i="14" s="1"/>
  <c r="J99" i="12"/>
  <c r="AF58" i="10"/>
  <c r="AJ61" i="8" s="1"/>
  <c r="T58" i="15"/>
  <c r="AL58" i="14"/>
  <c r="M58" i="10"/>
  <c r="AA58" i="14"/>
  <c r="L58" i="15"/>
  <c r="Z55" i="10"/>
  <c r="AB58" i="8" s="1"/>
  <c r="N55" i="15"/>
  <c r="AD55" i="14"/>
  <c r="AC55" i="14"/>
  <c r="AG55" i="14" s="1"/>
  <c r="M55" i="15"/>
  <c r="Y55" i="10"/>
  <c r="AA58" i="8" s="1"/>
  <c r="O55" i="6"/>
  <c r="T55" i="6"/>
  <c r="U55" i="6" s="1"/>
  <c r="V55" i="6" s="1"/>
  <c r="P55" i="6"/>
  <c r="Q55" i="6" s="1"/>
  <c r="R55" i="6" s="1"/>
  <c r="V48" i="10"/>
  <c r="Y51" i="8"/>
  <c r="Z51" i="8" s="1"/>
  <c r="O43" i="14"/>
  <c r="H43" i="15"/>
  <c r="R43" i="10"/>
  <c r="G46" i="7" s="1"/>
  <c r="M46" i="7" s="1"/>
  <c r="O40" i="10"/>
  <c r="AE34" i="10"/>
  <c r="AI37" i="8" s="1"/>
  <c r="AL37" i="8" s="1"/>
  <c r="AK34" i="14"/>
  <c r="AN34" i="14" s="1"/>
  <c r="AB34" i="14" s="1"/>
  <c r="Z34" i="14" s="1"/>
  <c r="S34" i="14" s="1"/>
  <c r="S34" i="15"/>
  <c r="K31" i="10"/>
  <c r="AA59" i="14"/>
  <c r="L59" i="15"/>
  <c r="N51" i="14"/>
  <c r="G51" i="15"/>
  <c r="Q51" i="10"/>
  <c r="F54" i="7" s="1"/>
  <c r="L54" i="7" s="1"/>
  <c r="P50" i="15"/>
  <c r="AF50" i="14"/>
  <c r="AB50" i="10"/>
  <c r="AD53" i="8" s="1"/>
  <c r="AE53" i="8" s="1"/>
  <c r="U49" i="10"/>
  <c r="J52" i="7" s="1"/>
  <c r="P52" i="7" s="1"/>
  <c r="K49" i="15"/>
  <c r="R49" i="14"/>
  <c r="O45" i="15"/>
  <c r="AE45" i="14"/>
  <c r="AG45" i="14" s="1"/>
  <c r="AA45" i="10"/>
  <c r="AC48" i="8" s="1"/>
  <c r="AE48" i="8" s="1"/>
  <c r="AM48" i="8" s="1"/>
  <c r="E45" i="14"/>
  <c r="B45" i="15"/>
  <c r="F45" i="10"/>
  <c r="K41" i="10"/>
  <c r="O38" i="15"/>
  <c r="AE38" i="14"/>
  <c r="AG38" i="14" s="1"/>
  <c r="AA38" i="10"/>
  <c r="AC41" i="8" s="1"/>
  <c r="AE41" i="8" s="1"/>
  <c r="AM41" i="8" s="1"/>
  <c r="AH38" i="14"/>
  <c r="AJ38" i="14" s="1"/>
  <c r="AC38" i="10"/>
  <c r="AF41" i="8" s="1"/>
  <c r="AH41" i="8" s="1"/>
  <c r="Q38" i="15"/>
  <c r="M34" i="14"/>
  <c r="P60" i="14"/>
  <c r="J55" i="6"/>
  <c r="K55" i="6"/>
  <c r="L55" i="6" s="1"/>
  <c r="T49" i="15"/>
  <c r="AF49" i="10"/>
  <c r="AJ52" i="8" s="1"/>
  <c r="AL49" i="14"/>
  <c r="AB51" i="10"/>
  <c r="AD54" i="8" s="1"/>
  <c r="AF51" i="14"/>
  <c r="AG51" i="14" s="1"/>
  <c r="P51" i="15"/>
  <c r="B49" i="15"/>
  <c r="F49" i="10"/>
  <c r="E49" i="14"/>
  <c r="AD46" i="10"/>
  <c r="AG49" i="8" s="1"/>
  <c r="AI46" i="14"/>
  <c r="R46" i="15"/>
  <c r="C49" i="7"/>
  <c r="P49" i="7" s="1"/>
  <c r="C48" i="3"/>
  <c r="C49" i="8"/>
  <c r="C49" i="6"/>
  <c r="X44" i="6"/>
  <c r="Y44" i="6" s="1"/>
  <c r="W44" i="6"/>
  <c r="AJ35" i="14"/>
  <c r="AB35" i="14" s="1"/>
  <c r="J53" i="12"/>
  <c r="Q30" i="8" s="1"/>
  <c r="R30" i="8" s="1"/>
  <c r="W27" i="14"/>
  <c r="X27" i="14" s="1"/>
  <c r="T27" i="14" s="1"/>
  <c r="J27" i="14"/>
  <c r="K27" i="14" s="1"/>
  <c r="L27" i="14" s="1"/>
  <c r="D27" i="14" s="1"/>
  <c r="F27" i="15"/>
  <c r="L27" i="10"/>
  <c r="AE46" i="8"/>
  <c r="AM46" i="8" s="1"/>
  <c r="AB47" i="14"/>
  <c r="Z47" i="14" s="1"/>
  <c r="S47" i="14" s="1"/>
  <c r="O82" i="12"/>
  <c r="J42" i="10"/>
  <c r="G41" i="14"/>
  <c r="D41" i="14" s="1"/>
  <c r="AN38" i="14"/>
  <c r="P45" i="14"/>
  <c r="H37" i="14"/>
  <c r="L37" i="14" s="1"/>
  <c r="D37" i="14" s="1"/>
  <c r="D37" i="15"/>
  <c r="H37" i="10"/>
  <c r="AA37" i="14"/>
  <c r="L37" i="15"/>
  <c r="V46" i="10"/>
  <c r="Y49" i="8"/>
  <c r="Z49" i="8" s="1"/>
  <c r="W39" i="10"/>
  <c r="L40" i="7"/>
  <c r="AH44" i="8"/>
  <c r="AJ40" i="14"/>
  <c r="AB40" i="14" s="1"/>
  <c r="F36" i="14"/>
  <c r="G36" i="14" s="1"/>
  <c r="G36" i="10"/>
  <c r="P39" i="6" s="1"/>
  <c r="Q39" i="6" s="1"/>
  <c r="R39" i="6" s="1"/>
  <c r="C36" i="15"/>
  <c r="J36" i="14"/>
  <c r="K36" i="14" s="1"/>
  <c r="L36" i="14" s="1"/>
  <c r="D36" i="14" s="1"/>
  <c r="F36" i="15"/>
  <c r="L36" i="10"/>
  <c r="G44" i="14"/>
  <c r="S34" i="10"/>
  <c r="H37" i="7" s="1"/>
  <c r="P51" i="7"/>
  <c r="G47" i="6"/>
  <c r="H47" i="6" s="1"/>
  <c r="F47" i="6"/>
  <c r="AH29" i="14"/>
  <c r="AJ29" i="14" s="1"/>
  <c r="AC29" i="10"/>
  <c r="AF32" i="8" s="1"/>
  <c r="AH32" i="8" s="1"/>
  <c r="Q29" i="15"/>
  <c r="AM29" i="14"/>
  <c r="AN29" i="14" s="1"/>
  <c r="AG29" i="10"/>
  <c r="AK32" i="8" s="1"/>
  <c r="U29" i="15"/>
  <c r="S21" i="15"/>
  <c r="AK21" i="14"/>
  <c r="AN21" i="14" s="1"/>
  <c r="AE21" i="10"/>
  <c r="AI24" i="8" s="1"/>
  <c r="AL24" i="8" s="1"/>
  <c r="J21" i="10"/>
  <c r="K33" i="15"/>
  <c r="R33" i="14"/>
  <c r="U33" i="10"/>
  <c r="J36" i="7" s="1"/>
  <c r="P36" i="7" s="1"/>
  <c r="J33" i="10"/>
  <c r="AF33" i="10"/>
  <c r="AJ36" i="8" s="1"/>
  <c r="AL33" i="14"/>
  <c r="T33" i="15"/>
  <c r="AH33" i="14"/>
  <c r="AJ33" i="14" s="1"/>
  <c r="AC33" i="10"/>
  <c r="AF36" i="8" s="1"/>
  <c r="AH36" i="8" s="1"/>
  <c r="Q33" i="15"/>
  <c r="AB28" i="10"/>
  <c r="AD31" i="8" s="1"/>
  <c r="P28" i="15"/>
  <c r="AF28" i="14"/>
  <c r="O28" i="10"/>
  <c r="I25" i="15"/>
  <c r="K28" i="6"/>
  <c r="L28" i="6" s="1"/>
  <c r="J28" i="6"/>
  <c r="H20" i="10"/>
  <c r="D20" i="15"/>
  <c r="H20" i="14"/>
  <c r="L20" i="14" s="1"/>
  <c r="K20" i="10"/>
  <c r="AL40" i="8"/>
  <c r="I35" i="15"/>
  <c r="F33" i="15"/>
  <c r="L33" i="10"/>
  <c r="J33" i="14"/>
  <c r="K33" i="14" s="1"/>
  <c r="Z30" i="10"/>
  <c r="AB33" i="8" s="1"/>
  <c r="N30" i="15"/>
  <c r="AD30" i="14"/>
  <c r="T30" i="10"/>
  <c r="I33" i="7" s="1"/>
  <c r="O33" i="7" s="1"/>
  <c r="Q30" i="14"/>
  <c r="J30" i="15"/>
  <c r="N30" i="14"/>
  <c r="Q30" i="10"/>
  <c r="F33" i="7" s="1"/>
  <c r="L33" i="7" s="1"/>
  <c r="G30" i="15"/>
  <c r="AE26" i="8"/>
  <c r="AM26" i="8" s="1"/>
  <c r="AN30" i="14"/>
  <c r="AL32" i="8"/>
  <c r="H28" i="15"/>
  <c r="R28" i="10"/>
  <c r="G31" i="7" s="1"/>
  <c r="M31" i="7" s="1"/>
  <c r="O28" i="14"/>
  <c r="M25" i="15"/>
  <c r="Y25" i="10"/>
  <c r="AA28" i="8" s="1"/>
  <c r="AC25" i="14"/>
  <c r="AG25" i="14" s="1"/>
  <c r="X25" i="10"/>
  <c r="Z22" i="10"/>
  <c r="AB25" i="8" s="1"/>
  <c r="AE25" i="8" s="1"/>
  <c r="AM25" i="8" s="1"/>
  <c r="AN25" i="8" s="1"/>
  <c r="T24" i="3" s="1"/>
  <c r="AD22" i="14"/>
  <c r="AG22" i="14" s="1"/>
  <c r="N22" i="15"/>
  <c r="N22" i="14"/>
  <c r="M22" i="14" s="1"/>
  <c r="G22" i="15"/>
  <c r="Q22" i="10"/>
  <c r="F25" i="7" s="1"/>
  <c r="L25" i="7" s="1"/>
  <c r="O43" i="12"/>
  <c r="K23" i="6" s="1"/>
  <c r="L23" i="6" s="1"/>
  <c r="M23" i="6" s="1"/>
  <c r="X17" i="10"/>
  <c r="V23" i="10"/>
  <c r="Y26" i="8"/>
  <c r="Z26" i="8" s="1"/>
  <c r="O28" i="7"/>
  <c r="G22" i="14"/>
  <c r="I30" i="15"/>
  <c r="Q24" i="10"/>
  <c r="F27" i="7" s="1"/>
  <c r="L27" i="7" s="1"/>
  <c r="G24" i="15"/>
  <c r="N24" i="14"/>
  <c r="M24" i="14" s="1"/>
  <c r="F24" i="14"/>
  <c r="G24" i="14" s="1"/>
  <c r="G24" i="10"/>
  <c r="C24" i="15"/>
  <c r="J25" i="6"/>
  <c r="K25" i="6"/>
  <c r="L25" i="6" s="1"/>
  <c r="M25" i="6" s="1"/>
  <c r="N14" i="10"/>
  <c r="AG19" i="14"/>
  <c r="C8" i="8"/>
  <c r="C7" i="3"/>
  <c r="C8" i="6"/>
  <c r="C8" i="7"/>
  <c r="P8" i="7" s="1"/>
  <c r="H109" i="8"/>
  <c r="O109" i="8" s="1"/>
  <c r="X109" i="8" s="1"/>
  <c r="S108" i="3" s="1"/>
  <c r="W12" i="8"/>
  <c r="O21" i="7"/>
  <c r="N19" i="10"/>
  <c r="O19" i="10"/>
  <c r="G21" i="14"/>
  <c r="D21" i="14" s="1"/>
  <c r="G20" i="14"/>
  <c r="T11" i="15"/>
  <c r="AF11" i="10"/>
  <c r="AJ14" i="8" s="1"/>
  <c r="AL11" i="14"/>
  <c r="J9" i="10"/>
  <c r="AE9" i="14"/>
  <c r="AG9" i="14" s="1"/>
  <c r="O9" i="15"/>
  <c r="AA9" i="10"/>
  <c r="AC12" i="8" s="1"/>
  <c r="AE12" i="8" s="1"/>
  <c r="AM12" i="8" s="1"/>
  <c r="AN12" i="8" s="1"/>
  <c r="T11" i="3" s="1"/>
  <c r="K4" i="15"/>
  <c r="R4" i="14"/>
  <c r="U4" i="10"/>
  <c r="J7" i="7" s="1"/>
  <c r="H52" i="8"/>
  <c r="O52" i="8" s="1"/>
  <c r="X52" i="8" s="1"/>
  <c r="S51" i="3" s="1"/>
  <c r="H45" i="8"/>
  <c r="R35" i="8"/>
  <c r="AM16" i="8"/>
  <c r="AN16" i="8" s="1"/>
  <c r="T15" i="3" s="1"/>
  <c r="AE16" i="8"/>
  <c r="O11" i="14"/>
  <c r="H11" i="15"/>
  <c r="R11" i="10"/>
  <c r="G14" i="7" s="1"/>
  <c r="M14" i="7" s="1"/>
  <c r="E10" i="15"/>
  <c r="I10" i="10"/>
  <c r="S13" i="6" s="1"/>
  <c r="I10" i="14"/>
  <c r="K10" i="14" s="1"/>
  <c r="C13" i="7"/>
  <c r="C13" i="8"/>
  <c r="C13" i="6"/>
  <c r="C12" i="3"/>
  <c r="O13" i="12"/>
  <c r="AE4" i="10"/>
  <c r="AI7" i="8" s="1"/>
  <c r="AL7" i="8" s="1"/>
  <c r="AK4" i="14"/>
  <c r="AN4" i="14" s="1"/>
  <c r="S4" i="15"/>
  <c r="G7" i="6"/>
  <c r="H7" i="6" s="1"/>
  <c r="F7" i="6"/>
  <c r="C7" i="8"/>
  <c r="R97" i="4" s="1"/>
  <c r="C7" i="6"/>
  <c r="C7" i="7"/>
  <c r="O63" i="5" s="1"/>
  <c r="C6" i="3"/>
  <c r="C36" i="5" s="1"/>
  <c r="H118" i="8"/>
  <c r="O118" i="8" s="1"/>
  <c r="R38" i="8"/>
  <c r="X38" i="8" s="1"/>
  <c r="S37" i="3" s="1"/>
  <c r="H12" i="8"/>
  <c r="O12" i="8" s="1"/>
  <c r="X12" i="8" s="1"/>
  <c r="S11" i="3" s="1"/>
  <c r="L14" i="15"/>
  <c r="AA14" i="14"/>
  <c r="C17" i="7"/>
  <c r="C17" i="6"/>
  <c r="C16" i="3"/>
  <c r="C17" i="8"/>
  <c r="I16" i="10"/>
  <c r="S19" i="6" s="1"/>
  <c r="E16" i="15"/>
  <c r="I16" i="14"/>
  <c r="AM16" i="14"/>
  <c r="AG16" i="10"/>
  <c r="AK19" i="8" s="1"/>
  <c r="U16" i="15"/>
  <c r="Y15" i="10"/>
  <c r="AA18" i="8" s="1"/>
  <c r="AC15" i="14"/>
  <c r="M15" i="15"/>
  <c r="W15" i="14"/>
  <c r="X15" i="14" s="1"/>
  <c r="T15" i="14" s="1"/>
  <c r="AD15" i="14"/>
  <c r="N15" i="15"/>
  <c r="Z15" i="10"/>
  <c r="AB18" i="8" s="1"/>
  <c r="F13" i="6"/>
  <c r="G13" i="6"/>
  <c r="H13" i="6" s="1"/>
  <c r="I13" i="6" s="1"/>
  <c r="M11" i="7"/>
  <c r="J17" i="12"/>
  <c r="Q11" i="8" s="1"/>
  <c r="R11" i="8" s="1"/>
  <c r="W8" i="14"/>
  <c r="X8" i="14" s="1"/>
  <c r="T8" i="14" s="1"/>
  <c r="H117" i="8"/>
  <c r="O117" i="8" s="1"/>
  <c r="L34" i="7"/>
  <c r="R33" i="8"/>
  <c r="P101" i="7"/>
  <c r="T97" i="4"/>
  <c r="T65" i="4"/>
  <c r="T33" i="4"/>
  <c r="AI7" i="14"/>
  <c r="R7" i="15"/>
  <c r="AD7" i="10"/>
  <c r="AG10" i="8" s="1"/>
  <c r="M7" i="10"/>
  <c r="M7" i="15"/>
  <c r="Y7" i="10"/>
  <c r="AA10" i="8" s="1"/>
  <c r="AC7" i="14"/>
  <c r="AG7" i="14" s="1"/>
  <c r="C10" i="6"/>
  <c r="C9" i="3"/>
  <c r="C89" i="4" s="1"/>
  <c r="C10" i="8"/>
  <c r="C10" i="7"/>
  <c r="W63" i="8"/>
  <c r="T54" i="5"/>
  <c r="T10" i="8"/>
  <c r="W123" i="8"/>
  <c r="R68" i="8"/>
  <c r="N64" i="8"/>
  <c r="K59" i="8"/>
  <c r="R43" i="8"/>
  <c r="K23" i="8"/>
  <c r="T29" i="5"/>
  <c r="AG4" i="14"/>
  <c r="K71" i="8"/>
  <c r="O71" i="8" s="1"/>
  <c r="K44" i="8"/>
  <c r="O44" i="8" s="1"/>
  <c r="X44" i="8" s="1"/>
  <c r="S43" i="3" s="1"/>
  <c r="H33" i="8"/>
  <c r="O33" i="8" s="1"/>
  <c r="X33" i="8" s="1"/>
  <c r="S32" i="3" s="1"/>
  <c r="T67" i="5"/>
  <c r="T7" i="5"/>
  <c r="C7" i="5"/>
  <c r="Q7" i="8"/>
  <c r="R7" i="8" s="1"/>
  <c r="M7" i="8"/>
  <c r="N7" i="8" s="1"/>
  <c r="I7" i="8"/>
  <c r="K7" i="8" s="1"/>
  <c r="V7" i="8"/>
  <c r="W7" i="8" s="1"/>
  <c r="H121" i="8"/>
  <c r="O121" i="8" s="1"/>
  <c r="N41" i="8"/>
  <c r="S24" i="8"/>
  <c r="W24" i="8" s="1"/>
  <c r="V16" i="8"/>
  <c r="G16" i="8"/>
  <c r="H16" i="8" s="1"/>
  <c r="T66" i="5"/>
  <c r="T36" i="5"/>
  <c r="T88" i="4"/>
  <c r="Q127" i="8"/>
  <c r="R127" i="8" s="1"/>
  <c r="W103" i="8"/>
  <c r="W89" i="8"/>
  <c r="K86" i="8"/>
  <c r="R13" i="8"/>
  <c r="P16" i="7"/>
  <c r="S4" i="10"/>
  <c r="H7" i="7" s="1"/>
  <c r="H114" i="8"/>
  <c r="O114" i="8" s="1"/>
  <c r="X114" i="8" s="1"/>
  <c r="S113" i="3" s="1"/>
  <c r="H59" i="8"/>
  <c r="L106" i="7"/>
  <c r="T89" i="4"/>
  <c r="T57" i="4"/>
  <c r="T25" i="4"/>
  <c r="C25" i="4"/>
  <c r="K126" i="8"/>
  <c r="R116" i="8"/>
  <c r="K30" i="8"/>
  <c r="O30" i="8" s="1"/>
  <c r="H15" i="8"/>
  <c r="O15" i="8" s="1"/>
  <c r="X15" i="8" s="1"/>
  <c r="S14" i="3" s="1"/>
  <c r="T29" i="4"/>
  <c r="S10" i="8"/>
  <c r="T63" i="5"/>
  <c r="L37" i="7"/>
  <c r="T21" i="5"/>
  <c r="D116" i="14" l="1"/>
  <c r="V30" i="15"/>
  <c r="G30" i="11" s="1"/>
  <c r="D30" i="11" s="1"/>
  <c r="AE22" i="8"/>
  <c r="AM22" i="8" s="1"/>
  <c r="V104" i="15"/>
  <c r="G104" i="11" s="1"/>
  <c r="D104" i="11" s="1"/>
  <c r="AM111" i="8"/>
  <c r="AN111" i="8" s="1"/>
  <c r="T110" i="3" s="1"/>
  <c r="X115" i="8"/>
  <c r="S114" i="3" s="1"/>
  <c r="O47" i="8"/>
  <c r="W10" i="8"/>
  <c r="R11" i="3"/>
  <c r="AH76" i="8"/>
  <c r="P92" i="7"/>
  <c r="I100" i="6"/>
  <c r="R118" i="6"/>
  <c r="M16" i="6"/>
  <c r="N16" i="6" s="1"/>
  <c r="M15" i="3" s="1"/>
  <c r="R46" i="3"/>
  <c r="V43" i="15"/>
  <c r="G43" i="11" s="1"/>
  <c r="D43" i="11" s="1"/>
  <c r="X116" i="8"/>
  <c r="S115" i="3" s="1"/>
  <c r="M37" i="6"/>
  <c r="N37" i="6" s="1"/>
  <c r="M36" i="3" s="1"/>
  <c r="L89" i="7"/>
  <c r="M47" i="6"/>
  <c r="O65" i="7"/>
  <c r="R79" i="6"/>
  <c r="V76" i="15"/>
  <c r="G76" i="11" s="1"/>
  <c r="D76" i="11" s="1"/>
  <c r="D114" i="14"/>
  <c r="C121" i="4"/>
  <c r="M29" i="6"/>
  <c r="P45" i="7"/>
  <c r="AE55" i="8"/>
  <c r="AM55" i="8" s="1"/>
  <c r="AL73" i="8"/>
  <c r="M93" i="7"/>
  <c r="AH27" i="8"/>
  <c r="AG20" i="14"/>
  <c r="V47" i="15"/>
  <c r="G47" i="11" s="1"/>
  <c r="D47" i="11" s="1"/>
  <c r="I64" i="6"/>
  <c r="N64" i="6" s="1"/>
  <c r="M63" i="3" s="1"/>
  <c r="X72" i="8"/>
  <c r="S71" i="3" s="1"/>
  <c r="AB22" i="14"/>
  <c r="Z22" i="14" s="1"/>
  <c r="S22" i="14" s="1"/>
  <c r="AE63" i="8"/>
  <c r="AM63" i="8" s="1"/>
  <c r="AB103" i="14"/>
  <c r="Z103" i="14" s="1"/>
  <c r="S103" i="14" s="1"/>
  <c r="AN77" i="8"/>
  <c r="T76" i="3" s="1"/>
  <c r="V60" i="15"/>
  <c r="G60" i="11" s="1"/>
  <c r="D60" i="11" s="1"/>
  <c r="AE56" i="8"/>
  <c r="AM56" i="8" s="1"/>
  <c r="V127" i="15"/>
  <c r="G127" i="11" s="1"/>
  <c r="D127" i="11" s="1"/>
  <c r="L75" i="7"/>
  <c r="AB124" i="14"/>
  <c r="Z124" i="14" s="1"/>
  <c r="S124" i="14" s="1"/>
  <c r="AE39" i="8"/>
  <c r="AM39" i="8" s="1"/>
  <c r="AG50" i="14"/>
  <c r="D104" i="14"/>
  <c r="P117" i="7"/>
  <c r="AB74" i="14"/>
  <c r="Z74" i="14" s="1"/>
  <c r="S74" i="14" s="1"/>
  <c r="R115" i="3"/>
  <c r="M77" i="6"/>
  <c r="R126" i="6"/>
  <c r="C29" i="4"/>
  <c r="AN51" i="8"/>
  <c r="L55" i="7"/>
  <c r="AE54" i="8"/>
  <c r="I116" i="6"/>
  <c r="N116" i="6" s="1"/>
  <c r="M115" i="3" s="1"/>
  <c r="I136" i="6"/>
  <c r="N136" i="6" s="1"/>
  <c r="AG53" i="14"/>
  <c r="AG24" i="14"/>
  <c r="X47" i="8"/>
  <c r="S46" i="3" s="1"/>
  <c r="V24" i="15"/>
  <c r="G24" i="11" s="1"/>
  <c r="D24" i="11" s="1"/>
  <c r="AG36" i="14"/>
  <c r="M59" i="6"/>
  <c r="AB61" i="14"/>
  <c r="Z61" i="14" s="1"/>
  <c r="S61" i="14" s="1"/>
  <c r="I115" i="6"/>
  <c r="N115" i="6" s="1"/>
  <c r="M117" i="14"/>
  <c r="AG121" i="14"/>
  <c r="AE105" i="8"/>
  <c r="AM105" i="8" s="1"/>
  <c r="AM74" i="8"/>
  <c r="O45" i="8"/>
  <c r="X45" i="8" s="1"/>
  <c r="S44" i="3" s="1"/>
  <c r="AE76" i="8"/>
  <c r="AM76" i="8" s="1"/>
  <c r="AB76" i="14"/>
  <c r="Z76" i="14" s="1"/>
  <c r="S76" i="14" s="1"/>
  <c r="B76" i="14" s="1"/>
  <c r="F76" i="11" s="1"/>
  <c r="C76" i="11" s="1"/>
  <c r="M125" i="7"/>
  <c r="AJ134" i="14"/>
  <c r="AA11" i="6"/>
  <c r="K5" i="14"/>
  <c r="L5" i="14" s="1"/>
  <c r="D5" i="14" s="1"/>
  <c r="AG10" i="14"/>
  <c r="L28" i="7"/>
  <c r="M58" i="7"/>
  <c r="M72" i="6"/>
  <c r="N72" i="6" s="1"/>
  <c r="AN76" i="14"/>
  <c r="AM87" i="8"/>
  <c r="AB114" i="14"/>
  <c r="Z118" i="6"/>
  <c r="AA118" i="6" s="1"/>
  <c r="I125" i="6"/>
  <c r="L133" i="7"/>
  <c r="M131" i="14"/>
  <c r="M128" i="6"/>
  <c r="P43" i="6"/>
  <c r="Q43" i="6" s="1"/>
  <c r="AM29" i="8"/>
  <c r="AJ75" i="14"/>
  <c r="Z84" i="6"/>
  <c r="V100" i="15"/>
  <c r="G100" i="11" s="1"/>
  <c r="D100" i="11" s="1"/>
  <c r="AN107" i="14"/>
  <c r="I81" i="6"/>
  <c r="X46" i="8"/>
  <c r="S45" i="3" s="1"/>
  <c r="X111" i="8"/>
  <c r="S110" i="3" s="1"/>
  <c r="V27" i="15"/>
  <c r="G27" i="11" s="1"/>
  <c r="D27" i="11" s="1"/>
  <c r="P85" i="7"/>
  <c r="X103" i="8"/>
  <c r="S102" i="3" s="1"/>
  <c r="C80" i="4"/>
  <c r="AG73" i="14"/>
  <c r="AG134" i="14"/>
  <c r="AB20" i="14"/>
  <c r="Z20" i="14" s="1"/>
  <c r="S20" i="14" s="1"/>
  <c r="AB53" i="14"/>
  <c r="Z53" i="14" s="1"/>
  <c r="S53" i="14" s="1"/>
  <c r="P90" i="7"/>
  <c r="V29" i="15"/>
  <c r="G29" i="11" s="1"/>
  <c r="D29" i="11" s="1"/>
  <c r="L39" i="7"/>
  <c r="L66" i="7"/>
  <c r="L77" i="7"/>
  <c r="X68" i="8"/>
  <c r="S67" i="3" s="1"/>
  <c r="R67" i="3" s="1"/>
  <c r="M106" i="14"/>
  <c r="AM8" i="8"/>
  <c r="B113" i="14"/>
  <c r="F113" i="11" s="1"/>
  <c r="C113" i="11" s="1"/>
  <c r="Z44" i="6"/>
  <c r="M134" i="6"/>
  <c r="L22" i="7"/>
  <c r="R20" i="6"/>
  <c r="Z32" i="6"/>
  <c r="O91" i="7"/>
  <c r="I121" i="6"/>
  <c r="C22" i="14"/>
  <c r="H22" i="11" s="1"/>
  <c r="E22" i="11" s="1"/>
  <c r="AG76" i="14"/>
  <c r="L91" i="7"/>
  <c r="B100" i="14"/>
  <c r="F100" i="11" s="1"/>
  <c r="C100" i="11" s="1"/>
  <c r="AE114" i="8"/>
  <c r="AB48" i="14"/>
  <c r="Z48" i="14" s="1"/>
  <c r="S48" i="14" s="1"/>
  <c r="AM68" i="8"/>
  <c r="AN68" i="8" s="1"/>
  <c r="T67" i="3" s="1"/>
  <c r="AJ72" i="14"/>
  <c r="AL110" i="8"/>
  <c r="R121" i="4"/>
  <c r="AE89" i="8"/>
  <c r="AM89" i="8" s="1"/>
  <c r="AM98" i="8"/>
  <c r="X34" i="8"/>
  <c r="S33" i="3" s="1"/>
  <c r="AG5" i="14"/>
  <c r="AB5" i="14" s="1"/>
  <c r="Z5" i="14" s="1"/>
  <c r="S5" i="14" s="1"/>
  <c r="L19" i="14"/>
  <c r="I45" i="6"/>
  <c r="L73" i="14"/>
  <c r="D73" i="14" s="1"/>
  <c r="O112" i="7"/>
  <c r="Z119" i="6"/>
  <c r="X74" i="8"/>
  <c r="S73" i="3" s="1"/>
  <c r="M27" i="14"/>
  <c r="AM60" i="8"/>
  <c r="AN60" i="8" s="1"/>
  <c r="T59" i="3" s="1"/>
  <c r="X30" i="8"/>
  <c r="S29" i="3" s="1"/>
  <c r="P7" i="7"/>
  <c r="C29" i="5"/>
  <c r="Z79" i="6"/>
  <c r="K101" i="14"/>
  <c r="V111" i="15"/>
  <c r="G111" i="11" s="1"/>
  <c r="D111" i="11" s="1"/>
  <c r="L119" i="7"/>
  <c r="M4" i="14"/>
  <c r="X20" i="8"/>
  <c r="S19" i="3" s="1"/>
  <c r="AN21" i="8"/>
  <c r="T20" i="3" s="1"/>
  <c r="M43" i="7"/>
  <c r="V56" i="15"/>
  <c r="G56" i="11" s="1"/>
  <c r="D56" i="11" s="1"/>
  <c r="S97" i="14"/>
  <c r="AG111" i="14"/>
  <c r="D80" i="14"/>
  <c r="X43" i="8"/>
  <c r="S42" i="3" s="1"/>
  <c r="AN98" i="8"/>
  <c r="T97" i="3" s="1"/>
  <c r="R16" i="8"/>
  <c r="M115" i="7"/>
  <c r="I55" i="6"/>
  <c r="AE44" i="8"/>
  <c r="AB18" i="14"/>
  <c r="Z18" i="14" s="1"/>
  <c r="S18" i="14" s="1"/>
  <c r="Z92" i="6"/>
  <c r="AA92" i="6" s="1"/>
  <c r="AB92" i="6" s="1"/>
  <c r="X87" i="8"/>
  <c r="S86" i="3" s="1"/>
  <c r="X127" i="8"/>
  <c r="S126" i="3" s="1"/>
  <c r="AB102" i="14"/>
  <c r="Z102" i="14" s="1"/>
  <c r="S102" i="14" s="1"/>
  <c r="S7" i="3"/>
  <c r="R7" i="5"/>
  <c r="C133" i="14"/>
  <c r="H133" i="11" s="1"/>
  <c r="E133" i="11" s="1"/>
  <c r="B129" i="14"/>
  <c r="F129" i="11" s="1"/>
  <c r="C129" i="11" s="1"/>
  <c r="C129" i="14"/>
  <c r="H129" i="11" s="1"/>
  <c r="E129" i="11" s="1"/>
  <c r="C57" i="4"/>
  <c r="U9" i="3"/>
  <c r="U9" i="5"/>
  <c r="L33" i="4"/>
  <c r="X36" i="6"/>
  <c r="Y36" i="6" s="1"/>
  <c r="W36" i="6"/>
  <c r="AE58" i="8"/>
  <c r="L23" i="14"/>
  <c r="D23" i="14" s="1"/>
  <c r="AL66" i="8"/>
  <c r="S53" i="10"/>
  <c r="H56" i="7" s="1"/>
  <c r="S84" i="10"/>
  <c r="H87" i="7" s="1"/>
  <c r="X89" i="6"/>
  <c r="Y89" i="6" s="1"/>
  <c r="Z89" i="6" s="1"/>
  <c r="W89" i="6"/>
  <c r="P96" i="14"/>
  <c r="P123" i="6"/>
  <c r="Q123" i="6" s="1"/>
  <c r="T123" i="6"/>
  <c r="U123" i="6" s="1"/>
  <c r="V123" i="6" s="1"/>
  <c r="O123" i="6"/>
  <c r="S59" i="4"/>
  <c r="C27" i="5"/>
  <c r="X13" i="8"/>
  <c r="S12" i="3" s="1"/>
  <c r="R12" i="3" s="1"/>
  <c r="R76" i="5"/>
  <c r="R11" i="6"/>
  <c r="AB11" i="6" s="1"/>
  <c r="N10" i="3" s="1"/>
  <c r="AE19" i="8"/>
  <c r="AB36" i="14"/>
  <c r="AJ46" i="14"/>
  <c r="X53" i="6"/>
  <c r="Y53" i="6" s="1"/>
  <c r="W53" i="6"/>
  <c r="AE62" i="8"/>
  <c r="P62" i="14"/>
  <c r="AM70" i="8"/>
  <c r="AE70" i="8"/>
  <c r="P67" i="6"/>
  <c r="Q67" i="6" s="1"/>
  <c r="T67" i="6"/>
  <c r="U67" i="6" s="1"/>
  <c r="V67" i="6" s="1"/>
  <c r="O67" i="6"/>
  <c r="F85" i="6"/>
  <c r="G85" i="6"/>
  <c r="H85" i="6" s="1"/>
  <c r="I85" i="6" s="1"/>
  <c r="AL97" i="8"/>
  <c r="V101" i="15"/>
  <c r="G101" i="11" s="1"/>
  <c r="D101" i="11" s="1"/>
  <c r="AG101" i="14"/>
  <c r="S102" i="8"/>
  <c r="I102" i="8"/>
  <c r="T102" i="8"/>
  <c r="J102" i="8"/>
  <c r="P102" i="8"/>
  <c r="R102" i="8" s="1"/>
  <c r="F102" i="8"/>
  <c r="V102" i="8"/>
  <c r="Q102" i="8"/>
  <c r="U102" i="8"/>
  <c r="L102" i="8"/>
  <c r="M102" i="8"/>
  <c r="G102" i="8"/>
  <c r="X121" i="6"/>
  <c r="Y121" i="6" s="1"/>
  <c r="W121" i="6"/>
  <c r="X127" i="6"/>
  <c r="Y127" i="6" s="1"/>
  <c r="Z127" i="6" s="1"/>
  <c r="O127" i="6"/>
  <c r="T127" i="6"/>
  <c r="U127" i="6" s="1"/>
  <c r="V127" i="6" s="1"/>
  <c r="P127" i="6"/>
  <c r="Q127" i="6" s="1"/>
  <c r="R127" i="6" s="1"/>
  <c r="F138" i="6"/>
  <c r="G138" i="6"/>
  <c r="H138" i="6" s="1"/>
  <c r="I138" i="6" s="1"/>
  <c r="S14" i="4"/>
  <c r="C10" i="4"/>
  <c r="C74" i="4"/>
  <c r="C73" i="5"/>
  <c r="C62" i="5"/>
  <c r="P14" i="14"/>
  <c r="M14" i="14" s="1"/>
  <c r="V12" i="15"/>
  <c r="G12" i="11" s="1"/>
  <c r="D12" i="11" s="1"/>
  <c r="P19" i="14"/>
  <c r="M19" i="14" s="1"/>
  <c r="V25" i="10"/>
  <c r="Y28" i="8"/>
  <c r="Z28" i="8" s="1"/>
  <c r="U50" i="3"/>
  <c r="M63" i="14"/>
  <c r="N70" i="7"/>
  <c r="K70" i="7"/>
  <c r="P69" i="3" s="1"/>
  <c r="C64" i="14"/>
  <c r="H64" i="11" s="1"/>
  <c r="E64" i="11" s="1"/>
  <c r="AH78" i="8"/>
  <c r="I77" i="15"/>
  <c r="M74" i="14"/>
  <c r="U95" i="3"/>
  <c r="O96" i="7"/>
  <c r="U90" i="3"/>
  <c r="U80" i="4"/>
  <c r="M102" i="14"/>
  <c r="C114" i="4"/>
  <c r="P17" i="6"/>
  <c r="Q17" i="6" s="1"/>
  <c r="T17" i="6"/>
  <c r="U17" i="6" s="1"/>
  <c r="V17" i="6" s="1"/>
  <c r="O17" i="6"/>
  <c r="AE9" i="8"/>
  <c r="AM9" i="8" s="1"/>
  <c r="AN9" i="8" s="1"/>
  <c r="X15" i="6"/>
  <c r="Y15" i="6" s="1"/>
  <c r="W15" i="6"/>
  <c r="AG14" i="14"/>
  <c r="AB25" i="14"/>
  <c r="P39" i="7"/>
  <c r="M52" i="7"/>
  <c r="N59" i="6"/>
  <c r="M58" i="3" s="1"/>
  <c r="L66" i="14"/>
  <c r="P78" i="6"/>
  <c r="Q78" i="6" s="1"/>
  <c r="T78" i="6"/>
  <c r="U78" i="6" s="1"/>
  <c r="V78" i="6" s="1"/>
  <c r="O78" i="6"/>
  <c r="P68" i="14"/>
  <c r="O80" i="7"/>
  <c r="N84" i="7"/>
  <c r="Q84" i="7" s="1"/>
  <c r="K84" i="7"/>
  <c r="P83" i="3" s="1"/>
  <c r="J90" i="6"/>
  <c r="K90" i="6"/>
  <c r="L90" i="6" s="1"/>
  <c r="M90" i="6" s="1"/>
  <c r="U97" i="3"/>
  <c r="C97" i="14"/>
  <c r="H97" i="11" s="1"/>
  <c r="E97" i="11" s="1"/>
  <c r="AN99" i="14"/>
  <c r="AB99" i="14" s="1"/>
  <c r="Z99" i="14" s="1"/>
  <c r="M113" i="7"/>
  <c r="L111" i="7"/>
  <c r="D106" i="14"/>
  <c r="C46" i="4"/>
  <c r="R92" i="4"/>
  <c r="O17" i="5"/>
  <c r="C20" i="4"/>
  <c r="C68" i="5"/>
  <c r="K16" i="14"/>
  <c r="L16" i="14" s="1"/>
  <c r="N24" i="7"/>
  <c r="P36" i="14"/>
  <c r="M36" i="14" s="1"/>
  <c r="C36" i="14" s="1"/>
  <c r="H36" i="11" s="1"/>
  <c r="E36" i="11" s="1"/>
  <c r="I37" i="15"/>
  <c r="V37" i="15" s="1"/>
  <c r="G37" i="11" s="1"/>
  <c r="D37" i="11" s="1"/>
  <c r="P49" i="14"/>
  <c r="G49" i="14"/>
  <c r="L31" i="14"/>
  <c r="D31" i="14" s="1"/>
  <c r="S40" i="10"/>
  <c r="H43" i="7" s="1"/>
  <c r="I66" i="15"/>
  <c r="P65" i="7"/>
  <c r="U70" i="4"/>
  <c r="U79" i="3"/>
  <c r="P88" i="14"/>
  <c r="M88" i="14" s="1"/>
  <c r="L92" i="7"/>
  <c r="AG107" i="14"/>
  <c r="G109" i="6"/>
  <c r="H109" i="6" s="1"/>
  <c r="I109" i="6" s="1"/>
  <c r="F109" i="6"/>
  <c r="M117" i="7"/>
  <c r="O106" i="6"/>
  <c r="P106" i="6"/>
  <c r="Q106" i="6" s="1"/>
  <c r="R106" i="6" s="1"/>
  <c r="T106" i="6"/>
  <c r="U106" i="6" s="1"/>
  <c r="V106" i="6" s="1"/>
  <c r="N121" i="6"/>
  <c r="M120" i="3" s="1"/>
  <c r="AE123" i="8"/>
  <c r="W123" i="6"/>
  <c r="X123" i="6"/>
  <c r="Y123" i="6" s="1"/>
  <c r="S118" i="10"/>
  <c r="H121" i="7" s="1"/>
  <c r="O133" i="7"/>
  <c r="C65" i="5"/>
  <c r="R74" i="5"/>
  <c r="I7" i="15"/>
  <c r="I8" i="15"/>
  <c r="V8" i="15" s="1"/>
  <c r="G8" i="11" s="1"/>
  <c r="D8" i="11" s="1"/>
  <c r="O15" i="7"/>
  <c r="O22" i="6"/>
  <c r="T22" i="6"/>
  <c r="U22" i="6" s="1"/>
  <c r="V22" i="6" s="1"/>
  <c r="P22" i="6"/>
  <c r="Q22" i="6" s="1"/>
  <c r="R22" i="6" s="1"/>
  <c r="G31" i="6"/>
  <c r="H31" i="6" s="1"/>
  <c r="F31" i="6"/>
  <c r="V33" i="10"/>
  <c r="Y36" i="8"/>
  <c r="Z36" i="8" s="1"/>
  <c r="T32" i="6"/>
  <c r="U32" i="6" s="1"/>
  <c r="V32" i="6" s="1"/>
  <c r="V45" i="10"/>
  <c r="Y48" i="8"/>
  <c r="Z48" i="8" s="1"/>
  <c r="AN48" i="8" s="1"/>
  <c r="T47" i="3" s="1"/>
  <c r="R47" i="3" s="1"/>
  <c r="P50" i="14"/>
  <c r="M50" i="14" s="1"/>
  <c r="G43" i="14"/>
  <c r="D43" i="14" s="1"/>
  <c r="V48" i="15"/>
  <c r="G48" i="11" s="1"/>
  <c r="D48" i="11" s="1"/>
  <c r="K54" i="6"/>
  <c r="L54" i="6" s="1"/>
  <c r="J54" i="6"/>
  <c r="K59" i="14"/>
  <c r="U70" i="3"/>
  <c r="P68" i="6"/>
  <c r="Q68" i="6" s="1"/>
  <c r="X68" i="6"/>
  <c r="Y68" i="6" s="1"/>
  <c r="Z68" i="6" s="1"/>
  <c r="O68" i="6"/>
  <c r="T68" i="6"/>
  <c r="U68" i="6" s="1"/>
  <c r="V68" i="6" s="1"/>
  <c r="AE71" i="8"/>
  <c r="AM71" i="8" s="1"/>
  <c r="AG79" i="14"/>
  <c r="U96" i="3"/>
  <c r="AG81" i="14"/>
  <c r="M95" i="8"/>
  <c r="T95" i="8"/>
  <c r="P95" i="8"/>
  <c r="J95" i="8"/>
  <c r="U95" i="8"/>
  <c r="Q95" i="8"/>
  <c r="L95" i="8"/>
  <c r="V95" i="8"/>
  <c r="S95" i="8"/>
  <c r="G95" i="8"/>
  <c r="F95" i="8"/>
  <c r="I95" i="8"/>
  <c r="K95" i="8" s="1"/>
  <c r="P108" i="14"/>
  <c r="M108" i="14" s="1"/>
  <c r="B108" i="14" s="1"/>
  <c r="F108" i="11" s="1"/>
  <c r="C108" i="11" s="1"/>
  <c r="F130" i="6"/>
  <c r="G130" i="6"/>
  <c r="H130" i="6" s="1"/>
  <c r="O128" i="6"/>
  <c r="T128" i="6"/>
  <c r="U128" i="6" s="1"/>
  <c r="V128" i="6" s="1"/>
  <c r="P128" i="6"/>
  <c r="Q128" i="6" s="1"/>
  <c r="I130" i="15"/>
  <c r="AH138" i="8"/>
  <c r="I134" i="15"/>
  <c r="AG127" i="14"/>
  <c r="AG125" i="14"/>
  <c r="AB125" i="14" s="1"/>
  <c r="Z125" i="14" s="1"/>
  <c r="C78" i="4"/>
  <c r="C35" i="5"/>
  <c r="C32" i="4"/>
  <c r="C96" i="4"/>
  <c r="R28" i="4"/>
  <c r="P24" i="4"/>
  <c r="C16" i="4"/>
  <c r="R117" i="4"/>
  <c r="C18" i="4"/>
  <c r="C82" i="4"/>
  <c r="W18" i="6"/>
  <c r="X18" i="6"/>
  <c r="Y18" i="6" s="1"/>
  <c r="Z18" i="6" s="1"/>
  <c r="AL15" i="8"/>
  <c r="N20" i="7"/>
  <c r="K20" i="7"/>
  <c r="P19" i="3" s="1"/>
  <c r="L25" i="14"/>
  <c r="AJ30" i="14"/>
  <c r="N38" i="7"/>
  <c r="K38" i="7"/>
  <c r="P37" i="3" s="1"/>
  <c r="M48" i="7"/>
  <c r="AN46" i="8"/>
  <c r="T45" i="3" s="1"/>
  <c r="R45" i="3" s="1"/>
  <c r="AG39" i="14"/>
  <c r="AG37" i="14"/>
  <c r="N48" i="7"/>
  <c r="K48" i="7"/>
  <c r="P47" i="3" s="1"/>
  <c r="AG42" i="14"/>
  <c r="AB42" i="14" s="1"/>
  <c r="Z42" i="14" s="1"/>
  <c r="S42" i="14" s="1"/>
  <c r="O58" i="7"/>
  <c r="L52" i="7"/>
  <c r="G62" i="14"/>
  <c r="I73" i="15"/>
  <c r="T71" i="6"/>
  <c r="U71" i="6" s="1"/>
  <c r="V71" i="6" s="1"/>
  <c r="O71" i="6"/>
  <c r="P71" i="6"/>
  <c r="Q71" i="6" s="1"/>
  <c r="Z86" i="6"/>
  <c r="AA86" i="6" s="1"/>
  <c r="AB86" i="6" s="1"/>
  <c r="N85" i="3" s="1"/>
  <c r="N114" i="7"/>
  <c r="P110" i="14"/>
  <c r="X101" i="6"/>
  <c r="Y101" i="6" s="1"/>
  <c r="Z101" i="6" s="1"/>
  <c r="O101" i="6"/>
  <c r="P101" i="6"/>
  <c r="Q101" i="6" s="1"/>
  <c r="T101" i="6"/>
  <c r="U101" i="6" s="1"/>
  <c r="V101" i="6" s="1"/>
  <c r="AA101" i="6" s="1"/>
  <c r="AL112" i="8"/>
  <c r="AJ105" i="14"/>
  <c r="AB105" i="14" s="1"/>
  <c r="Z105" i="14" s="1"/>
  <c r="S105" i="14" s="1"/>
  <c r="G120" i="6"/>
  <c r="H120" i="6" s="1"/>
  <c r="F120" i="6"/>
  <c r="U125" i="3"/>
  <c r="K135" i="6"/>
  <c r="L135" i="6" s="1"/>
  <c r="J135" i="6"/>
  <c r="K132" i="14"/>
  <c r="G134" i="14"/>
  <c r="I135" i="15"/>
  <c r="V135" i="15" s="1"/>
  <c r="G135" i="11" s="1"/>
  <c r="D135" i="11" s="1"/>
  <c r="C55" i="4"/>
  <c r="V7" i="15"/>
  <c r="G7" i="11" s="1"/>
  <c r="D7" i="11" s="1"/>
  <c r="I16" i="15"/>
  <c r="V16" i="15" s="1"/>
  <c r="G16" i="11" s="1"/>
  <c r="D16" i="11" s="1"/>
  <c r="L15" i="7"/>
  <c r="N24" i="8"/>
  <c r="O39" i="7"/>
  <c r="O45" i="7"/>
  <c r="O30" i="7"/>
  <c r="M47" i="14"/>
  <c r="AL53" i="8"/>
  <c r="M48" i="14"/>
  <c r="I51" i="15"/>
  <c r="S59" i="10"/>
  <c r="H62" i="7" s="1"/>
  <c r="AM72" i="8"/>
  <c r="AE72" i="8"/>
  <c r="Q80" i="8"/>
  <c r="R80" i="8" s="1"/>
  <c r="X80" i="8" s="1"/>
  <c r="Q79" i="8"/>
  <c r="R79" i="8" s="1"/>
  <c r="Q82" i="8"/>
  <c r="R82" i="8" s="1"/>
  <c r="X82" i="8" s="1"/>
  <c r="S81" i="3" s="1"/>
  <c r="Q83" i="8"/>
  <c r="R83" i="8" s="1"/>
  <c r="Q81" i="8"/>
  <c r="R81" i="8" s="1"/>
  <c r="Q88" i="8"/>
  <c r="R88" i="8" s="1"/>
  <c r="X88" i="8" s="1"/>
  <c r="S87" i="3" s="1"/>
  <c r="Q89" i="8"/>
  <c r="R89" i="8" s="1"/>
  <c r="X89" i="8" s="1"/>
  <c r="S88" i="3" s="1"/>
  <c r="Q90" i="8"/>
  <c r="R90" i="8" s="1"/>
  <c r="P91" i="6"/>
  <c r="Q91" i="6" s="1"/>
  <c r="R91" i="6" s="1"/>
  <c r="AB91" i="6" s="1"/>
  <c r="N90" i="3" s="1"/>
  <c r="T91" i="6"/>
  <c r="U91" i="6" s="1"/>
  <c r="V91" i="6" s="1"/>
  <c r="AA91" i="6" s="1"/>
  <c r="O91" i="6"/>
  <c r="AN89" i="14"/>
  <c r="AL93" i="8"/>
  <c r="AJ96" i="14"/>
  <c r="O118" i="7"/>
  <c r="AG116" i="14"/>
  <c r="AN120" i="14"/>
  <c r="V126" i="6"/>
  <c r="L121" i="7"/>
  <c r="M121" i="7"/>
  <c r="O129" i="7"/>
  <c r="AN26" i="8"/>
  <c r="T25" i="3" s="1"/>
  <c r="F52" i="6"/>
  <c r="G52" i="6"/>
  <c r="H52" i="6" s="1"/>
  <c r="V58" i="10"/>
  <c r="Y61" i="8"/>
  <c r="Z61" i="8" s="1"/>
  <c r="U54" i="3"/>
  <c r="AE69" i="8"/>
  <c r="S75" i="10"/>
  <c r="H78" i="7" s="1"/>
  <c r="V72" i="10"/>
  <c r="Y75" i="8"/>
  <c r="Z75" i="8" s="1"/>
  <c r="AE73" i="8"/>
  <c r="P53" i="14"/>
  <c r="M53" i="14" s="1"/>
  <c r="S82" i="10"/>
  <c r="H85" i="7" s="1"/>
  <c r="P114" i="14"/>
  <c r="M114" i="14" s="1"/>
  <c r="AG123" i="14"/>
  <c r="S126" i="10"/>
  <c r="H129" i="7" s="1"/>
  <c r="AE135" i="8"/>
  <c r="AM135" i="8" s="1"/>
  <c r="L130" i="14"/>
  <c r="D130" i="14" s="1"/>
  <c r="C51" i="5"/>
  <c r="C12" i="4"/>
  <c r="L10" i="7"/>
  <c r="N14" i="6"/>
  <c r="M13" i="3" s="1"/>
  <c r="I6" i="15"/>
  <c r="V6" i="15" s="1"/>
  <c r="G6" i="11" s="1"/>
  <c r="D6" i="11" s="1"/>
  <c r="P12" i="6"/>
  <c r="Q12" i="6" s="1"/>
  <c r="T12" i="6"/>
  <c r="U12" i="6" s="1"/>
  <c r="V12" i="6" s="1"/>
  <c r="O12" i="6"/>
  <c r="P31" i="7"/>
  <c r="U57" i="3"/>
  <c r="U51" i="4"/>
  <c r="AN51" i="14"/>
  <c r="AG59" i="14"/>
  <c r="AE80" i="8"/>
  <c r="M68" i="14"/>
  <c r="V64" i="15"/>
  <c r="G64" i="11" s="1"/>
  <c r="D64" i="11" s="1"/>
  <c r="AB71" i="14"/>
  <c r="AN94" i="14"/>
  <c r="O90" i="6"/>
  <c r="P90" i="6"/>
  <c r="Q90" i="6" s="1"/>
  <c r="T90" i="6"/>
  <c r="U90" i="6" s="1"/>
  <c r="V90" i="6" s="1"/>
  <c r="S85" i="10"/>
  <c r="H88" i="7" s="1"/>
  <c r="L101" i="14"/>
  <c r="D101" i="14" s="1"/>
  <c r="AL101" i="8"/>
  <c r="AM101" i="8" s="1"/>
  <c r="AN101" i="8" s="1"/>
  <c r="T100" i="3" s="1"/>
  <c r="V107" i="10"/>
  <c r="Y110" i="8"/>
  <c r="Z110" i="8" s="1"/>
  <c r="AE127" i="8"/>
  <c r="AM127" i="8" s="1"/>
  <c r="AN127" i="8" s="1"/>
  <c r="U137" i="3"/>
  <c r="U77" i="5"/>
  <c r="X138" i="6"/>
  <c r="Y138" i="6" s="1"/>
  <c r="W138" i="6"/>
  <c r="V135" i="10"/>
  <c r="Y138" i="8"/>
  <c r="Z138" i="8" s="1"/>
  <c r="T114" i="6"/>
  <c r="U114" i="6" s="1"/>
  <c r="V114" i="6" s="1"/>
  <c r="AA114" i="6" s="1"/>
  <c r="AB114" i="6" s="1"/>
  <c r="O86" i="8"/>
  <c r="R33" i="5"/>
  <c r="C44" i="4"/>
  <c r="X11" i="8"/>
  <c r="S10" i="3" s="1"/>
  <c r="S19" i="10"/>
  <c r="H22" i="7" s="1"/>
  <c r="Q26" i="3"/>
  <c r="R27" i="7"/>
  <c r="O26" i="3" s="1"/>
  <c r="U27" i="3"/>
  <c r="AN33" i="14"/>
  <c r="M39" i="7"/>
  <c r="I42" i="15"/>
  <c r="Z27" i="14"/>
  <c r="S27" i="14" s="1"/>
  <c r="B27" i="14" s="1"/>
  <c r="F27" i="11" s="1"/>
  <c r="C27" i="11" s="1"/>
  <c r="K59" i="7"/>
  <c r="P58" i="3" s="1"/>
  <c r="N59" i="7"/>
  <c r="Q59" i="7" s="1"/>
  <c r="U52" i="3"/>
  <c r="J66" i="6"/>
  <c r="K66" i="6"/>
  <c r="L66" i="6" s="1"/>
  <c r="K70" i="6"/>
  <c r="L70" i="6" s="1"/>
  <c r="M70" i="6" s="1"/>
  <c r="J70" i="6"/>
  <c r="P59" i="6"/>
  <c r="Q59" i="6" s="1"/>
  <c r="T59" i="6"/>
  <c r="U59" i="6" s="1"/>
  <c r="V59" i="6" s="1"/>
  <c r="O59" i="6"/>
  <c r="M82" i="7"/>
  <c r="V79" i="10"/>
  <c r="Y82" i="8"/>
  <c r="Z82" i="8" s="1"/>
  <c r="T96" i="8"/>
  <c r="Q96" i="8"/>
  <c r="S96" i="8"/>
  <c r="I96" i="8"/>
  <c r="P96" i="8"/>
  <c r="R96" i="8" s="1"/>
  <c r="J96" i="8"/>
  <c r="F96" i="8"/>
  <c r="U96" i="8"/>
  <c r="G96" i="8"/>
  <c r="M96" i="8"/>
  <c r="V96" i="8"/>
  <c r="L96" i="8"/>
  <c r="N96" i="8" s="1"/>
  <c r="AE93" i="8"/>
  <c r="V81" i="15"/>
  <c r="G81" i="11" s="1"/>
  <c r="D81" i="11" s="1"/>
  <c r="K108" i="7"/>
  <c r="P107" i="3" s="1"/>
  <c r="N108" i="7"/>
  <c r="P116" i="6"/>
  <c r="Q116" i="6" s="1"/>
  <c r="X116" i="6"/>
  <c r="Y116" i="6" s="1"/>
  <c r="Z116" i="6" s="1"/>
  <c r="O116" i="6"/>
  <c r="T116" i="6"/>
  <c r="U116" i="6" s="1"/>
  <c r="V116" i="6" s="1"/>
  <c r="AA116" i="6" s="1"/>
  <c r="O90" i="8"/>
  <c r="C76" i="4"/>
  <c r="J10" i="6"/>
  <c r="K10" i="6"/>
  <c r="L10" i="6" s="1"/>
  <c r="M10" i="6" s="1"/>
  <c r="M10" i="7"/>
  <c r="U18" i="3"/>
  <c r="U15" i="5"/>
  <c r="V14" i="15"/>
  <c r="G14" i="11" s="1"/>
  <c r="D14" i="11" s="1"/>
  <c r="AG6" i="14"/>
  <c r="M6" i="7"/>
  <c r="X27" i="6"/>
  <c r="Y27" i="6" s="1"/>
  <c r="W27" i="6"/>
  <c r="F32" i="6"/>
  <c r="G32" i="6"/>
  <c r="H32" i="6" s="1"/>
  <c r="P46" i="14"/>
  <c r="P55" i="14"/>
  <c r="M55" i="14" s="1"/>
  <c r="B55" i="14" s="1"/>
  <c r="F55" i="11" s="1"/>
  <c r="C55" i="11" s="1"/>
  <c r="W38" i="6"/>
  <c r="X38" i="6"/>
  <c r="Y38" i="6" s="1"/>
  <c r="Z38" i="6" s="1"/>
  <c r="V66" i="10"/>
  <c r="Y69" i="8"/>
  <c r="Z69" i="8" s="1"/>
  <c r="L62" i="14"/>
  <c r="D62" i="14" s="1"/>
  <c r="AA79" i="6"/>
  <c r="AB79" i="6" s="1"/>
  <c r="O96" i="6"/>
  <c r="P96" i="6"/>
  <c r="Q96" i="6" s="1"/>
  <c r="T96" i="6"/>
  <c r="U96" i="6" s="1"/>
  <c r="V96" i="6" s="1"/>
  <c r="N96" i="7"/>
  <c r="K96" i="7"/>
  <c r="P95" i="3" s="1"/>
  <c r="L98" i="8"/>
  <c r="I98" i="8"/>
  <c r="T98" i="8"/>
  <c r="J98" i="8"/>
  <c r="F98" i="8"/>
  <c r="V98" i="8"/>
  <c r="S98" i="8"/>
  <c r="G98" i="8"/>
  <c r="Q98" i="8"/>
  <c r="M98" i="8"/>
  <c r="P98" i="8"/>
  <c r="U98" i="8"/>
  <c r="K105" i="7"/>
  <c r="P104" i="3" s="1"/>
  <c r="N105" i="7"/>
  <c r="Q105" i="7" s="1"/>
  <c r="S109" i="10"/>
  <c r="H112" i="7" s="1"/>
  <c r="K112" i="14"/>
  <c r="AG118" i="14"/>
  <c r="AB118" i="14" s="1"/>
  <c r="Z118" i="14" s="1"/>
  <c r="S118" i="14" s="1"/>
  <c r="R17" i="5"/>
  <c r="C40" i="4"/>
  <c r="R40" i="4"/>
  <c r="C118" i="4"/>
  <c r="S12" i="5"/>
  <c r="U8" i="4"/>
  <c r="U8" i="3"/>
  <c r="T19" i="6"/>
  <c r="U19" i="6" s="1"/>
  <c r="V19" i="6" s="1"/>
  <c r="AG30" i="14"/>
  <c r="U41" i="3"/>
  <c r="AH53" i="8"/>
  <c r="AM53" i="8" s="1"/>
  <c r="S66" i="10"/>
  <c r="H69" i="7" s="1"/>
  <c r="L78" i="7"/>
  <c r="Q75" i="8"/>
  <c r="R75" i="8" s="1"/>
  <c r="Q78" i="8"/>
  <c r="R78" i="8" s="1"/>
  <c r="Q76" i="8"/>
  <c r="R76" i="8" s="1"/>
  <c r="Q77" i="8"/>
  <c r="R77" i="8" s="1"/>
  <c r="O80" i="6"/>
  <c r="T80" i="6"/>
  <c r="U80" i="6" s="1"/>
  <c r="V80" i="6" s="1"/>
  <c r="P80" i="6"/>
  <c r="Q80" i="6" s="1"/>
  <c r="J82" i="6"/>
  <c r="K82" i="6"/>
  <c r="L82" i="6" s="1"/>
  <c r="U83" i="3"/>
  <c r="I90" i="15"/>
  <c r="V90" i="15" s="1"/>
  <c r="G90" i="11" s="1"/>
  <c r="D90" i="11" s="1"/>
  <c r="P92" i="14"/>
  <c r="M112" i="7"/>
  <c r="AJ111" i="14"/>
  <c r="AB111" i="14" s="1"/>
  <c r="Z111" i="14" s="1"/>
  <c r="S111" i="14" s="1"/>
  <c r="O120" i="7"/>
  <c r="U130" i="3"/>
  <c r="V132" i="10"/>
  <c r="Y135" i="8"/>
  <c r="Z135" i="8" s="1"/>
  <c r="V130" i="10"/>
  <c r="Y133" i="8"/>
  <c r="Z133" i="8" s="1"/>
  <c r="AL125" i="8"/>
  <c r="U65" i="5"/>
  <c r="R65" i="5"/>
  <c r="U74" i="5"/>
  <c r="O125" i="8"/>
  <c r="X125" i="8" s="1"/>
  <c r="S124" i="3" s="1"/>
  <c r="S8" i="10"/>
  <c r="H11" i="7" s="1"/>
  <c r="U13" i="3"/>
  <c r="M11" i="14"/>
  <c r="X50" i="8"/>
  <c r="S49" i="3" s="1"/>
  <c r="L13" i="7"/>
  <c r="N15" i="7"/>
  <c r="K15" i="7"/>
  <c r="P14" i="3" s="1"/>
  <c r="K39" i="14"/>
  <c r="W45" i="6"/>
  <c r="X45" i="6"/>
  <c r="Y45" i="6" s="1"/>
  <c r="I32" i="15"/>
  <c r="K46" i="6"/>
  <c r="L46" i="6" s="1"/>
  <c r="J46" i="6"/>
  <c r="K50" i="6"/>
  <c r="L50" i="6" s="1"/>
  <c r="J50" i="6"/>
  <c r="V32" i="10"/>
  <c r="Y35" i="8"/>
  <c r="Z35" i="8" s="1"/>
  <c r="AB43" i="14"/>
  <c r="Z43" i="14" s="1"/>
  <c r="S43" i="14" s="1"/>
  <c r="S72" i="10"/>
  <c r="H75" i="7" s="1"/>
  <c r="T76" i="6"/>
  <c r="U76" i="6" s="1"/>
  <c r="V76" i="6" s="1"/>
  <c r="P76" i="6"/>
  <c r="Q76" i="6" s="1"/>
  <c r="O76" i="6"/>
  <c r="D71" i="14"/>
  <c r="V65" i="15"/>
  <c r="G65" i="11" s="1"/>
  <c r="D65" i="11" s="1"/>
  <c r="L67" i="14"/>
  <c r="D67" i="14" s="1"/>
  <c r="U53" i="5"/>
  <c r="U84" i="3"/>
  <c r="M97" i="8"/>
  <c r="S97" i="8"/>
  <c r="W97" i="8" s="1"/>
  <c r="I97" i="8"/>
  <c r="P97" i="8"/>
  <c r="F97" i="8"/>
  <c r="V97" i="8"/>
  <c r="U97" i="8"/>
  <c r="Q97" i="8"/>
  <c r="L97" i="8"/>
  <c r="N97" i="8" s="1"/>
  <c r="J97" i="8"/>
  <c r="G97" i="8"/>
  <c r="T97" i="8"/>
  <c r="O85" i="6"/>
  <c r="T85" i="6"/>
  <c r="U85" i="6" s="1"/>
  <c r="V85" i="6" s="1"/>
  <c r="P85" i="6"/>
  <c r="Q85" i="6" s="1"/>
  <c r="V88" i="10"/>
  <c r="Y91" i="8"/>
  <c r="Z91" i="8" s="1"/>
  <c r="P89" i="7"/>
  <c r="K87" i="14"/>
  <c r="L113" i="7"/>
  <c r="P107" i="14"/>
  <c r="M107" i="14" s="1"/>
  <c r="P111" i="7"/>
  <c r="U121" i="3"/>
  <c r="U67" i="5"/>
  <c r="M124" i="6"/>
  <c r="N124" i="6" s="1"/>
  <c r="M123" i="3" s="1"/>
  <c r="P120" i="14"/>
  <c r="N126" i="7"/>
  <c r="Q126" i="7" s="1"/>
  <c r="K126" i="7"/>
  <c r="P125" i="3" s="1"/>
  <c r="V125" i="15"/>
  <c r="G125" i="11" s="1"/>
  <c r="D125" i="11" s="1"/>
  <c r="G137" i="6"/>
  <c r="H137" i="6" s="1"/>
  <c r="F137" i="6"/>
  <c r="AN136" i="8"/>
  <c r="T135" i="3" s="1"/>
  <c r="R135" i="3" s="1"/>
  <c r="U114" i="3"/>
  <c r="P134" i="14"/>
  <c r="AM128" i="8"/>
  <c r="AE128" i="8"/>
  <c r="C24" i="4"/>
  <c r="L41" i="5"/>
  <c r="V22" i="15"/>
  <c r="G22" i="11" s="1"/>
  <c r="D22" i="11" s="1"/>
  <c r="N28" i="7"/>
  <c r="K28" i="7"/>
  <c r="P27" i="3" s="1"/>
  <c r="Q25" i="8"/>
  <c r="R25" i="8" s="1"/>
  <c r="X25" i="8" s="1"/>
  <c r="S24" i="3" s="1"/>
  <c r="R24" i="3" s="1"/>
  <c r="Q26" i="8"/>
  <c r="R26" i="8" s="1"/>
  <c r="X26" i="8" s="1"/>
  <c r="O49" i="7"/>
  <c r="V36" i="10"/>
  <c r="Y39" i="8"/>
  <c r="Z39" i="8" s="1"/>
  <c r="AN39" i="8" s="1"/>
  <c r="T38" i="3" s="1"/>
  <c r="P42" i="7"/>
  <c r="I39" i="15"/>
  <c r="L49" i="7"/>
  <c r="AM44" i="8"/>
  <c r="X59" i="6"/>
  <c r="Y59" i="6" s="1"/>
  <c r="Z59" i="6" s="1"/>
  <c r="M49" i="7"/>
  <c r="P54" i="14"/>
  <c r="AG63" i="14"/>
  <c r="L53" i="14"/>
  <c r="D53" i="14" s="1"/>
  <c r="C53" i="14"/>
  <c r="H53" i="11" s="1"/>
  <c r="E53" i="11" s="1"/>
  <c r="U69" i="3"/>
  <c r="C74" i="14"/>
  <c r="H74" i="11" s="1"/>
  <c r="E74" i="11" s="1"/>
  <c r="AJ79" i="14"/>
  <c r="O92" i="7"/>
  <c r="AJ93" i="14"/>
  <c r="AB81" i="14"/>
  <c r="Z81" i="14" s="1"/>
  <c r="S81" i="14" s="1"/>
  <c r="AN106" i="8"/>
  <c r="T105" i="3" s="1"/>
  <c r="V98" i="15"/>
  <c r="G98" i="11" s="1"/>
  <c r="D98" i="11" s="1"/>
  <c r="P112" i="7"/>
  <c r="L108" i="7"/>
  <c r="U117" i="3"/>
  <c r="V133" i="15"/>
  <c r="G133" i="11" s="1"/>
  <c r="D133" i="11" s="1"/>
  <c r="K137" i="6"/>
  <c r="L137" i="6" s="1"/>
  <c r="J137" i="6"/>
  <c r="AN132" i="14"/>
  <c r="P135" i="14"/>
  <c r="C27" i="4"/>
  <c r="U23" i="4"/>
  <c r="U87" i="4"/>
  <c r="C105" i="4"/>
  <c r="AL10" i="8"/>
  <c r="C49" i="5"/>
  <c r="X7" i="6"/>
  <c r="Y7" i="6" s="1"/>
  <c r="W7" i="6"/>
  <c r="G8" i="14"/>
  <c r="D8" i="14" s="1"/>
  <c r="AN24" i="14"/>
  <c r="AE31" i="8"/>
  <c r="AM31" i="8" s="1"/>
  <c r="V28" i="10"/>
  <c r="Y31" i="8"/>
  <c r="Z31" i="8" s="1"/>
  <c r="AN31" i="8" s="1"/>
  <c r="T30" i="3" s="1"/>
  <c r="M21" i="14"/>
  <c r="K48" i="6"/>
  <c r="L48" i="6" s="1"/>
  <c r="J48" i="6"/>
  <c r="P48" i="6"/>
  <c r="Q48" i="6" s="1"/>
  <c r="R48" i="6" s="1"/>
  <c r="AH54" i="8"/>
  <c r="O43" i="7"/>
  <c r="S51" i="10"/>
  <c r="H54" i="7" s="1"/>
  <c r="L63" i="7"/>
  <c r="AH69" i="8"/>
  <c r="O72" i="7"/>
  <c r="X73" i="6"/>
  <c r="Y73" i="6" s="1"/>
  <c r="Z73" i="6" s="1"/>
  <c r="W73" i="6"/>
  <c r="Q71" i="8"/>
  <c r="R71" i="8" s="1"/>
  <c r="X71" i="8" s="1"/>
  <c r="Q70" i="8"/>
  <c r="R70" i="8" s="1"/>
  <c r="S79" i="10"/>
  <c r="H82" i="7" s="1"/>
  <c r="X110" i="6"/>
  <c r="Y110" i="6" s="1"/>
  <c r="W110" i="6"/>
  <c r="P119" i="14"/>
  <c r="M119" i="14" s="1"/>
  <c r="O125" i="7"/>
  <c r="M128" i="14"/>
  <c r="K130" i="14"/>
  <c r="AL138" i="8"/>
  <c r="U12" i="5"/>
  <c r="U12" i="3"/>
  <c r="C21" i="5"/>
  <c r="R57" i="4"/>
  <c r="O59" i="8"/>
  <c r="X59" i="8" s="1"/>
  <c r="S58" i="3" s="1"/>
  <c r="C67" i="5"/>
  <c r="C65" i="4"/>
  <c r="I7" i="6"/>
  <c r="U7" i="5"/>
  <c r="U7" i="3"/>
  <c r="K27" i="6"/>
  <c r="L27" i="6" s="1"/>
  <c r="J27" i="6"/>
  <c r="K37" i="7"/>
  <c r="P36" i="3" s="1"/>
  <c r="N37" i="7"/>
  <c r="Q37" i="7" s="1"/>
  <c r="X30" i="6"/>
  <c r="Y30" i="6" s="1"/>
  <c r="W30" i="6"/>
  <c r="I23" i="15"/>
  <c r="O57" i="7"/>
  <c r="AN72" i="8"/>
  <c r="T71" i="3" s="1"/>
  <c r="R71" i="3" s="1"/>
  <c r="V67" i="10"/>
  <c r="Y70" i="8"/>
  <c r="Z70" i="8" s="1"/>
  <c r="AN70" i="8" s="1"/>
  <c r="T69" i="3" s="1"/>
  <c r="AB73" i="14"/>
  <c r="Z73" i="14" s="1"/>
  <c r="S73" i="14" s="1"/>
  <c r="I86" i="6"/>
  <c r="N86" i="6" s="1"/>
  <c r="K96" i="6"/>
  <c r="L96" i="6" s="1"/>
  <c r="J96" i="6"/>
  <c r="AB86" i="14"/>
  <c r="Z86" i="14" s="1"/>
  <c r="X87" i="6"/>
  <c r="Y87" i="6" s="1"/>
  <c r="Z87" i="6" s="1"/>
  <c r="W87" i="6"/>
  <c r="S96" i="10"/>
  <c r="H99" i="7" s="1"/>
  <c r="Z108" i="6"/>
  <c r="Z102" i="6"/>
  <c r="T105" i="6"/>
  <c r="U105" i="6" s="1"/>
  <c r="V105" i="6" s="1"/>
  <c r="S105" i="6"/>
  <c r="R110" i="6"/>
  <c r="I126" i="15"/>
  <c r="V126" i="15" s="1"/>
  <c r="G126" i="11" s="1"/>
  <c r="D126" i="11" s="1"/>
  <c r="D135" i="14"/>
  <c r="V130" i="15"/>
  <c r="G130" i="11" s="1"/>
  <c r="D130" i="11" s="1"/>
  <c r="U27" i="5"/>
  <c r="X81" i="8"/>
  <c r="S80" i="3" s="1"/>
  <c r="R80" i="3" s="1"/>
  <c r="O60" i="8"/>
  <c r="X60" i="8" s="1"/>
  <c r="S59" i="3" s="1"/>
  <c r="X31" i="8"/>
  <c r="S30" i="3" s="1"/>
  <c r="S12" i="4"/>
  <c r="R12" i="4"/>
  <c r="R8" i="6"/>
  <c r="M12" i="6"/>
  <c r="Z28" i="6"/>
  <c r="Z35" i="6"/>
  <c r="AH49" i="8"/>
  <c r="I53" i="6"/>
  <c r="AB63" i="14"/>
  <c r="Z63" i="14" s="1"/>
  <c r="S63" i="14" s="1"/>
  <c r="S62" i="10"/>
  <c r="H65" i="7" s="1"/>
  <c r="O64" i="6"/>
  <c r="T64" i="6"/>
  <c r="U64" i="6" s="1"/>
  <c r="V64" i="6" s="1"/>
  <c r="P64" i="6"/>
  <c r="Q64" i="6" s="1"/>
  <c r="AL79" i="8"/>
  <c r="K77" i="14"/>
  <c r="G88" i="6"/>
  <c r="H88" i="6" s="1"/>
  <c r="F88" i="6"/>
  <c r="I87" i="6"/>
  <c r="N87" i="6" s="1"/>
  <c r="AE85" i="8"/>
  <c r="AM85" i="8" s="1"/>
  <c r="AN85" i="8" s="1"/>
  <c r="K113" i="6"/>
  <c r="L113" i="6" s="1"/>
  <c r="M113" i="6" s="1"/>
  <c r="J113" i="6"/>
  <c r="K102" i="14"/>
  <c r="L102" i="14" s="1"/>
  <c r="D102" i="14" s="1"/>
  <c r="J117" i="6"/>
  <c r="K117" i="6"/>
  <c r="L117" i="6" s="1"/>
  <c r="M117" i="6" s="1"/>
  <c r="N117" i="6" s="1"/>
  <c r="M116" i="3" s="1"/>
  <c r="AB119" i="14"/>
  <c r="Z119" i="14" s="1"/>
  <c r="U123" i="3"/>
  <c r="O117" i="7"/>
  <c r="AG119" i="14"/>
  <c r="K135" i="7"/>
  <c r="P134" i="3" s="1"/>
  <c r="N135" i="7"/>
  <c r="Q135" i="7" s="1"/>
  <c r="P75" i="5" s="1"/>
  <c r="U14" i="4"/>
  <c r="C39" i="5"/>
  <c r="M10" i="4"/>
  <c r="P74" i="4"/>
  <c r="C33" i="5"/>
  <c r="R44" i="4"/>
  <c r="R113" i="4"/>
  <c r="S110" i="4"/>
  <c r="V4" i="10"/>
  <c r="Y7" i="8"/>
  <c r="Z7" i="8" s="1"/>
  <c r="L8" i="7"/>
  <c r="P10" i="14"/>
  <c r="M10" i="14" s="1"/>
  <c r="R29" i="7"/>
  <c r="O28" i="3" s="1"/>
  <c r="Q28" i="3"/>
  <c r="U21" i="10"/>
  <c r="J24" i="7" s="1"/>
  <c r="K43" i="6"/>
  <c r="L43" i="6" s="1"/>
  <c r="J43" i="6"/>
  <c r="K52" i="14"/>
  <c r="L52" i="14" s="1"/>
  <c r="D52" i="14" s="1"/>
  <c r="U60" i="3"/>
  <c r="AE57" i="8"/>
  <c r="AM57" i="8" s="1"/>
  <c r="AE79" i="8"/>
  <c r="AM79" i="8" s="1"/>
  <c r="V71" i="10"/>
  <c r="Y74" i="8"/>
  <c r="Z74" i="8" s="1"/>
  <c r="AN74" i="8" s="1"/>
  <c r="S49" i="5" s="1"/>
  <c r="F90" i="6"/>
  <c r="G90" i="6"/>
  <c r="H90" i="6" s="1"/>
  <c r="I90" i="6" s="1"/>
  <c r="K90" i="14"/>
  <c r="L90" i="14" s="1"/>
  <c r="D90" i="14" s="1"/>
  <c r="J104" i="6"/>
  <c r="K104" i="6"/>
  <c r="L104" i="6" s="1"/>
  <c r="T81" i="6"/>
  <c r="U81" i="6" s="1"/>
  <c r="V81" i="6" s="1"/>
  <c r="AA81" i="6" s="1"/>
  <c r="P81" i="6"/>
  <c r="Q81" i="6" s="1"/>
  <c r="O81" i="6"/>
  <c r="I110" i="6"/>
  <c r="U102" i="3"/>
  <c r="V110" i="10"/>
  <c r="Y113" i="8"/>
  <c r="Z113" i="8" s="1"/>
  <c r="AE113" i="8"/>
  <c r="M114" i="6"/>
  <c r="G118" i="6"/>
  <c r="H118" i="6" s="1"/>
  <c r="F118" i="6"/>
  <c r="C91" i="4"/>
  <c r="C61" i="5"/>
  <c r="L52" i="4"/>
  <c r="C71" i="5"/>
  <c r="K6" i="6"/>
  <c r="L6" i="6" s="1"/>
  <c r="J6" i="6"/>
  <c r="S5" i="10"/>
  <c r="H8" i="7" s="1"/>
  <c r="I26" i="6"/>
  <c r="N26" i="6" s="1"/>
  <c r="K25" i="7"/>
  <c r="P24" i="3" s="1"/>
  <c r="N25" i="7"/>
  <c r="M33" i="6"/>
  <c r="N30" i="7"/>
  <c r="K30" i="7"/>
  <c r="P29" i="3" s="1"/>
  <c r="L18" i="14"/>
  <c r="D18" i="14" s="1"/>
  <c r="B18" i="14" s="1"/>
  <c r="F18" i="11" s="1"/>
  <c r="C18" i="11" s="1"/>
  <c r="B18" i="11" s="1"/>
  <c r="C18" i="14"/>
  <c r="H18" i="11" s="1"/>
  <c r="E18" i="11" s="1"/>
  <c r="I31" i="15"/>
  <c r="V31" i="15" s="1"/>
  <c r="G31" i="11" s="1"/>
  <c r="D31" i="11" s="1"/>
  <c r="L46" i="14"/>
  <c r="I52" i="15"/>
  <c r="V52" i="15" s="1"/>
  <c r="G52" i="11" s="1"/>
  <c r="D52" i="11" s="1"/>
  <c r="V52" i="10"/>
  <c r="Y55" i="8"/>
  <c r="Z55" i="8" s="1"/>
  <c r="AN55" i="8" s="1"/>
  <c r="T54" i="3" s="1"/>
  <c r="J35" i="6"/>
  <c r="K35" i="6"/>
  <c r="L35" i="6" s="1"/>
  <c r="K57" i="6"/>
  <c r="L57" i="6" s="1"/>
  <c r="J57" i="6"/>
  <c r="U72" i="3"/>
  <c r="V75" i="10"/>
  <c r="Y78" i="8"/>
  <c r="Z78" i="8" s="1"/>
  <c r="P80" i="7"/>
  <c r="M77" i="7"/>
  <c r="M88" i="6"/>
  <c r="T93" i="6"/>
  <c r="U93" i="6" s="1"/>
  <c r="V93" i="6" s="1"/>
  <c r="P93" i="6"/>
  <c r="Q93" i="6" s="1"/>
  <c r="O93" i="6"/>
  <c r="V92" i="15"/>
  <c r="G92" i="11" s="1"/>
  <c r="D92" i="11" s="1"/>
  <c r="T100" i="6"/>
  <c r="U100" i="6" s="1"/>
  <c r="S100" i="6"/>
  <c r="AL102" i="8"/>
  <c r="AM102" i="8" s="1"/>
  <c r="AN102" i="8" s="1"/>
  <c r="G113" i="6"/>
  <c r="H113" i="6" s="1"/>
  <c r="F113" i="6"/>
  <c r="D109" i="14"/>
  <c r="AE112" i="8"/>
  <c r="AM112" i="8" s="1"/>
  <c r="I109" i="15"/>
  <c r="V109" i="15" s="1"/>
  <c r="G109" i="11" s="1"/>
  <c r="D109" i="11" s="1"/>
  <c r="W112" i="6"/>
  <c r="X112" i="6"/>
  <c r="Y112" i="6" s="1"/>
  <c r="L110" i="14"/>
  <c r="D110" i="14" s="1"/>
  <c r="T109" i="6"/>
  <c r="U109" i="6" s="1"/>
  <c r="V109" i="6" s="1"/>
  <c r="X109" i="6"/>
  <c r="Y109" i="6" s="1"/>
  <c r="Z109" i="6" s="1"/>
  <c r="P109" i="6"/>
  <c r="Q109" i="6" s="1"/>
  <c r="O109" i="6"/>
  <c r="V119" i="10"/>
  <c r="Y122" i="8"/>
  <c r="Z122" i="8" s="1"/>
  <c r="AM118" i="8"/>
  <c r="AN118" i="8" s="1"/>
  <c r="T124" i="6"/>
  <c r="U124" i="6" s="1"/>
  <c r="V124" i="6" s="1"/>
  <c r="AA124" i="6" s="1"/>
  <c r="P124" i="6"/>
  <c r="Q124" i="6" s="1"/>
  <c r="O124" i="6"/>
  <c r="R26" i="5"/>
  <c r="R46" i="4"/>
  <c r="O23" i="8"/>
  <c r="X23" i="8" s="1"/>
  <c r="S22" i="3" s="1"/>
  <c r="C9" i="5"/>
  <c r="C92" i="4"/>
  <c r="U92" i="4"/>
  <c r="S17" i="5"/>
  <c r="R101" i="4"/>
  <c r="S37" i="5"/>
  <c r="C30" i="5"/>
  <c r="F10" i="6"/>
  <c r="G10" i="6"/>
  <c r="H10" i="6" s="1"/>
  <c r="U118" i="4"/>
  <c r="U14" i="3"/>
  <c r="AB14" i="14"/>
  <c r="R19" i="6"/>
  <c r="X53" i="8"/>
  <c r="S52" i="3" s="1"/>
  <c r="I35" i="6"/>
  <c r="I36" i="15"/>
  <c r="V36" i="15" s="1"/>
  <c r="G36" i="11" s="1"/>
  <c r="D36" i="11" s="1"/>
  <c r="V39" i="15"/>
  <c r="G39" i="11" s="1"/>
  <c r="D39" i="11" s="1"/>
  <c r="P37" i="14"/>
  <c r="M37" i="14" s="1"/>
  <c r="W40" i="6"/>
  <c r="X40" i="6"/>
  <c r="Y40" i="6" s="1"/>
  <c r="Z40" i="6" s="1"/>
  <c r="K45" i="6"/>
  <c r="L45" i="6" s="1"/>
  <c r="J45" i="6"/>
  <c r="O55" i="7"/>
  <c r="R41" i="6"/>
  <c r="K49" i="6"/>
  <c r="L49" i="6" s="1"/>
  <c r="M49" i="6" s="1"/>
  <c r="J49" i="6"/>
  <c r="AH62" i="8"/>
  <c r="P66" i="14"/>
  <c r="AN70" i="14"/>
  <c r="AB70" i="14" s="1"/>
  <c r="Z70" i="14" s="1"/>
  <c r="L82" i="7"/>
  <c r="S88" i="10"/>
  <c r="H91" i="7" s="1"/>
  <c r="AE92" i="8"/>
  <c r="U82" i="4"/>
  <c r="U92" i="3"/>
  <c r="S90" i="10"/>
  <c r="H93" i="7" s="1"/>
  <c r="AE99" i="8"/>
  <c r="AE110" i="8"/>
  <c r="AJ112" i="14"/>
  <c r="C106" i="14"/>
  <c r="H106" i="11" s="1"/>
  <c r="E106" i="11" s="1"/>
  <c r="D103" i="14"/>
  <c r="B103" i="14" s="1"/>
  <c r="F103" i="11" s="1"/>
  <c r="C103" i="11" s="1"/>
  <c r="I118" i="15"/>
  <c r="V118" i="15" s="1"/>
  <c r="G118" i="11" s="1"/>
  <c r="D118" i="11" s="1"/>
  <c r="V132" i="15"/>
  <c r="G132" i="11" s="1"/>
  <c r="D132" i="11" s="1"/>
  <c r="M135" i="14"/>
  <c r="C124" i="14"/>
  <c r="H124" i="11" s="1"/>
  <c r="E124" i="11" s="1"/>
  <c r="G124" i="14"/>
  <c r="L65" i="5"/>
  <c r="C74" i="5"/>
  <c r="O102" i="4"/>
  <c r="U67" i="4"/>
  <c r="S7" i="10"/>
  <c r="H10" i="7" s="1"/>
  <c r="R14" i="5"/>
  <c r="L14" i="5"/>
  <c r="O14" i="7"/>
  <c r="D19" i="14"/>
  <c r="M22" i="7"/>
  <c r="K24" i="6"/>
  <c r="L24" i="6" s="1"/>
  <c r="M24" i="6" s="1"/>
  <c r="N24" i="6" s="1"/>
  <c r="M23" i="3" s="1"/>
  <c r="M29" i="14"/>
  <c r="T46" i="6"/>
  <c r="U46" i="6" s="1"/>
  <c r="V46" i="6" s="1"/>
  <c r="AA46" i="6" s="1"/>
  <c r="AB46" i="6" s="1"/>
  <c r="AN41" i="8"/>
  <c r="T40" i="3" s="1"/>
  <c r="P32" i="14"/>
  <c r="M32" i="14" s="1"/>
  <c r="V38" i="15"/>
  <c r="G38" i="11" s="1"/>
  <c r="D38" i="11" s="1"/>
  <c r="I50" i="15"/>
  <c r="V50" i="15" s="1"/>
  <c r="G50" i="11" s="1"/>
  <c r="D50" i="11" s="1"/>
  <c r="G51" i="14"/>
  <c r="Z57" i="6"/>
  <c r="AE49" i="8"/>
  <c r="L57" i="7"/>
  <c r="J69" i="6"/>
  <c r="K69" i="6"/>
  <c r="L69" i="6" s="1"/>
  <c r="M69" i="6" s="1"/>
  <c r="AG62" i="14"/>
  <c r="X78" i="6"/>
  <c r="Y78" i="6" s="1"/>
  <c r="Z78" i="6" s="1"/>
  <c r="W78" i="6"/>
  <c r="I72" i="15"/>
  <c r="G70" i="6"/>
  <c r="H70" i="6" s="1"/>
  <c r="I70" i="6" s="1"/>
  <c r="F70" i="6"/>
  <c r="AE78" i="8"/>
  <c r="AM78" i="8" s="1"/>
  <c r="AG68" i="14"/>
  <c r="AB68" i="14" s="1"/>
  <c r="Z68" i="14" s="1"/>
  <c r="U59" i="5"/>
  <c r="U103" i="3"/>
  <c r="M104" i="7"/>
  <c r="S95" i="10"/>
  <c r="H98" i="7" s="1"/>
  <c r="AB116" i="14"/>
  <c r="Z116" i="14" s="1"/>
  <c r="S116" i="14" s="1"/>
  <c r="I120" i="15"/>
  <c r="G131" i="6"/>
  <c r="H131" i="6" s="1"/>
  <c r="F131" i="6"/>
  <c r="P130" i="14"/>
  <c r="M130" i="14" s="1"/>
  <c r="G130" i="14"/>
  <c r="R64" i="4"/>
  <c r="C28" i="4"/>
  <c r="S117" i="4"/>
  <c r="Q117" i="4" s="1"/>
  <c r="U117" i="4"/>
  <c r="R11" i="5"/>
  <c r="T9" i="6"/>
  <c r="U9" i="6" s="1"/>
  <c r="V9" i="6" s="1"/>
  <c r="AA9" i="6" s="1"/>
  <c r="AB9" i="6" s="1"/>
  <c r="O13" i="7"/>
  <c r="O51" i="8"/>
  <c r="X51" i="8" s="1"/>
  <c r="S50" i="3" s="1"/>
  <c r="K9" i="6"/>
  <c r="L9" i="6" s="1"/>
  <c r="J9" i="6"/>
  <c r="P22" i="7"/>
  <c r="D28" i="14"/>
  <c r="C17" i="14"/>
  <c r="H17" i="11" s="1"/>
  <c r="E17" i="11" s="1"/>
  <c r="G17" i="14"/>
  <c r="O25" i="6"/>
  <c r="P25" i="6"/>
  <c r="Q25" i="6" s="1"/>
  <c r="T25" i="6"/>
  <c r="U25" i="6" s="1"/>
  <c r="V25" i="6" s="1"/>
  <c r="V25" i="15"/>
  <c r="G25" i="11" s="1"/>
  <c r="D25" i="11" s="1"/>
  <c r="AE40" i="8"/>
  <c r="AM40" i="8" s="1"/>
  <c r="Q47" i="7"/>
  <c r="AN59" i="14"/>
  <c r="M49" i="14"/>
  <c r="L69" i="7"/>
  <c r="P73" i="14"/>
  <c r="M73" i="14" s="1"/>
  <c r="S83" i="10"/>
  <c r="H86" i="7" s="1"/>
  <c r="AL91" i="8"/>
  <c r="AB84" i="14"/>
  <c r="V99" i="15"/>
  <c r="G99" i="11" s="1"/>
  <c r="D99" i="11" s="1"/>
  <c r="F103" i="6"/>
  <c r="G103" i="6"/>
  <c r="H103" i="6" s="1"/>
  <c r="I110" i="15"/>
  <c r="V110" i="15" s="1"/>
  <c r="G110" i="11" s="1"/>
  <c r="D110" i="11" s="1"/>
  <c r="AN109" i="14"/>
  <c r="Z114" i="14"/>
  <c r="S114" i="14" s="1"/>
  <c r="X135" i="6"/>
  <c r="Y135" i="6" s="1"/>
  <c r="W135" i="6"/>
  <c r="L133" i="14"/>
  <c r="D133" i="14" s="1"/>
  <c r="B133" i="14" s="1"/>
  <c r="F133" i="11" s="1"/>
  <c r="C133" i="11" s="1"/>
  <c r="B133" i="11" s="1"/>
  <c r="S27" i="4"/>
  <c r="M8" i="6"/>
  <c r="J19" i="6"/>
  <c r="K19" i="6"/>
  <c r="L19" i="6" s="1"/>
  <c r="M19" i="6" s="1"/>
  <c r="N19" i="6" s="1"/>
  <c r="M18" i="3" s="1"/>
  <c r="G14" i="14"/>
  <c r="AE14" i="8"/>
  <c r="AM14" i="8" s="1"/>
  <c r="AN14" i="8" s="1"/>
  <c r="T13" i="3" s="1"/>
  <c r="R13" i="3" s="1"/>
  <c r="O14" i="6"/>
  <c r="T14" i="6"/>
  <c r="U14" i="6" s="1"/>
  <c r="V14" i="6" s="1"/>
  <c r="P14" i="6"/>
  <c r="Q14" i="6" s="1"/>
  <c r="V4" i="15"/>
  <c r="G4" i="11" s="1"/>
  <c r="D4" i="11" s="1"/>
  <c r="G33" i="6"/>
  <c r="H33" i="6" s="1"/>
  <c r="I33" i="6" s="1"/>
  <c r="F33" i="6"/>
  <c r="T33" i="6"/>
  <c r="U33" i="6" s="1"/>
  <c r="V33" i="6" s="1"/>
  <c r="U28" i="4"/>
  <c r="U31" i="3"/>
  <c r="J42" i="6"/>
  <c r="K42" i="6"/>
  <c r="L42" i="6" s="1"/>
  <c r="M45" i="7"/>
  <c r="V34" i="15"/>
  <c r="G34" i="11" s="1"/>
  <c r="D34" i="11" s="1"/>
  <c r="G48" i="14"/>
  <c r="D48" i="14" s="1"/>
  <c r="L72" i="14"/>
  <c r="D72" i="14" s="1"/>
  <c r="S72" i="6"/>
  <c r="T72" i="6"/>
  <c r="U72" i="6" s="1"/>
  <c r="AL80" i="8"/>
  <c r="S61" i="10"/>
  <c r="H64" i="7" s="1"/>
  <c r="I79" i="15"/>
  <c r="V79" i="15" s="1"/>
  <c r="G79" i="11" s="1"/>
  <c r="D79" i="11" s="1"/>
  <c r="AB82" i="14"/>
  <c r="Z82" i="14" s="1"/>
  <c r="S82" i="14" s="1"/>
  <c r="AL92" i="8"/>
  <c r="AN92" i="14"/>
  <c r="AB92" i="14" s="1"/>
  <c r="Z92" i="14" s="1"/>
  <c r="AH99" i="8"/>
  <c r="C114" i="14"/>
  <c r="H114" i="11" s="1"/>
  <c r="E114" i="11" s="1"/>
  <c r="F114" i="6"/>
  <c r="G114" i="6"/>
  <c r="H114" i="6" s="1"/>
  <c r="I114" i="6" s="1"/>
  <c r="AL122" i="8"/>
  <c r="AE119" i="8"/>
  <c r="AM119" i="8" s="1"/>
  <c r="AN119" i="8" s="1"/>
  <c r="AL123" i="8"/>
  <c r="R130" i="6"/>
  <c r="AB121" i="14"/>
  <c r="Z121" i="14" s="1"/>
  <c r="S121" i="14" s="1"/>
  <c r="P33" i="4"/>
  <c r="AG15" i="14"/>
  <c r="Z14" i="14"/>
  <c r="S14" i="14" s="1"/>
  <c r="T23" i="6"/>
  <c r="U23" i="6" s="1"/>
  <c r="V23" i="6" s="1"/>
  <c r="P23" i="6"/>
  <c r="Q23" i="6" s="1"/>
  <c r="O23" i="6"/>
  <c r="S28" i="10"/>
  <c r="H31" i="7" s="1"/>
  <c r="AB29" i="14"/>
  <c r="Z29" i="14" s="1"/>
  <c r="S29" i="14" s="1"/>
  <c r="V23" i="15"/>
  <c r="G23" i="11" s="1"/>
  <c r="D23" i="11" s="1"/>
  <c r="AB54" i="14"/>
  <c r="Z54" i="14" s="1"/>
  <c r="P75" i="14"/>
  <c r="M75" i="14" s="1"/>
  <c r="U81" i="3"/>
  <c r="X97" i="6"/>
  <c r="Y97" i="6" s="1"/>
  <c r="W97" i="6"/>
  <c r="AE91" i="8"/>
  <c r="AM91" i="8" s="1"/>
  <c r="V84" i="10"/>
  <c r="Y87" i="8"/>
  <c r="Z87" i="8" s="1"/>
  <c r="AN87" i="8" s="1"/>
  <c r="T86" i="3" s="1"/>
  <c r="I96" i="15"/>
  <c r="V96" i="15" s="1"/>
  <c r="G96" i="11" s="1"/>
  <c r="D96" i="11" s="1"/>
  <c r="L91" i="14"/>
  <c r="D91" i="14" s="1"/>
  <c r="B91" i="14" s="1"/>
  <c r="F91" i="11" s="1"/>
  <c r="C91" i="11" s="1"/>
  <c r="C91" i="14"/>
  <c r="H91" i="11" s="1"/>
  <c r="E91" i="11" s="1"/>
  <c r="V100" i="10"/>
  <c r="Y103" i="8"/>
  <c r="Z103" i="8" s="1"/>
  <c r="AN103" i="8" s="1"/>
  <c r="T102" i="3" s="1"/>
  <c r="R102" i="3" s="1"/>
  <c r="S114" i="10"/>
  <c r="H117" i="7" s="1"/>
  <c r="P131" i="6"/>
  <c r="Q131" i="6" s="1"/>
  <c r="R131" i="6" s="1"/>
  <c r="T131" i="6"/>
  <c r="U131" i="6" s="1"/>
  <c r="V131" i="6" s="1"/>
  <c r="O131" i="6"/>
  <c r="O138" i="6"/>
  <c r="P138" i="6"/>
  <c r="Q138" i="6" s="1"/>
  <c r="T138" i="6"/>
  <c r="U138" i="6" s="1"/>
  <c r="V138" i="6" s="1"/>
  <c r="U119" i="3"/>
  <c r="X126" i="6"/>
  <c r="Y126" i="6" s="1"/>
  <c r="W126" i="6"/>
  <c r="C68" i="4"/>
  <c r="P15" i="14"/>
  <c r="P6" i="14"/>
  <c r="T9" i="10"/>
  <c r="I12" i="7" s="1"/>
  <c r="V9" i="15"/>
  <c r="G9" i="11" s="1"/>
  <c r="D9" i="11" s="1"/>
  <c r="K22" i="6"/>
  <c r="L22" i="6" s="1"/>
  <c r="J22" i="6"/>
  <c r="AM32" i="8"/>
  <c r="AE32" i="8"/>
  <c r="V42" i="10"/>
  <c r="Y45" i="8"/>
  <c r="Z45" i="8" s="1"/>
  <c r="AE52" i="8"/>
  <c r="AL54" i="8"/>
  <c r="I62" i="15"/>
  <c r="F71" i="6"/>
  <c r="G71" i="6"/>
  <c r="H71" i="6" s="1"/>
  <c r="M75" i="7"/>
  <c r="D64" i="14"/>
  <c r="L86" i="14"/>
  <c r="P104" i="6"/>
  <c r="Q104" i="6" s="1"/>
  <c r="O104" i="6"/>
  <c r="T104" i="6"/>
  <c r="U104" i="6" s="1"/>
  <c r="V104" i="6" s="1"/>
  <c r="AN98" i="14"/>
  <c r="AB98" i="14" s="1"/>
  <c r="Z98" i="14" s="1"/>
  <c r="G105" i="14"/>
  <c r="D105" i="14" s="1"/>
  <c r="AB106" i="14"/>
  <c r="Z106" i="14" s="1"/>
  <c r="S106" i="14" s="1"/>
  <c r="N115" i="7"/>
  <c r="K115" i="7"/>
  <c r="P114" i="3" s="1"/>
  <c r="AE115" i="8"/>
  <c r="AM115" i="8" s="1"/>
  <c r="AN115" i="8" s="1"/>
  <c r="X137" i="6"/>
  <c r="Y137" i="6" s="1"/>
  <c r="W137" i="6"/>
  <c r="U39" i="5"/>
  <c r="R10" i="4"/>
  <c r="O42" i="4"/>
  <c r="U74" i="4"/>
  <c r="S62" i="5"/>
  <c r="R10" i="5"/>
  <c r="C22" i="4"/>
  <c r="X83" i="8"/>
  <c r="S82" i="3" s="1"/>
  <c r="N13" i="6"/>
  <c r="M12" i="3" s="1"/>
  <c r="I19" i="15"/>
  <c r="V19" i="15" s="1"/>
  <c r="G19" i="11" s="1"/>
  <c r="D19" i="11" s="1"/>
  <c r="V27" i="10"/>
  <c r="Y30" i="8"/>
  <c r="Z30" i="8" s="1"/>
  <c r="G46" i="6"/>
  <c r="H46" i="6" s="1"/>
  <c r="I46" i="6" s="1"/>
  <c r="F46" i="6"/>
  <c r="M62" i="7"/>
  <c r="G77" i="14"/>
  <c r="L57" i="14"/>
  <c r="D57" i="14" s="1"/>
  <c r="B57" i="14" s="1"/>
  <c r="F57" i="11" s="1"/>
  <c r="C57" i="11" s="1"/>
  <c r="C57" i="14"/>
  <c r="H57" i="11" s="1"/>
  <c r="E57" i="11" s="1"/>
  <c r="L56" i="14"/>
  <c r="D56" i="14" s="1"/>
  <c r="S77" i="10"/>
  <c r="H80" i="7" s="1"/>
  <c r="Z71" i="14"/>
  <c r="S71" i="14" s="1"/>
  <c r="U76" i="3"/>
  <c r="M91" i="7"/>
  <c r="S87" i="10"/>
  <c r="H90" i="7" s="1"/>
  <c r="AN110" i="14"/>
  <c r="K107" i="6"/>
  <c r="L107" i="6" s="1"/>
  <c r="J107" i="6"/>
  <c r="P119" i="7"/>
  <c r="I116" i="15"/>
  <c r="V116" i="15" s="1"/>
  <c r="G116" i="11" s="1"/>
  <c r="D116" i="11" s="1"/>
  <c r="L128" i="7"/>
  <c r="X131" i="6"/>
  <c r="Y131" i="6" s="1"/>
  <c r="W131" i="6"/>
  <c r="U73" i="5"/>
  <c r="U132" i="3"/>
  <c r="AB131" i="14"/>
  <c r="Z131" i="14" s="1"/>
  <c r="S131" i="14" s="1"/>
  <c r="U71" i="5"/>
  <c r="N9" i="8"/>
  <c r="O9" i="8" s="1"/>
  <c r="X9" i="8" s="1"/>
  <c r="C54" i="4"/>
  <c r="V15" i="10"/>
  <c r="Y18" i="8"/>
  <c r="Z18" i="8" s="1"/>
  <c r="X75" i="8"/>
  <c r="S74" i="3" s="1"/>
  <c r="AB9" i="14"/>
  <c r="Z9" i="14" s="1"/>
  <c r="S9" i="14" s="1"/>
  <c r="X14" i="6"/>
  <c r="Y14" i="6" s="1"/>
  <c r="W14" i="6"/>
  <c r="K12" i="14"/>
  <c r="M20" i="6"/>
  <c r="L33" i="14"/>
  <c r="G29" i="14"/>
  <c r="D29" i="14" s="1"/>
  <c r="AB37" i="14"/>
  <c r="Z37" i="14" s="1"/>
  <c r="C47" i="14"/>
  <c r="H47" i="11" s="1"/>
  <c r="E47" i="11" s="1"/>
  <c r="V77" i="10"/>
  <c r="Y80" i="8"/>
  <c r="Z80" i="8" s="1"/>
  <c r="K89" i="6"/>
  <c r="L89" i="6" s="1"/>
  <c r="M89" i="6" s="1"/>
  <c r="N89" i="6" s="1"/>
  <c r="M88" i="3" s="1"/>
  <c r="J89" i="6"/>
  <c r="U78" i="4"/>
  <c r="U88" i="3"/>
  <c r="M89" i="7"/>
  <c r="G92" i="6"/>
  <c r="H92" i="6" s="1"/>
  <c r="F92" i="6"/>
  <c r="V90" i="10"/>
  <c r="Y93" i="8"/>
  <c r="Z93" i="8" s="1"/>
  <c r="L92" i="14"/>
  <c r="D92" i="14" s="1"/>
  <c r="B92" i="14" s="1"/>
  <c r="F92" i="11" s="1"/>
  <c r="C92" i="11" s="1"/>
  <c r="L107" i="7"/>
  <c r="T113" i="6"/>
  <c r="U113" i="6" s="1"/>
  <c r="V113" i="6" s="1"/>
  <c r="P113" i="6"/>
  <c r="Q113" i="6" s="1"/>
  <c r="R113" i="6" s="1"/>
  <c r="O113" i="6"/>
  <c r="X115" i="6"/>
  <c r="Y115" i="6" s="1"/>
  <c r="Z115" i="6" s="1"/>
  <c r="W115" i="6"/>
  <c r="W117" i="6"/>
  <c r="X117" i="6"/>
  <c r="Y117" i="6" s="1"/>
  <c r="AM120" i="8"/>
  <c r="AN120" i="8" s="1"/>
  <c r="T119" i="3" s="1"/>
  <c r="P93" i="4"/>
  <c r="C17" i="5"/>
  <c r="C37" i="5"/>
  <c r="P10" i="7"/>
  <c r="AN8" i="8"/>
  <c r="S7" i="4" s="1"/>
  <c r="Q7" i="4" s="1"/>
  <c r="X39" i="8"/>
  <c r="S38" i="3" s="1"/>
  <c r="X133" i="8"/>
  <c r="S132" i="3" s="1"/>
  <c r="R72" i="5"/>
  <c r="R104" i="4"/>
  <c r="S25" i="5"/>
  <c r="R24" i="5"/>
  <c r="R122" i="4"/>
  <c r="R13" i="5"/>
  <c r="R15" i="5"/>
  <c r="S52" i="5"/>
  <c r="R53" i="4"/>
  <c r="R83" i="4"/>
  <c r="S104" i="4"/>
  <c r="S30" i="4"/>
  <c r="R57" i="5"/>
  <c r="R32" i="5"/>
  <c r="R18" i="5"/>
  <c r="R16" i="5"/>
  <c r="S49" i="4"/>
  <c r="R13" i="4"/>
  <c r="R43" i="4"/>
  <c r="R47" i="5"/>
  <c r="R50" i="5"/>
  <c r="R38" i="5"/>
  <c r="R19" i="4"/>
  <c r="R28" i="5"/>
  <c r="R11" i="4"/>
  <c r="R30" i="4"/>
  <c r="R41" i="4"/>
  <c r="S72" i="5"/>
  <c r="Q72" i="5" s="1"/>
  <c r="S22" i="5"/>
  <c r="R17" i="4"/>
  <c r="S43" i="4"/>
  <c r="Q43" i="4" s="1"/>
  <c r="R58" i="4"/>
  <c r="S43" i="5"/>
  <c r="S19" i="4"/>
  <c r="Q19" i="4" s="1"/>
  <c r="R15" i="4"/>
  <c r="R70" i="5"/>
  <c r="S11" i="4"/>
  <c r="R7" i="4"/>
  <c r="R26" i="4"/>
  <c r="S71" i="4"/>
  <c r="R23" i="5"/>
  <c r="R60" i="5"/>
  <c r="R115" i="4"/>
  <c r="R55" i="5"/>
  <c r="R34" i="4"/>
  <c r="R81" i="4"/>
  <c r="R119" i="4"/>
  <c r="R25" i="5"/>
  <c r="R120" i="4"/>
  <c r="R63" i="4"/>
  <c r="L83" i="4"/>
  <c r="L13" i="5"/>
  <c r="L43" i="5"/>
  <c r="L49" i="4"/>
  <c r="L19" i="5"/>
  <c r="L40" i="5"/>
  <c r="L53" i="4"/>
  <c r="L104" i="4"/>
  <c r="L13" i="4"/>
  <c r="L108" i="4"/>
  <c r="L38" i="5"/>
  <c r="L13" i="14"/>
  <c r="D13" i="14" s="1"/>
  <c r="B13" i="14" s="1"/>
  <c r="F13" i="11" s="1"/>
  <c r="C13" i="11" s="1"/>
  <c r="B13" i="11" s="1"/>
  <c r="C13" i="14"/>
  <c r="H13" i="11" s="1"/>
  <c r="E13" i="11" s="1"/>
  <c r="S36" i="10"/>
  <c r="H39" i="7" s="1"/>
  <c r="AN44" i="8"/>
  <c r="T43" i="3" s="1"/>
  <c r="R43" i="3" s="1"/>
  <c r="U44" i="3"/>
  <c r="K41" i="7"/>
  <c r="N41" i="7"/>
  <c r="Q41" i="7" s="1"/>
  <c r="P29" i="5" s="1"/>
  <c r="M45" i="14"/>
  <c r="L58" i="7"/>
  <c r="S58" i="10"/>
  <c r="H61" i="7" s="1"/>
  <c r="M61" i="7"/>
  <c r="AA41" i="6"/>
  <c r="AG52" i="14"/>
  <c r="AB52" i="14" s="1"/>
  <c r="Z52" i="14" s="1"/>
  <c r="S52" i="14" s="1"/>
  <c r="O38" i="7"/>
  <c r="K97" i="7"/>
  <c r="P96" i="3" s="1"/>
  <c r="N97" i="7"/>
  <c r="P96" i="7"/>
  <c r="U66" i="5"/>
  <c r="U116" i="3"/>
  <c r="AG120" i="14"/>
  <c r="I122" i="15"/>
  <c r="V122" i="15" s="1"/>
  <c r="G122" i="11" s="1"/>
  <c r="D122" i="11" s="1"/>
  <c r="T135" i="6"/>
  <c r="U135" i="6" s="1"/>
  <c r="V135" i="6" s="1"/>
  <c r="O135" i="6"/>
  <c r="P135" i="6"/>
  <c r="Q135" i="6" s="1"/>
  <c r="O128" i="7"/>
  <c r="V134" i="15"/>
  <c r="G134" i="11" s="1"/>
  <c r="D134" i="11" s="1"/>
  <c r="W125" i="6"/>
  <c r="X125" i="6"/>
  <c r="Y125" i="6" s="1"/>
  <c r="K132" i="7"/>
  <c r="P131" i="3" s="1"/>
  <c r="N132" i="7"/>
  <c r="Q132" i="7" s="1"/>
  <c r="P72" i="5" s="1"/>
  <c r="O126" i="8"/>
  <c r="X126" i="8" s="1"/>
  <c r="S125" i="3" s="1"/>
  <c r="O36" i="8"/>
  <c r="X36" i="8" s="1"/>
  <c r="S35" i="3" s="1"/>
  <c r="C60" i="4"/>
  <c r="R102" i="4"/>
  <c r="U14" i="5"/>
  <c r="X37" i="8"/>
  <c r="S3" i="10"/>
  <c r="H6" i="7" s="1"/>
  <c r="AL19" i="8"/>
  <c r="AM19" i="8" s="1"/>
  <c r="O13" i="6"/>
  <c r="T13" i="6"/>
  <c r="U13" i="6" s="1"/>
  <c r="V13" i="6" s="1"/>
  <c r="AA13" i="6" s="1"/>
  <c r="P13" i="6"/>
  <c r="Q13" i="6" s="1"/>
  <c r="X13" i="6"/>
  <c r="Y13" i="6" s="1"/>
  <c r="Z13" i="6" s="1"/>
  <c r="AB24" i="14"/>
  <c r="Z24" i="14" s="1"/>
  <c r="U40" i="4"/>
  <c r="U43" i="3"/>
  <c r="S50" i="10"/>
  <c r="H53" i="7" s="1"/>
  <c r="V51" i="15"/>
  <c r="G51" i="11" s="1"/>
  <c r="D51" i="11" s="1"/>
  <c r="X62" i="6"/>
  <c r="Y62" i="6" s="1"/>
  <c r="W62" i="6"/>
  <c r="L63" i="14"/>
  <c r="D63" i="14" s="1"/>
  <c r="AN76" i="8"/>
  <c r="T75" i="3" s="1"/>
  <c r="T70" i="6"/>
  <c r="U70" i="6" s="1"/>
  <c r="V70" i="6" s="1"/>
  <c r="P70" i="6"/>
  <c r="Q70" i="6" s="1"/>
  <c r="O70" i="6"/>
  <c r="AL59" i="8"/>
  <c r="AM59" i="8" s="1"/>
  <c r="K79" i="6"/>
  <c r="L79" i="6" s="1"/>
  <c r="M79" i="6" s="1"/>
  <c r="N79" i="6" s="1"/>
  <c r="M78" i="3" s="1"/>
  <c r="J79" i="6"/>
  <c r="R87" i="6"/>
  <c r="AN79" i="14"/>
  <c r="AN84" i="8"/>
  <c r="T83" i="3" s="1"/>
  <c r="V86" i="10"/>
  <c r="Y89" i="8"/>
  <c r="Z89" i="8" s="1"/>
  <c r="AN89" i="8" s="1"/>
  <c r="T88" i="3" s="1"/>
  <c r="M80" i="14"/>
  <c r="G104" i="6"/>
  <c r="H104" i="6" s="1"/>
  <c r="F104" i="6"/>
  <c r="AE100" i="8"/>
  <c r="AM100" i="8" s="1"/>
  <c r="AN100" i="8" s="1"/>
  <c r="P113" i="7"/>
  <c r="K110" i="6"/>
  <c r="L110" i="6" s="1"/>
  <c r="J110" i="6"/>
  <c r="G126" i="14"/>
  <c r="U126" i="3"/>
  <c r="P128" i="7"/>
  <c r="S130" i="10"/>
  <c r="H133" i="7" s="1"/>
  <c r="AN130" i="14"/>
  <c r="AB130" i="14" s="1"/>
  <c r="Z130" i="14" s="1"/>
  <c r="S130" i="14" s="1"/>
  <c r="S134" i="10"/>
  <c r="H137" i="7" s="1"/>
  <c r="AE130" i="8"/>
  <c r="R41" i="5"/>
  <c r="C117" i="4"/>
  <c r="C11" i="5"/>
  <c r="R50" i="4"/>
  <c r="N14" i="7"/>
  <c r="K14" i="7"/>
  <c r="P13" i="3" s="1"/>
  <c r="P6" i="7"/>
  <c r="W20" i="6"/>
  <c r="X20" i="6"/>
  <c r="Y20" i="6" s="1"/>
  <c r="Z20" i="6" s="1"/>
  <c r="AH33" i="8"/>
  <c r="U27" i="4"/>
  <c r="U30" i="3"/>
  <c r="AE24" i="8"/>
  <c r="AM24" i="8" s="1"/>
  <c r="AN24" i="8" s="1"/>
  <c r="P39" i="14"/>
  <c r="AE45" i="8"/>
  <c r="AM45" i="8" s="1"/>
  <c r="P35" i="7"/>
  <c r="AJ49" i="14"/>
  <c r="P53" i="7"/>
  <c r="J53" i="6"/>
  <c r="K53" i="6"/>
  <c r="L53" i="6" s="1"/>
  <c r="L50" i="14"/>
  <c r="D50" i="14" s="1"/>
  <c r="U49" i="3"/>
  <c r="U35" i="5"/>
  <c r="AN49" i="14"/>
  <c r="S54" i="10"/>
  <c r="H57" i="7" s="1"/>
  <c r="K67" i="7"/>
  <c r="P66" i="3" s="1"/>
  <c r="N67" i="7"/>
  <c r="Q67" i="7" s="1"/>
  <c r="M73" i="7"/>
  <c r="G77" i="6"/>
  <c r="H77" i="6" s="1"/>
  <c r="I77" i="6" s="1"/>
  <c r="F77" i="6"/>
  <c r="F82" i="6"/>
  <c r="G82" i="6"/>
  <c r="H82" i="6" s="1"/>
  <c r="AH88" i="8"/>
  <c r="AM88" i="8" s="1"/>
  <c r="AL104" i="8"/>
  <c r="AM104" i="8" s="1"/>
  <c r="N101" i="6"/>
  <c r="M100" i="3" s="1"/>
  <c r="AN105" i="8"/>
  <c r="T104" i="3" s="1"/>
  <c r="Q100" i="8"/>
  <c r="F100" i="8"/>
  <c r="P100" i="8"/>
  <c r="U100" i="8"/>
  <c r="M100" i="8"/>
  <c r="I100" i="8"/>
  <c r="T100" i="8"/>
  <c r="G100" i="8"/>
  <c r="S100" i="8"/>
  <c r="J100" i="8"/>
  <c r="L100" i="8"/>
  <c r="V100" i="8"/>
  <c r="T102" i="6"/>
  <c r="U102" i="6" s="1"/>
  <c r="V102" i="6" s="1"/>
  <c r="AA102" i="6" s="1"/>
  <c r="P102" i="6"/>
  <c r="Q102" i="6" s="1"/>
  <c r="R102" i="6" s="1"/>
  <c r="AB102" i="6" s="1"/>
  <c r="N101" i="3" s="1"/>
  <c r="O102" i="6"/>
  <c r="O110" i="7"/>
  <c r="F122" i="6"/>
  <c r="G122" i="6"/>
  <c r="H122" i="6" s="1"/>
  <c r="U114" i="4"/>
  <c r="U128" i="3"/>
  <c r="P136" i="6"/>
  <c r="Q136" i="6" s="1"/>
  <c r="O136" i="6"/>
  <c r="T136" i="6"/>
  <c r="U136" i="6" s="1"/>
  <c r="V136" i="6" s="1"/>
  <c r="V131" i="15"/>
  <c r="G131" i="11" s="1"/>
  <c r="D131" i="11" s="1"/>
  <c r="C69" i="5"/>
  <c r="L56" i="4"/>
  <c r="Q16" i="7"/>
  <c r="P14" i="4" s="1"/>
  <c r="R48" i="5"/>
  <c r="R49" i="5"/>
  <c r="AH7" i="8"/>
  <c r="AM7" i="8" s="1"/>
  <c r="J11" i="6"/>
  <c r="K11" i="6"/>
  <c r="L11" i="6" s="1"/>
  <c r="M11" i="6" s="1"/>
  <c r="M12" i="14"/>
  <c r="G18" i="6"/>
  <c r="H18" i="6" s="1"/>
  <c r="I18" i="6" s="1"/>
  <c r="N18" i="6" s="1"/>
  <c r="F18" i="6"/>
  <c r="AL27" i="8"/>
  <c r="M25" i="7"/>
  <c r="S20" i="10"/>
  <c r="H23" i="7" s="1"/>
  <c r="U32" i="4"/>
  <c r="U35" i="3"/>
  <c r="N63" i="7"/>
  <c r="Q63" i="7" s="1"/>
  <c r="K63" i="7"/>
  <c r="P62" i="3" s="1"/>
  <c r="I41" i="15"/>
  <c r="V41" i="15" s="1"/>
  <c r="G41" i="11" s="1"/>
  <c r="D41" i="11" s="1"/>
  <c r="AJ51" i="14"/>
  <c r="AB51" i="14" s="1"/>
  <c r="Z51" i="14" s="1"/>
  <c r="S51" i="14" s="1"/>
  <c r="V32" i="15"/>
  <c r="G32" i="11" s="1"/>
  <c r="D32" i="11" s="1"/>
  <c r="P62" i="6"/>
  <c r="Q62" i="6" s="1"/>
  <c r="R62" i="6" s="1"/>
  <c r="T62" i="6"/>
  <c r="U62" i="6" s="1"/>
  <c r="V62" i="6" s="1"/>
  <c r="O62" i="6"/>
  <c r="I59" i="15"/>
  <c r="V59" i="15" s="1"/>
  <c r="G59" i="11" s="1"/>
  <c r="D59" i="11" s="1"/>
  <c r="M66" i="7"/>
  <c r="K67" i="6"/>
  <c r="L67" i="6" s="1"/>
  <c r="M67" i="6" s="1"/>
  <c r="N67" i="6" s="1"/>
  <c r="M66" i="3" s="1"/>
  <c r="P66" i="7"/>
  <c r="V72" i="15"/>
  <c r="G72" i="11" s="1"/>
  <c r="D72" i="11" s="1"/>
  <c r="L70" i="7"/>
  <c r="I61" i="15"/>
  <c r="V61" i="15" s="1"/>
  <c r="G61" i="11" s="1"/>
  <c r="D61" i="11" s="1"/>
  <c r="P79" i="7"/>
  <c r="L74" i="7"/>
  <c r="P82" i="7"/>
  <c r="N94" i="7"/>
  <c r="Q94" i="7" s="1"/>
  <c r="K94" i="7"/>
  <c r="P93" i="3" s="1"/>
  <c r="L90" i="7"/>
  <c r="G93" i="6"/>
  <c r="H93" i="6" s="1"/>
  <c r="F93" i="6"/>
  <c r="AH83" i="8"/>
  <c r="AM83" i="8" s="1"/>
  <c r="AN83" i="8" s="1"/>
  <c r="O104" i="7"/>
  <c r="V92" i="10"/>
  <c r="Y95" i="8"/>
  <c r="Z95" i="8" s="1"/>
  <c r="AL95" i="8"/>
  <c r="AM95" i="8" s="1"/>
  <c r="V109" i="10"/>
  <c r="Y112" i="8"/>
  <c r="Z112" i="8" s="1"/>
  <c r="Q116" i="7"/>
  <c r="P65" i="5" s="1"/>
  <c r="F111" i="6"/>
  <c r="G111" i="6"/>
  <c r="H111" i="6" s="1"/>
  <c r="AE131" i="8"/>
  <c r="AM131" i="8" s="1"/>
  <c r="AN131" i="8" s="1"/>
  <c r="W133" i="6"/>
  <c r="X133" i="6"/>
  <c r="Y133" i="6" s="1"/>
  <c r="N81" i="6"/>
  <c r="M80" i="3" s="1"/>
  <c r="I28" i="15"/>
  <c r="V28" i="15" s="1"/>
  <c r="G28" i="11" s="1"/>
  <c r="D28" i="11" s="1"/>
  <c r="M55" i="6"/>
  <c r="N55" i="6" s="1"/>
  <c r="M54" i="3" s="1"/>
  <c r="X26" i="6"/>
  <c r="Y26" i="6" s="1"/>
  <c r="Z26" i="6" s="1"/>
  <c r="O26" i="6"/>
  <c r="T26" i="6"/>
  <c r="U26" i="6" s="1"/>
  <c r="V26" i="6" s="1"/>
  <c r="P26" i="6"/>
  <c r="Q26" i="6" s="1"/>
  <c r="R26" i="6" s="1"/>
  <c r="U56" i="3"/>
  <c r="R74" i="6"/>
  <c r="AB74" i="6" s="1"/>
  <c r="N73" i="3" s="1"/>
  <c r="K75" i="6"/>
  <c r="L75" i="6" s="1"/>
  <c r="J75" i="6"/>
  <c r="K78" i="6"/>
  <c r="L78" i="6" s="1"/>
  <c r="J78" i="6"/>
  <c r="V94" i="10"/>
  <c r="Y97" i="8"/>
  <c r="Z97" i="8" s="1"/>
  <c r="R103" i="6"/>
  <c r="I114" i="15"/>
  <c r="V114" i="15" s="1"/>
  <c r="G114" i="11" s="1"/>
  <c r="D114" i="11" s="1"/>
  <c r="Q123" i="8"/>
  <c r="R123" i="8" s="1"/>
  <c r="Q122" i="8"/>
  <c r="R122" i="8" s="1"/>
  <c r="X122" i="8" s="1"/>
  <c r="Q124" i="8"/>
  <c r="R124" i="8" s="1"/>
  <c r="X124" i="8" s="1"/>
  <c r="S123" i="3" s="1"/>
  <c r="R123" i="3" s="1"/>
  <c r="AB123" i="14"/>
  <c r="Z123" i="14" s="1"/>
  <c r="AE126" i="8"/>
  <c r="AM126" i="8" s="1"/>
  <c r="V127" i="10"/>
  <c r="Y130" i="8"/>
  <c r="Z130" i="8" s="1"/>
  <c r="V134" i="10"/>
  <c r="Y137" i="8"/>
  <c r="Z137" i="8" s="1"/>
  <c r="L120" i="7"/>
  <c r="M120" i="7"/>
  <c r="U59" i="4"/>
  <c r="AJ7" i="14"/>
  <c r="L12" i="4"/>
  <c r="M40" i="6"/>
  <c r="AB45" i="14"/>
  <c r="Z40" i="14"/>
  <c r="S40" i="14" s="1"/>
  <c r="M96" i="7"/>
  <c r="N104" i="7"/>
  <c r="K104" i="7"/>
  <c r="P103" i="3" s="1"/>
  <c r="K108" i="6"/>
  <c r="L108" i="6" s="1"/>
  <c r="M108" i="6" s="1"/>
  <c r="K106" i="6"/>
  <c r="L106" i="6" s="1"/>
  <c r="M106" i="6" s="1"/>
  <c r="N106" i="6" s="1"/>
  <c r="M105" i="3" s="1"/>
  <c r="K95" i="6"/>
  <c r="L95" i="6" s="1"/>
  <c r="J95" i="6"/>
  <c r="X105" i="6"/>
  <c r="Y105" i="6" s="1"/>
  <c r="W105" i="6"/>
  <c r="X122" i="6"/>
  <c r="Y122" i="6" s="1"/>
  <c r="Z122" i="6" s="1"/>
  <c r="W122" i="6"/>
  <c r="L124" i="7"/>
  <c r="O124" i="7"/>
  <c r="X130" i="6"/>
  <c r="Y130" i="6" s="1"/>
  <c r="Z130" i="6" s="1"/>
  <c r="AA130" i="6" s="1"/>
  <c r="W130" i="6"/>
  <c r="M132" i="14"/>
  <c r="J130" i="6"/>
  <c r="K130" i="6"/>
  <c r="L130" i="6" s="1"/>
  <c r="U113" i="4"/>
  <c r="U127" i="3"/>
  <c r="N138" i="6"/>
  <c r="M137" i="3" s="1"/>
  <c r="C53" i="5"/>
  <c r="L14" i="4"/>
  <c r="C61" i="4"/>
  <c r="C42" i="4"/>
  <c r="U62" i="5"/>
  <c r="X78" i="8"/>
  <c r="S77" i="3" s="1"/>
  <c r="S22" i="4"/>
  <c r="C113" i="4"/>
  <c r="C110" i="4"/>
  <c r="I14" i="15"/>
  <c r="S10" i="10"/>
  <c r="H13" i="7" s="1"/>
  <c r="AL14" i="8"/>
  <c r="AE15" i="8"/>
  <c r="AM15" i="8" s="1"/>
  <c r="L12" i="14"/>
  <c r="D12" i="14" s="1"/>
  <c r="U35" i="4"/>
  <c r="U38" i="3"/>
  <c r="P42" i="14"/>
  <c r="M42" i="14" s="1"/>
  <c r="N50" i="7"/>
  <c r="K50" i="7"/>
  <c r="P49" i="3" s="1"/>
  <c r="U46" i="4"/>
  <c r="U51" i="3"/>
  <c r="G40" i="14"/>
  <c r="D40" i="14" s="1"/>
  <c r="L26" i="14"/>
  <c r="D26" i="14" s="1"/>
  <c r="B26" i="14" s="1"/>
  <c r="F26" i="11" s="1"/>
  <c r="C26" i="11" s="1"/>
  <c r="B26" i="11" s="1"/>
  <c r="C26" i="14"/>
  <c r="H26" i="11" s="1"/>
  <c r="E26" i="11" s="1"/>
  <c r="G54" i="6"/>
  <c r="H54" i="6" s="1"/>
  <c r="F54" i="6"/>
  <c r="AN83" i="14"/>
  <c r="AB83" i="14" s="1"/>
  <c r="Z83" i="14" s="1"/>
  <c r="S83" i="14" s="1"/>
  <c r="K89" i="7"/>
  <c r="P88" i="3" s="1"/>
  <c r="N89" i="7"/>
  <c r="P87" i="14"/>
  <c r="M87" i="14" s="1"/>
  <c r="P84" i="6"/>
  <c r="Q84" i="6" s="1"/>
  <c r="O84" i="6"/>
  <c r="T84" i="6"/>
  <c r="U84" i="6" s="1"/>
  <c r="V84" i="6" s="1"/>
  <c r="AA84" i="6" s="1"/>
  <c r="V101" i="10"/>
  <c r="Y104" i="8"/>
  <c r="Z104" i="8" s="1"/>
  <c r="AG110" i="14"/>
  <c r="AB120" i="14"/>
  <c r="Z120" i="14" s="1"/>
  <c r="R31" i="5"/>
  <c r="U61" i="5"/>
  <c r="P52" i="4"/>
  <c r="O123" i="8"/>
  <c r="I5" i="15"/>
  <c r="V5" i="15" s="1"/>
  <c r="G5" i="11" s="1"/>
  <c r="D5" i="11" s="1"/>
  <c r="X101" i="8"/>
  <c r="S100" i="3" s="1"/>
  <c r="V12" i="10"/>
  <c r="Y15" i="8"/>
  <c r="Z15" i="8" s="1"/>
  <c r="V17" i="15"/>
  <c r="G17" i="11" s="1"/>
  <c r="D17" i="11" s="1"/>
  <c r="AE43" i="8"/>
  <c r="AM43" i="8" s="1"/>
  <c r="X21" i="6"/>
  <c r="Y21" i="6" s="1"/>
  <c r="Z21" i="6" s="1"/>
  <c r="O21" i="6"/>
  <c r="T21" i="6"/>
  <c r="U21" i="6" s="1"/>
  <c r="V21" i="6" s="1"/>
  <c r="P21" i="6"/>
  <c r="Q21" i="6" s="1"/>
  <c r="G35" i="14"/>
  <c r="D35" i="14" s="1"/>
  <c r="I55" i="15"/>
  <c r="V55" i="15" s="1"/>
  <c r="G55" i="11" s="1"/>
  <c r="D55" i="11" s="1"/>
  <c r="T65" i="6"/>
  <c r="U65" i="6" s="1"/>
  <c r="V65" i="6" s="1"/>
  <c r="P65" i="6"/>
  <c r="Q65" i="6" s="1"/>
  <c r="R65" i="6" s="1"/>
  <c r="O65" i="6"/>
  <c r="V66" i="15"/>
  <c r="G66" i="11" s="1"/>
  <c r="D66" i="11" s="1"/>
  <c r="AE75" i="8"/>
  <c r="AM75" i="8" s="1"/>
  <c r="S68" i="10"/>
  <c r="H71" i="7" s="1"/>
  <c r="V76" i="10"/>
  <c r="Y79" i="8"/>
  <c r="Z79" i="8" s="1"/>
  <c r="C95" i="14"/>
  <c r="H95" i="11" s="1"/>
  <c r="E95" i="11" s="1"/>
  <c r="AN94" i="8"/>
  <c r="T93" i="3" s="1"/>
  <c r="R93" i="3" s="1"/>
  <c r="T88" i="6"/>
  <c r="U88" i="6" s="1"/>
  <c r="V88" i="6" s="1"/>
  <c r="P88" i="6"/>
  <c r="Q88" i="6" s="1"/>
  <c r="O88" i="6"/>
  <c r="S89" i="10"/>
  <c r="H92" i="7" s="1"/>
  <c r="W96" i="6"/>
  <c r="X96" i="6"/>
  <c r="Y96" i="6" s="1"/>
  <c r="Q105" i="8"/>
  <c r="R105" i="8" s="1"/>
  <c r="X105" i="8" s="1"/>
  <c r="S104" i="3" s="1"/>
  <c r="Q104" i="8"/>
  <c r="R104" i="8" s="1"/>
  <c r="X104" i="8" s="1"/>
  <c r="S103" i="3" s="1"/>
  <c r="Q108" i="8"/>
  <c r="R108" i="8" s="1"/>
  <c r="X108" i="8" s="1"/>
  <c r="Q107" i="8"/>
  <c r="R107" i="8" s="1"/>
  <c r="X107" i="8" s="1"/>
  <c r="S106" i="3" s="1"/>
  <c r="Q106" i="8"/>
  <c r="R106" i="8" s="1"/>
  <c r="X106" i="8" s="1"/>
  <c r="S105" i="3" s="1"/>
  <c r="J98" i="6"/>
  <c r="K98" i="6"/>
  <c r="L98" i="6" s="1"/>
  <c r="AE125" i="8"/>
  <c r="AM125" i="8" s="1"/>
  <c r="M123" i="14"/>
  <c r="V126" i="10"/>
  <c r="Y129" i="8"/>
  <c r="Z129" i="8" s="1"/>
  <c r="C26" i="5"/>
  <c r="O138" i="8"/>
  <c r="X138" i="8" s="1"/>
  <c r="S137" i="3" s="1"/>
  <c r="U17" i="5"/>
  <c r="R44" i="5"/>
  <c r="L37" i="5"/>
  <c r="M7" i="7"/>
  <c r="C35" i="4"/>
  <c r="C86" i="4"/>
  <c r="C12" i="5"/>
  <c r="X19" i="6"/>
  <c r="Y19" i="6" s="1"/>
  <c r="Z19" i="6" s="1"/>
  <c r="W19" i="6"/>
  <c r="AB6" i="14"/>
  <c r="Z6" i="14" s="1"/>
  <c r="S6" i="14" s="1"/>
  <c r="AB10" i="14"/>
  <c r="Z10" i="14" s="1"/>
  <c r="S10" i="14" s="1"/>
  <c r="M9" i="14"/>
  <c r="B9" i="14" s="1"/>
  <c r="F9" i="11" s="1"/>
  <c r="C9" i="11" s="1"/>
  <c r="U26" i="3"/>
  <c r="U24" i="4"/>
  <c r="G23" i="6"/>
  <c r="H23" i="6" s="1"/>
  <c r="F23" i="6"/>
  <c r="P42" i="6"/>
  <c r="Q42" i="6" s="1"/>
  <c r="O42" i="6"/>
  <c r="T42" i="6"/>
  <c r="U42" i="6" s="1"/>
  <c r="V42" i="6" s="1"/>
  <c r="AA44" i="6"/>
  <c r="V42" i="15"/>
  <c r="G42" i="11" s="1"/>
  <c r="D42" i="11" s="1"/>
  <c r="K30" i="6"/>
  <c r="L30" i="6" s="1"/>
  <c r="J30" i="6"/>
  <c r="T48" i="10"/>
  <c r="I51" i="7" s="1"/>
  <c r="Q63" i="8"/>
  <c r="R63" i="8" s="1"/>
  <c r="Q61" i="8"/>
  <c r="R61" i="8" s="1"/>
  <c r="Q62" i="8"/>
  <c r="R62" i="8" s="1"/>
  <c r="X62" i="8" s="1"/>
  <c r="S61" i="3" s="1"/>
  <c r="I58" i="15"/>
  <c r="V58" i="15" s="1"/>
  <c r="G58" i="11" s="1"/>
  <c r="D58" i="11" s="1"/>
  <c r="V51" i="10"/>
  <c r="Y54" i="8"/>
  <c r="Z54" i="8" s="1"/>
  <c r="I40" i="15"/>
  <c r="V40" i="15" s="1"/>
  <c r="G40" i="11" s="1"/>
  <c r="D40" i="11" s="1"/>
  <c r="U60" i="4"/>
  <c r="U68" i="3"/>
  <c r="V62" i="10"/>
  <c r="Y65" i="8"/>
  <c r="Z65" i="8" s="1"/>
  <c r="L77" i="14"/>
  <c r="AH93" i="8"/>
  <c r="J93" i="8"/>
  <c r="I93" i="8"/>
  <c r="T93" i="8"/>
  <c r="S93" i="8"/>
  <c r="F93" i="8"/>
  <c r="L93" i="8"/>
  <c r="M93" i="8"/>
  <c r="V93" i="8"/>
  <c r="U93" i="8"/>
  <c r="Q93" i="8"/>
  <c r="G93" i="8"/>
  <c r="P93" i="8"/>
  <c r="P103" i="7"/>
  <c r="P107" i="7"/>
  <c r="AE107" i="8"/>
  <c r="AM107" i="8" s="1"/>
  <c r="AH114" i="8"/>
  <c r="AM114" i="8" s="1"/>
  <c r="AN114" i="8" s="1"/>
  <c r="L126" i="14"/>
  <c r="N131" i="7"/>
  <c r="K131" i="7"/>
  <c r="P130" i="3" s="1"/>
  <c r="L134" i="14"/>
  <c r="D134" i="14" s="1"/>
  <c r="K134" i="7"/>
  <c r="P133" i="3" s="1"/>
  <c r="N134" i="7"/>
  <c r="Q134" i="7" s="1"/>
  <c r="R58" i="5"/>
  <c r="O65" i="5"/>
  <c r="O58" i="8"/>
  <c r="X58" i="8" s="1"/>
  <c r="S57" i="3" s="1"/>
  <c r="C102" i="4"/>
  <c r="C14" i="5"/>
  <c r="C34" i="5"/>
  <c r="I3" i="15"/>
  <c r="G3" i="15"/>
  <c r="V3" i="15" s="1"/>
  <c r="G3" i="11" s="1"/>
  <c r="D3" i="11" s="1"/>
  <c r="P8" i="14"/>
  <c r="M8" i="14" s="1"/>
  <c r="M17" i="7"/>
  <c r="X22" i="6"/>
  <c r="Y22" i="6" s="1"/>
  <c r="W22" i="6"/>
  <c r="X25" i="6"/>
  <c r="Y25" i="6" s="1"/>
  <c r="W25" i="6"/>
  <c r="I33" i="15"/>
  <c r="U24" i="5"/>
  <c r="U32" i="3"/>
  <c r="W42" i="6"/>
  <c r="X42" i="6"/>
  <c r="Y42" i="6" s="1"/>
  <c r="Z42" i="6" s="1"/>
  <c r="AN50" i="8"/>
  <c r="T49" i="3" s="1"/>
  <c r="Z45" i="14"/>
  <c r="S45" i="14" s="1"/>
  <c r="T54" i="6"/>
  <c r="U54" i="6" s="1"/>
  <c r="V54" i="6" s="1"/>
  <c r="P54" i="6"/>
  <c r="Q54" i="6" s="1"/>
  <c r="O54" i="6"/>
  <c r="O66" i="6"/>
  <c r="T66" i="6"/>
  <c r="U66" i="6" s="1"/>
  <c r="V66" i="6" s="1"/>
  <c r="P66" i="6"/>
  <c r="Q66" i="6" s="1"/>
  <c r="AN64" i="8"/>
  <c r="T63" i="3" s="1"/>
  <c r="O66" i="7"/>
  <c r="L65" i="14"/>
  <c r="D65" i="14" s="1"/>
  <c r="C65" i="14"/>
  <c r="H65" i="11" s="1"/>
  <c r="E65" i="11" s="1"/>
  <c r="W77" i="6"/>
  <c r="X77" i="6"/>
  <c r="Y77" i="6" s="1"/>
  <c r="Z77" i="6" s="1"/>
  <c r="AA77" i="6" s="1"/>
  <c r="AB77" i="6" s="1"/>
  <c r="AL82" i="8"/>
  <c r="AE97" i="8"/>
  <c r="AM97" i="8" s="1"/>
  <c r="L82" i="14"/>
  <c r="D82" i="14" s="1"/>
  <c r="M92" i="7"/>
  <c r="M110" i="14"/>
  <c r="U104" i="3"/>
  <c r="U100" i="4"/>
  <c r="U111" i="3"/>
  <c r="N107" i="7"/>
  <c r="K107" i="7"/>
  <c r="P106" i="3" s="1"/>
  <c r="S108" i="10"/>
  <c r="H111" i="7" s="1"/>
  <c r="Q118" i="8"/>
  <c r="R118" i="8" s="1"/>
  <c r="X118" i="8" s="1"/>
  <c r="Q117" i="8"/>
  <c r="R117" i="8" s="1"/>
  <c r="X117" i="8" s="1"/>
  <c r="Q119" i="8"/>
  <c r="R119" i="8" s="1"/>
  <c r="X119" i="8" s="1"/>
  <c r="Q121" i="8"/>
  <c r="R121" i="8" s="1"/>
  <c r="Q120" i="8"/>
  <c r="R120" i="8" s="1"/>
  <c r="X120" i="8" s="1"/>
  <c r="J122" i="6"/>
  <c r="K122" i="6"/>
  <c r="L122" i="6" s="1"/>
  <c r="AE129" i="8"/>
  <c r="AM129" i="8" s="1"/>
  <c r="R131" i="3"/>
  <c r="U129" i="3"/>
  <c r="W128" i="6"/>
  <c r="X128" i="6"/>
  <c r="Y128" i="6" s="1"/>
  <c r="Z128" i="6" s="1"/>
  <c r="P115" i="6"/>
  <c r="Q115" i="6" s="1"/>
  <c r="T115" i="6"/>
  <c r="U115" i="6" s="1"/>
  <c r="V115" i="6" s="1"/>
  <c r="O115" i="6"/>
  <c r="K120" i="7"/>
  <c r="P119" i="3" s="1"/>
  <c r="N120" i="7"/>
  <c r="AN127" i="14"/>
  <c r="AB127" i="14" s="1"/>
  <c r="Z127" i="14" s="1"/>
  <c r="C64" i="4"/>
  <c r="U64" i="4"/>
  <c r="M13" i="7"/>
  <c r="O24" i="4"/>
  <c r="C41" i="5"/>
  <c r="U69" i="4"/>
  <c r="O75" i="5"/>
  <c r="C50" i="4"/>
  <c r="W6" i="6"/>
  <c r="X6" i="6"/>
  <c r="Y6" i="6" s="1"/>
  <c r="O7" i="7"/>
  <c r="G20" i="6"/>
  <c r="H20" i="6" s="1"/>
  <c r="F20" i="6"/>
  <c r="K17" i="14"/>
  <c r="L17" i="14" s="1"/>
  <c r="D17" i="14" s="1"/>
  <c r="B17" i="14" s="1"/>
  <c r="F17" i="11" s="1"/>
  <c r="C17" i="11" s="1"/>
  <c r="B17" i="11" s="1"/>
  <c r="F28" i="6"/>
  <c r="G28" i="6"/>
  <c r="H28" i="6" s="1"/>
  <c r="O28" i="6"/>
  <c r="T28" i="6"/>
  <c r="U28" i="6" s="1"/>
  <c r="V28" i="6" s="1"/>
  <c r="AA28" i="6" s="1"/>
  <c r="P28" i="6"/>
  <c r="Q28" i="6" s="1"/>
  <c r="AE36" i="8"/>
  <c r="AM36" i="8" s="1"/>
  <c r="L49" i="14"/>
  <c r="D49" i="14" s="1"/>
  <c r="AN58" i="14"/>
  <c r="AL52" i="8"/>
  <c r="K66" i="7"/>
  <c r="N66" i="7"/>
  <c r="S73" i="10"/>
  <c r="H76" i="7" s="1"/>
  <c r="W56" i="6"/>
  <c r="X56" i="6"/>
  <c r="Y56" i="6" s="1"/>
  <c r="Z56" i="6" s="1"/>
  <c r="AH82" i="8"/>
  <c r="P83" i="14"/>
  <c r="G99" i="6"/>
  <c r="H99" i="6" s="1"/>
  <c r="F99" i="6"/>
  <c r="U99" i="3"/>
  <c r="U106" i="3"/>
  <c r="M105" i="14"/>
  <c r="L119" i="14"/>
  <c r="D119" i="14" s="1"/>
  <c r="C117" i="14"/>
  <c r="H117" i="11" s="1"/>
  <c r="E117" i="11" s="1"/>
  <c r="G117" i="14"/>
  <c r="D117" i="14" s="1"/>
  <c r="B117" i="14" s="1"/>
  <c r="F117" i="11" s="1"/>
  <c r="C117" i="11" s="1"/>
  <c r="P127" i="7"/>
  <c r="Q127" i="7" s="1"/>
  <c r="F128" i="6"/>
  <c r="G128" i="6"/>
  <c r="H128" i="6" s="1"/>
  <c r="AN134" i="14"/>
  <c r="AB134" i="14" s="1"/>
  <c r="Z134" i="14" s="1"/>
  <c r="S134" i="14" s="1"/>
  <c r="D131" i="14"/>
  <c r="B131" i="14" s="1"/>
  <c r="F131" i="11" s="1"/>
  <c r="C131" i="11" s="1"/>
  <c r="R36" i="4"/>
  <c r="C23" i="4"/>
  <c r="C87" i="4"/>
  <c r="X70" i="8"/>
  <c r="S69" i="3" s="1"/>
  <c r="C48" i="5"/>
  <c r="L7" i="14"/>
  <c r="D7" i="14" s="1"/>
  <c r="S121" i="4"/>
  <c r="Q121" i="4" s="1"/>
  <c r="G16" i="14"/>
  <c r="X18" i="8"/>
  <c r="S17" i="3" s="1"/>
  <c r="V11" i="15"/>
  <c r="G11" i="11" s="1"/>
  <c r="D11" i="11" s="1"/>
  <c r="O7" i="8"/>
  <c r="X7" i="8" s="1"/>
  <c r="S6" i="3" s="1"/>
  <c r="S7" i="6"/>
  <c r="T7" i="6"/>
  <c r="U7" i="6" s="1"/>
  <c r="I20" i="15"/>
  <c r="V20" i="15" s="1"/>
  <c r="G20" i="11" s="1"/>
  <c r="D20" i="11" s="1"/>
  <c r="L30" i="7"/>
  <c r="U29" i="5"/>
  <c r="U40" i="3"/>
  <c r="S41" i="10"/>
  <c r="H44" i="7" s="1"/>
  <c r="K51" i="14"/>
  <c r="L51" i="14" s="1"/>
  <c r="D51" i="14" s="1"/>
  <c r="D32" i="14"/>
  <c r="U61" i="3"/>
  <c r="M60" i="14"/>
  <c r="AJ66" i="14"/>
  <c r="AB66" i="14" s="1"/>
  <c r="P75" i="6"/>
  <c r="Q75" i="6" s="1"/>
  <c r="T75" i="6"/>
  <c r="U75" i="6" s="1"/>
  <c r="V75" i="6" s="1"/>
  <c r="O75" i="6"/>
  <c r="K70" i="14"/>
  <c r="L80" i="7"/>
  <c r="AG69" i="14"/>
  <c r="AB69" i="14" s="1"/>
  <c r="Z69" i="14" s="1"/>
  <c r="U51" i="5"/>
  <c r="U78" i="3"/>
  <c r="M87" i="7"/>
  <c r="O113" i="7"/>
  <c r="AN119" i="14"/>
  <c r="G134" i="6"/>
  <c r="H134" i="6" s="1"/>
  <c r="I134" i="6" s="1"/>
  <c r="N134" i="6" s="1"/>
  <c r="F134" i="6"/>
  <c r="O21" i="5"/>
  <c r="R29" i="4"/>
  <c r="N7" i="7"/>
  <c r="K7" i="7"/>
  <c r="P6" i="3" s="1"/>
  <c r="U36" i="5"/>
  <c r="S23" i="10"/>
  <c r="H26" i="7" s="1"/>
  <c r="Q55" i="8"/>
  <c r="R55" i="8" s="1"/>
  <c r="X55" i="8" s="1"/>
  <c r="Q54" i="8"/>
  <c r="R54" i="8" s="1"/>
  <c r="X54" i="8" s="1"/>
  <c r="AN67" i="8"/>
  <c r="T66" i="3" s="1"/>
  <c r="R66" i="3" s="1"/>
  <c r="B64" i="14"/>
  <c r="F64" i="11" s="1"/>
  <c r="C64" i="11" s="1"/>
  <c r="U73" i="3"/>
  <c r="U65" i="4"/>
  <c r="U76" i="4"/>
  <c r="U85" i="3"/>
  <c r="W104" i="6"/>
  <c r="X104" i="6"/>
  <c r="Y104" i="6" s="1"/>
  <c r="X113" i="6"/>
  <c r="Y113" i="6" s="1"/>
  <c r="W113" i="6"/>
  <c r="U106" i="4"/>
  <c r="U118" i="3"/>
  <c r="AB132" i="14"/>
  <c r="Z132" i="14" s="1"/>
  <c r="S132" i="14" s="1"/>
  <c r="O133" i="6"/>
  <c r="T133" i="6"/>
  <c r="U133" i="6" s="1"/>
  <c r="V133" i="6" s="1"/>
  <c r="P133" i="6"/>
  <c r="Q133" i="6" s="1"/>
  <c r="O59" i="4"/>
  <c r="R27" i="5"/>
  <c r="K31" i="6"/>
  <c r="L31" i="6" s="1"/>
  <c r="M31" i="6" s="1"/>
  <c r="J31" i="6"/>
  <c r="AM30" i="8"/>
  <c r="Q41" i="8"/>
  <c r="R41" i="8" s="1"/>
  <c r="Q42" i="8"/>
  <c r="R42" i="8" s="1"/>
  <c r="V40" i="10"/>
  <c r="Y43" i="8"/>
  <c r="Z43" i="8" s="1"/>
  <c r="AE61" i="8"/>
  <c r="G43" i="6"/>
  <c r="H43" i="6" s="1"/>
  <c r="I43" i="6" s="1"/>
  <c r="F43" i="6"/>
  <c r="I68" i="6"/>
  <c r="N68" i="6" s="1"/>
  <c r="B65" i="14"/>
  <c r="F65" i="11" s="1"/>
  <c r="C65" i="11" s="1"/>
  <c r="L61" i="14"/>
  <c r="D61" i="14" s="1"/>
  <c r="V70" i="10"/>
  <c r="Y73" i="8"/>
  <c r="Z73" i="8" s="1"/>
  <c r="G84" i="6"/>
  <c r="H84" i="6" s="1"/>
  <c r="F84" i="6"/>
  <c r="P85" i="14"/>
  <c r="M85" i="14" s="1"/>
  <c r="J99" i="6"/>
  <c r="K99" i="6"/>
  <c r="L99" i="6" s="1"/>
  <c r="X98" i="6"/>
  <c r="Y98" i="6" s="1"/>
  <c r="Z98" i="6" s="1"/>
  <c r="AA98" i="6" s="1"/>
  <c r="AB98" i="6" s="1"/>
  <c r="N97" i="3" s="1"/>
  <c r="W98" i="6"/>
  <c r="K100" i="7"/>
  <c r="P99" i="3" s="1"/>
  <c r="N100" i="7"/>
  <c r="Q100" i="7" s="1"/>
  <c r="P89" i="4" s="1"/>
  <c r="U101" i="3"/>
  <c r="N109" i="6"/>
  <c r="M108" i="3" s="1"/>
  <c r="G108" i="6"/>
  <c r="H108" i="6" s="1"/>
  <c r="I108" i="6" s="1"/>
  <c r="F108" i="6"/>
  <c r="U99" i="4"/>
  <c r="U110" i="3"/>
  <c r="AM122" i="8"/>
  <c r="AE122" i="8"/>
  <c r="V124" i="15"/>
  <c r="G124" i="11" s="1"/>
  <c r="D124" i="11" s="1"/>
  <c r="O14" i="4"/>
  <c r="R61" i="4"/>
  <c r="S42" i="4"/>
  <c r="C84" i="4"/>
  <c r="U84" i="4"/>
  <c r="C10" i="5"/>
  <c r="L110" i="4"/>
  <c r="S14" i="10"/>
  <c r="H17" i="7" s="1"/>
  <c r="I10" i="15"/>
  <c r="V10" i="15" s="1"/>
  <c r="G10" i="11" s="1"/>
  <c r="D10" i="11" s="1"/>
  <c r="AL36" i="8"/>
  <c r="V39" i="10"/>
  <c r="Y42" i="8"/>
  <c r="Z42" i="8" s="1"/>
  <c r="V45" i="15"/>
  <c r="G45" i="11" s="1"/>
  <c r="D45" i="11" s="1"/>
  <c r="M55" i="7"/>
  <c r="M63" i="6"/>
  <c r="N63" i="6" s="1"/>
  <c r="M62" i="3" s="1"/>
  <c r="K62" i="6"/>
  <c r="L62" i="6" s="1"/>
  <c r="J62" i="6"/>
  <c r="X65" i="6"/>
  <c r="Y65" i="6" s="1"/>
  <c r="W65" i="6"/>
  <c r="D44" i="14"/>
  <c r="B44" i="14" s="1"/>
  <c r="F44" i="11" s="1"/>
  <c r="C44" i="11" s="1"/>
  <c r="B44" i="11" s="1"/>
  <c r="AB75" i="14"/>
  <c r="Z75" i="14" s="1"/>
  <c r="S75" i="14" s="1"/>
  <c r="K73" i="7"/>
  <c r="P72" i="3" s="1"/>
  <c r="N73" i="7"/>
  <c r="Q73" i="7" s="1"/>
  <c r="P48" i="5" s="1"/>
  <c r="AE86" i="8"/>
  <c r="AN93" i="14"/>
  <c r="G115" i="14"/>
  <c r="D115" i="14" s="1"/>
  <c r="P116" i="14"/>
  <c r="M116" i="14" s="1"/>
  <c r="B116" i="14" s="1"/>
  <c r="F116" i="11" s="1"/>
  <c r="C116" i="11" s="1"/>
  <c r="R100" i="4"/>
  <c r="X63" i="8"/>
  <c r="S62" i="3" s="1"/>
  <c r="W16" i="8"/>
  <c r="C52" i="4"/>
  <c r="U52" i="4"/>
  <c r="P5" i="14"/>
  <c r="M5" i="14" s="1"/>
  <c r="L14" i="14"/>
  <c r="D14" i="14" s="1"/>
  <c r="M21" i="6"/>
  <c r="N21" i="6" s="1"/>
  <c r="M20" i="3" s="1"/>
  <c r="N51" i="7"/>
  <c r="N60" i="7"/>
  <c r="Q60" i="7" s="1"/>
  <c r="P41" i="5" s="1"/>
  <c r="K60" i="7"/>
  <c r="P59" i="3" s="1"/>
  <c r="I46" i="15"/>
  <c r="V46" i="15" s="1"/>
  <c r="G46" i="11" s="1"/>
  <c r="D46" i="11" s="1"/>
  <c r="K38" i="6"/>
  <c r="L38" i="6" s="1"/>
  <c r="M38" i="6" s="1"/>
  <c r="J38" i="6"/>
  <c r="T49" i="6"/>
  <c r="U49" i="6" s="1"/>
  <c r="V49" i="6" s="1"/>
  <c r="P49" i="6"/>
  <c r="Q49" i="6" s="1"/>
  <c r="O49" i="6"/>
  <c r="P52" i="14"/>
  <c r="M52" i="14" s="1"/>
  <c r="AH58" i="8"/>
  <c r="AM58" i="8" s="1"/>
  <c r="AN58" i="8" s="1"/>
  <c r="O53" i="7"/>
  <c r="V60" i="10"/>
  <c r="Y63" i="8"/>
  <c r="Z63" i="8" s="1"/>
  <c r="Z66" i="14"/>
  <c r="S66" i="14" s="1"/>
  <c r="O69" i="6"/>
  <c r="T69" i="6"/>
  <c r="U69" i="6" s="1"/>
  <c r="V69" i="6" s="1"/>
  <c r="P69" i="6"/>
  <c r="Q69" i="6" s="1"/>
  <c r="R69" i="6" s="1"/>
  <c r="D75" i="14"/>
  <c r="I73" i="6"/>
  <c r="N73" i="6" s="1"/>
  <c r="O82" i="6"/>
  <c r="T82" i="6"/>
  <c r="U82" i="6" s="1"/>
  <c r="V82" i="6" s="1"/>
  <c r="P82" i="6"/>
  <c r="Q82" i="6" s="1"/>
  <c r="L96" i="7"/>
  <c r="O95" i="6"/>
  <c r="T95" i="6"/>
  <c r="U95" i="6" s="1"/>
  <c r="V95" i="6" s="1"/>
  <c r="AA95" i="6" s="1"/>
  <c r="P95" i="6"/>
  <c r="Q95" i="6" s="1"/>
  <c r="AG109" i="14"/>
  <c r="L121" i="14"/>
  <c r="D121" i="14" s="1"/>
  <c r="C93" i="4"/>
  <c r="O64" i="8"/>
  <c r="X64" i="8" s="1"/>
  <c r="S63" i="3" s="1"/>
  <c r="C44" i="5"/>
  <c r="C101" i="4"/>
  <c r="U37" i="5"/>
  <c r="N10" i="8"/>
  <c r="S35" i="4"/>
  <c r="C8" i="4"/>
  <c r="C72" i="4"/>
  <c r="R72" i="4"/>
  <c r="V8" i="10"/>
  <c r="Y11" i="8"/>
  <c r="Z11" i="8" s="1"/>
  <c r="X84" i="8"/>
  <c r="S83" i="3" s="1"/>
  <c r="Z16" i="6"/>
  <c r="P38" i="7"/>
  <c r="AE33" i="8"/>
  <c r="AM33" i="8" s="1"/>
  <c r="AN33" i="8" s="1"/>
  <c r="P30" i="6"/>
  <c r="Q30" i="6" s="1"/>
  <c r="R30" i="6" s="1"/>
  <c r="G49" i="6"/>
  <c r="H49" i="6" s="1"/>
  <c r="I49" i="6" s="1"/>
  <c r="F49" i="6"/>
  <c r="S49" i="10"/>
  <c r="H52" i="7" s="1"/>
  <c r="V50" i="10"/>
  <c r="Y53" i="8"/>
  <c r="Z53" i="8" s="1"/>
  <c r="AJ50" i="14"/>
  <c r="K52" i="6"/>
  <c r="L52" i="6" s="1"/>
  <c r="J52" i="6"/>
  <c r="X34" i="6"/>
  <c r="Y34" i="6" s="1"/>
  <c r="Z34" i="6" s="1"/>
  <c r="O34" i="6"/>
  <c r="T34" i="6"/>
  <c r="U34" i="6" s="1"/>
  <c r="V34" i="6" s="1"/>
  <c r="AA34" i="6" s="1"/>
  <c r="P34" i="6"/>
  <c r="Q34" i="6" s="1"/>
  <c r="R34" i="6" s="1"/>
  <c r="AB34" i="6" s="1"/>
  <c r="N33" i="3" s="1"/>
  <c r="P40" i="14"/>
  <c r="M40" i="14" s="1"/>
  <c r="X66" i="6"/>
  <c r="Y66" i="6" s="1"/>
  <c r="Z66" i="6" s="1"/>
  <c r="W66" i="6"/>
  <c r="K81" i="7"/>
  <c r="P80" i="3" s="1"/>
  <c r="N81" i="7"/>
  <c r="Q81" i="7" s="1"/>
  <c r="P90" i="14"/>
  <c r="M90" i="14" s="1"/>
  <c r="U109" i="3"/>
  <c r="AH115" i="8"/>
  <c r="K120" i="14"/>
  <c r="L120" i="14" s="1"/>
  <c r="P122" i="14"/>
  <c r="M122" i="14" s="1"/>
  <c r="G126" i="6"/>
  <c r="H126" i="6" s="1"/>
  <c r="F126" i="6"/>
  <c r="L132" i="14"/>
  <c r="D132" i="14" s="1"/>
  <c r="P137" i="6"/>
  <c r="Q137" i="6" s="1"/>
  <c r="O137" i="6"/>
  <c r="T137" i="6"/>
  <c r="U137" i="6" s="1"/>
  <c r="V137" i="6" s="1"/>
  <c r="M134" i="14"/>
  <c r="F127" i="6"/>
  <c r="G127" i="6"/>
  <c r="H127" i="6" s="1"/>
  <c r="U58" i="5"/>
  <c r="P11" i="7"/>
  <c r="O8" i="7"/>
  <c r="C67" i="4"/>
  <c r="R34" i="5"/>
  <c r="P3" i="14"/>
  <c r="M3" i="14" s="1"/>
  <c r="C3" i="14" s="1"/>
  <c r="H3" i="11" s="1"/>
  <c r="E3" i="11" s="1"/>
  <c r="M15" i="14"/>
  <c r="AN16" i="14"/>
  <c r="AB16" i="14" s="1"/>
  <c r="Z16" i="14" s="1"/>
  <c r="S16" i="14" s="1"/>
  <c r="AG8" i="14"/>
  <c r="AB8" i="14" s="1"/>
  <c r="Z8" i="14" s="1"/>
  <c r="S8" i="14" s="1"/>
  <c r="L10" i="14"/>
  <c r="D10" i="14" s="1"/>
  <c r="O6" i="7"/>
  <c r="AE20" i="8"/>
  <c r="AM20" i="8" s="1"/>
  <c r="AN20" i="8" s="1"/>
  <c r="P33" i="14"/>
  <c r="M33" i="14" s="1"/>
  <c r="AE23" i="8"/>
  <c r="AM23" i="8" s="1"/>
  <c r="AN23" i="8" s="1"/>
  <c r="U21" i="5"/>
  <c r="U29" i="3"/>
  <c r="P50" i="6"/>
  <c r="Q50" i="6" s="1"/>
  <c r="R50" i="6" s="1"/>
  <c r="AB50" i="6" s="1"/>
  <c r="N49" i="3" s="1"/>
  <c r="X51" i="6"/>
  <c r="Y51" i="6" s="1"/>
  <c r="Z51" i="6" s="1"/>
  <c r="AA51" i="6" s="1"/>
  <c r="AB51" i="6" s="1"/>
  <c r="W51" i="6"/>
  <c r="U42" i="3"/>
  <c r="U39" i="4"/>
  <c r="AG46" i="14"/>
  <c r="G66" i="14"/>
  <c r="I72" i="6"/>
  <c r="P73" i="6"/>
  <c r="Q73" i="6" s="1"/>
  <c r="O73" i="6"/>
  <c r="T73" i="6"/>
  <c r="U73" i="6" s="1"/>
  <c r="V73" i="6" s="1"/>
  <c r="F74" i="6"/>
  <c r="G74" i="6"/>
  <c r="H74" i="6" s="1"/>
  <c r="T87" i="6"/>
  <c r="U87" i="6" s="1"/>
  <c r="V87" i="6" s="1"/>
  <c r="X90" i="6"/>
  <c r="Y90" i="6" s="1"/>
  <c r="W90" i="6"/>
  <c r="U94" i="3"/>
  <c r="I95" i="15"/>
  <c r="V95" i="15" s="1"/>
  <c r="G95" i="11" s="1"/>
  <c r="D95" i="11" s="1"/>
  <c r="B95" i="11" s="1"/>
  <c r="I107" i="15"/>
  <c r="V107" i="15" s="1"/>
  <c r="G107" i="11" s="1"/>
  <c r="D107" i="11" s="1"/>
  <c r="V117" i="15"/>
  <c r="G117" i="11" s="1"/>
  <c r="D117" i="11" s="1"/>
  <c r="AL133" i="8"/>
  <c r="V112" i="15"/>
  <c r="G112" i="11" s="1"/>
  <c r="D112" i="11" s="1"/>
  <c r="G120" i="14"/>
  <c r="J133" i="6"/>
  <c r="K133" i="6"/>
  <c r="L133" i="6" s="1"/>
  <c r="AB19" i="14"/>
  <c r="Z19" i="14" s="1"/>
  <c r="S19" i="14" s="1"/>
  <c r="R16" i="4"/>
  <c r="U41" i="5"/>
  <c r="C99" i="4"/>
  <c r="U11" i="5"/>
  <c r="O18" i="4"/>
  <c r="AG3" i="14"/>
  <c r="AB3" i="14" s="1"/>
  <c r="Z3" i="14" s="1"/>
  <c r="S3" i="14" s="1"/>
  <c r="P13" i="7"/>
  <c r="G6" i="14"/>
  <c r="D6" i="14" s="1"/>
  <c r="B6" i="14" s="1"/>
  <c r="F6" i="11" s="1"/>
  <c r="C6" i="11" s="1"/>
  <c r="V24" i="10"/>
  <c r="Y27" i="8"/>
  <c r="Z27" i="8" s="1"/>
  <c r="Z36" i="14"/>
  <c r="S36" i="14" s="1"/>
  <c r="AL62" i="8"/>
  <c r="AB32" i="14"/>
  <c r="Z32" i="14" s="1"/>
  <c r="S32" i="14" s="1"/>
  <c r="AE66" i="8"/>
  <c r="AM66" i="8" s="1"/>
  <c r="AN66" i="8" s="1"/>
  <c r="M65" i="7"/>
  <c r="U68" i="4"/>
  <c r="U77" i="3"/>
  <c r="G75" i="6"/>
  <c r="H75" i="6" s="1"/>
  <c r="F75" i="6"/>
  <c r="T83" i="6"/>
  <c r="U83" i="6" s="1"/>
  <c r="V83" i="6" s="1"/>
  <c r="AA83" i="6" s="1"/>
  <c r="M85" i="7"/>
  <c r="AJ85" i="14"/>
  <c r="AB85" i="14" s="1"/>
  <c r="Z85" i="14" s="1"/>
  <c r="S85" i="14" s="1"/>
  <c r="L94" i="14"/>
  <c r="D94" i="14" s="1"/>
  <c r="AN88" i="14"/>
  <c r="AB88" i="14" s="1"/>
  <c r="Z88" i="14" s="1"/>
  <c r="U54" i="5"/>
  <c r="U86" i="3"/>
  <c r="P99" i="6"/>
  <c r="Q99" i="6" s="1"/>
  <c r="T99" i="6"/>
  <c r="U99" i="6" s="1"/>
  <c r="V99" i="6" s="1"/>
  <c r="AA99" i="6" s="1"/>
  <c r="O99" i="6"/>
  <c r="N100" i="6"/>
  <c r="M99" i="3" s="1"/>
  <c r="C100" i="14"/>
  <c r="H100" i="11" s="1"/>
  <c r="E100" i="11" s="1"/>
  <c r="B100" i="11" s="1"/>
  <c r="S110" i="10"/>
  <c r="H113" i="7" s="1"/>
  <c r="L98" i="14"/>
  <c r="D98" i="14" s="1"/>
  <c r="O122" i="6"/>
  <c r="P122" i="6"/>
  <c r="Q122" i="6" s="1"/>
  <c r="T122" i="6"/>
  <c r="U122" i="6" s="1"/>
  <c r="V122" i="6" s="1"/>
  <c r="S135" i="10"/>
  <c r="H138" i="7" s="1"/>
  <c r="AL137" i="8"/>
  <c r="T134" i="6"/>
  <c r="U134" i="6" s="1"/>
  <c r="V134" i="6" s="1"/>
  <c r="P134" i="6"/>
  <c r="Q134" i="6" s="1"/>
  <c r="R134" i="6" s="1"/>
  <c r="O134" i="6"/>
  <c r="C36" i="4"/>
  <c r="S87" i="4"/>
  <c r="U69" i="5"/>
  <c r="X110" i="8"/>
  <c r="S109" i="3" s="1"/>
  <c r="U17" i="3"/>
  <c r="U16" i="4"/>
  <c r="S16" i="10"/>
  <c r="H19" i="7" s="1"/>
  <c r="K17" i="6"/>
  <c r="L17" i="6" s="1"/>
  <c r="J17" i="6"/>
  <c r="K4" i="14"/>
  <c r="L4" i="14" s="1"/>
  <c r="AJ4" i="14"/>
  <c r="AB4" i="14" s="1"/>
  <c r="Z4" i="14" s="1"/>
  <c r="V19" i="10"/>
  <c r="Y22" i="8"/>
  <c r="Z22" i="8" s="1"/>
  <c r="AN22" i="8" s="1"/>
  <c r="T21" i="3" s="1"/>
  <c r="R21" i="3" s="1"/>
  <c r="R18" i="6"/>
  <c r="G33" i="14"/>
  <c r="R33" i="3"/>
  <c r="M51" i="7"/>
  <c r="G40" i="6"/>
  <c r="H40" i="6" s="1"/>
  <c r="F40" i="6"/>
  <c r="G45" i="14"/>
  <c r="D45" i="14" s="1"/>
  <c r="G51" i="6"/>
  <c r="H51" i="6" s="1"/>
  <c r="F51" i="6"/>
  <c r="M43" i="14"/>
  <c r="C43" i="14" s="1"/>
  <c r="H43" i="11" s="1"/>
  <c r="E43" i="11" s="1"/>
  <c r="P51" i="14"/>
  <c r="M51" i="14" s="1"/>
  <c r="P59" i="14"/>
  <c r="M59" i="14" s="1"/>
  <c r="T63" i="6"/>
  <c r="U63" i="6" s="1"/>
  <c r="V63" i="6" s="1"/>
  <c r="U75" i="3"/>
  <c r="G78" i="6"/>
  <c r="H78" i="6" s="1"/>
  <c r="I78" i="6" s="1"/>
  <c r="F78" i="6"/>
  <c r="P61" i="14"/>
  <c r="M61" i="14" s="1"/>
  <c r="B61" i="14" s="1"/>
  <c r="F61" i="11" s="1"/>
  <c r="C61" i="11" s="1"/>
  <c r="L88" i="14"/>
  <c r="D88" i="14" s="1"/>
  <c r="L93" i="7"/>
  <c r="X106" i="6"/>
  <c r="Y106" i="6" s="1"/>
  <c r="Z106" i="6" s="1"/>
  <c r="U120" i="3"/>
  <c r="P125" i="7"/>
  <c r="L131" i="7"/>
  <c r="AG128" i="14"/>
  <c r="AB128" i="14" s="1"/>
  <c r="Z128" i="14" s="1"/>
  <c r="S128" i="14" s="1"/>
  <c r="P132" i="6"/>
  <c r="Q132" i="6" s="1"/>
  <c r="X132" i="6"/>
  <c r="Y132" i="6" s="1"/>
  <c r="Z132" i="6" s="1"/>
  <c r="O132" i="6"/>
  <c r="T132" i="6"/>
  <c r="U132" i="6" s="1"/>
  <c r="V132" i="6" s="1"/>
  <c r="F135" i="6"/>
  <c r="G135" i="6"/>
  <c r="H135" i="6" s="1"/>
  <c r="AN135" i="14"/>
  <c r="X91" i="8"/>
  <c r="S90" i="3" s="1"/>
  <c r="X121" i="8"/>
  <c r="S120" i="3" s="1"/>
  <c r="J39" i="6"/>
  <c r="K39" i="6"/>
  <c r="L39" i="6" s="1"/>
  <c r="M39" i="6" s="1"/>
  <c r="R21" i="5"/>
  <c r="S29" i="5"/>
  <c r="C33" i="4"/>
  <c r="C97" i="4"/>
  <c r="M30" i="14"/>
  <c r="M28" i="6"/>
  <c r="X39" i="6"/>
  <c r="Y39" i="6" s="1"/>
  <c r="W39" i="6"/>
  <c r="U34" i="5"/>
  <c r="U48" i="3"/>
  <c r="F48" i="6"/>
  <c r="G48" i="6"/>
  <c r="H48" i="6" s="1"/>
  <c r="V59" i="10"/>
  <c r="Y62" i="8"/>
  <c r="Z62" i="8" s="1"/>
  <c r="P23" i="14"/>
  <c r="M23" i="14" s="1"/>
  <c r="B23" i="14" s="1"/>
  <c r="F23" i="11" s="1"/>
  <c r="C23" i="11" s="1"/>
  <c r="W43" i="6"/>
  <c r="X43" i="6"/>
  <c r="Y43" i="6" s="1"/>
  <c r="W69" i="6"/>
  <c r="X69" i="6"/>
  <c r="Y69" i="6" s="1"/>
  <c r="I75" i="15"/>
  <c r="V75" i="15" s="1"/>
  <c r="G75" i="11" s="1"/>
  <c r="D75" i="11" s="1"/>
  <c r="Z83" i="6"/>
  <c r="W85" i="6"/>
  <c r="X85" i="6"/>
  <c r="Y85" i="6" s="1"/>
  <c r="I82" i="15"/>
  <c r="V82" i="15" s="1"/>
  <c r="G82" i="11" s="1"/>
  <c r="D82" i="11" s="1"/>
  <c r="P84" i="14"/>
  <c r="J85" i="6"/>
  <c r="K85" i="6"/>
  <c r="L85" i="6" s="1"/>
  <c r="P94" i="6"/>
  <c r="Q94" i="6" s="1"/>
  <c r="R94" i="6" s="1"/>
  <c r="T94" i="6"/>
  <c r="U94" i="6" s="1"/>
  <c r="V94" i="6" s="1"/>
  <c r="O94" i="6"/>
  <c r="X94" i="6"/>
  <c r="Y94" i="6" s="1"/>
  <c r="Z94" i="6" s="1"/>
  <c r="V104" i="10"/>
  <c r="Y107" i="8"/>
  <c r="Z107" i="8" s="1"/>
  <c r="K119" i="6"/>
  <c r="L119" i="6" s="1"/>
  <c r="M119" i="6" s="1"/>
  <c r="N119" i="6" s="1"/>
  <c r="M118" i="3" s="1"/>
  <c r="J119" i="6"/>
  <c r="P119" i="6"/>
  <c r="Q119" i="6" s="1"/>
  <c r="R119" i="6" s="1"/>
  <c r="V120" i="15"/>
  <c r="G120" i="11" s="1"/>
  <c r="D120" i="11" s="1"/>
  <c r="V122" i="10"/>
  <c r="Y125" i="8"/>
  <c r="Z125" i="8" s="1"/>
  <c r="M132" i="6"/>
  <c r="AE137" i="8"/>
  <c r="U111" i="4"/>
  <c r="U124" i="3"/>
  <c r="I132" i="6"/>
  <c r="C106" i="4"/>
  <c r="C76" i="5"/>
  <c r="I15" i="15"/>
  <c r="V15" i="15" s="1"/>
  <c r="G15" i="11" s="1"/>
  <c r="D15" i="11" s="1"/>
  <c r="AA20" i="6"/>
  <c r="AB20" i="6" s="1"/>
  <c r="D30" i="14"/>
  <c r="Z35" i="14"/>
  <c r="S35" i="14" s="1"/>
  <c r="O58" i="6"/>
  <c r="P58" i="6"/>
  <c r="Q58" i="6" s="1"/>
  <c r="T58" i="6"/>
  <c r="U58" i="6" s="1"/>
  <c r="V58" i="6" s="1"/>
  <c r="AA58" i="6" s="1"/>
  <c r="V54" i="10"/>
  <c r="Y57" i="8"/>
  <c r="Z57" i="8" s="1"/>
  <c r="AG67" i="14"/>
  <c r="AB67" i="14" s="1"/>
  <c r="Z67" i="14" s="1"/>
  <c r="S67" i="14" s="1"/>
  <c r="W64" i="6"/>
  <c r="X64" i="6"/>
  <c r="Y64" i="6" s="1"/>
  <c r="Z64" i="6" s="1"/>
  <c r="U71" i="3"/>
  <c r="F96" i="6"/>
  <c r="G96" i="6"/>
  <c r="H96" i="6" s="1"/>
  <c r="K91" i="6"/>
  <c r="L91" i="6" s="1"/>
  <c r="J91" i="6"/>
  <c r="AE96" i="8"/>
  <c r="P89" i="6"/>
  <c r="Q89" i="6" s="1"/>
  <c r="O89" i="6"/>
  <c r="T89" i="6"/>
  <c r="U89" i="6" s="1"/>
  <c r="V89" i="6" s="1"/>
  <c r="AE104" i="8"/>
  <c r="B97" i="14"/>
  <c r="F97" i="11" s="1"/>
  <c r="C97" i="11" s="1"/>
  <c r="B97" i="11" s="1"/>
  <c r="K112" i="6"/>
  <c r="L112" i="6" s="1"/>
  <c r="J112" i="6"/>
  <c r="N118" i="7"/>
  <c r="K118" i="7"/>
  <c r="P117" i="3" s="1"/>
  <c r="T119" i="6"/>
  <c r="U119" i="6" s="1"/>
  <c r="S119" i="6"/>
  <c r="G123" i="6"/>
  <c r="H123" i="6" s="1"/>
  <c r="F123" i="6"/>
  <c r="AE133" i="8"/>
  <c r="AM133" i="8" s="1"/>
  <c r="L124" i="14"/>
  <c r="G129" i="6"/>
  <c r="H129" i="6" s="1"/>
  <c r="F129" i="6"/>
  <c r="U61" i="4"/>
  <c r="P42" i="4"/>
  <c r="O41" i="8"/>
  <c r="X41" i="8" s="1"/>
  <c r="R37" i="4" s="1"/>
  <c r="M10" i="5"/>
  <c r="S33" i="5"/>
  <c r="Q33" i="5" s="1"/>
  <c r="U110" i="4"/>
  <c r="X12" i="6"/>
  <c r="Y12" i="6" s="1"/>
  <c r="W12" i="6"/>
  <c r="W17" i="6"/>
  <c r="X17" i="6"/>
  <c r="Y17" i="6" s="1"/>
  <c r="U20" i="4"/>
  <c r="U21" i="3"/>
  <c r="R20" i="3"/>
  <c r="P31" i="6"/>
  <c r="Q31" i="6" s="1"/>
  <c r="R31" i="6" s="1"/>
  <c r="U18" i="4"/>
  <c r="U19" i="3"/>
  <c r="Z25" i="14"/>
  <c r="S25" i="14" s="1"/>
  <c r="T48" i="6"/>
  <c r="U48" i="6" s="1"/>
  <c r="S48" i="6"/>
  <c r="P29" i="6"/>
  <c r="Q29" i="6" s="1"/>
  <c r="X29" i="6"/>
  <c r="Y29" i="6" s="1"/>
  <c r="Z29" i="6" s="1"/>
  <c r="T29" i="6"/>
  <c r="U29" i="6" s="1"/>
  <c r="V29" i="6" s="1"/>
  <c r="O29" i="6"/>
  <c r="J61" i="6"/>
  <c r="K61" i="6"/>
  <c r="L61" i="6" s="1"/>
  <c r="M61" i="6" s="1"/>
  <c r="AA57" i="6"/>
  <c r="AB57" i="6" s="1"/>
  <c r="F69" i="6"/>
  <c r="G69" i="6"/>
  <c r="H69" i="6" s="1"/>
  <c r="AN59" i="8"/>
  <c r="T58" i="3" s="1"/>
  <c r="R58" i="3" s="1"/>
  <c r="U74" i="3"/>
  <c r="J80" i="6"/>
  <c r="K80" i="6"/>
  <c r="L80" i="6" s="1"/>
  <c r="M80" i="7"/>
  <c r="T60" i="6"/>
  <c r="U60" i="6" s="1"/>
  <c r="V60" i="6" s="1"/>
  <c r="P60" i="6"/>
  <c r="Q60" i="6" s="1"/>
  <c r="X60" i="6"/>
  <c r="Y60" i="6" s="1"/>
  <c r="Z60" i="6" s="1"/>
  <c r="O60" i="6"/>
  <c r="P77" i="14"/>
  <c r="M77" i="14" s="1"/>
  <c r="AL86" i="8"/>
  <c r="AL96" i="8"/>
  <c r="G83" i="6"/>
  <c r="H83" i="6" s="1"/>
  <c r="F83" i="6"/>
  <c r="D81" i="14"/>
  <c r="B81" i="14" s="1"/>
  <c r="F81" i="11" s="1"/>
  <c r="C81" i="11" s="1"/>
  <c r="AJ101" i="14"/>
  <c r="Q99" i="8"/>
  <c r="F99" i="8"/>
  <c r="H99" i="8" s="1"/>
  <c r="P99" i="8"/>
  <c r="T99" i="8"/>
  <c r="J99" i="8"/>
  <c r="L99" i="8"/>
  <c r="I99" i="8"/>
  <c r="S99" i="8"/>
  <c r="V99" i="8"/>
  <c r="M99" i="8"/>
  <c r="U99" i="8"/>
  <c r="G99" i="8"/>
  <c r="R111" i="6"/>
  <c r="AB111" i="6" s="1"/>
  <c r="N110" i="3" s="1"/>
  <c r="S116" i="10"/>
  <c r="H119" i="7" s="1"/>
  <c r="K128" i="14"/>
  <c r="L128" i="14" s="1"/>
  <c r="D128" i="14" s="1"/>
  <c r="C100" i="4"/>
  <c r="C31" i="5"/>
  <c r="O71" i="5"/>
  <c r="U54" i="4"/>
  <c r="U10" i="3"/>
  <c r="U10" i="4"/>
  <c r="AJ15" i="14"/>
  <c r="AB15" i="14" s="1"/>
  <c r="Z15" i="14" s="1"/>
  <c r="G17" i="6"/>
  <c r="H17" i="6" s="1"/>
  <c r="F17" i="6"/>
  <c r="I25" i="6"/>
  <c r="N25" i="6" s="1"/>
  <c r="F36" i="6"/>
  <c r="G36" i="6"/>
  <c r="H36" i="6" s="1"/>
  <c r="V33" i="15"/>
  <c r="G33" i="11" s="1"/>
  <c r="D33" i="11" s="1"/>
  <c r="N46" i="7"/>
  <c r="K46" i="7"/>
  <c r="P45" i="3" s="1"/>
  <c r="M44" i="6"/>
  <c r="V35" i="15"/>
  <c r="G35" i="11" s="1"/>
  <c r="D35" i="11" s="1"/>
  <c r="U43" i="4"/>
  <c r="U47" i="3"/>
  <c r="P31" i="14"/>
  <c r="M31" i="14" s="1"/>
  <c r="B31" i="14" s="1"/>
  <c r="F31" i="11" s="1"/>
  <c r="C31" i="11" s="1"/>
  <c r="AE35" i="8"/>
  <c r="AM35" i="8" s="1"/>
  <c r="AJ55" i="14"/>
  <c r="AB55" i="14" s="1"/>
  <c r="Z55" i="14" s="1"/>
  <c r="S55" i="14" s="1"/>
  <c r="S55" i="10"/>
  <c r="H58" i="7" s="1"/>
  <c r="AB58" i="14"/>
  <c r="Z58" i="14" s="1"/>
  <c r="S58" i="14" s="1"/>
  <c r="F50" i="6"/>
  <c r="G50" i="6"/>
  <c r="H50" i="6" s="1"/>
  <c r="I50" i="6" s="1"/>
  <c r="G54" i="14"/>
  <c r="D54" i="14" s="1"/>
  <c r="Z72" i="6"/>
  <c r="W75" i="6"/>
  <c r="X75" i="6"/>
  <c r="Y75" i="6" s="1"/>
  <c r="AG72" i="14"/>
  <c r="AB72" i="14" s="1"/>
  <c r="Z72" i="14" s="1"/>
  <c r="S72" i="14" s="1"/>
  <c r="I68" i="15"/>
  <c r="V68" i="15" s="1"/>
  <c r="G68" i="11" s="1"/>
  <c r="D68" i="11" s="1"/>
  <c r="P72" i="7"/>
  <c r="D93" i="14"/>
  <c r="G97" i="6"/>
  <c r="H97" i="6" s="1"/>
  <c r="F97" i="6"/>
  <c r="G86" i="14"/>
  <c r="P89" i="14"/>
  <c r="M89" i="14" s="1"/>
  <c r="I95" i="6"/>
  <c r="AJ107" i="14"/>
  <c r="AB107" i="14" s="1"/>
  <c r="Z107" i="14" s="1"/>
  <c r="S107" i="14" s="1"/>
  <c r="P109" i="14"/>
  <c r="M109" i="14" s="1"/>
  <c r="V106" i="15"/>
  <c r="G106" i="11" s="1"/>
  <c r="D106" i="11" s="1"/>
  <c r="O114" i="7"/>
  <c r="U113" i="3"/>
  <c r="U63" i="5"/>
  <c r="AE121" i="8"/>
  <c r="AM121" i="8" s="1"/>
  <c r="AG122" i="14"/>
  <c r="S93" i="4"/>
  <c r="P6" i="6"/>
  <c r="Q6" i="6" s="1"/>
  <c r="R6" i="6" s="1"/>
  <c r="K16" i="8"/>
  <c r="O16" i="8" s="1"/>
  <c r="X16" i="8" s="1"/>
  <c r="R20" i="4"/>
  <c r="R35" i="4"/>
  <c r="R12" i="5"/>
  <c r="X76" i="8"/>
  <c r="S75" i="3" s="1"/>
  <c r="K7" i="6"/>
  <c r="L7" i="6" s="1"/>
  <c r="J7" i="6"/>
  <c r="P7" i="6"/>
  <c r="Q7" i="6" s="1"/>
  <c r="R7" i="6" s="1"/>
  <c r="AN228" i="17"/>
  <c r="D228" i="17" s="1"/>
  <c r="AN221" i="17"/>
  <c r="D221" i="17" s="1"/>
  <c r="AN216" i="17"/>
  <c r="D216" i="17" s="1"/>
  <c r="AN157" i="17"/>
  <c r="D157" i="17" s="1"/>
  <c r="AN93" i="17"/>
  <c r="D93" i="17" s="1"/>
  <c r="AN77" i="17"/>
  <c r="D77" i="17" s="1"/>
  <c r="AN72" i="17"/>
  <c r="D72" i="17" s="1"/>
  <c r="AN199" i="17"/>
  <c r="D199" i="17" s="1"/>
  <c r="AN194" i="17"/>
  <c r="D194" i="17" s="1"/>
  <c r="AN178" i="17"/>
  <c r="D178" i="17" s="1"/>
  <c r="AN135" i="17"/>
  <c r="D135" i="17" s="1"/>
  <c r="AN119" i="17"/>
  <c r="D119" i="17" s="1"/>
  <c r="AN103" i="17"/>
  <c r="D103" i="17" s="1"/>
  <c r="AN98" i="17"/>
  <c r="D98" i="17" s="1"/>
  <c r="AN87" i="17"/>
  <c r="D87" i="17" s="1"/>
  <c r="AN71" i="17"/>
  <c r="D71" i="17" s="1"/>
  <c r="AN47" i="17"/>
  <c r="D47" i="17" s="1"/>
  <c r="AN35" i="17"/>
  <c r="D35" i="17" s="1"/>
  <c r="AN27" i="17"/>
  <c r="D27" i="17" s="1"/>
  <c r="AN23" i="17"/>
  <c r="D23" i="17" s="1"/>
  <c r="AN19" i="17"/>
  <c r="D19" i="17" s="1"/>
  <c r="AN15" i="17"/>
  <c r="D15" i="17" s="1"/>
  <c r="AN213" i="17"/>
  <c r="D213" i="17" s="1"/>
  <c r="AN176" i="17"/>
  <c r="D176" i="17" s="1"/>
  <c r="AN144" i="17"/>
  <c r="D144" i="17" s="1"/>
  <c r="AN128" i="17"/>
  <c r="D128" i="17" s="1"/>
  <c r="AN117" i="17"/>
  <c r="D117" i="17" s="1"/>
  <c r="AN96" i="17"/>
  <c r="D96" i="17" s="1"/>
  <c r="AN85" i="17"/>
  <c r="D85" i="17" s="1"/>
  <c r="AN69" i="17"/>
  <c r="D69" i="17" s="1"/>
  <c r="AN64" i="17"/>
  <c r="D64" i="17" s="1"/>
  <c r="AN223" i="17"/>
  <c r="D223" i="17" s="1"/>
  <c r="AN218" i="17"/>
  <c r="D218" i="17" s="1"/>
  <c r="AN159" i="17"/>
  <c r="D159" i="17" s="1"/>
  <c r="AN154" i="17"/>
  <c r="D154" i="17" s="1"/>
  <c r="AN122" i="17"/>
  <c r="D122" i="17" s="1"/>
  <c r="AN111" i="17"/>
  <c r="D111" i="17" s="1"/>
  <c r="AN106" i="17"/>
  <c r="D106" i="17" s="1"/>
  <c r="AN79" i="17"/>
  <c r="D79" i="17" s="1"/>
  <c r="AN41" i="17"/>
  <c r="D41" i="17" s="1"/>
  <c r="AN37" i="17"/>
  <c r="D37" i="17" s="1"/>
  <c r="AN21" i="17"/>
  <c r="D21" i="17" s="1"/>
  <c r="AN17" i="17"/>
  <c r="D17" i="17" s="1"/>
  <c r="AN13" i="17"/>
  <c r="D13" i="17" s="1"/>
  <c r="AN5" i="17"/>
  <c r="D5" i="17" s="1"/>
  <c r="AN229" i="17"/>
  <c r="D229" i="17" s="1"/>
  <c r="AN78" i="17"/>
  <c r="D78" i="17" s="1"/>
  <c r="AN67" i="17"/>
  <c r="D67" i="17" s="1"/>
  <c r="AN16" i="17"/>
  <c r="D16" i="17" s="1"/>
  <c r="AN8" i="17"/>
  <c r="D8" i="17" s="1"/>
  <c r="AN161" i="17"/>
  <c r="D161" i="17" s="1"/>
  <c r="AN140" i="17"/>
  <c r="D140" i="17" s="1"/>
  <c r="AN76" i="17"/>
  <c r="D76" i="17" s="1"/>
  <c r="AN214" i="17"/>
  <c r="D214" i="17" s="1"/>
  <c r="AN203" i="17"/>
  <c r="D203" i="17" s="1"/>
  <c r="AN150" i="17"/>
  <c r="D150" i="17" s="1"/>
  <c r="AN118" i="17"/>
  <c r="D118" i="17" s="1"/>
  <c r="AN107" i="17"/>
  <c r="D107" i="17" s="1"/>
  <c r="AN75" i="17"/>
  <c r="D75" i="17" s="1"/>
  <c r="AN38" i="17"/>
  <c r="D38" i="17" s="1"/>
  <c r="AN22" i="17"/>
  <c r="D22" i="17" s="1"/>
  <c r="AN6" i="17"/>
  <c r="D6" i="17" s="1"/>
  <c r="AN222" i="17"/>
  <c r="D222" i="17" s="1"/>
  <c r="AN211" i="17"/>
  <c r="D211" i="17" s="1"/>
  <c r="AN190" i="17"/>
  <c r="D190" i="17" s="1"/>
  <c r="AN158" i="17"/>
  <c r="D158" i="17" s="1"/>
  <c r="AN147" i="17"/>
  <c r="D147" i="17" s="1"/>
  <c r="AN94" i="17"/>
  <c r="D94" i="17" s="1"/>
  <c r="AN62" i="17"/>
  <c r="D62" i="17" s="1"/>
  <c r="AN28" i="17"/>
  <c r="D28" i="17" s="1"/>
  <c r="AN20" i="17"/>
  <c r="D20" i="17" s="1"/>
  <c r="AN12" i="17"/>
  <c r="D12" i="17" s="1"/>
  <c r="AN4" i="17"/>
  <c r="D4" i="17" s="1"/>
  <c r="AN220" i="17"/>
  <c r="D220" i="17" s="1"/>
  <c r="AN177" i="17"/>
  <c r="D177" i="17" s="1"/>
  <c r="AN156" i="17"/>
  <c r="D156" i="17" s="1"/>
  <c r="AN145" i="17"/>
  <c r="D145" i="17" s="1"/>
  <c r="AN124" i="17"/>
  <c r="D124" i="17" s="1"/>
  <c r="AN92" i="17"/>
  <c r="D92" i="17" s="1"/>
  <c r="AN34" i="17"/>
  <c r="D34" i="17" s="1"/>
  <c r="AN105" i="17"/>
  <c r="D105" i="17" s="1"/>
  <c r="AN187" i="17"/>
  <c r="D187" i="17" s="1"/>
  <c r="AN73" i="17"/>
  <c r="D73" i="17" s="1"/>
  <c r="AN26" i="17"/>
  <c r="D26" i="17" s="1"/>
  <c r="AN212" i="17"/>
  <c r="D212" i="17" s="1"/>
  <c r="AN155" i="17"/>
  <c r="D155" i="17" s="1"/>
  <c r="AN70" i="17"/>
  <c r="D70" i="17" s="1"/>
  <c r="AN123" i="17"/>
  <c r="D123" i="17" s="1"/>
  <c r="AN42" i="17"/>
  <c r="D42" i="17" s="1"/>
  <c r="AN148" i="17"/>
  <c r="D148" i="17" s="1"/>
  <c r="AN137" i="17"/>
  <c r="D137" i="17" s="1"/>
  <c r="AN59" i="17"/>
  <c r="D59" i="17" s="1"/>
  <c r="AN121" i="17"/>
  <c r="D121" i="17" s="1"/>
  <c r="AN91" i="17"/>
  <c r="D91" i="17" s="1"/>
  <c r="C72" i="5"/>
  <c r="C60" i="5"/>
  <c r="C45" i="5"/>
  <c r="C8" i="5"/>
  <c r="U5" i="3"/>
  <c r="U50" i="5"/>
  <c r="C50" i="5"/>
  <c r="U13" i="4"/>
  <c r="U40" i="5"/>
  <c r="U13" i="5"/>
  <c r="C109" i="4"/>
  <c r="U49" i="4"/>
  <c r="U17" i="4"/>
  <c r="C77" i="5"/>
  <c r="C40" i="5"/>
  <c r="C28" i="5"/>
  <c r="C13" i="5"/>
  <c r="U85" i="4"/>
  <c r="U53" i="4"/>
  <c r="C55" i="5"/>
  <c r="U45" i="5"/>
  <c r="U72" i="5"/>
  <c r="C21" i="4"/>
  <c r="C15" i="4"/>
  <c r="C122" i="4"/>
  <c r="U70" i="5"/>
  <c r="C13" i="4"/>
  <c r="C94" i="4"/>
  <c r="C107" i="4"/>
  <c r="C32" i="5"/>
  <c r="C47" i="5"/>
  <c r="C7" i="4"/>
  <c r="U58" i="4"/>
  <c r="C73" i="4"/>
  <c r="U112" i="4"/>
  <c r="U41" i="4"/>
  <c r="C23" i="5"/>
  <c r="U23" i="5"/>
  <c r="U60" i="5"/>
  <c r="U108" i="4"/>
  <c r="U8" i="5"/>
  <c r="U64" i="5"/>
  <c r="U19" i="4"/>
  <c r="C16" i="5"/>
  <c r="C43" i="5"/>
  <c r="C47" i="4"/>
  <c r="U109" i="4"/>
  <c r="U11" i="4"/>
  <c r="C62" i="4"/>
  <c r="C41" i="4"/>
  <c r="U71" i="4"/>
  <c r="C120" i="4"/>
  <c r="U73" i="4"/>
  <c r="U123" i="4"/>
  <c r="C38" i="5"/>
  <c r="C24" i="5"/>
  <c r="U25" i="5"/>
  <c r="C17" i="4"/>
  <c r="U34" i="4"/>
  <c r="C79" i="4"/>
  <c r="C104" i="4"/>
  <c r="C30" i="4"/>
  <c r="U119" i="4"/>
  <c r="C19" i="5"/>
  <c r="C9" i="4"/>
  <c r="C90" i="4"/>
  <c r="C112" i="4"/>
  <c r="C116" i="4"/>
  <c r="U20" i="5"/>
  <c r="C31" i="4"/>
  <c r="C63" i="4"/>
  <c r="C95" i="4"/>
  <c r="C64" i="5"/>
  <c r="U52" i="5"/>
  <c r="U38" i="4"/>
  <c r="C22" i="5"/>
  <c r="C49" i="4"/>
  <c r="U66" i="4"/>
  <c r="C59" i="5"/>
  <c r="U7" i="4"/>
  <c r="C58" i="4"/>
  <c r="U120" i="4"/>
  <c r="C123" i="4"/>
  <c r="C83" i="4"/>
  <c r="U103" i="4"/>
  <c r="C25" i="5"/>
  <c r="U47" i="4"/>
  <c r="C81" i="4"/>
  <c r="U98" i="4"/>
  <c r="U104" i="4"/>
  <c r="U115" i="4"/>
  <c r="C46" i="5"/>
  <c r="C70" i="5"/>
  <c r="C75" i="4"/>
  <c r="C119" i="4"/>
  <c r="C26" i="4"/>
  <c r="C20" i="5"/>
  <c r="U57" i="5"/>
  <c r="C52" i="5"/>
  <c r="C51" i="4"/>
  <c r="C70" i="4"/>
  <c r="C34" i="4"/>
  <c r="U46" i="5"/>
  <c r="C43" i="4"/>
  <c r="U94" i="4"/>
  <c r="U56" i="5"/>
  <c r="U31" i="4"/>
  <c r="U63" i="4"/>
  <c r="U95" i="4"/>
  <c r="U38" i="5"/>
  <c r="C19" i="4"/>
  <c r="C38" i="4"/>
  <c r="C85" i="4"/>
  <c r="C103" i="4"/>
  <c r="C66" i="4"/>
  <c r="C115" i="4"/>
  <c r="U122" i="4"/>
  <c r="C11" i="4"/>
  <c r="U62" i="4"/>
  <c r="C77" i="4"/>
  <c r="U107" i="4"/>
  <c r="U32" i="5"/>
  <c r="U47" i="5"/>
  <c r="C71" i="4"/>
  <c r="C57" i="5"/>
  <c r="C108" i="4"/>
  <c r="C15" i="5"/>
  <c r="C18" i="5"/>
  <c r="C6" i="4"/>
  <c r="C53" i="4"/>
  <c r="U83" i="4"/>
  <c r="U16" i="5"/>
  <c r="U43" i="5"/>
  <c r="C98" i="4"/>
  <c r="C6" i="5"/>
  <c r="U30" i="4"/>
  <c r="C45" i="4"/>
  <c r="U75" i="4"/>
  <c r="C39" i="4"/>
  <c r="U90" i="4"/>
  <c r="U116" i="4"/>
  <c r="C56" i="5"/>
  <c r="U9" i="4"/>
  <c r="I30" i="6"/>
  <c r="I38" i="6"/>
  <c r="F39" i="6"/>
  <c r="G39" i="6"/>
  <c r="H39" i="6" s="1"/>
  <c r="L39" i="14"/>
  <c r="D39" i="14" s="1"/>
  <c r="S37" i="10"/>
  <c r="H40" i="7" s="1"/>
  <c r="R44" i="6"/>
  <c r="AB44" i="6" s="1"/>
  <c r="N43" i="3" s="1"/>
  <c r="L45" i="7"/>
  <c r="T45" i="6"/>
  <c r="U45" i="6" s="1"/>
  <c r="V45" i="6" s="1"/>
  <c r="P45" i="6"/>
  <c r="Q45" i="6" s="1"/>
  <c r="O45" i="6"/>
  <c r="X49" i="6"/>
  <c r="Y49" i="6" s="1"/>
  <c r="Z49" i="6" s="1"/>
  <c r="L48" i="7"/>
  <c r="U33" i="5"/>
  <c r="U45" i="3"/>
  <c r="W70" i="6"/>
  <c r="X70" i="6"/>
  <c r="Y70" i="6" s="1"/>
  <c r="O70" i="7"/>
  <c r="N72" i="7"/>
  <c r="Q72" i="7" s="1"/>
  <c r="P63" i="4" s="1"/>
  <c r="K72" i="7"/>
  <c r="P71" i="3" s="1"/>
  <c r="P74" i="7"/>
  <c r="P77" i="7"/>
  <c r="AJ90" i="14"/>
  <c r="I88" i="15"/>
  <c r="V88" i="15" s="1"/>
  <c r="G88" i="11" s="1"/>
  <c r="D88" i="11" s="1"/>
  <c r="AG89" i="14"/>
  <c r="O90" i="7"/>
  <c r="M90" i="7"/>
  <c r="AG96" i="14"/>
  <c r="I92" i="15"/>
  <c r="N103" i="7"/>
  <c r="K103" i="7"/>
  <c r="P102" i="3" s="1"/>
  <c r="N102" i="7"/>
  <c r="Q102" i="7" s="1"/>
  <c r="K102" i="7"/>
  <c r="P101" i="3" s="1"/>
  <c r="C113" i="14"/>
  <c r="H113" i="11" s="1"/>
  <c r="E113" i="11" s="1"/>
  <c r="B113" i="11" s="1"/>
  <c r="V118" i="10"/>
  <c r="Y121" i="8"/>
  <c r="Z121" i="8" s="1"/>
  <c r="R125" i="6"/>
  <c r="P118" i="14"/>
  <c r="M118" i="14" s="1"/>
  <c r="C118" i="14" s="1"/>
  <c r="H118" i="11" s="1"/>
  <c r="E118" i="11" s="1"/>
  <c r="J125" i="6"/>
  <c r="K125" i="6"/>
  <c r="L125" i="6" s="1"/>
  <c r="G123" i="14"/>
  <c r="D123" i="14" s="1"/>
  <c r="AE138" i="8"/>
  <c r="AM138" i="8" s="1"/>
  <c r="AN122" i="14"/>
  <c r="AB122" i="14" s="1"/>
  <c r="Z122" i="14" s="1"/>
  <c r="S122" i="14" s="1"/>
  <c r="U42" i="5"/>
  <c r="C58" i="5"/>
  <c r="S65" i="5"/>
  <c r="Q65" i="5" s="1"/>
  <c r="U48" i="4"/>
  <c r="C37" i="4"/>
  <c r="S67" i="4"/>
  <c r="P7" i="14"/>
  <c r="M7" i="14" s="1"/>
  <c r="O14" i="5"/>
  <c r="V16" i="10"/>
  <c r="Y19" i="8"/>
  <c r="Z19" i="8" s="1"/>
  <c r="L14" i="7"/>
  <c r="F22" i="6"/>
  <c r="G22" i="6"/>
  <c r="H22" i="6" s="1"/>
  <c r="S33" i="10"/>
  <c r="H36" i="7" s="1"/>
  <c r="M35" i="14"/>
  <c r="I29" i="6"/>
  <c r="N29" i="6" s="1"/>
  <c r="V49" i="10"/>
  <c r="Y52" i="8"/>
  <c r="Z52" i="8" s="1"/>
  <c r="G47" i="14"/>
  <c r="D47" i="14" s="1"/>
  <c r="U55" i="4"/>
  <c r="U62" i="3"/>
  <c r="Z71" i="6"/>
  <c r="AE65" i="8"/>
  <c r="AM65" i="8" s="1"/>
  <c r="P72" i="14"/>
  <c r="M72" i="14" s="1"/>
  <c r="M76" i="6"/>
  <c r="N76" i="6" s="1"/>
  <c r="M75" i="3" s="1"/>
  <c r="N74" i="7"/>
  <c r="K74" i="7"/>
  <c r="P73" i="3" s="1"/>
  <c r="V73" i="15"/>
  <c r="G73" i="11" s="1"/>
  <c r="D73" i="11" s="1"/>
  <c r="B56" i="14"/>
  <c r="F56" i="11" s="1"/>
  <c r="C56" i="11" s="1"/>
  <c r="AN56" i="14"/>
  <c r="AB56" i="14" s="1"/>
  <c r="Z56" i="14" s="1"/>
  <c r="V70" i="15"/>
  <c r="G70" i="11" s="1"/>
  <c r="D70" i="11" s="1"/>
  <c r="K74" i="14"/>
  <c r="L74" i="14" s="1"/>
  <c r="D74" i="14" s="1"/>
  <c r="AE82" i="8"/>
  <c r="AM82" i="8" s="1"/>
  <c r="V93" i="10"/>
  <c r="Y96" i="8"/>
  <c r="Z96" i="8" s="1"/>
  <c r="AG94" i="14"/>
  <c r="AB94" i="14" s="1"/>
  <c r="Z94" i="14" s="1"/>
  <c r="V89" i="10"/>
  <c r="Y92" i="8"/>
  <c r="Z92" i="8" s="1"/>
  <c r="AB78" i="14"/>
  <c r="Z78" i="14" s="1"/>
  <c r="S78" i="14" s="1"/>
  <c r="B78" i="14" s="1"/>
  <c r="F78" i="11" s="1"/>
  <c r="C78" i="11" s="1"/>
  <c r="P95" i="14"/>
  <c r="S107" i="10"/>
  <c r="H110" i="7" s="1"/>
  <c r="U96" i="4"/>
  <c r="U107" i="3"/>
  <c r="S120" i="10"/>
  <c r="H123" i="7" s="1"/>
  <c r="T133" i="10"/>
  <c r="I136" i="7" s="1"/>
  <c r="S35" i="5"/>
  <c r="R32" i="4"/>
  <c r="L7" i="7"/>
  <c r="Q6" i="8"/>
  <c r="L6" i="8"/>
  <c r="N6" i="8" s="1"/>
  <c r="T6" i="8"/>
  <c r="P6" i="8"/>
  <c r="F6" i="8"/>
  <c r="H6" i="8" s="1"/>
  <c r="G6" i="8"/>
  <c r="U6" i="8"/>
  <c r="V6" i="8"/>
  <c r="M6" i="8"/>
  <c r="S6" i="8"/>
  <c r="J6" i="8"/>
  <c r="I6" i="8"/>
  <c r="C69" i="4"/>
  <c r="S99" i="4"/>
  <c r="O117" i="4"/>
  <c r="S11" i="5"/>
  <c r="Q11" i="5" s="1"/>
  <c r="R75" i="5"/>
  <c r="AE6" i="8"/>
  <c r="AM6" i="8" s="1"/>
  <c r="AN6" i="8" s="1"/>
  <c r="O19" i="7"/>
  <c r="Q27" i="8"/>
  <c r="R27" i="8" s="1"/>
  <c r="X27" i="8" s="1"/>
  <c r="Q29" i="8"/>
  <c r="R29" i="8" s="1"/>
  <c r="X29" i="8" s="1"/>
  <c r="Q28" i="8"/>
  <c r="R28" i="8" s="1"/>
  <c r="X28" i="8" s="1"/>
  <c r="S27" i="3" s="1"/>
  <c r="G25" i="14"/>
  <c r="P23" i="7"/>
  <c r="AE42" i="8"/>
  <c r="AM42" i="8" s="1"/>
  <c r="U28" i="5"/>
  <c r="U39" i="3"/>
  <c r="S39" i="10"/>
  <c r="H42" i="7" s="1"/>
  <c r="M46" i="14"/>
  <c r="O52" i="6"/>
  <c r="T52" i="6"/>
  <c r="U52" i="6" s="1"/>
  <c r="V52" i="6" s="1"/>
  <c r="AA52" i="6" s="1"/>
  <c r="P52" i="6"/>
  <c r="Q52" i="6" s="1"/>
  <c r="F58" i="6"/>
  <c r="G58" i="6"/>
  <c r="H58" i="6" s="1"/>
  <c r="G61" i="6"/>
  <c r="H61" i="6" s="1"/>
  <c r="F61" i="6"/>
  <c r="AL61" i="8"/>
  <c r="Q68" i="7"/>
  <c r="P59" i="4" s="1"/>
  <c r="M50" i="7"/>
  <c r="L50" i="7"/>
  <c r="I54" i="15"/>
  <c r="V54" i="15" s="1"/>
  <c r="G54" i="11" s="1"/>
  <c r="D54" i="11" s="1"/>
  <c r="G65" i="6"/>
  <c r="H65" i="6" s="1"/>
  <c r="F65" i="6"/>
  <c r="K65" i="6"/>
  <c r="L65" i="6" s="1"/>
  <c r="J65" i="6"/>
  <c r="M66" i="14"/>
  <c r="C66" i="14" s="1"/>
  <c r="H66" i="11" s="1"/>
  <c r="E66" i="11" s="1"/>
  <c r="O56" i="6"/>
  <c r="T56" i="6"/>
  <c r="U56" i="6" s="1"/>
  <c r="V56" i="6" s="1"/>
  <c r="P56" i="6"/>
  <c r="Q56" i="6" s="1"/>
  <c r="AG87" i="14"/>
  <c r="AB87" i="14" s="1"/>
  <c r="Z87" i="14" s="1"/>
  <c r="S87" i="14" s="1"/>
  <c r="AH96" i="8"/>
  <c r="AM96" i="8" s="1"/>
  <c r="V94" i="15"/>
  <c r="G94" i="11" s="1"/>
  <c r="D94" i="11" s="1"/>
  <c r="P84" i="7"/>
  <c r="J93" i="6"/>
  <c r="K93" i="6"/>
  <c r="L93" i="6" s="1"/>
  <c r="M93" i="6" s="1"/>
  <c r="U82" i="3"/>
  <c r="AN101" i="14"/>
  <c r="L104" i="7"/>
  <c r="L99" i="14"/>
  <c r="D99" i="14" s="1"/>
  <c r="B99" i="14" s="1"/>
  <c r="F99" i="11" s="1"/>
  <c r="C99" i="11" s="1"/>
  <c r="F112" i="6"/>
  <c r="G112" i="6"/>
  <c r="H112" i="6" s="1"/>
  <c r="AH108" i="8"/>
  <c r="AM108" i="8" s="1"/>
  <c r="AN108" i="8" s="1"/>
  <c r="V114" i="10"/>
  <c r="Y117" i="8"/>
  <c r="Z117" i="8" s="1"/>
  <c r="N128" i="7"/>
  <c r="Q128" i="7" s="1"/>
  <c r="P113" i="4" s="1"/>
  <c r="K128" i="7"/>
  <c r="P127" i="3" s="1"/>
  <c r="AN128" i="8"/>
  <c r="T127" i="3" s="1"/>
  <c r="R127" i="3" s="1"/>
  <c r="O138" i="7"/>
  <c r="R55" i="4"/>
  <c r="O55" i="4"/>
  <c r="O129" i="8"/>
  <c r="X129" i="8" s="1"/>
  <c r="S128" i="3" s="1"/>
  <c r="C56" i="4"/>
  <c r="U56" i="4"/>
  <c r="U105" i="4"/>
  <c r="O48" i="5"/>
  <c r="U48" i="5"/>
  <c r="AN7" i="14"/>
  <c r="T10" i="6"/>
  <c r="U10" i="6" s="1"/>
  <c r="V10" i="6" s="1"/>
  <c r="P10" i="6"/>
  <c r="Q10" i="6" s="1"/>
  <c r="O10" i="6"/>
  <c r="P16" i="14"/>
  <c r="M16" i="14" s="1"/>
  <c r="L11" i="14"/>
  <c r="D11" i="14" s="1"/>
  <c r="U11" i="3"/>
  <c r="G15" i="14"/>
  <c r="D15" i="14" s="1"/>
  <c r="T18" i="6"/>
  <c r="U18" i="6" s="1"/>
  <c r="V18" i="6" s="1"/>
  <c r="AA18" i="6" s="1"/>
  <c r="L6" i="7"/>
  <c r="P20" i="14"/>
  <c r="M20" i="14" s="1"/>
  <c r="M24" i="7"/>
  <c r="G38" i="14"/>
  <c r="D38" i="14" s="1"/>
  <c r="P41" i="14"/>
  <c r="M41" i="14" s="1"/>
  <c r="AN50" i="14"/>
  <c r="L34" i="14"/>
  <c r="D34" i="14" s="1"/>
  <c r="B34" i="14" s="1"/>
  <c r="F34" i="11" s="1"/>
  <c r="C34" i="11" s="1"/>
  <c r="C34" i="14"/>
  <c r="H34" i="11" s="1"/>
  <c r="E34" i="11" s="1"/>
  <c r="P35" i="6"/>
  <c r="Q35" i="6" s="1"/>
  <c r="T35" i="6"/>
  <c r="U35" i="6" s="1"/>
  <c r="V35" i="6" s="1"/>
  <c r="AA35" i="6" s="1"/>
  <c r="O35" i="6"/>
  <c r="U65" i="3"/>
  <c r="U57" i="4"/>
  <c r="AN77" i="14"/>
  <c r="AB77" i="14" s="1"/>
  <c r="Z77" i="14" s="1"/>
  <c r="S77" i="14" s="1"/>
  <c r="P79" i="14"/>
  <c r="M79" i="14" s="1"/>
  <c r="P88" i="7"/>
  <c r="O97" i="7"/>
  <c r="P104" i="7"/>
  <c r="C103" i="14"/>
  <c r="H103" i="11" s="1"/>
  <c r="E103" i="11" s="1"/>
  <c r="N106" i="7"/>
  <c r="Q106" i="7" s="1"/>
  <c r="K106" i="7"/>
  <c r="P105" i="3" s="1"/>
  <c r="U101" i="4"/>
  <c r="U112" i="3"/>
  <c r="R108" i="6"/>
  <c r="AE117" i="8"/>
  <c r="AM117" i="8" s="1"/>
  <c r="I119" i="15"/>
  <c r="V119" i="15" s="1"/>
  <c r="G119" i="11" s="1"/>
  <c r="D119" i="11" s="1"/>
  <c r="AB115" i="14"/>
  <c r="Z115" i="14" s="1"/>
  <c r="S115" i="14" s="1"/>
  <c r="N124" i="7"/>
  <c r="K124" i="7"/>
  <c r="P123" i="3" s="1"/>
  <c r="M124" i="7"/>
  <c r="X35" i="8"/>
  <c r="S34" i="3" s="1"/>
  <c r="AE10" i="8"/>
  <c r="R63" i="5"/>
  <c r="V14" i="10"/>
  <c r="Y17" i="8"/>
  <c r="Z17" i="8" s="1"/>
  <c r="U6" i="3"/>
  <c r="U6" i="4"/>
  <c r="C63" i="5"/>
  <c r="U29" i="4"/>
  <c r="R25" i="4"/>
  <c r="L66" i="5"/>
  <c r="U25" i="4"/>
  <c r="U89" i="4"/>
  <c r="C88" i="4"/>
  <c r="U88" i="4"/>
  <c r="C66" i="5"/>
  <c r="C54" i="5"/>
  <c r="U33" i="4"/>
  <c r="S33" i="4"/>
  <c r="AE18" i="8"/>
  <c r="U16" i="3"/>
  <c r="U15" i="4"/>
  <c r="AE28" i="8"/>
  <c r="AM28" i="8" s="1"/>
  <c r="D20" i="14"/>
  <c r="P28" i="14"/>
  <c r="M28" i="14" s="1"/>
  <c r="I47" i="6"/>
  <c r="V37" i="10"/>
  <c r="Y40" i="8"/>
  <c r="Z40" i="8" s="1"/>
  <c r="T40" i="6"/>
  <c r="U40" i="6" s="1"/>
  <c r="V40" i="6" s="1"/>
  <c r="P40" i="6"/>
  <c r="Q40" i="6" s="1"/>
  <c r="O40" i="6"/>
  <c r="AB38" i="14"/>
  <c r="Z38" i="14" s="1"/>
  <c r="S38" i="14" s="1"/>
  <c r="X63" i="6"/>
  <c r="Y63" i="6" s="1"/>
  <c r="W63" i="6"/>
  <c r="M62" i="14"/>
  <c r="F80" i="6"/>
  <c r="G80" i="6"/>
  <c r="H80" i="6" s="1"/>
  <c r="I53" i="15"/>
  <c r="V53" i="15" s="1"/>
  <c r="G53" i="11" s="1"/>
  <c r="D53" i="11" s="1"/>
  <c r="P82" i="14"/>
  <c r="M82" i="14" s="1"/>
  <c r="B82" i="14" s="1"/>
  <c r="F82" i="11" s="1"/>
  <c r="C82" i="11" s="1"/>
  <c r="I84" i="15"/>
  <c r="V84" i="15" s="1"/>
  <c r="G84" i="11" s="1"/>
  <c r="D84" i="11" s="1"/>
  <c r="V85" i="10"/>
  <c r="Y88" i="8"/>
  <c r="Z88" i="8" s="1"/>
  <c r="Z84" i="14"/>
  <c r="S84" i="14" s="1"/>
  <c r="K92" i="6"/>
  <c r="L92" i="6" s="1"/>
  <c r="J92" i="6"/>
  <c r="M97" i="6"/>
  <c r="AB104" i="14"/>
  <c r="Z104" i="14" s="1"/>
  <c r="AA103" i="6"/>
  <c r="AE109" i="8"/>
  <c r="AM109" i="8" s="1"/>
  <c r="AN109" i="8" s="1"/>
  <c r="M119" i="7"/>
  <c r="O119" i="7"/>
  <c r="P126" i="14"/>
  <c r="M126" i="14" s="1"/>
  <c r="AM134" i="8"/>
  <c r="AN134" i="8" s="1"/>
  <c r="AE134" i="8"/>
  <c r="C59" i="4"/>
  <c r="C111" i="4"/>
  <c r="S27" i="5"/>
  <c r="AH10" i="8"/>
  <c r="M8" i="7"/>
  <c r="X77" i="8"/>
  <c r="S76" i="3" s="1"/>
  <c r="R76" i="3" s="1"/>
  <c r="U76" i="5"/>
  <c r="S15" i="10"/>
  <c r="H18" i="7" s="1"/>
  <c r="X8" i="6"/>
  <c r="Y8" i="6" s="1"/>
  <c r="W8" i="6"/>
  <c r="K10" i="8"/>
  <c r="O10" i="8" s="1"/>
  <c r="X10" i="8" s="1"/>
  <c r="S6" i="10"/>
  <c r="H9" i="7" s="1"/>
  <c r="R27" i="6"/>
  <c r="X33" i="6"/>
  <c r="Y33" i="6" s="1"/>
  <c r="Z33" i="6" s="1"/>
  <c r="W33" i="6"/>
  <c r="W23" i="6"/>
  <c r="X23" i="6"/>
  <c r="Y23" i="6" s="1"/>
  <c r="I34" i="6"/>
  <c r="N34" i="6" s="1"/>
  <c r="M33" i="3" s="1"/>
  <c r="G44" i="6"/>
  <c r="H44" i="6" s="1"/>
  <c r="F44" i="6"/>
  <c r="V35" i="10"/>
  <c r="Y38" i="8"/>
  <c r="Z38" i="8" s="1"/>
  <c r="AN38" i="8" s="1"/>
  <c r="T37" i="3" s="1"/>
  <c r="R37" i="3" s="1"/>
  <c r="O75" i="7"/>
  <c r="K79" i="7"/>
  <c r="P78" i="3" s="1"/>
  <c r="N79" i="7"/>
  <c r="P75" i="7"/>
  <c r="W80" i="6"/>
  <c r="X80" i="6"/>
  <c r="Y80" i="6" s="1"/>
  <c r="Q85" i="8"/>
  <c r="R85" i="8" s="1"/>
  <c r="X85" i="8" s="1"/>
  <c r="S84" i="3" s="1"/>
  <c r="Q86" i="8"/>
  <c r="R86" i="8" s="1"/>
  <c r="G85" i="14"/>
  <c r="L87" i="14"/>
  <c r="I85" i="15"/>
  <c r="V85" i="15" s="1"/>
  <c r="G85" i="11" s="1"/>
  <c r="D85" i="11" s="1"/>
  <c r="V86" i="15"/>
  <c r="G86" i="11" s="1"/>
  <c r="D86" i="11" s="1"/>
  <c r="I105" i="6"/>
  <c r="N105" i="6" s="1"/>
  <c r="K102" i="6"/>
  <c r="L102" i="6" s="1"/>
  <c r="M102" i="6" s="1"/>
  <c r="G102" i="6"/>
  <c r="H102" i="6" s="1"/>
  <c r="I102" i="6" s="1"/>
  <c r="AG112" i="14"/>
  <c r="M111" i="14"/>
  <c r="B111" i="14" s="1"/>
  <c r="F111" i="11" s="1"/>
  <c r="C111" i="11" s="1"/>
  <c r="Z134" i="6"/>
  <c r="C14" i="4"/>
  <c r="R42" i="4"/>
  <c r="U42" i="4"/>
  <c r="O74" i="4"/>
  <c r="R62" i="5"/>
  <c r="O22" i="4"/>
  <c r="O10" i="7"/>
  <c r="I11" i="6"/>
  <c r="O17" i="7"/>
  <c r="AN11" i="14"/>
  <c r="AB11" i="14" s="1"/>
  <c r="Z11" i="14" s="1"/>
  <c r="S11" i="14" s="1"/>
  <c r="O15" i="6"/>
  <c r="P15" i="6"/>
  <c r="Q15" i="6" s="1"/>
  <c r="T15" i="6"/>
  <c r="U15" i="6" s="1"/>
  <c r="V15" i="6" s="1"/>
  <c r="I12" i="6"/>
  <c r="AM27" i="8"/>
  <c r="AE27" i="8"/>
  <c r="Z24" i="6"/>
  <c r="AA24" i="6" s="1"/>
  <c r="AB24" i="6" s="1"/>
  <c r="AA31" i="6"/>
  <c r="P20" i="7"/>
  <c r="M20" i="7"/>
  <c r="R43" i="6"/>
  <c r="AB39" i="14"/>
  <c r="Z39" i="14" s="1"/>
  <c r="S39" i="14" s="1"/>
  <c r="S42" i="10"/>
  <c r="H45" i="7" s="1"/>
  <c r="M39" i="14"/>
  <c r="X55" i="6"/>
  <c r="Y55" i="6" s="1"/>
  <c r="W55" i="6"/>
  <c r="T47" i="6"/>
  <c r="U47" i="6" s="1"/>
  <c r="V47" i="6" s="1"/>
  <c r="P47" i="6"/>
  <c r="Q47" i="6" s="1"/>
  <c r="X47" i="6"/>
  <c r="Y47" i="6" s="1"/>
  <c r="Z47" i="6" s="1"/>
  <c r="O47" i="6"/>
  <c r="V57" i="15"/>
  <c r="G57" i="11" s="1"/>
  <c r="D57" i="11" s="1"/>
  <c r="O82" i="7"/>
  <c r="N83" i="7"/>
  <c r="Q83" i="7" s="1"/>
  <c r="P73" i="4" s="1"/>
  <c r="K83" i="7"/>
  <c r="P82" i="3" s="1"/>
  <c r="W93" i="6"/>
  <c r="X93" i="6"/>
  <c r="Y93" i="6" s="1"/>
  <c r="Z93" i="6" s="1"/>
  <c r="M84" i="14"/>
  <c r="B84" i="14" s="1"/>
  <c r="F84" i="11" s="1"/>
  <c r="C84" i="11" s="1"/>
  <c r="U81" i="4"/>
  <c r="U91" i="3"/>
  <c r="U89" i="3"/>
  <c r="U79" i="4"/>
  <c r="I87" i="15"/>
  <c r="V87" i="15" s="1"/>
  <c r="G87" i="11" s="1"/>
  <c r="D87" i="11" s="1"/>
  <c r="AG90" i="14"/>
  <c r="U98" i="3"/>
  <c r="K103" i="6"/>
  <c r="L103" i="6" s="1"/>
  <c r="M103" i="6" s="1"/>
  <c r="J103" i="6"/>
  <c r="AL113" i="8"/>
  <c r="U122" i="3"/>
  <c r="F133" i="6"/>
  <c r="G133" i="6"/>
  <c r="H133" i="6" s="1"/>
  <c r="V123" i="10"/>
  <c r="Y126" i="8"/>
  <c r="Z126" i="8" s="1"/>
  <c r="U91" i="4"/>
  <c r="R114" i="4"/>
  <c r="X79" i="8"/>
  <c r="S78" i="3" s="1"/>
  <c r="W10" i="6"/>
  <c r="X10" i="6"/>
  <c r="Y10" i="6" s="1"/>
  <c r="Z10" i="6" s="1"/>
  <c r="X61" i="8"/>
  <c r="S60" i="3" s="1"/>
  <c r="O131" i="8"/>
  <c r="X131" i="8" s="1"/>
  <c r="S130" i="3" s="1"/>
  <c r="AH18" i="8"/>
  <c r="AM18" i="8" s="1"/>
  <c r="AE17" i="8"/>
  <c r="AM17" i="8" s="1"/>
  <c r="K24" i="14"/>
  <c r="L24" i="14" s="1"/>
  <c r="D24" i="14" s="1"/>
  <c r="B24" i="14" s="1"/>
  <c r="F24" i="11" s="1"/>
  <c r="C24" i="11" s="1"/>
  <c r="O36" i="6"/>
  <c r="T36" i="6"/>
  <c r="U36" i="6" s="1"/>
  <c r="V36" i="6" s="1"/>
  <c r="P36" i="6"/>
  <c r="Q36" i="6" s="1"/>
  <c r="P43" i="7"/>
  <c r="T38" i="6"/>
  <c r="U38" i="6" s="1"/>
  <c r="V38" i="6" s="1"/>
  <c r="AA38" i="6" s="1"/>
  <c r="P38" i="6"/>
  <c r="Q38" i="6" s="1"/>
  <c r="O38" i="6"/>
  <c r="F41" i="6"/>
  <c r="G41" i="6"/>
  <c r="H41" i="6" s="1"/>
  <c r="S46" i="10"/>
  <c r="H49" i="7" s="1"/>
  <c r="S31" i="10"/>
  <c r="H34" i="7" s="1"/>
  <c r="N47" i="6"/>
  <c r="M46" i="3" s="1"/>
  <c r="S52" i="10"/>
  <c r="H55" i="7" s="1"/>
  <c r="P55" i="7"/>
  <c r="M57" i="7"/>
  <c r="I63" i="6"/>
  <c r="V62" i="15"/>
  <c r="G62" i="11" s="1"/>
  <c r="D62" i="11" s="1"/>
  <c r="U44" i="5"/>
  <c r="U64" i="3"/>
  <c r="O78" i="7"/>
  <c r="AH75" i="8"/>
  <c r="X82" i="6"/>
  <c r="Y82" i="6" s="1"/>
  <c r="W82" i="6"/>
  <c r="M93" i="14"/>
  <c r="V93" i="15"/>
  <c r="G93" i="11" s="1"/>
  <c r="D93" i="11" s="1"/>
  <c r="G87" i="14"/>
  <c r="L85" i="14"/>
  <c r="I89" i="15"/>
  <c r="V89" i="15" s="1"/>
  <c r="G89" i="11" s="1"/>
  <c r="D89" i="11" s="1"/>
  <c r="V96" i="10"/>
  <c r="Y99" i="8"/>
  <c r="Z99" i="8" s="1"/>
  <c r="AH110" i="8"/>
  <c r="W107" i="6"/>
  <c r="X107" i="6"/>
  <c r="Y107" i="6" s="1"/>
  <c r="V105" i="15"/>
  <c r="G105" i="11" s="1"/>
  <c r="D105" i="11" s="1"/>
  <c r="J131" i="6"/>
  <c r="K131" i="6"/>
  <c r="L131" i="6" s="1"/>
  <c r="Z126" i="14"/>
  <c r="S126" i="14" s="1"/>
  <c r="U26" i="5"/>
  <c r="U93" i="4"/>
  <c r="T6" i="6"/>
  <c r="U6" i="6" s="1"/>
  <c r="V6" i="6" s="1"/>
  <c r="U86" i="4"/>
  <c r="U72" i="4"/>
  <c r="P17" i="7"/>
  <c r="G4" i="14"/>
  <c r="O22" i="7"/>
  <c r="F8" i="6"/>
  <c r="G8" i="6"/>
  <c r="H8" i="6" s="1"/>
  <c r="I8" i="6" s="1"/>
  <c r="O64" i="5"/>
  <c r="O19" i="4"/>
  <c r="P40" i="5"/>
  <c r="O58" i="4"/>
  <c r="O119" i="4"/>
  <c r="P20" i="5"/>
  <c r="P52" i="5"/>
  <c r="O20" i="5"/>
  <c r="O52" i="5"/>
  <c r="O85" i="4"/>
  <c r="O103" i="4"/>
  <c r="P115" i="4"/>
  <c r="O6" i="5"/>
  <c r="O120" i="4"/>
  <c r="P58" i="4"/>
  <c r="P53" i="4"/>
  <c r="P24" i="5"/>
  <c r="O104" i="4"/>
  <c r="P94" i="4"/>
  <c r="N115" i="4"/>
  <c r="O16" i="5"/>
  <c r="P119" i="4"/>
  <c r="O63" i="4"/>
  <c r="O115" i="4"/>
  <c r="P83" i="4"/>
  <c r="O94" i="4"/>
  <c r="P47" i="5"/>
  <c r="P112" i="4"/>
  <c r="O72" i="5"/>
  <c r="O6" i="4"/>
  <c r="O83" i="4"/>
  <c r="O112" i="4"/>
  <c r="O116" i="4"/>
  <c r="O107" i="4"/>
  <c r="O34" i="4"/>
  <c r="P19" i="4"/>
  <c r="O26" i="4"/>
  <c r="O70" i="5"/>
  <c r="O43" i="4"/>
  <c r="P120" i="4"/>
  <c r="Q21" i="7"/>
  <c r="P17" i="5" s="1"/>
  <c r="P28" i="7"/>
  <c r="AN29" i="8"/>
  <c r="T28" i="3" s="1"/>
  <c r="K32" i="7"/>
  <c r="P31" i="3" s="1"/>
  <c r="N32" i="7"/>
  <c r="Q32" i="7" s="1"/>
  <c r="P28" i="4" s="1"/>
  <c r="O16" i="6"/>
  <c r="T16" i="6"/>
  <c r="U16" i="6" s="1"/>
  <c r="V16" i="6" s="1"/>
  <c r="AA16" i="6" s="1"/>
  <c r="P16" i="6"/>
  <c r="Q16" i="6" s="1"/>
  <c r="U23" i="3"/>
  <c r="U19" i="5"/>
  <c r="D42" i="14"/>
  <c r="I49" i="15"/>
  <c r="V49" i="15" s="1"/>
  <c r="G49" i="11" s="1"/>
  <c r="D49" i="11" s="1"/>
  <c r="M51" i="6"/>
  <c r="P58" i="14"/>
  <c r="M58" i="14" s="1"/>
  <c r="O46" i="7"/>
  <c r="P46" i="7"/>
  <c r="G46" i="14"/>
  <c r="AN56" i="8"/>
  <c r="T55" i="3" s="1"/>
  <c r="R55" i="3" s="1"/>
  <c r="AJ59" i="14"/>
  <c r="AB59" i="14" s="1"/>
  <c r="Z59" i="14" s="1"/>
  <c r="S59" i="14" s="1"/>
  <c r="F66" i="6"/>
  <c r="G66" i="6"/>
  <c r="H66" i="6" s="1"/>
  <c r="AN62" i="14"/>
  <c r="AB62" i="14" s="1"/>
  <c r="Z62" i="14" s="1"/>
  <c r="S62" i="14" s="1"/>
  <c r="V77" i="15"/>
  <c r="G77" i="11" s="1"/>
  <c r="D77" i="11" s="1"/>
  <c r="J74" i="6"/>
  <c r="K74" i="6"/>
  <c r="L74" i="6" s="1"/>
  <c r="T74" i="10"/>
  <c r="I77" i="7" s="1"/>
  <c r="S92" i="10"/>
  <c r="H95" i="7" s="1"/>
  <c r="R121" i="6"/>
  <c r="S122" i="10"/>
  <c r="H125" i="7" s="1"/>
  <c r="T129" i="6"/>
  <c r="U129" i="6" s="1"/>
  <c r="V129" i="6" s="1"/>
  <c r="AA129" i="6" s="1"/>
  <c r="P129" i="6"/>
  <c r="Q129" i="6" s="1"/>
  <c r="O129" i="6"/>
  <c r="W136" i="6"/>
  <c r="X136" i="6"/>
  <c r="Y136" i="6" s="1"/>
  <c r="Z136" i="6" s="1"/>
  <c r="L138" i="7"/>
  <c r="C42" i="5"/>
  <c r="X42" i="8"/>
  <c r="S41" i="3" s="1"/>
  <c r="C48" i="4"/>
  <c r="S37" i="4"/>
  <c r="V7" i="10"/>
  <c r="Y10" i="8"/>
  <c r="Z10" i="8" s="1"/>
  <c r="L17" i="7"/>
  <c r="AE11" i="8"/>
  <c r="AM11" i="8" s="1"/>
  <c r="O24" i="7"/>
  <c r="U24" i="3"/>
  <c r="U22" i="4"/>
  <c r="K22" i="14"/>
  <c r="L22" i="14" s="1"/>
  <c r="D22" i="14" s="1"/>
  <c r="B22" i="14" s="1"/>
  <c r="F22" i="11" s="1"/>
  <c r="C22" i="11" s="1"/>
  <c r="B22" i="11" s="1"/>
  <c r="AN32" i="8"/>
  <c r="T31" i="3" s="1"/>
  <c r="R31" i="3" s="1"/>
  <c r="U21" i="4"/>
  <c r="U22" i="3"/>
  <c r="M30" i="7"/>
  <c r="S32" i="10"/>
  <c r="H35" i="7" s="1"/>
  <c r="O54" i="7"/>
  <c r="M54" i="14"/>
  <c r="V63" i="15"/>
  <c r="G63" i="11" s="1"/>
  <c r="D63" i="11" s="1"/>
  <c r="X76" i="6"/>
  <c r="Y76" i="6" s="1"/>
  <c r="W76" i="6"/>
  <c r="V67" i="15"/>
  <c r="G67" i="11" s="1"/>
  <c r="D67" i="11" s="1"/>
  <c r="L70" i="14"/>
  <c r="D70" i="14" s="1"/>
  <c r="U55" i="5"/>
  <c r="U87" i="3"/>
  <c r="X88" i="6"/>
  <c r="Y88" i="6" s="1"/>
  <c r="Z88" i="6" s="1"/>
  <c r="V87" i="10"/>
  <c r="Y90" i="8"/>
  <c r="Z90" i="8" s="1"/>
  <c r="K109" i="7"/>
  <c r="P108" i="3" s="1"/>
  <c r="N109" i="7"/>
  <c r="Q109" i="7" s="1"/>
  <c r="P60" i="5" s="1"/>
  <c r="I108" i="15"/>
  <c r="V108" i="15" s="1"/>
  <c r="G108" i="11" s="1"/>
  <c r="D108" i="11" s="1"/>
  <c r="W120" i="6"/>
  <c r="X120" i="6"/>
  <c r="Y120" i="6" s="1"/>
  <c r="Z120" i="6" s="1"/>
  <c r="AA120" i="6" s="1"/>
  <c r="AB120" i="6" s="1"/>
  <c r="N119" i="3" s="1"/>
  <c r="K129" i="6"/>
  <c r="L129" i="6" s="1"/>
  <c r="J129" i="6"/>
  <c r="L125" i="14"/>
  <c r="D125" i="14" s="1"/>
  <c r="AJ135" i="14"/>
  <c r="AB135" i="14" s="1"/>
  <c r="Z135" i="14" s="1"/>
  <c r="S135" i="14" s="1"/>
  <c r="L112" i="14"/>
  <c r="D112" i="14" s="1"/>
  <c r="AL130" i="8"/>
  <c r="AM130" i="8" s="1"/>
  <c r="O64" i="4"/>
  <c r="N24" i="4"/>
  <c r="R99" i="4"/>
  <c r="C75" i="5"/>
  <c r="R18" i="4"/>
  <c r="U50" i="4"/>
  <c r="K3" i="14"/>
  <c r="L3" i="14" s="1"/>
  <c r="D3" i="14" s="1"/>
  <c r="P15" i="7"/>
  <c r="AN12" i="14"/>
  <c r="AB12" i="14" s="1"/>
  <c r="Z12" i="14" s="1"/>
  <c r="S12" i="14" s="1"/>
  <c r="AG33" i="14"/>
  <c r="AB33" i="14" s="1"/>
  <c r="Z33" i="14" s="1"/>
  <c r="S33" i="14" s="1"/>
  <c r="AG21" i="14"/>
  <c r="AB21" i="14" s="1"/>
  <c r="Z21" i="14" s="1"/>
  <c r="S21" i="14" s="1"/>
  <c r="L35" i="7"/>
  <c r="AH52" i="8"/>
  <c r="M38" i="14"/>
  <c r="O53" i="6"/>
  <c r="T53" i="6"/>
  <c r="U53" i="6" s="1"/>
  <c r="V53" i="6" s="1"/>
  <c r="P53" i="6"/>
  <c r="Q53" i="6" s="1"/>
  <c r="U53" i="3"/>
  <c r="AG60" i="14"/>
  <c r="AB60" i="14" s="1"/>
  <c r="Z60" i="14" s="1"/>
  <c r="S60" i="14" s="1"/>
  <c r="M78" i="7"/>
  <c r="P78" i="7"/>
  <c r="L68" i="14"/>
  <c r="D68" i="14" s="1"/>
  <c r="AB83" i="6"/>
  <c r="N82" i="3" s="1"/>
  <c r="M74" i="7"/>
  <c r="I83" i="15"/>
  <c r="V83" i="15" s="1"/>
  <c r="G83" i="11" s="1"/>
  <c r="D83" i="11" s="1"/>
  <c r="AE90" i="8"/>
  <c r="AM90" i="8" s="1"/>
  <c r="T97" i="6"/>
  <c r="U97" i="6" s="1"/>
  <c r="V97" i="6" s="1"/>
  <c r="P97" i="6"/>
  <c r="Q97" i="6" s="1"/>
  <c r="O97" i="6"/>
  <c r="M97" i="7"/>
  <c r="O89" i="7"/>
  <c r="M101" i="14"/>
  <c r="L96" i="14"/>
  <c r="D96" i="14" s="1"/>
  <c r="B96" i="14" s="1"/>
  <c r="F96" i="11" s="1"/>
  <c r="C96" i="11" s="1"/>
  <c r="U75" i="5"/>
  <c r="U134" i="3"/>
  <c r="M137" i="7"/>
  <c r="R27" i="4"/>
  <c r="X69" i="8"/>
  <c r="S68" i="3" s="1"/>
  <c r="P55" i="4"/>
  <c r="P69" i="5"/>
  <c r="U121" i="4"/>
  <c r="H24" i="8"/>
  <c r="O24" i="8" s="1"/>
  <c r="X24" i="8" s="1"/>
  <c r="S23" i="3" s="1"/>
  <c r="K33" i="7"/>
  <c r="P32" i="3" s="1"/>
  <c r="N33" i="7"/>
  <c r="Q33" i="7" s="1"/>
  <c r="P29" i="4" s="1"/>
  <c r="AG28" i="14"/>
  <c r="AB28" i="14" s="1"/>
  <c r="Z28" i="14" s="1"/>
  <c r="S28" i="14" s="1"/>
  <c r="O31" i="7"/>
  <c r="K36" i="6"/>
  <c r="L36" i="6" s="1"/>
  <c r="J36" i="6"/>
  <c r="X37" i="6"/>
  <c r="Y37" i="6" s="1"/>
  <c r="Z37" i="6" s="1"/>
  <c r="O37" i="6"/>
  <c r="T37" i="6"/>
  <c r="U37" i="6" s="1"/>
  <c r="V37" i="6" s="1"/>
  <c r="P37" i="6"/>
  <c r="Q37" i="6" s="1"/>
  <c r="W54" i="6"/>
  <c r="X54" i="6"/>
  <c r="Y54" i="6" s="1"/>
  <c r="L46" i="7"/>
  <c r="G62" i="6"/>
  <c r="H62" i="6" s="1"/>
  <c r="I62" i="6" s="1"/>
  <c r="F62" i="6"/>
  <c r="L59" i="14"/>
  <c r="D59" i="14" s="1"/>
  <c r="Z61" i="6"/>
  <c r="AA61" i="6" s="1"/>
  <c r="AB61" i="6" s="1"/>
  <c r="O69" i="7"/>
  <c r="X67" i="6"/>
  <c r="Y67" i="6" s="1"/>
  <c r="Z67" i="6" s="1"/>
  <c r="M67" i="14"/>
  <c r="V68" i="10"/>
  <c r="Y71" i="8"/>
  <c r="Z71" i="8" s="1"/>
  <c r="M71" i="14"/>
  <c r="C71" i="14" s="1"/>
  <c r="H71" i="11" s="1"/>
  <c r="E71" i="11" s="1"/>
  <c r="O85" i="7"/>
  <c r="AN90" i="14"/>
  <c r="AJ80" i="14"/>
  <c r="AB80" i="14" s="1"/>
  <c r="Z80" i="14" s="1"/>
  <c r="S80" i="14" s="1"/>
  <c r="K101" i="7"/>
  <c r="P100" i="3" s="1"/>
  <c r="N101" i="7"/>
  <c r="Q101" i="7" s="1"/>
  <c r="T108" i="6"/>
  <c r="U108" i="6" s="1"/>
  <c r="V108" i="6" s="1"/>
  <c r="O115" i="7"/>
  <c r="U97" i="4"/>
  <c r="U108" i="3"/>
  <c r="C111" i="14"/>
  <c r="H111" i="11" s="1"/>
  <c r="E111" i="11" s="1"/>
  <c r="S119" i="10"/>
  <c r="H122" i="7" s="1"/>
  <c r="V120" i="10"/>
  <c r="Y123" i="8"/>
  <c r="Z123" i="8" s="1"/>
  <c r="V129" i="15"/>
  <c r="G129" i="11" s="1"/>
  <c r="D129" i="11" s="1"/>
  <c r="N78" i="3" l="1"/>
  <c r="M51" i="5"/>
  <c r="M69" i="4"/>
  <c r="N91" i="3"/>
  <c r="M57" i="5"/>
  <c r="M81" i="4"/>
  <c r="S107" i="3"/>
  <c r="R96" i="4"/>
  <c r="T84" i="3"/>
  <c r="S53" i="5"/>
  <c r="AB118" i="6"/>
  <c r="N23" i="3"/>
  <c r="L23" i="3" s="1"/>
  <c r="M19" i="5"/>
  <c r="S104" i="14"/>
  <c r="B104" i="14" s="1"/>
  <c r="F104" i="11" s="1"/>
  <c r="C104" i="11" s="1"/>
  <c r="B104" i="11" s="1"/>
  <c r="C104" i="14"/>
  <c r="H104" i="11" s="1"/>
  <c r="E104" i="11" s="1"/>
  <c r="N113" i="3"/>
  <c r="M102" i="4"/>
  <c r="M114" i="3"/>
  <c r="L103" i="4"/>
  <c r="L64" i="5"/>
  <c r="M135" i="3"/>
  <c r="L121" i="4"/>
  <c r="M71" i="3"/>
  <c r="L47" i="5"/>
  <c r="R53" i="6"/>
  <c r="O71" i="4"/>
  <c r="N38" i="6"/>
  <c r="M37" i="3" s="1"/>
  <c r="R66" i="6"/>
  <c r="L60" i="5"/>
  <c r="S45" i="4"/>
  <c r="R56" i="5"/>
  <c r="S83" i="4"/>
  <c r="Q83" i="4" s="1"/>
  <c r="P37" i="4"/>
  <c r="N49" i="6"/>
  <c r="AM113" i="8"/>
  <c r="R69" i="3"/>
  <c r="AM54" i="8"/>
  <c r="R69" i="5"/>
  <c r="P117" i="4"/>
  <c r="R85" i="6"/>
  <c r="M36" i="6"/>
  <c r="O24" i="5"/>
  <c r="O47" i="5"/>
  <c r="O53" i="4"/>
  <c r="B34" i="11"/>
  <c r="M65" i="6"/>
  <c r="R6" i="8"/>
  <c r="C35" i="14"/>
  <c r="H35" i="11" s="1"/>
  <c r="E35" i="11" s="1"/>
  <c r="I97" i="6"/>
  <c r="AA89" i="6"/>
  <c r="O49" i="5"/>
  <c r="R73" i="6"/>
  <c r="AM86" i="8"/>
  <c r="AN86" i="8" s="1"/>
  <c r="R115" i="6"/>
  <c r="AA136" i="6"/>
  <c r="R70" i="6"/>
  <c r="C45" i="14"/>
  <c r="H45" i="11" s="1"/>
  <c r="E45" i="11" s="1"/>
  <c r="R51" i="4"/>
  <c r="I71" i="6"/>
  <c r="N71" i="6" s="1"/>
  <c r="R86" i="3"/>
  <c r="AB109" i="14"/>
  <c r="Z109" i="14" s="1"/>
  <c r="S109" i="14" s="1"/>
  <c r="R25" i="6"/>
  <c r="B103" i="11"/>
  <c r="AM92" i="8"/>
  <c r="AB41" i="6"/>
  <c r="Q30" i="7"/>
  <c r="P26" i="4" s="1"/>
  <c r="I137" i="6"/>
  <c r="AM93" i="8"/>
  <c r="AM73" i="8"/>
  <c r="I52" i="6"/>
  <c r="I120" i="6"/>
  <c r="N120" i="6" s="1"/>
  <c r="I31" i="6"/>
  <c r="N31" i="6" s="1"/>
  <c r="B102" i="14"/>
  <c r="F102" i="11" s="1"/>
  <c r="C102" i="11" s="1"/>
  <c r="C84" i="14"/>
  <c r="H84" i="11" s="1"/>
  <c r="E84" i="11" s="1"/>
  <c r="I129" i="6"/>
  <c r="AM137" i="8"/>
  <c r="Z90" i="6"/>
  <c r="I126" i="6"/>
  <c r="N126" i="6" s="1"/>
  <c r="M52" i="6"/>
  <c r="N52" i="6" s="1"/>
  <c r="M51" i="3" s="1"/>
  <c r="O92" i="4"/>
  <c r="I84" i="6"/>
  <c r="N84" i="6" s="1"/>
  <c r="AM61" i="8"/>
  <c r="AM52" i="8"/>
  <c r="I28" i="6"/>
  <c r="M35" i="5"/>
  <c r="R88" i="6"/>
  <c r="AA21" i="6"/>
  <c r="R136" i="6"/>
  <c r="S53" i="4"/>
  <c r="Q53" i="4" s="1"/>
  <c r="R103" i="4"/>
  <c r="R80" i="4"/>
  <c r="I92" i="6"/>
  <c r="Z14" i="6"/>
  <c r="Q62" i="5"/>
  <c r="M22" i="6"/>
  <c r="Q25" i="7"/>
  <c r="M27" i="6"/>
  <c r="N27" i="6" s="1"/>
  <c r="M48" i="6"/>
  <c r="R98" i="8"/>
  <c r="B27" i="11"/>
  <c r="C27" i="14"/>
  <c r="H27" i="11" s="1"/>
  <c r="E27" i="11" s="1"/>
  <c r="R68" i="6"/>
  <c r="R78" i="6"/>
  <c r="R110" i="3"/>
  <c r="R37" i="6"/>
  <c r="R30" i="5"/>
  <c r="C126" i="14"/>
  <c r="H126" i="11" s="1"/>
  <c r="E126" i="11" s="1"/>
  <c r="M92" i="6"/>
  <c r="N92" i="6" s="1"/>
  <c r="M91" i="3" s="1"/>
  <c r="L91" i="3" s="1"/>
  <c r="R45" i="6"/>
  <c r="N132" i="6"/>
  <c r="M131" i="3" s="1"/>
  <c r="AA122" i="6"/>
  <c r="AA87" i="6"/>
  <c r="B117" i="11"/>
  <c r="L30" i="4"/>
  <c r="R123" i="4"/>
  <c r="R77" i="5"/>
  <c r="R64" i="5"/>
  <c r="AN30" i="8"/>
  <c r="T29" i="3" s="1"/>
  <c r="R29" i="3" s="1"/>
  <c r="I131" i="6"/>
  <c r="AM110" i="8"/>
  <c r="M45" i="6"/>
  <c r="N45" i="6" s="1"/>
  <c r="R93" i="6"/>
  <c r="I88" i="6"/>
  <c r="Z7" i="6"/>
  <c r="O93" i="4"/>
  <c r="I32" i="6"/>
  <c r="N32" i="6" s="1"/>
  <c r="AM80" i="8"/>
  <c r="R12" i="6"/>
  <c r="D25" i="14"/>
  <c r="B25" i="14" s="1"/>
  <c r="F25" i="11" s="1"/>
  <c r="C25" i="11" s="1"/>
  <c r="B106" i="14"/>
  <c r="F106" i="11" s="1"/>
  <c r="C106" i="11" s="1"/>
  <c r="B106" i="11" s="1"/>
  <c r="C63" i="14"/>
  <c r="H63" i="11" s="1"/>
  <c r="E63" i="11" s="1"/>
  <c r="R67" i="6"/>
  <c r="AA37" i="6"/>
  <c r="R97" i="6"/>
  <c r="Z76" i="6"/>
  <c r="M74" i="6"/>
  <c r="L106" i="4"/>
  <c r="R52" i="6"/>
  <c r="Z70" i="6"/>
  <c r="AA70" i="6" s="1"/>
  <c r="AB70" i="6" s="1"/>
  <c r="M7" i="6"/>
  <c r="N7" i="6" s="1"/>
  <c r="I17" i="6"/>
  <c r="M91" i="4"/>
  <c r="W99" i="8"/>
  <c r="AB101" i="14"/>
  <c r="Z101" i="14" s="1"/>
  <c r="S101" i="14" s="1"/>
  <c r="I69" i="6"/>
  <c r="N69" i="6" s="1"/>
  <c r="M112" i="6"/>
  <c r="Z39" i="6"/>
  <c r="AA39" i="6" s="1"/>
  <c r="AB39" i="6" s="1"/>
  <c r="I74" i="6"/>
  <c r="C134" i="14"/>
  <c r="H134" i="11" s="1"/>
  <c r="E134" i="11" s="1"/>
  <c r="D120" i="14"/>
  <c r="B120" i="14" s="1"/>
  <c r="F120" i="11" s="1"/>
  <c r="C120" i="11" s="1"/>
  <c r="R49" i="6"/>
  <c r="B64" i="11"/>
  <c r="C110" i="14"/>
  <c r="H110" i="11" s="1"/>
  <c r="E110" i="11" s="1"/>
  <c r="N93" i="8"/>
  <c r="AN65" i="8"/>
  <c r="T64" i="3" s="1"/>
  <c r="R64" i="3" s="1"/>
  <c r="AA26" i="6"/>
  <c r="N100" i="8"/>
  <c r="R100" i="8"/>
  <c r="R69" i="4"/>
  <c r="L71" i="4"/>
  <c r="L58" i="4"/>
  <c r="R19" i="5"/>
  <c r="R116" i="4"/>
  <c r="S90" i="4"/>
  <c r="AB110" i="14"/>
  <c r="Z110" i="14" s="1"/>
  <c r="S110" i="14" s="1"/>
  <c r="R104" i="6"/>
  <c r="R23" i="6"/>
  <c r="AM99" i="8"/>
  <c r="Q17" i="5"/>
  <c r="Q49" i="5"/>
  <c r="AM49" i="8"/>
  <c r="AN49" i="8" s="1"/>
  <c r="R59" i="3"/>
  <c r="N70" i="6"/>
  <c r="AM69" i="8"/>
  <c r="AB89" i="14"/>
  <c r="Z89" i="14" s="1"/>
  <c r="S89" i="14" s="1"/>
  <c r="AA32" i="6"/>
  <c r="AB32" i="6" s="1"/>
  <c r="Z123" i="6"/>
  <c r="R67" i="4"/>
  <c r="P23" i="5"/>
  <c r="R36" i="6"/>
  <c r="K99" i="8"/>
  <c r="L33" i="3"/>
  <c r="B121" i="14"/>
  <c r="F121" i="11" s="1"/>
  <c r="C121" i="11" s="1"/>
  <c r="AN63" i="8"/>
  <c r="T62" i="3" s="1"/>
  <c r="R62" i="3" s="1"/>
  <c r="B115" i="14"/>
  <c r="F115" i="11" s="1"/>
  <c r="C115" i="11" s="1"/>
  <c r="B115" i="11" s="1"/>
  <c r="K117" i="3" s="1"/>
  <c r="R59" i="4"/>
  <c r="H93" i="8"/>
  <c r="I122" i="6"/>
  <c r="H100" i="8"/>
  <c r="Z62" i="6"/>
  <c r="R13" i="6"/>
  <c r="R112" i="4"/>
  <c r="Q30" i="4"/>
  <c r="R77" i="4"/>
  <c r="C29" i="14"/>
  <c r="H29" i="11" s="1"/>
  <c r="E29" i="11" s="1"/>
  <c r="AM62" i="8"/>
  <c r="N88" i="6"/>
  <c r="M57" i="6"/>
  <c r="N57" i="6" s="1"/>
  <c r="M56" i="3" s="1"/>
  <c r="I118" i="6"/>
  <c r="N118" i="6" s="1"/>
  <c r="M117" i="3" s="1"/>
  <c r="R54" i="5"/>
  <c r="R65" i="4"/>
  <c r="B71" i="14"/>
  <c r="F71" i="11" s="1"/>
  <c r="C71" i="11" s="1"/>
  <c r="O41" i="5"/>
  <c r="M129" i="6"/>
  <c r="R129" i="6"/>
  <c r="AB129" i="6" s="1"/>
  <c r="N128" i="3" s="1"/>
  <c r="O45" i="4"/>
  <c r="AM10" i="8"/>
  <c r="V48" i="6"/>
  <c r="AA48" i="6" s="1"/>
  <c r="Z17" i="6"/>
  <c r="I123" i="6"/>
  <c r="N123" i="6" s="1"/>
  <c r="I96" i="6"/>
  <c r="AA94" i="6"/>
  <c r="AB94" i="6" s="1"/>
  <c r="I51" i="6"/>
  <c r="N51" i="6" s="1"/>
  <c r="AA73" i="6"/>
  <c r="C115" i="14"/>
  <c r="H115" i="11" s="1"/>
  <c r="E115" i="11" s="1"/>
  <c r="Z96" i="6"/>
  <c r="I111" i="6"/>
  <c r="N111" i="6" s="1"/>
  <c r="M110" i="3" s="1"/>
  <c r="N77" i="6"/>
  <c r="S41" i="5"/>
  <c r="Q41" i="5" s="1"/>
  <c r="R39" i="4"/>
  <c r="R6" i="4"/>
  <c r="R39" i="5"/>
  <c r="C48" i="14"/>
  <c r="H48" i="11" s="1"/>
  <c r="E48" i="11" s="1"/>
  <c r="M137" i="6"/>
  <c r="M54" i="6"/>
  <c r="AM123" i="8"/>
  <c r="R118" i="4"/>
  <c r="H102" i="8"/>
  <c r="T50" i="3"/>
  <c r="R50" i="3" s="1"/>
  <c r="S36" i="5"/>
  <c r="B20" i="14"/>
  <c r="F20" i="11" s="1"/>
  <c r="C20" i="11" s="1"/>
  <c r="C20" i="14"/>
  <c r="H20" i="11" s="1"/>
  <c r="E20" i="11" s="1"/>
  <c r="N38" i="3"/>
  <c r="M35" i="4"/>
  <c r="M27" i="5"/>
  <c r="C85" i="14"/>
  <c r="H85" i="11" s="1"/>
  <c r="E85" i="11" s="1"/>
  <c r="N8" i="3"/>
  <c r="M8" i="5"/>
  <c r="M8" i="4"/>
  <c r="S88" i="14"/>
  <c r="C88" i="14"/>
  <c r="H88" i="11" s="1"/>
  <c r="E88" i="11" s="1"/>
  <c r="T108" i="3"/>
  <c r="R108" i="3" s="1"/>
  <c r="S60" i="5"/>
  <c r="Q60" i="5" s="1"/>
  <c r="S97" i="4"/>
  <c r="Q97" i="4" s="1"/>
  <c r="I34" i="11"/>
  <c r="J33" i="4" s="1"/>
  <c r="K36" i="3"/>
  <c r="C16" i="14"/>
  <c r="H16" i="11" s="1"/>
  <c r="E16" i="11" s="1"/>
  <c r="S26" i="3"/>
  <c r="R24" i="4"/>
  <c r="B109" i="14"/>
  <c r="F109" i="11" s="1"/>
  <c r="C109" i="11" s="1"/>
  <c r="C109" i="14"/>
  <c r="H109" i="11" s="1"/>
  <c r="E109" i="11" s="1"/>
  <c r="S4" i="14"/>
  <c r="C4" i="14"/>
  <c r="H4" i="11" s="1"/>
  <c r="E4" i="11" s="1"/>
  <c r="T57" i="3"/>
  <c r="R57" i="3" s="1"/>
  <c r="S39" i="5"/>
  <c r="Q39" i="5" s="1"/>
  <c r="S51" i="4"/>
  <c r="Q51" i="4" s="1"/>
  <c r="B5" i="14"/>
  <c r="F5" i="11" s="1"/>
  <c r="C5" i="11" s="1"/>
  <c r="C5" i="14"/>
  <c r="H5" i="11" s="1"/>
  <c r="E5" i="11" s="1"/>
  <c r="I115" i="11"/>
  <c r="J105" i="4" s="1"/>
  <c r="C60" i="14"/>
  <c r="H60" i="11" s="1"/>
  <c r="E60" i="11" s="1"/>
  <c r="T130" i="3"/>
  <c r="R130" i="3" s="1"/>
  <c r="S116" i="4"/>
  <c r="Q116" i="4" s="1"/>
  <c r="S71" i="5"/>
  <c r="S94" i="14"/>
  <c r="C94" i="14"/>
  <c r="H94" i="11" s="1"/>
  <c r="E94" i="11" s="1"/>
  <c r="N45" i="3"/>
  <c r="M33" i="5"/>
  <c r="S119" i="14"/>
  <c r="C119" i="14"/>
  <c r="H119" i="11" s="1"/>
  <c r="E119" i="11" s="1"/>
  <c r="M85" i="3"/>
  <c r="L76" i="4"/>
  <c r="M31" i="3"/>
  <c r="L28" i="4"/>
  <c r="L23" i="5"/>
  <c r="I27" i="11"/>
  <c r="K29" i="3"/>
  <c r="T126" i="3"/>
  <c r="R126" i="3" s="1"/>
  <c r="S70" i="5"/>
  <c r="Q70" i="5" s="1"/>
  <c r="S99" i="14"/>
  <c r="C99" i="14"/>
  <c r="H99" i="11" s="1"/>
  <c r="E99" i="11" s="1"/>
  <c r="T8" i="3"/>
  <c r="S8" i="4"/>
  <c r="S8" i="5"/>
  <c r="B19" i="14"/>
  <c r="F19" i="11" s="1"/>
  <c r="C19" i="11" s="1"/>
  <c r="B19" i="11" s="1"/>
  <c r="C19" i="14"/>
  <c r="H19" i="11" s="1"/>
  <c r="E19" i="11" s="1"/>
  <c r="N19" i="3"/>
  <c r="M18" i="4"/>
  <c r="M16" i="5"/>
  <c r="M83" i="3"/>
  <c r="L74" i="4"/>
  <c r="L52" i="5"/>
  <c r="S69" i="14"/>
  <c r="B69" i="14" s="1"/>
  <c r="F69" i="11" s="1"/>
  <c r="C69" i="11" s="1"/>
  <c r="C69" i="14"/>
  <c r="H69" i="11" s="1"/>
  <c r="E69" i="11" s="1"/>
  <c r="S119" i="3"/>
  <c r="R107" i="4"/>
  <c r="T114" i="3"/>
  <c r="R114" i="3" s="1"/>
  <c r="S103" i="4"/>
  <c r="Q103" i="4" s="1"/>
  <c r="S64" i="5"/>
  <c r="Q64" i="5" s="1"/>
  <c r="M86" i="3"/>
  <c r="L54" i="5"/>
  <c r="L77" i="4"/>
  <c r="S79" i="3"/>
  <c r="R70" i="4"/>
  <c r="I18" i="11"/>
  <c r="K20" i="3"/>
  <c r="M104" i="3"/>
  <c r="L93" i="4"/>
  <c r="T5" i="3"/>
  <c r="S5" i="5"/>
  <c r="S5" i="4"/>
  <c r="I113" i="11"/>
  <c r="K115" i="3"/>
  <c r="T22" i="3"/>
  <c r="R22" i="3" s="1"/>
  <c r="S18" i="5"/>
  <c r="Q18" i="5" s="1"/>
  <c r="S21" i="4"/>
  <c r="B52" i="14"/>
  <c r="F52" i="11" s="1"/>
  <c r="C52" i="11" s="1"/>
  <c r="C52" i="14"/>
  <c r="H52" i="11" s="1"/>
  <c r="E52" i="11" s="1"/>
  <c r="S127" i="14"/>
  <c r="B127" i="14" s="1"/>
  <c r="F127" i="11" s="1"/>
  <c r="C127" i="11" s="1"/>
  <c r="C127" i="14"/>
  <c r="H127" i="11" s="1"/>
  <c r="E127" i="11" s="1"/>
  <c r="T82" i="3"/>
  <c r="R82" i="3" s="1"/>
  <c r="S73" i="4"/>
  <c r="T23" i="3"/>
  <c r="R23" i="3" s="1"/>
  <c r="S19" i="5"/>
  <c r="Q19" i="5" s="1"/>
  <c r="S37" i="14"/>
  <c r="C37" i="14"/>
  <c r="H37" i="11" s="1"/>
  <c r="E37" i="11" s="1"/>
  <c r="S92" i="14"/>
  <c r="C92" i="14"/>
  <c r="H92" i="11" s="1"/>
  <c r="E92" i="11" s="1"/>
  <c r="S68" i="14"/>
  <c r="C68" i="14"/>
  <c r="H68" i="11" s="1"/>
  <c r="E68" i="11" s="1"/>
  <c r="B41" i="14"/>
  <c r="F41" i="11" s="1"/>
  <c r="C41" i="11" s="1"/>
  <c r="C41" i="14"/>
  <c r="H41" i="11" s="1"/>
  <c r="E41" i="11" s="1"/>
  <c r="N56" i="3"/>
  <c r="L56" i="3" s="1"/>
  <c r="M50" i="4"/>
  <c r="M122" i="3"/>
  <c r="L109" i="4"/>
  <c r="B51" i="14"/>
  <c r="F51" i="11" s="1"/>
  <c r="C51" i="11" s="1"/>
  <c r="C51" i="14"/>
  <c r="H51" i="11" s="1"/>
  <c r="E51" i="11" s="1"/>
  <c r="M125" i="3"/>
  <c r="L112" i="4"/>
  <c r="L69" i="5"/>
  <c r="T32" i="3"/>
  <c r="R32" i="3" s="1"/>
  <c r="S29" i="4"/>
  <c r="Q29" i="4" s="1"/>
  <c r="S24" i="5"/>
  <c r="Q24" i="5" s="1"/>
  <c r="T85" i="3"/>
  <c r="S76" i="4"/>
  <c r="M133" i="3"/>
  <c r="L119" i="4"/>
  <c r="L74" i="5"/>
  <c r="I17" i="11"/>
  <c r="K19" i="3"/>
  <c r="S118" i="3"/>
  <c r="R106" i="4"/>
  <c r="N76" i="3"/>
  <c r="M67" i="4"/>
  <c r="S120" i="14"/>
  <c r="C120" i="14"/>
  <c r="H120" i="11" s="1"/>
  <c r="E120" i="11" s="1"/>
  <c r="C87" i="14"/>
  <c r="H87" i="11" s="1"/>
  <c r="E87" i="11" s="1"/>
  <c r="C132" i="14"/>
  <c r="H132" i="11" s="1"/>
  <c r="E132" i="11" s="1"/>
  <c r="I104" i="11"/>
  <c r="J95" i="4" s="1"/>
  <c r="K106" i="3"/>
  <c r="S24" i="14"/>
  <c r="C24" i="14"/>
  <c r="H24" i="11" s="1"/>
  <c r="E24" i="11" s="1"/>
  <c r="B24" i="11" s="1"/>
  <c r="S70" i="14"/>
  <c r="B70" i="14" s="1"/>
  <c r="F70" i="11" s="1"/>
  <c r="C70" i="11" s="1"/>
  <c r="C70" i="14"/>
  <c r="H70" i="11" s="1"/>
  <c r="E70" i="11" s="1"/>
  <c r="T117" i="3"/>
  <c r="S105" i="4"/>
  <c r="S28" i="3"/>
  <c r="R20" i="5"/>
  <c r="S15" i="14"/>
  <c r="C15" i="14"/>
  <c r="H15" i="11" s="1"/>
  <c r="E15" i="11" s="1"/>
  <c r="N60" i="3"/>
  <c r="M42" i="5"/>
  <c r="T133" i="3"/>
  <c r="R133" i="3" s="1"/>
  <c r="S74" i="5"/>
  <c r="Q74" i="5" s="1"/>
  <c r="S119" i="4"/>
  <c r="Q119" i="4" s="1"/>
  <c r="T107" i="3"/>
  <c r="R107" i="3" s="1"/>
  <c r="S96" i="4"/>
  <c r="Q96" i="4" s="1"/>
  <c r="S9" i="3"/>
  <c r="R9" i="5"/>
  <c r="R9" i="4"/>
  <c r="B72" i="14"/>
  <c r="F72" i="11" s="1"/>
  <c r="C72" i="11" s="1"/>
  <c r="C72" i="14"/>
  <c r="H72" i="11" s="1"/>
  <c r="E72" i="11" s="1"/>
  <c r="B89" i="14"/>
  <c r="F89" i="11" s="1"/>
  <c r="C89" i="11" s="1"/>
  <c r="B89" i="11" s="1"/>
  <c r="C89" i="14"/>
  <c r="H89" i="11" s="1"/>
  <c r="E89" i="11" s="1"/>
  <c r="M24" i="3"/>
  <c r="L22" i="4"/>
  <c r="I100" i="11"/>
  <c r="K102" i="3"/>
  <c r="B94" i="14"/>
  <c r="F94" i="11" s="1"/>
  <c r="C94" i="11" s="1"/>
  <c r="B94" i="11" s="1"/>
  <c r="S116" i="3"/>
  <c r="R66" i="5"/>
  <c r="S123" i="14"/>
  <c r="C123" i="14"/>
  <c r="H123" i="11" s="1"/>
  <c r="E123" i="11" s="1"/>
  <c r="M17" i="3"/>
  <c r="L16" i="4"/>
  <c r="B75" i="14"/>
  <c r="F75" i="11" s="1"/>
  <c r="C75" i="11" s="1"/>
  <c r="B75" i="11" s="1"/>
  <c r="C75" i="14"/>
  <c r="H75" i="11" s="1"/>
  <c r="E75" i="11" s="1"/>
  <c r="T118" i="3"/>
  <c r="R118" i="3" s="1"/>
  <c r="S106" i="4"/>
  <c r="I133" i="11"/>
  <c r="J121" i="4" s="1"/>
  <c r="K135" i="3"/>
  <c r="B73" i="14"/>
  <c r="F73" i="11" s="1"/>
  <c r="C73" i="11" s="1"/>
  <c r="C73" i="14"/>
  <c r="H73" i="11" s="1"/>
  <c r="E73" i="11" s="1"/>
  <c r="T101" i="3"/>
  <c r="S91" i="4"/>
  <c r="I106" i="11"/>
  <c r="K108" i="3"/>
  <c r="B28" i="14"/>
  <c r="F28" i="11" s="1"/>
  <c r="C28" i="11" s="1"/>
  <c r="C28" i="14"/>
  <c r="H28" i="11" s="1"/>
  <c r="E28" i="11" s="1"/>
  <c r="S56" i="14"/>
  <c r="C56" i="14"/>
  <c r="H56" i="11" s="1"/>
  <c r="E56" i="11" s="1"/>
  <c r="M28" i="3"/>
  <c r="L20" i="5"/>
  <c r="T65" i="3"/>
  <c r="R65" i="3" s="1"/>
  <c r="S57" i="4"/>
  <c r="Q57" i="4" s="1"/>
  <c r="I95" i="11"/>
  <c r="J87" i="4" s="1"/>
  <c r="K97" i="3"/>
  <c r="B122" i="14"/>
  <c r="F122" i="11" s="1"/>
  <c r="C122" i="11" s="1"/>
  <c r="C122" i="14"/>
  <c r="H122" i="11" s="1"/>
  <c r="E122" i="11" s="1"/>
  <c r="S53" i="3"/>
  <c r="R48" i="4"/>
  <c r="R127" i="7"/>
  <c r="Q126" i="3"/>
  <c r="P70" i="5"/>
  <c r="S117" i="3"/>
  <c r="R105" i="4"/>
  <c r="M76" i="3"/>
  <c r="L67" i="4"/>
  <c r="M70" i="3"/>
  <c r="L62" i="4"/>
  <c r="L46" i="5"/>
  <c r="S54" i="14"/>
  <c r="C54" i="14"/>
  <c r="H54" i="11" s="1"/>
  <c r="E54" i="11" s="1"/>
  <c r="I103" i="11"/>
  <c r="J94" i="4" s="1"/>
  <c r="K105" i="3"/>
  <c r="M25" i="3"/>
  <c r="L23" i="4"/>
  <c r="B10" i="14"/>
  <c r="F10" i="11" s="1"/>
  <c r="C10" i="11" s="1"/>
  <c r="C10" i="14"/>
  <c r="H10" i="11" s="1"/>
  <c r="E10" i="11" s="1"/>
  <c r="T48" i="3"/>
  <c r="R48" i="3" s="1"/>
  <c r="S34" i="5"/>
  <c r="Q34" i="5" s="1"/>
  <c r="S44" i="4"/>
  <c r="Q44" i="4" s="1"/>
  <c r="S86" i="14"/>
  <c r="C86" i="14"/>
  <c r="H86" i="11" s="1"/>
  <c r="E86" i="11" s="1"/>
  <c r="S70" i="3"/>
  <c r="R62" i="4"/>
  <c r="R46" i="5"/>
  <c r="S25" i="3"/>
  <c r="R23" i="4"/>
  <c r="T113" i="3"/>
  <c r="R113" i="3" s="1"/>
  <c r="S63" i="5"/>
  <c r="Q63" i="5" s="1"/>
  <c r="S102" i="4"/>
  <c r="Q102" i="4" s="1"/>
  <c r="S8" i="3"/>
  <c r="R8" i="5"/>
  <c r="R8" i="4"/>
  <c r="B130" i="14"/>
  <c r="F130" i="11" s="1"/>
  <c r="C130" i="11" s="1"/>
  <c r="C130" i="14"/>
  <c r="H130" i="11" s="1"/>
  <c r="E130" i="11" s="1"/>
  <c r="B58" i="14"/>
  <c r="F58" i="11" s="1"/>
  <c r="C58" i="11" s="1"/>
  <c r="B58" i="11" s="1"/>
  <c r="C58" i="14"/>
  <c r="H58" i="11" s="1"/>
  <c r="E58" i="11" s="1"/>
  <c r="I22" i="11"/>
  <c r="J22" i="4" s="1"/>
  <c r="K24" i="3"/>
  <c r="S15" i="3"/>
  <c r="R15" i="3" s="1"/>
  <c r="R14" i="4"/>
  <c r="Q14" i="4" s="1"/>
  <c r="C77" i="14"/>
  <c r="H77" i="11" s="1"/>
  <c r="E77" i="11" s="1"/>
  <c r="N50" i="3"/>
  <c r="M36" i="5"/>
  <c r="T19" i="3"/>
  <c r="R19" i="3" s="1"/>
  <c r="S18" i="4"/>
  <c r="Q18" i="4" s="1"/>
  <c r="S16" i="5"/>
  <c r="Q16" i="5" s="1"/>
  <c r="B120" i="11"/>
  <c r="M72" i="3"/>
  <c r="L64" i="4"/>
  <c r="L48" i="5"/>
  <c r="M67" i="3"/>
  <c r="L59" i="4"/>
  <c r="S54" i="3"/>
  <c r="R49" i="4"/>
  <c r="R37" i="5"/>
  <c r="Q37" i="5" s="1"/>
  <c r="I117" i="11"/>
  <c r="J107" i="4" s="1"/>
  <c r="K119" i="3"/>
  <c r="B8" i="14"/>
  <c r="F8" i="11" s="1"/>
  <c r="C8" i="11" s="1"/>
  <c r="C8" i="14"/>
  <c r="H8" i="11" s="1"/>
  <c r="E8" i="11" s="1"/>
  <c r="S121" i="3"/>
  <c r="R67" i="5"/>
  <c r="B32" i="14"/>
  <c r="F32" i="11" s="1"/>
  <c r="C32" i="11" s="1"/>
  <c r="C32" i="14"/>
  <c r="H32" i="11" s="1"/>
  <c r="E32" i="11" s="1"/>
  <c r="S125" i="14"/>
  <c r="B125" i="14" s="1"/>
  <c r="F125" i="11" s="1"/>
  <c r="C125" i="11" s="1"/>
  <c r="B125" i="11" s="1"/>
  <c r="C125" i="14"/>
  <c r="H125" i="11" s="1"/>
  <c r="E125" i="11" s="1"/>
  <c r="R99" i="6"/>
  <c r="AB99" i="6" s="1"/>
  <c r="AN43" i="8"/>
  <c r="N11" i="6"/>
  <c r="R104" i="3"/>
  <c r="N129" i="6"/>
  <c r="O13" i="4"/>
  <c r="P104" i="4"/>
  <c r="U36" i="4"/>
  <c r="AN121" i="8"/>
  <c r="Q103" i="7"/>
  <c r="U22" i="5"/>
  <c r="U6" i="5"/>
  <c r="Q46" i="7"/>
  <c r="K119" i="7"/>
  <c r="N119" i="7"/>
  <c r="Q119" i="7" s="1"/>
  <c r="N99" i="8"/>
  <c r="R60" i="6"/>
  <c r="C31" i="14"/>
  <c r="H31" i="11" s="1"/>
  <c r="E31" i="11" s="1"/>
  <c r="AB46" i="14"/>
  <c r="Z46" i="14" s="1"/>
  <c r="S46" i="14" s="1"/>
  <c r="C23" i="14"/>
  <c r="H23" i="11" s="1"/>
  <c r="E23" i="11" s="1"/>
  <c r="O29" i="4"/>
  <c r="B38" i="14"/>
  <c r="F38" i="11" s="1"/>
  <c r="C38" i="11" s="1"/>
  <c r="K35" i="7"/>
  <c r="N35" i="7"/>
  <c r="Q35" i="7" s="1"/>
  <c r="K133" i="7"/>
  <c r="N133" i="7"/>
  <c r="Q133" i="7" s="1"/>
  <c r="B80" i="14"/>
  <c r="F80" i="11" s="1"/>
  <c r="C80" i="11" s="1"/>
  <c r="AN62" i="8"/>
  <c r="R132" i="6"/>
  <c r="B43" i="14"/>
  <c r="F43" i="11" s="1"/>
  <c r="C43" i="11" s="1"/>
  <c r="B43" i="11" s="1"/>
  <c r="AA42" i="6"/>
  <c r="AN129" i="8"/>
  <c r="AN79" i="8"/>
  <c r="N23" i="7"/>
  <c r="Q23" i="7" s="1"/>
  <c r="K23" i="7"/>
  <c r="AB136" i="6"/>
  <c r="K100" i="8"/>
  <c r="O96" i="4"/>
  <c r="R88" i="3"/>
  <c r="P40" i="3"/>
  <c r="O29" i="5"/>
  <c r="I13" i="11"/>
  <c r="J14" i="4" s="1"/>
  <c r="K15" i="3"/>
  <c r="L34" i="4"/>
  <c r="L72" i="5"/>
  <c r="L6" i="4"/>
  <c r="R31" i="4"/>
  <c r="S38" i="5"/>
  <c r="Q38" i="5" s="1"/>
  <c r="Q104" i="4"/>
  <c r="S26" i="5"/>
  <c r="Q26" i="5" s="1"/>
  <c r="AN80" i="8"/>
  <c r="Q115" i="7"/>
  <c r="M40" i="4"/>
  <c r="AN78" i="8"/>
  <c r="R68" i="4"/>
  <c r="R119" i="3"/>
  <c r="Q28" i="7"/>
  <c r="B107" i="14"/>
  <c r="F107" i="11" s="1"/>
  <c r="C107" i="11" s="1"/>
  <c r="B107" i="11" s="1"/>
  <c r="C107" i="14"/>
  <c r="H107" i="11" s="1"/>
  <c r="E107" i="11" s="1"/>
  <c r="AA96" i="6"/>
  <c r="C33" i="14"/>
  <c r="H33" i="11" s="1"/>
  <c r="E33" i="11" s="1"/>
  <c r="N22" i="7"/>
  <c r="Q22" i="7" s="1"/>
  <c r="K22" i="7"/>
  <c r="X86" i="8"/>
  <c r="B48" i="14"/>
  <c r="F48" i="11" s="1"/>
  <c r="C48" i="11" s="1"/>
  <c r="B48" i="11" s="1"/>
  <c r="L85" i="3"/>
  <c r="L50" i="4"/>
  <c r="Q37" i="4"/>
  <c r="R21" i="7"/>
  <c r="Q20" i="3"/>
  <c r="O40" i="5"/>
  <c r="O59" i="5"/>
  <c r="O13" i="5"/>
  <c r="K49" i="7"/>
  <c r="N49" i="7"/>
  <c r="Q49" i="7" s="1"/>
  <c r="U31" i="5"/>
  <c r="Z55" i="6"/>
  <c r="AA55" i="6" s="1"/>
  <c r="AB55" i="6" s="1"/>
  <c r="I44" i="6"/>
  <c r="R40" i="6"/>
  <c r="R106" i="7"/>
  <c r="Q105" i="3"/>
  <c r="R10" i="6"/>
  <c r="Q99" i="4"/>
  <c r="W6" i="8"/>
  <c r="AN92" i="8"/>
  <c r="AN52" i="8"/>
  <c r="Q67" i="4"/>
  <c r="AB90" i="14"/>
  <c r="Z90" i="14" s="1"/>
  <c r="S90" i="14" s="1"/>
  <c r="B90" i="14" s="1"/>
  <c r="F90" i="11" s="1"/>
  <c r="C90" i="11" s="1"/>
  <c r="U26" i="4"/>
  <c r="U45" i="4"/>
  <c r="B31" i="11"/>
  <c r="L110" i="3"/>
  <c r="I83" i="6"/>
  <c r="N83" i="6" s="1"/>
  <c r="AA60" i="6"/>
  <c r="R29" i="6"/>
  <c r="AB31" i="6"/>
  <c r="Z12" i="6"/>
  <c r="R89" i="6"/>
  <c r="AB89" i="6" s="1"/>
  <c r="AN125" i="8"/>
  <c r="Z69" i="6"/>
  <c r="N28" i="6"/>
  <c r="AB18" i="6"/>
  <c r="N19" i="7"/>
  <c r="Q19" i="7" s="1"/>
  <c r="K19" i="7"/>
  <c r="S23" i="4"/>
  <c r="Q23" i="4" s="1"/>
  <c r="K113" i="7"/>
  <c r="N113" i="7"/>
  <c r="Q113" i="7" s="1"/>
  <c r="I75" i="6"/>
  <c r="L78" i="4"/>
  <c r="U102" i="4"/>
  <c r="R42" i="5"/>
  <c r="K52" i="7"/>
  <c r="N52" i="7"/>
  <c r="Q52" i="7" s="1"/>
  <c r="Q35" i="4"/>
  <c r="C121" i="14"/>
  <c r="H121" i="11" s="1"/>
  <c r="E121" i="11" s="1"/>
  <c r="B121" i="11" s="1"/>
  <c r="R82" i="6"/>
  <c r="R100" i="7"/>
  <c r="Q99" i="3"/>
  <c r="R133" i="6"/>
  <c r="Z113" i="6"/>
  <c r="AA113" i="6" s="1"/>
  <c r="AB113" i="6" s="1"/>
  <c r="N26" i="7"/>
  <c r="Q26" i="7" s="1"/>
  <c r="K26" i="7"/>
  <c r="Q7" i="7"/>
  <c r="R75" i="6"/>
  <c r="B105" i="14"/>
  <c r="F105" i="11" s="1"/>
  <c r="C105" i="11" s="1"/>
  <c r="I99" i="6"/>
  <c r="K76" i="7"/>
  <c r="N76" i="7"/>
  <c r="Q76" i="7" s="1"/>
  <c r="R28" i="6"/>
  <c r="AB28" i="6" s="1"/>
  <c r="I20" i="6"/>
  <c r="N20" i="6" s="1"/>
  <c r="R54" i="6"/>
  <c r="Z22" i="6"/>
  <c r="Q133" i="3"/>
  <c r="R134" i="7"/>
  <c r="AN15" i="8"/>
  <c r="X123" i="8"/>
  <c r="U10" i="5"/>
  <c r="M95" i="6"/>
  <c r="N95" i="6" s="1"/>
  <c r="U12" i="4"/>
  <c r="R67" i="7"/>
  <c r="Q66" i="3"/>
  <c r="N6" i="7"/>
  <c r="Q6" i="7" s="1"/>
  <c r="K6" i="7"/>
  <c r="R132" i="7"/>
  <c r="Q131" i="3"/>
  <c r="L15" i="5"/>
  <c r="M107" i="4"/>
  <c r="M25" i="5"/>
  <c r="L63" i="4"/>
  <c r="L19" i="4"/>
  <c r="S23" i="5"/>
  <c r="Q23" i="5" s="1"/>
  <c r="Q49" i="4"/>
  <c r="S63" i="4"/>
  <c r="Q63" i="4" s="1"/>
  <c r="R6" i="5"/>
  <c r="C9" i="14"/>
  <c r="H9" i="11" s="1"/>
  <c r="E9" i="11" s="1"/>
  <c r="M76" i="4"/>
  <c r="K76" i="4" s="1"/>
  <c r="Z131" i="6"/>
  <c r="AA131" i="6" s="1"/>
  <c r="AB131" i="6" s="1"/>
  <c r="C80" i="14"/>
  <c r="H80" i="11" s="1"/>
  <c r="E80" i="11" s="1"/>
  <c r="Z137" i="6"/>
  <c r="D86" i="14"/>
  <c r="B86" i="14" s="1"/>
  <c r="F86" i="11" s="1"/>
  <c r="C86" i="11" s="1"/>
  <c r="B86" i="11" s="1"/>
  <c r="Z126" i="6"/>
  <c r="B91" i="11"/>
  <c r="Z97" i="6"/>
  <c r="V72" i="6"/>
  <c r="AA72" i="6" s="1"/>
  <c r="AB72" i="6" s="1"/>
  <c r="M42" i="6"/>
  <c r="N42" i="6" s="1"/>
  <c r="R78" i="4"/>
  <c r="O37" i="4"/>
  <c r="O58" i="5"/>
  <c r="S40" i="4"/>
  <c r="Q40" i="4" s="1"/>
  <c r="R124" i="6"/>
  <c r="AB124" i="6" s="1"/>
  <c r="AA109" i="6"/>
  <c r="R54" i="3"/>
  <c r="M43" i="6"/>
  <c r="N43" i="6" s="1"/>
  <c r="K65" i="7"/>
  <c r="N65" i="7"/>
  <c r="Q65" i="7" s="1"/>
  <c r="C108" i="14"/>
  <c r="H108" i="11" s="1"/>
  <c r="E108" i="11" s="1"/>
  <c r="H97" i="8"/>
  <c r="N75" i="7"/>
  <c r="Q75" i="7" s="1"/>
  <c r="K75" i="7"/>
  <c r="M46" i="6"/>
  <c r="N46" i="6" s="1"/>
  <c r="Q15" i="7"/>
  <c r="M82" i="6"/>
  <c r="R96" i="6"/>
  <c r="AB96" i="6" s="1"/>
  <c r="K96" i="8"/>
  <c r="AA59" i="6"/>
  <c r="R73" i="5"/>
  <c r="R100" i="3"/>
  <c r="AB96" i="14"/>
  <c r="Z96" i="14" s="1"/>
  <c r="C76" i="14"/>
  <c r="H76" i="11" s="1"/>
  <c r="E76" i="11" s="1"/>
  <c r="B76" i="11" s="1"/>
  <c r="R101" i="6"/>
  <c r="AB101" i="6" s="1"/>
  <c r="R71" i="6"/>
  <c r="I130" i="6"/>
  <c r="W95" i="8"/>
  <c r="O86" i="4"/>
  <c r="AA17" i="6"/>
  <c r="Z36" i="6"/>
  <c r="AA36" i="6" s="1"/>
  <c r="AB36" i="6" s="1"/>
  <c r="K58" i="7"/>
  <c r="N58" i="7"/>
  <c r="Q58" i="7" s="1"/>
  <c r="O99" i="8"/>
  <c r="I97" i="11"/>
  <c r="J89" i="4" s="1"/>
  <c r="K99" i="3"/>
  <c r="B59" i="14"/>
  <c r="F59" i="11" s="1"/>
  <c r="C59" i="11" s="1"/>
  <c r="R81" i="7"/>
  <c r="Q80" i="3"/>
  <c r="AN53" i="8"/>
  <c r="R25" i="7"/>
  <c r="Q24" i="3"/>
  <c r="M114" i="4"/>
  <c r="AN113" i="8"/>
  <c r="B101" i="14"/>
  <c r="F101" i="11" s="1"/>
  <c r="C101" i="11" s="1"/>
  <c r="L99" i="4"/>
  <c r="C128" i="14"/>
  <c r="H128" i="11" s="1"/>
  <c r="E128" i="11" s="1"/>
  <c r="AB73" i="6"/>
  <c r="B15" i="14"/>
  <c r="F15" i="11" s="1"/>
  <c r="C15" i="11" s="1"/>
  <c r="B15" i="11" s="1"/>
  <c r="S58" i="5"/>
  <c r="Q58" i="5" s="1"/>
  <c r="AA69" i="6"/>
  <c r="R73" i="7"/>
  <c r="Q72" i="3"/>
  <c r="R25" i="3"/>
  <c r="R35" i="5"/>
  <c r="Q35" i="5" s="1"/>
  <c r="C78" i="14"/>
  <c r="H78" i="11" s="1"/>
  <c r="E78" i="11" s="1"/>
  <c r="B78" i="11" s="1"/>
  <c r="AA108" i="6"/>
  <c r="B71" i="11"/>
  <c r="H24" i="4"/>
  <c r="I66" i="6"/>
  <c r="R16" i="6"/>
  <c r="AB16" i="6" s="1"/>
  <c r="O60" i="5"/>
  <c r="L17" i="5"/>
  <c r="D85" i="14"/>
  <c r="B85" i="14" s="1"/>
  <c r="F85" i="11" s="1"/>
  <c r="C85" i="11" s="1"/>
  <c r="B85" i="11" s="1"/>
  <c r="I41" i="6"/>
  <c r="N41" i="6" s="1"/>
  <c r="B39" i="14"/>
  <c r="F39" i="11" s="1"/>
  <c r="C39" i="11" s="1"/>
  <c r="C39" i="14"/>
  <c r="H39" i="11" s="1"/>
  <c r="E39" i="11" s="1"/>
  <c r="B111" i="11"/>
  <c r="D87" i="14"/>
  <c r="B87" i="14" s="1"/>
  <c r="F87" i="11" s="1"/>
  <c r="C87" i="11" s="1"/>
  <c r="B87" i="11" s="1"/>
  <c r="Q79" i="7"/>
  <c r="K9" i="7"/>
  <c r="N9" i="7"/>
  <c r="Q9" i="7" s="1"/>
  <c r="Q27" i="5"/>
  <c r="N97" i="6"/>
  <c r="AA40" i="6"/>
  <c r="L89" i="4"/>
  <c r="S21" i="5"/>
  <c r="Q21" i="5" s="1"/>
  <c r="AA10" i="6"/>
  <c r="I112" i="6"/>
  <c r="N112" i="6" s="1"/>
  <c r="R56" i="6"/>
  <c r="I65" i="6"/>
  <c r="N65" i="6" s="1"/>
  <c r="I61" i="6"/>
  <c r="N61" i="6" s="1"/>
  <c r="K42" i="7"/>
  <c r="N42" i="7"/>
  <c r="Q42" i="7" s="1"/>
  <c r="C25" i="14"/>
  <c r="H25" i="11" s="1"/>
  <c r="E25" i="11" s="1"/>
  <c r="AN19" i="8"/>
  <c r="U18" i="5"/>
  <c r="U77" i="4"/>
  <c r="R68" i="5"/>
  <c r="I36" i="6"/>
  <c r="R58" i="6"/>
  <c r="AB58" i="6" s="1"/>
  <c r="I48" i="6"/>
  <c r="N138" i="7"/>
  <c r="Q138" i="7" s="1"/>
  <c r="K138" i="7"/>
  <c r="M133" i="6"/>
  <c r="I127" i="6"/>
  <c r="N127" i="6" s="1"/>
  <c r="R60" i="7"/>
  <c r="Q59" i="3"/>
  <c r="S31" i="5"/>
  <c r="Q31" i="5" s="1"/>
  <c r="K17" i="7"/>
  <c r="N17" i="7"/>
  <c r="Q17" i="7" s="1"/>
  <c r="Z104" i="6"/>
  <c r="I64" i="11"/>
  <c r="J58" i="4" s="1"/>
  <c r="K66" i="3"/>
  <c r="Q66" i="7"/>
  <c r="AA115" i="6"/>
  <c r="P74" i="5"/>
  <c r="R42" i="6"/>
  <c r="AB42" i="6" s="1"/>
  <c r="B9" i="11"/>
  <c r="S44" i="5"/>
  <c r="Q44" i="5" s="1"/>
  <c r="B123" i="14"/>
  <c r="F123" i="11" s="1"/>
  <c r="C123" i="11" s="1"/>
  <c r="B123" i="11" s="1"/>
  <c r="K92" i="7"/>
  <c r="N92" i="7"/>
  <c r="Q92" i="7" s="1"/>
  <c r="R21" i="6"/>
  <c r="AB21" i="6" s="1"/>
  <c r="R84" i="6"/>
  <c r="AB84" i="6" s="1"/>
  <c r="I54" i="6"/>
  <c r="Q50" i="7"/>
  <c r="M130" i="6"/>
  <c r="N130" i="6" s="1"/>
  <c r="M78" i="6"/>
  <c r="N78" i="6" s="1"/>
  <c r="AN95" i="8"/>
  <c r="AA62" i="6"/>
  <c r="R63" i="7"/>
  <c r="Q62" i="3"/>
  <c r="M53" i="6"/>
  <c r="N53" i="6" s="1"/>
  <c r="P64" i="4"/>
  <c r="K137" i="7"/>
  <c r="N137" i="7"/>
  <c r="Q137" i="7" s="1"/>
  <c r="S36" i="3"/>
  <c r="R36" i="3" s="1"/>
  <c r="R33" i="4"/>
  <c r="Q33" i="4" s="1"/>
  <c r="M56" i="5"/>
  <c r="L94" i="4"/>
  <c r="L25" i="5"/>
  <c r="R66" i="4"/>
  <c r="R59" i="5"/>
  <c r="R47" i="4"/>
  <c r="S77" i="4"/>
  <c r="Q77" i="4" s="1"/>
  <c r="S34" i="4"/>
  <c r="Q34" i="4" s="1"/>
  <c r="R22" i="5"/>
  <c r="R90" i="4"/>
  <c r="S40" i="5"/>
  <c r="Q40" i="5" s="1"/>
  <c r="R73" i="4"/>
  <c r="R43" i="5"/>
  <c r="Q43" i="5" s="1"/>
  <c r="R98" i="4"/>
  <c r="Q25" i="5"/>
  <c r="R14" i="6"/>
  <c r="U49" i="5"/>
  <c r="C11" i="14"/>
  <c r="H11" i="11" s="1"/>
  <c r="E11" i="11" s="1"/>
  <c r="R61" i="5"/>
  <c r="AN7" i="8"/>
  <c r="O33" i="4"/>
  <c r="R36" i="5"/>
  <c r="Q36" i="5" s="1"/>
  <c r="AB48" i="6"/>
  <c r="S55" i="4"/>
  <c r="Q55" i="4" s="1"/>
  <c r="N137" i="6"/>
  <c r="R105" i="3"/>
  <c r="R38" i="3"/>
  <c r="S78" i="4"/>
  <c r="C101" i="14"/>
  <c r="H101" i="11" s="1"/>
  <c r="E101" i="11" s="1"/>
  <c r="R97" i="8"/>
  <c r="U68" i="5"/>
  <c r="C116" i="14"/>
  <c r="H116" i="11" s="1"/>
  <c r="E116" i="11" s="1"/>
  <c r="B116" i="11" s="1"/>
  <c r="K98" i="8"/>
  <c r="R116" i="6"/>
  <c r="AB116" i="6" s="1"/>
  <c r="W96" i="8"/>
  <c r="R59" i="6"/>
  <c r="AN75" i="8"/>
  <c r="B47" i="14"/>
  <c r="F47" i="11" s="1"/>
  <c r="C47" i="11" s="1"/>
  <c r="B47" i="11" s="1"/>
  <c r="Q20" i="7"/>
  <c r="AA68" i="6"/>
  <c r="AA22" i="6"/>
  <c r="AB22" i="6" s="1"/>
  <c r="N90" i="6"/>
  <c r="R17" i="6"/>
  <c r="AB17" i="6" s="1"/>
  <c r="O61" i="4"/>
  <c r="AA127" i="6"/>
  <c r="AB127" i="6" s="1"/>
  <c r="AA123" i="6"/>
  <c r="N87" i="7"/>
  <c r="Q87" i="7" s="1"/>
  <c r="K87" i="7"/>
  <c r="M63" i="5"/>
  <c r="B129" i="11"/>
  <c r="L12" i="5"/>
  <c r="AB108" i="6"/>
  <c r="K122" i="7"/>
  <c r="N122" i="7"/>
  <c r="Q122" i="7" s="1"/>
  <c r="Q100" i="3"/>
  <c r="R101" i="7"/>
  <c r="AN71" i="8"/>
  <c r="B54" i="14"/>
  <c r="F54" i="11" s="1"/>
  <c r="C54" i="11" s="1"/>
  <c r="B54" i="11" s="1"/>
  <c r="N95" i="7"/>
  <c r="Q95" i="7" s="1"/>
  <c r="K95" i="7"/>
  <c r="P90" i="4"/>
  <c r="O73" i="4"/>
  <c r="H115" i="4"/>
  <c r="O23" i="5"/>
  <c r="M131" i="6"/>
  <c r="N131" i="6" s="1"/>
  <c r="B84" i="11"/>
  <c r="Z23" i="6"/>
  <c r="B62" i="14"/>
  <c r="F62" i="11" s="1"/>
  <c r="C62" i="11" s="1"/>
  <c r="AN40" i="8"/>
  <c r="AA56" i="6"/>
  <c r="I58" i="6"/>
  <c r="N58" i="6" s="1"/>
  <c r="O78" i="4"/>
  <c r="B56" i="11"/>
  <c r="M125" i="6"/>
  <c r="N125" i="6" s="1"/>
  <c r="Z75" i="6"/>
  <c r="AA75" i="6" s="1"/>
  <c r="R99" i="8"/>
  <c r="M80" i="6"/>
  <c r="Z85" i="6"/>
  <c r="AA85" i="6" s="1"/>
  <c r="AB85" i="6" s="1"/>
  <c r="Z43" i="6"/>
  <c r="AA43" i="6" s="1"/>
  <c r="I135" i="6"/>
  <c r="L105" i="4"/>
  <c r="AN27" i="8"/>
  <c r="Q51" i="7"/>
  <c r="I44" i="11"/>
  <c r="J42" i="4" s="1"/>
  <c r="K46" i="3"/>
  <c r="AN42" i="8"/>
  <c r="AN73" i="8"/>
  <c r="M65" i="4"/>
  <c r="B60" i="14"/>
  <c r="F60" i="11" s="1"/>
  <c r="C60" i="11" s="1"/>
  <c r="B60" i="11" s="1"/>
  <c r="K44" i="7"/>
  <c r="N44" i="7"/>
  <c r="Q44" i="7" s="1"/>
  <c r="V7" i="6"/>
  <c r="AA7" i="6" s="1"/>
  <c r="I128" i="6"/>
  <c r="N128" i="6" s="1"/>
  <c r="P65" i="3"/>
  <c r="O57" i="4"/>
  <c r="Z6" i="6"/>
  <c r="AA6" i="6" s="1"/>
  <c r="AB6" i="6" s="1"/>
  <c r="AB115" i="6"/>
  <c r="R63" i="3"/>
  <c r="D77" i="14"/>
  <c r="B77" i="14" s="1"/>
  <c r="F77" i="11" s="1"/>
  <c r="C77" i="11" s="1"/>
  <c r="B77" i="11" s="1"/>
  <c r="AN54" i="8"/>
  <c r="O51" i="7"/>
  <c r="K51" i="7"/>
  <c r="N108" i="6"/>
  <c r="AB7" i="14"/>
  <c r="Z7" i="14" s="1"/>
  <c r="S7" i="14" s="1"/>
  <c r="B7" i="14" s="1"/>
  <c r="F7" i="11" s="1"/>
  <c r="C7" i="11" s="1"/>
  <c r="AB103" i="6"/>
  <c r="AB26" i="6"/>
  <c r="Q93" i="3"/>
  <c r="R94" i="7"/>
  <c r="AB62" i="6"/>
  <c r="I82" i="6"/>
  <c r="R83" i="3"/>
  <c r="K53" i="7"/>
  <c r="N53" i="7"/>
  <c r="Q53" i="7" s="1"/>
  <c r="AB13" i="6"/>
  <c r="Z125" i="6"/>
  <c r="AA125" i="6" s="1"/>
  <c r="L57" i="5"/>
  <c r="Q11" i="4"/>
  <c r="R108" i="4"/>
  <c r="R71" i="4"/>
  <c r="S58" i="4"/>
  <c r="Q58" i="4" s="1"/>
  <c r="R94" i="4"/>
  <c r="S20" i="5"/>
  <c r="Q20" i="5" s="1"/>
  <c r="R40" i="5"/>
  <c r="T7" i="3"/>
  <c r="R7" i="3" s="1"/>
  <c r="S7" i="5"/>
  <c r="Q7" i="5" s="1"/>
  <c r="S92" i="4"/>
  <c r="Q92" i="4" s="1"/>
  <c r="Z117" i="6"/>
  <c r="AA117" i="6" s="1"/>
  <c r="AB117" i="6" s="1"/>
  <c r="C38" i="14"/>
  <c r="H38" i="11" s="1"/>
  <c r="E38" i="11" s="1"/>
  <c r="K90" i="7"/>
  <c r="N90" i="7"/>
  <c r="Q90" i="7" s="1"/>
  <c r="C105" i="14"/>
  <c r="H105" i="11" s="1"/>
  <c r="E105" i="11" s="1"/>
  <c r="AA14" i="6"/>
  <c r="Q27" i="4"/>
  <c r="N86" i="7"/>
  <c r="Q86" i="7" s="1"/>
  <c r="K86" i="7"/>
  <c r="R47" i="7"/>
  <c r="Q46" i="3"/>
  <c r="N98" i="7"/>
  <c r="Q98" i="7" s="1"/>
  <c r="K98" i="7"/>
  <c r="K93" i="7"/>
  <c r="N93" i="7"/>
  <c r="Q93" i="7" s="1"/>
  <c r="K91" i="7"/>
  <c r="N91" i="7"/>
  <c r="Q91" i="7" s="1"/>
  <c r="I10" i="6"/>
  <c r="Z112" i="6"/>
  <c r="AA112" i="6" s="1"/>
  <c r="AB112" i="6" s="1"/>
  <c r="I113" i="6"/>
  <c r="N113" i="6" s="1"/>
  <c r="AA93" i="6"/>
  <c r="AB93" i="6" s="1"/>
  <c r="N8" i="7"/>
  <c r="Q8" i="7" s="1"/>
  <c r="K8" i="7"/>
  <c r="N114" i="6"/>
  <c r="P24" i="7"/>
  <c r="Q24" i="7" s="1"/>
  <c r="K24" i="7"/>
  <c r="N12" i="6"/>
  <c r="M96" i="6"/>
  <c r="N96" i="6" s="1"/>
  <c r="B128" i="14"/>
  <c r="F128" i="11" s="1"/>
  <c r="C128" i="11" s="1"/>
  <c r="B128" i="11" s="1"/>
  <c r="Z110" i="6"/>
  <c r="AA110" i="6" s="1"/>
  <c r="AB110" i="6" s="1"/>
  <c r="M28" i="4"/>
  <c r="K28" i="4" s="1"/>
  <c r="K97" i="8"/>
  <c r="AN35" i="8"/>
  <c r="N11" i="7"/>
  <c r="Q11" i="7" s="1"/>
  <c r="K11" i="7"/>
  <c r="R80" i="6"/>
  <c r="Q12" i="5"/>
  <c r="N98" i="8"/>
  <c r="Z27" i="6"/>
  <c r="AA27" i="6" s="1"/>
  <c r="AB27" i="6" s="1"/>
  <c r="X90" i="8"/>
  <c r="Q108" i="7"/>
  <c r="R59" i="7"/>
  <c r="Q58" i="3"/>
  <c r="S74" i="4"/>
  <c r="K129" i="7"/>
  <c r="N129" i="7"/>
  <c r="Q129" i="7" s="1"/>
  <c r="AN61" i="8"/>
  <c r="AA71" i="6"/>
  <c r="C55" i="14"/>
  <c r="H55" i="11" s="1"/>
  <c r="E55" i="11" s="1"/>
  <c r="B55" i="11" s="1"/>
  <c r="O35" i="5"/>
  <c r="N95" i="8"/>
  <c r="AA78" i="6"/>
  <c r="AB78" i="6" s="1"/>
  <c r="N102" i="8"/>
  <c r="K102" i="8"/>
  <c r="AA67" i="6"/>
  <c r="AB67" i="6" s="1"/>
  <c r="R51" i="5"/>
  <c r="R123" i="6"/>
  <c r="L97" i="4"/>
  <c r="K110" i="7"/>
  <c r="N110" i="7"/>
  <c r="Q110" i="7" s="1"/>
  <c r="AN96" i="8"/>
  <c r="B35" i="14"/>
  <c r="F35" i="11" s="1"/>
  <c r="C35" i="11" s="1"/>
  <c r="B35" i="11" s="1"/>
  <c r="K80" i="7"/>
  <c r="N80" i="7"/>
  <c r="Q80" i="7" s="1"/>
  <c r="C82" i="14"/>
  <c r="H82" i="11" s="1"/>
  <c r="E82" i="11" s="1"/>
  <c r="B82" i="11" s="1"/>
  <c r="N31" i="7"/>
  <c r="Q31" i="7" s="1"/>
  <c r="K31" i="7"/>
  <c r="N8" i="6"/>
  <c r="B29" i="14"/>
  <c r="F29" i="11" s="1"/>
  <c r="C29" i="11" s="1"/>
  <c r="B29" i="11" s="1"/>
  <c r="AN122" i="8"/>
  <c r="R30" i="7"/>
  <c r="Q29" i="3"/>
  <c r="P21" i="5"/>
  <c r="T73" i="3"/>
  <c r="R73" i="3" s="1"/>
  <c r="S65" i="4"/>
  <c r="Q65" i="4" s="1"/>
  <c r="Q134" i="3"/>
  <c r="R135" i="7"/>
  <c r="C40" i="14"/>
  <c r="H40" i="11" s="1"/>
  <c r="E40" i="11" s="1"/>
  <c r="N48" i="6"/>
  <c r="B3" i="14"/>
  <c r="F3" i="11" s="1"/>
  <c r="C3" i="11" s="1"/>
  <c r="B3" i="11" s="1"/>
  <c r="K69" i="7"/>
  <c r="N69" i="7"/>
  <c r="Q69" i="7" s="1"/>
  <c r="T99" i="3"/>
  <c r="S89" i="4"/>
  <c r="N10" i="6"/>
  <c r="AN138" i="8"/>
  <c r="K88" i="7"/>
  <c r="N88" i="7"/>
  <c r="Q88" i="7" s="1"/>
  <c r="B68" i="14"/>
  <c r="F68" i="11" s="1"/>
  <c r="C68" i="11" s="1"/>
  <c r="B68" i="11" s="1"/>
  <c r="AA126" i="6"/>
  <c r="AB126" i="6" s="1"/>
  <c r="O69" i="5"/>
  <c r="N54" i="6"/>
  <c r="M37" i="4"/>
  <c r="R71" i="5"/>
  <c r="O91" i="4"/>
  <c r="AN28" i="8"/>
  <c r="W102" i="8"/>
  <c r="B134" i="14"/>
  <c r="F134" i="11" s="1"/>
  <c r="C134" i="11" s="1"/>
  <c r="B134" i="11" s="1"/>
  <c r="AN11" i="8"/>
  <c r="R95" i="6"/>
  <c r="AB95" i="6" s="1"/>
  <c r="AA49" i="6"/>
  <c r="AB49" i="6" s="1"/>
  <c r="N71" i="7"/>
  <c r="Q71" i="7" s="1"/>
  <c r="K71" i="7"/>
  <c r="I26" i="11"/>
  <c r="J20" i="5" s="1"/>
  <c r="K28" i="3"/>
  <c r="B42" i="14"/>
  <c r="F42" i="11" s="1"/>
  <c r="C42" i="11" s="1"/>
  <c r="C42" i="14"/>
  <c r="H42" i="11" s="1"/>
  <c r="E42" i="11" s="1"/>
  <c r="U44" i="4"/>
  <c r="O51" i="5"/>
  <c r="R16" i="7"/>
  <c r="Q15" i="3"/>
  <c r="O100" i="8"/>
  <c r="K57" i="7"/>
  <c r="N57" i="7"/>
  <c r="Q57" i="7" s="1"/>
  <c r="R84" i="3"/>
  <c r="K61" i="7"/>
  <c r="N61" i="7"/>
  <c r="Q61" i="7" s="1"/>
  <c r="Q22" i="5"/>
  <c r="R75" i="4"/>
  <c r="B92" i="11"/>
  <c r="B67" i="14"/>
  <c r="F67" i="11" s="1"/>
  <c r="C67" i="11" s="1"/>
  <c r="Z54" i="6"/>
  <c r="AA54" i="6" s="1"/>
  <c r="AA97" i="6"/>
  <c r="R109" i="7"/>
  <c r="Q108" i="3"/>
  <c r="O77" i="7"/>
  <c r="Q77" i="7" s="1"/>
  <c r="K77" i="7"/>
  <c r="R32" i="7"/>
  <c r="Q31" i="3"/>
  <c r="P71" i="4"/>
  <c r="R38" i="6"/>
  <c r="AB38" i="6" s="1"/>
  <c r="AN126" i="8"/>
  <c r="N102" i="6"/>
  <c r="Z8" i="6"/>
  <c r="AA8" i="6" s="1"/>
  <c r="AB8" i="6" s="1"/>
  <c r="Z63" i="6"/>
  <c r="AA63" i="6" s="1"/>
  <c r="AB63" i="6" s="1"/>
  <c r="S54" i="5"/>
  <c r="Q54" i="5" s="1"/>
  <c r="B99" i="11"/>
  <c r="AB52" i="6"/>
  <c r="O136" i="7"/>
  <c r="Q136" i="7" s="1"/>
  <c r="K136" i="7"/>
  <c r="K40" i="7"/>
  <c r="N40" i="7"/>
  <c r="Q40" i="7" s="1"/>
  <c r="V119" i="6"/>
  <c r="AA119" i="6" s="1"/>
  <c r="AB119" i="6" s="1"/>
  <c r="M91" i="6"/>
  <c r="N91" i="6" s="1"/>
  <c r="M85" i="6"/>
  <c r="N85" i="6" s="1"/>
  <c r="O65" i="4"/>
  <c r="AA132" i="6"/>
  <c r="C59" i="14"/>
  <c r="H59" i="11" s="1"/>
  <c r="E59" i="11" s="1"/>
  <c r="I40" i="6"/>
  <c r="N40" i="6" s="1"/>
  <c r="D4" i="14"/>
  <c r="B4" i="14" s="1"/>
  <c r="F4" i="11" s="1"/>
  <c r="C4" i="11" s="1"/>
  <c r="B4" i="11" s="1"/>
  <c r="R122" i="6"/>
  <c r="AB122" i="6" s="1"/>
  <c r="C6" i="14"/>
  <c r="H6" i="11" s="1"/>
  <c r="E6" i="11" s="1"/>
  <c r="B6" i="11" s="1"/>
  <c r="O28" i="4"/>
  <c r="O74" i="5"/>
  <c r="AA137" i="6"/>
  <c r="B40" i="14"/>
  <c r="F40" i="11" s="1"/>
  <c r="C40" i="11" s="1"/>
  <c r="AB50" i="14"/>
  <c r="Z50" i="14" s="1"/>
  <c r="S50" i="14" s="1"/>
  <c r="B50" i="14" s="1"/>
  <c r="F50" i="11" s="1"/>
  <c r="C50" i="11" s="1"/>
  <c r="C14" i="14"/>
  <c r="H14" i="11" s="1"/>
  <c r="E14" i="11" s="1"/>
  <c r="Z65" i="6"/>
  <c r="AA65" i="6" s="1"/>
  <c r="AB65" i="6" s="1"/>
  <c r="Q42" i="4"/>
  <c r="M99" i="6"/>
  <c r="C61" i="14"/>
  <c r="H61" i="11" s="1"/>
  <c r="E61" i="11" s="1"/>
  <c r="B61" i="11" s="1"/>
  <c r="M122" i="6"/>
  <c r="N122" i="6" s="1"/>
  <c r="N111" i="7"/>
  <c r="Q111" i="7" s="1"/>
  <c r="K111" i="7"/>
  <c r="C83" i="14"/>
  <c r="H83" i="11" s="1"/>
  <c r="E83" i="11" s="1"/>
  <c r="B83" i="11" s="1"/>
  <c r="AA66" i="6"/>
  <c r="AB66" i="6" s="1"/>
  <c r="R49" i="3"/>
  <c r="Q131" i="7"/>
  <c r="R93" i="8"/>
  <c r="W93" i="8"/>
  <c r="M30" i="6"/>
  <c r="N30" i="6" s="1"/>
  <c r="I23" i="6"/>
  <c r="N23" i="6" s="1"/>
  <c r="M80" i="4"/>
  <c r="M98" i="6"/>
  <c r="N98" i="6" s="1"/>
  <c r="AA88" i="6"/>
  <c r="AB88" i="6" s="1"/>
  <c r="M31" i="5"/>
  <c r="Q89" i="7"/>
  <c r="L44" i="4"/>
  <c r="M62" i="5"/>
  <c r="Q104" i="7"/>
  <c r="AN137" i="8"/>
  <c r="M75" i="6"/>
  <c r="N75" i="6" s="1"/>
  <c r="B12" i="14"/>
  <c r="F12" i="11" s="1"/>
  <c r="C12" i="11" s="1"/>
  <c r="W100" i="8"/>
  <c r="AB49" i="14"/>
  <c r="Z49" i="14" s="1"/>
  <c r="Q14" i="7"/>
  <c r="I104" i="6"/>
  <c r="AB87" i="6"/>
  <c r="R75" i="3"/>
  <c r="Q97" i="7"/>
  <c r="L32" i="5"/>
  <c r="M45" i="4"/>
  <c r="L123" i="4"/>
  <c r="L81" i="4"/>
  <c r="K81" i="4" s="1"/>
  <c r="M73" i="4"/>
  <c r="L77" i="5"/>
  <c r="S94" i="4"/>
  <c r="Q94" i="4" s="1"/>
  <c r="R38" i="4"/>
  <c r="S66" i="4"/>
  <c r="Q66" i="4" s="1"/>
  <c r="S47" i="5"/>
  <c r="Q47" i="5" s="1"/>
  <c r="S13" i="5"/>
  <c r="Q13" i="5" s="1"/>
  <c r="S26" i="4"/>
  <c r="Q26" i="4" s="1"/>
  <c r="R21" i="4"/>
  <c r="R45" i="4"/>
  <c r="AN93" i="8"/>
  <c r="R52" i="4"/>
  <c r="O110" i="4"/>
  <c r="S98" i="14"/>
  <c r="B98" i="14" s="1"/>
  <c r="F98" i="11" s="1"/>
  <c r="C98" i="11" s="1"/>
  <c r="C98" i="14"/>
  <c r="H98" i="11" s="1"/>
  <c r="E98" i="11" s="1"/>
  <c r="K117" i="7"/>
  <c r="N117" i="7"/>
  <c r="Q117" i="7" s="1"/>
  <c r="C131" i="14"/>
  <c r="H131" i="11" s="1"/>
  <c r="E131" i="11" s="1"/>
  <c r="B131" i="11" s="1"/>
  <c r="I103" i="6"/>
  <c r="N103" i="6" s="1"/>
  <c r="AB112" i="14"/>
  <c r="Z112" i="14" s="1"/>
  <c r="U30" i="5"/>
  <c r="D46" i="14"/>
  <c r="B46" i="14" s="1"/>
  <c r="F46" i="11" s="1"/>
  <c r="C46" i="11" s="1"/>
  <c r="B46" i="11" s="1"/>
  <c r="N33" i="6"/>
  <c r="M6" i="6"/>
  <c r="N6" i="6" s="1"/>
  <c r="R81" i="6"/>
  <c r="AB81" i="6" s="1"/>
  <c r="R110" i="4"/>
  <c r="Q110" i="4" s="1"/>
  <c r="L42" i="4"/>
  <c r="R64" i="6"/>
  <c r="L51" i="5"/>
  <c r="K51" i="5" s="1"/>
  <c r="Z30" i="6"/>
  <c r="AA30" i="6" s="1"/>
  <c r="AB30" i="6" s="1"/>
  <c r="B21" i="14"/>
  <c r="F21" i="11" s="1"/>
  <c r="C21" i="11" s="1"/>
  <c r="B21" i="11" s="1"/>
  <c r="C21" i="14"/>
  <c r="H21" i="11" s="1"/>
  <c r="E21" i="11" s="1"/>
  <c r="AB93" i="14"/>
  <c r="Z93" i="14" s="1"/>
  <c r="S93" i="14" s="1"/>
  <c r="B93" i="14" s="1"/>
  <c r="F93" i="11" s="1"/>
  <c r="C93" i="11" s="1"/>
  <c r="M99" i="4"/>
  <c r="K99" i="4" s="1"/>
  <c r="AN91" i="8"/>
  <c r="R76" i="6"/>
  <c r="Z45" i="6"/>
  <c r="AA45" i="6" s="1"/>
  <c r="AB45" i="6" s="1"/>
  <c r="B11" i="14"/>
  <c r="F11" i="11" s="1"/>
  <c r="C11" i="11" s="1"/>
  <c r="B11" i="11" s="1"/>
  <c r="AN133" i="8"/>
  <c r="AA19" i="6"/>
  <c r="S20" i="4"/>
  <c r="Q20" i="4" s="1"/>
  <c r="N112" i="7"/>
  <c r="Q112" i="7" s="1"/>
  <c r="K112" i="7"/>
  <c r="W98" i="8"/>
  <c r="AN69" i="8"/>
  <c r="AN82" i="8"/>
  <c r="M66" i="6"/>
  <c r="N66" i="6" s="1"/>
  <c r="I26" i="3"/>
  <c r="R22" i="4"/>
  <c r="Q22" i="4" s="1"/>
  <c r="C81" i="14"/>
  <c r="H81" i="11" s="1"/>
  <c r="E81" i="11" s="1"/>
  <c r="B81" i="11" s="1"/>
  <c r="AA12" i="6"/>
  <c r="AB12" i="6" s="1"/>
  <c r="K85" i="7"/>
  <c r="N85" i="7"/>
  <c r="Q85" i="7" s="1"/>
  <c r="K78" i="7"/>
  <c r="N78" i="7"/>
  <c r="Q78" i="7" s="1"/>
  <c r="N62" i="7"/>
  <c r="Q62" i="7" s="1"/>
  <c r="K62" i="7"/>
  <c r="M87" i="4"/>
  <c r="B108" i="11"/>
  <c r="AB68" i="6"/>
  <c r="AN36" i="8"/>
  <c r="B14" i="14"/>
  <c r="F14" i="11" s="1"/>
  <c r="C14" i="11" s="1"/>
  <c r="B14" i="11" s="1"/>
  <c r="AA106" i="6"/>
  <c r="L26" i="5"/>
  <c r="R84" i="7"/>
  <c r="Q83" i="3"/>
  <c r="D66" i="14"/>
  <c r="B66" i="14" s="1"/>
  <c r="F66" i="11" s="1"/>
  <c r="C66" i="11" s="1"/>
  <c r="B66" i="11" s="1"/>
  <c r="Z15" i="6"/>
  <c r="Q70" i="7"/>
  <c r="R53" i="5"/>
  <c r="Q53" i="5" s="1"/>
  <c r="O89" i="4"/>
  <c r="C102" i="14"/>
  <c r="H102" i="11" s="1"/>
  <c r="E102" i="11" s="1"/>
  <c r="B102" i="11" s="1"/>
  <c r="AN10" i="8"/>
  <c r="N74" i="6"/>
  <c r="O90" i="4"/>
  <c r="R47" i="6"/>
  <c r="AB43" i="6"/>
  <c r="AA15" i="6"/>
  <c r="AN88" i="8"/>
  <c r="AN17" i="8"/>
  <c r="Q124" i="7"/>
  <c r="R128" i="7"/>
  <c r="Q127" i="3"/>
  <c r="Q74" i="7"/>
  <c r="B118" i="14"/>
  <c r="F118" i="11" s="1"/>
  <c r="C118" i="11" s="1"/>
  <c r="B118" i="11" s="1"/>
  <c r="R102" i="7"/>
  <c r="Q101" i="3"/>
  <c r="AB7" i="6"/>
  <c r="N44" i="6"/>
  <c r="U37" i="4"/>
  <c r="R116" i="7"/>
  <c r="Q115" i="3"/>
  <c r="B45" i="14"/>
  <c r="F45" i="11" s="1"/>
  <c r="C45" i="11" s="1"/>
  <c r="B45" i="11" s="1"/>
  <c r="N39" i="7"/>
  <c r="Q39" i="7" s="1"/>
  <c r="K39" i="7"/>
  <c r="K19" i="5"/>
  <c r="M30" i="4"/>
  <c r="K30" i="4" s="1"/>
  <c r="K57" i="5"/>
  <c r="R95" i="4"/>
  <c r="S13" i="4"/>
  <c r="Q13" i="4" s="1"/>
  <c r="Q45" i="4"/>
  <c r="R45" i="5"/>
  <c r="S75" i="4"/>
  <c r="AA104" i="6"/>
  <c r="AB104" i="6" s="1"/>
  <c r="AA33" i="6"/>
  <c r="AB33" i="6" s="1"/>
  <c r="O69" i="4"/>
  <c r="AA76" i="6"/>
  <c r="R60" i="4"/>
  <c r="R105" i="7"/>
  <c r="Q104" i="3"/>
  <c r="Q96" i="7"/>
  <c r="P91" i="4"/>
  <c r="H96" i="8"/>
  <c r="O96" i="8" s="1"/>
  <c r="AN110" i="8"/>
  <c r="AA90" i="6"/>
  <c r="Q114" i="7"/>
  <c r="Q38" i="7"/>
  <c r="L117" i="4"/>
  <c r="R128" i="6"/>
  <c r="AB106" i="6"/>
  <c r="B88" i="14"/>
  <c r="F88" i="11" s="1"/>
  <c r="C88" i="11" s="1"/>
  <c r="B88" i="11" s="1"/>
  <c r="D16" i="14"/>
  <c r="B16" i="14" s="1"/>
  <c r="F16" i="11" s="1"/>
  <c r="C16" i="11" s="1"/>
  <c r="B16" i="11" s="1"/>
  <c r="O52" i="4"/>
  <c r="B63" i="14"/>
  <c r="F63" i="11" s="1"/>
  <c r="C63" i="11" s="1"/>
  <c r="B63" i="11" s="1"/>
  <c r="S113" i="4"/>
  <c r="Q113" i="4" s="1"/>
  <c r="Q59" i="4"/>
  <c r="K56" i="7"/>
  <c r="N56" i="7"/>
  <c r="Q56" i="7" s="1"/>
  <c r="B36" i="14"/>
  <c r="F36" i="11" s="1"/>
  <c r="C36" i="11" s="1"/>
  <c r="B36" i="11" s="1"/>
  <c r="P97" i="4"/>
  <c r="L55" i="4"/>
  <c r="N36" i="6"/>
  <c r="AB97" i="6"/>
  <c r="AN99" i="8"/>
  <c r="K55" i="7"/>
  <c r="N55" i="7"/>
  <c r="Q55" i="7" s="1"/>
  <c r="K45" i="7"/>
  <c r="N45" i="7"/>
  <c r="Q45" i="7" s="1"/>
  <c r="N36" i="7"/>
  <c r="Q36" i="7" s="1"/>
  <c r="K36" i="7"/>
  <c r="R72" i="7"/>
  <c r="Q71" i="3"/>
  <c r="S40" i="3"/>
  <c r="R40" i="3" s="1"/>
  <c r="R29" i="5"/>
  <c r="Q29" i="5" s="1"/>
  <c r="B110" i="14"/>
  <c r="F110" i="11" s="1"/>
  <c r="C110" i="11" s="1"/>
  <c r="B110" i="11" s="1"/>
  <c r="AN104" i="8"/>
  <c r="B132" i="14"/>
  <c r="F132" i="11" s="1"/>
  <c r="C132" i="11" s="1"/>
  <c r="B132" i="11" s="1"/>
  <c r="B135" i="14"/>
  <c r="F135" i="11" s="1"/>
  <c r="C135" i="11" s="1"/>
  <c r="I28" i="3"/>
  <c r="AA64" i="6"/>
  <c r="N99" i="7"/>
  <c r="Q99" i="7" s="1"/>
  <c r="K99" i="7"/>
  <c r="N82" i="7"/>
  <c r="Q82" i="7" s="1"/>
  <c r="K82" i="7"/>
  <c r="AN123" i="8"/>
  <c r="AB37" i="6"/>
  <c r="Q32" i="3"/>
  <c r="R33" i="7"/>
  <c r="S56" i="4"/>
  <c r="AN90" i="8"/>
  <c r="K125" i="7"/>
  <c r="N125" i="7"/>
  <c r="Q125" i="7" s="1"/>
  <c r="R28" i="3"/>
  <c r="O95" i="4"/>
  <c r="N20" i="5"/>
  <c r="Z107" i="6"/>
  <c r="AA107" i="6" s="1"/>
  <c r="AB107" i="6" s="1"/>
  <c r="Z82" i="6"/>
  <c r="AA82" i="6" s="1"/>
  <c r="K34" i="7"/>
  <c r="N34" i="7"/>
  <c r="Q34" i="7" s="1"/>
  <c r="I133" i="6"/>
  <c r="R83" i="7"/>
  <c r="Q82" i="3"/>
  <c r="AA47" i="6"/>
  <c r="R15" i="6"/>
  <c r="AB15" i="6" s="1"/>
  <c r="O113" i="4"/>
  <c r="C135" i="14"/>
  <c r="H135" i="11" s="1"/>
  <c r="E135" i="11" s="1"/>
  <c r="Z80" i="6"/>
  <c r="AA80" i="6" s="1"/>
  <c r="N18" i="7"/>
  <c r="Q18" i="7" s="1"/>
  <c r="K18" i="7"/>
  <c r="I80" i="6"/>
  <c r="R35" i="6"/>
  <c r="AB35" i="6" s="1"/>
  <c r="O105" i="4"/>
  <c r="AN117" i="8"/>
  <c r="Q67" i="3"/>
  <c r="R68" i="7"/>
  <c r="K6" i="8"/>
  <c r="O6" i="8" s="1"/>
  <c r="X6" i="8" s="1"/>
  <c r="K123" i="7"/>
  <c r="N123" i="7"/>
  <c r="Q123" i="7" s="1"/>
  <c r="I22" i="6"/>
  <c r="N22" i="6" s="1"/>
  <c r="AB125" i="6"/>
  <c r="I39" i="6"/>
  <c r="N39" i="6" s="1"/>
  <c r="U5" i="4"/>
  <c r="U5" i="5"/>
  <c r="R93" i="4"/>
  <c r="Q93" i="4" s="1"/>
  <c r="S52" i="4"/>
  <c r="AA29" i="6"/>
  <c r="L62" i="5"/>
  <c r="D124" i="14"/>
  <c r="B124" i="14" s="1"/>
  <c r="F124" i="11" s="1"/>
  <c r="C124" i="11" s="1"/>
  <c r="B124" i="11" s="1"/>
  <c r="Q118" i="7"/>
  <c r="AN57" i="8"/>
  <c r="R111" i="4"/>
  <c r="AN107" i="8"/>
  <c r="B23" i="11"/>
  <c r="M17" i="6"/>
  <c r="N17" i="6" s="1"/>
  <c r="AA134" i="6"/>
  <c r="AB134" i="6" s="1"/>
  <c r="R137" i="6"/>
  <c r="AB137" i="6" s="1"/>
  <c r="L46" i="4"/>
  <c r="AB69" i="6"/>
  <c r="M62" i="6"/>
  <c r="N62" i="6" s="1"/>
  <c r="S61" i="4"/>
  <c r="Q61" i="4" s="1"/>
  <c r="B65" i="11"/>
  <c r="R56" i="4"/>
  <c r="Q120" i="7"/>
  <c r="Q107" i="7"/>
  <c r="Z25" i="6"/>
  <c r="AA25" i="6" s="1"/>
  <c r="AB25" i="6" s="1"/>
  <c r="D126" i="14"/>
  <c r="B126" i="14" s="1"/>
  <c r="F126" i="11" s="1"/>
  <c r="C126" i="11" s="1"/>
  <c r="B126" i="11" s="1"/>
  <c r="K93" i="8"/>
  <c r="O93" i="8" s="1"/>
  <c r="X93" i="8" s="1"/>
  <c r="K13" i="7"/>
  <c r="N13" i="7"/>
  <c r="Q13" i="7" s="1"/>
  <c r="O33" i="5"/>
  <c r="Z105" i="6"/>
  <c r="AA105" i="6" s="1"/>
  <c r="AB105" i="6" s="1"/>
  <c r="C93" i="14"/>
  <c r="H93" i="11" s="1"/>
  <c r="E93" i="11" s="1"/>
  <c r="AN130" i="8"/>
  <c r="AN97" i="8"/>
  <c r="Z133" i="6"/>
  <c r="AA133" i="6" s="1"/>
  <c r="AN112" i="8"/>
  <c r="I93" i="6"/>
  <c r="N93" i="6" s="1"/>
  <c r="S28" i="4"/>
  <c r="Q28" i="4" s="1"/>
  <c r="M110" i="6"/>
  <c r="N110" i="6" s="1"/>
  <c r="R135" i="6"/>
  <c r="R41" i="7"/>
  <c r="Q40" i="3"/>
  <c r="L66" i="4"/>
  <c r="L90" i="4"/>
  <c r="L17" i="4"/>
  <c r="R52" i="5"/>
  <c r="Q52" i="5" s="1"/>
  <c r="Q71" i="4"/>
  <c r="S107" i="4"/>
  <c r="Q107" i="4" s="1"/>
  <c r="Q90" i="4"/>
  <c r="D33" i="14"/>
  <c r="B33" i="14" s="1"/>
  <c r="F33" i="11" s="1"/>
  <c r="C33" i="11" s="1"/>
  <c r="B33" i="11" s="1"/>
  <c r="AN18" i="8"/>
  <c r="M107" i="6"/>
  <c r="N107" i="6" s="1"/>
  <c r="B57" i="11"/>
  <c r="R74" i="4"/>
  <c r="B119" i="14"/>
  <c r="F119" i="11" s="1"/>
  <c r="C119" i="11" s="1"/>
  <c r="B119" i="11" s="1"/>
  <c r="AN45" i="8"/>
  <c r="O12" i="7"/>
  <c r="Q12" i="7" s="1"/>
  <c r="K12" i="7"/>
  <c r="R138" i="6"/>
  <c r="AA23" i="6"/>
  <c r="AB23" i="6" s="1"/>
  <c r="AB130" i="6"/>
  <c r="K64" i="7"/>
  <c r="N64" i="7"/>
  <c r="Q64" i="7" s="1"/>
  <c r="Z135" i="6"/>
  <c r="AA135" i="6" s="1"/>
  <c r="M9" i="6"/>
  <c r="N9" i="6" s="1"/>
  <c r="N10" i="7"/>
  <c r="Q10" i="7" s="1"/>
  <c r="K10" i="7"/>
  <c r="B37" i="14"/>
  <c r="F37" i="11" s="1"/>
  <c r="C37" i="11" s="1"/>
  <c r="B37" i="11" s="1"/>
  <c r="AB19" i="6"/>
  <c r="R109" i="6"/>
  <c r="AB109" i="6" s="1"/>
  <c r="V100" i="6"/>
  <c r="AA100" i="6" s="1"/>
  <c r="AB100" i="6" s="1"/>
  <c r="M35" i="6"/>
  <c r="N35" i="6" s="1"/>
  <c r="M104" i="6"/>
  <c r="N104" i="6" s="1"/>
  <c r="Q12" i="4"/>
  <c r="R37" i="7"/>
  <c r="Q36" i="3"/>
  <c r="O97" i="4"/>
  <c r="K54" i="7"/>
  <c r="N54" i="7"/>
  <c r="Q54" i="7" s="1"/>
  <c r="R30" i="3"/>
  <c r="AB79" i="14"/>
  <c r="Z79" i="14" s="1"/>
  <c r="S79" i="14" s="1"/>
  <c r="B79" i="14" s="1"/>
  <c r="F79" i="11" s="1"/>
  <c r="C79" i="11" s="1"/>
  <c r="R126" i="7"/>
  <c r="Q125" i="3"/>
  <c r="C67" i="14"/>
  <c r="H67" i="11" s="1"/>
  <c r="E67" i="11" s="1"/>
  <c r="M50" i="6"/>
  <c r="N50" i="6" s="1"/>
  <c r="AN135" i="8"/>
  <c r="C46" i="14"/>
  <c r="H46" i="11" s="1"/>
  <c r="E46" i="11" s="1"/>
  <c r="O26" i="5"/>
  <c r="H98" i="8"/>
  <c r="O98" i="8" s="1"/>
  <c r="R54" i="4"/>
  <c r="Z138" i="6"/>
  <c r="AA138" i="6" s="1"/>
  <c r="R90" i="6"/>
  <c r="AB90" i="6" s="1"/>
  <c r="B114" i="14"/>
  <c r="F114" i="11" s="1"/>
  <c r="C114" i="11" s="1"/>
  <c r="B114" i="11" s="1"/>
  <c r="B53" i="14"/>
  <c r="F53" i="11" s="1"/>
  <c r="C53" i="11" s="1"/>
  <c r="B53" i="11" s="1"/>
  <c r="M49" i="5"/>
  <c r="M135" i="6"/>
  <c r="C62" i="14"/>
  <c r="H62" i="11" s="1"/>
  <c r="E62" i="11" s="1"/>
  <c r="Q48" i="7"/>
  <c r="AB30" i="14"/>
  <c r="Z30" i="14" s="1"/>
  <c r="S30" i="14" s="1"/>
  <c r="B30" i="14" s="1"/>
  <c r="F30" i="11" s="1"/>
  <c r="C30" i="11" s="1"/>
  <c r="L69" i="4"/>
  <c r="K69" i="4" s="1"/>
  <c r="AA128" i="6"/>
  <c r="H95" i="8"/>
  <c r="O95" i="8" s="1"/>
  <c r="R95" i="8"/>
  <c r="K121" i="7"/>
  <c r="N121" i="7"/>
  <c r="Q121" i="7" s="1"/>
  <c r="K43" i="7"/>
  <c r="N43" i="7"/>
  <c r="Q43" i="7" s="1"/>
  <c r="L78" i="3"/>
  <c r="B74" i="14"/>
  <c r="F74" i="11" s="1"/>
  <c r="C74" i="11" s="1"/>
  <c r="B74" i="11" s="1"/>
  <c r="P22" i="4"/>
  <c r="Z121" i="6"/>
  <c r="AA121" i="6" s="1"/>
  <c r="AB121" i="6" s="1"/>
  <c r="O102" i="8"/>
  <c r="X102" i="8" s="1"/>
  <c r="Z53" i="6"/>
  <c r="AA53" i="6" s="1"/>
  <c r="AB53" i="6" s="1"/>
  <c r="O25" i="4"/>
  <c r="C12" i="14"/>
  <c r="H12" i="11" s="1"/>
  <c r="E12" i="11" s="1"/>
  <c r="M30" i="3" l="1"/>
  <c r="L27" i="4"/>
  <c r="L22" i="5"/>
  <c r="M50" i="3"/>
  <c r="L36" i="5"/>
  <c r="N93" i="3"/>
  <c r="L93" i="3" s="1"/>
  <c r="M83" i="4"/>
  <c r="K83" i="4" s="1"/>
  <c r="M68" i="3"/>
  <c r="L60" i="4"/>
  <c r="L45" i="5"/>
  <c r="B38" i="11"/>
  <c r="N31" i="3"/>
  <c r="L31" i="3" s="1"/>
  <c r="M23" i="5"/>
  <c r="K23" i="5" s="1"/>
  <c r="M26" i="3"/>
  <c r="L24" i="4"/>
  <c r="N40" i="3"/>
  <c r="M29" i="5"/>
  <c r="X95" i="8"/>
  <c r="AB132" i="6"/>
  <c r="Q56" i="4"/>
  <c r="AB47" i="6"/>
  <c r="AB76" i="6"/>
  <c r="AB64" i="6"/>
  <c r="B12" i="11"/>
  <c r="AB10" i="6"/>
  <c r="M119" i="3"/>
  <c r="L119" i="3" s="1"/>
  <c r="L107" i="4"/>
  <c r="M48" i="3"/>
  <c r="L34" i="5"/>
  <c r="M87" i="3"/>
  <c r="L55" i="5"/>
  <c r="M69" i="3"/>
  <c r="L61" i="4"/>
  <c r="B70" i="11"/>
  <c r="M6" i="3"/>
  <c r="L6" i="5"/>
  <c r="B93" i="11"/>
  <c r="B25" i="11"/>
  <c r="N117" i="3"/>
  <c r="L117" i="3" s="1"/>
  <c r="M105" i="4"/>
  <c r="K105" i="4" s="1"/>
  <c r="Q75" i="4"/>
  <c r="B40" i="11"/>
  <c r="B101" i="11"/>
  <c r="K25" i="5"/>
  <c r="B8" i="11"/>
  <c r="L50" i="3"/>
  <c r="B109" i="11"/>
  <c r="K107" i="4"/>
  <c r="B28" i="11"/>
  <c r="M44" i="3"/>
  <c r="L41" i="4"/>
  <c r="N87" i="3"/>
  <c r="L87" i="3" s="1"/>
  <c r="M55" i="5"/>
  <c r="K55" i="5" s="1"/>
  <c r="I6" i="11"/>
  <c r="K8" i="3"/>
  <c r="N48" i="3"/>
  <c r="L48" i="3" s="1"/>
  <c r="M44" i="4"/>
  <c r="K44" i="4" s="1"/>
  <c r="M34" i="5"/>
  <c r="K34" i="5" s="1"/>
  <c r="I85" i="11"/>
  <c r="J55" i="5" s="1"/>
  <c r="K87" i="3"/>
  <c r="I78" i="11"/>
  <c r="J71" i="4" s="1"/>
  <c r="K80" i="3"/>
  <c r="N112" i="3"/>
  <c r="M101" i="4"/>
  <c r="N44" i="3"/>
  <c r="L44" i="3" s="1"/>
  <c r="M32" i="5"/>
  <c r="K32" i="5" s="1"/>
  <c r="M41" i="4"/>
  <c r="K41" i="4" s="1"/>
  <c r="N11" i="3"/>
  <c r="M11" i="5"/>
  <c r="M11" i="4"/>
  <c r="M102" i="3"/>
  <c r="L92" i="4"/>
  <c r="L58" i="5"/>
  <c r="N64" i="3"/>
  <c r="M44" i="5"/>
  <c r="N118" i="3"/>
  <c r="L118" i="3" s="1"/>
  <c r="M106" i="4"/>
  <c r="K106" i="4" s="1"/>
  <c r="R24" i="7"/>
  <c r="Q23" i="3"/>
  <c r="P19" i="5"/>
  <c r="I66" i="11"/>
  <c r="K68" i="3"/>
  <c r="N65" i="3"/>
  <c r="M57" i="4"/>
  <c r="N133" i="3"/>
  <c r="L133" i="3" s="1"/>
  <c r="M119" i="4"/>
  <c r="K119" i="4" s="1"/>
  <c r="M74" i="5"/>
  <c r="K74" i="5" s="1"/>
  <c r="M21" i="3"/>
  <c r="L20" i="4"/>
  <c r="I81" i="11"/>
  <c r="K83" i="3"/>
  <c r="I131" i="11"/>
  <c r="K133" i="3"/>
  <c r="I83" i="11"/>
  <c r="J76" i="4" s="1"/>
  <c r="K85" i="3"/>
  <c r="N62" i="3"/>
  <c r="L62" i="3" s="1"/>
  <c r="M55" i="4"/>
  <c r="K55" i="4" s="1"/>
  <c r="I70" i="11"/>
  <c r="K72" i="3"/>
  <c r="N24" i="3"/>
  <c r="L24" i="3" s="1"/>
  <c r="M22" i="4"/>
  <c r="K22" i="4" s="1"/>
  <c r="I93" i="11"/>
  <c r="J85" i="4" s="1"/>
  <c r="K95" i="3"/>
  <c r="N7" i="3"/>
  <c r="M7" i="5"/>
  <c r="M7" i="4"/>
  <c r="N66" i="3"/>
  <c r="L66" i="3" s="1"/>
  <c r="M58" i="4"/>
  <c r="K58" i="4" s="1"/>
  <c r="N26" i="3"/>
  <c r="L26" i="3" s="1"/>
  <c r="G26" i="3" s="1"/>
  <c r="M24" i="4"/>
  <c r="K24" i="4" s="1"/>
  <c r="F24" i="4" s="1"/>
  <c r="G24" i="4" s="1"/>
  <c r="N84" i="3"/>
  <c r="M75" i="4"/>
  <c r="M53" i="5"/>
  <c r="I25" i="11"/>
  <c r="J25" i="4" s="1"/>
  <c r="K27" i="3"/>
  <c r="I87" i="11"/>
  <c r="J79" i="4" s="1"/>
  <c r="K89" i="3"/>
  <c r="I76" i="11"/>
  <c r="K78" i="3"/>
  <c r="I24" i="11"/>
  <c r="J24" i="4" s="1"/>
  <c r="K26" i="3"/>
  <c r="M92" i="3"/>
  <c r="L82" i="4"/>
  <c r="N22" i="3"/>
  <c r="M18" i="5"/>
  <c r="M21" i="4"/>
  <c r="N52" i="3"/>
  <c r="M47" i="4"/>
  <c r="Q76" i="3"/>
  <c r="R77" i="7"/>
  <c r="P67" i="4"/>
  <c r="N109" i="3"/>
  <c r="M98" i="4"/>
  <c r="M61" i="5"/>
  <c r="I116" i="11"/>
  <c r="J106" i="4" s="1"/>
  <c r="K118" i="3"/>
  <c r="N103" i="3"/>
  <c r="M59" i="5"/>
  <c r="S5" i="3"/>
  <c r="R5" i="5"/>
  <c r="R5" i="4"/>
  <c r="N92" i="3"/>
  <c r="L92" i="3" s="1"/>
  <c r="M82" i="4"/>
  <c r="I121" i="11"/>
  <c r="J110" i="4" s="1"/>
  <c r="K123" i="3"/>
  <c r="M38" i="3"/>
  <c r="L27" i="5"/>
  <c r="L35" i="4"/>
  <c r="I33" i="11"/>
  <c r="J32" i="4" s="1"/>
  <c r="K35" i="3"/>
  <c r="N29" i="3"/>
  <c r="M26" i="4"/>
  <c r="M21" i="5"/>
  <c r="I61" i="11"/>
  <c r="K63" i="3"/>
  <c r="N77" i="3"/>
  <c r="M68" i="4"/>
  <c r="I77" i="11"/>
  <c r="J70" i="4" s="1"/>
  <c r="K79" i="3"/>
  <c r="N130" i="3"/>
  <c r="M71" i="5"/>
  <c r="M116" i="4"/>
  <c r="M19" i="3"/>
  <c r="L16" i="5"/>
  <c r="L18" i="4"/>
  <c r="I125" i="11"/>
  <c r="J113" i="4" s="1"/>
  <c r="K127" i="3"/>
  <c r="I16" i="11"/>
  <c r="K18" i="3"/>
  <c r="S92" i="3"/>
  <c r="R82" i="4"/>
  <c r="I126" i="11"/>
  <c r="J114" i="4" s="1"/>
  <c r="K128" i="3"/>
  <c r="N126" i="3"/>
  <c r="M70" i="5"/>
  <c r="M64" i="3"/>
  <c r="L44" i="5"/>
  <c r="N35" i="3"/>
  <c r="M32" i="4"/>
  <c r="I53" i="11"/>
  <c r="J38" i="5" s="1"/>
  <c r="K55" i="3"/>
  <c r="T44" i="3"/>
  <c r="R44" i="3" s="1"/>
  <c r="S41" i="4"/>
  <c r="Q41" i="4" s="1"/>
  <c r="S32" i="5"/>
  <c r="Q32" i="5" s="1"/>
  <c r="P33" i="3"/>
  <c r="O25" i="5"/>
  <c r="O30" i="4"/>
  <c r="P98" i="3"/>
  <c r="O88" i="4"/>
  <c r="N105" i="3"/>
  <c r="L105" i="3" s="1"/>
  <c r="M94" i="4"/>
  <c r="K94" i="4" s="1"/>
  <c r="I108" i="11"/>
  <c r="K110" i="3"/>
  <c r="S112" i="14"/>
  <c r="B112" i="14" s="1"/>
  <c r="F112" i="11" s="1"/>
  <c r="C112" i="11" s="1"/>
  <c r="C112" i="14"/>
  <c r="H112" i="11" s="1"/>
  <c r="E112" i="11" s="1"/>
  <c r="P30" i="3"/>
  <c r="O27" i="4"/>
  <c r="O22" i="5"/>
  <c r="I82" i="11"/>
  <c r="K84" i="3"/>
  <c r="T70" i="3"/>
  <c r="R70" i="3" s="1"/>
  <c r="S46" i="5"/>
  <c r="Q46" i="5" s="1"/>
  <c r="S62" i="4"/>
  <c r="Q62" i="4" s="1"/>
  <c r="R17" i="7"/>
  <c r="Q16" i="3"/>
  <c r="P15" i="4"/>
  <c r="N21" i="3"/>
  <c r="L21" i="3" s="1"/>
  <c r="M20" i="4"/>
  <c r="K20" i="4" s="1"/>
  <c r="I46" i="11"/>
  <c r="K48" i="3"/>
  <c r="N89" i="3"/>
  <c r="M79" i="4"/>
  <c r="O36" i="3"/>
  <c r="N33" i="4"/>
  <c r="R10" i="7"/>
  <c r="Q9" i="3"/>
  <c r="P9" i="4"/>
  <c r="P9" i="5"/>
  <c r="AB138" i="6"/>
  <c r="T17" i="3"/>
  <c r="R17" i="3" s="1"/>
  <c r="S16" i="4"/>
  <c r="Q16" i="4" s="1"/>
  <c r="P12" i="3"/>
  <c r="O12" i="4"/>
  <c r="O12" i="5"/>
  <c r="I23" i="11"/>
  <c r="J23" i="4" s="1"/>
  <c r="K25" i="3"/>
  <c r="P122" i="3"/>
  <c r="O109" i="4"/>
  <c r="T122" i="3"/>
  <c r="S109" i="4"/>
  <c r="P120" i="3"/>
  <c r="O108" i="4"/>
  <c r="N135" i="6"/>
  <c r="M8" i="3"/>
  <c r="L8" i="4"/>
  <c r="L8" i="5"/>
  <c r="T96" i="3"/>
  <c r="S86" i="4"/>
  <c r="R18" i="7"/>
  <c r="Q17" i="3"/>
  <c r="P16" i="4"/>
  <c r="P81" i="3"/>
  <c r="O72" i="4"/>
  <c r="R56" i="7"/>
  <c r="Q55" i="3"/>
  <c r="P38" i="5"/>
  <c r="M34" i="3"/>
  <c r="L31" i="4"/>
  <c r="R12" i="7"/>
  <c r="Q11" i="3"/>
  <c r="P11" i="5"/>
  <c r="P11" i="4"/>
  <c r="O40" i="3"/>
  <c r="N29" i="5"/>
  <c r="N37" i="4"/>
  <c r="T129" i="3"/>
  <c r="R129" i="3" s="1"/>
  <c r="S115" i="4"/>
  <c r="Q115" i="4" s="1"/>
  <c r="N68" i="3"/>
  <c r="L68" i="3" s="1"/>
  <c r="M60" i="4"/>
  <c r="K60" i="4" s="1"/>
  <c r="M45" i="5"/>
  <c r="K45" i="5" s="1"/>
  <c r="O67" i="3"/>
  <c r="N59" i="4"/>
  <c r="R34" i="7"/>
  <c r="Q33" i="3"/>
  <c r="P30" i="4"/>
  <c r="P25" i="5"/>
  <c r="P124" i="3"/>
  <c r="O68" i="5"/>
  <c r="O111" i="4"/>
  <c r="R82" i="7"/>
  <c r="Q81" i="3"/>
  <c r="P72" i="4"/>
  <c r="I132" i="11"/>
  <c r="K134" i="3"/>
  <c r="O71" i="3"/>
  <c r="N63" i="4"/>
  <c r="N47" i="5"/>
  <c r="P55" i="3"/>
  <c r="O38" i="5"/>
  <c r="I88" i="11"/>
  <c r="K90" i="3"/>
  <c r="P38" i="3"/>
  <c r="O27" i="5"/>
  <c r="O35" i="4"/>
  <c r="N6" i="3"/>
  <c r="L6" i="3" s="1"/>
  <c r="M6" i="4"/>
  <c r="K6" i="4" s="1"/>
  <c r="M6" i="5"/>
  <c r="K6" i="5" s="1"/>
  <c r="O127" i="3"/>
  <c r="N113" i="4"/>
  <c r="N67" i="3"/>
  <c r="L67" i="3" s="1"/>
  <c r="M59" i="4"/>
  <c r="K59" i="4" s="1"/>
  <c r="P84" i="3"/>
  <c r="O53" i="5"/>
  <c r="O75" i="4"/>
  <c r="T68" i="3"/>
  <c r="R68" i="3" s="1"/>
  <c r="S45" i="5"/>
  <c r="Q45" i="5" s="1"/>
  <c r="S60" i="4"/>
  <c r="Q60" i="4" s="1"/>
  <c r="R131" i="7"/>
  <c r="Q130" i="3"/>
  <c r="P116" i="4"/>
  <c r="P71" i="5"/>
  <c r="N99" i="6"/>
  <c r="P135" i="3"/>
  <c r="O121" i="4"/>
  <c r="T125" i="3"/>
  <c r="R125" i="3" s="1"/>
  <c r="S69" i="5"/>
  <c r="Q69" i="5" s="1"/>
  <c r="S112" i="4"/>
  <c r="Q112" i="4" s="1"/>
  <c r="X100" i="8"/>
  <c r="T137" i="3"/>
  <c r="R137" i="3" s="1"/>
  <c r="S77" i="5"/>
  <c r="Q77" i="5" s="1"/>
  <c r="S123" i="4"/>
  <c r="Q123" i="4" s="1"/>
  <c r="I3" i="11"/>
  <c r="K5" i="3"/>
  <c r="M7" i="3"/>
  <c r="L7" i="4"/>
  <c r="L7" i="5"/>
  <c r="T95" i="3"/>
  <c r="S85" i="4"/>
  <c r="R129" i="7"/>
  <c r="Q128" i="3"/>
  <c r="P114" i="4"/>
  <c r="P7" i="3"/>
  <c r="O7" i="5"/>
  <c r="O7" i="4"/>
  <c r="Q92" i="3"/>
  <c r="R93" i="7"/>
  <c r="P82" i="4"/>
  <c r="M107" i="3"/>
  <c r="L96" i="4"/>
  <c r="B62" i="11"/>
  <c r="AB59" i="6"/>
  <c r="Q78" i="4"/>
  <c r="AB14" i="6"/>
  <c r="M52" i="3"/>
  <c r="L47" i="4"/>
  <c r="N41" i="3"/>
  <c r="M38" i="4"/>
  <c r="N133" i="6"/>
  <c r="M96" i="3"/>
  <c r="L86" i="4"/>
  <c r="B39" i="11"/>
  <c r="P74" i="3"/>
  <c r="O50" i="5"/>
  <c r="M41" i="3"/>
  <c r="L38" i="4"/>
  <c r="P5" i="3"/>
  <c r="O5" i="5"/>
  <c r="O5" i="4"/>
  <c r="T14" i="3"/>
  <c r="R14" i="3" s="1"/>
  <c r="S14" i="5"/>
  <c r="Q14" i="5" s="1"/>
  <c r="P75" i="3"/>
  <c r="O66" i="4"/>
  <c r="AB133" i="6"/>
  <c r="P51" i="3"/>
  <c r="O46" i="4"/>
  <c r="O20" i="3"/>
  <c r="N17" i="5"/>
  <c r="N19" i="4"/>
  <c r="P21" i="3"/>
  <c r="O20" i="4"/>
  <c r="I43" i="11"/>
  <c r="J33" i="5" s="1"/>
  <c r="K45" i="3"/>
  <c r="P34" i="3"/>
  <c r="O31" i="4"/>
  <c r="T120" i="3"/>
  <c r="R120" i="3" s="1"/>
  <c r="S108" i="4"/>
  <c r="Q108" i="4" s="1"/>
  <c r="M128" i="3"/>
  <c r="L128" i="3" s="1"/>
  <c r="L114" i="4"/>
  <c r="B130" i="11"/>
  <c r="B73" i="11"/>
  <c r="J92" i="4"/>
  <c r="J58" i="5"/>
  <c r="R117" i="3"/>
  <c r="Q73" i="4"/>
  <c r="L19" i="3"/>
  <c r="R8" i="3"/>
  <c r="L8" i="3"/>
  <c r="Q53" i="3"/>
  <c r="R54" i="7"/>
  <c r="P48" i="4"/>
  <c r="M39" i="3"/>
  <c r="L28" i="5"/>
  <c r="L36" i="4"/>
  <c r="T109" i="3"/>
  <c r="R109" i="3" s="1"/>
  <c r="S98" i="4"/>
  <c r="Q98" i="4" s="1"/>
  <c r="S61" i="5"/>
  <c r="Q61" i="5" s="1"/>
  <c r="N75" i="3"/>
  <c r="L75" i="3" s="1"/>
  <c r="M66" i="4"/>
  <c r="K66" i="4" s="1"/>
  <c r="Q109" i="3"/>
  <c r="R110" i="7"/>
  <c r="P98" i="4"/>
  <c r="P61" i="5"/>
  <c r="P92" i="3"/>
  <c r="O82" i="4"/>
  <c r="T72" i="3"/>
  <c r="R72" i="3" s="1"/>
  <c r="S64" i="4"/>
  <c r="Q64" i="4" s="1"/>
  <c r="S48" i="5"/>
  <c r="Q48" i="5" s="1"/>
  <c r="N83" i="3"/>
  <c r="L83" i="3" s="1"/>
  <c r="M52" i="5"/>
  <c r="K52" i="5" s="1"/>
  <c r="M74" i="4"/>
  <c r="K74" i="4" s="1"/>
  <c r="M40" i="3"/>
  <c r="L40" i="3" s="1"/>
  <c r="L29" i="5"/>
  <c r="K29" i="5" s="1"/>
  <c r="L37" i="4"/>
  <c r="O80" i="3"/>
  <c r="N71" i="4"/>
  <c r="P18" i="3"/>
  <c r="O15" i="5"/>
  <c r="O17" i="4"/>
  <c r="Q21" i="3"/>
  <c r="R22" i="7"/>
  <c r="P20" i="4"/>
  <c r="T79" i="3"/>
  <c r="R79" i="3" s="1"/>
  <c r="S70" i="4"/>
  <c r="Q70" i="4" s="1"/>
  <c r="I38" i="11"/>
  <c r="K40" i="3"/>
  <c r="I120" i="11"/>
  <c r="J109" i="4" s="1"/>
  <c r="K122" i="3"/>
  <c r="I28" i="11"/>
  <c r="K30" i="3"/>
  <c r="J16" i="5"/>
  <c r="J18" i="4"/>
  <c r="B51" i="11"/>
  <c r="C7" i="14"/>
  <c r="H7" i="11" s="1"/>
  <c r="E7" i="11" s="1"/>
  <c r="B7" i="11" s="1"/>
  <c r="B5" i="11"/>
  <c r="I109" i="11"/>
  <c r="J100" i="4" s="1"/>
  <c r="K111" i="3"/>
  <c r="R124" i="7"/>
  <c r="Q123" i="3"/>
  <c r="P110" i="4"/>
  <c r="K37" i="4"/>
  <c r="R8" i="7"/>
  <c r="Q7" i="3"/>
  <c r="P7" i="5"/>
  <c r="P7" i="4"/>
  <c r="I71" i="11"/>
  <c r="K73" i="3"/>
  <c r="N123" i="3"/>
  <c r="L123" i="3" s="1"/>
  <c r="M110" i="4"/>
  <c r="K110" i="4" s="1"/>
  <c r="I74" i="11"/>
  <c r="J67" i="4" s="1"/>
  <c r="K76" i="3"/>
  <c r="I114" i="11"/>
  <c r="J66" i="5" s="1"/>
  <c r="K116" i="3"/>
  <c r="M49" i="3"/>
  <c r="L49" i="3" s="1"/>
  <c r="L45" i="4"/>
  <c r="K45" i="4" s="1"/>
  <c r="L35" i="5"/>
  <c r="K35" i="5" s="1"/>
  <c r="P53" i="3"/>
  <c r="O48" i="4"/>
  <c r="N108" i="3"/>
  <c r="L108" i="3" s="1"/>
  <c r="M97" i="4"/>
  <c r="K97" i="4" s="1"/>
  <c r="M60" i="5"/>
  <c r="K60" i="5" s="1"/>
  <c r="R64" i="7"/>
  <c r="Q63" i="3"/>
  <c r="P56" i="4"/>
  <c r="P43" i="5"/>
  <c r="I119" i="11"/>
  <c r="J67" i="5" s="1"/>
  <c r="K121" i="3"/>
  <c r="M109" i="3"/>
  <c r="L61" i="5"/>
  <c r="L98" i="4"/>
  <c r="R107" i="7"/>
  <c r="Q106" i="3"/>
  <c r="P95" i="4"/>
  <c r="N136" i="3"/>
  <c r="M122" i="4"/>
  <c r="M76" i="5"/>
  <c r="R118" i="7"/>
  <c r="Q117" i="3"/>
  <c r="P105" i="4"/>
  <c r="T116" i="3"/>
  <c r="R116" i="3" s="1"/>
  <c r="S66" i="5"/>
  <c r="Q66" i="5" s="1"/>
  <c r="R99" i="7"/>
  <c r="Q98" i="3"/>
  <c r="P88" i="4"/>
  <c r="T103" i="3"/>
  <c r="R103" i="3" s="1"/>
  <c r="S59" i="5"/>
  <c r="Q59" i="5" s="1"/>
  <c r="R36" i="7"/>
  <c r="Q35" i="3"/>
  <c r="P32" i="4"/>
  <c r="N96" i="3"/>
  <c r="L96" i="3" s="1"/>
  <c r="M86" i="4"/>
  <c r="K86" i="4" s="1"/>
  <c r="AB128" i="6"/>
  <c r="X96" i="8"/>
  <c r="N32" i="3"/>
  <c r="M24" i="5"/>
  <c r="M29" i="4"/>
  <c r="I45" i="11"/>
  <c r="J43" i="4" s="1"/>
  <c r="K47" i="3"/>
  <c r="O101" i="3"/>
  <c r="N91" i="4"/>
  <c r="T16" i="3"/>
  <c r="R16" i="3" s="1"/>
  <c r="S15" i="4"/>
  <c r="Q15" i="4" s="1"/>
  <c r="M73" i="3"/>
  <c r="L73" i="3" s="1"/>
  <c r="L65" i="4"/>
  <c r="K65" i="4" s="1"/>
  <c r="L49" i="5"/>
  <c r="K49" i="5" s="1"/>
  <c r="K87" i="4"/>
  <c r="P111" i="3"/>
  <c r="O100" i="4"/>
  <c r="T90" i="3"/>
  <c r="R90" i="3" s="1"/>
  <c r="S80" i="4"/>
  <c r="Q80" i="4" s="1"/>
  <c r="S56" i="5"/>
  <c r="Q56" i="5" s="1"/>
  <c r="T92" i="3"/>
  <c r="R92" i="3" s="1"/>
  <c r="S82" i="4"/>
  <c r="Q82" i="4" s="1"/>
  <c r="R97" i="7"/>
  <c r="Q96" i="3"/>
  <c r="P86" i="4"/>
  <c r="M74" i="3"/>
  <c r="L50" i="5"/>
  <c r="M97" i="3"/>
  <c r="L97" i="3" s="1"/>
  <c r="L87" i="4"/>
  <c r="M90" i="3"/>
  <c r="L90" i="3" s="1"/>
  <c r="L80" i="4"/>
  <c r="L56" i="5"/>
  <c r="K56" i="5" s="1"/>
  <c r="N51" i="3"/>
  <c r="L51" i="3" s="1"/>
  <c r="M46" i="4"/>
  <c r="K46" i="4" s="1"/>
  <c r="O108" i="3"/>
  <c r="N60" i="5"/>
  <c r="N97" i="4"/>
  <c r="M53" i="3"/>
  <c r="L48" i="4"/>
  <c r="R31" i="7"/>
  <c r="Q30" i="3"/>
  <c r="P22" i="5"/>
  <c r="P27" i="4"/>
  <c r="P109" i="3"/>
  <c r="O98" i="4"/>
  <c r="O61" i="5"/>
  <c r="Q74" i="4"/>
  <c r="AB80" i="6"/>
  <c r="I128" i="11"/>
  <c r="K130" i="3"/>
  <c r="P97" i="3"/>
  <c r="O87" i="4"/>
  <c r="N61" i="3"/>
  <c r="M54" i="4"/>
  <c r="P50" i="3"/>
  <c r="O36" i="5"/>
  <c r="T41" i="3"/>
  <c r="R41" i="3" s="1"/>
  <c r="S38" i="4"/>
  <c r="Q38" i="4" s="1"/>
  <c r="M124" i="3"/>
  <c r="L68" i="5"/>
  <c r="L111" i="4"/>
  <c r="O100" i="3"/>
  <c r="N90" i="4"/>
  <c r="I129" i="11"/>
  <c r="K131" i="3"/>
  <c r="M89" i="3"/>
  <c r="L79" i="4"/>
  <c r="N115" i="3"/>
  <c r="L115" i="3" s="1"/>
  <c r="M104" i="4"/>
  <c r="K104" i="4" s="1"/>
  <c r="M65" i="5"/>
  <c r="K65" i="5" s="1"/>
  <c r="T6" i="3"/>
  <c r="R6" i="3" s="1"/>
  <c r="S6" i="4"/>
  <c r="Q6" i="4" s="1"/>
  <c r="S6" i="5"/>
  <c r="Q6" i="5" s="1"/>
  <c r="O62" i="3"/>
  <c r="N55" i="4"/>
  <c r="N20" i="3"/>
  <c r="L20" i="3" s="1"/>
  <c r="M17" i="5"/>
  <c r="K17" i="5" s="1"/>
  <c r="M19" i="4"/>
  <c r="K19" i="4" s="1"/>
  <c r="P16" i="3"/>
  <c r="O15" i="4"/>
  <c r="R138" i="7"/>
  <c r="Q137" i="3"/>
  <c r="P77" i="5"/>
  <c r="P123" i="4"/>
  <c r="AB56" i="6"/>
  <c r="R9" i="7"/>
  <c r="Q8" i="3"/>
  <c r="P8" i="5"/>
  <c r="P8" i="4"/>
  <c r="O72" i="3"/>
  <c r="N64" i="4"/>
  <c r="N48" i="5"/>
  <c r="T112" i="3"/>
  <c r="R112" i="3" s="1"/>
  <c r="S101" i="4"/>
  <c r="Q101" i="4" s="1"/>
  <c r="B59" i="11"/>
  <c r="X99" i="8"/>
  <c r="O97" i="8"/>
  <c r="X97" i="8" s="1"/>
  <c r="B105" i="11"/>
  <c r="O99" i="3"/>
  <c r="N89" i="4"/>
  <c r="R19" i="7"/>
  <c r="Q18" i="3"/>
  <c r="P15" i="5"/>
  <c r="P17" i="4"/>
  <c r="AB29" i="6"/>
  <c r="R49" i="7"/>
  <c r="Q48" i="3"/>
  <c r="P44" i="4"/>
  <c r="P34" i="5"/>
  <c r="N135" i="3"/>
  <c r="L135" i="3" s="1"/>
  <c r="M121" i="4"/>
  <c r="K121" i="4" s="1"/>
  <c r="P118" i="3"/>
  <c r="O106" i="4"/>
  <c r="M10" i="3"/>
  <c r="L10" i="3" s="1"/>
  <c r="L10" i="4"/>
  <c r="K10" i="4" s="1"/>
  <c r="L10" i="5"/>
  <c r="K10" i="5" s="1"/>
  <c r="B32" i="11"/>
  <c r="B10" i="11"/>
  <c r="O126" i="3"/>
  <c r="N70" i="5"/>
  <c r="C90" i="14"/>
  <c r="H90" i="11" s="1"/>
  <c r="E90" i="11" s="1"/>
  <c r="B90" i="11" s="1"/>
  <c r="J104" i="4"/>
  <c r="J65" i="5"/>
  <c r="B69" i="11"/>
  <c r="Q71" i="5"/>
  <c r="S94" i="3"/>
  <c r="R84" i="4"/>
  <c r="T89" i="3"/>
  <c r="S79" i="4"/>
  <c r="Q5" i="3"/>
  <c r="R6" i="7"/>
  <c r="P5" i="5"/>
  <c r="P5" i="4"/>
  <c r="N120" i="3"/>
  <c r="L120" i="3" s="1"/>
  <c r="M108" i="4"/>
  <c r="K108" i="4" s="1"/>
  <c r="N14" i="3"/>
  <c r="L14" i="3" s="1"/>
  <c r="M14" i="5"/>
  <c r="K14" i="5" s="1"/>
  <c r="R45" i="7"/>
  <c r="Q44" i="3"/>
  <c r="P32" i="5"/>
  <c r="P41" i="4"/>
  <c r="M35" i="3"/>
  <c r="L32" i="4"/>
  <c r="I118" i="11"/>
  <c r="J108" i="4" s="1"/>
  <c r="K120" i="3"/>
  <c r="T87" i="3"/>
  <c r="R87" i="3" s="1"/>
  <c r="S55" i="5"/>
  <c r="Q55" i="5" s="1"/>
  <c r="T9" i="3"/>
  <c r="R9" i="3" s="1"/>
  <c r="S9" i="5"/>
  <c r="Q9" i="5" s="1"/>
  <c r="S9" i="4"/>
  <c r="Q9" i="4" s="1"/>
  <c r="O83" i="3"/>
  <c r="N74" i="4"/>
  <c r="N52" i="5"/>
  <c r="P61" i="3"/>
  <c r="O54" i="4"/>
  <c r="R112" i="7"/>
  <c r="Q111" i="3"/>
  <c r="P100" i="4"/>
  <c r="T136" i="3"/>
  <c r="R136" i="3" s="1"/>
  <c r="S122" i="4"/>
  <c r="Q122" i="4" s="1"/>
  <c r="S76" i="5"/>
  <c r="Q76" i="5" s="1"/>
  <c r="K80" i="4"/>
  <c r="N121" i="3"/>
  <c r="M67" i="5"/>
  <c r="I99" i="11"/>
  <c r="J91" i="4" s="1"/>
  <c r="K101" i="3"/>
  <c r="R61" i="7"/>
  <c r="Q60" i="3"/>
  <c r="P42" i="5"/>
  <c r="O15" i="3"/>
  <c r="N14" i="4"/>
  <c r="P70" i="3"/>
  <c r="O46" i="5"/>
  <c r="O62" i="4"/>
  <c r="M95" i="3"/>
  <c r="L85" i="4"/>
  <c r="R98" i="7"/>
  <c r="Q97" i="3"/>
  <c r="P87" i="4"/>
  <c r="O93" i="3"/>
  <c r="N83" i="4"/>
  <c r="M127" i="3"/>
  <c r="L113" i="4"/>
  <c r="I56" i="11"/>
  <c r="K58" i="3"/>
  <c r="M136" i="3"/>
  <c r="L76" i="5"/>
  <c r="L122" i="4"/>
  <c r="Q91" i="3"/>
  <c r="R92" i="7"/>
  <c r="P81" i="4"/>
  <c r="P57" i="5"/>
  <c r="P8" i="3"/>
  <c r="O8" i="4"/>
  <c r="O8" i="5"/>
  <c r="K114" i="4"/>
  <c r="R58" i="7"/>
  <c r="Q57" i="3"/>
  <c r="P39" i="5"/>
  <c r="P51" i="4"/>
  <c r="I91" i="11"/>
  <c r="J83" i="4" s="1"/>
  <c r="K93" i="3"/>
  <c r="O66" i="3"/>
  <c r="N58" i="4"/>
  <c r="AB75" i="6"/>
  <c r="N17" i="3"/>
  <c r="L17" i="3" s="1"/>
  <c r="M16" i="4"/>
  <c r="K16" i="4" s="1"/>
  <c r="O105" i="3"/>
  <c r="N94" i="4"/>
  <c r="P48" i="3"/>
  <c r="O34" i="5"/>
  <c r="O44" i="4"/>
  <c r="T77" i="3"/>
  <c r="R77" i="3" s="1"/>
  <c r="S68" i="4"/>
  <c r="Q68" i="4" s="1"/>
  <c r="P22" i="3"/>
  <c r="O18" i="5"/>
  <c r="O21" i="4"/>
  <c r="T61" i="3"/>
  <c r="R61" i="3" s="1"/>
  <c r="S54" i="4"/>
  <c r="Q54" i="4" s="1"/>
  <c r="Q45" i="3"/>
  <c r="R46" i="7"/>
  <c r="P33" i="5"/>
  <c r="T42" i="3"/>
  <c r="R42" i="3" s="1"/>
  <c r="S39" i="4"/>
  <c r="Q39" i="4" s="1"/>
  <c r="S30" i="5"/>
  <c r="Q30" i="5" s="1"/>
  <c r="J60" i="5"/>
  <c r="J97" i="4"/>
  <c r="Q106" i="4"/>
  <c r="B127" i="11"/>
  <c r="Q5" i="4"/>
  <c r="J19" i="4"/>
  <c r="J17" i="5"/>
  <c r="K27" i="5"/>
  <c r="N99" i="3"/>
  <c r="L99" i="3" s="1"/>
  <c r="M89" i="4"/>
  <c r="K89" i="4" s="1"/>
  <c r="T56" i="3"/>
  <c r="R56" i="3" s="1"/>
  <c r="S50" i="4"/>
  <c r="Q50" i="4" s="1"/>
  <c r="R75" i="7"/>
  <c r="Q74" i="3"/>
  <c r="P50" i="5"/>
  <c r="P63" i="3"/>
  <c r="O56" i="4"/>
  <c r="O43" i="5"/>
  <c r="R120" i="7"/>
  <c r="Q119" i="3"/>
  <c r="P107" i="4"/>
  <c r="I124" i="11"/>
  <c r="J70" i="5" s="1"/>
  <c r="K126" i="3"/>
  <c r="N124" i="3"/>
  <c r="L124" i="3" s="1"/>
  <c r="M111" i="4"/>
  <c r="K111" i="4" s="1"/>
  <c r="M68" i="5"/>
  <c r="K68" i="5" s="1"/>
  <c r="N106" i="3"/>
  <c r="M95" i="4"/>
  <c r="O32" i="3"/>
  <c r="N29" i="4"/>
  <c r="N24" i="5"/>
  <c r="I110" i="11"/>
  <c r="J101" i="4" s="1"/>
  <c r="K112" i="3"/>
  <c r="R43" i="7"/>
  <c r="Q42" i="3"/>
  <c r="P39" i="4"/>
  <c r="P30" i="5"/>
  <c r="I37" i="11"/>
  <c r="K39" i="3"/>
  <c r="N129" i="3"/>
  <c r="M115" i="4"/>
  <c r="I57" i="11"/>
  <c r="K59" i="3"/>
  <c r="N34" i="3"/>
  <c r="L34" i="3" s="1"/>
  <c r="M31" i="4"/>
  <c r="K31" i="4" s="1"/>
  <c r="H20" i="5"/>
  <c r="P44" i="3"/>
  <c r="O32" i="5"/>
  <c r="O41" i="4"/>
  <c r="I63" i="11"/>
  <c r="J57" i="4" s="1"/>
  <c r="K65" i="3"/>
  <c r="R38" i="7"/>
  <c r="Q37" i="3"/>
  <c r="P34" i="4"/>
  <c r="P26" i="5"/>
  <c r="R96" i="7"/>
  <c r="Q95" i="3"/>
  <c r="P85" i="4"/>
  <c r="O115" i="3"/>
  <c r="N65" i="5"/>
  <c r="N104" i="4"/>
  <c r="R74" i="7"/>
  <c r="Q73" i="3"/>
  <c r="P65" i="4"/>
  <c r="P49" i="5"/>
  <c r="R62" i="7"/>
  <c r="Q61" i="3"/>
  <c r="P54" i="4"/>
  <c r="N80" i="3"/>
  <c r="L80" i="3" s="1"/>
  <c r="M71" i="4"/>
  <c r="K71" i="4" s="1"/>
  <c r="R117" i="7"/>
  <c r="Q116" i="3"/>
  <c r="P66" i="5"/>
  <c r="N86" i="3"/>
  <c r="L86" i="3" s="1"/>
  <c r="M77" i="4"/>
  <c r="K77" i="4" s="1"/>
  <c r="M54" i="5"/>
  <c r="K54" i="5" s="1"/>
  <c r="R104" i="7"/>
  <c r="Q103" i="3"/>
  <c r="P59" i="5"/>
  <c r="M22" i="3"/>
  <c r="L21" i="4"/>
  <c r="L18" i="5"/>
  <c r="P110" i="3"/>
  <c r="O99" i="4"/>
  <c r="O62" i="5"/>
  <c r="I4" i="11"/>
  <c r="K6" i="3"/>
  <c r="P60" i="3"/>
  <c r="O42" i="5"/>
  <c r="Q70" i="3"/>
  <c r="R71" i="7"/>
  <c r="P62" i="4"/>
  <c r="P46" i="5"/>
  <c r="N94" i="3"/>
  <c r="M84" i="4"/>
  <c r="N125" i="3"/>
  <c r="L125" i="3" s="1"/>
  <c r="M69" i="5"/>
  <c r="K69" i="5" s="1"/>
  <c r="M112" i="4"/>
  <c r="K112" i="4" s="1"/>
  <c r="Q68" i="3"/>
  <c r="R69" i="7"/>
  <c r="P60" i="4"/>
  <c r="P45" i="5"/>
  <c r="M112" i="3"/>
  <c r="L101" i="4"/>
  <c r="O29" i="3"/>
  <c r="N26" i="4"/>
  <c r="N21" i="5"/>
  <c r="AB123" i="6"/>
  <c r="O58" i="3"/>
  <c r="N52" i="4"/>
  <c r="N40" i="5"/>
  <c r="P10" i="3"/>
  <c r="O10" i="4"/>
  <c r="O10" i="5"/>
  <c r="M11" i="3"/>
  <c r="L11" i="5"/>
  <c r="L11" i="4"/>
  <c r="N111" i="3"/>
  <c r="L111" i="3" s="1"/>
  <c r="M100" i="4"/>
  <c r="R90" i="7"/>
  <c r="Q89" i="3"/>
  <c r="P79" i="4"/>
  <c r="N12" i="3"/>
  <c r="L12" i="3" s="1"/>
  <c r="M12" i="4"/>
  <c r="K12" i="4" s="1"/>
  <c r="M12" i="5"/>
  <c r="K12" i="5" s="1"/>
  <c r="T53" i="3"/>
  <c r="R53" i="3" s="1"/>
  <c r="S48" i="4"/>
  <c r="Q48" i="4" s="1"/>
  <c r="M111" i="3"/>
  <c r="L100" i="4"/>
  <c r="I84" i="11"/>
  <c r="K86" i="3"/>
  <c r="P94" i="3"/>
  <c r="O84" i="4"/>
  <c r="R122" i="7"/>
  <c r="Q121" i="3"/>
  <c r="P67" i="5"/>
  <c r="P86" i="3"/>
  <c r="O54" i="5"/>
  <c r="O77" i="4"/>
  <c r="T94" i="3"/>
  <c r="R94" i="3" s="1"/>
  <c r="S84" i="4"/>
  <c r="Q84" i="4" s="1"/>
  <c r="P91" i="3"/>
  <c r="O57" i="5"/>
  <c r="O81" i="4"/>
  <c r="R66" i="7"/>
  <c r="Q65" i="3"/>
  <c r="P57" i="4"/>
  <c r="T18" i="3"/>
  <c r="R18" i="3" s="1"/>
  <c r="S15" i="5"/>
  <c r="Q15" i="5" s="1"/>
  <c r="S17" i="4"/>
  <c r="Q17" i="4" s="1"/>
  <c r="Q78" i="3"/>
  <c r="R79" i="7"/>
  <c r="P69" i="4"/>
  <c r="P51" i="5"/>
  <c r="P57" i="3"/>
  <c r="O39" i="5"/>
  <c r="O51" i="4"/>
  <c r="AB71" i="6"/>
  <c r="N95" i="3"/>
  <c r="L95" i="3" s="1"/>
  <c r="M85" i="4"/>
  <c r="K85" i="4" s="1"/>
  <c r="R65" i="7"/>
  <c r="Q64" i="3"/>
  <c r="P44" i="5"/>
  <c r="AB54" i="6"/>
  <c r="R7" i="7"/>
  <c r="Q6" i="3"/>
  <c r="P6" i="5"/>
  <c r="P6" i="4"/>
  <c r="AB82" i="6"/>
  <c r="M27" i="3"/>
  <c r="L25" i="4"/>
  <c r="M82" i="3"/>
  <c r="L82" i="3" s="1"/>
  <c r="L73" i="4"/>
  <c r="K73" i="4" s="1"/>
  <c r="T51" i="3"/>
  <c r="R51" i="3" s="1"/>
  <c r="S46" i="4"/>
  <c r="Q46" i="4" s="1"/>
  <c r="AB40" i="6"/>
  <c r="R23" i="7"/>
  <c r="Q22" i="3"/>
  <c r="P21" i="4"/>
  <c r="P18" i="5"/>
  <c r="B80" i="11"/>
  <c r="K67" i="4"/>
  <c r="K50" i="4"/>
  <c r="Q5" i="5"/>
  <c r="C50" i="14"/>
  <c r="H50" i="11" s="1"/>
  <c r="E50" i="11" s="1"/>
  <c r="B50" i="11" s="1"/>
  <c r="K35" i="4"/>
  <c r="N63" i="3"/>
  <c r="L63" i="3" s="1"/>
  <c r="M43" i="5"/>
  <c r="K43" i="5" s="1"/>
  <c r="M56" i="4"/>
  <c r="K56" i="4" s="1"/>
  <c r="N37" i="3"/>
  <c r="L37" i="3" s="1"/>
  <c r="M26" i="5"/>
  <c r="K26" i="5" s="1"/>
  <c r="M34" i="4"/>
  <c r="K34" i="4" s="1"/>
  <c r="M47" i="3"/>
  <c r="L43" i="4"/>
  <c r="N16" i="3"/>
  <c r="M15" i="4"/>
  <c r="K15" i="4" s="1"/>
  <c r="I101" i="11"/>
  <c r="J59" i="5" s="1"/>
  <c r="K103" i="3"/>
  <c r="N71" i="3"/>
  <c r="L71" i="3" s="1"/>
  <c r="M47" i="5"/>
  <c r="K47" i="5" s="1"/>
  <c r="M63" i="4"/>
  <c r="K63" i="4" s="1"/>
  <c r="N30" i="3"/>
  <c r="L30" i="3" s="1"/>
  <c r="M22" i="5"/>
  <c r="K22" i="5" s="1"/>
  <c r="M27" i="4"/>
  <c r="K27" i="4" s="1"/>
  <c r="N131" i="3"/>
  <c r="L131" i="3" s="1"/>
  <c r="M72" i="5"/>
  <c r="K72" i="5" s="1"/>
  <c r="M117" i="4"/>
  <c r="K117" i="4" s="1"/>
  <c r="P42" i="3"/>
  <c r="O39" i="4"/>
  <c r="O30" i="5"/>
  <c r="P9" i="3"/>
  <c r="O9" i="4"/>
  <c r="O9" i="5"/>
  <c r="M106" i="3"/>
  <c r="L95" i="4"/>
  <c r="R13" i="7"/>
  <c r="Q12" i="3"/>
  <c r="P12" i="5"/>
  <c r="P12" i="4"/>
  <c r="M16" i="3"/>
  <c r="L15" i="4"/>
  <c r="R123" i="7"/>
  <c r="Q122" i="3"/>
  <c r="P109" i="4"/>
  <c r="N36" i="3"/>
  <c r="L36" i="3" s="1"/>
  <c r="M33" i="4"/>
  <c r="K33" i="4" s="1"/>
  <c r="Q54" i="3"/>
  <c r="R55" i="7"/>
  <c r="P49" i="4"/>
  <c r="P37" i="5"/>
  <c r="I102" i="11"/>
  <c r="J93" i="4" s="1"/>
  <c r="K104" i="3"/>
  <c r="R114" i="7"/>
  <c r="Q113" i="3"/>
  <c r="P63" i="5"/>
  <c r="P102" i="4"/>
  <c r="Q77" i="3"/>
  <c r="R78" i="7"/>
  <c r="P68" i="4"/>
  <c r="M5" i="3"/>
  <c r="L5" i="4"/>
  <c r="L5" i="5"/>
  <c r="P116" i="3"/>
  <c r="O66" i="5"/>
  <c r="K62" i="5"/>
  <c r="M29" i="3"/>
  <c r="L21" i="5"/>
  <c r="L26" i="4"/>
  <c r="Q110" i="3"/>
  <c r="R111" i="7"/>
  <c r="P99" i="4"/>
  <c r="P62" i="5"/>
  <c r="N5" i="3"/>
  <c r="L5" i="3" s="1"/>
  <c r="M5" i="4"/>
  <c r="K5" i="4" s="1"/>
  <c r="M5" i="5"/>
  <c r="K5" i="5" s="1"/>
  <c r="B67" i="11"/>
  <c r="T10" i="3"/>
  <c r="R10" i="3" s="1"/>
  <c r="S10" i="5"/>
  <c r="Q10" i="5" s="1"/>
  <c r="S10" i="4"/>
  <c r="Q10" i="4" s="1"/>
  <c r="T27" i="3"/>
  <c r="R27" i="3" s="1"/>
  <c r="S25" i="4"/>
  <c r="Q25" i="4" s="1"/>
  <c r="I68" i="11"/>
  <c r="K70" i="3"/>
  <c r="P68" i="3"/>
  <c r="O60" i="4"/>
  <c r="O45" i="5"/>
  <c r="O134" i="3"/>
  <c r="N75" i="5"/>
  <c r="N120" i="4"/>
  <c r="T121" i="3"/>
  <c r="R121" i="3" s="1"/>
  <c r="S67" i="5"/>
  <c r="Q67" i="5" s="1"/>
  <c r="Q79" i="3"/>
  <c r="R80" i="7"/>
  <c r="P70" i="4"/>
  <c r="R108" i="7"/>
  <c r="Q107" i="3"/>
  <c r="P96" i="4"/>
  <c r="R11" i="7"/>
  <c r="Q10" i="3"/>
  <c r="P10" i="4"/>
  <c r="P10" i="5"/>
  <c r="P23" i="3"/>
  <c r="O19" i="5"/>
  <c r="O46" i="3"/>
  <c r="N42" i="4"/>
  <c r="P89" i="3"/>
  <c r="O79" i="4"/>
  <c r="Q52" i="3"/>
  <c r="R53" i="7"/>
  <c r="P47" i="4"/>
  <c r="N25" i="3"/>
  <c r="L25" i="3" s="1"/>
  <c r="M23" i="4"/>
  <c r="K23" i="4" s="1"/>
  <c r="R44" i="7"/>
  <c r="Q43" i="3"/>
  <c r="P40" i="4"/>
  <c r="P31" i="5"/>
  <c r="R51" i="7"/>
  <c r="Q50" i="3"/>
  <c r="P36" i="5"/>
  <c r="N80" i="6"/>
  <c r="M57" i="3"/>
  <c r="L51" i="4"/>
  <c r="L39" i="5"/>
  <c r="R95" i="7"/>
  <c r="Q94" i="3"/>
  <c r="P84" i="4"/>
  <c r="P121" i="3"/>
  <c r="O67" i="5"/>
  <c r="R87" i="7"/>
  <c r="Q86" i="3"/>
  <c r="P77" i="4"/>
  <c r="P54" i="5"/>
  <c r="R20" i="7"/>
  <c r="Q19" i="3"/>
  <c r="P18" i="4"/>
  <c r="P16" i="5"/>
  <c r="C30" i="14"/>
  <c r="H30" i="11" s="1"/>
  <c r="E30" i="11" s="1"/>
  <c r="B30" i="11" s="1"/>
  <c r="R137" i="7"/>
  <c r="Q136" i="3"/>
  <c r="P76" i="5"/>
  <c r="P122" i="4"/>
  <c r="M77" i="3"/>
  <c r="L68" i="4"/>
  <c r="I123" i="11"/>
  <c r="K125" i="3"/>
  <c r="O59" i="3"/>
  <c r="N53" i="4"/>
  <c r="N41" i="5"/>
  <c r="N15" i="3"/>
  <c r="L15" i="3" s="1"/>
  <c r="M14" i="4"/>
  <c r="K14" i="4" s="1"/>
  <c r="I15" i="11"/>
  <c r="J16" i="4" s="1"/>
  <c r="K17" i="3"/>
  <c r="O24" i="3"/>
  <c r="N22" i="4"/>
  <c r="N100" i="3"/>
  <c r="L100" i="3" s="1"/>
  <c r="M90" i="4"/>
  <c r="K90" i="4" s="1"/>
  <c r="N82" i="6"/>
  <c r="P64" i="3"/>
  <c r="O44" i="5"/>
  <c r="I86" i="11"/>
  <c r="J78" i="4" s="1"/>
  <c r="K88" i="3"/>
  <c r="M94" i="3"/>
  <c r="L84" i="4"/>
  <c r="P25" i="3"/>
  <c r="O23" i="4"/>
  <c r="T91" i="3"/>
  <c r="R91" i="3" s="1"/>
  <c r="S57" i="5"/>
  <c r="Q57" i="5" s="1"/>
  <c r="S81" i="4"/>
  <c r="Q81" i="4" s="1"/>
  <c r="T78" i="3"/>
  <c r="R78" i="3" s="1"/>
  <c r="S69" i="4"/>
  <c r="Q69" i="4" s="1"/>
  <c r="S51" i="5"/>
  <c r="Q51" i="5" s="1"/>
  <c r="R133" i="7"/>
  <c r="Q132" i="3"/>
  <c r="P73" i="5"/>
  <c r="P118" i="4"/>
  <c r="N98" i="3"/>
  <c r="M88" i="4"/>
  <c r="K36" i="5"/>
  <c r="Q91" i="4"/>
  <c r="I89" i="11"/>
  <c r="K91" i="3"/>
  <c r="L76" i="3"/>
  <c r="B52" i="11"/>
  <c r="R5" i="3"/>
  <c r="I19" i="11"/>
  <c r="J20" i="4" s="1"/>
  <c r="K21" i="3"/>
  <c r="L38" i="3"/>
  <c r="R39" i="7"/>
  <c r="Q38" i="3"/>
  <c r="P27" i="5"/>
  <c r="P35" i="4"/>
  <c r="I12" i="11"/>
  <c r="J14" i="5" s="1"/>
  <c r="K14" i="3"/>
  <c r="M84" i="3"/>
  <c r="L75" i="4"/>
  <c r="L53" i="5"/>
  <c r="M9" i="3"/>
  <c r="L9" i="5"/>
  <c r="L9" i="4"/>
  <c r="P128" i="3"/>
  <c r="O114" i="4"/>
  <c r="N104" i="3"/>
  <c r="L104" i="3" s="1"/>
  <c r="M93" i="4"/>
  <c r="K93" i="4" s="1"/>
  <c r="P137" i="3"/>
  <c r="O123" i="4"/>
  <c r="O77" i="5"/>
  <c r="O133" i="3"/>
  <c r="N119" i="4"/>
  <c r="N74" i="5"/>
  <c r="N9" i="3"/>
  <c r="L9" i="3" s="1"/>
  <c r="M9" i="4"/>
  <c r="M9" i="5"/>
  <c r="N18" i="3"/>
  <c r="L18" i="3" s="1"/>
  <c r="M15" i="5"/>
  <c r="K15" i="5" s="1"/>
  <c r="M17" i="4"/>
  <c r="K17" i="4" s="1"/>
  <c r="R48" i="7"/>
  <c r="Q47" i="3"/>
  <c r="P43" i="4"/>
  <c r="Q120" i="3"/>
  <c r="R121" i="7"/>
  <c r="P108" i="4"/>
  <c r="O125" i="3"/>
  <c r="N112" i="4"/>
  <c r="N69" i="5"/>
  <c r="Q52" i="4"/>
  <c r="P54" i="3"/>
  <c r="O37" i="5"/>
  <c r="O49" i="4"/>
  <c r="I36" i="11"/>
  <c r="K38" i="3"/>
  <c r="O104" i="3"/>
  <c r="N93" i="4"/>
  <c r="N42" i="3"/>
  <c r="M30" i="5"/>
  <c r="M39" i="4"/>
  <c r="I14" i="11"/>
  <c r="J15" i="4" s="1"/>
  <c r="K16" i="3"/>
  <c r="P77" i="3"/>
  <c r="O68" i="4"/>
  <c r="M65" i="3"/>
  <c r="L57" i="4"/>
  <c r="T132" i="3"/>
  <c r="R132" i="3" s="1"/>
  <c r="S118" i="4"/>
  <c r="Q118" i="4" s="1"/>
  <c r="S73" i="5"/>
  <c r="Q73" i="5" s="1"/>
  <c r="I21" i="11"/>
  <c r="J19" i="5" s="1"/>
  <c r="K23" i="3"/>
  <c r="M32" i="3"/>
  <c r="L29" i="4"/>
  <c r="L24" i="5"/>
  <c r="Q13" i="3"/>
  <c r="R14" i="7"/>
  <c r="P13" i="4"/>
  <c r="P13" i="5"/>
  <c r="M121" i="3"/>
  <c r="L67" i="5"/>
  <c r="I40" i="11"/>
  <c r="K42" i="3"/>
  <c r="R40" i="7"/>
  <c r="Q39" i="3"/>
  <c r="P36" i="4"/>
  <c r="P28" i="5"/>
  <c r="O31" i="3"/>
  <c r="N28" i="4"/>
  <c r="N23" i="5"/>
  <c r="I92" i="11"/>
  <c r="J84" i="4" s="1"/>
  <c r="K94" i="3"/>
  <c r="Q56" i="3"/>
  <c r="R57" i="7"/>
  <c r="P50" i="4"/>
  <c r="I55" i="11"/>
  <c r="K57" i="3"/>
  <c r="R88" i="7"/>
  <c r="Q87" i="3"/>
  <c r="P55" i="5"/>
  <c r="I29" i="11"/>
  <c r="K31" i="3"/>
  <c r="P79" i="3"/>
  <c r="O70" i="4"/>
  <c r="S89" i="3"/>
  <c r="R79" i="4"/>
  <c r="T34" i="3"/>
  <c r="R34" i="3" s="1"/>
  <c r="S31" i="4"/>
  <c r="Q31" i="4" s="1"/>
  <c r="R91" i="7"/>
  <c r="Q90" i="3"/>
  <c r="P80" i="4"/>
  <c r="P56" i="5"/>
  <c r="P85" i="3"/>
  <c r="O76" i="4"/>
  <c r="P52" i="3"/>
  <c r="O47" i="4"/>
  <c r="N102" i="3"/>
  <c r="L102" i="3" s="1"/>
  <c r="M58" i="5"/>
  <c r="K58" i="5" s="1"/>
  <c r="M92" i="4"/>
  <c r="K92" i="4" s="1"/>
  <c r="P43" i="3"/>
  <c r="O40" i="4"/>
  <c r="O31" i="5"/>
  <c r="M130" i="3"/>
  <c r="L116" i="4"/>
  <c r="L71" i="5"/>
  <c r="I54" i="11"/>
  <c r="J50" i="4" s="1"/>
  <c r="K56" i="3"/>
  <c r="I47" i="11"/>
  <c r="K49" i="3"/>
  <c r="N47" i="3"/>
  <c r="L47" i="3" s="1"/>
  <c r="M43" i="4"/>
  <c r="K43" i="4" s="1"/>
  <c r="P136" i="3"/>
  <c r="O76" i="5"/>
  <c r="O122" i="4"/>
  <c r="M129" i="3"/>
  <c r="L115" i="4"/>
  <c r="R42" i="7"/>
  <c r="Q41" i="3"/>
  <c r="P38" i="4"/>
  <c r="I111" i="11"/>
  <c r="K113" i="3"/>
  <c r="N72" i="3"/>
  <c r="L72" i="3" s="1"/>
  <c r="M64" i="4"/>
  <c r="K64" i="4" s="1"/>
  <c r="M48" i="5"/>
  <c r="K48" i="5" s="1"/>
  <c r="Q14" i="3"/>
  <c r="R15" i="7"/>
  <c r="P14" i="5"/>
  <c r="M42" i="3"/>
  <c r="L30" i="5"/>
  <c r="L39" i="4"/>
  <c r="N27" i="3"/>
  <c r="L27" i="3" s="1"/>
  <c r="M25" i="4"/>
  <c r="K25" i="4" s="1"/>
  <c r="Q25" i="3"/>
  <c r="R26" i="7"/>
  <c r="P23" i="4"/>
  <c r="R113" i="7"/>
  <c r="Q112" i="3"/>
  <c r="P101" i="4"/>
  <c r="T124" i="3"/>
  <c r="R124" i="3" s="1"/>
  <c r="S68" i="5"/>
  <c r="Q68" i="5" s="1"/>
  <c r="S111" i="4"/>
  <c r="Q111" i="4" s="1"/>
  <c r="I31" i="11"/>
  <c r="K33" i="3"/>
  <c r="I48" i="11"/>
  <c r="J36" i="5" s="1"/>
  <c r="K50" i="3"/>
  <c r="I107" i="11"/>
  <c r="K109" i="3"/>
  <c r="T128" i="3"/>
  <c r="R128" i="3" s="1"/>
  <c r="S114" i="4"/>
  <c r="Q114" i="4" s="1"/>
  <c r="P132" i="3"/>
  <c r="O118" i="4"/>
  <c r="O73" i="5"/>
  <c r="I8" i="11"/>
  <c r="K10" i="3"/>
  <c r="I58" i="11"/>
  <c r="J42" i="5" s="1"/>
  <c r="K60" i="3"/>
  <c r="I75" i="11"/>
  <c r="J68" i="4" s="1"/>
  <c r="K77" i="3"/>
  <c r="I94" i="11"/>
  <c r="J86" i="4" s="1"/>
  <c r="K96" i="3"/>
  <c r="Q21" i="4"/>
  <c r="K16" i="5"/>
  <c r="Q8" i="5"/>
  <c r="J26" i="4"/>
  <c r="J21" i="5"/>
  <c r="K8" i="4"/>
  <c r="T134" i="3"/>
  <c r="R134" i="3" s="1"/>
  <c r="S120" i="4"/>
  <c r="Q120" i="4" s="1"/>
  <c r="S75" i="5"/>
  <c r="Q75" i="5" s="1"/>
  <c r="AB135" i="6"/>
  <c r="P35" i="3"/>
  <c r="O32" i="4"/>
  <c r="R136" i="7"/>
  <c r="Q135" i="3"/>
  <c r="P121" i="4"/>
  <c r="M60" i="3"/>
  <c r="L60" i="3" s="1"/>
  <c r="L42" i="5"/>
  <c r="K42" i="5" s="1"/>
  <c r="Q118" i="3"/>
  <c r="R119" i="7"/>
  <c r="P106" i="4"/>
  <c r="T111" i="3"/>
  <c r="R111" i="3" s="1"/>
  <c r="S100" i="4"/>
  <c r="Q100" i="4" s="1"/>
  <c r="I65" i="11"/>
  <c r="J59" i="4" s="1"/>
  <c r="K67" i="3"/>
  <c r="X98" i="8"/>
  <c r="P17" i="3"/>
  <c r="O16" i="4"/>
  <c r="O82" i="3"/>
  <c r="N73" i="4"/>
  <c r="S101" i="3"/>
  <c r="R101" i="3" s="1"/>
  <c r="R91" i="4"/>
  <c r="M103" i="3"/>
  <c r="L59" i="5"/>
  <c r="P11" i="3"/>
  <c r="O11" i="4"/>
  <c r="O11" i="5"/>
  <c r="M61" i="3"/>
  <c r="L54" i="4"/>
  <c r="T106" i="3"/>
  <c r="R106" i="3" s="1"/>
  <c r="S95" i="4"/>
  <c r="Q95" i="4" s="1"/>
  <c r="R125" i="7"/>
  <c r="Q124" i="3"/>
  <c r="P68" i="5"/>
  <c r="P111" i="4"/>
  <c r="B135" i="11"/>
  <c r="T98" i="3"/>
  <c r="S88" i="4"/>
  <c r="M43" i="3"/>
  <c r="L43" i="3" s="1"/>
  <c r="L40" i="4"/>
  <c r="K40" i="4" s="1"/>
  <c r="L31" i="5"/>
  <c r="K31" i="5" s="1"/>
  <c r="N46" i="3"/>
  <c r="L46" i="3" s="1"/>
  <c r="M42" i="4"/>
  <c r="K42" i="4" s="1"/>
  <c r="Q69" i="3"/>
  <c r="R70" i="7"/>
  <c r="P61" i="4"/>
  <c r="T35" i="3"/>
  <c r="R35" i="3" s="1"/>
  <c r="S32" i="4"/>
  <c r="Q32" i="4" s="1"/>
  <c r="R85" i="7"/>
  <c r="Q84" i="3"/>
  <c r="P75" i="4"/>
  <c r="P53" i="5"/>
  <c r="T81" i="3"/>
  <c r="R81" i="3" s="1"/>
  <c r="S72" i="4"/>
  <c r="Q72" i="4" s="1"/>
  <c r="I11" i="11"/>
  <c r="K13" i="3"/>
  <c r="B98" i="11"/>
  <c r="S49" i="14"/>
  <c r="B49" i="14" s="1"/>
  <c r="F49" i="11" s="1"/>
  <c r="C49" i="11" s="1"/>
  <c r="B49" i="11" s="1"/>
  <c r="C49" i="14"/>
  <c r="H49" i="11" s="1"/>
  <c r="E49" i="11" s="1"/>
  <c r="R89" i="7"/>
  <c r="Q88" i="3"/>
  <c r="P78" i="4"/>
  <c r="P39" i="3"/>
  <c r="O36" i="4"/>
  <c r="O28" i="5"/>
  <c r="M101" i="3"/>
  <c r="L101" i="3" s="1"/>
  <c r="L91" i="4"/>
  <c r="K91" i="4" s="1"/>
  <c r="P76" i="3"/>
  <c r="O67" i="4"/>
  <c r="P56" i="3"/>
  <c r="O50" i="4"/>
  <c r="B42" i="11"/>
  <c r="I134" i="11"/>
  <c r="K136" i="3"/>
  <c r="P87" i="3"/>
  <c r="O55" i="5"/>
  <c r="C79" i="14"/>
  <c r="H79" i="11" s="1"/>
  <c r="E79" i="11" s="1"/>
  <c r="B79" i="11" s="1"/>
  <c r="I35" i="11"/>
  <c r="K37" i="3"/>
  <c r="T60" i="3"/>
  <c r="R60" i="3" s="1"/>
  <c r="S42" i="5"/>
  <c r="Q42" i="5" s="1"/>
  <c r="M113" i="3"/>
  <c r="L113" i="3" s="1"/>
  <c r="L102" i="4"/>
  <c r="K102" i="4" s="1"/>
  <c r="L63" i="5"/>
  <c r="K63" i="5" s="1"/>
  <c r="P90" i="3"/>
  <c r="O80" i="4"/>
  <c r="O56" i="5"/>
  <c r="R86" i="7"/>
  <c r="Q85" i="3"/>
  <c r="P76" i="4"/>
  <c r="N116" i="3"/>
  <c r="L116" i="3" s="1"/>
  <c r="M66" i="5"/>
  <c r="K66" i="5" s="1"/>
  <c r="N69" i="3"/>
  <c r="L69" i="3" s="1"/>
  <c r="M61" i="4"/>
  <c r="K61" i="4" s="1"/>
  <c r="N114" i="3"/>
  <c r="L114" i="3" s="1"/>
  <c r="M103" i="4"/>
  <c r="K103" i="4" s="1"/>
  <c r="M64" i="5"/>
  <c r="K64" i="5" s="1"/>
  <c r="I60" i="11"/>
  <c r="J55" i="4" s="1"/>
  <c r="K62" i="3"/>
  <c r="T26" i="3"/>
  <c r="R26" i="3" s="1"/>
  <c r="S24" i="4"/>
  <c r="Q24" i="4" s="1"/>
  <c r="T39" i="3"/>
  <c r="R39" i="3" s="1"/>
  <c r="S28" i="5"/>
  <c r="Q28" i="5" s="1"/>
  <c r="S36" i="4"/>
  <c r="Q36" i="4" s="1"/>
  <c r="N107" i="3"/>
  <c r="L107" i="3" s="1"/>
  <c r="M96" i="4"/>
  <c r="K96" i="4" s="1"/>
  <c r="T74" i="3"/>
  <c r="R74" i="3" s="1"/>
  <c r="S50" i="5"/>
  <c r="Q50" i="5" s="1"/>
  <c r="R50" i="7"/>
  <c r="Q49" i="3"/>
  <c r="P35" i="5"/>
  <c r="P45" i="4"/>
  <c r="I9" i="11"/>
  <c r="K11" i="3"/>
  <c r="M126" i="3"/>
  <c r="L70" i="5"/>
  <c r="N57" i="3"/>
  <c r="L57" i="3" s="1"/>
  <c r="M51" i="4"/>
  <c r="K51" i="4" s="1"/>
  <c r="M39" i="5"/>
  <c r="K39" i="5" s="1"/>
  <c r="P41" i="3"/>
  <c r="O38" i="4"/>
  <c r="T52" i="3"/>
  <c r="R52" i="3" s="1"/>
  <c r="S47" i="4"/>
  <c r="Q47" i="4" s="1"/>
  <c r="S96" i="14"/>
  <c r="C96" i="14"/>
  <c r="H96" i="11" s="1"/>
  <c r="E96" i="11" s="1"/>
  <c r="B96" i="11" s="1"/>
  <c r="M45" i="3"/>
  <c r="L45" i="3" s="1"/>
  <c r="L33" i="5"/>
  <c r="K33" i="5" s="1"/>
  <c r="O131" i="3"/>
  <c r="N72" i="5"/>
  <c r="N117" i="4"/>
  <c r="S122" i="3"/>
  <c r="R109" i="4"/>
  <c r="R76" i="7"/>
  <c r="Q75" i="3"/>
  <c r="P66" i="4"/>
  <c r="R52" i="7"/>
  <c r="Q51" i="3"/>
  <c r="P46" i="4"/>
  <c r="P112" i="3"/>
  <c r="O101" i="4"/>
  <c r="N88" i="3"/>
  <c r="L88" i="3" s="1"/>
  <c r="M78" i="4"/>
  <c r="K78" i="4" s="1"/>
  <c r="N54" i="3"/>
  <c r="L54" i="3" s="1"/>
  <c r="M37" i="5"/>
  <c r="K37" i="5" s="1"/>
  <c r="M49" i="4"/>
  <c r="K49" i="4" s="1"/>
  <c r="S85" i="3"/>
  <c r="R85" i="3" s="1"/>
  <c r="R76" i="4"/>
  <c r="Q76" i="4" s="1"/>
  <c r="R28" i="7"/>
  <c r="Q27" i="3"/>
  <c r="P25" i="4"/>
  <c r="R115" i="7"/>
  <c r="Q114" i="3"/>
  <c r="P103" i="4"/>
  <c r="P64" i="5"/>
  <c r="R35" i="7"/>
  <c r="Q34" i="3"/>
  <c r="P31" i="4"/>
  <c r="AB60" i="6"/>
  <c r="R103" i="7"/>
  <c r="Q102" i="3"/>
  <c r="P58" i="5"/>
  <c r="P92" i="4"/>
  <c r="B122" i="11"/>
  <c r="B72" i="11"/>
  <c r="Q105" i="4"/>
  <c r="B41" i="11"/>
  <c r="K18" i="4"/>
  <c r="Q8" i="4"/>
  <c r="K8" i="5"/>
  <c r="B20" i="11"/>
  <c r="B112" i="11" l="1"/>
  <c r="K30" i="5"/>
  <c r="I90" i="11"/>
  <c r="J82" i="4" s="1"/>
  <c r="K92" i="3"/>
  <c r="I79" i="11"/>
  <c r="J72" i="4" s="1"/>
  <c r="K81" i="3"/>
  <c r="I30" i="11"/>
  <c r="K32" i="3"/>
  <c r="I7" i="11"/>
  <c r="K9" i="3"/>
  <c r="I50" i="11"/>
  <c r="J47" i="4" s="1"/>
  <c r="K52" i="3"/>
  <c r="O27" i="3"/>
  <c r="N25" i="4"/>
  <c r="I42" i="11"/>
  <c r="K44" i="3"/>
  <c r="O102" i="3"/>
  <c r="N58" i="5"/>
  <c r="N92" i="4"/>
  <c r="O75" i="3"/>
  <c r="N66" i="4"/>
  <c r="I96" i="11"/>
  <c r="J88" i="4" s="1"/>
  <c r="K98" i="3"/>
  <c r="O49" i="3"/>
  <c r="N45" i="4"/>
  <c r="N35" i="5"/>
  <c r="O69" i="3"/>
  <c r="N61" i="4"/>
  <c r="J10" i="5"/>
  <c r="J10" i="4"/>
  <c r="O90" i="3"/>
  <c r="N80" i="4"/>
  <c r="N56" i="5"/>
  <c r="J23" i="5"/>
  <c r="J28" i="4"/>
  <c r="O13" i="3"/>
  <c r="N13" i="4"/>
  <c r="N13" i="5"/>
  <c r="K39" i="4"/>
  <c r="K9" i="4"/>
  <c r="J81" i="4"/>
  <c r="J57" i="5"/>
  <c r="O132" i="3"/>
  <c r="N118" i="4"/>
  <c r="N73" i="5"/>
  <c r="O94" i="3"/>
  <c r="N84" i="4"/>
  <c r="I67" i="11"/>
  <c r="J61" i="4" s="1"/>
  <c r="K69" i="3"/>
  <c r="O113" i="3"/>
  <c r="N63" i="5"/>
  <c r="N102" i="4"/>
  <c r="O22" i="3"/>
  <c r="N18" i="5"/>
  <c r="N21" i="4"/>
  <c r="J77" i="4"/>
  <c r="J54" i="5"/>
  <c r="O61" i="3"/>
  <c r="N54" i="4"/>
  <c r="L106" i="3"/>
  <c r="O119" i="3"/>
  <c r="N107" i="4"/>
  <c r="F58" i="4"/>
  <c r="G58" i="4" s="1"/>
  <c r="H58" i="4" s="1"/>
  <c r="H83" i="4"/>
  <c r="F83" i="4"/>
  <c r="G83" i="4" s="1"/>
  <c r="S98" i="3"/>
  <c r="R98" i="3" s="1"/>
  <c r="R88" i="4"/>
  <c r="J116" i="4"/>
  <c r="J71" i="5"/>
  <c r="S95" i="3"/>
  <c r="R85" i="4"/>
  <c r="O117" i="3"/>
  <c r="N105" i="4"/>
  <c r="O53" i="3"/>
  <c r="N48" i="4"/>
  <c r="N58" i="3"/>
  <c r="L58" i="3" s="1"/>
  <c r="M40" i="5"/>
  <c r="K40" i="5" s="1"/>
  <c r="M52" i="4"/>
  <c r="K52" i="4" s="1"/>
  <c r="S99" i="3"/>
  <c r="R99" i="3" s="1"/>
  <c r="R89" i="4"/>
  <c r="Q89" i="4" s="1"/>
  <c r="F89" i="4" s="1"/>
  <c r="G89" i="4" s="1"/>
  <c r="H89" i="4" s="1"/>
  <c r="O81" i="3"/>
  <c r="N72" i="4"/>
  <c r="F59" i="4"/>
  <c r="G59" i="4" s="1"/>
  <c r="H59" i="4" s="1"/>
  <c r="F29" i="5"/>
  <c r="G29" i="5" s="1"/>
  <c r="H29" i="5" s="1"/>
  <c r="O17" i="3"/>
  <c r="N16" i="4"/>
  <c r="O9" i="3"/>
  <c r="N9" i="4"/>
  <c r="N9" i="5"/>
  <c r="J75" i="4"/>
  <c r="J53" i="5"/>
  <c r="K70" i="5"/>
  <c r="L29" i="3"/>
  <c r="K82" i="4"/>
  <c r="K47" i="4"/>
  <c r="K75" i="4"/>
  <c r="L7" i="3"/>
  <c r="J45" i="5"/>
  <c r="J60" i="4"/>
  <c r="K44" i="5"/>
  <c r="O88" i="3"/>
  <c r="N78" i="4"/>
  <c r="I135" i="11"/>
  <c r="K137" i="3"/>
  <c r="F73" i="4"/>
  <c r="G73" i="4" s="1"/>
  <c r="H73" i="4" s="1"/>
  <c r="O135" i="3"/>
  <c r="N121" i="4"/>
  <c r="O112" i="3"/>
  <c r="N101" i="4"/>
  <c r="J102" i="4"/>
  <c r="J63" i="5"/>
  <c r="O39" i="3"/>
  <c r="N36" i="4"/>
  <c r="N28" i="5"/>
  <c r="O12" i="3"/>
  <c r="N12" i="4"/>
  <c r="N12" i="5"/>
  <c r="N81" i="3"/>
  <c r="M72" i="4"/>
  <c r="O64" i="3"/>
  <c r="N44" i="5"/>
  <c r="O65" i="3"/>
  <c r="N57" i="4"/>
  <c r="G29" i="3"/>
  <c r="J53" i="4"/>
  <c r="J41" i="5"/>
  <c r="O42" i="3"/>
  <c r="N30" i="5"/>
  <c r="N39" i="4"/>
  <c r="G66" i="3"/>
  <c r="G93" i="3"/>
  <c r="I59" i="11"/>
  <c r="J54" i="4" s="1"/>
  <c r="K61" i="3"/>
  <c r="J72" i="5"/>
  <c r="J117" i="4"/>
  <c r="N79" i="3"/>
  <c r="M70" i="4"/>
  <c r="O30" i="3"/>
  <c r="N22" i="5"/>
  <c r="N27" i="4"/>
  <c r="H91" i="4"/>
  <c r="F91" i="4"/>
  <c r="G91" i="4" s="1"/>
  <c r="N127" i="3"/>
  <c r="L127" i="3" s="1"/>
  <c r="M113" i="4"/>
  <c r="K113" i="4" s="1"/>
  <c r="F113" i="4" s="1"/>
  <c r="G113" i="4" s="1"/>
  <c r="H113" i="4" s="1"/>
  <c r="K76" i="5"/>
  <c r="J22" i="5"/>
  <c r="J27" i="4"/>
  <c r="O21" i="3"/>
  <c r="N20" i="4"/>
  <c r="I73" i="11"/>
  <c r="J66" i="4" s="1"/>
  <c r="K75" i="3"/>
  <c r="M132" i="3"/>
  <c r="L73" i="5"/>
  <c r="L118" i="4"/>
  <c r="I62" i="11"/>
  <c r="J44" i="5" s="1"/>
  <c r="K64" i="3"/>
  <c r="F47" i="5"/>
  <c r="G47" i="5" s="1"/>
  <c r="H47" i="5"/>
  <c r="G67" i="3"/>
  <c r="G40" i="3"/>
  <c r="Q109" i="4"/>
  <c r="F33" i="4"/>
  <c r="G33" i="4" s="1"/>
  <c r="H33" i="4" s="1"/>
  <c r="L126" i="3"/>
  <c r="G126" i="3" s="1"/>
  <c r="L52" i="3"/>
  <c r="L84" i="3"/>
  <c r="L64" i="3"/>
  <c r="I72" i="11"/>
  <c r="J50" i="5" s="1"/>
  <c r="K74" i="3"/>
  <c r="I20" i="11"/>
  <c r="K22" i="3"/>
  <c r="I122" i="11"/>
  <c r="K124" i="3"/>
  <c r="O34" i="3"/>
  <c r="N31" i="4"/>
  <c r="G82" i="3"/>
  <c r="L42" i="3"/>
  <c r="H74" i="5"/>
  <c r="F74" i="5"/>
  <c r="G74" i="5" s="1"/>
  <c r="F22" i="4"/>
  <c r="G22" i="4" s="1"/>
  <c r="H22" i="4" s="1"/>
  <c r="O136" i="3"/>
  <c r="N122" i="4"/>
  <c r="N76" i="5"/>
  <c r="O10" i="3"/>
  <c r="N10" i="5"/>
  <c r="N10" i="4"/>
  <c r="J46" i="5"/>
  <c r="J62" i="4"/>
  <c r="N39" i="3"/>
  <c r="L39" i="3" s="1"/>
  <c r="M36" i="4"/>
  <c r="K36" i="4" s="1"/>
  <c r="M28" i="5"/>
  <c r="K28" i="5" s="1"/>
  <c r="O78" i="3"/>
  <c r="N69" i="4"/>
  <c r="N51" i="5"/>
  <c r="O89" i="3"/>
  <c r="N79" i="4"/>
  <c r="O95" i="3"/>
  <c r="N85" i="4"/>
  <c r="K115" i="4"/>
  <c r="F115" i="4" s="1"/>
  <c r="G115" i="4" s="1"/>
  <c r="K67" i="5"/>
  <c r="O111" i="3"/>
  <c r="N100" i="4"/>
  <c r="I10" i="11"/>
  <c r="K12" i="3"/>
  <c r="O8" i="3"/>
  <c r="N8" i="5"/>
  <c r="N8" i="4"/>
  <c r="F90" i="4"/>
  <c r="G90" i="4" s="1"/>
  <c r="H90" i="4" s="1"/>
  <c r="I101" i="3"/>
  <c r="G101" i="3"/>
  <c r="K122" i="4"/>
  <c r="I5" i="11"/>
  <c r="K7" i="3"/>
  <c r="I130" i="11"/>
  <c r="K132" i="3"/>
  <c r="N132" i="3"/>
  <c r="M73" i="5"/>
  <c r="K73" i="5" s="1"/>
  <c r="M118" i="4"/>
  <c r="K118" i="4" s="1"/>
  <c r="K38" i="4"/>
  <c r="O130" i="3"/>
  <c r="N116" i="4"/>
  <c r="N71" i="5"/>
  <c r="F63" i="4"/>
  <c r="G63" i="4" s="1"/>
  <c r="H63" i="4" s="1"/>
  <c r="R122" i="3"/>
  <c r="G36" i="3"/>
  <c r="K68" i="4"/>
  <c r="K61" i="5"/>
  <c r="K21" i="4"/>
  <c r="J69" i="4"/>
  <c r="J51" i="5"/>
  <c r="I49" i="11"/>
  <c r="J46" i="4" s="1"/>
  <c r="K51" i="3"/>
  <c r="O118" i="3"/>
  <c r="N106" i="4"/>
  <c r="J25" i="5"/>
  <c r="J30" i="4"/>
  <c r="O25" i="3"/>
  <c r="N23" i="4"/>
  <c r="O14" i="3"/>
  <c r="N14" i="5"/>
  <c r="O87" i="3"/>
  <c r="N55" i="5"/>
  <c r="F23" i="5"/>
  <c r="G23" i="5" s="1"/>
  <c r="H23" i="5" s="1"/>
  <c r="J39" i="4"/>
  <c r="J30" i="5"/>
  <c r="H93" i="4"/>
  <c r="F93" i="4"/>
  <c r="G93" i="4" s="1"/>
  <c r="H69" i="5"/>
  <c r="F69" i="5"/>
  <c r="G69" i="5" s="1"/>
  <c r="O47" i="3"/>
  <c r="N43" i="4"/>
  <c r="F119" i="4"/>
  <c r="G119" i="4" s="1"/>
  <c r="H119" i="4" s="1"/>
  <c r="G24" i="3"/>
  <c r="O86" i="3"/>
  <c r="N54" i="5"/>
  <c r="N77" i="4"/>
  <c r="O43" i="3"/>
  <c r="N40" i="4"/>
  <c r="N31" i="5"/>
  <c r="F42" i="4"/>
  <c r="G42" i="4" s="1"/>
  <c r="H42" i="4" s="1"/>
  <c r="O77" i="3"/>
  <c r="N68" i="4"/>
  <c r="O122" i="3"/>
  <c r="N109" i="4"/>
  <c r="K100" i="4"/>
  <c r="H40" i="5"/>
  <c r="F40" i="5"/>
  <c r="G40" i="5" s="1"/>
  <c r="K84" i="4"/>
  <c r="O116" i="3"/>
  <c r="N66" i="5"/>
  <c r="L129" i="3"/>
  <c r="G129" i="3" s="1"/>
  <c r="F94" i="4"/>
  <c r="G94" i="4" s="1"/>
  <c r="H94" i="4" s="1"/>
  <c r="F14" i="4"/>
  <c r="G14" i="4" s="1"/>
  <c r="H14" i="4"/>
  <c r="L121" i="3"/>
  <c r="O5" i="3"/>
  <c r="N5" i="5"/>
  <c r="N5" i="4"/>
  <c r="I69" i="11"/>
  <c r="K71" i="3"/>
  <c r="I32" i="11"/>
  <c r="J31" i="4" s="1"/>
  <c r="K34" i="3"/>
  <c r="O18" i="3"/>
  <c r="N15" i="5"/>
  <c r="N17" i="4"/>
  <c r="N55" i="3"/>
  <c r="L55" i="3" s="1"/>
  <c r="M38" i="5"/>
  <c r="K38" i="5" s="1"/>
  <c r="G100" i="3"/>
  <c r="K54" i="4"/>
  <c r="O96" i="3"/>
  <c r="N86" i="4"/>
  <c r="O98" i="3"/>
  <c r="N88" i="4"/>
  <c r="L136" i="3"/>
  <c r="O7" i="3"/>
  <c r="N7" i="5"/>
  <c r="N7" i="4"/>
  <c r="L41" i="3"/>
  <c r="G71" i="3"/>
  <c r="O55" i="3"/>
  <c r="N38" i="5"/>
  <c r="K79" i="4"/>
  <c r="O16" i="3"/>
  <c r="N15" i="4"/>
  <c r="L77" i="3"/>
  <c r="K98" i="4"/>
  <c r="K18" i="5"/>
  <c r="H26" i="3"/>
  <c r="AN48" i="17"/>
  <c r="D48" i="17" s="1"/>
  <c r="K101" i="4"/>
  <c r="F72" i="5"/>
  <c r="G72" i="5" s="1"/>
  <c r="H72" i="5" s="1"/>
  <c r="J11" i="4"/>
  <c r="J11" i="5"/>
  <c r="J122" i="4"/>
  <c r="J76" i="5"/>
  <c r="I98" i="11"/>
  <c r="J90" i="4" s="1"/>
  <c r="K100" i="3"/>
  <c r="O84" i="3"/>
  <c r="N53" i="5"/>
  <c r="N75" i="4"/>
  <c r="N134" i="3"/>
  <c r="M120" i="4"/>
  <c r="M75" i="5"/>
  <c r="O41" i="3"/>
  <c r="N38" i="4"/>
  <c r="F28" i="4"/>
  <c r="G28" i="4" s="1"/>
  <c r="H28" i="4" s="1"/>
  <c r="G104" i="3"/>
  <c r="F112" i="4"/>
  <c r="G112" i="4" s="1"/>
  <c r="H112" i="4"/>
  <c r="G133" i="3"/>
  <c r="I52" i="11"/>
  <c r="K54" i="3"/>
  <c r="J112" i="4"/>
  <c r="J69" i="5"/>
  <c r="M79" i="3"/>
  <c r="L70" i="4"/>
  <c r="G46" i="3"/>
  <c r="I80" i="11"/>
  <c r="J73" i="4" s="1"/>
  <c r="K82" i="3"/>
  <c r="N70" i="3"/>
  <c r="L70" i="3" s="1"/>
  <c r="M62" i="4"/>
  <c r="K62" i="4" s="1"/>
  <c r="M46" i="5"/>
  <c r="K46" i="5" s="1"/>
  <c r="O121" i="3"/>
  <c r="N67" i="5"/>
  <c r="H52" i="4"/>
  <c r="F52" i="4"/>
  <c r="G52" i="4" s="1"/>
  <c r="L94" i="3"/>
  <c r="J6" i="5"/>
  <c r="J6" i="4"/>
  <c r="O73" i="3"/>
  <c r="N65" i="4"/>
  <c r="N49" i="5"/>
  <c r="G105" i="3"/>
  <c r="O97" i="3"/>
  <c r="N87" i="4"/>
  <c r="G15" i="3"/>
  <c r="O44" i="3"/>
  <c r="N41" i="4"/>
  <c r="N32" i="5"/>
  <c r="F48" i="5"/>
  <c r="G48" i="5" s="1"/>
  <c r="H48" i="5" s="1"/>
  <c r="L61" i="3"/>
  <c r="I51" i="11"/>
  <c r="J48" i="4" s="1"/>
  <c r="K53" i="3"/>
  <c r="J5" i="4"/>
  <c r="J5" i="5"/>
  <c r="N137" i="3"/>
  <c r="L137" i="3" s="1"/>
  <c r="M77" i="5"/>
  <c r="K77" i="5" s="1"/>
  <c r="M123" i="4"/>
  <c r="K123" i="4" s="1"/>
  <c r="L89" i="3"/>
  <c r="K32" i="4"/>
  <c r="L109" i="3"/>
  <c r="L22" i="3"/>
  <c r="L112" i="3"/>
  <c r="F117" i="4"/>
  <c r="G117" i="4" s="1"/>
  <c r="H117" i="4" s="1"/>
  <c r="S97" i="3"/>
  <c r="R97" i="3" s="1"/>
  <c r="R87" i="4"/>
  <c r="Q87" i="4" s="1"/>
  <c r="J45" i="4"/>
  <c r="J35" i="5"/>
  <c r="J51" i="4"/>
  <c r="J39" i="5"/>
  <c r="G31" i="3"/>
  <c r="I125" i="3"/>
  <c r="G125" i="3"/>
  <c r="O107" i="3"/>
  <c r="N96" i="4"/>
  <c r="O54" i="3"/>
  <c r="N49" i="4"/>
  <c r="N37" i="5"/>
  <c r="O6" i="3"/>
  <c r="N6" i="4"/>
  <c r="N6" i="5"/>
  <c r="I58" i="3"/>
  <c r="G58" i="3"/>
  <c r="O103" i="3"/>
  <c r="N59" i="5"/>
  <c r="F104" i="4"/>
  <c r="G104" i="4" s="1"/>
  <c r="H104" i="4" s="1"/>
  <c r="J28" i="5"/>
  <c r="J36" i="4"/>
  <c r="J40" i="5"/>
  <c r="J52" i="4"/>
  <c r="H52" i="5"/>
  <c r="F52" i="5"/>
  <c r="G52" i="5" s="1"/>
  <c r="G99" i="3"/>
  <c r="F64" i="4"/>
  <c r="G64" i="4" s="1"/>
  <c r="H64" i="4" s="1"/>
  <c r="H55" i="4"/>
  <c r="F55" i="4"/>
  <c r="G55" i="4" s="1"/>
  <c r="F97" i="4"/>
  <c r="G97" i="4" s="1"/>
  <c r="H97" i="4" s="1"/>
  <c r="K29" i="4"/>
  <c r="J37" i="4"/>
  <c r="J29" i="5"/>
  <c r="O109" i="3"/>
  <c r="N98" i="4"/>
  <c r="N61" i="5"/>
  <c r="F19" i="4"/>
  <c r="G19" i="4" s="1"/>
  <c r="H19" i="4" s="1"/>
  <c r="O128" i="3"/>
  <c r="N114" i="4"/>
  <c r="J120" i="4"/>
  <c r="J75" i="5"/>
  <c r="O11" i="3"/>
  <c r="N11" i="5"/>
  <c r="N11" i="4"/>
  <c r="I112" i="11"/>
  <c r="K114" i="3"/>
  <c r="L35" i="3"/>
  <c r="K116" i="4"/>
  <c r="J43" i="5"/>
  <c r="J56" i="4"/>
  <c r="J119" i="4"/>
  <c r="J74" i="5"/>
  <c r="K57" i="4"/>
  <c r="O23" i="3"/>
  <c r="N19" i="5"/>
  <c r="K11" i="4"/>
  <c r="J8" i="5"/>
  <c r="J8" i="4"/>
  <c r="O51" i="3"/>
  <c r="N46" i="4"/>
  <c r="G131" i="3"/>
  <c r="O85" i="3"/>
  <c r="N76" i="4"/>
  <c r="O124" i="3"/>
  <c r="N111" i="4"/>
  <c r="N68" i="5"/>
  <c r="J13" i="4"/>
  <c r="J13" i="5"/>
  <c r="J27" i="5"/>
  <c r="J35" i="4"/>
  <c r="O110" i="3"/>
  <c r="N62" i="5"/>
  <c r="N99" i="4"/>
  <c r="L16" i="3"/>
  <c r="N53" i="3"/>
  <c r="L53" i="3" s="1"/>
  <c r="M48" i="4"/>
  <c r="K48" i="4" s="1"/>
  <c r="N122" i="3"/>
  <c r="L122" i="3" s="1"/>
  <c r="M109" i="4"/>
  <c r="K109" i="4" s="1"/>
  <c r="O68" i="3"/>
  <c r="N60" i="4"/>
  <c r="N45" i="5"/>
  <c r="F65" i="5"/>
  <c r="G65" i="5" s="1"/>
  <c r="H65" i="5" s="1"/>
  <c r="O37" i="3"/>
  <c r="N34" i="4"/>
  <c r="N26" i="5"/>
  <c r="O74" i="3"/>
  <c r="N50" i="5"/>
  <c r="O91" i="3"/>
  <c r="N81" i="4"/>
  <c r="N57" i="5"/>
  <c r="F74" i="4"/>
  <c r="G74" i="4" s="1"/>
  <c r="H74" i="4"/>
  <c r="Q79" i="4"/>
  <c r="O48" i="3"/>
  <c r="N44" i="4"/>
  <c r="N34" i="5"/>
  <c r="I105" i="11"/>
  <c r="J96" i="4" s="1"/>
  <c r="K107" i="3"/>
  <c r="G72" i="3"/>
  <c r="I62" i="3"/>
  <c r="G62" i="3"/>
  <c r="H60" i="5"/>
  <c r="F60" i="5"/>
  <c r="G60" i="5" s="1"/>
  <c r="K24" i="5"/>
  <c r="O35" i="3"/>
  <c r="N32" i="4"/>
  <c r="O106" i="3"/>
  <c r="N95" i="4"/>
  <c r="F71" i="4"/>
  <c r="G71" i="4" s="1"/>
  <c r="H71" i="4" s="1"/>
  <c r="H17" i="5"/>
  <c r="F17" i="5"/>
  <c r="G17" i="5" s="1"/>
  <c r="I39" i="11"/>
  <c r="J38" i="4" s="1"/>
  <c r="K41" i="3"/>
  <c r="N13" i="3"/>
  <c r="L13" i="3" s="1"/>
  <c r="M13" i="4"/>
  <c r="K13" i="4" s="1"/>
  <c r="M13" i="5"/>
  <c r="K13" i="5" s="1"/>
  <c r="O92" i="3"/>
  <c r="N82" i="4"/>
  <c r="Q85" i="4"/>
  <c r="M98" i="3"/>
  <c r="L98" i="3" s="1"/>
  <c r="L88" i="4"/>
  <c r="K88" i="4" s="1"/>
  <c r="G127" i="3"/>
  <c r="J56" i="5"/>
  <c r="J80" i="4"/>
  <c r="M134" i="3"/>
  <c r="L75" i="5"/>
  <c r="L120" i="4"/>
  <c r="J34" i="5"/>
  <c r="J44" i="4"/>
  <c r="K71" i="5"/>
  <c r="K21" i="5"/>
  <c r="K59" i="5"/>
  <c r="O76" i="3"/>
  <c r="N67" i="4"/>
  <c r="K7" i="4"/>
  <c r="L65" i="3"/>
  <c r="K11" i="5"/>
  <c r="O114" i="3"/>
  <c r="N64" i="5"/>
  <c r="N103" i="4"/>
  <c r="I41" i="11"/>
  <c r="K43" i="3"/>
  <c r="N59" i="3"/>
  <c r="L59" i="3" s="1"/>
  <c r="G59" i="3" s="1"/>
  <c r="M53" i="4"/>
  <c r="K53" i="4" s="1"/>
  <c r="M41" i="5"/>
  <c r="K41" i="5" s="1"/>
  <c r="F41" i="5" s="1"/>
  <c r="G41" i="5" s="1"/>
  <c r="J34" i="4"/>
  <c r="J26" i="5"/>
  <c r="Q88" i="4"/>
  <c r="J98" i="4"/>
  <c r="J61" i="5"/>
  <c r="O56" i="3"/>
  <c r="N50" i="4"/>
  <c r="O120" i="3"/>
  <c r="N108" i="4"/>
  <c r="K9" i="5"/>
  <c r="O38" i="3"/>
  <c r="N27" i="5"/>
  <c r="N35" i="4"/>
  <c r="M81" i="3"/>
  <c r="L72" i="4"/>
  <c r="O19" i="3"/>
  <c r="N16" i="5"/>
  <c r="N18" i="4"/>
  <c r="O50" i="3"/>
  <c r="N36" i="5"/>
  <c r="O52" i="3"/>
  <c r="N47" i="4"/>
  <c r="O79" i="3"/>
  <c r="N70" i="4"/>
  <c r="F21" i="5"/>
  <c r="G21" i="5" s="1"/>
  <c r="H21" i="5" s="1"/>
  <c r="O70" i="3"/>
  <c r="N46" i="5"/>
  <c r="N62" i="4"/>
  <c r="G115" i="3"/>
  <c r="K95" i="4"/>
  <c r="I127" i="11"/>
  <c r="J115" i="4" s="1"/>
  <c r="K129" i="3"/>
  <c r="O45" i="3"/>
  <c r="N33" i="5"/>
  <c r="N74" i="3"/>
  <c r="L74" i="3" s="1"/>
  <c r="M50" i="5"/>
  <c r="K50" i="5" s="1"/>
  <c r="O57" i="3"/>
  <c r="N39" i="5"/>
  <c r="N51" i="4"/>
  <c r="O60" i="3"/>
  <c r="N42" i="5"/>
  <c r="G83" i="3"/>
  <c r="I83" i="3"/>
  <c r="R89" i="3"/>
  <c r="N28" i="3"/>
  <c r="L28" i="3" s="1"/>
  <c r="G28" i="3" s="1"/>
  <c r="M20" i="5"/>
  <c r="K20" i="5" s="1"/>
  <c r="F20" i="5" s="1"/>
  <c r="G20" i="5" s="1"/>
  <c r="S96" i="3"/>
  <c r="R96" i="3" s="1"/>
  <c r="R86" i="4"/>
  <c r="Q86" i="4" s="1"/>
  <c r="O137" i="3"/>
  <c r="N77" i="5"/>
  <c r="N123" i="4"/>
  <c r="G108" i="3"/>
  <c r="L32" i="3"/>
  <c r="O63" i="3"/>
  <c r="N43" i="5"/>
  <c r="N56" i="4"/>
  <c r="J65" i="4"/>
  <c r="J49" i="5"/>
  <c r="O123" i="3"/>
  <c r="N110" i="4"/>
  <c r="G80" i="3"/>
  <c r="G20" i="3"/>
  <c r="R95" i="3"/>
  <c r="O33" i="3"/>
  <c r="N25" i="5"/>
  <c r="N30" i="4"/>
  <c r="F37" i="4"/>
  <c r="G37" i="4" s="1"/>
  <c r="H37" i="4" s="1"/>
  <c r="J99" i="4"/>
  <c r="J62" i="5"/>
  <c r="J17" i="4"/>
  <c r="J15" i="5"/>
  <c r="L130" i="3"/>
  <c r="K26" i="4"/>
  <c r="F26" i="4" s="1"/>
  <c r="G26" i="4" s="1"/>
  <c r="L103" i="3"/>
  <c r="K53" i="5"/>
  <c r="K7" i="5"/>
  <c r="J48" i="5"/>
  <c r="J64" i="4"/>
  <c r="J52" i="5"/>
  <c r="J74" i="4"/>
  <c r="L11" i="3"/>
  <c r="F29" i="4" l="1"/>
  <c r="G29" i="4" s="1"/>
  <c r="H29" i="4" s="1"/>
  <c r="L79" i="3"/>
  <c r="H59" i="3"/>
  <c r="AN104" i="17"/>
  <c r="D104" i="17" s="1"/>
  <c r="H126" i="3"/>
  <c r="I126" i="3" s="1"/>
  <c r="AN206" i="17"/>
  <c r="D206" i="17" s="1"/>
  <c r="F12" i="5"/>
  <c r="G12" i="5" s="1"/>
  <c r="H12" i="5" s="1"/>
  <c r="F9" i="4"/>
  <c r="G9" i="4" s="1"/>
  <c r="H9" i="4" s="1"/>
  <c r="G53" i="3"/>
  <c r="G119" i="3"/>
  <c r="F56" i="5"/>
  <c r="G56" i="5" s="1"/>
  <c r="H56" i="5" s="1"/>
  <c r="F35" i="5"/>
  <c r="G35" i="5" s="1"/>
  <c r="H35" i="5" s="1"/>
  <c r="F58" i="5"/>
  <c r="G58" i="5" s="1"/>
  <c r="H58" i="5" s="1"/>
  <c r="G98" i="3"/>
  <c r="I98" i="3"/>
  <c r="F21" i="4"/>
  <c r="G21" i="4" s="1"/>
  <c r="H21" i="4" s="1"/>
  <c r="F123" i="4"/>
  <c r="G123" i="4" s="1"/>
  <c r="H123" i="4" s="1"/>
  <c r="F62" i="4"/>
  <c r="G62" i="4" s="1"/>
  <c r="H62" i="4" s="1"/>
  <c r="G52" i="3"/>
  <c r="H35" i="4"/>
  <c r="F35" i="4"/>
  <c r="G35" i="4" s="1"/>
  <c r="F67" i="4"/>
  <c r="G67" i="4" s="1"/>
  <c r="H67" i="4" s="1"/>
  <c r="F81" i="4"/>
  <c r="G81" i="4" s="1"/>
  <c r="H81" i="4" s="1"/>
  <c r="G37" i="3"/>
  <c r="H131" i="3"/>
  <c r="I131" i="3" s="1"/>
  <c r="AN215" i="17"/>
  <c r="D215" i="17" s="1"/>
  <c r="J103" i="4"/>
  <c r="J64" i="5"/>
  <c r="F114" i="4"/>
  <c r="G114" i="4" s="1"/>
  <c r="H114" i="4" s="1"/>
  <c r="F6" i="5"/>
  <c r="G6" i="5" s="1"/>
  <c r="H6" i="5" s="1"/>
  <c r="F96" i="4"/>
  <c r="G96" i="4" s="1"/>
  <c r="H96" i="4" s="1"/>
  <c r="F41" i="4"/>
  <c r="G41" i="4" s="1"/>
  <c r="H41" i="4" s="1"/>
  <c r="F24" i="5"/>
  <c r="G24" i="5" s="1"/>
  <c r="H24" i="5" s="1"/>
  <c r="H104" i="3"/>
  <c r="I104" i="3" s="1"/>
  <c r="AN179" i="17"/>
  <c r="D179" i="17" s="1"/>
  <c r="L134" i="3"/>
  <c r="F86" i="4"/>
  <c r="G86" i="4" s="1"/>
  <c r="H86" i="4" s="1"/>
  <c r="F15" i="5"/>
  <c r="G15" i="5" s="1"/>
  <c r="H15" i="5" s="1"/>
  <c r="G5" i="3"/>
  <c r="G116" i="3"/>
  <c r="G77" i="3"/>
  <c r="F77" i="4"/>
  <c r="G77" i="4" s="1"/>
  <c r="H77" i="4" s="1"/>
  <c r="F43" i="4"/>
  <c r="G43" i="4" s="1"/>
  <c r="H43" i="4" s="1"/>
  <c r="G78" i="3"/>
  <c r="G10" i="3"/>
  <c r="J111" i="4"/>
  <c r="J68" i="5"/>
  <c r="H67" i="3"/>
  <c r="I67" i="3" s="1"/>
  <c r="AN116" i="17"/>
  <c r="D116" i="17" s="1"/>
  <c r="F12" i="4"/>
  <c r="G12" i="4" s="1"/>
  <c r="H12" i="4" s="1"/>
  <c r="J77" i="5"/>
  <c r="J123" i="4"/>
  <c r="G9" i="3"/>
  <c r="F105" i="4"/>
  <c r="G105" i="4" s="1"/>
  <c r="H105" i="4" s="1"/>
  <c r="F70" i="5"/>
  <c r="G70" i="5" s="1"/>
  <c r="H70" i="5" s="1"/>
  <c r="F18" i="5"/>
  <c r="G18" i="5" s="1"/>
  <c r="H18" i="5" s="1"/>
  <c r="I94" i="3"/>
  <c r="G94" i="3"/>
  <c r="H80" i="4"/>
  <c r="F80" i="4"/>
  <c r="G80" i="4" s="1"/>
  <c r="F45" i="4"/>
  <c r="G45" i="4" s="1"/>
  <c r="H45" i="4" s="1"/>
  <c r="G102" i="3"/>
  <c r="J9" i="4"/>
  <c r="J9" i="5"/>
  <c r="F25" i="5"/>
  <c r="G25" i="5" s="1"/>
  <c r="H25" i="5" s="1"/>
  <c r="G123" i="3"/>
  <c r="G23" i="3"/>
  <c r="H71" i="3"/>
  <c r="I71" i="3" s="1"/>
  <c r="AN127" i="17"/>
  <c r="D127" i="17" s="1"/>
  <c r="L132" i="3"/>
  <c r="F10" i="5"/>
  <c r="G10" i="5" s="1"/>
  <c r="H10" i="5" s="1"/>
  <c r="G33" i="3"/>
  <c r="F77" i="5"/>
  <c r="G77" i="5" s="1"/>
  <c r="H77" i="5" s="1"/>
  <c r="H83" i="3"/>
  <c r="AN143" i="17"/>
  <c r="D143" i="17" s="1"/>
  <c r="F33" i="5"/>
  <c r="G33" i="5" s="1"/>
  <c r="H33" i="5" s="1"/>
  <c r="F46" i="5"/>
  <c r="G46" i="5" s="1"/>
  <c r="H46" i="5" s="1"/>
  <c r="F36" i="5"/>
  <c r="G36" i="5" s="1"/>
  <c r="H36" i="5" s="1"/>
  <c r="F27" i="5"/>
  <c r="G27" i="5" s="1"/>
  <c r="H27" i="5"/>
  <c r="J31" i="5"/>
  <c r="J40" i="4"/>
  <c r="G76" i="3"/>
  <c r="F82" i="4"/>
  <c r="G82" i="4" s="1"/>
  <c r="H82" i="4" s="1"/>
  <c r="F34" i="5"/>
  <c r="G34" i="5" s="1"/>
  <c r="H34" i="5"/>
  <c r="G91" i="3"/>
  <c r="F46" i="4"/>
  <c r="G46" i="4" s="1"/>
  <c r="H46" i="4" s="1"/>
  <c r="F11" i="4"/>
  <c r="G11" i="4" s="1"/>
  <c r="H11" i="4" s="1"/>
  <c r="G128" i="3"/>
  <c r="H99" i="3"/>
  <c r="I99" i="3" s="1"/>
  <c r="AN171" i="17"/>
  <c r="D171" i="17" s="1"/>
  <c r="F6" i="4"/>
  <c r="G6" i="4" s="1"/>
  <c r="H6" i="4" s="1"/>
  <c r="G107" i="3"/>
  <c r="G44" i="3"/>
  <c r="F75" i="4"/>
  <c r="G75" i="4" s="1"/>
  <c r="H75" i="4" s="1"/>
  <c r="G96" i="3"/>
  <c r="G18" i="3"/>
  <c r="F54" i="5"/>
  <c r="G54" i="5" s="1"/>
  <c r="H54" i="5" s="1"/>
  <c r="G47" i="3"/>
  <c r="F71" i="5"/>
  <c r="G71" i="5" s="1"/>
  <c r="H71" i="5" s="1"/>
  <c r="J118" i="4"/>
  <c r="J73" i="5"/>
  <c r="H8" i="4"/>
  <c r="F8" i="4"/>
  <c r="G8" i="4" s="1"/>
  <c r="F76" i="5"/>
  <c r="G76" i="5" s="1"/>
  <c r="H76" i="5" s="1"/>
  <c r="H66" i="3"/>
  <c r="I66" i="3" s="1"/>
  <c r="AN115" i="17"/>
  <c r="D115" i="17" s="1"/>
  <c r="F57" i="4"/>
  <c r="G57" i="4" s="1"/>
  <c r="H57" i="4" s="1"/>
  <c r="G12" i="3"/>
  <c r="F101" i="4"/>
  <c r="G101" i="4" s="1"/>
  <c r="H101" i="4"/>
  <c r="F78" i="4"/>
  <c r="G78" i="4" s="1"/>
  <c r="H78" i="4" s="1"/>
  <c r="F16" i="4"/>
  <c r="G16" i="4" s="1"/>
  <c r="H16" i="4" s="1"/>
  <c r="G117" i="3"/>
  <c r="F54" i="4"/>
  <c r="G54" i="4" s="1"/>
  <c r="H54" i="4"/>
  <c r="G22" i="3"/>
  <c r="H41" i="5"/>
  <c r="G90" i="3"/>
  <c r="G49" i="3"/>
  <c r="G35" i="3"/>
  <c r="F68" i="4"/>
  <c r="G68" i="4" s="1"/>
  <c r="H68" i="4" s="1"/>
  <c r="G111" i="3"/>
  <c r="H29" i="3"/>
  <c r="I29" i="3" s="1"/>
  <c r="AN51" i="17"/>
  <c r="D51" i="17" s="1"/>
  <c r="H84" i="4"/>
  <c r="F84" i="4"/>
  <c r="G84" i="4" s="1"/>
  <c r="F56" i="4"/>
  <c r="G56" i="4" s="1"/>
  <c r="H56" i="4" s="1"/>
  <c r="G137" i="3"/>
  <c r="H42" i="5"/>
  <c r="F42" i="5"/>
  <c r="G42" i="5" s="1"/>
  <c r="G45" i="3"/>
  <c r="G70" i="3"/>
  <c r="G50" i="3"/>
  <c r="G38" i="3"/>
  <c r="F103" i="4"/>
  <c r="G103" i="4" s="1"/>
  <c r="H103" i="4" s="1"/>
  <c r="G92" i="3"/>
  <c r="F44" i="4"/>
  <c r="G44" i="4" s="1"/>
  <c r="H44" i="4" s="1"/>
  <c r="F50" i="5"/>
  <c r="G50" i="5" s="1"/>
  <c r="H50" i="5" s="1"/>
  <c r="F68" i="5"/>
  <c r="G68" i="5" s="1"/>
  <c r="H68" i="5" s="1"/>
  <c r="G51" i="3"/>
  <c r="F11" i="5"/>
  <c r="G11" i="5" s="1"/>
  <c r="H11" i="5" s="1"/>
  <c r="G6" i="3"/>
  <c r="H125" i="3"/>
  <c r="AN205" i="17"/>
  <c r="D205" i="17" s="1"/>
  <c r="F49" i="5"/>
  <c r="G49" i="5" s="1"/>
  <c r="H49" i="5" s="1"/>
  <c r="F67" i="5"/>
  <c r="G67" i="5" s="1"/>
  <c r="H67" i="5" s="1"/>
  <c r="F53" i="5"/>
  <c r="G53" i="5" s="1"/>
  <c r="H53" i="5" s="1"/>
  <c r="F15" i="4"/>
  <c r="G15" i="4" s="1"/>
  <c r="H15" i="4" s="1"/>
  <c r="F7" i="4"/>
  <c r="G7" i="4" s="1"/>
  <c r="H7" i="4" s="1"/>
  <c r="G86" i="3"/>
  <c r="F55" i="5"/>
  <c r="G55" i="5" s="1"/>
  <c r="H55" i="5" s="1"/>
  <c r="F106" i="4"/>
  <c r="G106" i="4" s="1"/>
  <c r="H106" i="4" s="1"/>
  <c r="F116" i="4"/>
  <c r="G116" i="4" s="1"/>
  <c r="H116" i="4" s="1"/>
  <c r="H8" i="5"/>
  <c r="F8" i="5"/>
  <c r="G8" i="5" s="1"/>
  <c r="H85" i="4"/>
  <c r="F85" i="4"/>
  <c r="G85" i="4" s="1"/>
  <c r="F122" i="4"/>
  <c r="G122" i="4" s="1"/>
  <c r="H122" i="4" s="1"/>
  <c r="J21" i="4"/>
  <c r="J18" i="5"/>
  <c r="H20" i="4"/>
  <c r="F20" i="4"/>
  <c r="G20" i="4" s="1"/>
  <c r="F39" i="4"/>
  <c r="G39" i="4" s="1"/>
  <c r="H39" i="4" s="1"/>
  <c r="G65" i="3"/>
  <c r="F53" i="4"/>
  <c r="G53" i="4" s="1"/>
  <c r="H53" i="4" s="1"/>
  <c r="G112" i="3"/>
  <c r="G88" i="3"/>
  <c r="G17" i="3"/>
  <c r="I61" i="3"/>
  <c r="G61" i="3"/>
  <c r="H102" i="4"/>
  <c r="F102" i="4"/>
  <c r="G102" i="4" s="1"/>
  <c r="F13" i="5"/>
  <c r="G13" i="5" s="1"/>
  <c r="H13" i="5" s="1"/>
  <c r="J41" i="4"/>
  <c r="J32" i="5"/>
  <c r="J24" i="5"/>
  <c r="J29" i="4"/>
  <c r="F47" i="4"/>
  <c r="G47" i="4" s="1"/>
  <c r="H47" i="4" s="1"/>
  <c r="F69" i="4"/>
  <c r="G69" i="4" s="1"/>
  <c r="H69" i="4" s="1"/>
  <c r="H20" i="3"/>
  <c r="I20" i="3" s="1"/>
  <c r="AN39" i="17"/>
  <c r="D39" i="17" s="1"/>
  <c r="G60" i="3"/>
  <c r="I60" i="3"/>
  <c r="F18" i="4"/>
  <c r="G18" i="4" s="1"/>
  <c r="H18" i="4" s="1"/>
  <c r="F64" i="5"/>
  <c r="G64" i="5" s="1"/>
  <c r="H64" i="5" s="1"/>
  <c r="H62" i="3"/>
  <c r="AN110" i="17"/>
  <c r="D110" i="17" s="1"/>
  <c r="G48" i="3"/>
  <c r="G74" i="3"/>
  <c r="F45" i="5"/>
  <c r="G45" i="5" s="1"/>
  <c r="H45" i="5" s="1"/>
  <c r="F99" i="4"/>
  <c r="G99" i="4" s="1"/>
  <c r="H99" i="4" s="1"/>
  <c r="H111" i="4"/>
  <c r="F111" i="4"/>
  <c r="G111" i="4" s="1"/>
  <c r="G11" i="3"/>
  <c r="F37" i="5"/>
  <c r="G37" i="5" s="1"/>
  <c r="H37" i="5" s="1"/>
  <c r="H15" i="3"/>
  <c r="I15" i="3" s="1"/>
  <c r="AN30" i="17"/>
  <c r="D30" i="17" s="1"/>
  <c r="F65" i="4"/>
  <c r="G65" i="4" s="1"/>
  <c r="H65" i="4" s="1"/>
  <c r="G121" i="3"/>
  <c r="H46" i="3"/>
  <c r="I46" i="3" s="1"/>
  <c r="AN82" i="17"/>
  <c r="D82" i="17" s="1"/>
  <c r="J49" i="4"/>
  <c r="J37" i="5"/>
  <c r="G84" i="3"/>
  <c r="G16" i="3"/>
  <c r="F7" i="5"/>
  <c r="G7" i="5" s="1"/>
  <c r="H7" i="5" s="1"/>
  <c r="H24" i="3"/>
  <c r="I24" i="3" s="1"/>
  <c r="AN45" i="17"/>
  <c r="D45" i="17" s="1"/>
  <c r="G87" i="3"/>
  <c r="G118" i="3"/>
  <c r="G130" i="3"/>
  <c r="J7" i="4"/>
  <c r="J7" i="5"/>
  <c r="I8" i="3"/>
  <c r="G8" i="3"/>
  <c r="G95" i="3"/>
  <c r="G136" i="3"/>
  <c r="H82" i="3"/>
  <c r="I82" i="3" s="1"/>
  <c r="AN142" i="17"/>
  <c r="D142" i="17" s="1"/>
  <c r="G21" i="3"/>
  <c r="F27" i="4"/>
  <c r="G27" i="4" s="1"/>
  <c r="H27" i="4" s="1"/>
  <c r="F30" i="5"/>
  <c r="G30" i="5" s="1"/>
  <c r="H30" i="5"/>
  <c r="F44" i="5"/>
  <c r="G44" i="5" s="1"/>
  <c r="H44" i="5" s="1"/>
  <c r="F121" i="4"/>
  <c r="G121" i="4" s="1"/>
  <c r="H121" i="4" s="1"/>
  <c r="H26" i="4"/>
  <c r="F63" i="5"/>
  <c r="G63" i="5" s="1"/>
  <c r="H63" i="5" s="1"/>
  <c r="F73" i="5"/>
  <c r="G73" i="5" s="1"/>
  <c r="H73" i="5" s="1"/>
  <c r="F13" i="4"/>
  <c r="G13" i="4" s="1"/>
  <c r="H13" i="4" s="1"/>
  <c r="H25" i="4"/>
  <c r="F25" i="4"/>
  <c r="G25" i="4" s="1"/>
  <c r="F57" i="5"/>
  <c r="G57" i="5" s="1"/>
  <c r="H57" i="5" s="1"/>
  <c r="K120" i="4"/>
  <c r="F17" i="4"/>
  <c r="G17" i="4" s="1"/>
  <c r="H17" i="4" s="1"/>
  <c r="H5" i="5"/>
  <c r="F5" i="5"/>
  <c r="G5" i="5" s="1"/>
  <c r="G43" i="3"/>
  <c r="I43" i="3"/>
  <c r="G25" i="3"/>
  <c r="F43" i="5"/>
  <c r="G43" i="5" s="1"/>
  <c r="H43" i="5"/>
  <c r="H80" i="3"/>
  <c r="I80" i="3" s="1"/>
  <c r="AN139" i="17"/>
  <c r="D139" i="17" s="1"/>
  <c r="G63" i="3"/>
  <c r="F51" i="4"/>
  <c r="G51" i="4" s="1"/>
  <c r="H51" i="4" s="1"/>
  <c r="F16" i="5"/>
  <c r="G16" i="5" s="1"/>
  <c r="H16" i="5" s="1"/>
  <c r="F108" i="4"/>
  <c r="G108" i="4" s="1"/>
  <c r="H108" i="4" s="1"/>
  <c r="G114" i="3"/>
  <c r="H127" i="3"/>
  <c r="I127" i="3" s="1"/>
  <c r="AN207" i="17"/>
  <c r="D207" i="17" s="1"/>
  <c r="F95" i="4"/>
  <c r="G95" i="4" s="1"/>
  <c r="H95" i="4" s="1"/>
  <c r="G32" i="3"/>
  <c r="F60" i="4"/>
  <c r="G60" i="4" s="1"/>
  <c r="H60" i="4" s="1"/>
  <c r="F62" i="5"/>
  <c r="G62" i="5" s="1"/>
  <c r="H62" i="5" s="1"/>
  <c r="G124" i="3"/>
  <c r="F61" i="5"/>
  <c r="G61" i="5" s="1"/>
  <c r="H61" i="5" s="1"/>
  <c r="F59" i="5"/>
  <c r="G59" i="5" s="1"/>
  <c r="H59" i="5" s="1"/>
  <c r="H49" i="4"/>
  <c r="F49" i="4"/>
  <c r="G49" i="4" s="1"/>
  <c r="H87" i="4"/>
  <c r="F87" i="4"/>
  <c r="G87" i="4" s="1"/>
  <c r="G73" i="3"/>
  <c r="H133" i="3"/>
  <c r="I133" i="3" s="1"/>
  <c r="AN219" i="17"/>
  <c r="D219" i="17" s="1"/>
  <c r="F38" i="4"/>
  <c r="G38" i="4" s="1"/>
  <c r="H38" i="4" s="1"/>
  <c r="G7" i="3"/>
  <c r="H100" i="3"/>
  <c r="I100" i="3" s="1"/>
  <c r="AN172" i="17"/>
  <c r="D172" i="17" s="1"/>
  <c r="F14" i="5"/>
  <c r="G14" i="5" s="1"/>
  <c r="H14" i="5" s="1"/>
  <c r="H36" i="3"/>
  <c r="I36" i="3" s="1"/>
  <c r="AN58" i="17"/>
  <c r="D58" i="17" s="1"/>
  <c r="H79" i="4"/>
  <c r="F79" i="4"/>
  <c r="G79" i="4" s="1"/>
  <c r="I59" i="3"/>
  <c r="F22" i="5"/>
  <c r="G22" i="5" s="1"/>
  <c r="H22" i="5" s="1"/>
  <c r="G42" i="3"/>
  <c r="G64" i="3"/>
  <c r="F28" i="5"/>
  <c r="G28" i="5" s="1"/>
  <c r="H28" i="5" s="1"/>
  <c r="G135" i="3"/>
  <c r="G113" i="3"/>
  <c r="F118" i="4"/>
  <c r="G118" i="4" s="1"/>
  <c r="H118" i="4" s="1"/>
  <c r="G13" i="3"/>
  <c r="F66" i="4"/>
  <c r="G66" i="4" s="1"/>
  <c r="H66" i="4"/>
  <c r="G27" i="3"/>
  <c r="F34" i="4"/>
  <c r="G34" i="4" s="1"/>
  <c r="H34" i="4"/>
  <c r="F66" i="5"/>
  <c r="G66" i="5" s="1"/>
  <c r="H66" i="5" s="1"/>
  <c r="F39" i="5"/>
  <c r="G39" i="5" s="1"/>
  <c r="H39" i="5" s="1"/>
  <c r="G19" i="3"/>
  <c r="G120" i="3"/>
  <c r="G106" i="3"/>
  <c r="H72" i="3"/>
  <c r="I72" i="3" s="1"/>
  <c r="AN129" i="17"/>
  <c r="D129" i="17" s="1"/>
  <c r="G68" i="3"/>
  <c r="G110" i="3"/>
  <c r="H76" i="4"/>
  <c r="F76" i="4"/>
  <c r="G76" i="4" s="1"/>
  <c r="F98" i="4"/>
  <c r="G98" i="4" s="1"/>
  <c r="H98" i="4" s="1"/>
  <c r="G103" i="3"/>
  <c r="G54" i="3"/>
  <c r="H31" i="3"/>
  <c r="I31" i="3" s="1"/>
  <c r="AN53" i="17"/>
  <c r="D53" i="17" s="1"/>
  <c r="G97" i="3"/>
  <c r="I97" i="3"/>
  <c r="G41" i="3"/>
  <c r="I24" i="4"/>
  <c r="J26" i="3"/>
  <c r="F38" i="5"/>
  <c r="G38" i="5" s="1"/>
  <c r="H38" i="5" s="1"/>
  <c r="J47" i="5"/>
  <c r="J63" i="4"/>
  <c r="H109" i="4"/>
  <c r="F109" i="4"/>
  <c r="G109" i="4" s="1"/>
  <c r="F31" i="5"/>
  <c r="G31" i="5" s="1"/>
  <c r="H31" i="5"/>
  <c r="G14" i="3"/>
  <c r="H101" i="3"/>
  <c r="AN173" i="17"/>
  <c r="D173" i="17" s="1"/>
  <c r="J12" i="5"/>
  <c r="J12" i="4"/>
  <c r="G89" i="3"/>
  <c r="F31" i="4"/>
  <c r="G31" i="4" s="1"/>
  <c r="H31" i="4" s="1"/>
  <c r="H40" i="3"/>
  <c r="I40" i="3" s="1"/>
  <c r="AN65" i="17"/>
  <c r="D65" i="17" s="1"/>
  <c r="G30" i="3"/>
  <c r="K72" i="4"/>
  <c r="H36" i="4"/>
  <c r="F36" i="4"/>
  <c r="G36" i="4" s="1"/>
  <c r="G132" i="3"/>
  <c r="H61" i="4"/>
  <c r="F61" i="4"/>
  <c r="G61" i="4" s="1"/>
  <c r="G75" i="3"/>
  <c r="H108" i="3"/>
  <c r="I108" i="3" s="1"/>
  <c r="AN183" i="17"/>
  <c r="D183" i="17" s="1"/>
  <c r="H115" i="3"/>
  <c r="I115" i="3" s="1"/>
  <c r="AN192" i="17"/>
  <c r="D192" i="17" s="1"/>
  <c r="G56" i="3"/>
  <c r="H32" i="5"/>
  <c r="F32" i="5"/>
  <c r="G32" i="5" s="1"/>
  <c r="F30" i="4"/>
  <c r="G30" i="4" s="1"/>
  <c r="H30" i="4" s="1"/>
  <c r="F110" i="4"/>
  <c r="G110" i="4" s="1"/>
  <c r="H110" i="4" s="1"/>
  <c r="H28" i="3"/>
  <c r="AN50" i="17"/>
  <c r="D50" i="17" s="1"/>
  <c r="G57" i="3"/>
  <c r="G79" i="3"/>
  <c r="F50" i="4"/>
  <c r="G50" i="4" s="1"/>
  <c r="H50" i="4" s="1"/>
  <c r="F32" i="4"/>
  <c r="G32" i="4" s="1"/>
  <c r="H32" i="4" s="1"/>
  <c r="F26" i="5"/>
  <c r="G26" i="5" s="1"/>
  <c r="H26" i="5" s="1"/>
  <c r="I85" i="3"/>
  <c r="G85" i="3"/>
  <c r="F19" i="5"/>
  <c r="G19" i="5" s="1"/>
  <c r="H19" i="5" s="1"/>
  <c r="G109" i="3"/>
  <c r="H58" i="3"/>
  <c r="AN102" i="17"/>
  <c r="D102" i="17" s="1"/>
  <c r="H105" i="3"/>
  <c r="I105" i="3" s="1"/>
  <c r="AN180" i="17"/>
  <c r="D180" i="17" s="1"/>
  <c r="K75" i="5"/>
  <c r="G55" i="3"/>
  <c r="F88" i="4"/>
  <c r="G88" i="4" s="1"/>
  <c r="H88" i="4"/>
  <c r="F5" i="4"/>
  <c r="G5" i="4" s="1"/>
  <c r="H5" i="4" s="1"/>
  <c r="H129" i="3"/>
  <c r="AN209" i="17"/>
  <c r="D209" i="17" s="1"/>
  <c r="I122" i="3"/>
  <c r="G122" i="3"/>
  <c r="H40" i="4"/>
  <c r="F40" i="4"/>
  <c r="G40" i="4" s="1"/>
  <c r="F23" i="4"/>
  <c r="G23" i="4" s="1"/>
  <c r="H23" i="4" s="1"/>
  <c r="F100" i="4"/>
  <c r="G100" i="4" s="1"/>
  <c r="H100" i="4" s="1"/>
  <c r="F51" i="5"/>
  <c r="G51" i="5" s="1"/>
  <c r="H51" i="5"/>
  <c r="F10" i="4"/>
  <c r="G10" i="4" s="1"/>
  <c r="H10" i="4" s="1"/>
  <c r="G34" i="3"/>
  <c r="K70" i="4"/>
  <c r="F70" i="4" s="1"/>
  <c r="G70" i="4" s="1"/>
  <c r="H70" i="4" s="1"/>
  <c r="H93" i="3"/>
  <c r="I93" i="3" s="1"/>
  <c r="AN165" i="17"/>
  <c r="D165" i="17" s="1"/>
  <c r="L81" i="3"/>
  <c r="G39" i="3"/>
  <c r="F9" i="5"/>
  <c r="G9" i="5" s="1"/>
  <c r="H9" i="5" s="1"/>
  <c r="F48" i="4"/>
  <c r="G48" i="4" s="1"/>
  <c r="H48" i="4" s="1"/>
  <c r="F107" i="4"/>
  <c r="G107" i="4" s="1"/>
  <c r="H107" i="4" s="1"/>
  <c r="G69" i="3"/>
  <c r="F92" i="4"/>
  <c r="G92" i="4" s="1"/>
  <c r="H92" i="4" s="1"/>
  <c r="I37" i="4" l="1"/>
  <c r="I29" i="5"/>
  <c r="J40" i="3"/>
  <c r="H39" i="3"/>
  <c r="I39" i="3" s="1"/>
  <c r="AN63" i="17"/>
  <c r="D63" i="17" s="1"/>
  <c r="H75" i="3"/>
  <c r="I75" i="3" s="1"/>
  <c r="AN132" i="17"/>
  <c r="D132" i="17" s="1"/>
  <c r="H41" i="3"/>
  <c r="I41" i="3" s="1"/>
  <c r="AN66" i="17"/>
  <c r="D66" i="17" s="1"/>
  <c r="I113" i="4"/>
  <c r="J127" i="3"/>
  <c r="F120" i="4"/>
  <c r="G120" i="4" s="1"/>
  <c r="H120" i="4"/>
  <c r="H136" i="3"/>
  <c r="I136" i="3" s="1"/>
  <c r="AN226" i="17"/>
  <c r="D226" i="17" s="1"/>
  <c r="J46" i="3"/>
  <c r="I42" i="4"/>
  <c r="H88" i="3"/>
  <c r="I88" i="3" s="1"/>
  <c r="AN153" i="17"/>
  <c r="D153" i="17" s="1"/>
  <c r="H49" i="3"/>
  <c r="I49" i="3" s="1"/>
  <c r="AN86" i="17"/>
  <c r="D86" i="17" s="1"/>
  <c r="H117" i="3"/>
  <c r="I117" i="3" s="1"/>
  <c r="AN195" i="17"/>
  <c r="D195" i="17" s="1"/>
  <c r="H128" i="3"/>
  <c r="I128" i="3" s="1"/>
  <c r="AN208" i="17"/>
  <c r="D208" i="17" s="1"/>
  <c r="I52" i="5"/>
  <c r="I74" i="4"/>
  <c r="J83" i="3"/>
  <c r="G81" i="3"/>
  <c r="J67" i="3"/>
  <c r="I59" i="4"/>
  <c r="H5" i="3"/>
  <c r="I5" i="3" s="1"/>
  <c r="AN3" i="17"/>
  <c r="D3" i="17" s="1"/>
  <c r="H53" i="3"/>
  <c r="I53" i="3" s="1"/>
  <c r="AN95" i="17"/>
  <c r="D95" i="17" s="1"/>
  <c r="I70" i="5"/>
  <c r="J126" i="3"/>
  <c r="H69" i="3"/>
  <c r="I69" i="3" s="1"/>
  <c r="AN125" i="17"/>
  <c r="D125" i="17" s="1"/>
  <c r="H30" i="3"/>
  <c r="I30" i="3" s="1"/>
  <c r="AN52" i="17"/>
  <c r="D52" i="17" s="1"/>
  <c r="H103" i="3"/>
  <c r="I103" i="3" s="1"/>
  <c r="AN175" i="17"/>
  <c r="D175" i="17" s="1"/>
  <c r="H64" i="3"/>
  <c r="I64" i="3" s="1"/>
  <c r="AN113" i="17"/>
  <c r="D113" i="17" s="1"/>
  <c r="H7" i="3"/>
  <c r="I7" i="3" s="1"/>
  <c r="AN9" i="17"/>
  <c r="D9" i="17" s="1"/>
  <c r="H124" i="3"/>
  <c r="I124" i="3" s="1"/>
  <c r="AN204" i="17"/>
  <c r="D204" i="17" s="1"/>
  <c r="H109" i="3"/>
  <c r="I109" i="3" s="1"/>
  <c r="AN184" i="17"/>
  <c r="D184" i="17" s="1"/>
  <c r="J28" i="3"/>
  <c r="I20" i="5"/>
  <c r="H56" i="3"/>
  <c r="I56" i="3" s="1"/>
  <c r="AN100" i="17"/>
  <c r="D100" i="17" s="1"/>
  <c r="H68" i="3"/>
  <c r="I68" i="3" s="1"/>
  <c r="AN120" i="17"/>
  <c r="D120" i="17" s="1"/>
  <c r="H19" i="3"/>
  <c r="I19" i="3" s="1"/>
  <c r="AN36" i="17"/>
  <c r="D36" i="17" s="1"/>
  <c r="J36" i="3"/>
  <c r="I33" i="4"/>
  <c r="H25" i="3"/>
  <c r="I25" i="3" s="1"/>
  <c r="AN46" i="17"/>
  <c r="D46" i="17" s="1"/>
  <c r="H130" i="3"/>
  <c r="I130" i="3" s="1"/>
  <c r="AN210" i="17"/>
  <c r="D210" i="17" s="1"/>
  <c r="H86" i="3"/>
  <c r="I86" i="3" s="1"/>
  <c r="AN151" i="17"/>
  <c r="D151" i="17" s="1"/>
  <c r="H137" i="3"/>
  <c r="I137" i="3" s="1"/>
  <c r="AN227" i="17"/>
  <c r="D227" i="17" s="1"/>
  <c r="H111" i="3"/>
  <c r="I111" i="3" s="1"/>
  <c r="AN186" i="17"/>
  <c r="D186" i="17" s="1"/>
  <c r="H90" i="3"/>
  <c r="I90" i="3" s="1"/>
  <c r="AN162" i="17"/>
  <c r="D162" i="17" s="1"/>
  <c r="H12" i="3"/>
  <c r="I12" i="3" s="1"/>
  <c r="AN24" i="17"/>
  <c r="D24" i="17" s="1"/>
  <c r="H44" i="3"/>
  <c r="I44" i="3" s="1"/>
  <c r="AN80" i="17"/>
  <c r="D80" i="17" s="1"/>
  <c r="I47" i="5"/>
  <c r="I63" i="4"/>
  <c r="J71" i="3"/>
  <c r="H94" i="3"/>
  <c r="AN166" i="17"/>
  <c r="D166" i="17" s="1"/>
  <c r="H114" i="3"/>
  <c r="I114" i="3" s="1"/>
  <c r="AN191" i="17"/>
  <c r="D191" i="17" s="1"/>
  <c r="H63" i="3"/>
  <c r="I63" i="3" s="1"/>
  <c r="AN112" i="17"/>
  <c r="D112" i="17" s="1"/>
  <c r="H95" i="3"/>
  <c r="I95" i="3" s="1"/>
  <c r="AN167" i="17"/>
  <c r="D167" i="17" s="1"/>
  <c r="H118" i="3"/>
  <c r="I118" i="3" s="1"/>
  <c r="AN196" i="17"/>
  <c r="D196" i="17" s="1"/>
  <c r="H16" i="3"/>
  <c r="I16" i="3" s="1"/>
  <c r="AN31" i="17"/>
  <c r="D31" i="17" s="1"/>
  <c r="H121" i="3"/>
  <c r="I121" i="3" s="1"/>
  <c r="AN200" i="17"/>
  <c r="D200" i="17" s="1"/>
  <c r="H112" i="3"/>
  <c r="I112" i="3" s="1"/>
  <c r="AN188" i="17"/>
  <c r="D188" i="17" s="1"/>
  <c r="H50" i="3"/>
  <c r="I50" i="3" s="1"/>
  <c r="AN88" i="17"/>
  <c r="D88" i="17" s="1"/>
  <c r="F72" i="4"/>
  <c r="G72" i="4" s="1"/>
  <c r="H72" i="4" s="1"/>
  <c r="H42" i="3"/>
  <c r="I42" i="3" s="1"/>
  <c r="AN68" i="17"/>
  <c r="D68" i="17" s="1"/>
  <c r="J93" i="3"/>
  <c r="I83" i="4"/>
  <c r="H55" i="3"/>
  <c r="I55" i="3" s="1"/>
  <c r="AN99" i="17"/>
  <c r="D99" i="17" s="1"/>
  <c r="J115" i="3"/>
  <c r="I104" i="4"/>
  <c r="I65" i="5"/>
  <c r="H97" i="3"/>
  <c r="AN169" i="17"/>
  <c r="D169" i="17" s="1"/>
  <c r="H27" i="3"/>
  <c r="I27" i="3" s="1"/>
  <c r="AN49" i="17"/>
  <c r="D49" i="17" s="1"/>
  <c r="J133" i="3"/>
  <c r="I119" i="4"/>
  <c r="I74" i="5"/>
  <c r="H43" i="3"/>
  <c r="AN74" i="17"/>
  <c r="D74" i="17" s="1"/>
  <c r="H11" i="3"/>
  <c r="I11" i="3" s="1"/>
  <c r="AN18" i="17"/>
  <c r="D18" i="17" s="1"/>
  <c r="H74" i="3"/>
  <c r="I74" i="3" s="1"/>
  <c r="AN131" i="17"/>
  <c r="D131" i="17" s="1"/>
  <c r="H70" i="3"/>
  <c r="I70" i="3" s="1"/>
  <c r="AN126" i="17"/>
  <c r="D126" i="17" s="1"/>
  <c r="H18" i="3"/>
  <c r="I18" i="3" s="1"/>
  <c r="AN33" i="17"/>
  <c r="D33" i="17" s="1"/>
  <c r="H107" i="3"/>
  <c r="I107" i="3" s="1"/>
  <c r="AN182" i="17"/>
  <c r="D182" i="17" s="1"/>
  <c r="H23" i="3"/>
  <c r="I23" i="3" s="1"/>
  <c r="AN44" i="17"/>
  <c r="D44" i="17" s="1"/>
  <c r="H102" i="3"/>
  <c r="I102" i="3" s="1"/>
  <c r="AN174" i="17"/>
  <c r="D174" i="17" s="1"/>
  <c r="H9" i="3"/>
  <c r="I9" i="3" s="1"/>
  <c r="AN11" i="17"/>
  <c r="D11" i="17" s="1"/>
  <c r="I91" i="4"/>
  <c r="J101" i="3"/>
  <c r="F75" i="5"/>
  <c r="G75" i="5" s="1"/>
  <c r="H75" i="5" s="1"/>
  <c r="H132" i="3"/>
  <c r="I132" i="3" s="1"/>
  <c r="AN217" i="17"/>
  <c r="D217" i="17" s="1"/>
  <c r="H14" i="3"/>
  <c r="I14" i="3" s="1"/>
  <c r="AN29" i="17"/>
  <c r="D29" i="17" s="1"/>
  <c r="I23" i="5"/>
  <c r="I28" i="4"/>
  <c r="J31" i="3"/>
  <c r="H106" i="3"/>
  <c r="I106" i="3" s="1"/>
  <c r="AN181" i="17"/>
  <c r="D181" i="17" s="1"/>
  <c r="H135" i="3"/>
  <c r="I135" i="3" s="1"/>
  <c r="AN225" i="17"/>
  <c r="D225" i="17" s="1"/>
  <c r="J80" i="3"/>
  <c r="I71" i="4"/>
  <c r="H21" i="3"/>
  <c r="I21" i="3" s="1"/>
  <c r="AN40" i="17"/>
  <c r="D40" i="17" s="1"/>
  <c r="H8" i="3"/>
  <c r="AN10" i="17"/>
  <c r="D10" i="17" s="1"/>
  <c r="H87" i="3"/>
  <c r="I87" i="3" s="1"/>
  <c r="AN152" i="17"/>
  <c r="D152" i="17" s="1"/>
  <c r="H48" i="3"/>
  <c r="I48" i="3" s="1"/>
  <c r="AN84" i="17"/>
  <c r="D84" i="17" s="1"/>
  <c r="H61" i="3"/>
  <c r="AN109" i="17"/>
  <c r="D109" i="17" s="1"/>
  <c r="H51" i="3"/>
  <c r="I51" i="3" s="1"/>
  <c r="AN89" i="17"/>
  <c r="D89" i="17" s="1"/>
  <c r="H92" i="3"/>
  <c r="I92" i="3" s="1"/>
  <c r="AN164" i="17"/>
  <c r="D164" i="17" s="1"/>
  <c r="H22" i="3"/>
  <c r="I22" i="3" s="1"/>
  <c r="AN43" i="17"/>
  <c r="D43" i="17" s="1"/>
  <c r="J66" i="3"/>
  <c r="I58" i="4"/>
  <c r="H96" i="3"/>
  <c r="I96" i="3" s="1"/>
  <c r="AN168" i="17"/>
  <c r="D168" i="17" s="1"/>
  <c r="H33" i="3"/>
  <c r="I33" i="3" s="1"/>
  <c r="AN55" i="17"/>
  <c r="D55" i="17" s="1"/>
  <c r="H77" i="3"/>
  <c r="I77" i="3" s="1"/>
  <c r="AN134" i="17"/>
  <c r="D134" i="17" s="1"/>
  <c r="I72" i="5"/>
  <c r="J131" i="3"/>
  <c r="I117" i="4"/>
  <c r="H122" i="3"/>
  <c r="AN201" i="17"/>
  <c r="D201" i="17" s="1"/>
  <c r="H113" i="3"/>
  <c r="I113" i="3" s="1"/>
  <c r="AN189" i="17"/>
  <c r="D189" i="17" s="1"/>
  <c r="J105" i="3"/>
  <c r="I94" i="4"/>
  <c r="H85" i="3"/>
  <c r="AN149" i="17"/>
  <c r="D149" i="17" s="1"/>
  <c r="H79" i="3"/>
  <c r="I79" i="3" s="1"/>
  <c r="AN138" i="17"/>
  <c r="D138" i="17" s="1"/>
  <c r="I60" i="5"/>
  <c r="I97" i="4"/>
  <c r="J108" i="3"/>
  <c r="J100" i="3"/>
  <c r="I90" i="4"/>
  <c r="H32" i="3"/>
  <c r="I32" i="3" s="1"/>
  <c r="AN54" i="17"/>
  <c r="D54" i="17" s="1"/>
  <c r="H84" i="3"/>
  <c r="I84" i="3" s="1"/>
  <c r="AN146" i="17"/>
  <c r="D146" i="17" s="1"/>
  <c r="H60" i="3"/>
  <c r="AN108" i="17"/>
  <c r="D108" i="17" s="1"/>
  <c r="H65" i="3"/>
  <c r="I65" i="3" s="1"/>
  <c r="AN114" i="17"/>
  <c r="D114" i="17" s="1"/>
  <c r="I112" i="4"/>
  <c r="I69" i="5"/>
  <c r="J125" i="3"/>
  <c r="H45" i="3"/>
  <c r="I45" i="3" s="1"/>
  <c r="AN81" i="17"/>
  <c r="D81" i="17" s="1"/>
  <c r="H76" i="3"/>
  <c r="I76" i="3" s="1"/>
  <c r="AN133" i="17"/>
  <c r="D133" i="17" s="1"/>
  <c r="H10" i="3"/>
  <c r="I10" i="3" s="1"/>
  <c r="AN14" i="17"/>
  <c r="D14" i="17" s="1"/>
  <c r="J59" i="3"/>
  <c r="I53" i="4"/>
  <c r="I41" i="5"/>
  <c r="I48" i="5"/>
  <c r="I64" i="4"/>
  <c r="J72" i="3"/>
  <c r="H89" i="3"/>
  <c r="I89" i="3" s="1"/>
  <c r="AN160" i="17"/>
  <c r="D160" i="17" s="1"/>
  <c r="H54" i="3"/>
  <c r="I54" i="3" s="1"/>
  <c r="AN97" i="17"/>
  <c r="D97" i="17" s="1"/>
  <c r="H120" i="3"/>
  <c r="I120" i="3" s="1"/>
  <c r="AN198" i="17"/>
  <c r="D198" i="17" s="1"/>
  <c r="H13" i="3"/>
  <c r="I13" i="3" s="1"/>
  <c r="AN25" i="17"/>
  <c r="D25" i="17" s="1"/>
  <c r="H73" i="3"/>
  <c r="I73" i="3" s="1"/>
  <c r="AN130" i="17"/>
  <c r="D130" i="17" s="1"/>
  <c r="I73" i="4"/>
  <c r="J82" i="3"/>
  <c r="I22" i="4"/>
  <c r="J24" i="3"/>
  <c r="J15" i="3"/>
  <c r="I14" i="4"/>
  <c r="I55" i="4"/>
  <c r="J62" i="3"/>
  <c r="I19" i="4"/>
  <c r="J20" i="3"/>
  <c r="I17" i="5"/>
  <c r="H17" i="3"/>
  <c r="I17" i="3" s="1"/>
  <c r="AN32" i="17"/>
  <c r="D32" i="17" s="1"/>
  <c r="H35" i="3"/>
  <c r="I35" i="3" s="1"/>
  <c r="AN57" i="17"/>
  <c r="D57" i="17" s="1"/>
  <c r="H47" i="3"/>
  <c r="I47" i="3" s="1"/>
  <c r="AN83" i="17"/>
  <c r="D83" i="17" s="1"/>
  <c r="I89" i="4"/>
  <c r="J99" i="3"/>
  <c r="H123" i="3"/>
  <c r="I123" i="3" s="1"/>
  <c r="AN202" i="17"/>
  <c r="D202" i="17" s="1"/>
  <c r="H78" i="3"/>
  <c r="I78" i="3" s="1"/>
  <c r="AN136" i="17"/>
  <c r="D136" i="17" s="1"/>
  <c r="G134" i="3"/>
  <c r="H37" i="3"/>
  <c r="I37" i="3" s="1"/>
  <c r="AN60" i="17"/>
  <c r="D60" i="17" s="1"/>
  <c r="H119" i="3"/>
  <c r="I119" i="3" s="1"/>
  <c r="AN197" i="17"/>
  <c r="D197" i="17" s="1"/>
  <c r="I115" i="4"/>
  <c r="J129" i="3"/>
  <c r="H34" i="3"/>
  <c r="I34" i="3" s="1"/>
  <c r="AN56" i="17"/>
  <c r="D56" i="17" s="1"/>
  <c r="H110" i="3"/>
  <c r="I110" i="3" s="1"/>
  <c r="AN185" i="17"/>
  <c r="D185" i="17" s="1"/>
  <c r="I40" i="5"/>
  <c r="J58" i="3"/>
  <c r="I52" i="4"/>
  <c r="H57" i="3"/>
  <c r="I57" i="3" s="1"/>
  <c r="AN101" i="17"/>
  <c r="D101" i="17" s="1"/>
  <c r="H6" i="3"/>
  <c r="I6" i="3" s="1"/>
  <c r="AN7" i="17"/>
  <c r="D7" i="17" s="1"/>
  <c r="H38" i="3"/>
  <c r="I38" i="3" s="1"/>
  <c r="AN61" i="17"/>
  <c r="D61" i="17" s="1"/>
  <c r="I26" i="4"/>
  <c r="I21" i="5"/>
  <c r="J29" i="3"/>
  <c r="H91" i="3"/>
  <c r="I91" i="3" s="1"/>
  <c r="AN163" i="17"/>
  <c r="D163" i="17" s="1"/>
  <c r="H116" i="3"/>
  <c r="I116" i="3" s="1"/>
  <c r="AN193" i="17"/>
  <c r="D193" i="17" s="1"/>
  <c r="I93" i="4"/>
  <c r="J104" i="3"/>
  <c r="H52" i="3"/>
  <c r="I52" i="3" s="1"/>
  <c r="AN90" i="17"/>
  <c r="D90" i="17" s="1"/>
  <c r="H98" i="3"/>
  <c r="AN170" i="17"/>
  <c r="D170" i="17" s="1"/>
  <c r="I110" i="4" l="1"/>
  <c r="J123" i="3"/>
  <c r="J63" i="3"/>
  <c r="I43" i="5"/>
  <c r="I56" i="4"/>
  <c r="I34" i="5"/>
  <c r="I44" i="4"/>
  <c r="J48" i="3"/>
  <c r="I35" i="4"/>
  <c r="I27" i="5"/>
  <c r="J38" i="3"/>
  <c r="I108" i="4"/>
  <c r="J120" i="3"/>
  <c r="I33" i="5"/>
  <c r="J45" i="3"/>
  <c r="I102" i="4"/>
  <c r="I63" i="5"/>
  <c r="J113" i="3"/>
  <c r="I14" i="5"/>
  <c r="J14" i="3"/>
  <c r="I9" i="4"/>
  <c r="I9" i="5"/>
  <c r="J9" i="3"/>
  <c r="I15" i="5"/>
  <c r="I17" i="4"/>
  <c r="J18" i="3"/>
  <c r="I40" i="4"/>
  <c r="I31" i="5"/>
  <c r="J43" i="3"/>
  <c r="I39" i="4"/>
  <c r="I30" i="5"/>
  <c r="J42" i="3"/>
  <c r="I32" i="5"/>
  <c r="I41" i="4"/>
  <c r="J44" i="3"/>
  <c r="I123" i="4"/>
  <c r="I77" i="5"/>
  <c r="J137" i="3"/>
  <c r="I44" i="5"/>
  <c r="J64" i="3"/>
  <c r="H81" i="3"/>
  <c r="I81" i="3" s="1"/>
  <c r="AN141" i="17"/>
  <c r="D141" i="17" s="1"/>
  <c r="I45" i="4"/>
  <c r="I35" i="5"/>
  <c r="J49" i="3"/>
  <c r="I28" i="5"/>
  <c r="I36" i="4"/>
  <c r="J39" i="3"/>
  <c r="I42" i="5"/>
  <c r="J60" i="3"/>
  <c r="I87" i="4"/>
  <c r="J97" i="3"/>
  <c r="I75" i="4"/>
  <c r="I53" i="5"/>
  <c r="J84" i="3"/>
  <c r="I25" i="5"/>
  <c r="J33" i="3"/>
  <c r="I30" i="4"/>
  <c r="I82" i="4"/>
  <c r="J92" i="3"/>
  <c r="I55" i="5"/>
  <c r="J87" i="3"/>
  <c r="J135" i="3"/>
  <c r="I121" i="4"/>
  <c r="I15" i="4"/>
  <c r="J16" i="3"/>
  <c r="I64" i="5"/>
  <c r="I103" i="4"/>
  <c r="J114" i="3"/>
  <c r="I68" i="4"/>
  <c r="J77" i="3"/>
  <c r="I67" i="5"/>
  <c r="J121" i="3"/>
  <c r="J37" i="3"/>
  <c r="I34" i="4"/>
  <c r="I26" i="5"/>
  <c r="I70" i="4"/>
  <c r="J79" i="3"/>
  <c r="I109" i="4"/>
  <c r="J122" i="3"/>
  <c r="I118" i="4"/>
  <c r="I73" i="5"/>
  <c r="J132" i="3"/>
  <c r="I58" i="5"/>
  <c r="I92" i="4"/>
  <c r="J102" i="3"/>
  <c r="I46" i="5"/>
  <c r="I62" i="4"/>
  <c r="J70" i="3"/>
  <c r="I12" i="5"/>
  <c r="I12" i="4"/>
  <c r="J12" i="3"/>
  <c r="I77" i="4"/>
  <c r="I54" i="5"/>
  <c r="J86" i="3"/>
  <c r="I16" i="5"/>
  <c r="I18" i="4"/>
  <c r="J19" i="3"/>
  <c r="I98" i="4"/>
  <c r="I61" i="5"/>
  <c r="J109" i="3"/>
  <c r="I59" i="5"/>
  <c r="J103" i="3"/>
  <c r="I48" i="4"/>
  <c r="J53" i="3"/>
  <c r="I78" i="4"/>
  <c r="J88" i="3"/>
  <c r="I107" i="4"/>
  <c r="J119" i="3"/>
  <c r="I99" i="4"/>
  <c r="I62" i="5"/>
  <c r="J110" i="3"/>
  <c r="I6" i="5"/>
  <c r="I6" i="4"/>
  <c r="J6" i="3"/>
  <c r="I88" i="4"/>
  <c r="J98" i="3"/>
  <c r="J34" i="3"/>
  <c r="I31" i="4"/>
  <c r="I43" i="4"/>
  <c r="J47" i="3"/>
  <c r="I24" i="5"/>
  <c r="I29" i="4"/>
  <c r="J32" i="3"/>
  <c r="I86" i="4"/>
  <c r="J96" i="3"/>
  <c r="I46" i="4"/>
  <c r="J51" i="3"/>
  <c r="I8" i="5"/>
  <c r="I8" i="4"/>
  <c r="J8" i="3"/>
  <c r="I95" i="4"/>
  <c r="J106" i="3"/>
  <c r="I36" i="5"/>
  <c r="J50" i="3"/>
  <c r="I106" i="4"/>
  <c r="J118" i="3"/>
  <c r="I84" i="4"/>
  <c r="J94" i="3"/>
  <c r="I21" i="4"/>
  <c r="I18" i="5"/>
  <c r="J22" i="3"/>
  <c r="I81" i="4"/>
  <c r="I57" i="5"/>
  <c r="J91" i="3"/>
  <c r="I79" i="4"/>
  <c r="J89" i="3"/>
  <c r="I10" i="4"/>
  <c r="I10" i="5"/>
  <c r="J10" i="3"/>
  <c r="I76" i="4"/>
  <c r="J85" i="3"/>
  <c r="I19" i="5"/>
  <c r="J23" i="3"/>
  <c r="I50" i="5"/>
  <c r="J74" i="3"/>
  <c r="J55" i="3"/>
  <c r="I38" i="5"/>
  <c r="I56" i="5"/>
  <c r="I80" i="4"/>
  <c r="J90" i="3"/>
  <c r="I116" i="4"/>
  <c r="I71" i="5"/>
  <c r="J130" i="3"/>
  <c r="I45" i="5"/>
  <c r="I60" i="4"/>
  <c r="J68" i="3"/>
  <c r="I68" i="5"/>
  <c r="I111" i="4"/>
  <c r="J124" i="3"/>
  <c r="I22" i="5"/>
  <c r="I27" i="4"/>
  <c r="J30" i="3"/>
  <c r="I5" i="5"/>
  <c r="I5" i="4"/>
  <c r="J5" i="3"/>
  <c r="I114" i="4"/>
  <c r="J128" i="3"/>
  <c r="I38" i="4"/>
  <c r="J41" i="3"/>
  <c r="I66" i="5"/>
  <c r="J116" i="3"/>
  <c r="I49" i="4"/>
  <c r="I37" i="5"/>
  <c r="J54" i="3"/>
  <c r="I51" i="4"/>
  <c r="I39" i="5"/>
  <c r="J57" i="3"/>
  <c r="H134" i="3"/>
  <c r="I134" i="3" s="1"/>
  <c r="AN224" i="17"/>
  <c r="D224" i="17" s="1"/>
  <c r="I49" i="5"/>
  <c r="I65" i="4"/>
  <c r="J73" i="3"/>
  <c r="I47" i="4"/>
  <c r="J52" i="3"/>
  <c r="I51" i="5"/>
  <c r="I69" i="4"/>
  <c r="J78" i="3"/>
  <c r="I32" i="4"/>
  <c r="J35" i="3"/>
  <c r="I57" i="4"/>
  <c r="J65" i="3"/>
  <c r="I54" i="4"/>
  <c r="J61" i="3"/>
  <c r="I20" i="4"/>
  <c r="J21" i="3"/>
  <c r="I25" i="4"/>
  <c r="J27" i="3"/>
  <c r="I101" i="4"/>
  <c r="J112" i="3"/>
  <c r="I85" i="4"/>
  <c r="J95" i="3"/>
  <c r="I16" i="4"/>
  <c r="J17" i="3"/>
  <c r="I13" i="4"/>
  <c r="I13" i="5"/>
  <c r="J13" i="3"/>
  <c r="I67" i="4"/>
  <c r="J76" i="3"/>
  <c r="I96" i="4"/>
  <c r="J107" i="3"/>
  <c r="I11" i="4"/>
  <c r="I11" i="5"/>
  <c r="J11" i="3"/>
  <c r="I100" i="4"/>
  <c r="J111" i="3"/>
  <c r="J25" i="3"/>
  <c r="I23" i="4"/>
  <c r="I50" i="4"/>
  <c r="J56" i="3"/>
  <c r="I7" i="4"/>
  <c r="I7" i="5"/>
  <c r="J7" i="3"/>
  <c r="I61" i="4"/>
  <c r="J69" i="3"/>
  <c r="I105" i="4"/>
  <c r="J117" i="3"/>
  <c r="I122" i="4"/>
  <c r="J136" i="3"/>
  <c r="I76" i="5"/>
  <c r="I66" i="4"/>
  <c r="J75" i="3"/>
  <c r="I120" i="4" l="1"/>
  <c r="I75" i="5"/>
  <c r="J134" i="3"/>
  <c r="I72" i="4"/>
  <c r="J8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<sst xmlns="http://schemas.openxmlformats.org/spreadsheetml/2006/main" count="31730" uniqueCount="8003">
  <si>
    <t>Crisis</t>
  </si>
  <si>
    <t>Crisis ID</t>
  </si>
  <si>
    <t>Country</t>
  </si>
  <si>
    <t>Indicator</t>
  </si>
  <si>
    <t>Figure</t>
  </si>
  <si>
    <t>Reliability</t>
  </si>
  <si>
    <t>Reliability Score</t>
  </si>
  <si>
    <t>Link</t>
  </si>
  <si>
    <t>Justification</t>
  </si>
  <si>
    <t>Type of entry</t>
  </si>
  <si>
    <t>Complex crisis in Mali</t>
  </si>
  <si>
    <t>MLI001</t>
  </si>
  <si>
    <t>Mali</t>
  </si>
  <si>
    <t>Buildings damaged</t>
  </si>
  <si>
    <t>x</t>
  </si>
  <si>
    <t>No data available</t>
  </si>
  <si>
    <t>MLI001Buildings damaged</t>
  </si>
  <si>
    <t>Humanitarian development</t>
  </si>
  <si>
    <t>Buildings destroyed</t>
  </si>
  <si>
    <t>MLI001Buildings destroyed</t>
  </si>
  <si>
    <t>Crisis affected groups</t>
  </si>
  <si>
    <t>Medium</t>
  </si>
  <si>
    <t>IDPs, refugees, returnees, host and non-host are all affected by the complex crisis</t>
  </si>
  <si>
    <t>MLI001Crisis affected groups</t>
  </si>
  <si>
    <t>Economic Losses</t>
  </si>
  <si>
    <t>MLI001Economic Losses</t>
  </si>
  <si>
    <t>People facing limited access constraints</t>
  </si>
  <si>
    <t>MLI001People facing limited access constraints</t>
  </si>
  <si>
    <t>People facing restricted access constraints</t>
  </si>
  <si>
    <t>MLI001People facing restricted access constraints</t>
  </si>
  <si>
    <t>Socioeconomic crisis in Nicaragua</t>
  </si>
  <si>
    <t>NIC001</t>
  </si>
  <si>
    <t>Nicaragua</t>
  </si>
  <si>
    <t>NIC001Buildings damaged</t>
  </si>
  <si>
    <t>NIC001Buildings destroyed</t>
  </si>
  <si>
    <t>NIC001Crisis affected groups</t>
  </si>
  <si>
    <t>FUNIDES 11/11/2018</t>
  </si>
  <si>
    <t>http://funides.com/media/attachment/nota_prensa_segundo_monitoreo_actividades_economicas.pdf</t>
  </si>
  <si>
    <t>Economic losses as of October 2018. The number is now most likely higher, but FUNIDES stopped providing updates</t>
  </si>
  <si>
    <t>NIC001Economic Losses</t>
  </si>
  <si>
    <t>Extreme humanitarian conditions - Level 5</t>
  </si>
  <si>
    <t>High</t>
  </si>
  <si>
    <t>NIC001Extreme humanitarian conditions - Level 5</t>
  </si>
  <si>
    <t>People affected</t>
  </si>
  <si>
    <t>DG ECHO 01/11/2018</t>
  </si>
  <si>
    <t>https://reliefweb.int/report/nicaragua/nicaragua-social-unrest-dg-echo-iachr-funides-imf-echo-daily-flash-7-november-2018</t>
  </si>
  <si>
    <t>Number of people having been fired since the beginning of the crisis
This figure is conservative considering job losses impact entire households and not only individuals.</t>
  </si>
  <si>
    <t>NIC001People affected</t>
  </si>
  <si>
    <t>NIC001People facing limited access constraints</t>
  </si>
  <si>
    <t>NIC001People facing restricted access constraints</t>
  </si>
  <si>
    <t>Severe humanitarian conditions - Level 4</t>
  </si>
  <si>
    <t>NIC001Severe humanitarian conditions - Level 4</t>
  </si>
  <si>
    <t>Drought in Senegal</t>
  </si>
  <si>
    <t>SEN002</t>
  </si>
  <si>
    <t>Senegal</t>
  </si>
  <si>
    <t>SEN002Buildings damaged</t>
  </si>
  <si>
    <t>SEN002Buildings destroyed</t>
  </si>
  <si>
    <t>IDPs, refugees, host and non-host</t>
  </si>
  <si>
    <t>SEN002Crisis affected groups</t>
  </si>
  <si>
    <t>Low</t>
  </si>
  <si>
    <t>No recent number reflecting agricultural losses, or the impact of the drought on smallholder agricutlure and transhumance patterns disrupting rural economies</t>
  </si>
  <si>
    <t>SEN002Economic Losses</t>
  </si>
  <si>
    <t>Fatalities in all crises</t>
  </si>
  <si>
    <t>SEN002Fatalities in all crises</t>
  </si>
  <si>
    <t>Fatalities reported</t>
  </si>
  <si>
    <t>SEN002Fatalities reported</t>
  </si>
  <si>
    <t>Illness cases reported</t>
  </si>
  <si>
    <t>SEN002Illness cases reported</t>
  </si>
  <si>
    <t>Injuries reported</t>
  </si>
  <si>
    <t>SEN002Injuries reported</t>
  </si>
  <si>
    <t>Complex crisis in Haiti</t>
  </si>
  <si>
    <t>HTI001</t>
  </si>
  <si>
    <t>Haiti</t>
  </si>
  <si>
    <t>HTI001Economic Losses</t>
  </si>
  <si>
    <t>Landmass affected</t>
  </si>
  <si>
    <t>OCHA 2015</t>
  </si>
  <si>
    <t>https://data.humdata.org/dataset/estimated-population-of-haiti-2015</t>
  </si>
  <si>
    <t>All country is considered to be affected</t>
  </si>
  <si>
    <t>HTI001Landmass affected</t>
  </si>
  <si>
    <t>Complex crisis in DPRK</t>
  </si>
  <si>
    <t>PRK001</t>
  </si>
  <si>
    <t>DPRK</t>
  </si>
  <si>
    <t>PRK001Buildings damaged</t>
  </si>
  <si>
    <t>PRK001Buildings destroyed</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</si>
  <si>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</si>
  <si>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</si>
  <si>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</si>
  <si>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</si>
  <si>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</si>
  <si>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</si>
  <si>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</si>
  <si>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</si>
  <si>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</si>
  <si>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</si>
  <si>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</si>
  <si>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</si>
  <si>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All groups are affected</t>
  </si>
  <si>
    <t>YEM001Crisis affected groups</t>
  </si>
  <si>
    <t>YEM001Economic Losses</t>
  </si>
  <si>
    <t>YEM001People facing limited access constraints</t>
  </si>
  <si>
    <t>YEM001People facing restricted access constraints</t>
  </si>
  <si>
    <t>Complex crisis in Venezuela</t>
  </si>
  <si>
    <t>VEN001</t>
  </si>
  <si>
    <t>Venezuela</t>
  </si>
  <si>
    <t>People reportedly abandoning their houses + basic services infrastructures stopping working</t>
  </si>
  <si>
    <t>VEN001Buildings damaged</t>
  </si>
  <si>
    <t>VEN001Buildings destroyed</t>
  </si>
  <si>
    <t>IMF Accessed 25/01/2019</t>
  </si>
  <si>
    <t>https://www.imf.org/external/datamapper/PPPGDP@WEO/OEMDC/ADVEC/WEOWORLD/VEN</t>
  </si>
  <si>
    <t>Substraction from pre-crisis GDP in 2014 (543 and forecasted 2018 GDP (320.140 billion dollars)</t>
  </si>
  <si>
    <t>VEN001Economic Losses</t>
  </si>
  <si>
    <t>Injuries during protests or from police and military brutality are likely to occur, but lack of data to give a real estimation</t>
  </si>
  <si>
    <t>VEN001Injuries reported</t>
  </si>
  <si>
    <t>VEN001People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</si>
  <si>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</si>
  <si>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</si>
  <si>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</si>
  <si>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</si>
  <si>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</si>
  <si>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</si>
  <si>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</si>
  <si>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</si>
  <si>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</si>
  <si>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CSO Afghanistan</t>
  </si>
  <si>
    <t>http://cso.gov.af/en/page/1500/4722/1396</t>
  </si>
  <si>
    <t>Same as total population and exposed population. Given the complexity and protracted nature of the conflict and natural hazards which also drive needs across the country, it is assumed that the entire population is directly affected to a certain degree.</t>
  </si>
  <si>
    <t>AFG001Landmass affected</t>
  </si>
  <si>
    <t>AFG001People facing limited access constraints</t>
  </si>
  <si>
    <t>AFG001People facing restricted access constraints</t>
  </si>
  <si>
    <t>Drought in Lesotho</t>
  </si>
  <si>
    <t>LSO002</t>
  </si>
  <si>
    <t>Lesotho</t>
  </si>
  <si>
    <t>No damages related to the crisis</t>
  </si>
  <si>
    <t>LSO002Buildings damaged</t>
  </si>
  <si>
    <t>LSO002Buildings destroyed</t>
  </si>
  <si>
    <t>LSO002Economic Losses</t>
  </si>
  <si>
    <t>No cases of illness directly related to the crisis</t>
  </si>
  <si>
    <t>LSO002Illness cases reported</t>
  </si>
  <si>
    <t>No cases of injuries directly related to the crisis</t>
  </si>
  <si>
    <t>LSO002Injuries reported</t>
  </si>
  <si>
    <t>There are no access constraints observed</t>
  </si>
  <si>
    <t>LSO002People facing limited access constraints</t>
  </si>
  <si>
    <t>LSO002People facing restricted access constraints</t>
  </si>
  <si>
    <t>Syrian conflict</t>
  </si>
  <si>
    <t>SYR001</t>
  </si>
  <si>
    <t>Syria</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</si>
  <si>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</si>
  <si>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</si>
  <si>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</si>
  <si>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</si>
  <si>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</si>
  <si>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</si>
  <si>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</si>
  <si>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</si>
  <si>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</si>
  <si>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</si>
  <si>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</si>
  <si>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</si>
  <si>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</si>
  <si>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</si>
  <si>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TZA002Buildings destroyed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</si>
  <si>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</si>
  <si>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</si>
  <si>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</si>
  <si>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</si>
  <si>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</si>
  <si>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</si>
  <si>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</si>
  <si>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</si>
  <si>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</si>
  <si>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SOM001Crisis affected groups</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</si>
  <si>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</si>
  <si>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</si>
  <si>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</si>
  <si>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</si>
  <si>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</si>
  <si>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</si>
  <si>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</si>
  <si>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</si>
  <si>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</si>
  <si>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</si>
  <si>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</si>
  <si>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</si>
  <si>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</si>
  <si>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</si>
  <si>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</si>
  <si>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</si>
  <si>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</si>
  <si>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</si>
  <si>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</si>
  <si>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</si>
  <si>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</si>
  <si>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</si>
  <si>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</si>
  <si>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</si>
  <si>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</si>
  <si>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</si>
  <si>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</si>
  <si>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</si>
  <si>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</si>
  <si>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</si>
  <si>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</si>
  <si>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</si>
  <si>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</si>
  <si>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</si>
  <si>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</si>
  <si>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</si>
  <si>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</si>
  <si>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</si>
  <si>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</si>
  <si>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</si>
  <si>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</si>
  <si>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</si>
  <si>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</si>
  <si>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</si>
  <si>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</si>
  <si>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</si>
  <si>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</si>
  <si>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</si>
  <si>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</si>
  <si>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No data on crisis related damages</t>
  </si>
  <si>
    <t>PAK001Buildings damaged</t>
  </si>
  <si>
    <t>PAK001Buildings destroyed</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</si>
  <si>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</si>
  <si>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</si>
  <si>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</si>
  <si>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</si>
  <si>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</si>
  <si>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</si>
  <si>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</si>
  <si>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</si>
  <si>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</si>
  <si>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</si>
  <si>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</si>
  <si>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</si>
  <si>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</si>
  <si>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</si>
  <si>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</si>
  <si>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</si>
  <si>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</si>
  <si>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</si>
  <si>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</si>
  <si>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</si>
  <si>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</si>
  <si>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</si>
  <si>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</si>
  <si>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</si>
  <si>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</si>
  <si>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Refugees, asylum seekers and others of concern + host</t>
  </si>
  <si>
    <t>EGY002Crisis affected groups</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</si>
  <si>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</si>
  <si>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</si>
  <si>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</si>
  <si>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</si>
  <si>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</si>
  <si>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</si>
  <si>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</si>
  <si>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</si>
  <si>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</si>
  <si>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CAF001Injuries reported</t>
  </si>
  <si>
    <t>WB 2017</t>
  </si>
  <si>
    <t>https://databank.worldbank.org/data/views/reports/reportwidget.aspx?Report_Name=CountryProfile&amp;Id=b450fd57&amp;tbar=y&amp;dd=y&amp;inf=n&amp;zm=n&amp;country=CAF</t>
  </si>
  <si>
    <t>The entire national territory is affected by the complex crisis</t>
  </si>
  <si>
    <t>CAF001Landmass affected</t>
  </si>
  <si>
    <t>CAF001People facing limited access constraints</t>
  </si>
  <si>
    <t>CAF001People facing restricted access constraints</t>
  </si>
  <si>
    <t>Multiple crises in Niger</t>
  </si>
  <si>
    <t>NER001</t>
  </si>
  <si>
    <t>Niger</t>
  </si>
  <si>
    <t>NER001Buildings damaged</t>
  </si>
  <si>
    <t>NER001Buildings destroyed</t>
  </si>
  <si>
    <t>OCHA 01/2019</t>
  </si>
  <si>
    <t>https://reliefweb.int/sites/reliefweb.int/files/resources/ner_hno_2019.pdf</t>
  </si>
  <si>
    <t>Refugees, returnees, IDPs, host and non host populations affected by the conflict</t>
  </si>
  <si>
    <t>NER001Crisis affected groups</t>
  </si>
  <si>
    <t>NER001Economic Losses</t>
  </si>
  <si>
    <t>NER001Illness cases reported</t>
  </si>
  <si>
    <t>NER001Injuries reported</t>
  </si>
  <si>
    <t>Government of Niger 2016</t>
  </si>
  <si>
    <t>http://www.stat-niger.org/statistique/file/DSEDS/TBS_2016.pdf</t>
  </si>
  <si>
    <t>The whole country shows protection, food, and/or WASH need even outside of the two identified crisis</t>
  </si>
  <si>
    <t>NER001Landmass affected</t>
  </si>
  <si>
    <t>NER001People facing limited access constraints</t>
  </si>
  <si>
    <t>NER001People facing restricted access constraints</t>
  </si>
  <si>
    <t>Boko Haram in Niger</t>
  </si>
  <si>
    <t>NER002</t>
  </si>
  <si>
    <t>NER002Crisis affected groups</t>
  </si>
  <si>
    <t>NER002Economic Losses</t>
  </si>
  <si>
    <t>NER002Illness cases reported</t>
  </si>
  <si>
    <t>The whole territory of the state of Diffa is affected by the consequences of the Boko Haram crisis</t>
  </si>
  <si>
    <t>NER002Landmass affected</t>
  </si>
  <si>
    <t>NER002People facing limited access constraints</t>
  </si>
  <si>
    <t>NER002People facing restricted access constraints</t>
  </si>
  <si>
    <t>Mali/Burkina Faso conflict</t>
  </si>
  <si>
    <t>NER003</t>
  </si>
  <si>
    <t>NER003Buildings damaged</t>
  </si>
  <si>
    <t>NER003Buildings destroyed</t>
  </si>
  <si>
    <t>NER003Crisis affected groups</t>
  </si>
  <si>
    <t>NER003Economic Losses</t>
  </si>
  <si>
    <t>NER003Illness cases reported</t>
  </si>
  <si>
    <t>NER003Injuries reported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</si>
  <si>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</si>
  <si>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</si>
  <si>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</si>
  <si>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</si>
  <si>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</si>
  <si>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</si>
  <si>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</si>
  <si>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</si>
  <si>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</si>
  <si>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IDPS, refugees, returnees (from Libya), host, and non-host</t>
  </si>
  <si>
    <t>CMR001Crisis affected groups</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</si>
  <si>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</si>
  <si>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</si>
  <si>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</si>
  <si>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</si>
  <si>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</si>
  <si>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</si>
  <si>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</si>
  <si>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</si>
  <si>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</si>
  <si>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</si>
  <si>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</si>
  <si>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</si>
  <si>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</si>
  <si>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BUCREP 2010</t>
  </si>
  <si>
    <t>http://www.statistics-cameroon.org/downloads/Rapport_de_presentation_3_RGPH.pdf</t>
  </si>
  <si>
    <t>Sud-Ouest, Nord-Ouest, Ouest, and Littoral regions</t>
  </si>
  <si>
    <t>CMR003Landmass affected</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</si>
  <si>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</si>
  <si>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</si>
  <si>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</si>
  <si>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</si>
  <si>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</si>
  <si>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</si>
  <si>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</si>
  <si>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</si>
  <si>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</si>
  <si>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</si>
  <si>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</si>
  <si>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</si>
  <si>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Adamaoua and Est regions</t>
  </si>
  <si>
    <t>CMR004Landmass affected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</si>
  <si>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</si>
  <si>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</si>
  <si>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</si>
  <si>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</si>
  <si>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</si>
  <si>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</si>
  <si>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</si>
  <si>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</si>
  <si>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</si>
  <si>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</si>
  <si>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</si>
  <si>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</si>
  <si>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</si>
  <si>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</si>
  <si>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</si>
  <si>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</si>
  <si>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</si>
  <si>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</si>
  <si>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IDPS + refugees, asylum seekers and others of concern + returnees + host + non-host</t>
  </si>
  <si>
    <t>ERI001Crisis affected groups</t>
  </si>
  <si>
    <t>ERI001Illness cases reported</t>
  </si>
  <si>
    <t>ERI001Injuries reported</t>
  </si>
  <si>
    <t>ERI001People facing limited access constraints</t>
  </si>
  <si>
    <t>ERI001People facing restricted access constraints</t>
  </si>
  <si>
    <t>Complex crisis in Honduras</t>
  </si>
  <si>
    <t>HND001</t>
  </si>
  <si>
    <t>Honduras</t>
  </si>
  <si>
    <t>HND001Buildings damaged</t>
  </si>
  <si>
    <t>HND001Buildings destroyed</t>
  </si>
  <si>
    <t>IMF accessed 12/02/2019
Institute for Economics and Peace 11/2018</t>
  </si>
  <si>
    <t>https://www.imf.org/external/datamapper/PPPGDP@WEO/OEMDC/ADVEC/WEOWORLD/VEN/HND http://visionofhumanity.org/app/uploads/2018/11/Economic-Value-of-Peace-2018.pdf</t>
  </si>
  <si>
    <t>The economic impact of homicides is estimated to be 25% of GDP in Honduras.
2019 projected GDP of Honduras: 51.86 billion dollars (25% = 12.965 billion dollars)</t>
  </si>
  <si>
    <t>HND001Economic Losses</t>
  </si>
  <si>
    <t>Complex crisis in El Salvador</t>
  </si>
  <si>
    <t>SLV001</t>
  </si>
  <si>
    <t>El Salvador</t>
  </si>
  <si>
    <t>SLV001Buildings damaged</t>
  </si>
  <si>
    <t>SLV001Buildings destroyed</t>
  </si>
  <si>
    <t>SLV001Injuries reported</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</si>
  <si>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</si>
  <si>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</si>
  <si>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</si>
  <si>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</si>
  <si>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</si>
  <si>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</si>
  <si>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</si>
  <si>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</si>
  <si>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</si>
  <si>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</si>
  <si>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</si>
  <si>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</si>
  <si>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</si>
  <si>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</si>
  <si>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</si>
  <si>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</si>
  <si>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</si>
  <si>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</si>
  <si>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</si>
  <si>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</si>
  <si>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</si>
  <si>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</si>
  <si>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</si>
  <si>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</si>
  <si>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</si>
  <si>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</si>
  <si>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</si>
  <si>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</si>
  <si>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</si>
  <si>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</si>
  <si>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</si>
  <si>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</si>
  <si>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</si>
  <si>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</si>
  <si>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</si>
  <si>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</si>
  <si>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</si>
  <si>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</si>
  <si>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</si>
  <si>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Complex crisis in Colombia</t>
  </si>
  <si>
    <t>COL001</t>
  </si>
  <si>
    <t>Colombia</t>
  </si>
  <si>
    <t>COL001Buildings damaged</t>
  </si>
  <si>
    <t>COL001Buildings destroyed</t>
  </si>
  <si>
    <t>COL001Crisis affected groups</t>
  </si>
  <si>
    <t>COL001Economic Losses</t>
  </si>
  <si>
    <t>No availability of data disaggregated for the last 6 months; not sure which diseases to take into account as related to crisis</t>
  </si>
  <si>
    <t>COL001Illness cases reported</t>
  </si>
  <si>
    <t>OCHA HNO 15/01/2023</t>
  </si>
  <si>
    <t>https://reliefweb.int/sites/reliefweb.int/files/resources/14012019_hno_2019_es.pdf</t>
  </si>
  <si>
    <t>COL001People facing limited access constraints</t>
  </si>
  <si>
    <t>COL001People facing restricted access constraints</t>
  </si>
  <si>
    <t>Venezuela displacement in Colombia</t>
  </si>
  <si>
    <t>COL002</t>
  </si>
  <si>
    <t>COL002Buildings damaged</t>
  </si>
  <si>
    <t>COL002Buildings destroyed</t>
  </si>
  <si>
    <t>Refugees, returnees, host</t>
  </si>
  <si>
    <t>COL002Crisis affected groups</t>
  </si>
  <si>
    <t>COL002Economic Losses</t>
  </si>
  <si>
    <t>COL002People facing limited access constraints</t>
  </si>
  <si>
    <t>COL002People facing restricted access constraints</t>
  </si>
  <si>
    <t>Mixed migration in Djibouti</t>
  </si>
  <si>
    <t>DJI002</t>
  </si>
  <si>
    <t>Djibouti</t>
  </si>
  <si>
    <t>DJI002Buildings damaged</t>
  </si>
  <si>
    <t>DJI002Buildings destroyed</t>
  </si>
  <si>
    <t>DJI002Economic Losses</t>
  </si>
  <si>
    <t>DJI002Injuries reported</t>
  </si>
  <si>
    <t>DJI002People facing limited access constraints</t>
  </si>
  <si>
    <t>DJI002People facing restricted access constraints</t>
  </si>
  <si>
    <t>Drought in Djibouti</t>
  </si>
  <si>
    <t>DJI003</t>
  </si>
  <si>
    <t>DJI003Buildings damaged</t>
  </si>
  <si>
    <t>DJI003Buildings destroyed</t>
  </si>
  <si>
    <t>DJI003Economic Losses</t>
  </si>
  <si>
    <t>DJI003Injuries reported</t>
  </si>
  <si>
    <t>DJI003People facing limited access constraints</t>
  </si>
  <si>
    <t>DJI003People facing restricted access constraints</t>
  </si>
  <si>
    <t>Venezuela displacement in Ecuador</t>
  </si>
  <si>
    <t>ECU002</t>
  </si>
  <si>
    <t>Ecuador</t>
  </si>
  <si>
    <t>ECU002Buildings damaged</t>
  </si>
  <si>
    <t>ECU002Buildings destroyed</t>
  </si>
  <si>
    <t>Host, refs</t>
  </si>
  <si>
    <t>ECU002Crisis affected groups</t>
  </si>
  <si>
    <t>ECU002People facing limited access constraints</t>
  </si>
  <si>
    <t>Mixed migration flows in spain</t>
  </si>
  <si>
    <t>ESP002</t>
  </si>
  <si>
    <t>Spain</t>
  </si>
  <si>
    <t>ESP002Buildings damaged</t>
  </si>
  <si>
    <t>ESP002Buildings destroyed</t>
  </si>
  <si>
    <t>Host and refugees/asylum seekers are the only affected groups</t>
  </si>
  <si>
    <t>ESP002Crisis affected groups</t>
  </si>
  <si>
    <t>ESP002Economic Losses</t>
  </si>
  <si>
    <t>ESP002Illness cases reported</t>
  </si>
  <si>
    <t>ESP002Injuries reported</t>
  </si>
  <si>
    <t>ESP002People facing limited access constraints</t>
  </si>
  <si>
    <t>ESP002People facing restricted access constraints</t>
  </si>
  <si>
    <t>Complex crisis in Guatemala</t>
  </si>
  <si>
    <t>GTM001</t>
  </si>
  <si>
    <t>Guatemala</t>
  </si>
  <si>
    <t>GTM001Buildings damaged</t>
  </si>
  <si>
    <t>GTM001Buildings destroyed</t>
  </si>
  <si>
    <t>GTM001Economic Losses</t>
  </si>
  <si>
    <t>GTM001Injuries reported</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</si>
  <si>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</si>
  <si>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</si>
  <si>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</si>
  <si>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</si>
  <si>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</si>
  <si>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</si>
  <si>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</si>
  <si>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</si>
  <si>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</si>
  <si>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</si>
  <si>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</si>
  <si>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</si>
  <si>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</si>
  <si>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</si>
  <si>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</si>
  <si>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</si>
  <si>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</si>
  <si>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</si>
  <si>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</si>
  <si>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</si>
  <si>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MRT002Crisis affected groups</t>
  </si>
  <si>
    <t>MRT002Economic Losses</t>
  </si>
  <si>
    <t>MRT002Illness cases reported</t>
  </si>
  <si>
    <t>UNFPA, UNHCR</t>
  </si>
  <si>
    <t>Bassikounou commune, next to which the Mbera camp is located</t>
  </si>
  <si>
    <t>MRT002Landmass affected</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</si>
  <si>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</si>
  <si>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</si>
  <si>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</si>
  <si>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</si>
  <si>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</si>
  <si>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</si>
  <si>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</si>
  <si>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</si>
  <si>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</si>
  <si>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</si>
  <si>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</si>
  <si>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</si>
  <si>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</si>
  <si>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</si>
  <si>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</si>
  <si>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</si>
  <si>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</si>
  <si>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</si>
  <si>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</si>
  <si>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</si>
  <si>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</si>
  <si>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</si>
  <si>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</si>
  <si>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</si>
  <si>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</si>
  <si>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</si>
  <si>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Venezuela displacement in Brazil</t>
  </si>
  <si>
    <t>BRA002</t>
  </si>
  <si>
    <t>Brazil</t>
  </si>
  <si>
    <t>Refugee, host</t>
  </si>
  <si>
    <t>BRA002Crisis affected groups</t>
  </si>
  <si>
    <t>No comprehensive data available.</t>
  </si>
  <si>
    <t>BRA002Illness cases reported</t>
  </si>
  <si>
    <t>BRA002Injuries reported</t>
  </si>
  <si>
    <t>BRA002People facing limited access constraints</t>
  </si>
  <si>
    <t>BRA002People facing restricted access constraints</t>
  </si>
  <si>
    <t>Mixed migration flows in Algeria</t>
  </si>
  <si>
    <t>DZA002</t>
  </si>
  <si>
    <t>Algeria</t>
  </si>
  <si>
    <t>No cases of damages reported</t>
  </si>
  <si>
    <t>DZA002Buildings damaged</t>
  </si>
  <si>
    <t>DZA002Buildings destroyed</t>
  </si>
  <si>
    <t>DZA002Economic Losses</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</si>
  <si>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</si>
  <si>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</si>
  <si>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</si>
  <si>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</si>
  <si>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</si>
  <si>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Refugees</t>
  </si>
  <si>
    <t>DZA003Crisis affected groups</t>
  </si>
  <si>
    <t>People exposed</t>
  </si>
  <si>
    <t>Government of Algeria 2008, UNHCR 01/2019</t>
  </si>
  <si>
    <t>http://www.ons.dz/IMG/pdf/pop3_national.pdf http://reporting.unhcr.org/sites/default/files/UNHCR%20Algeria%20Operational%20Update%20-%20October-December%202018.pdf</t>
  </si>
  <si>
    <t>Population of Tindouf (49,149) + sahrawi refugees population (173,600)</t>
  </si>
  <si>
    <t>DZA003People exposed</t>
  </si>
  <si>
    <t>No reports of access constraints</t>
  </si>
  <si>
    <t>DZA003People facing limited access constraints</t>
  </si>
  <si>
    <t>DZA003People facing restricted access constraints</t>
  </si>
  <si>
    <t>Complex crisis in Ethiopia</t>
  </si>
  <si>
    <t>ETH001</t>
  </si>
  <si>
    <t>Ethiopia</t>
  </si>
  <si>
    <t>IDMC 09/2018</t>
  </si>
  <si>
    <t>https://reliefweb.int/sites/reliefweb.int/files/resources/201809-mid-year-figures.pdf</t>
  </si>
  <si>
    <t>Many buldings have been damaged and destroyed as a result of intercommunal conflict in several regions in Ethiopia. Shelter needs among the displaced population are a particular concern. Despite this, almost no reliable data has been collected.</t>
  </si>
  <si>
    <t>ETH001Buildings damaged</t>
  </si>
  <si>
    <t>ETH001Buildings destroyed</t>
  </si>
  <si>
    <t>No reliable data exists concerning the economic impact of the complex crisis in ethiopia.</t>
  </si>
  <si>
    <t>ETH001Economic Losses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</si>
  <si>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</si>
  <si>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</si>
  <si>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</si>
  <si>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</si>
  <si>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</si>
  <si>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</si>
  <si>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</si>
  <si>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</si>
  <si>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</si>
  <si>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</si>
  <si>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</si>
  <si>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</si>
  <si>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</si>
  <si>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</si>
  <si>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</si>
  <si>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</si>
  <si>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</si>
  <si>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</si>
  <si>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</si>
  <si>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</si>
  <si>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</si>
  <si>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</si>
  <si>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</si>
  <si>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</si>
  <si>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Host communities and refugees</t>
  </si>
  <si>
    <t>ITA002Crisis affected groups</t>
  </si>
  <si>
    <t>ITA002Economic Losses</t>
  </si>
  <si>
    <t>ITA002Illness cases reported</t>
  </si>
  <si>
    <t>ITA002Injuries reported</t>
  </si>
  <si>
    <t>https://data2.unhcr.org/en/situations/mediterranean/location/5205</t>
  </si>
  <si>
    <t>Hot spots in Sicily and Calabria</t>
  </si>
  <si>
    <t>ITA002Landmass affected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</si>
  <si>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</si>
  <si>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</si>
  <si>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</si>
  <si>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</si>
  <si>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</si>
  <si>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</si>
  <si>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</si>
  <si>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</si>
  <si>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</si>
  <si>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</si>
  <si>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</si>
  <si>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</si>
  <si>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MAR002Crisis affected groups</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</si>
  <si>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</si>
  <si>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</si>
  <si>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</si>
  <si>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</si>
  <si>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</si>
  <si>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</si>
  <si>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</si>
  <si>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</si>
  <si>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limited access constraints</t>
  </si>
  <si>
    <t>MWI002People facing restricted access constraints</t>
  </si>
  <si>
    <t>Venezuela displacement in Peru</t>
  </si>
  <si>
    <t>PER002</t>
  </si>
  <si>
    <t>Peru</t>
  </si>
  <si>
    <t>PER002Buildings damaged</t>
  </si>
  <si>
    <t>PER002Buildings destroyed</t>
  </si>
  <si>
    <t>There is certainly a cost of answering to the influx but unclear what could be considered economic losses due to international displacement.</t>
  </si>
  <si>
    <t>PER002Economic Losses</t>
  </si>
  <si>
    <t>Burundi and DRC refugees in Rwanda</t>
  </si>
  <si>
    <t>RWA002</t>
  </si>
  <si>
    <t>Rwanda</t>
  </si>
  <si>
    <t>No indication of (recent) damages due to international displacement.</t>
  </si>
  <si>
    <t>RWA002Buildings damaged</t>
  </si>
  <si>
    <t>RWA002Buildings destroyed</t>
  </si>
  <si>
    <t>RWA002Crisis affected groups</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</si>
  <si>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</si>
  <si>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</si>
  <si>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</si>
  <si>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</si>
  <si>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</si>
  <si>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</si>
  <si>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</si>
  <si>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</si>
  <si>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UNHCR 31/01/2019</t>
  </si>
  <si>
    <t>https://reliefweb.int/sites/reliefweb.int/files/resources/67897.pdf</t>
  </si>
  <si>
    <t>The affected area was estimated on an admin 2 level, counting districts that host refugees and asylum seekers based on a UNHCR map as of 31/01/2019 including the following districts: Karongi, Nyamagabe, Huye, Kigali, Ngoma, Bugesra, Kirehe, Gatsimbo and Gicumbi). There are six refugee camps plus a four transit centers.</t>
  </si>
  <si>
    <t>RWA002Landmass affected</t>
  </si>
  <si>
    <t>No (significant) access constraints.</t>
  </si>
  <si>
    <t>RWA002People facing limited access constraints</t>
  </si>
  <si>
    <t>RWA002People facing restricted access constraints</t>
  </si>
  <si>
    <t>Total population</t>
  </si>
  <si>
    <t>OCHA 21/09/2018; UNHCR last updated 07/02/2019</t>
  </si>
  <si>
    <t>https://data.humdata.org/dataset/rwanda-population-statistics https://data.humdata.org/dataset/94b26815-cd91-4553-b64d-7a6f153400bc/resource/af21db64-6274-4c14-889f-3df5e608382f/download/rphc_4_publication_tables.pdf  https://data.humdata.org/dataset/refugees-originating-rwa</t>
  </si>
  <si>
    <t>The calculation of the total population (based on OCHA/2012 Census + Refugges/Asylum Seekers + Returns since 2013-2017 (after Census) - PoC from Rwanda since 2013-2017) was at 9,660,525 and thus considerably lower than the number used by most agencies (12 million). However, as there are no numbers available per admin 1 or 2 needed for the affected population this number will b used for the model until new figures become available.</t>
  </si>
  <si>
    <t>RWA002Total population</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</si>
  <si>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</si>
  <si>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</si>
  <si>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</si>
  <si>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</si>
  <si>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</si>
  <si>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</si>
  <si>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</si>
  <si>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</si>
  <si>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</si>
  <si>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</si>
  <si>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</si>
  <si>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</si>
  <si>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</si>
  <si>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</si>
  <si>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</si>
  <si>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</si>
  <si>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</si>
  <si>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</si>
  <si>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</si>
  <si>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</si>
  <si>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</si>
  <si>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</si>
  <si>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</si>
  <si>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</si>
  <si>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</si>
  <si>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</si>
  <si>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</si>
  <si>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</si>
  <si>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</si>
  <si>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</si>
  <si>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</si>
  <si>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TCD004Fatalities reported</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</si>
  <si>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</si>
  <si>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</si>
  <si>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</si>
  <si>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</si>
  <si>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</si>
  <si>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</si>
  <si>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</si>
  <si>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</si>
  <si>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</si>
  <si>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Refugees, host communities</t>
  </si>
  <si>
    <t>TCD005Crisis affected groups</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</si>
  <si>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</si>
  <si>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</si>
  <si>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</si>
  <si>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</si>
  <si>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</si>
  <si>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</si>
  <si>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</si>
  <si>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</si>
  <si>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</si>
  <si>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</si>
  <si>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</si>
  <si>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</si>
  <si>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</si>
  <si>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</si>
  <si>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People displaced</t>
  </si>
  <si>
    <t>TCD006People displaced</t>
  </si>
  <si>
    <t>TCD006People facing limited access constraints</t>
  </si>
  <si>
    <t>TCD006People facing restricted access constraints</t>
  </si>
  <si>
    <t>Mixed migration flows in Tunisia</t>
  </si>
  <si>
    <t>TUN002</t>
  </si>
  <si>
    <t>Tunisia</t>
  </si>
  <si>
    <t>TUN002Buildings damaged</t>
  </si>
  <si>
    <t>TUN002Buildings destroyed</t>
  </si>
  <si>
    <t>AS and refs</t>
  </si>
  <si>
    <t>TUN002Crisis affected groups</t>
  </si>
  <si>
    <t>TUN002Economic Losses</t>
  </si>
  <si>
    <t>TUN002Extreme humanitarian conditions - Level 5</t>
  </si>
  <si>
    <t>TUN002Illness cases reported</t>
  </si>
  <si>
    <t>TUN002Injuries reported</t>
  </si>
  <si>
    <t>Minimal humanitarian conditions - Level 1</t>
  </si>
  <si>
    <t>TUN002Minimal humanitarian conditions - Level 1</t>
  </si>
  <si>
    <t>Moderate humanitarian conditions - Level 3</t>
  </si>
  <si>
    <t>TUN002Moderate humanitarian conditions - Level 3</t>
  </si>
  <si>
    <t>TUN002People facing limited access constraints</t>
  </si>
  <si>
    <t>TUN002People facing restricted access constraints</t>
  </si>
  <si>
    <t>People in Need</t>
  </si>
  <si>
    <t>TUN002People in Need</t>
  </si>
  <si>
    <t>TUN002Severe humanitarian conditions - Level 4</t>
  </si>
  <si>
    <t>Stressed humanitarian conditions - Level 2</t>
  </si>
  <si>
    <t>TUN002Stressed humanitarian conditions - Level 2</t>
  </si>
  <si>
    <t>Complex situation in Turkey</t>
  </si>
  <si>
    <t>TUR001</t>
  </si>
  <si>
    <t>Turkey</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</si>
  <si>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</si>
  <si>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</si>
  <si>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</si>
  <si>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</si>
  <si>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</si>
  <si>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</si>
  <si>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</si>
  <si>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</si>
  <si>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</si>
  <si>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Province area: wikipedia</t>
  </si>
  <si>
    <t>https://en.wikipedia.org/wiki/Provinces_of_Turkey</t>
  </si>
  <si>
    <t>Represents the total area of provinces affected by one or more crisis.</t>
  </si>
  <si>
    <t>TUR001Landmass affected</t>
  </si>
  <si>
    <t>TUR001People facing limited access constraints</t>
  </si>
  <si>
    <t>TUR001People facing restricted access constraints</t>
  </si>
  <si>
    <t>Syrian Refugees in Turkey</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</si>
  <si>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</si>
  <si>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</si>
  <si>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</si>
  <si>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</si>
  <si>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</si>
  <si>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</si>
  <si>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</si>
  <si>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</si>
  <si>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</si>
  <si>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</si>
  <si>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</si>
  <si>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</si>
  <si>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</si>
  <si>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</si>
  <si>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</si>
  <si>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</si>
  <si>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</si>
  <si>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Data about the number of Syrian refugees facing access constraints is unavailable</t>
  </si>
  <si>
    <t>TUR002People facing limited access constraints</t>
  </si>
  <si>
    <t>TUR002People facing restricted access constraints</t>
  </si>
  <si>
    <t>Mixed Migration Flows in Turkey</t>
  </si>
  <si>
    <t>TUR003</t>
  </si>
  <si>
    <t>TUR003Buildings damaged</t>
  </si>
  <si>
    <t>TUR003Buildings destroyed</t>
  </si>
  <si>
    <t>Refugee/asylum seekers, host</t>
  </si>
  <si>
    <t>TUR003Crisis affected groups</t>
  </si>
  <si>
    <t>TUR003Economic Losses</t>
  </si>
  <si>
    <t>TUR003Illness cases reported</t>
  </si>
  <si>
    <t>TUR003Injuries reported</t>
  </si>
  <si>
    <t>Province area: wikipedia
Affected provinces: IOM</t>
  </si>
  <si>
    <t>https://data.worldbank.org/country/turkey</t>
  </si>
  <si>
    <t>TUR003Landmass affected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</si>
  <si>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</si>
  <si>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</si>
  <si>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</si>
  <si>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</si>
  <si>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</si>
  <si>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</si>
  <si>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</si>
  <si>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</si>
  <si>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</si>
  <si>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</si>
  <si>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</si>
  <si>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TUR004Extreme humanitarian conditions - Level 5</t>
  </si>
  <si>
    <t>TUR004Illness cases reported</t>
  </si>
  <si>
    <t>TUR004Injuries reported</t>
  </si>
  <si>
    <t>Acled, ICG, Wikipedia</t>
  </si>
  <si>
    <t>https://en.wikipedia.org/wiki/Provinces_of_Turkey https://www.acleddata.com/ http://www.crisisgroup.be/interactives/turkey/</t>
  </si>
  <si>
    <t>TUR004Landmass affected</t>
  </si>
  <si>
    <t>No data available.</t>
  </si>
  <si>
    <t>TUR004Minimal humanitarian conditions - Level 1</t>
  </si>
  <si>
    <t>TUR004Moderate humanitarian conditions - Level 3</t>
  </si>
  <si>
    <t>TUR004People affected</t>
  </si>
  <si>
    <t>http://www.internal-displacement.org/sites/default/files/2018-05/GRID%202018%20-%20Figure%20Analysis%20-%20TURKEY.pdf</t>
  </si>
  <si>
    <t>According to IDMC, up to 1,100,000 people could potentially be internally displaced in southeastern Turkey as a result of fighting between government forces and non-state armed groups.</t>
  </si>
  <si>
    <t>TUR004People displaced</t>
  </si>
  <si>
    <t>GoT, Acled, ICG</t>
  </si>
  <si>
    <t>http://web.turkstat.gov.tr/UstMenu.do?metod=temelist https://www.acleddata.com/ http://www.crisisgroup.be/interactives/turkey/</t>
  </si>
  <si>
    <t>TUR004People exposed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</si>
  <si>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</si>
  <si>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</si>
  <si>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</si>
  <si>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TUR004People in Need</t>
  </si>
  <si>
    <t>TUR004Severe humanitarian conditions - Level 4</t>
  </si>
  <si>
    <t>TUR004Stressed humanitarian conditions - Level 2</t>
  </si>
  <si>
    <t>Conflict in Ukraine</t>
  </si>
  <si>
    <t>UKR002</t>
  </si>
  <si>
    <t>Ukraine</t>
  </si>
  <si>
    <t>UKR002Buildings damaged</t>
  </si>
  <si>
    <t>UKR002Buildings destroyed</t>
  </si>
  <si>
    <t>Ministry of Foreign Affairs, last accessed 05/02/2019</t>
  </si>
  <si>
    <t>https://mfa.gov.ua/en/about-ukraine/info/regions/26-lugansk https://mfa.gov.ua/en/about-ukraine/info/regions/25-doneck</t>
  </si>
  <si>
    <t>Affected area limited to the oblasts of Luhansk and Donetsks although repercussions of the conflict in eastern Ukraine might be felt elsewhere given the broader tensions with Russia and economical impact. Most sources state Ukraine TOTAL surface area at 603,628, whereas my estimation is at 602.135 sqkm. Difference might be due to missing figure for the City of Kyiv, although unclear if already included in Kyiv oblast, or rounding of numbers but does not seem relevant for the affected area.</t>
  </si>
  <si>
    <t>UKR002Landmass affected</t>
  </si>
  <si>
    <t>UKR002People facing restricted access constraints</t>
  </si>
  <si>
    <t>Ukraine Statistical Service, November 2018 UNHCR, December 2018 Update</t>
  </si>
  <si>
    <t>http://database.ukrcensus.gov.ua/PXWEB2007/eng/news/op_popul_e.asp http://www.ukrstat.gov.ua/operativ/operativ2018/ds/kn/kn_e/kn1118_e.html https://reliefweb.int/sites/reliefweb.int/files/resources/2018-12-UNHCR-UKRAINE-Fact-Sheet-FINAL- NG.pdf</t>
  </si>
  <si>
    <t>Population figures admin level 1 "resident population" from State Statistics Service of Ukraine as of 01/11/2018, excluding the temporarily occupied territories of the Autonomous Republic of Crimea, and the city of Sevastopol. The number of population (estimation) is calculated according to the available administrative data on the official birth and death registration including changes in registration of the residence. (OCHAs projections for 2020 are slightly lower than that at 41.7 million and the World Bank 2017 figures higher at 44.8 million people, see below) 42,028,846 + 9,377 Refugees and Asylum Seekers (UNHCR) + 35,574 Stateless Persons. As the figure has recently been updated the number of refugees and asylum seekers from Ukraine (1,041,137 people between the beginning of the conflict in 2014 and 2017 according to UNHCR) has not been substracted as it is assumed that this number was taken into account for the population estimation.</t>
  </si>
  <si>
    <t>UKR002Total population</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</si>
  <si>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</si>
  <si>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</si>
  <si>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</si>
  <si>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</si>
  <si>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</si>
  <si>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</si>
  <si>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</si>
  <si>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</si>
  <si>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</si>
  <si>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all groups</t>
  </si>
  <si>
    <t>BDI001Crisis affected groups</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</si>
  <si>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</si>
  <si>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</si>
  <si>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</si>
  <si>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</si>
  <si>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OCHA as of 03/02/2019; Government of Burundi as of 17/02/2019; UNICEF January 2019</t>
  </si>
  <si>
    <t>https://reliefweb.int/sites/reliefweb.int/files/resources/Situation%20Report%20-%20Burundi%20-%2031%20Jan%202019.pdf https://reliefweb.int/report/burundi/rapport-de-situation-n-13-sur-la-flamb-e-de-chol-ra-au-burundi-18-f-vrier-2019-donn https://reliefweb.int/sites/reliefweb.int/files/resources/2019-HAC-Burundi.pdf</t>
  </si>
  <si>
    <t>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t>
  </si>
  <si>
    <t>BDI001Illness cases reported</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</si>
  <si>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</si>
  <si>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</si>
  <si>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</si>
  <si>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</si>
  <si>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</si>
  <si>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</si>
  <si>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</si>
  <si>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</si>
  <si>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</si>
  <si>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</si>
  <si>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</si>
  <si>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</si>
  <si>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</si>
  <si>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</si>
  <si>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</si>
  <si>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</si>
  <si>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</si>
  <si>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</si>
  <si>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</si>
  <si>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</si>
  <si>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Refs, host</t>
  </si>
  <si>
    <t>YEM002Crisis affected groups</t>
  </si>
  <si>
    <t>YEM002People facing limited access constraints</t>
  </si>
  <si>
    <t>YEM002People facing restricted access constraints</t>
  </si>
  <si>
    <t>as UNAMI is not publishing the injuries numbers anymore from Jan 2019 onwards, there is no data available</t>
  </si>
  <si>
    <t>IRQ002Injuries reported</t>
  </si>
  <si>
    <t>Venezuelan refugees in Trinidad and Tobago</t>
  </si>
  <si>
    <t>TTO002</t>
  </si>
  <si>
    <t>Trinidad and Tobago</t>
  </si>
  <si>
    <t>TTO002Buildings damaged</t>
  </si>
  <si>
    <t>TTO002Buildings destroyed</t>
  </si>
  <si>
    <t>TTO002Economic Losses</t>
  </si>
  <si>
    <t>TTO002Illness cases reported</t>
  </si>
  <si>
    <t>Wolrd Bank</t>
  </si>
  <si>
    <t>https://databank.worldbank.org/data/reports.aspx?source=2&amp;country=TTO</t>
  </si>
  <si>
    <t>Total surface of the country</t>
  </si>
  <si>
    <t>TTO002Landmass affected</t>
  </si>
  <si>
    <t>Due to lack of legal status many Venezuelans tend to hide and also lack access to basic services</t>
  </si>
  <si>
    <t>TTO002People facing limited access constraints</t>
  </si>
  <si>
    <t>TTO002People facing restricted access constraints</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</si>
  <si>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</si>
  <si>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</si>
  <si>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</si>
  <si>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</si>
  <si>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</si>
  <si>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</si>
  <si>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</si>
  <si>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</si>
  <si>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</si>
  <si>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</si>
  <si>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</si>
  <si>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</si>
  <si>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</si>
  <si>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</si>
  <si>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</si>
  <si>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</si>
  <si>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</si>
  <si>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</si>
  <si>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</si>
  <si>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</si>
  <si>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</si>
  <si>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INE 2018</t>
  </si>
  <si>
    <t>http://www.ine.gov.mz/operacoes-estatisticas/censos/censo-2007/censo-2017</t>
  </si>
  <si>
    <t>Based on 2017 census</t>
  </si>
  <si>
    <t>MOZ004Total population</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</si>
  <si>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</si>
  <si>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</si>
  <si>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</si>
  <si>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</si>
  <si>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</si>
  <si>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</si>
  <si>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</si>
  <si>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</si>
  <si>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</si>
  <si>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</si>
  <si>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</si>
  <si>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</si>
  <si>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</si>
  <si>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</si>
  <si>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</si>
  <si>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UNICEF 27/03/2019 R4V December 2018 NRC 18/12/2018</t>
  </si>
  <si>
    <t>https://reliefweb.int/sites/reliefweb.int/files/resources/UNICEF%20Humanitarian%20Situation%20Report%20on%20Migration%20flows%20in%20Latin%20America%20and%20the%20Caribbean%20%235%20-%20May-December%202018.pdf https://reliefweb.int/sites/reliefweb.int/files/resources/68069.pdf https://www.npr.org/2018/12/18/677325140/trinidad-faces-humanitarian-crisis-as-more-venezuelans-come-for-refuge?t=1553098659516</t>
  </si>
  <si>
    <t>Most sources put the number of Venezuelans at 40,000 but others estimate the actual number to be higher, at 60,000. While Venezuelans present in the country likley add a strain to resources/services, the impact on the host community in terms of humanitarian needs seems to be low.</t>
  </si>
  <si>
    <t>TTO002People affected</t>
  </si>
  <si>
    <t>Most sources put the number of Venezuelans at 40,000 but others estimate the actual number to be higher, at 60,000.</t>
  </si>
  <si>
    <t>TTO002People displaced</t>
  </si>
  <si>
    <t>Nicaraguan refugees in Costa Rica</t>
  </si>
  <si>
    <t>CRI002</t>
  </si>
  <si>
    <t>Costa Rica</t>
  </si>
  <si>
    <t>CRI002Buildings damaged</t>
  </si>
  <si>
    <t>CRI002Buildings destroyed</t>
  </si>
  <si>
    <t>refugees and host community is affected</t>
  </si>
  <si>
    <t>CRI002Crisis affected groups</t>
  </si>
  <si>
    <t>CRI002Economic Losses</t>
  </si>
  <si>
    <t>CRI002Illness cases reported</t>
  </si>
  <si>
    <t>CRI002Injuries reported</t>
  </si>
  <si>
    <t>Humanitarian Access Overview ACAPS 04/2019</t>
  </si>
  <si>
    <t>CRI002People facing limited access constraints</t>
  </si>
  <si>
    <t>ACAPS ACCESS MAP</t>
  </si>
  <si>
    <t>http://humanitarianaccess.acaps.org/</t>
  </si>
  <si>
    <t>HTI001People facing limited access constraints</t>
  </si>
  <si>
    <t>HTI001People facing restricted access constraints</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</si>
  <si>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</si>
  <si>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</si>
  <si>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</si>
  <si>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</si>
  <si>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</si>
  <si>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</si>
  <si>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</si>
  <si>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</si>
  <si>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</si>
  <si>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</si>
  <si>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</si>
  <si>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</si>
  <si>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</si>
  <si>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PRK001People in Need</t>
  </si>
  <si>
    <t>Regional Kashmir conflict</t>
  </si>
  <si>
    <t>REG003</t>
  </si>
  <si>
    <t>India,Pakistan</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</si>
  <si>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</si>
  <si>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</si>
  <si>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</si>
  <si>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</si>
  <si>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</si>
  <si>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REG003Extreme humanitarian conditions - Level 5</t>
  </si>
  <si>
    <t>REG003Illness cases reported</t>
  </si>
  <si>
    <t>REG003Injuries reported</t>
  </si>
  <si>
    <t>REG003Moderate humanitarian conditions - Level 3</t>
  </si>
  <si>
    <t>REG003People facing limited access constraints</t>
  </si>
  <si>
    <t>REG003People facing restricted access constraints</t>
  </si>
  <si>
    <t>REG003People in Need</t>
  </si>
  <si>
    <t>REG003Severe humanitarian conditions - Level 4</t>
  </si>
  <si>
    <t>REG003Stressed humanitarian conditions - Level 2</t>
  </si>
  <si>
    <t>UNHCR 18/10/2018
UNHCR 12/31/2018
PBS 2017  GoI 2011, india Population 2018</t>
  </si>
  <si>
    <t>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t>
  </si>
  <si>
    <t>Pakistan: The total population according to census data in addition to undocumented Afghans in Pakistan, Afghan PoR cardholders minus the Pakistani refugees in Afghanistan.  India; Based on 2011 Census, plus excluded information on Telangana. Outdated data.</t>
  </si>
  <si>
    <t>REG003Total population</t>
  </si>
  <si>
    <t>SEN002People facing limited access constraints</t>
  </si>
  <si>
    <t>SEN002People facing restricted access constraints</t>
  </si>
  <si>
    <t>Central Mediterranean Route</t>
  </si>
  <si>
    <t>REG007</t>
  </si>
  <si>
    <t>Algeria,Tunisia,Libya,Italy</t>
  </si>
  <si>
    <t>REG007Buildings damaged</t>
  </si>
  <si>
    <t>REG007Buildings destroyed</t>
  </si>
  <si>
    <t>REG007Crisis affected groups</t>
  </si>
  <si>
    <t>REG007Economic Losses</t>
  </si>
  <si>
    <t>REG007Extreme humanitarian conditions - Level 5</t>
  </si>
  <si>
    <t>REG007Illness cases reported</t>
  </si>
  <si>
    <t>REG007Injuries reported</t>
  </si>
  <si>
    <t>REG007Landmass affected</t>
  </si>
  <si>
    <t>REG007Minimal humanitarian conditions - Level 1</t>
  </si>
  <si>
    <t>REG007Moderate humanitarian conditions - Level 3</t>
  </si>
  <si>
    <t>REG007People affected</t>
  </si>
  <si>
    <t>REG007People displaced</t>
  </si>
  <si>
    <t>REG007People exposed</t>
  </si>
  <si>
    <t>REG007People facing limited access constraints</t>
  </si>
  <si>
    <t>REG007People facing restricted access constraints</t>
  </si>
  <si>
    <t>REG007People in Need</t>
  </si>
  <si>
    <t>REG007Severe humanitarian conditions - Level 4</t>
  </si>
  <si>
    <t>REG007Stressed humanitarian conditions - Level 2</t>
  </si>
  <si>
    <t>Western Mediterranean Route</t>
  </si>
  <si>
    <t>REG008</t>
  </si>
  <si>
    <t>Algeria,Morocco,Spain</t>
  </si>
  <si>
    <t>REG008Buildings damaged</t>
  </si>
  <si>
    <t>REG008Buildings destroyed</t>
  </si>
  <si>
    <t>REG008Crisis affected groups</t>
  </si>
  <si>
    <t>REG008Economic Losses</t>
  </si>
  <si>
    <t>REG008Extreme humanitarian conditions - Level 5</t>
  </si>
  <si>
    <t>REG008Illness cases reported</t>
  </si>
  <si>
    <t>REG008Injuries reported</t>
  </si>
  <si>
    <t>REG008Landmass affected</t>
  </si>
  <si>
    <t>REG008Minimal humanitarian conditions - Level 1</t>
  </si>
  <si>
    <t>REG008Moderate humanitarian conditions - Level 3</t>
  </si>
  <si>
    <t>REG008People affected</t>
  </si>
  <si>
    <t>REG008People displaced</t>
  </si>
  <si>
    <t>REG008People exposed</t>
  </si>
  <si>
    <t>REG008People facing limited access constraints</t>
  </si>
  <si>
    <t>REG008People facing restricted access constraints</t>
  </si>
  <si>
    <t>REG008People in Need</t>
  </si>
  <si>
    <t>REG008Severe humanitarian conditions - Level 4</t>
  </si>
  <si>
    <t>REG008Stressed humanitarian conditions - Level 2</t>
  </si>
  <si>
    <t>ACLED</t>
  </si>
  <si>
    <t>01/10/2018-31/03/2019</t>
  </si>
  <si>
    <t>CMR001Injuries reported</t>
  </si>
  <si>
    <t>IDPs, Refugees, Host, Non-Host, Returnees</t>
  </si>
  <si>
    <t>CMR002Crisis affected groups</t>
  </si>
  <si>
    <t>Mixed Migration Flows in Somalia</t>
  </si>
  <si>
    <t>SOM002</t>
  </si>
  <si>
    <t>SOM002Buildings damaged</t>
  </si>
  <si>
    <t>SOM002Buildings destroyed</t>
  </si>
  <si>
    <t>SOM002Economic Losses</t>
  </si>
  <si>
    <t>SOM002Illness cases reported</t>
  </si>
  <si>
    <t>SOM002Injuries reported</t>
  </si>
  <si>
    <t>SOM002People facing limited access constraints</t>
  </si>
  <si>
    <t>SOM002People facing restricted access constraints</t>
  </si>
  <si>
    <t>GRC002Injuries reported</t>
  </si>
  <si>
    <t>World bank 2017 and UNHCR 2019</t>
  </si>
  <si>
    <t>https://data.worldbank.org/indicator/SP.POP.TOTL?locations=GR and https://data2.unhcr.org/en/documents/download/68057</t>
  </si>
  <si>
    <t>Only the areas most affected have been counted:  Lesvos, Samos, Chios, Kos, Leros. For cities the municipal areas and population have been used</t>
  </si>
  <si>
    <t>GRC002Landmass affected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</si>
  <si>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</si>
  <si>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</si>
  <si>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</si>
  <si>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</si>
  <si>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</si>
  <si>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</si>
  <si>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t>
  </si>
  <si>
    <t>REG002Buildings damaged</t>
  </si>
  <si>
    <t>REG002Buildings destroyed</t>
  </si>
  <si>
    <t>Non-host, host, refugees, returnees</t>
  </si>
  <si>
    <t>REG002Crisis affected groups</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</si>
  <si>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</si>
  <si>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</si>
  <si>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</si>
  <si>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</si>
  <si>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</si>
  <si>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</si>
  <si>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</si>
  <si>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</si>
  <si>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</si>
  <si>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</si>
  <si>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</si>
  <si>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The population faces limited access to assistance, only few humanitarian organizations are allowed to operate. However it is hard to do an estimation.</t>
  </si>
  <si>
    <t>VEN001People facing limited access constraints</t>
  </si>
  <si>
    <t>REG001Crisis affected groups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</si>
  <si>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</si>
  <si>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</si>
  <si>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</si>
  <si>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</si>
  <si>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</si>
  <si>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</si>
  <si>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</si>
  <si>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Turkey,Greece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</si>
  <si>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</si>
  <si>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</si>
  <si>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</si>
  <si>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</si>
  <si>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</si>
  <si>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</si>
  <si>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</si>
  <si>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</si>
  <si>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</si>
  <si>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</si>
  <si>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</si>
  <si>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Syria,Turkey,Iraq,Egypt,Jordan,Lebanon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</si>
  <si>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</si>
  <si>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</si>
  <si>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</si>
  <si>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</si>
  <si>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</si>
  <si>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</si>
  <si>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</si>
  <si>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</si>
  <si>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</si>
  <si>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</si>
  <si>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</si>
  <si>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UNICEF</t>
  </si>
  <si>
    <t>https://reliefweb.int/sites/reliefweb.int/files/resources/UNICEF%20Djibouti%20Situation%20Report_Year%20End%202018.pdf</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</si>
  <si>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</si>
  <si>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DJI003Illness cases reported</t>
  </si>
  <si>
    <t>UNSOM 05/2019</t>
  </si>
  <si>
    <t>https://unsom.unmissions.org/documents</t>
  </si>
  <si>
    <t>Limited information available. Last report in December 2018.</t>
  </si>
  <si>
    <t>SOM001Injuries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</si>
  <si>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</si>
  <si>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</si>
  <si>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</si>
  <si>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</si>
  <si>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</si>
  <si>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</si>
  <si>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</si>
  <si>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</si>
  <si>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</si>
  <si>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ECU002Economic Losses</t>
  </si>
  <si>
    <t>ECU002People facing restricted access constraints</t>
  </si>
  <si>
    <t>MRT002Buildings damaged</t>
  </si>
  <si>
    <t>MRT002Buildings destroyed</t>
  </si>
  <si>
    <t>MRT002Injuries reported</t>
  </si>
  <si>
    <t>Host, Non-host, IDPs, Refugees, Returnees</t>
  </si>
  <si>
    <t>SSD001Crisis affected groups</t>
  </si>
  <si>
    <t>CIA</t>
  </si>
  <si>
    <t>https://www.cia.gov/library/publications/the-world-factbook/geos/od.html</t>
  </si>
  <si>
    <t>Th ehwole country is considered affected</t>
  </si>
  <si>
    <t>SSD001Landmass affected</t>
  </si>
  <si>
    <t>Non-host community and IDPs (despite a lack of information on displaced population figure, they have to be taken into account)</t>
  </si>
  <si>
    <t>VEN001Crisis affected groups</t>
  </si>
  <si>
    <t>Boko Haram crisis in Nigeria</t>
  </si>
  <si>
    <t>NGA004</t>
  </si>
  <si>
    <t>Nigeria</t>
  </si>
  <si>
    <t>Limited information available</t>
  </si>
  <si>
    <t>NGA004Buildings damaged</t>
  </si>
  <si>
    <t>https://www.humanitarianresponse.info/sites/www.humanitarianresponse.info/files/documents/files/13022018_ocha_humanitarian_needs_overview.pdf</t>
  </si>
  <si>
    <t>700 public buildings, 1,200 schools, 800 health facilities and 1,600 water supply sources have been destroyed in the conflict</t>
  </si>
  <si>
    <t>NGA004Buildings destroyed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</si>
  <si>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</si>
  <si>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</si>
  <si>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</si>
  <si>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</si>
  <si>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</si>
  <si>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</si>
  <si>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National Bureau of Statistics 2011
OCHA 01/02/2019</t>
  </si>
  <si>
    <t>http://istmat.info/files/uploads/53129/annual_abstract_of_statistics_2011.pdf https://reliefweb.int/sites/reliefweb.int/files/resources/01022019_ocha_nigeria_humanitarian_needs_overview.pdf</t>
  </si>
  <si>
    <t>The total square kilometers of Adamawa, Borno, and Yobe states</t>
  </si>
  <si>
    <t>NGA004Landmass affected</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</si>
  <si>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</si>
  <si>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</si>
  <si>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</si>
  <si>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</si>
  <si>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</si>
  <si>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</si>
  <si>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</si>
  <si>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</si>
  <si>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NGA003Buildings destroyed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</si>
  <si>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</si>
  <si>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</si>
  <si>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</si>
  <si>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</si>
  <si>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</si>
  <si>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</si>
  <si>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</si>
  <si>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</si>
  <si>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</si>
  <si>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NGA001Buildings damaged</t>
  </si>
  <si>
    <t>700 public buildings, 1,200 schools, 800 health facilities and 1,600 water supply sources have been destroyed in the Boko Haram conflict</t>
  </si>
  <si>
    <t>NGA001Buildings destroyed</t>
  </si>
  <si>
    <t>IDPs, refugees from Cameroon, returnees, host and non-host.</t>
  </si>
  <si>
    <t>NGA001Crisis affected groups</t>
  </si>
  <si>
    <t>The economic impact of Boko Haram activities in the North East is estimated at $9 billion</t>
  </si>
  <si>
    <t>NGA001Economic Losses</t>
  </si>
  <si>
    <t>UNHCR 20/12/2018 11/01/2019 National Bureau of Statistics 2011</t>
  </si>
  <si>
    <t>https://reliefweb.int/sites/reliefweb.int/files/resources/67364.pdf https://reliefweb.int/sites/reliefweb.int/files/resources/ECDM_20190111_Cameroon_Crisis.pdf http://istmat.info/files/uploads/53129/annual_abstract_of_statistics_2011.pdf</t>
  </si>
  <si>
    <t>All states are considered affected by the complex crisis, including: food security, armer-herder violence, Boko Haram, the cameroon refugee influx in southern states, and other (political) violence. As such, the total landmass of Nigeria is considered affected.</t>
  </si>
  <si>
    <t>NGA001Landmass affected</t>
  </si>
  <si>
    <t>NGA001People facing limited access constraints</t>
  </si>
  <si>
    <t>NGA001People facing restricted access constraints</t>
  </si>
  <si>
    <t>Drought in Madagascar</t>
  </si>
  <si>
    <t>MDG002</t>
  </si>
  <si>
    <t>Madagascar</t>
  </si>
  <si>
    <t>No/limited available data/information</t>
  </si>
  <si>
    <t>MDG002Buildings damaged</t>
  </si>
  <si>
    <t>MDG002Buildings destroyed</t>
  </si>
  <si>
    <t>MDG002Economic Losses</t>
  </si>
  <si>
    <t>MDG002Illness cases reported</t>
  </si>
  <si>
    <t>MDG002Injuries reported</t>
  </si>
  <si>
    <t>MDG002People facing limited access constraints</t>
  </si>
  <si>
    <t>MDG002People facing restricted access constraints</t>
  </si>
  <si>
    <t>TZA002Injuries reported</t>
  </si>
  <si>
    <t>No/limited data/information available</t>
  </si>
  <si>
    <t>NGA001Illness cases reported</t>
  </si>
  <si>
    <t>NGA001Injuries reported</t>
  </si>
  <si>
    <t>NGA003Illness cases reported</t>
  </si>
  <si>
    <t>NGA003Injuries reported</t>
  </si>
  <si>
    <t>NGA004Illness cases reported</t>
  </si>
  <si>
    <t>NGA004Injuries reported</t>
  </si>
  <si>
    <t>DJI002Illness cases reported</t>
  </si>
  <si>
    <t>No reliable data available</t>
  </si>
  <si>
    <t>BDI001Injuries reported</t>
  </si>
  <si>
    <t>ECU002Illness cases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</si>
  <si>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</si>
  <si>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</si>
  <si>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</si>
  <si>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</si>
  <si>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</si>
  <si>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</si>
  <si>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</si>
  <si>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</si>
  <si>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</si>
  <si>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</si>
  <si>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</si>
  <si>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</si>
  <si>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There have been widespread reports of houses and other buildings being damaged/destroyed by the flooding, however the total number is currently unknown.</t>
  </si>
  <si>
    <t>MWI002Buildings damaged</t>
  </si>
  <si>
    <t>MWI002Buildings destroyed</t>
  </si>
  <si>
    <t>No information about economic losses is available, though crops, infrastructure, property, and livestock have reportedly been affected.</t>
  </si>
  <si>
    <t>MWI002Economic Losses</t>
  </si>
  <si>
    <t>OCHA 12/2018
South Sudan National Bureau of Statistics 15/08/2018
IPC 01/2020</t>
  </si>
  <si>
    <t>https://data.humdata.org/dataset/south-sudan-population-statistics https://reliefweb.int/sites/reliefweb.int/files/resources/South_Sudan_2019_Humanitarian_Needs_Overview.pdf http://www.ipcinfo.org/ipc-country-analysis/details-map/en/c/1151975/?iso3=SSD</t>
  </si>
  <si>
    <t>11,385,139 total population estimate for mid-2019 + 300,000 refugees.</t>
  </si>
  <si>
    <t>SSD001People affected</t>
  </si>
  <si>
    <t>SSD001People exposed</t>
  </si>
  <si>
    <t>SSD001Total population</t>
  </si>
  <si>
    <t>Government of Thailand, 2010</t>
  </si>
  <si>
    <t>https://www.ilo.org/surveydata/index.php/catalog/1127</t>
  </si>
  <si>
    <t>Area affected by the conflict in the south and the refugees crisis at the border with Myanmar</t>
  </si>
  <si>
    <t>THA001Landmass affected</t>
  </si>
  <si>
    <t>Total population in country (the census include all thai and non thai residing in the country at least 3 months prior to the census)</t>
  </si>
  <si>
    <t>THA001Total population</t>
  </si>
  <si>
    <t>Areas affected by the South Thailand insurgency: Songkla (7,394) Pattani (1.940), Yala (4,521), and Narathiwat (4,475)</t>
  </si>
  <si>
    <t>THA002Landmass affected</t>
  </si>
  <si>
    <t>THA002People displaced</t>
  </si>
  <si>
    <t>Areas affected by the South Thailand insurgency: Songkla (1,424,230) Pattani (709,796), Yala (527,295), and Narathiwat (796,239)</t>
  </si>
  <si>
    <t>THA002People exposed</t>
  </si>
  <si>
    <t>X</t>
  </si>
  <si>
    <t>THA002People in Need</t>
  </si>
  <si>
    <t>THA002Total population</t>
  </si>
  <si>
    <t>No reliable data is available. However, we assume that the total # crisis related injuries is zero or negligible.</t>
  </si>
  <si>
    <t>THA003Injuries reported</t>
  </si>
  <si>
    <t>THA003Total population</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</si>
  <si>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</si>
  <si>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</si>
  <si>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</si>
  <si>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</si>
  <si>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</si>
  <si>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</si>
  <si>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</si>
  <si>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</si>
  <si>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</si>
  <si>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</si>
  <si>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Total square km of the Extreme-Nord region of Cameroon</t>
  </si>
  <si>
    <t>CMR002Landmass affected</t>
  </si>
  <si>
    <t>Not enough information available.</t>
  </si>
  <si>
    <t>CMR003Buildings damaged</t>
  </si>
  <si>
    <t>CMR003Buildings destroyed</t>
  </si>
  <si>
    <t>https://reliefweb.int/sites/reliefweb.int/files/resources/OCHA-Cameroon_Situation_Report_no2_Final.pdf</t>
  </si>
  <si>
    <t>IPDs, host, non host and refugees</t>
  </si>
  <si>
    <t>CMR003Crisis affected groups</t>
  </si>
  <si>
    <t>CMR003Economic Losses</t>
  </si>
  <si>
    <t>CMR003Injuries reported</t>
  </si>
  <si>
    <t>Not enough data available (consistency across crisis)</t>
  </si>
  <si>
    <t>COD001People facing limited access constraints</t>
  </si>
  <si>
    <t>COD001People facing restricted access constraints</t>
  </si>
  <si>
    <t>WHO Weekly bulletin from 02/2019 to 07/2019</t>
  </si>
  <si>
    <t>https://www.afro.who.int/publications/south-sudan-weekly-disease-surveillance-bulletin-2019</t>
  </si>
  <si>
    <t>600,000 cases including malaria, ARI, AWD, bloody diarrhoea, AJS, measles, other. There is a lack of data for the months of May, June and July therefore the decrease in the number of casualties is not a decrease in the actual situation,</t>
  </si>
  <si>
    <t>SSD001Illness cases reported</t>
  </si>
  <si>
    <t>UNICEF 22/08/2019</t>
  </si>
  <si>
    <t>https://reliefweb.int/sites/reliefweb.int/files/resources/UNICEF%20Malawi%20Humanitarian%20Situation%20Report%20-%20July%202019.pdf</t>
  </si>
  <si>
    <t>Though Cyclone Idai resulted in significant displacement, since March the number of displaced people has decreased sinificantly. According to UNICEF, as of August, all IDPs have returned to their place of origin and are receiving humanitarian assistance.</t>
  </si>
  <si>
    <t>MWI002People displaced</t>
  </si>
  <si>
    <t>No representative data is available regarding the number of injuries from the complex emergency in Mali over the last six months.</t>
  </si>
  <si>
    <t>MLI001Injuries reported</t>
  </si>
  <si>
    <t>No indication that there has been drought related dispalcement.</t>
  </si>
  <si>
    <t>ZMB002People displaced</t>
  </si>
  <si>
    <t>https://www.imf.org/external/datamapper/PPPGDP@WEO/OEMDC/ADVEC/WEOWORLD/VEN/SLV</t>
  </si>
  <si>
    <t>There are figures for economic losses from 2018, but not updated ones for 2019.</t>
  </si>
  <si>
    <t>SLV001Economic Losses</t>
  </si>
  <si>
    <t>Data not sufficient to represent the numbers of people injured in Colombia for the last 6 months.</t>
  </si>
  <si>
    <t>COL001Injuries reported</t>
  </si>
  <si>
    <t>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t>
  </si>
  <si>
    <t>MOZ004Illness cases reported</t>
  </si>
  <si>
    <t>Cyclone Idai resulted in 672 injuries, but no longer falls under the 6 month time frame. Infuries from drought or food insecurity are assumed to be 0.</t>
  </si>
  <si>
    <t>MWI002Illness cases reported</t>
  </si>
  <si>
    <t>It is difficult to determine what illnesses can be considered a result of the crisis given the complexity of drought, conflict, and natural disasters.</t>
  </si>
  <si>
    <t>PAK001Illness cases reported</t>
  </si>
  <si>
    <t>No data on crisis related injuries</t>
  </si>
  <si>
    <t>PAK001Injuries reported</t>
  </si>
  <si>
    <t>More than 10,700 cases of cholera confirmed in Zmibabwe between Sept 2019 and Feb 2019. The last update of cumulative cases is from a WHO report in April 2019. It cannot be confirmed how many cases have been identified during the last 6 months.</t>
  </si>
  <si>
    <t>ZWE001Illness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</si>
  <si>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</si>
  <si>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</si>
  <si>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</si>
  <si>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SOM001Illness cases reported</t>
  </si>
  <si>
    <t>World Bank 2018 UNHCR 2019 UNHCR 08/2019</t>
  </si>
  <si>
    <t>https://data.worldbank.org/indicator/AG.LND.TOTL.K2?locations=SO</t>
  </si>
  <si>
    <t>Total landmass as the whole country is considered affected by the complex crisis</t>
  </si>
  <si>
    <t>SOM001Landmass affected</t>
  </si>
  <si>
    <t>DODMA/ORC 25/03/2019</t>
  </si>
  <si>
    <t>https://reliefweb.int/sites/reliefweb.int/files/resources/SitrepNo2-%20Malawi%20Floods%20-%2023March2019.pdf</t>
  </si>
  <si>
    <t>MWI002Injuries reported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</si>
  <si>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</si>
  <si>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</si>
  <si>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</si>
  <si>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</si>
  <si>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</si>
  <si>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</si>
  <si>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</si>
  <si>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</si>
  <si>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inconsistency in data collection</t>
  </si>
  <si>
    <t>NIC001Minimal humanitarian conditions - Level 1</t>
  </si>
  <si>
    <t>Inconsistency in data collection</t>
  </si>
  <si>
    <t>NIC001Moderate humanitarian conditions - Level 3</t>
  </si>
  <si>
    <t>NIC001People in Need</t>
  </si>
  <si>
    <t>NIC001Stressed humanitarian conditions - Level 2</t>
  </si>
  <si>
    <t>REG001Illness cases reported</t>
  </si>
  <si>
    <t>REG001Injuries reported</t>
  </si>
  <si>
    <t>Host and displaced comunities are also present in Tibesti</t>
  </si>
  <si>
    <t>TCD006Crisis affected groups</t>
  </si>
  <si>
    <t>COD001Injuries reported</t>
  </si>
  <si>
    <t>MOZ004Injuries reported</t>
  </si>
  <si>
    <t>MOZ004People facing restricted access constraints</t>
  </si>
  <si>
    <t>ZMB002Economic Losses</t>
  </si>
  <si>
    <t>ZMB002Illness cases reported</t>
  </si>
  <si>
    <t>ZMB002Injuries reported</t>
  </si>
  <si>
    <t>PBS 2017; GoI 2011</t>
  </si>
  <si>
    <t>http://www.pbs.gov.pk/sites/default/files/PAKISTAN%20TEHSIL%20WISE%20FOR%20WEB%20CENSUS_2017.pdf  https://www.census2011.co.in/states.php</t>
  </si>
  <si>
    <t>The whole region of Kashmir is affected by ongoing insecurity.</t>
  </si>
  <si>
    <t>REG003Landmass affected</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</si>
  <si>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</si>
  <si>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</si>
  <si>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</si>
  <si>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Pakistan: The total amount of people living in the affected area. People are likely to be affected to different extents.  India: Population in Jammu and Kashmir according to 2011 Census</t>
  </si>
  <si>
    <t>REG003People exposed</t>
  </si>
  <si>
    <t>UKR002Economic Losses</t>
  </si>
  <si>
    <t>ZWE001Buildings damaged</t>
  </si>
  <si>
    <t>ZWE001Buildings destroyed</t>
  </si>
  <si>
    <t>Not enough data available for assessment</t>
  </si>
  <si>
    <t>ERI001Economic Losses</t>
  </si>
  <si>
    <t>Worldometers 11/2019; UNHCR 30/09/2019</t>
  </si>
  <si>
    <t>http://www.worldometers.info/world-population/eritrea-population/ https://reliefweb.int/sites/reliefweb.int/files/resources/RB_EHGL_RefAs_190930.pdf</t>
  </si>
  <si>
    <t>The whole country is considered to be affected by drought and the political/economic crisis, therefore the total number of people living in the affected area is the total population in country</t>
  </si>
  <si>
    <t>ERI001People exposed</t>
  </si>
  <si>
    <t>3,516,283 (population according to worldometers) + 210 (refugees and asylum seekers in Eritrea) - 289,600 (Eritrean refugees and asylum seekers in neighbouring countries)</t>
  </si>
  <si>
    <t>ERI001Total population</t>
  </si>
  <si>
    <t>UNHCR 2019</t>
  </si>
  <si>
    <t>https://data2.unhcr.org/en/situations/thailand?id=1931</t>
  </si>
  <si>
    <t>The camps cover an area of 8.6km2. See estimations tab for calculations and links to individual camp profiles.</t>
  </si>
  <si>
    <t>THA003Landmass affected</t>
  </si>
  <si>
    <t>There is not enough information to determine if there are IDPs, host communities, non-host communtiies, etc. affected by the Kashmir crisis.</t>
  </si>
  <si>
    <t>IND002Crisis affected groups</t>
  </si>
  <si>
    <t>IBGE 2018</t>
  </si>
  <si>
    <t>https://www.ibge.gov.br/cidades-e-estados/rr.html</t>
  </si>
  <si>
    <t>Figure represents the area of Roraima state. The vast majority of Venezuelan refugees and migrants in Brazil have gone to Roraima, with a much smaller number choosing  Amazonas, specifically the city of Manaus.</t>
  </si>
  <si>
    <t>BRA002Landmass affected</t>
  </si>
  <si>
    <t>IBGE 2019</t>
  </si>
  <si>
    <t>https://www.ibge.gov.br/cidades-e-estados.html?&amp;t=destaques</t>
  </si>
  <si>
    <t>2019 population estimate, according to Brazilian government</t>
  </si>
  <si>
    <t>BRA002Total population</t>
  </si>
  <si>
    <t>No sufficient data available</t>
  </si>
  <si>
    <t>COL002Injuries reported</t>
  </si>
  <si>
    <t>Availability and quality of data is insuffient</t>
  </si>
  <si>
    <t>DZA002Extreme humanitarian conditions - Level 5</t>
  </si>
  <si>
    <t>DZA002Illness cases reported</t>
  </si>
  <si>
    <t>DZA002Injuries reported</t>
  </si>
  <si>
    <t>https://databank.worldbank.org/data/views/reports/reportwidget.aspx?Report_Name=CountryProfile&amp;Id=b450fd57&amp;tbar=y&amp;dd=y&amp;inf=n&amp;zm=n&amp;country=DZA</t>
  </si>
  <si>
    <t>Most of the migrants arriving in Algeria are looking for work and have settled in different areas of the country, while a minority are in transit on their way to Europe.  The specific locations are unclear so we considered the whole country as affected.</t>
  </si>
  <si>
    <t>DZA002Landmass affected</t>
  </si>
  <si>
    <t>DZA002Minimal humanitarian conditions - Level 1</t>
  </si>
  <si>
    <t>DZA002Moderate humanitarian conditions - Level 3</t>
  </si>
  <si>
    <t>DZA002People in Need</t>
  </si>
  <si>
    <t>DZA002Severe humanitarian conditions - Level 4</t>
  </si>
  <si>
    <t>DZA002Stressed humanitarian conditions - Level 2</t>
  </si>
  <si>
    <t>DZA003Buildings damaged</t>
  </si>
  <si>
    <t>DZA003Buildings destroyed</t>
  </si>
  <si>
    <t>DZA003Economic Losses</t>
  </si>
  <si>
    <t>UNHCR 28/09/2018, UNSC 27/04/2018</t>
  </si>
  <si>
    <t>http://www.usc.es/export9/sites/webinstitucional/gl/institutos/ceso/descargas/UNHCR_Tindouf-Total-In-Camp-Population_March-2018.pdf</t>
  </si>
  <si>
    <t>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t>
  </si>
  <si>
    <t>DZA003Extreme humanitarian conditions - Level 5</t>
  </si>
  <si>
    <t>DZA003Illness cases reported</t>
  </si>
  <si>
    <t>DZA003Minimal humanitarian conditions - Level 1</t>
  </si>
  <si>
    <t>DZA003Moderate humanitarian conditions - Level 3</t>
  </si>
  <si>
    <t>UNHCR 03/2018</t>
  </si>
  <si>
    <t>Sahrawi refugees in camps in Tindouf. Data hasn’t been updated since 31/12 2017.</t>
  </si>
  <si>
    <t>DZA003People affected</t>
  </si>
  <si>
    <t>DZA003People displaced</t>
  </si>
  <si>
    <t>DZA003People in Need</t>
  </si>
  <si>
    <t>DZA003Severe humanitarian conditions - Level 4</t>
  </si>
  <si>
    <t>DZA003Stressed humanitarian conditions - Level 2</t>
  </si>
  <si>
    <t>MAR002Extreme humanitarian conditions - Level 5</t>
  </si>
  <si>
    <t>MAR002Illness cases reported</t>
  </si>
  <si>
    <t>MAR002Injuries reported</t>
  </si>
  <si>
    <t>MAR002Minimal humanitarian conditions - Level 1</t>
  </si>
  <si>
    <t>MAR002Moderate humanitarian conditions - Level 3</t>
  </si>
  <si>
    <t>MAR002People in Need</t>
  </si>
  <si>
    <t>MAR002Severe humanitarian conditions - Level 4</t>
  </si>
  <si>
    <t>MAR002Stressed humanitarian conditions - Level 2</t>
  </si>
  <si>
    <t>Multiple crisis in Mexico</t>
  </si>
  <si>
    <t>MEX001</t>
  </si>
  <si>
    <t>Mexico</t>
  </si>
  <si>
    <t>No Information is currently available.</t>
  </si>
  <si>
    <t>MEX001Buildings damaged</t>
  </si>
  <si>
    <t>MEX001Buildings destroyed</t>
  </si>
  <si>
    <t>No country-wide reliable Information is currently available.</t>
  </si>
  <si>
    <t>MEX001Economic Losses</t>
  </si>
  <si>
    <t>MEX001People facing limited access constraints</t>
  </si>
  <si>
    <t>MEX001People facing restricted access constraints</t>
  </si>
  <si>
    <t>Criminal Violence in Mexico</t>
  </si>
  <si>
    <t>MEX002</t>
  </si>
  <si>
    <t>MEX002Buildings damaged</t>
  </si>
  <si>
    <t>MEX002Buildings destroyed</t>
  </si>
  <si>
    <t>IDPs, Refugees/asylum-seekers/migrants, Host, Non-Host</t>
  </si>
  <si>
    <t>MEX002Crisis affected groups</t>
  </si>
  <si>
    <t>MEX002Economic Losses</t>
  </si>
  <si>
    <t>MEX002People facing limited access constraints</t>
  </si>
  <si>
    <t>MEX002People facing restricted access constraints</t>
  </si>
  <si>
    <t>Mixed Migration in Mexico</t>
  </si>
  <si>
    <t>MEX003</t>
  </si>
  <si>
    <t>MEX003Buildings damaged</t>
  </si>
  <si>
    <t>MEX003Buildings destroyed</t>
  </si>
  <si>
    <t>MEX003Economic Losses</t>
  </si>
  <si>
    <t>MEX003People facing limited access constraints</t>
  </si>
  <si>
    <t>MEX003People facing restricted access constraints</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</si>
  <si>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</si>
  <si>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</si>
  <si>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</si>
  <si>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</si>
  <si>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</si>
  <si>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</si>
  <si>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</si>
  <si>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</si>
  <si>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</si>
  <si>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</si>
  <si>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REG002Economic Losses</t>
  </si>
  <si>
    <t>REG002Fatalities in all crises</t>
  </si>
  <si>
    <t>REG002Fatalities reported</t>
  </si>
  <si>
    <t>REG002Illness cases reported</t>
  </si>
  <si>
    <t>REG002Injuries reported</t>
  </si>
  <si>
    <t>REG011Illness cases reported</t>
  </si>
  <si>
    <t>REG011Injuries reported</t>
  </si>
  <si>
    <t>Refugees and host communities</t>
  </si>
  <si>
    <t>TTO002Crisis affected groups</t>
  </si>
  <si>
    <t>No sufficient data available for assessment</t>
  </si>
  <si>
    <t>TTO002Injuries reported</t>
  </si>
  <si>
    <t>World Bank 2018 R4V</t>
  </si>
  <si>
    <t>https://data.worldbank.org/country/trinidad-and-tobago</t>
  </si>
  <si>
    <t>1,389,858 local population + 60,000 Venezuelan refugees (+ ? number of Cubans and other migrants)</t>
  </si>
  <si>
    <t>TTO002People exposed</t>
  </si>
  <si>
    <t>International Displacement in Uganda</t>
  </si>
  <si>
    <t>UGA005</t>
  </si>
  <si>
    <t>Uganda</t>
  </si>
  <si>
    <t>UGA005Buildings damaged</t>
  </si>
  <si>
    <t>UGA005Buildings destroyed</t>
  </si>
  <si>
    <t>UGA005Economic Losses</t>
  </si>
  <si>
    <t>UGA005Illness cases reported</t>
  </si>
  <si>
    <t>UGA005Injuries reported</t>
  </si>
  <si>
    <t>UNCHR 31/10/2019 Wikipedia 2019</t>
  </si>
  <si>
    <t>https://ugandarefugees.org/en/country/uga#category-4 https://en.wikipedia.org/wiki/Districts_of_Uganda</t>
  </si>
  <si>
    <t>The 12 main refugee hosting districts:  Adjumani, Arua, Isngiro Kampala Kamwenge, Kikuube, Kiyandongo, Koboko, Kyegegewa, Lamwo, Obongi, Yumbe. Unforunately, Obongi and Kikuube could not be included in the square km, as they are new districts with very little information.</t>
  </si>
  <si>
    <t>UGA005Landmass affected</t>
  </si>
  <si>
    <t>Refugees in neighbouring countries fled violence in Casamance. Most IDPs (22,000) were also displaced due to conflict and violence.</t>
  </si>
  <si>
    <t>SEN002People displaced</t>
  </si>
  <si>
    <t>AFG001Injuries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</si>
  <si>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</si>
  <si>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</si>
  <si>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</si>
  <si>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</si>
  <si>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</si>
  <si>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UNHCR 09/2019</t>
  </si>
  <si>
    <t>https://data2.unhcr.org/en/country/ner https://reliefweb.int/sites/reliefweb.int/files/resources/71485.pdf https://www.humanitarianresponse.info/sites/www.humanitarianresponse.info/files/documents/files/ner_hno_2019.pdf</t>
  </si>
  <si>
    <t>Displaced, and host populations.</t>
  </si>
  <si>
    <t>NER004Crisis affected groups</t>
  </si>
  <si>
    <t>NER004Economic Losses</t>
  </si>
  <si>
    <t>NER004Illness cases reported</t>
  </si>
  <si>
    <t>NER004Injuries reported</t>
  </si>
  <si>
    <t>NER004People facing limited access constraints</t>
  </si>
  <si>
    <t>NER004People facing restricted access constraints</t>
  </si>
  <si>
    <t>Northwest Banditry</t>
  </si>
  <si>
    <t>NGA007</t>
  </si>
  <si>
    <t>GOZ 04/05/2019; Citizen 11/09/2018</t>
  </si>
  <si>
    <t>https://leadership.ng/2019/05/04/banditry-army-expands-operations-to-states-bordering-zamfara/   https://thecitizenng.com/bandits-killed-2500-people-in-zamfara-state-govt/</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</si>
  <si>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</si>
  <si>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NGA007Buildings damaged</t>
  </si>
  <si>
    <t>GOZ 04/05/2019; Citizen 11/09/2019</t>
  </si>
  <si>
    <t>NGA007Buildings destroyed</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</si>
  <si>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</si>
  <si>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</si>
  <si>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</si>
  <si>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</si>
  <si>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</si>
  <si>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</si>
  <si>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</si>
  <si>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</si>
  <si>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</si>
  <si>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</si>
  <si>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</si>
  <si>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</si>
  <si>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Multiple crises in Djibouti</t>
  </si>
  <si>
    <t>DJI001</t>
  </si>
  <si>
    <t>DJI001Buildings damaged</t>
  </si>
  <si>
    <t>DJI001Buildings destroyed</t>
  </si>
  <si>
    <t>DJI001Economic Losses</t>
  </si>
  <si>
    <t>UNICEF 2018, UN Djibouti and Ministry of the Interior 05/12/2019</t>
  </si>
  <si>
    <t>DJI001Illness cases reported</t>
  </si>
  <si>
    <t>DJI001Injuries reported</t>
  </si>
  <si>
    <t>DJI001People facing limited access constraints</t>
  </si>
  <si>
    <t>DJI001People facing restricted access constraints</t>
  </si>
  <si>
    <t>ECU002Injuries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</si>
  <si>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</si>
  <si>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</si>
  <si>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</si>
  <si>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</si>
  <si>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</si>
  <si>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</si>
  <si>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</si>
  <si>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</si>
  <si>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</si>
  <si>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</si>
  <si>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</si>
  <si>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</si>
  <si>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NGA008Buildings destroyed</t>
  </si>
  <si>
    <t>NGA008Economic Losses</t>
  </si>
  <si>
    <t>NGA008Illness cases reported</t>
  </si>
  <si>
    <t>NGA008Injuries reported</t>
  </si>
  <si>
    <t>NGA008People facing limited access constraints</t>
  </si>
  <si>
    <t>NGA008People facing restricted access constraints</t>
  </si>
  <si>
    <t>Statoids 01/2020, City Population 27/01/2019</t>
  </si>
  <si>
    <t>http://www.statoids.com/uid.html https://www.citypopulation.de/php/indonesia-papuabarat-reg-admin.php</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</si>
  <si>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(365,466km2) + West Papua (97,024km2)</t>
  </si>
  <si>
    <t>IDN002Landmass affected</t>
  </si>
  <si>
    <t>Agencia EFE 03/04/2019; Radio New Zealand 03/04/2019; Radio New Zealand 15/02/2019; IDMC 02/09/2019, Al Jazeera 07/10/2019, ICP 23/07/2019</t>
  </si>
  <si>
    <t>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</si>
  <si>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t>
  </si>
  <si>
    <t>IDN002People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</si>
  <si>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(2,833,381) + West Papua (760,422)</t>
  </si>
  <si>
    <t>IDN002People exposed</t>
  </si>
  <si>
    <t>Government Census 2010; Statoids, ECHO 05/07/2019</t>
  </si>
  <si>
    <t>https://data.humdata.org/dataset/indonesia-province-infographic-datasets https://reliefweb.int/sites/reliefweb.int/files/resources/thailand_malaysia_and_indonesia_2019-07-10.pdf http://www.statoids.com/uid.html</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</si>
  <si>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</si>
  <si>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IDN002Total population</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</si>
  <si>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</si>
  <si>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</si>
  <si>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</si>
  <si>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</si>
  <si>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</si>
  <si>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THA002Injuries reported</t>
  </si>
  <si>
    <t>UKR002Injuries reported</t>
  </si>
  <si>
    <t>BGD002Economic Losses</t>
  </si>
  <si>
    <t>No comprehensive data available. Anecdotal accounts suggest that refugee-hosting areas have experienced an increase in crime.</t>
  </si>
  <si>
    <t>BRA002Buildings damaged</t>
  </si>
  <si>
    <t>BRA002Buildings destroyed</t>
  </si>
  <si>
    <t>BRA002Economic Losses</t>
  </si>
  <si>
    <t>Observatorio de Violencia, 2019</t>
  </si>
  <si>
    <t>http://www.medicinalegal.gov.co/lesiones-fatales-de-ciudadanos-venezolanos-en-colombia</t>
  </si>
  <si>
    <t>The Observatory does not disaggregate data per month and that is why a figure cannot be given for the last six months. However, from January until Noovember 2019 the Observatory registered 888 deaths among Venezuelans in Colombia. Causes of death included in the count are gunfire, knife attacks, road accidents, suicides,and other violent causes. Natural deaths and deaths following disputes have not been included in the count.</t>
  </si>
  <si>
    <t>COL002Fatalities reported</t>
  </si>
  <si>
    <t>UNHCR 13/08/2018; División Territorial Administrativa, Instituto Geográfico Nacional, San José, Costa Rica, Imprenta Nacional, 2001; Government of Costa Rica</t>
  </si>
  <si>
    <t>https://www.unhcr.org/news/latest/2018/8/5b7176f04/fleeing-violence-nicaraguans-seek-safety-costa-rica.html https://ccp.ucr.ac.cr/bvp/pdf/proye/regiones-cantones.pdf http://www.migracion.go.cr/Documentos%20compartidos/Centro%20de%20Estadísticas%20y%20Documentos/Documentos%20Varios/Plan%20Integral%20para%20la%20Atención%20de%20Flujos%20Migratorios%20Mixtos%202018%20-%202022.pdf</t>
  </si>
  <si>
    <t>The majority of the Nicaraguan population moves to the Gran Área Metropolitana which includes San José, Alajuela, Cartago and Heredia. Most  seem to arrive in the capital San Jose. Therefore only the area of the province of San Jose is considered. However, other areas (entry points) are impacted as well.</t>
  </si>
  <si>
    <t>CRI002Landmass affected</t>
  </si>
  <si>
    <t>UN World Population Prospects 2019</t>
  </si>
  <si>
    <t>https://population.un.org/wpp/Graphs/1_Demographic%20Profiles/Algeria.pdf https://population.un.org/wpp/Methodology/</t>
  </si>
  <si>
    <t>DZA002People exposed</t>
  </si>
  <si>
    <t>43100000 total estimated (median) population of the country for 2019. It is not clear whether the 173,600 Sahrawi refugees living in the south west of the country (http://www.usc.es/export9/sites/webinstitucional/gl/institutos/ceso/descargas/UNHCR_Tindouf-Total-In-Camp-Population_March-2018.pdf) are included in the figure. The UN figure was chosen instead of the one of the National Office of Statistics of Algeria as it takes into account international migration as one of the variables.</t>
  </si>
  <si>
    <t>DZA002Total population</t>
  </si>
  <si>
    <t>DZA003Injuries reported</t>
  </si>
  <si>
    <t>Algerian Ministry of Transport 2019</t>
  </si>
  <si>
    <t>http://aaca.mtpt.gov.dz/mtpt2019/index.php/w37/</t>
  </si>
  <si>
    <t>Total surface of the Tindouf province where the camps are located</t>
  </si>
  <si>
    <t>DZA003Landmass affected</t>
  </si>
  <si>
    <t>DZA003Total population</t>
  </si>
  <si>
    <t>INEC Ecuador, 2018</t>
  </si>
  <si>
    <t>https://www.ecuadorencifras.gob.ec/search/Poblaci%C3%B3n,+superficie+(km2),+densidad+poblacional+a+nivel+parroquial/</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</si>
  <si>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</si>
  <si>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ECU002Landmass affected</t>
  </si>
  <si>
    <t>OCHA 11/2019</t>
  </si>
  <si>
    <t>https://www.humanitarianresponse.info/sites/www.humanitarianresponse.info/files/documents/files/iraq_hno_2020.pdf</t>
  </si>
  <si>
    <t>All groups are affected by the impact and aftermarth of the crisis</t>
  </si>
  <si>
    <t>IRQ002Crisis affected groups</t>
  </si>
  <si>
    <t>Instituto Nicaragüense de Estudios Territoriales (INETER) - Dirección General de Ordenamiento Territorial 2017</t>
  </si>
  <si>
    <t>https://www.inide.gob.ni/Anuarios/Anuario2017.pdf</t>
  </si>
  <si>
    <t>Total land area excluding lakes and lagoons. The whole country is affected by the crisis.</t>
  </si>
  <si>
    <t>NIC001Landmass affected</t>
  </si>
  <si>
    <t>VEN: World Bank 25/01/2019 ECU: INEC Ecuador, 2018 BRA: IBGE 2018 COL: World Bank   PER: National Statistical Institute Publication; Regional Response Plan 2020 TRI:World Bank  PER: National Statistical Institute Publication; R4V as of 31/10/2018; Migration Bulletin, January 2019 TRI:World Bank</t>
  </si>
  <si>
    <t>VEN: https://data.worldbank.org/indicator/AG.SRF.TOTL.K2?locations=VE ECU:https://www.ecuadorencifras.gob.ec/search/Poblaci%C3%B3n,+superficie+(km2),+densidad+poblacional+a+nivel+parroquial/ BRA: https://www.ibge.gov.br/cidades-e-estados/rr.html COL: https://databank.worldbank.org/data/views/reports/reportwidget.aspx?Report_Name=CountryProfile&amp;Id=b450fd57&amp;tbar=y&amp;dd=y&amp;inf=n&amp;zm=n&amp;country=COL    PER: https://www.inei.gob.pe/media/MenuRecursivo/publicaciones_digitales/Est/Lib1140/cap01.pdf https://reliefweb.int/sites/reliefweb.int/files/resources/72254.pdf TRI: https://databank.worldbank.org/data/reports.aspx?source=2&amp;country=TTO</t>
  </si>
  <si>
    <t>VEN: 912,050 - The whole country is considered affected by the complex crisis ECU: 3449 - 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 BRA: 224,274 - Figure represents the area of Roraima state. The vast majority of Venezuelan refugees and migrants in Brazil have gone to Roraima, with a much smaller number choosing  Amazonas, specifically the city of Manaus. COL: 135,303 It is the surface of the departments where more than 100,000 Venezuelans migrants are reported: Antioquia, Atlantico, Bogota, Cundinamarca, La Guajira, Norte de Santander, Santander PERU: 178440 - 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T&amp;T: 5,130 Total surface of the country</t>
  </si>
  <si>
    <t>REG002Landmass affected</t>
  </si>
  <si>
    <t>MOROCCO: Centre d’Etudes et de Recherches Démographiques (CERED) 05/2017 ALGERIA: UN World Population Prospects 2019 SPAIN: INE. Instituto Nacional de Estadística 08/01/2020</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</si>
  <si>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</si>
  <si>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</si>
  <si>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REG008Total population</t>
  </si>
  <si>
    <t>World Bank 2018  R4V March 2019 Update UNICEF 27/03/2019  NPR 18/12/2018  IFRC 01/02/2019</t>
  </si>
  <si>
    <t>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</si>
  <si>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</si>
  <si>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TTO002Extreme humanitarian conditions - Level 5</t>
  </si>
  <si>
    <t>TTO002Moderate humanitarian conditions - Level 3</t>
  </si>
  <si>
    <t>TTO002People in Need</t>
  </si>
  <si>
    <t>TTO002Severe humanitarian conditions - Level 4</t>
  </si>
  <si>
    <t>TTO002Stressed humanitarian conditions - Level 2</t>
  </si>
  <si>
    <t>INS Tunisie 2014, p.32</t>
  </si>
  <si>
    <t>http://census.ins.tn/sites/default/files/projection_2014.pdf</t>
  </si>
  <si>
    <t>Projection of the total population of Tunisia in 2019 presented by the National  Bureau of Statistics of Tunisia following the 2014 Census. Migration, mortality and natality are all factors taken into account in the calculations. Reliability level selected is high as the figure is close the World Bank 2018 estimate (11,565,204) and the current estimate of the INS website for July 2019 (11,722,038).</t>
  </si>
  <si>
    <t>TUN002Total population</t>
  </si>
  <si>
    <t>Observatorio Venezolano de Violencia 27/12/2018</t>
  </si>
  <si>
    <t>https://observatoriodeviolencia.org.ve/news/informe-anual-de-violencia-2019/</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</si>
  <si>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</si>
  <si>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VEN001Fatalities in all crises</t>
  </si>
  <si>
    <t>VEN001Fatalities reported</t>
  </si>
  <si>
    <t>WHO/PAHO July - December 2019</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</si>
  <si>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</si>
  <si>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t>
  </si>
  <si>
    <t>VEN001Illness cases reported</t>
  </si>
  <si>
    <t>Food Security Crisis in Namibia</t>
  </si>
  <si>
    <t>NAM002</t>
  </si>
  <si>
    <t>Namibia</t>
  </si>
  <si>
    <t>NAM002People displaced</t>
  </si>
  <si>
    <t>SDN001Buildings damaged</t>
  </si>
  <si>
    <t>SDN001Buildings destroyed</t>
  </si>
  <si>
    <t>SDN001Economic Losses</t>
  </si>
  <si>
    <t>SDN001Illness cases reported</t>
  </si>
  <si>
    <t>SDN001Injuries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</si>
  <si>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</si>
  <si>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</si>
  <si>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</si>
  <si>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</si>
  <si>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</si>
  <si>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</si>
  <si>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</si>
  <si>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</si>
  <si>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</si>
  <si>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Southern Africa Regional Food Security Crisis</t>
  </si>
  <si>
    <t>REG012</t>
  </si>
  <si>
    <t>Lesotho,Madagascar,Malawi,Namibia,Eswatini,Zambia,Zimbabwe</t>
  </si>
  <si>
    <t>REG012Buildings destroyed</t>
  </si>
  <si>
    <t>REG012Economic Losses</t>
  </si>
  <si>
    <t>REG012Illness cases reported</t>
  </si>
  <si>
    <t>REG012Injuries reported</t>
  </si>
  <si>
    <t>Food Security Crisis in Eswatini</t>
  </si>
  <si>
    <t>SWZ001</t>
  </si>
  <si>
    <t>Eswatini</t>
  </si>
  <si>
    <t>SWZ001Illness cases reported</t>
  </si>
  <si>
    <t>SWZ001Injuries reported</t>
  </si>
  <si>
    <t>SWZ001People displaced</t>
  </si>
  <si>
    <t>REG012Buildings damaged</t>
  </si>
  <si>
    <t>OCHA 01/2020; UNHCR 29/02/2020</t>
  </si>
  <si>
    <t>https://www.humanitarianresponse.info/es/operations/chad/document/tchad-aper%C3%A7u-des-besoins-humanitaires-2020-hno-2020 https://data2.unhcr.org/en/country/tcd</t>
  </si>
  <si>
    <t>PIN figures are based on OCHA HNO 2020 report for the 5 regions most affected by the CAR refugee crisis: Logone Occiddental, Logone Oriental, Moyen Chari, Salamat, Mandoul.</t>
  </si>
  <si>
    <t>TCD004Extreme humanitarian conditions - Level 5</t>
  </si>
  <si>
    <t>UNHCR 31/02/2020</t>
  </si>
  <si>
    <t>https://data2.unhcr.org/en/documents/download/74360</t>
  </si>
  <si>
    <t>Combined area of the regions identified by UNHCR as being affected. Regions included: Logone Occidental, Logone Oriental, Moyen Chari, Salamat, Mandoul.</t>
  </si>
  <si>
    <t>TCD004Landmass affected</t>
  </si>
  <si>
    <t>TCD004Minimal humanitarian conditions - Level 1</t>
  </si>
  <si>
    <t>TCD004Moderate humanitarian conditions - Level 3</t>
  </si>
  <si>
    <t>OCHA 01/2020;</t>
  </si>
  <si>
    <t>In the absence of additional data, the PIN figure has been used as an approximation of the people affected.</t>
  </si>
  <si>
    <t>TCD004People affected</t>
  </si>
  <si>
    <t>Combined population of the regions identified by UNHCR as being affected. Regions included: Logone Occidental, Logone Oriental, Moyen Chari, Salamat, Mandoul.</t>
  </si>
  <si>
    <t>TCD004People exposed</t>
  </si>
  <si>
    <t>TCD004People in Need</t>
  </si>
  <si>
    <t>TCD004Severe humanitarian conditions - Level 4</t>
  </si>
  <si>
    <t>TCD004Stressed humanitarian conditions - Level 2</t>
  </si>
  <si>
    <t>https://www.humanitarianresponse.info/es/operations/chad/document/tchad-aper%C3%A7u-des-besoins-humanitaires-2020-hno-2020</t>
  </si>
  <si>
    <t>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t>
  </si>
  <si>
    <t>TCD005Extreme humanitarian conditions - Level 5</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</si>
  <si>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</si>
  <si>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</si>
  <si>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</si>
  <si>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</si>
  <si>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TCD005Minimal humanitarian conditions - Level 1</t>
  </si>
  <si>
    <t>TCD005Moderate humanitarian conditions - Level 3</t>
  </si>
  <si>
    <t>TCD005People affected</t>
  </si>
  <si>
    <t>OCHA 01/2020; UNHCR 29/02/2020; UNHCR 31/02/2020</t>
  </si>
  <si>
    <t>Most affected regions: https://data2.unhcr.org/en/documents/download/74360 Population figures: https://www.humanitarianresponse.info/es/operations/chad/document/tchad-aper%C3%A7u-des-besoins-humanitaires-2020-hno-2020</t>
  </si>
  <si>
    <t>Combined population of the regions identified by UNHCR as being affected. Regions included: Ennedi Est, Wadi Fira, Ouaddai, Sila.</t>
  </si>
  <si>
    <t>TCD005People exposed</t>
  </si>
  <si>
    <t>TCD005People in Need</t>
  </si>
  <si>
    <t>TCD005Severe humanitarian conditions - Level 4</t>
  </si>
  <si>
    <t>TCD005Stressed humanitarian conditions - Level 2</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</si>
  <si>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</si>
  <si>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</si>
  <si>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</si>
  <si>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</si>
  <si>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</si>
  <si>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</si>
  <si>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</si>
  <si>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OCHA HNO 10/2019</t>
  </si>
  <si>
    <t>https://www.humanitarianresponse.info/sites/www.humanitarianresponse.info/files/documents/files/ocha_car_11102019_hno_fr_0.pdf</t>
  </si>
  <si>
    <t>IDP, returnees, refugees, host and non host affected by the complex crisis and in need of aid</t>
  </si>
  <si>
    <t>CAF001Crisis affected groups</t>
  </si>
  <si>
    <t>The Observatory does not disaggregate data per month and that is why a figure cannot be given for the last six months. However, from January until December 2019 the Observatory registered 1,015 deaths among Venezuelans in Colombia. Causes of death included in the count are gunfire, knife attacks, road accidents, suicides,and other violent causes. Natural deaths and deaths following disputes have not been included in the count.</t>
  </si>
  <si>
    <t>COL002Illness cases reported</t>
  </si>
  <si>
    <t>Afghan Refugees in Iran</t>
  </si>
  <si>
    <t>IRN004</t>
  </si>
  <si>
    <t>Iran</t>
  </si>
  <si>
    <t>IRN004Buildings damaged</t>
  </si>
  <si>
    <t>IRN004Buildings destroyed</t>
  </si>
  <si>
    <t>IRN004Economic Losses</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</si>
  <si>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</si>
  <si>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in all crises</t>
  </si>
  <si>
    <t>IRN004Fatalities reported</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</si>
  <si>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</si>
  <si>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</si>
  <si>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</si>
  <si>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</si>
  <si>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</si>
  <si>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</si>
  <si>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</si>
  <si>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</si>
  <si>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</si>
  <si>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</si>
  <si>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</si>
  <si>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</si>
  <si>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</si>
  <si>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Needs and Priorities 2020</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</si>
  <si>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</si>
  <si>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</si>
  <si>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PRK001Extreme humanitarian conditions - Level 5</t>
  </si>
  <si>
    <t>PRK001Minimal humanitarian conditions - Level 1</t>
  </si>
  <si>
    <t>PRK001Moderate humanitarian conditions - Level 3</t>
  </si>
  <si>
    <t>PRK001Severe humanitarian conditions - Level 4</t>
  </si>
  <si>
    <t>PRK001Stressed humanitarian conditions - Level 2</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</si>
  <si>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</si>
  <si>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</si>
  <si>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THA002Minimal humanitarian conditions - Level 1</t>
  </si>
  <si>
    <t>THA002Moderate humanitarian conditions - Level 3</t>
  </si>
  <si>
    <t>THA002Severe humanitarian conditions - Level 4</t>
  </si>
  <si>
    <t>THA002Stressed humanitarian conditions - Level 2</t>
  </si>
  <si>
    <t>HNO 2020</t>
  </si>
  <si>
    <t>https://www.humanitarianresponse.info/en/operations/ukraine/document/ukraine-2020-humanitarian-needs-overview-hno</t>
  </si>
  <si>
    <t>Non-host, IDPs, Host community</t>
  </si>
  <si>
    <t>UKR002Crisis affected groups</t>
  </si>
  <si>
    <t>UKR002Illness cases reported</t>
  </si>
  <si>
    <t>Estimated population living in the area along the contact line (from 0 – 20+ km). Includes non-government controlled areas and government controlled areas.</t>
  </si>
  <si>
    <t>UKR002People affected</t>
  </si>
  <si>
    <t>Ukraine Statistical Service 11/2018</t>
  </si>
  <si>
    <t>http://database.ukrcensus.gov.ua/PXWEB2007/eng/news/op_popul_e.asp http://www.ukrstat.gov.ua/operativ/operativ2018/ds/kn/kn_e/kn1118_e.html</t>
  </si>
  <si>
    <t>Resident population of Luhansk and Donetsk Oblast according to the Ukraine Statistical Office.</t>
  </si>
  <si>
    <t>UKR002People exposed</t>
  </si>
  <si>
    <t>UKR002People facing limited access constraints</t>
  </si>
  <si>
    <t>Nigeria Bureau of Statistics (NBS) 2012; OCHA 2016</t>
  </si>
  <si>
    <t>https://nigerianstat.gov.ng/elibrary   https://en.wikipedia.org/wiki/List_of_Nigerian_states_by_area   https://data.humdata.org/dataset/nigeria-2016-population-data https://reliefweb.int/sites/reliefweb.int/files/resources/Nigeria%20-%20DTM%20Round%2027%20Report%20%28May%202019%29.pdf</t>
  </si>
  <si>
    <t>Total landmass of people living in Zamfara, Sokoto, Katsina, Kaduna, Niger and Kebbi states in Northwest Nigeria are considered affected by the banditry violence in the area.</t>
  </si>
  <si>
    <t>NGA007Landmass affected</t>
  </si>
  <si>
    <t>EGY002Buildings damaged</t>
  </si>
  <si>
    <t>EGY002Buildings destroyed</t>
  </si>
  <si>
    <t>EGY002Economic Losses</t>
  </si>
  <si>
    <t>EGY002Illness cases reported</t>
  </si>
  <si>
    <t>EGY002Injuries reported</t>
  </si>
  <si>
    <t>UNHCR 10/10/2019 Government of Egypt 2007 Government of Egypt 2019 Government of Egypt 2017</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</si>
  <si>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</si>
  <si>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Only admin level 1 areas hosting over 20,000 syrian refugees are counted. Therefore: 3,085 km2 (Cairo) + 85,153 km2 (Giza)+ 2,834 km2 (Alexandria)</t>
  </si>
  <si>
    <t>EGY002Landmass affected</t>
  </si>
  <si>
    <t>UN World Population Prospects 08/2019</t>
  </si>
  <si>
    <t>https://population.un.org/wpp/Download/Standard/Population/ https://population.un.org/wpp/Methodology/</t>
  </si>
  <si>
    <t>Estimation of the total Egyptian population as of 01 July 2019. The figure takes into account variables such as migration and refugee figures from other UN agencies, such as UNHCR. This figure was chosen instead of the one presented by the Egyptian Central Agency for Statistics (CAPMAS) as methodology for calculating the total population was not clear in the latter. Still, the current population figure showed by CAPMAS is  similar to the one reported by the World Population Prospects.</t>
  </si>
  <si>
    <t>EGY002Total population</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</si>
  <si>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</si>
  <si>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</si>
  <si>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</si>
  <si>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</si>
  <si>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</si>
  <si>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</si>
  <si>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</si>
  <si>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</si>
  <si>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</si>
  <si>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</si>
  <si>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</si>
  <si>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</si>
  <si>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</si>
  <si>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</si>
  <si>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</si>
  <si>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</si>
  <si>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</si>
  <si>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</si>
  <si>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</si>
  <si>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</si>
  <si>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</si>
  <si>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</si>
  <si>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</si>
  <si>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</si>
  <si>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</si>
  <si>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</si>
  <si>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</si>
  <si>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</si>
  <si>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</si>
  <si>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</si>
  <si>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</si>
  <si>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</si>
  <si>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</si>
  <si>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</si>
  <si>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</si>
  <si>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</si>
  <si>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https://www.humanitarianresponse.info/sites/www.humanitarianresponse.info/files/documents/files/libya_hno_2020-fullen_final.pdf</t>
  </si>
  <si>
    <t>All groups are affected by the complex crisis: Host, Non-Host, Migrants/Refugees, IDPs and Returnees.</t>
  </si>
  <si>
    <t>LBY001Crisis affected groups</t>
  </si>
  <si>
    <t>World Bank 2018</t>
  </si>
  <si>
    <t>https://data.worldbank.org/indicator/AG.SRF.TOTL.K2?locations=LY</t>
  </si>
  <si>
    <t>The whole country is affected by the crisis.</t>
  </si>
  <si>
    <t>LBY001Landmass affected</t>
  </si>
  <si>
    <t>OCHA HNO 2020</t>
  </si>
  <si>
    <t>According tot the HNO the # affected people is 180000.</t>
  </si>
  <si>
    <t>LBY001People affected</t>
  </si>
  <si>
    <t>https://www.humanitarianresponse.info/sites/www.humanitarianresponse.info/files/documents/files/libya_hno_2020-fullen_final_0.pdf</t>
  </si>
  <si>
    <t>Host communities + refugees, asylum seekers, and migrants</t>
  </si>
  <si>
    <t>LBY002Crisis affected groups</t>
  </si>
  <si>
    <t>ALGERIA: UN World Population Prospects 2019 TUNISIA: INS Tunisie 2014, p.32 LIBYA: World Population Prospects 2019 ITALY: ISTAT 09/2019</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</si>
  <si>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</si>
  <si>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t>
  </si>
  <si>
    <t>REG007Total population</t>
  </si>
  <si>
    <t>UNHCR 30/04/2020</t>
  </si>
  <si>
    <t>https://data2.unhcr.org/en/documents/download/75574</t>
  </si>
  <si>
    <t>IDPs in Diffa + returnees in Diffa</t>
  </si>
  <si>
    <t>NER002Injuries reported</t>
  </si>
  <si>
    <t>Bureau Central des Recensements et des Etudes de Population Cameroon 2010; populationdata.net; http://www.stat-niger.org/statistique/file/DSEDS/TBS_2016.pdf; National Bureau of Statistics 2011; OCHA 01/02/2019;</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</si>
  <si>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</si>
  <si>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Diffa (Niger) Yobe, Borno, Adamawa (Nigeria) Far North (Cameroon) and Lac (Chad)</t>
  </si>
  <si>
    <t>REG001Landmass affected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</si>
  <si>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</si>
  <si>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</si>
  <si>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</si>
  <si>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</si>
  <si>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</si>
  <si>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</si>
  <si>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</si>
  <si>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</si>
  <si>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</si>
  <si>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</si>
  <si>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</si>
  <si>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</si>
  <si>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</si>
  <si>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</si>
  <si>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</si>
  <si>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</si>
  <si>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</si>
  <si>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</si>
  <si>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</si>
  <si>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While there are deaths occuring in Uganda over the last six months, it is unclear whether they are crisis related so they were omitted.</t>
  </si>
  <si>
    <t>UGA005Fatalities reported</t>
  </si>
  <si>
    <t>Flood Crisis in Ethiopia</t>
  </si>
  <si>
    <t>ETH002</t>
  </si>
  <si>
    <t>ETH002Buildings damaged</t>
  </si>
  <si>
    <t>ETH002Buildings destroyed</t>
  </si>
  <si>
    <t>ETH002Economic Losses</t>
  </si>
  <si>
    <t>Host population, migrants</t>
  </si>
  <si>
    <t>DZA002Crisis affected groups</t>
  </si>
  <si>
    <t>UNHCR 05/2020; Al Safir al Arabiy 30/12/2019; UN DESA 2019</t>
  </si>
  <si>
    <t>http://reporting.unhcr.org/sites/default/files/Algeria%20Operational%20Update%2015%20May%202020.pdf; http://assafirarabi.com/en/28489/2019/12/30/the-transformations-of-migrations-in-algeria-political-stakes-and-humanitarian-issues/; https://migrationdataportal.org/data?cm49=12&amp;focus=profile+&amp;i=stock_abs_&amp;t=2019</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</si>
  <si>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</si>
  <si>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DZA002People affected</t>
  </si>
  <si>
    <t>DZA002People displaced</t>
  </si>
  <si>
    <t>UNHCR 02/2020; UN DESA 2019</t>
  </si>
  <si>
    <t>http://reporting.unhcr.org/sites/default/files/UNHCR%20Morocco%20Fact%20Sheet%20-%20February%202020.pdf;  https://migrationdataportal.org/data?cm49=504&amp;focus=profile&amp;i=stock_abs_&amp;t=2019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</si>
  <si>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</si>
  <si>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affected</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</si>
  <si>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</si>
  <si>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</si>
  <si>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displaced</t>
  </si>
  <si>
    <t>Centre d’Etudes et de Recherches Démographiques (CERED) 05/2017</t>
  </si>
  <si>
    <t>https://www.hcp.ma/Les-projections-de-la-population-et-des-menages-entre-2014-et-2050_a1920.html</t>
  </si>
  <si>
    <t>Refugees and asylum seekers are located in 52 locations throughout the country. Therefore the entire population of the country was considered. This is an overestimation.</t>
  </si>
  <si>
    <t>MAR002People exposed</t>
  </si>
  <si>
    <t>Brookings 01/2019; Ansamed 12/2018; UNHCR 30/04/2020; UN DESA 2019; The New Humanitarian 22/01/2020; Mercy Corps and REACH 10/2018</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</si>
  <si>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</si>
  <si>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</si>
  <si>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TUN002People affected</t>
  </si>
  <si>
    <t>Due to lack of info on actual number of migrants affected within the mixed migration crisis, included undocumented migrants, the indicator was xed.</t>
  </si>
  <si>
    <t>TUN002People displaced</t>
  </si>
  <si>
    <t>INS Tunisie 2014, p.32 Information about which areas are affected: REACH Initiative 20/2018; UNHCR 14/05/2020</t>
  </si>
  <si>
    <t>http://census.ins.tn/sites/default/files/projection_2014.pdf https://reliefweb.int/sites/reliefweb.int/files/resources/reach_tns_subsaharan_migration_in_tunisia_report_october_2018.pdf; https://data2.unhcr.org/en/documents/download/76297</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</si>
  <si>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</si>
  <si>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TUN002People exposed</t>
  </si>
  <si>
    <t>World Population Prospects 2019</t>
  </si>
  <si>
    <t>https://population.un.org/wpp/Download/Standard/Population/; https://population.un.org/wpp/Methodology/</t>
  </si>
  <si>
    <t>Estimated population of Morocco as of mid-2019. Mortality, fertily and migration dynamics are already taken into account in the model.</t>
  </si>
  <si>
    <t>MAR002Total population</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</si>
  <si>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</si>
  <si>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</si>
  <si>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</si>
  <si>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</si>
  <si>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</si>
  <si>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</si>
  <si>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</si>
  <si>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</si>
  <si>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UNHCR 06/2020</t>
  </si>
  <si>
    <t>https://reporting.unhcr.org/sites/default/files/UNHCR%20Algeria%20Factsheet%20June%202020.pdf</t>
  </si>
  <si>
    <t>Refugees,  migrants and host population</t>
  </si>
  <si>
    <t>DZA004Crisis affected groups</t>
  </si>
  <si>
    <t>DZA004Economic Losses</t>
  </si>
  <si>
    <t>https://www.unhcr.org/en-lk/news/press/2018/9/5bae473c4/tindouf-camps-planning-figures.html</t>
  </si>
  <si>
    <t>As PIN numbers are available only for the Sahrawi refugee crisis, but not for the mixed migration crisis, the indicator was xed.</t>
  </si>
  <si>
    <t>DZA004Extreme humanitarian conditions - Level 5</t>
  </si>
  <si>
    <t>DZA004Illness cases reported</t>
  </si>
  <si>
    <t>No data available. Detention and deportation conditions are likely to cause injuries among the migrant population.</t>
  </si>
  <si>
    <t>DZA004Injuries reported</t>
  </si>
  <si>
    <t>Data reflecting the mixed migration crisis. Sahrawi refugees are concentrated in the province of Tindouf</t>
  </si>
  <si>
    <t>DZA004Landmass affected</t>
  </si>
  <si>
    <t>DZA004Minimal humanitarian conditions - Level 1</t>
  </si>
  <si>
    <t>DZA004Moderate humanitarian conditions - Level 3</t>
  </si>
  <si>
    <t>There  is no data concerning the mixed migration crisis. There are an estimated 173,600 Sahrawi refugees in refugee camps. The indicator was xed.</t>
  </si>
  <si>
    <t>DZA004People affected</t>
  </si>
  <si>
    <t>DZA004People displaced</t>
  </si>
  <si>
    <t>UNHCR 01/2019; UN World Population Prospects 2019</t>
  </si>
  <si>
    <t>http://reporting.unhcr.org/sites/default/files/UNHCR%20Algeria%20Operational%20Update%20-%20October-December%202018.pdf; https://population.un.org/wpp/Graphs/1_Demographic%20Profiles/Algeria.pdf https://population.un.org/wpp/Methodology/</t>
  </si>
  <si>
    <t>There is no clear data regarding the number of affected migrants residing in or transiting through Algeria. Some estimates vary fron 25,000 to 100,000.  As reported for the Mixed Migration crisis, most of the migrants arriving in Algeria are looking for work and have settled in different areas of the country, while a minority are in transit on their way to Europe.  The specific locations are unclear so the whole country was considered as affected, even if Sahrawi refugees are settled in the Tindouf province only.</t>
  </si>
  <si>
    <t>DZA004People exposed</t>
  </si>
  <si>
    <t>DZA004People facing limited access constraints</t>
  </si>
  <si>
    <t>DZA004People facing restricted access constraints</t>
  </si>
  <si>
    <t>DZA004People in Need</t>
  </si>
  <si>
    <t>DZA004Severe humanitarian conditions - Level 4</t>
  </si>
  <si>
    <t>DZA004Stressed humanitarian conditions - Level 2</t>
  </si>
  <si>
    <t>43100000 total estimated (median) population of the country for 2019. It is not clear whether the 173,600 Sahrawi refugees living in the south west of the country are included in the figure. The UN figure was chosen instead of the one of the National Office of Statistics of Algeria as it takes into account international migration as one of the variables.</t>
  </si>
  <si>
    <t>DZA004Total population</t>
  </si>
  <si>
    <t>IOM Missing Migrants Dec-May 2020 ACLED Dec-May 2020</t>
  </si>
  <si>
    <t>https://missingmigrants.iom.int/downloads https://acleddata.com/data-export-tool/</t>
  </si>
  <si>
    <t>Crisis-related fatalities in the past six months.</t>
  </si>
  <si>
    <t>CRI002Fatalities in all crises</t>
  </si>
  <si>
    <t>CRI002Fatalities reported</t>
  </si>
  <si>
    <t>IOM Missing Migrants Project December 2019 - May 2020</t>
  </si>
  <si>
    <t>https://missingmigrants.iom.int/downloads</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</si>
  <si>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</si>
  <si>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ECU002Fatalities in all crises</t>
  </si>
  <si>
    <t>ECU002Fatalities reported</t>
  </si>
  <si>
    <t>International Displacement</t>
  </si>
  <si>
    <t>ETH003</t>
  </si>
  <si>
    <t>Not enough reliable data, damaged buildings as a result of the conflict, not the refugee situation.</t>
  </si>
  <si>
    <t>ETH003Buildings damaged</t>
  </si>
  <si>
    <t>ETH003Buildings destroyed</t>
  </si>
  <si>
    <t>Not enough reliable data</t>
  </si>
  <si>
    <t>ETH003Economic Losses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</si>
  <si>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</si>
  <si>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</si>
  <si>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</si>
  <si>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</si>
  <si>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</si>
  <si>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</si>
  <si>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</si>
  <si>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</si>
  <si>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</si>
  <si>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</si>
  <si>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</si>
  <si>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</si>
  <si>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</si>
  <si>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</si>
  <si>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</si>
  <si>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</si>
  <si>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</si>
  <si>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</si>
  <si>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</si>
  <si>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</si>
  <si>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</si>
  <si>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</si>
  <si>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</si>
  <si>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</si>
  <si>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</si>
  <si>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</si>
  <si>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</si>
  <si>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</si>
  <si>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</si>
  <si>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</si>
  <si>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</si>
  <si>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</si>
  <si>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</si>
  <si>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</si>
  <si>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</si>
  <si>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</si>
  <si>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</si>
  <si>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</si>
  <si>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UNHCR 31/05/2020 FEWS NET 06/2020</t>
  </si>
  <si>
    <t>https://ugandarefugees.org/en/country/uga#category-4 https://fews.net/sites/default/files/documents/reports/UGANDA_Food_Security_Outlook_June2020_final.pdf</t>
  </si>
  <si>
    <t>Refugees and host communities are exposed.</t>
  </si>
  <si>
    <t>UGA005Crisis affected groups</t>
  </si>
  <si>
    <t>OCHA 01/2020</t>
  </si>
  <si>
    <t>https://data.humdata.org/dataset/5988a0cf-6706-4f9a-aecf-db57a985ba20/resource/89193e25-f203-4d97-a23b-1ebf03040374/download/tcd_hno_2020.xlsx</t>
  </si>
  <si>
    <t>Data taken from 2020 HNO</t>
  </si>
  <si>
    <t>TCD006Extreme humanitarian conditions - Level 5</t>
  </si>
  <si>
    <t>TCD006Minimal humanitarian conditions - Level 1</t>
  </si>
  <si>
    <t>TCD006Moderate humanitarian conditions - Level 3</t>
  </si>
  <si>
    <t>TCD006People in Need</t>
  </si>
  <si>
    <t>TCD006Severe humanitarian conditions - Level 4</t>
  </si>
  <si>
    <t>TCD006Stressed humanitarian conditions - Level 2</t>
  </si>
  <si>
    <t xml:space="preserve">Floods in Sudan </t>
  </si>
  <si>
    <t>SDN006</t>
  </si>
  <si>
    <t>SDN006Economic Losses</t>
  </si>
  <si>
    <t>SDN006Illness cases reported</t>
  </si>
  <si>
    <t>SDN006People facing limited access constraints</t>
  </si>
  <si>
    <t>SDN006People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</si>
  <si>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</si>
  <si>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</si>
  <si>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</si>
  <si>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</si>
  <si>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</si>
  <si>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</si>
  <si>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</si>
  <si>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</si>
  <si>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Refugees, Host and Non-host</t>
  </si>
  <si>
    <t>MRT003Crisis affected groups</t>
  </si>
  <si>
    <t>MRT003Economic Losses</t>
  </si>
  <si>
    <t>MRT003Illness cases reported</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</si>
  <si>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</si>
  <si>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</si>
  <si>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</si>
  <si>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</si>
  <si>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</si>
  <si>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</si>
  <si>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</si>
  <si>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</si>
  <si>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</si>
  <si>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</si>
  <si>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</si>
  <si>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 IOM DTM 23/09/2020</t>
  </si>
  <si>
    <t>https://data.worldbank.org/indicator/AG.SRF.TOTL.K2?locations=LY; https://data.humdata.org/dataset/libya-migration-data-migrants-baseline-assessment-iom-dtm</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</si>
  <si>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</si>
  <si>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LBY002Landmass affected</t>
  </si>
  <si>
    <t>https://data.worldbank.org/indicator/AG.LND.TOTL.K2?locations=MR</t>
  </si>
  <si>
    <t>entire country covered</t>
  </si>
  <si>
    <t>MRT003Landmass affected</t>
  </si>
  <si>
    <t>https://data.worldbank.org/indicator/AG.LND.TOTL.K2?locations=IQ-MA</t>
  </si>
  <si>
    <t>Refugees and asylum seekers are located in 52 locations throughout the country. Therefore the entire area of the country was considered. This is an overestimation.</t>
  </si>
  <si>
    <t>MAR002Landmass affected</t>
  </si>
  <si>
    <t>https://data.worldbank.org/indicator/AG.LND.TOTL.K2?locations=TN</t>
  </si>
  <si>
    <t>Figure represents the entire geographic area of Tunisia. Almost every Tunisian governorate is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</si>
  <si>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TUN002Landmass affected</t>
  </si>
  <si>
    <t>ACLED Apr-Sep 2020</t>
  </si>
  <si>
    <t>Both protesters and security forces have been injured during clashes, but it is not possible to estimate an accurate figure for injuries.</t>
  </si>
  <si>
    <t>LBN004Injuries reported</t>
  </si>
  <si>
    <t>CIA World Factbook</t>
  </si>
  <si>
    <t>https://www.cia.gov/library/publications/the-world-factbook/attachments/summaries/CG-summary.pdf</t>
  </si>
  <si>
    <t>The whole country is affected by the crisis</t>
  </si>
  <si>
    <t>COD001Landmass affected</t>
  </si>
  <si>
    <t>https://www.cia.gov/library/publications/the-world-factbook/attachments/summaries/ML-summary.pdf</t>
  </si>
  <si>
    <t>Total country</t>
  </si>
  <si>
    <t>MLI001Landmass affected</t>
  </si>
  <si>
    <t>https://www.cia.gov/library/publications/the-world-factbook/attachments/summaries/SG-summary.pdf</t>
  </si>
  <si>
    <t>The whole country is affected by the drought</t>
  </si>
  <si>
    <t>SEN002Landmass affected</t>
  </si>
  <si>
    <t>CIA 06/2020</t>
  </si>
  <si>
    <t>https://www.cia.gov/library/publications/the-world-factbook/attachments/summaries/BY-summary.pdf</t>
  </si>
  <si>
    <t>Total country landmass without water area.</t>
  </si>
  <si>
    <t>BDI001Landmass affected</t>
  </si>
  <si>
    <t>IOM Missing Migrants Project April - September 2020</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</si>
  <si>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</si>
  <si>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BRA002Fatalities in all crises</t>
  </si>
  <si>
    <t>BRA002Fatalities reported</t>
  </si>
  <si>
    <t>UNHCR 31/10/2019; INEC Costa Rica; Government of Costa Rica; UNHCR 28/08/2020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</si>
  <si>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</si>
  <si>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</si>
  <si>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CRI002Extreme humanitarian conditions - Level 5</t>
  </si>
  <si>
    <t>https://www.unhcr.org/5d6cdeb24;  https://reliefweb.int/sites/reliefweb.int/files/resources/UNHCR%20Costa%20Rica%20Fact%20Sheet%20-%20November%202019.pdf;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</si>
  <si>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The majority of the Nicaraguan population moves to the Gran Área Metropolitana which includes San José,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</si>
  <si>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CRI002People exposed</t>
  </si>
  <si>
    <t>CRI002Severe humanitarian conditions - Level 4</t>
  </si>
  <si>
    <t>PAHO last accessed 05/10/2019</t>
  </si>
  <si>
    <t>https://www.reuters.com/article/us-latam-dengue-climate-change/as-the-climate-shifts-central-america-confronts-a-deadly-dengue-outbreak-idUSKCN1VI15J http://www.paho.org/data/index.php/en/mnu-topics/indicadores-dengue-en/dengue-nacional-en/252-dengue-pais-ano-en.html</t>
  </si>
  <si>
    <t>Number of confirmed dengue cases in Nicaragua the last six months April - September 2020. Dengue is suceptible to breed where stagnant water is, often associated with poor plumbing and WASH resources. There is reason to believe that the socio-economic crisis has exacerbated the spread of dengue and has also deterred people from seeking health care if they are at all associated with the opposition.</t>
  </si>
  <si>
    <t>NIC001Illness cases reported</t>
  </si>
  <si>
    <t>ACLED April - September 2020</t>
  </si>
  <si>
    <t>While several episodes of attacks against protesters, journalists, activists and politicians have emerged, no clear number of injured could be determined.</t>
  </si>
  <si>
    <t>NIC001Injuries reported</t>
  </si>
  <si>
    <t>UNCHCR 05/08/2020</t>
  </si>
  <si>
    <t>https://reliefweb.int/report/nicaragua/two-years-political-and-social-crisis-nicaragua-force-more-100000-flee</t>
  </si>
  <si>
    <t>102,000 Nicaraguans refugee and asylum seekers worldwide. Those Nicaraguans who have left the country, but are outside of any registration process are also not accounted for. This figure is thus an underestimation of the total displacement.</t>
  </si>
  <si>
    <t>NIC001People displaced</t>
  </si>
  <si>
    <t>World Bank 2019; UNCHCR 05/08/2020</t>
  </si>
  <si>
    <t>https://data.worldbank.org/country/nicaragua;https://reliefweb.int/report/nicaragua/unhcr-nicaragua-situation-fact-sheet-january-june-2020</t>
  </si>
  <si>
    <t>Total estimated population of Nicaragua according to the World Bank minus available figures for Nicaraguans abroad since April 2018 (102,000). This figure is subtracted as it constitutes an exceptional dynamic compared to previous emigration trends from Nicaragua.</t>
  </si>
  <si>
    <t>NIC001People exposed</t>
  </si>
  <si>
    <t>NIC001Total population</t>
  </si>
  <si>
    <t>REG003People affected</t>
  </si>
  <si>
    <t>Aljazeera 25/09/2020</t>
  </si>
  <si>
    <t>https://www.aljazeera.com/news/2020/9/25/over-800000-affected-in-sudan-flooding-un</t>
  </si>
  <si>
    <t>Ajazeera is reporting figures of injuries, but the latest OCHA flash update is not. OCHA is where Aljazeera claims to source its information, yet it is the only portal that has any figures for injuries so far.</t>
  </si>
  <si>
    <t>SDN006Injuries reported</t>
  </si>
  <si>
    <t>TTO002Minimal humanitarian conditions - Level 1</t>
  </si>
  <si>
    <t>World Bank 2019</t>
  </si>
  <si>
    <t>1,394,973 local population + 60,000 Venezuelan refugees</t>
  </si>
  <si>
    <t>TTO002Total population</t>
  </si>
  <si>
    <t>https://databank.worldbank.org/data/views/reports/reportwidget.aspx?Report_Name=CountryProfile&amp;Id=b450fd57&amp;tbar=y&amp;dd=y&amp;inf=n&amp;zm=n&amp;country=COL</t>
  </si>
  <si>
    <t>The whole country is considered to be affected by the crisis</t>
  </si>
  <si>
    <t>COL001Landmass affected</t>
  </si>
  <si>
    <t>https://www.cia.gov/library/publications/the-world-factbook/geos/er.html</t>
  </si>
  <si>
    <t>Total landmass without water</t>
  </si>
  <si>
    <t>ERI001Landmass affected</t>
  </si>
  <si>
    <t>https://data.worldbank.org/indicator/AG.LND.TOTL.K2?view=map</t>
  </si>
  <si>
    <t>VEN001Landmass affected</t>
  </si>
  <si>
    <t>LSO002People displaced</t>
  </si>
  <si>
    <t>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t>
  </si>
  <si>
    <t>TCD003Extreme humanitarian conditions - Level 5</t>
  </si>
  <si>
    <t>TCD003Minimal humanitarian conditions - Level 1</t>
  </si>
  <si>
    <t>TCD003Moderate humanitarian conditions - Level 3</t>
  </si>
  <si>
    <t>TCD003People in Need</t>
  </si>
  <si>
    <t>TCD003Severe humanitarian conditions - Level 4</t>
  </si>
  <si>
    <t>TCD003Stressed humanitarian conditions - Level 2</t>
  </si>
  <si>
    <t>OCHA HNO 20/10/2020</t>
  </si>
  <si>
    <t>https://www.humanitarianresponse.info/sites/www.humanitarianresponse.info/files/documents/files/hno_car_2021_final_fr.pdf</t>
  </si>
  <si>
    <t>The whole population is considered affected by the complex crisis and faces humanitarian needs as a result. Based on qualitative research, it was decided to classify all population outside of PIN on HC2 level which is likely an overestimation. HC4 is based on HNO 2021 for people in severe needs. CAR refugees outside the country are not considered.</t>
  </si>
  <si>
    <t>CAF001Extreme humanitarian conditions - Level 5</t>
  </si>
  <si>
    <t>CAF001Minimal humanitarian conditions - Level 1</t>
  </si>
  <si>
    <t>CAF001Moderate humanitarian conditions - Level 3</t>
  </si>
  <si>
    <t>CAF001People in Need</t>
  </si>
  <si>
    <t>CAF001Severe humanitarian conditions - Level 4</t>
  </si>
  <si>
    <t>CAF001Stressed humanitarian conditions - Level 2</t>
  </si>
  <si>
    <t>CARE, ESCWA, UN Women 28/10/2020; ACLED May-Oct. 2020</t>
  </si>
  <si>
    <t>https://reliefweb.int/sites/reliefweb.int/files/resources/Rapid%20Gender%20Analysis_August%202020%20Beirut%20Port%20Explosion_October2020.pdf https://www.acleddata.com/data/</t>
  </si>
  <si>
    <t>The latest figure of the total number of people killed by the explosion + deaths from protests and riots</t>
  </si>
  <si>
    <t>LBN002Fatalities in all crises</t>
  </si>
  <si>
    <t>ACLED May-Oct. 2020</t>
  </si>
  <si>
    <t>No reported fatalities. Note: ACLED’s real-time data updates are currently paused through August 2020. (Data for 2 August to 5 September)</t>
  </si>
  <si>
    <t>LBN002Fatalities reported</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</si>
  <si>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</si>
  <si>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</si>
  <si>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</si>
  <si>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</si>
  <si>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</si>
  <si>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</si>
  <si>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</si>
  <si>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</si>
  <si>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</si>
  <si>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</si>
  <si>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</si>
  <si>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</si>
  <si>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</si>
  <si>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</si>
  <si>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</si>
  <si>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</si>
  <si>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</si>
  <si>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</si>
  <si>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</si>
  <si>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</si>
  <si>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</si>
  <si>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Information on the severity of needs is not available</t>
  </si>
  <si>
    <t>AZE002Extreme humanitarian conditions - Level 5</t>
  </si>
  <si>
    <t>AZE002Illness cases reported</t>
  </si>
  <si>
    <t>AZE002Injuries reported</t>
  </si>
  <si>
    <t>State Statistical Committee of the Republic of Azerbaijan</t>
  </si>
  <si>
    <t>https://www.stat.gov.az/source/demoqraphy/ap/?lang=en</t>
  </si>
  <si>
    <t>Regions affected:   Ganja-Qazakh, Kalbajar-Lachin, Upper Karabakh. Districts/cities affected: Mingachevir, Yevlakh District, Yevlakh, Barda District, Aghjabadi District, Beylagan District</t>
  </si>
  <si>
    <t>AZE002Landmass affected</t>
  </si>
  <si>
    <t>AZE002Minimal humanitarian conditions - Level 1</t>
  </si>
  <si>
    <t>AZE002Moderate humanitarian conditions - Level 3</t>
  </si>
  <si>
    <t>AZE002People facing limited access constraints</t>
  </si>
  <si>
    <t>AZE002People facing restricted access constraints</t>
  </si>
  <si>
    <t>AZE002People in Need</t>
  </si>
  <si>
    <t>AZE002Severe humanitarian conditions - Level 4</t>
  </si>
  <si>
    <t>AZE002Stressed humanitarian conditions - Level 2</t>
  </si>
  <si>
    <t>Nagorno-Karabakh Conflict</t>
  </si>
  <si>
    <t>REG013</t>
  </si>
  <si>
    <t>Armenia,Azerbaijan</t>
  </si>
  <si>
    <t>REG013Buildings damaged</t>
  </si>
  <si>
    <t>REG013Buildings destroyed</t>
  </si>
  <si>
    <t>REG013Crisis affected groups</t>
  </si>
  <si>
    <t>REG013Economic Losses</t>
  </si>
  <si>
    <t>REG013Extreme humanitarian conditions - Level 5</t>
  </si>
  <si>
    <t>OHCHR 02/11/2020</t>
  </si>
  <si>
    <t>https://www.ohchr.org/EN/NewsEvents/Pages/DisplayNews.aspx?NewsID=26464&amp;LangID=E</t>
  </si>
  <si>
    <t>Civilian fatalities reported by Armenian and Azeri authorities</t>
  </si>
  <si>
    <t>REG013Fatalities in all crises</t>
  </si>
  <si>
    <t>REG013Fatalities reported</t>
  </si>
  <si>
    <t>REG013Illness cases reported</t>
  </si>
  <si>
    <t>REG013Injuries reported</t>
  </si>
  <si>
    <t>REG013Minimal humanitarian conditions - Level 1</t>
  </si>
  <si>
    <t>REG013Moderate humanitarian conditions - Level 3</t>
  </si>
  <si>
    <t>REG013People facing limited access constraints</t>
  </si>
  <si>
    <t>REG013People facing restricted access constraints</t>
  </si>
  <si>
    <t>REG013People in Need</t>
  </si>
  <si>
    <t>REG013Severe humanitarian conditions - Level 4</t>
  </si>
  <si>
    <t>REG013Stressed humanitarian conditions - Level 2</t>
  </si>
  <si>
    <t>ENCOVI, 2018; OCHA; UNHCR; R4V 05/09/2020</t>
  </si>
  <si>
    <t>http://elucabista.com/wp-content/uploads/2019/02/Presentacion-Encovi-2018-y-Plan-Pa%C3%ADs-Def.pdf; https://data.humdata.org/dataset/venezuela-administrative-level-0-1-2-and-3-population-statistics-and-gazeteer; https://s3.amazonaws.com/unhcrsharedmedia/2018/RMRP_Venezuela_2019_OnlineVersion.pdf</t>
  </si>
  <si>
    <t>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t>
  </si>
  <si>
    <t>VEN001Extreme humanitarian conditions - Level 5</t>
  </si>
  <si>
    <t>VEN001Severe humanitarian conditions - Level 4</t>
  </si>
  <si>
    <t>IOM Missing Migrants Jun-Nov. 2020: ACLED Jun-Nov. 2020</t>
  </si>
  <si>
    <t>https://missingmigrants.iom.int/downloads; https://www.acleddata.com/data/</t>
  </si>
  <si>
    <t>All crises fatalities.</t>
  </si>
  <si>
    <t>DZA004Fatalities in all crises</t>
  </si>
  <si>
    <t>IOM Missing Migrants Jun-Nov. 2020</t>
  </si>
  <si>
    <t>Fatalities registered in the Mixed Migration crisis and in the Sahrawi refugee crisis.</t>
  </si>
  <si>
    <t>DZA004Fatalities reported</t>
  </si>
  <si>
    <t>https://www.cia.gov/library/publications/the-world-factbook/attachments/summaries/AM-summary.pdf</t>
  </si>
  <si>
    <t>Spontaneous arrivals have been reported in all of the country's regions</t>
  </si>
  <si>
    <t>ARM002Landmass affected</t>
  </si>
  <si>
    <t>A more accurate picture of the overall crisis is available in the regional crisis page. People killed within the internationally-recognized Armenian borders. Includes deaths that occurred in Nagorno-Karabakh reported by Armenian authorities. This was done to remain consistent with the rest of the crisis' methodology, which includes all territories internationally recognized as part of Azerbaijan.</t>
  </si>
  <si>
    <t>AZE002Fatalities in all crises</t>
  </si>
  <si>
    <t>AZE002Fatalities reported</t>
  </si>
  <si>
    <t>CIA World Factbook; State Statistical Committee of the Republic of Azerbaijan</t>
  </si>
  <si>
    <t>https://www.cia.gov/library/publications/the-world-factbook/attachments/summaries/AM-summary.pdf; https://www.stat.gov.az/source/demoqraphy/ap/?lang=en</t>
  </si>
  <si>
    <t>Spontaneous arrivals have been reported in all of the Armenia's regions. The following areas are affected in Azerbaijan: Regions:  Ganja-Qazakh, Kalbajar-Lachin, Upper Karabakh. Districts/cities: Mingachevir, Yevlakh District, Yevlakh, Barda District, Aghjabadi District, Beylagan District</t>
  </si>
  <si>
    <t>REG013Landmass affected</t>
  </si>
  <si>
    <t>ACLED Jun-Nov 2020</t>
  </si>
  <si>
    <t>everyone who was killed related to the crisis in the past 6 months, including in protests and riots.</t>
  </si>
  <si>
    <t>IRQ002Fatalities in all crises</t>
  </si>
  <si>
    <t>IRQ003Fatalities in all crises</t>
  </si>
  <si>
    <t>crisis-related fatalities in the last six months.</t>
  </si>
  <si>
    <t>IRQ003Fatalities reported</t>
  </si>
  <si>
    <t>OCHA, 2018; R4V Ecuador 16/09/2020</t>
  </si>
  <si>
    <t>https://data.humdata.org/dataset/ecuador-admin-level-2-boundaries#; https://data2.unhcr.org/en/situations/platform/location/7512</t>
  </si>
  <si>
    <t>Population (14,483,499) + 417,199 Venezuelans in Ecuador as of September 2020</t>
  </si>
  <si>
    <t>ECU002Total population</t>
  </si>
  <si>
    <t>UNICEF 09/01/2019; UNICEF 06/2018</t>
  </si>
  <si>
    <t>https://www.unicef.org/appeals/eritrea.html#1 https://reliefweb.int/sites/reliefweb.int/files/resources/UNICEF%20Eritrea%202018%20Mid%20Year%20Humanitarian%20Situation%20Report.pdf</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</si>
  <si>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 No further updates of 27/11/2020</t>
  </si>
  <si>
    <t>ERI001Extreme humanitarian conditions - Level 5</t>
  </si>
  <si>
    <t>Worldometers 11/2019; UNHCR 01/01/2019</t>
  </si>
  <si>
    <t>http://www.worldometers.info/world-population/eritrea-population/ https://reliefweb.int/sites/reliefweb.int/files/resources/EHGL_RefAs_181231.pdf</t>
  </si>
  <si>
    <t>The whole country is considered to be affected by drought and the political/economic crisis, therefore the total number of people exposed is total population - PIN. No further updates as of 27/11/2020</t>
  </si>
  <si>
    <t>ERI001Minimal humanitarian conditions - Level 1</t>
  </si>
  <si>
    <t>ERI001Moderate humanitarian conditions - Level 3</t>
  </si>
  <si>
    <t>ERI001People in Need</t>
  </si>
  <si>
    <t>ERI001Severe humanitarian conditions - Level 4</t>
  </si>
  <si>
    <t>ERI001Stressed humanitarian conditions - Level 2</t>
  </si>
  <si>
    <t>ACLED 28/11/2020</t>
  </si>
  <si>
    <t>Conflict related fatalities in  South Sudan from 27 May 2020 to 28 November 2020. While it is likely there are additional deaths related to food insecurity, and poor health infrastructure and floods, lack of data excludes them from the calculations</t>
  </si>
  <si>
    <t>SSD001Fatalities in all crises</t>
  </si>
  <si>
    <t>SSD001Fatalities reported</t>
  </si>
  <si>
    <t>IOM Missing Migrants Project April - September 2020; ACLED 27/11/2021</t>
  </si>
  <si>
    <t>https://missingmigrants.iom.int/downloads; https://acleddata.com/data-export-tool/</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</si>
  <si>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t>
  </si>
  <si>
    <t>TTO002Fatalities in all crises</t>
  </si>
  <si>
    <t>IOM Missing Migrants Project April - September 2020; ACLED 27/11/2020</t>
  </si>
  <si>
    <t>TTO002Fatalities reported</t>
  </si>
  <si>
    <t>ACLED 27/11/2020</t>
  </si>
  <si>
    <t>Fatalities recorded by ACLED between June and November 2020. This figure no longer incudes the number of people who were affected by Flooding, as that occurred in May and there have been no reported casualties since.</t>
  </si>
  <si>
    <t>UGA005Fatalities in all crises</t>
  </si>
  <si>
    <t>https://data.worldbank.org/country/cameroon</t>
  </si>
  <si>
    <t>Total population as estimated by the World Bank, based on the de facto definition of population, which counts all residents regardless of legal status or citizenship. The values shown are midyear estimates.</t>
  </si>
  <si>
    <t>CMR001Total population</t>
  </si>
  <si>
    <t>CMR002Total population</t>
  </si>
  <si>
    <t>CMR003Total population</t>
  </si>
  <si>
    <t>CMR004Total population</t>
  </si>
  <si>
    <t>ACLED June-Nov. 2020</t>
  </si>
  <si>
    <t>No reported fatalities</t>
  </si>
  <si>
    <t>JOR002Fatalities in all crises</t>
  </si>
  <si>
    <t>JOR002Fatalities reported</t>
  </si>
  <si>
    <t>https://data.worldbank.org/country/nigeria?view=chart</t>
  </si>
  <si>
    <t>NGA001Total population</t>
  </si>
  <si>
    <t>National Bureau of Statistics 2011</t>
  </si>
  <si>
    <t>http://istmat.info/files/uploads/53129/annual_abstract_of_statistics_2011.pdf</t>
  </si>
  <si>
    <t>The sum of square km of Adamawa, Benue, Nasarawa, Plateau, and Taraba states. Adamawa is excluded to avoir double-counting.</t>
  </si>
  <si>
    <t>NGA003Landmass affected</t>
  </si>
  <si>
    <t>NGA003Total population</t>
  </si>
  <si>
    <t>NGA004Total population</t>
  </si>
  <si>
    <t>NGA007Total population</t>
  </si>
  <si>
    <t>NGA008Total population</t>
  </si>
  <si>
    <t>See individual crises</t>
  </si>
  <si>
    <t>Sum of the individual crises</t>
  </si>
  <si>
    <t>REG004Fatalities in all crises</t>
  </si>
  <si>
    <t>World Bank 2019; IOM 11/12/2020; State Statistical Committee of the Republic of Azerbaijan</t>
  </si>
  <si>
    <t>https://data.worldbank.org/country/AM; https://displacement.iom.int/system/tdf/reports/ARMENIA%20DTM%20Round%203%20Narrative_v4.pdf?file=1&amp;type=node&amp;id=10330; https://www.stat.gov.az/source/demoqraphy/ap/?lang=en</t>
  </si>
  <si>
    <t>Due to more granular data not being available, all of the exposed population is considered affected</t>
  </si>
  <si>
    <t>AZE002People affected</t>
  </si>
  <si>
    <t>Armenian populations + spontaneous arrivals registered in Armenia + population in the affected areas of Azerbaijan: Regions:  Ganja-Qazakh, Kalbajar-Lachin, Upper Karabakh. Districts/cities: Mingachevir, Yevlakh District, Yevlakh, Barda District, Aghjabadi District, Beylagan District</t>
  </si>
  <si>
    <t>AZE002People exposed</t>
  </si>
  <si>
    <t>IOM June-November 2020</t>
  </si>
  <si>
    <t>https://missingmigrants.iom.int/region/mediterranean</t>
  </si>
  <si>
    <t>All fatalities and people missing recorded on the Western Mediterranean Route. IOM data is intended to be "a minimum estimate of the number of migrant deaths." Deaths happening in detention centres or due to labour exploitation are not included.</t>
  </si>
  <si>
    <t>REG008Fatalities in all crises</t>
  </si>
  <si>
    <t>OCHA number of total population (entire population is affected, this also means that the figure is likely an overestimation)</t>
  </si>
  <si>
    <t>CAF001People affected</t>
  </si>
  <si>
    <t>OCHA number of 4,9 mio people for total population includes IDPs (641,000), returnees (92,000), host population (2,100,000) &amp; refugees (10,000)</t>
  </si>
  <si>
    <t>CAF001People exposed</t>
  </si>
  <si>
    <t>CAF001Total population</t>
  </si>
  <si>
    <t>State Statistical Committee of the Republic of Azerbaijan; IOM 11/12/2020; World Bank 2019</t>
  </si>
  <si>
    <t>https://www.stat.gov.az/source/demoqraphy/ap/?lang=en; https://displacement.iom.int/system/tdf/reports/ARMENIA%20DTM%20Round%203%20Narrative_v4.pdf?file=1&amp;type=node&amp;id=10330; https://data.worldbank.org/country/AM</t>
  </si>
  <si>
    <t>Population of Armenia, Nagorno-Karabakh and surrounding Azeri regions</t>
  </si>
  <si>
    <t>REG013Total population</t>
  </si>
  <si>
    <t>Refugees from Ethiopia</t>
  </si>
  <si>
    <t>SDN007</t>
  </si>
  <si>
    <t>The refugee influx has not lead to any reported building damages in Sudan.</t>
  </si>
  <si>
    <t>SDN007Buildings damaged</t>
  </si>
  <si>
    <t>The refugee influx has not lead to any reported destruction of buildings in Sudan.</t>
  </si>
  <si>
    <t>SDN007Buildings destroyed</t>
  </si>
  <si>
    <t>The refugee influx has not lead to any reported economic losses in Sudan.</t>
  </si>
  <si>
    <t>SDN007Economic Losses</t>
  </si>
  <si>
    <t>Aid orgaisations have reported illnesses among the refugees such as chronic diseases and HIV. Furthermore, crowded camp situations often have threats of waterborne diseases. However, there are no accurate esimates or numbers of people with illnesses therefore this section is left blank for December 2020.</t>
  </si>
  <si>
    <t>SDN007Illness cases reported</t>
  </si>
  <si>
    <t>Although there are no number of reported injuries, it can be assumed that some of the refugees arriving have been injurged by the conflict or by the long travel to East Sudan. But for December 2020, this section will be left blank.</t>
  </si>
  <si>
    <t>SDN007Injuries reported</t>
  </si>
  <si>
    <t>No information available for December 2020</t>
  </si>
  <si>
    <t>SDN007People facing limited access constraints</t>
  </si>
  <si>
    <t>SDN007People facing restricted access constraints</t>
  </si>
  <si>
    <t>Complex crisis in Chad</t>
  </si>
  <si>
    <t>TCD001</t>
  </si>
  <si>
    <t>TCD001Buildings damaged</t>
  </si>
  <si>
    <t>TCD001Buildings destroyed</t>
  </si>
  <si>
    <t>Refugee, IDP, Host, non-host, returnees</t>
  </si>
  <si>
    <t>TCD001Crisis affected groups</t>
  </si>
  <si>
    <t>TCD001Economic Losses</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</si>
  <si>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</si>
  <si>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</si>
  <si>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</si>
  <si>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TCD001Extreme humanitarian conditions - Level 5</t>
  </si>
  <si>
    <t>TCD001Illness cases reported</t>
  </si>
  <si>
    <t>TCD001Injuries reported</t>
  </si>
  <si>
    <t>https://www.cia.gov/library/publications/resources/the-world-factbook/geos/print_cd.html</t>
  </si>
  <si>
    <t>The entire country is affected by three humanitarian crisis: food insecurity and malnutrition, population movements and lack of health assistance</t>
  </si>
  <si>
    <t>TCD001Landmass affected</t>
  </si>
  <si>
    <t>TCD001Minimal humanitarian conditions - Level 1</t>
  </si>
  <si>
    <t>TCD001Moderate humanitarian conditions - Level 3</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</si>
  <si>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</si>
  <si>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</si>
  <si>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</si>
  <si>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</si>
  <si>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</si>
  <si>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TCD001People in Need</t>
  </si>
  <si>
    <t>TCD001Severe humanitarian conditions - Level 4</t>
  </si>
  <si>
    <t>TCD001Stressed humanitarian conditions - Level 2</t>
  </si>
  <si>
    <t>Complex crisis in Congo</t>
  </si>
  <si>
    <t>COG001</t>
  </si>
  <si>
    <t>Congo</t>
  </si>
  <si>
    <t>World Bank 2019; UNICEF 14/12/2020</t>
  </si>
  <si>
    <t>https://databank.worldbank.org/data/reports.aspx?source=2&amp;country=COG; https://www.unicef.org/media/87101/file/2021-HAC-Congo.pdf</t>
  </si>
  <si>
    <t>5,380,508 population estimate for 2019 + refugees and asylum seekers from CAR, DRC and Rwanda</t>
  </si>
  <si>
    <t>COG001Total population</t>
  </si>
  <si>
    <t>CIA World Factbook 04/2020</t>
  </si>
  <si>
    <t>https://www.cia.gov/the-world-factbook/static/de6af332054faf76fe05b98fd99891fe/CF-summary.pdf</t>
  </si>
  <si>
    <t>Whole country is affected by the complex crisis</t>
  </si>
  <si>
    <t>COG001Landmass affected</t>
  </si>
  <si>
    <t>COG001People exposed</t>
  </si>
  <si>
    <t>UNICEF 14/12/2020</t>
  </si>
  <si>
    <t>https://www.unicef.org/media/87101/file/2021-HAC-Congo.pdf</t>
  </si>
  <si>
    <t>Specific data for people affected is unavailable, PIN number is used instead</t>
  </si>
  <si>
    <t>COG001People affected</t>
  </si>
  <si>
    <t>Includes refugees and asylum seekers from CAR, DRC and Rwanda as well as IDPs in Pool region</t>
  </si>
  <si>
    <t>COG001People displaced</t>
  </si>
  <si>
    <t>COG001Injuries reported</t>
  </si>
  <si>
    <t>COG001Illness cases reported</t>
  </si>
  <si>
    <t>Crisis does not involve conflict fatalities. Information on fatalities from other conflict drivers not available</t>
  </si>
  <si>
    <t>COG001Fatalities reported</t>
  </si>
  <si>
    <t>COG001Buildings damaged</t>
  </si>
  <si>
    <t>COG001Buildings destroyed</t>
  </si>
  <si>
    <t>COG001Economic Losses</t>
  </si>
  <si>
    <t>Disaggregated data on the severity of humanitarian needs not available. All PIN are considered L3, and no population is considered L2. All of the rest is L1</t>
  </si>
  <si>
    <t>COG001People in Need</t>
  </si>
  <si>
    <t>COG001Minimal humanitarian conditions - Level 1</t>
  </si>
  <si>
    <t>COG001Stressed humanitarian conditions - Level 2</t>
  </si>
  <si>
    <t>COG001Moderate humanitarian conditions - Level 3</t>
  </si>
  <si>
    <t>COG001Severe humanitarian conditions - Level 4</t>
  </si>
  <si>
    <t>COG001Extreme humanitarian conditions - Level 5</t>
  </si>
  <si>
    <t>COG001Fatalities in all crises</t>
  </si>
  <si>
    <t>IDPs, Returnees, Host, Non-Host and refugees are affected by the complex crisis</t>
  </si>
  <si>
    <t>COG001Crisis affected groups</t>
  </si>
  <si>
    <t>COG001People facing limited access constraints</t>
  </si>
  <si>
    <t>COG001People facing restricted access constraints</t>
  </si>
  <si>
    <t>IPC 09/2020</t>
  </si>
  <si>
    <t>http://www.ipcinfo.org/fileadmin/user_upload/ipcinfo/docs/IPC_DRC_Acute_Food_Insecurity_2020July2021June_Report_French.pdf</t>
  </si>
  <si>
    <t>All people in IPC-2 to IPC-5 were included as affected, as no better data is currently available to make a more informed estimation of people affected. The latest analysis available is the January-July 2021 projection published in September 2020</t>
  </si>
  <si>
    <t>COD001People affected</t>
  </si>
  <si>
    <t>OCHA 01/01/2021</t>
  </si>
  <si>
    <t>https://www.humanitarianresponse.info/sites/www.humanitarianresponse.info/files/documents/files/hno_2021_drc_finalv2.pdf</t>
  </si>
  <si>
    <t>The PIN are broken down into 5 levels in the 2021 HNO. In order to remain consistent with the INFORM severity level methodology, PIN levels 1-3 are considered as L3. L4 and L5 are considered as is.</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</si>
  <si>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</si>
  <si>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</si>
  <si>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</si>
  <si>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</si>
  <si>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</si>
  <si>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</si>
  <si>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HNO 2021; World Bank 2020</t>
  </si>
  <si>
    <t>https://reliefweb.int/sites/reliefweb.int/files/resources/afghanistan_humanitarian_needs_overview_2021_0.pdf; https://data.worldbank.org/indicator/SP.POP.TOTL?locations=AF</t>
  </si>
  <si>
    <t xml:space="preserve">Population according to the World Bank, slightly under the 40 million referenced in the HNO 2021. 
</t>
  </si>
  <si>
    <t>AFG001Total population</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</si>
  <si>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</si>
  <si>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</si>
  <si>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AFG001People affected</t>
  </si>
  <si>
    <t>HNO 2021, World Bank 2020</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</si>
  <si>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</si>
  <si>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</si>
  <si>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Government of Bangladesh 2011; ISCG 01/2019</t>
  </si>
  <si>
    <t>http://203.112.218.65:8008/WebTestApplication/userfiles/Image/PopCen2011/Com_Cox%27s%20Bazar.pdf; https://www.humanitarianresponse.info/sites/www.humanitarianresponse.info/files/documents/files/2019_jrp_for_rohingya_humanitarian_crisis_compressed.pdf</t>
  </si>
  <si>
    <t>Total Square kilometers of Teknaf and Ukhia Upazila</t>
  </si>
  <si>
    <t>BGD002Landmass affected</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</si>
  <si>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</si>
  <si>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</si>
  <si>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</si>
  <si>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</si>
  <si>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</si>
  <si>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</si>
  <si>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</si>
  <si>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</si>
  <si>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</si>
  <si>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</si>
  <si>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</si>
  <si>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</si>
  <si>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</si>
  <si>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</si>
  <si>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</si>
  <si>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</si>
  <si>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</si>
  <si>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</si>
  <si>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</si>
  <si>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</si>
  <si>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</si>
  <si>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</si>
  <si>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</si>
  <si>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</si>
  <si>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</si>
  <si>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</si>
  <si>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</si>
  <si>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</si>
  <si>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</si>
  <si>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</si>
  <si>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</si>
  <si>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World Bank 2019; UNHCR 17/01/2021; State Statistical Committee of the Republic of Azerbaijan</t>
  </si>
  <si>
    <t>https://data.worldbank.org/country/AM; https://reliefweb.int/sites/reliefweb.int/files/resources/UNHCR%20Armenia_Operational%20Update_%20Dec_Jan%202021.pdf; https://www.stat.gov.az/source/demoqraphy/ap/?lang=en</t>
  </si>
  <si>
    <t>REG013People exposed</t>
  </si>
  <si>
    <t>State Statistical Committee of the Republic of Azerbaijan; UNCT Armenia 22/01/2021; UNHCR 17/01/2021</t>
  </si>
  <si>
    <t>https://www.stat.gov.az/source/demoqraphy/ap/?lang=en; =CONCATENATE("https://reliefweb.int/sites/reliefweb.int/files/resources/Armenia%20Inter-Agency%20Response%20Plan.pdf; ", G8)</t>
  </si>
  <si>
    <t>In Azerbaijan, exposed population is considered affected due to shellings and population movement, and lack of more granular data. In Armenia, the two groups targetted by the UNCT response have been considered affected: the displaced population, and the host population</t>
  </si>
  <si>
    <t>REG013People affected</t>
  </si>
  <si>
    <t>UNHCR 17/01/2021; Key Informant Interview 14/12/2020</t>
  </si>
  <si>
    <t>https://reliefweb.int/sites/reliefweb.int/files/resources/UNHCR%20Armenia_Operational%20Update_%20Dec_Jan%202021.pdf</t>
  </si>
  <si>
    <t>People displaced according to Armenian and an estimate of people in Azerbaijan displaced by the 2020 conflict that still hadn't returned (350-400)</t>
  </si>
  <si>
    <t>REG013People displaced</t>
  </si>
  <si>
    <t>https://data.worldbank.org/country/ES</t>
  </si>
  <si>
    <t xml:space="preserve">The total population of Spain </t>
  </si>
  <si>
    <t>ESP002Total population</t>
  </si>
  <si>
    <t>IOM Missing Migrants Project 2020; ACLED 01/08/2020-27/01/2021; OCHA 13/11/2020</t>
  </si>
  <si>
    <t>https://missingmigrants.iom.int/downloads; https://data.humdata.org/dataset/acled-data-for-mexico; https://reliefweb.int/sites/reliefweb.int/files/resources/MEXICO_Tormenta%20Eta%20y%20FF%2011%20OCHA_Flash%20Update%201%20%28ONUMX%29.pdf</t>
  </si>
  <si>
    <t>Fatalaties by cartels/gangs/militias/authorities in last 6 months according to ACLED dataset (3454) + Figure of dead migrants along the US-Mexican border according to IOM data base (233) + hurricane related fatalities (27)</t>
  </si>
  <si>
    <t>MEX001Fatalities in all crises</t>
  </si>
  <si>
    <t>ACLED 01/08/2020-27/01/2021</t>
  </si>
  <si>
    <t>https://data.humdata.org/dataset/acled-data-for-mexico</t>
  </si>
  <si>
    <t>Fatalaties by cartels/gangs/militias/authorities in last 6 months according to ACLED dataset</t>
  </si>
  <si>
    <t>MEX002Fatalities reported</t>
  </si>
  <si>
    <t>MEX002Fatalities in all crises</t>
  </si>
  <si>
    <t>MEX003Fatalities in all crises</t>
  </si>
  <si>
    <t>Instituto Nacional de Ciencias Forenses de Guatemala 12/2020; CONRED 16/12/2020</t>
  </si>
  <si>
    <t>https://www.inacif.gob.gt/index.php/datos-numericos/informacion-mensual; https://conred.gob.gt/category/emergencia/emergencia-eta/</t>
  </si>
  <si>
    <t>This is the total of homicides between July - December 2020 (latest month available) for the whole country (1.876) plus hurricane related deaths (61)</t>
  </si>
  <si>
    <t>GTM001Fatalities in all crises</t>
  </si>
  <si>
    <t xml:space="preserve">ACLED 01/08/2020 - 27/01/2020 </t>
  </si>
  <si>
    <t xml:space="preserve">All fatalities reported on ACLED dataset. The figure is a minimum estimate rather than an accurate representation. </t>
  </si>
  <si>
    <t>NIC001Fatalities reported</t>
  </si>
  <si>
    <t>ACLED 01/08/2020 - 27/01/2020; UNICEF 22/11/2020; OCHA 04/11/2020</t>
  </si>
  <si>
    <t>https://acleddata.com/data-export-tool/; https://reliefweb.int/sites/reliefweb.int/files/resources/UNICEF%20Central%20America%20Humanitarian%20Situation%20Report%20No.%203%20%28Hurricanes%20Eta%20and%20Iota%20%20%29%20-%2011%20-20%20November%202020.pdf</t>
  </si>
  <si>
    <t xml:space="preserve">Fatalities related on ACLED dataset (3) + fatalities related to hurricanes (23). </t>
  </si>
  <si>
    <t>NIC001Fatalities in all crises</t>
  </si>
  <si>
    <t xml:space="preserve">INEC Costa Rica 2011; World Bank 2019; UNHCR 20/08/2020 </t>
  </si>
  <si>
    <t>www.inec.go.cr/poblacion/estimaciones-y-proyecciones-de-poblacion; https://data.worldbank.org/country/CR; https://www.unhcr.org/news/stories/2020/8/5f3ea3734/nicaraguan-refugee-heals-wounds-persecution-costa-rica.html</t>
  </si>
  <si>
    <t>Projections of the 2020 population of Costa Rica based on 2011 Census data estimate that the population is of 5.111.238 people. The calculations already take into account migration flows. However, since the influx of 86.000 Nicaraguans since April 2018 is out of the ordinary, this figure was added to the projection. Reliability is set as high as the figure also comes  close to the 2019 estimation of the World Bank (5,047,561).</t>
  </si>
  <si>
    <t>CRI002Total population</t>
  </si>
  <si>
    <t>UNHCR 28/08/2020</t>
  </si>
  <si>
    <t>https://www.unhcr.org/news/stories/2020/8/5f3ea3734/nicaraguan-refugee-heals-wounds-persecution-costa-rica.html</t>
  </si>
  <si>
    <t>Since the start of the Nicaraguan socio-economic crisis in April 2018 an estimated 86,000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</si>
  <si>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CRI002People affected</t>
  </si>
  <si>
    <t>CRI002People displaced</t>
  </si>
  <si>
    <t>UNHCR 31/10/2019; INEC Costa Rica; Government of Costa Rica; UNHCR 25/08/2020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</si>
  <si>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https://www.unhcr.org/news/stories/2020/8/5f3ea3734/nicaraguan-refugee-heals-wounds-persecution-costa-rica.html</t>
  </si>
  <si>
    <t>According to the United Nations High Commissioner for Refugees, 86.000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from the figure for people exposed. Level 2 is the remaining Nicaraguan population in Costa Rica. The hosting community is not really impacted by the limited number of Nicaraguans still residing in Costa Rica today and that is why it is not included beyond level 1.</t>
  </si>
  <si>
    <t>CRI002People in Need</t>
  </si>
  <si>
    <t>CRI002Minimal humanitarian conditions - Level 1</t>
  </si>
  <si>
    <t>CRI002Stressed humanitarian conditions - Level 2</t>
  </si>
  <si>
    <t>CRI002Moderate humanitarian conditions - Level 3</t>
  </si>
  <si>
    <t>UNHCR 24/01/2021
City Population 2020</t>
  </si>
  <si>
    <t>https://data2.unhcr.org/en/country/esp
https://www.citypopulation.de/en/spain/admin/</t>
  </si>
  <si>
    <t xml:space="preserve">Only the most affected areas are considered Canary Islands, Mainland Andalucia, Melilla, Balearic Islands, and Ceuta. </t>
  </si>
  <si>
    <t>ESP002Landmass affected</t>
  </si>
  <si>
    <t xml:space="preserve">Only the total population of the most affected areas are considered Canary Islands, Mainland Andalucia, Melilla, Balearic Islands, and Ceuta. 
</t>
  </si>
  <si>
    <t>ESP002People exposed</t>
  </si>
  <si>
    <t>Government of Thailand 2010; UNHCR 12/11/2020; UN Thailand Migration Report 2019</t>
  </si>
  <si>
    <t>https://data2.unhcr.org/en/situations/thailand ; https://www.aidsdatahub.org/sites/default/files/publication/UN_Thailand_Migration_Report_2019.pdf</t>
  </si>
  <si>
    <t>Since all people in southern Thailand are considered to be affected, there is no one considered to be only exposed (Level 1). Level 2 includes all those affected by the conflict in southern Thailand minus the PIN. Because all refugees are considered in need, there is no one at Level 1 or Level 2 for the refugee crisis. 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</si>
  <si>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THA001Minimal humanitarian conditions - Level 1</t>
  </si>
  <si>
    <t>THA001Severe humanitarian conditions - Level 4</t>
  </si>
  <si>
    <t>THA001Extreme humanitarian conditions - Level 5</t>
  </si>
  <si>
    <t>https://databank.worldbank.org/reports.aspx?source=2&amp;country=IRQ</t>
  </si>
  <si>
    <t xml:space="preserve">This is the surface area (sq. km) of Iraq based on World Bank database. The surface area is a country's total area, including areas under inland bodies of water and some coastal waterways. This figure was estimated on FAO’s data that were collected through annual questionnaires and it has been slightly changes through the years. Therefore, the reliability is set as medium. The ongoing conflict and displacement have affected the whole country of Iraq. . The total # of square kilometers consists of all Iraq governorates that are recognized by Iraq and conflict-affected areas based on 2020 HNO. </t>
  </si>
  <si>
    <t>IRQ001Landmass affected</t>
  </si>
  <si>
    <t>THA003Fatalities reported</t>
  </si>
  <si>
    <t>UNHCR 15/12/2020; UN Thailand Migration Report 2019</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</si>
  <si>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</si>
  <si>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THA003Minimal humanitarian conditions - Level 1</t>
  </si>
  <si>
    <t>THA003Stressed humanitarian conditions - Level 2</t>
  </si>
  <si>
    <t>THA003Severe humanitarian conditions - Level 4</t>
  </si>
  <si>
    <t>THA003Extreme humanitarian conditions - Level 5</t>
  </si>
  <si>
    <t>Official Site of General Board of Tourism of Kurdistan - Iraq</t>
  </si>
  <si>
    <t>http://bot.gov.krd/about-kurdistan/geography-geology
https://reliefweb.int/sites/reliefweb.int/files/resources/01.%20Referral%20Care%20SOPs%20June%202020%20%28UPDATE%29_0.pdf</t>
  </si>
  <si>
    <t>The Kurdistan Region comprises parts of the three governorates of Erbil, Suleimaniah and Duhok.
99% of Syrian refugees are located in Kurdistan Region based on NHCR 2019 - Humanitarian Inter-Agency Achievements for Syrian Refugees Information Kit no. 19</t>
  </si>
  <si>
    <t>IRQ003Landmass affected</t>
  </si>
  <si>
    <t>ACLED 01/08/2020-25/01/2021; OCHA 21/11/2020</t>
  </si>
  <si>
    <t>https://data.humdata.org/dataset/acled-data-for-colombia; https://reliefweb.int/sites/reliefweb.int/files/resources/20102020_afectaciones_por_emergencias_de_la_temporada_de_lluvias_vf.pdf</t>
  </si>
  <si>
    <t xml:space="preserve">fatalities listed by ACLED (445) + hurricane related fatalities (26). Fatalities related to Venezuelan migrant crisis for past 6 months are unavailable </t>
  </si>
  <si>
    <t>COL001Fatalities in all crises</t>
  </si>
  <si>
    <t>COL002Fatalities in all crises</t>
  </si>
  <si>
    <t>World Bank 2018; Migracion Colombia 30/09/2020</t>
  </si>
  <si>
    <t>https://databank.worldbank.org/data/views/reports/reportwidget.aspx?Report_Name=CountryProfile&amp;Id=b450fd57&amp;tbar=y&amp;dd=y&amp;inf=n&amp;zm=n&amp;country=COL; https://www.migracioncolombia.gov.co/infografias/distribucion-venezolanos-en-colombia-corte-a-30-de-septiembre</t>
  </si>
  <si>
    <t>The departments where more than 100,000 Venezuelans migrants are reported are: Antioquia, Atlantico, Bogota, La Guajira, Norte de Santander, Santander</t>
  </si>
  <si>
    <t>COL002Landmass affected</t>
  </si>
  <si>
    <t>OCHA 05/2018; R4V 05/01/2021</t>
  </si>
  <si>
    <t>https://data.humdata.org/dataset/venezuela-administrative-level-0-1-2-and-3-population-statistics-and-gazeteer; https://r4v.info/es/situations/platform</t>
  </si>
  <si>
    <t>OCHA figures based on government data (the latest census in 2011) using projections for 2018. Subtracted number of Venezuelans who left the country since 2015 when the crisis began.</t>
  </si>
  <si>
    <t>VEN001Total population</t>
  </si>
  <si>
    <t>VEN001People exposed</t>
  </si>
  <si>
    <t xml:space="preserve">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</si>
  <si>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VEN001People affected</t>
  </si>
  <si>
    <t>R4V 05/01/2021; R4V 14/01/2021</t>
  </si>
  <si>
    <t>https://r4v.info/es/situations/platform; https://reliefweb.int/sites/reliefweb.int/files/resources/R4V_Stock_Jan21_Eng.pdf</t>
  </si>
  <si>
    <t xml:space="preserve">Number of Venezuelans who have left their country. 3.3m left after 2015 when the economic crisis started spiralling down. Out of the total 5.4m people displaced, 4.6m are in Latin American and Carribean countries (January 2021). </t>
  </si>
  <si>
    <t>VEN001People displaced</t>
  </si>
  <si>
    <t>ENCOVI 2020; RMRP 2021; OCHA 23/07/2020</t>
  </si>
  <si>
    <t>https://assets.website-files.com/5d14c6a5c4ad42a4e794d0f7/5f03875cac6fc11b6d67a8a5_Presentaci%C3%B3n%20%20ENCOVI%202019-Pobreza_compressed.pdf; https://rmrp.r4v.info/; https://data.humdata.org/dataset/venezuela-administrative-level-0-1-2-and-3-population-statistics-and-gazeteer</t>
  </si>
  <si>
    <t>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t>
  </si>
  <si>
    <t>VEN001People in Need</t>
  </si>
  <si>
    <t>VEN001Minimal humanitarian conditions - Level 1</t>
  </si>
  <si>
    <t>VEN001Stressed humanitarian conditions - Level 2</t>
  </si>
  <si>
    <t>VEN001Moderate humanitarian conditions - Level 3</t>
  </si>
  <si>
    <t>VEN: OCHA 05/2018; R4V 05/09/2020; ECU: OCHA, 2018; R4V Ecuador 19/08/2020; BRA: IBGE 2019;COL: OCHA HNO 2020; TRI: World Bank 2019; RMRP 2021</t>
  </si>
  <si>
    <t>VEN: https://data.humdata.org/dataset/venezuela-administrative-level-0-1-2-and-3-population-statistics-and-gazeteer; https://r4v.info/es/situations/platform; ECU: https://data.humdata.org/dataset/ecuador-admin-level-2-boundaries#; https://data2.unhcr.org/en/situations/platform/location/7512; BRA:https://www.ibge.gov.br/cidades-e-estados.html?&amp;t=destaques; COL: https://reliefweb.int/sites/reliefweb.int/files/resources/GHO2021_EN.pdf; T&amp;T: https://data.worldbank.org/country/trinidad-and-tobago; https://reliefweb.int/sites/reliefweb.int/files/resources/2%20Pagers%202021%20TT.pdf</t>
  </si>
  <si>
    <t>VEN: 27,412,335 - OCHA figures based on government data (the latest census in 2011) using projections for 2020. Substracted number of Venezuelans who left the country since 2015 when the crisis began.
ECU: 14,483,499 + 415,835 Venezuelans in Ecuador as of January 2021
BRA: 211,755,692 - 2020 population estimate, according to Brazilian government
COL: 50,900,000 - Total population of the country according to the latest HNO 
PER: 31,989,256- Population figures (31,989,256) according to World Bank's midyear estimates for 2020. Total population is based on the de facto definition of population, which counts all residents regardless of legal status or citizenship.  
T&amp;T: 1,394,973 local population + 30800 Venezuelan refugees</t>
  </si>
  <si>
    <t>REG002Total population</t>
  </si>
  <si>
    <t>VEN: OCHA 05/2018; R4V 05/09/2020; ECU: OCHA, 2018; BRA:IBGE 2019; R4V 14/08/2020; COL: DANE, Projections for 2019; PER: OCHA, July 2015; TRI:World Bank 2018; RMRP 2021</t>
  </si>
  <si>
    <t>VEN: https://data.humdata.org/dataset/venezuela-administrative-level-0-1-2-and-3-population-statistics-and-gazeteer; https://r4v.info/es/situations/platform; BRA: https://www.ibge.gov.br/cidades-e-estados/rr.html; ECU: https://data.humdata.org/dataset/ecuador-admin-level-2-boundaries#; COL: https://data.humdata.org/dataset/colombia-admin-level-4-boundaries; PER: https://data.humdata.org/dataset/proyeccion-de-poblacion-por-distrito-y-edad-de-peru; TRI:https://data.worldbank.org/country/trinidad-and-tobago;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</si>
  <si>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4816633 - Population living in the cities of the most affected regions: Tulcan, Quito, Santiago de Guayaquil, Huaquillas and Lago Agrio  
BRA: 892.622 - Figure represents the population of Roraima state+ total displaced Venezuelans.  The vast majority of Venezuelan refugees and migrants in Brazil have gone to Roraima, with a much smaller number choosing  Amazonas, specifically the city of Manaus.
COL: 22.193.934. 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
PER: 16327560 - Number of people living in 6 provinces that were included as affected by the crisis. Based on OCHA population estimation. 
T&amp;T:1,394,973 local population + 30,800 Venezuelan refugees (+ ? number of Cubans and other migrants) </t>
  </si>
  <si>
    <t>REG002People exposed</t>
  </si>
  <si>
    <t>VEN: OCHA 05/2018; R4V 25/01/2021; ECU: R4V Ecuador 25/01/2021; RMRP 202110/12/2020; BRA: IBGE 2019; Reuters 11/2017; R4V Brazil 25/01/2021; COL: RMRP 2021 10/12/2020; Migracion Colombia 18/12/2020; PER: R4V 25/01/2021; RMRP 2021; TRI: RMRP 2021</t>
  </si>
  <si>
    <t>VEN:https://data.humdata.org/dataset/venezuela-administrative-level-0-1-2-and-3-population-statistics-and-gazeteer;https://r4v.info/es/situations/platform; ECU:https://data2.unhcr.org/es/situations/platform/location/7512; https://rmrp.r4v.info/; BRA: https://www.reuters.com/article/us-venezuela-crisis-brazil/venezuelan-migrants-pose-humanitarian-problem-in-brazil-idUSKBN1E51KV; https://www.ibge.gov.br/cidades-e-estados/rr/boa-vista.html; https://r4v.info/en/situations/platform/location/7509; COL: https://rmrp.r4v.info/; https://www.migracioncolombia.gov.co/infografias/distribucion-venezolanos-en-colombia-corte-a-30-de-octubre; PER:https://data2.unhcr.org/es/situations/platform/location/7416; https://rmrp.r4v.info/; TRI: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</si>
  <si>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622.835 - As of January 2021, 415.835 Venezuelans were estimated to be in Ecuador, many of whom were in need of food, health and nutrition assistance. It is also estimated that 207,000 people from host communitities are also in need of assistance. As information on how many people are in need as of now, this figure is used as people currently affected.
BRA: 660,654 - number of Venezuelans in Brazil +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COL: 3.601.352 - It includes Venezuelans with intention to stay (1,717,352) + Transit population (162,000) + Colombian returnees (980,000) + Host communities (742,000)
PER: 1.543.460 - Venezuelan refugees, migrants (1,043,460) + host communities estimated to be in need as per Regional Response Plan (500,000). Likely an underestimation given the added strain on education and health facilities in several parts of the country.
T&amp;T: 1,394,973 local population + 30,800 Venezuelan refugees (+ ? number of Cubans and other migrants) 
</t>
  </si>
  <si>
    <t>REG002People affected</t>
  </si>
  <si>
    <t>R4V 30/11/2020</t>
  </si>
  <si>
    <t>https://r4v.info/es/situations/platform</t>
  </si>
  <si>
    <t xml:space="preserve">All Venezuelans who have left the country as of December 2020. </t>
  </si>
  <si>
    <t>REG002People displaced</t>
  </si>
  <si>
    <t>VEN: ENCOVI 2020; OCHA 05/2018; R4V 05/01/2021; ECU: R4V Ecuador 31/12/2020; RMRP 2021; BRA: R4V 31/10/2020; COL: RMRP 2021; R4V Colombia 01/2021; Migracion Colombia 18/12/2020; PER: Regional Response Plan  2021; TRI: T&amp;T RMRP 2021</t>
  </si>
  <si>
    <t>VEN: https://assets.website-files.com/5d14c6a5c4ad42a4e794d0f7/5f03875cac6fc11b6d67a8a5_Presentaci%C3%B3n%20%20ENCOVI%202019-Pobreza_compressed.pdf; https://data.humdata.org/dataset/venezuela-administrative-level-0-1-2-and-3-population-statistics-and-gazeteer; https://r4v.info/es/situations/platform; ECU: https://data2.unhcr.org/es/situations/platform/location/7512; COL: https://r4v.info/es/documents/details/82927; https://r4v.info/en/situations/platform/location/10044; https://www.migracioncolombia.gov.co/infografias/distribucion-venezolanos-en-colombia-corte-a-30-de-octubre; PER: https://reliefweb.int/report/colombia/rmrp-2021-regional-refugee-and-migrant-response-plan-refugees-and-migrants-venezuela; TRI: https://reliefweb.int/sites/reliefweb.int/files/resources/2%20Pagers%202021%20TT.pdf</t>
  </si>
  <si>
    <t xml:space="preserve">VEN: 54% of the total population (14.802.661)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total population - PiN (12.609.674). Level 1, 4, 5 = 0 
ECU: The estimated number of Venezuelan migrant and refugees currently in Ecuador 415,835 and around 207,000 people from the host communites considered to be in need of assitance are placed in Level 3 (622.835). The remaining population living in the most affected regions of the country are considered to be affected and in Level 1. Level 2,4,5 = 0
BRA: 261,441. PIN and level 3: Figure represents the number of Venezuelan refugees and migrants currently in Brazil. A detailed breakdown of severity of need is not available. Needs have been reported in the areas of shelter and nutrition. The remaining population living in the most affected regions of the country are considered to be affected and in Level 2. Level 1 = remaining exposed, 231.968. Level 4, 5 = 0
COL: PIN number includes the number of Venezuelans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The latest Regional Response Plan 2021 estimates that 735,000 refugees and migrants from Venezuela and 500,000 members of the host communities in the country will be in need of some sort of humanitarian assistance. No other data on the current impact on hosting communities is available. It is estimated that the rest is able to meet their needs by applying (sometimes unsustainable) coping strategies. The remaining population living in the most affected regions of the country are considered to be affected and in Level 1.
T&amp;T: most recent estimate of 30,800 Venezuelans in T&amp;T from RMRP (used as PIN number, level 3). While Venezuelans present in the country likley add a strain to resources/services, the impact on the host community in terms of humanitarian needs seems to be low. They are placed in Level 1.
</t>
  </si>
  <si>
    <t>REG002People in Need</t>
  </si>
  <si>
    <t>REG002Minimal humanitarian conditions - Level 1</t>
  </si>
  <si>
    <t>REG002Stressed humanitarian conditions - Level 2</t>
  </si>
  <si>
    <t>REG002Moderate humanitarian conditions - Level 3</t>
  </si>
  <si>
    <t>REG002Severe humanitarian conditions - Level 4</t>
  </si>
  <si>
    <t>REG002Extreme humanitarian conditions - Level 5</t>
  </si>
  <si>
    <t xml:space="preserve">UNOCHA 10/11/2020
</t>
  </si>
  <si>
    <t xml:space="preserve">https://reliefweb.int/country/sdn?figures=all#key-figures </t>
  </si>
  <si>
    <t xml:space="preserve">Although the figure is from November, since there was a change in the numbers, it should be included in the updated GCSI. This is the total number of houses that have been partially damaged.
</t>
  </si>
  <si>
    <t>SDN006Buildings damaged</t>
  </si>
  <si>
    <t xml:space="preserve">OCHA 10/11/2020
</t>
  </si>
  <si>
    <t xml:space="preserve">Although the figure is from November, since there was a change in the numbers, it should be included in the updated GCSI. This is the total number of houses that have been destroyed.
</t>
  </si>
  <si>
    <t>SDN006Buildings destroyed</t>
  </si>
  <si>
    <t>OCHA 18/03/2020; UNHCR 31/10/2020; UNHCR 31/10/2020; UNHCR 31/10/2020</t>
  </si>
  <si>
    <t>https://data.humdata.org/dataset/senegal-population-statistics; https://data2.unhcr.org/en/country/sen; https://data2.unhcr.org/en/country/gnb; https://data2.unhcr.org/en/country/gmb</t>
  </si>
  <si>
    <t xml:space="preserve">OCHA population data + refugees in Senegal - Senegalese refugees in Gambia and Guinea-Bissau
</t>
  </si>
  <si>
    <t>SEN002Total population</t>
  </si>
  <si>
    <t>SEN002People exposed</t>
  </si>
  <si>
    <t>Cadre Harmonise 11/12/2020</t>
  </si>
  <si>
    <t>https://data.humdata.org/dataset/cadre-harmonise</t>
  </si>
  <si>
    <t>Results of the 2020 Cadre Harmonise for the Sep-Dec 2020 period. Population in IPC2 and above is considered affected.</t>
  </si>
  <si>
    <t>SEN002People affected</t>
  </si>
  <si>
    <t>Estimated number of people in IPC phases 1-5 according to the Cadre Harmonise make up the "Current Humanitarian conditions" indicators (current period Sep-Dec 2020)</t>
  </si>
  <si>
    <t>SEN002People in Need</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</si>
  <si>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</si>
  <si>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</si>
  <si>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</si>
  <si>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</si>
  <si>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</si>
  <si>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OCHA 25/01/2021</t>
  </si>
  <si>
    <t>https://www.humanitarianresponse.info/sites/www.humanitarianresponse.info/files/documents/files/25012021_ner_hno_2021.pdf</t>
  </si>
  <si>
    <t>2021 population estimate as stated in the 2021 HNO</t>
  </si>
  <si>
    <t>NER001Total population</t>
  </si>
  <si>
    <t>NER001People exposed</t>
  </si>
  <si>
    <t>Sum of PIN and L2 needs from 2021 HNO</t>
  </si>
  <si>
    <t>NER001People affected</t>
  </si>
  <si>
    <t>PIN and severity figures for L2-L5 severity taken from 2021 HNO figures. L1 is the remaining population</t>
  </si>
  <si>
    <t>NER001People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</si>
  <si>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</si>
  <si>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</si>
  <si>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</si>
  <si>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</si>
  <si>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</si>
  <si>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NER002Total population</t>
  </si>
  <si>
    <t>Whole population living in Diffa</t>
  </si>
  <si>
    <t>NER002People exposed</t>
  </si>
  <si>
    <t>Population facing L2-L5 needs according to 2021 HNO</t>
  </si>
  <si>
    <t>NER002People affected</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</si>
  <si>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</si>
  <si>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</si>
  <si>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</si>
  <si>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</si>
  <si>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</si>
  <si>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</si>
  <si>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NER003Total population</t>
  </si>
  <si>
    <t>Population of Tahoua and Tillaberi according to 2021 HNO</t>
  </si>
  <si>
    <t>NER003People exposed</t>
  </si>
  <si>
    <t>NER003People affected</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</si>
  <si>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</si>
  <si>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</si>
  <si>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</si>
  <si>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</si>
  <si>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</si>
  <si>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</si>
  <si>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NER004Total population</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</si>
  <si>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</si>
  <si>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</si>
  <si>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</si>
  <si>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</si>
  <si>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OCHA 26/04/2018</t>
  </si>
  <si>
    <t>https://data.humdata.org/dataset/niger-administrative-level-0-3-population-statistics</t>
  </si>
  <si>
    <t>Population of Maradi's Guidan-Roumdji and Madarounfa departments + displaced population in Maradi. The latest available population data at this administrative level is from 2018.</t>
  </si>
  <si>
    <t>NER004People exposed</t>
  </si>
  <si>
    <t>NER004People affected</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</si>
  <si>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</si>
  <si>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</si>
  <si>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</si>
  <si>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</si>
  <si>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</si>
  <si>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</si>
  <si>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ACLED 01/2021</t>
  </si>
  <si>
    <t>These are the number of fatalities related to political violence and protest events recorded in Burundi between 15 July 2020 to 15 January 2021.</t>
  </si>
  <si>
    <t>BDI001Fatalities in all crises</t>
  </si>
  <si>
    <t>UNHCR 31/05/2020; UNHCR, GoB and MIDIMAR 31/03/2020;  UNHCR 31/10/2020.</t>
  </si>
  <si>
    <t>https://data2.unhcr.org/en/situations/burundi; https://data2.unhcr.org/en/documents/download/77054; https://data2.unhcr.org/en/documents/download/77055; https://reporting.unhcr.org/sites/default/files/UNHCR%20Rwanda%20-%20Population%20Statistics%20-%20September%202020.pdf</t>
  </si>
  <si>
    <t>This is the sum total of level 1-5 needs according to ACAPS methodology for population living in affected areas.</t>
  </si>
  <si>
    <t>RWA002People exposed</t>
  </si>
  <si>
    <t>UNHCR 31/12/2020</t>
  </si>
  <si>
    <t>https://data2.unhcr.org/en/country/rwa</t>
  </si>
  <si>
    <t>This is the sum total of level 2-5 needs according to ACAPS methodology for population affected by a crisis.</t>
  </si>
  <si>
    <t>RWA002People affected</t>
  </si>
  <si>
    <t>PIN is the sum of levels 3-5 of humanitarian needs according to ACAPS methodology. Level 1 includes the total population in  districts hosting refugees (OCHA based on 2012 Census) minus the people on level 3 of humanitarian needs. Level 3  consists of displaced refugee population.  There is no one considered to be in severity levels 2, 4 and 5.</t>
  </si>
  <si>
    <t>RWA002People displaced</t>
  </si>
  <si>
    <t>RWA002People in Need</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</si>
  <si>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</si>
  <si>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</si>
  <si>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</si>
  <si>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</si>
  <si>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</si>
  <si>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 xml:space="preserve">OCHA 28/12/2020
</t>
  </si>
  <si>
    <t>https://reporting.unhcr.org/sites/default/files/pdfsummaries/GA2021-Brazil-eng.pdf</t>
  </si>
  <si>
    <t xml:space="preserve">In Brazil, which host some 490,000 people of concern to UNHCR by the end of 2020, it is estimated that this figure will surpass 515,000 by the end of 2021
</t>
  </si>
  <si>
    <t>BRA002People displaced</t>
  </si>
  <si>
    <t xml:space="preserve">No comprehensive data available. Anecdotal accounts suggest that refugee-hosting areas have experienced an increase in crime. 
</t>
  </si>
  <si>
    <t>BRA002Severe humanitarian conditions - Level 4</t>
  </si>
  <si>
    <t>BRA002Extreme humanitarian conditions - Level 5</t>
  </si>
  <si>
    <t xml:space="preserve">OCHA, 2018 R4V Ecuador 27/01/2021 UNHCR 31/12/2020 R4V Ecuador 19/08/2020
</t>
  </si>
  <si>
    <t>https://data2.unhcr.org/es/situations/platform/location/7512
  https://data.humdata.org/dataset/ecuador-admin-level-2-boundaries#
  https://data.humdata.org/dataset/ecuador-admin-level-2-boundaries#</t>
  </si>
  <si>
    <t xml:space="preserve">Population living in the cities of the most affected regions: Tulcan, Quito, Santiago de Guayaquil, Huaquillas and Lago Agrio  (4,816,633). Based on ACAPS methodology levels 1-5
</t>
  </si>
  <si>
    <t>ECU002People exposed</t>
  </si>
  <si>
    <t>CMR004Fatalities reported</t>
  </si>
  <si>
    <t xml:space="preserve">R4V Ecuador 16/09/2020 R4V Ecuador 19/08/2020
</t>
  </si>
  <si>
    <t>https://data2.unhcr.org/es/situations/platform/location/7512
  https://data2.unhcr.org/es/situations/platform/location/7512</t>
  </si>
  <si>
    <t xml:space="preserve">As of 27 January, 2021, 415,835 Venezuelans were estimated to be in Ecuador, many of whom were in need of food, health and nutrition assistance. It is also estimated that 209,000 people from host communities are also in need of assistance. As information on how many people are in need as of now, this figure is used as people currently affected. ACAPS methodology levels 2-5
</t>
  </si>
  <si>
    <t>ECU002People affected</t>
  </si>
  <si>
    <t xml:space="preserve">R4V Ecuador 27/01/2021 UNHCR 31/12/2020
</t>
  </si>
  <si>
    <t>https://data2.unhcr.org/es/situations/platform/location/7512
  ;
  https://reliefweb.int/sites/reliefweb.int/files/resources/Refugiados%20y%20migrantes%20en%20Ecuador%20-%20Reporte%20de%20situaci%C3%B3n%20%28Diciembre%202020%29.pdf</t>
  </si>
  <si>
    <t xml:space="preserve">As of 27 January,  2021, 415835 Venezuelans were estimated to be in Ecuador, many of whom were in need of food, health and nutrition assistance. 
</t>
  </si>
  <si>
    <t>ECU002People displaced</t>
  </si>
  <si>
    <t>https://data2.unhcr.org/es/situations/platform/location/7512</t>
  </si>
  <si>
    <t>ECU002People in Need</t>
  </si>
  <si>
    <t xml:space="preserve">OCHA, 2018
</t>
  </si>
  <si>
    <t>https://data.humdata.org/dataset/ecuador-admin-level-2-boundaries#</t>
  </si>
  <si>
    <t xml:space="preserve">The total population living in the most affected regions of the country are considered to be affected and in Level 1 need. Population living in the cities of the most affected regions: Tulcan, Quito, Santiago de Guayaquil, Huaquillas and Lago Agrio  (4,816,633)
</t>
  </si>
  <si>
    <t>ECU002Minimal humanitarian conditions - Level 1</t>
  </si>
  <si>
    <t xml:space="preserve">R4V Ecuador 19/08/2020
</t>
  </si>
  <si>
    <t xml:space="preserve">Some 209,000 people from the host communities are considered to be in need of of some sort of humanitarian assistance.
</t>
  </si>
  <si>
    <t>ECU002Stressed humanitarian conditions - Level 2</t>
  </si>
  <si>
    <t>ECU002Moderate humanitarian conditions - Level 3</t>
  </si>
  <si>
    <t xml:space="preserve">No comprehensive data available.
</t>
  </si>
  <si>
    <t>ECU002Severe humanitarian conditions - Level 4</t>
  </si>
  <si>
    <t>ECU002Extreme humanitarian conditions - Level 5</t>
  </si>
  <si>
    <t>https://data2.unhcr.org/en/documents/details/84123</t>
  </si>
  <si>
    <t>The sum of people facing levels 1-5 humanitarian needs according to ACAPS methodology.</t>
  </si>
  <si>
    <t>CMR004People exposed</t>
  </si>
  <si>
    <t>The sum of people facing levels 2-5 humanitarian needs according to ACAPS methodology.</t>
  </si>
  <si>
    <t>CMR004People affected</t>
  </si>
  <si>
    <t xml:space="preserve">People in need is the total number of CAR refugees in country. People experiencing level 1 humanitarian conditions represents the host population in Adamaoua, Est and North regions. </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</si>
  <si>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</si>
  <si>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</si>
  <si>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</si>
  <si>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</si>
  <si>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</si>
  <si>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</si>
  <si>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 xml:space="preserve">UNICEF 09/01/2019; UNICEF 06/2018; OCHA 2019 Worldometers 11/2019; UNHCR 30/09/2019
</t>
  </si>
  <si>
    <t>http://www.worldometers.info/world-population/eritrea-population/
  https://reliefweb.int/sites/reliefweb.int/files/resources/RB_EHGL_RefAs_190930.pdf
  https://www.unicef.org/appeals/eritrea.html#1
  https://reliefweb.int/sites/reliefweb.int/files/resources/UNICEF%20Eritrea%202018%20Mid%20Year%20Humanitarian%20Situation%20Report.pdf
  https://www.unocha.org/southern-and-eastern-africa-rosea/eritrea</t>
  </si>
  <si>
    <t xml:space="preserve">Eritrea is characterized by harsh climatic conditions, exacerbating the vulnerability of communities. In recent years, the country’s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The number also includes those displaced (refugees in Eritrea and Eritreans outside of country) and minus 10,000 estimated to be internally displaced in Eritrea as they would be already counted in the total population in country.
</t>
  </si>
  <si>
    <t>ERI001People affected</t>
  </si>
  <si>
    <t xml:space="preserve">UNHCR 23/11/2020 UNHCR 15/12/2020 31/12/2020  UNHCR 30/09/2019; IDMC 2014; IDMC 16/07/2010
</t>
  </si>
  <si>
    <t> https://reliefweb.int/sites/reliefweb.int/files/resources/RB_EHGL_RefAs_190930.pdf 
  http://www.internal-displacement.org/countries/eritrea
  https://www.refworld.org/topic,50ffbce526e,50ffbce5274,4c4030912,0,IDMC,,ERI.html
  ;
  https://reliefweb.int/sites/reliefweb.int/files/resources/UNHCR%20Fact%20Sheet%20Ethiopia-December%202020.pdf
  ;
  https://reliefweb.int/sites/reliefweb.int/files/resources/Overview%20of%20Refugees%20and%20Asylum-seekers%20in%20Sudan%20-%20Nov%202020.pdf
  ;
  https://reliefweb.int/sites/reliefweb.int/files/resources/Sudanese%20refugees%20in%20Eritrea_V3.pdf</t>
  </si>
  <si>
    <t xml:space="preserve">289,600 (Eritrean refugees and asylum seekers in neighboring countries) + 99 Sudanese (refugees and asylum seekers in Eritrea) + 10,000 (IDPs); UPDATE FROM OCTOBER TO DECEMBER 2020 no further updates as of 29/01/2021
</t>
  </si>
  <si>
    <t>ERI001People displaced</t>
  </si>
  <si>
    <t xml:space="preserve">ACLED  27/01/2021
</t>
  </si>
  <si>
    <t xml:space="preserve">No information available (June 2020-January 2021)
</t>
  </si>
  <si>
    <t>ERI001Fatalities reported</t>
  </si>
  <si>
    <t>ERI001Fatalities in all crises</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</si>
  <si>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</si>
  <si>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</si>
  <si>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</si>
  <si>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</si>
  <si>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Myanmar National Census 2014; HNO 2021</t>
  </si>
  <si>
    <t>https://myanmar.unfpa.org/en/publications/union-report-volume-3k-rakhine-state-report; https://reliefweb.int/sites/reliefweb.int/files/resources/mmr_humanitarian_needs_overview_2021_final.pdf</t>
  </si>
  <si>
    <t xml:space="preserve">The country level is an aggregation of people in need across Rakhine states and Southern Chin state and Kachin and Shan states. Level 1 includes all people exposed to the conflict, which is considered to be the entire population of all four states,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</si>
  <si>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MMR001Severe humanitarian conditions - Level 4</t>
  </si>
  <si>
    <t>MMR001Extreme humanitarian conditions - Level 5</t>
  </si>
  <si>
    <t>IDP, host, non-host, refugees</t>
  </si>
  <si>
    <t>MMR001Crisis affected groups</t>
  </si>
  <si>
    <t>Myanmar Census 2014</t>
  </si>
  <si>
    <t>https://myanmar.unfpa.org/en/publications/union-report-volume-3k-rakhine-state-report</t>
  </si>
  <si>
    <t xml:space="preserve">The whole of the Rakhine state (36,778 km²) is affected by the conflict to a degree. Paletwa township in Chin is also affected (8,079 km²). </t>
  </si>
  <si>
    <t>MMR002Landmass affected</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</si>
  <si>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t>
  </si>
  <si>
    <t>MMR002People exposed</t>
  </si>
  <si>
    <t xml:space="preserve">This is based on the HNO PIN dataset and includes townships where PIN in Rakhine are living with the Census data to determine how many people are affected.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t>
  </si>
  <si>
    <t>MMR002People affected</t>
  </si>
  <si>
    <t xml:space="preserve">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</si>
  <si>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MMR002People in Need</t>
  </si>
  <si>
    <t>MMR002Minimal humanitarian conditions - Level 1</t>
  </si>
  <si>
    <t>MMR002Stressed humanitarian conditions - Level 2</t>
  </si>
  <si>
    <t>MMR002Moderate humanitarian conditions - Level 3</t>
  </si>
  <si>
    <t>MMR002Severe humanitarian conditions - Level 4</t>
  </si>
  <si>
    <t>MMR002Extreme humanitarian conditions - Level 5</t>
  </si>
  <si>
    <t>MMR002Crisis affected groups</t>
  </si>
  <si>
    <t xml:space="preserve">Myanmar Census 2014
</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</si>
  <si>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</si>
  <si>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MMR003Landmass affected</t>
  </si>
  <si>
    <t>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</si>
  <si>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MMR003People exposed</t>
  </si>
  <si>
    <t>The population directly affected by conflict 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</si>
  <si>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MMR003People affected</t>
  </si>
  <si>
    <t xml:space="preserve">The Level 1 (exposed) includes the entire population of Kachin and Shan states minus the number of directly affected. Level 2 severity (affected population) is all those living in the districts where PIN are present - i.e. district populations minus the PIN.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for Kachin and Shan, no one is considered to be in extreme need. </t>
  </si>
  <si>
    <t>MMR003People in Need</t>
  </si>
  <si>
    <t>MMR003Minimal humanitarian conditions - Level 1</t>
  </si>
  <si>
    <t>MMR003Stressed humanitarian conditions - Level 2</t>
  </si>
  <si>
    <t>MMR003Moderate humanitarian conditions - Level 3</t>
  </si>
  <si>
    <t>MMR003Severe humanitarian conditions - Level 4</t>
  </si>
  <si>
    <t>MMR003Extreme humanitarian conditions - Level 5</t>
  </si>
  <si>
    <t>HNO 2021</t>
  </si>
  <si>
    <t>https://myanmar.unfpa.org/en/publications/union-report-volume-3k-rakhine-state-report; https://reliefweb.int/report/myanmar/myanmar-humanitarian-needs-overview-2020-december-2019</t>
  </si>
  <si>
    <t xml:space="preserve">IDP, host, and non-host </t>
  </si>
  <si>
    <t>MMR003Crisis affected groups</t>
  </si>
  <si>
    <t>CH 11/12/2020; UNHCR 31/12/2020</t>
  </si>
  <si>
    <t>https://data.humdata.org/dataset/cadre-harmonise
https://data2.unhcr.org/en/country/mrt</t>
  </si>
  <si>
    <t>The current humanitarian conditions indicators are based off of Cadre Harmonisé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</si>
  <si>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MRT003Extreme humanitarian conditions - Level 5</t>
  </si>
  <si>
    <t>UN OCHA 26/01/2021</t>
  </si>
  <si>
    <t>https://reliefweb.int/sites/reliefweb.int/files/resources/south_sudan_2021_humanitarian_needs_overview.pdf</t>
  </si>
  <si>
    <t xml:space="preserve">The total PIN figure of 8.3 million is determined from the 2021 HNO. The PIN distribution across levels 3, 4, and 5 follows the HNO distribution, which was determined by PIN in counties experiencing levels 3 and 4 humanitarian conditions. No South Sudanese were considered to be on level 5. The entire country is considered to be affected by the complex crisis, and therefore was calculated by taking the total population minus the PIN figure. </t>
  </si>
  <si>
    <t>SSD001People in Need</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</si>
  <si>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</si>
  <si>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</si>
  <si>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</si>
  <si>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</si>
  <si>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</si>
  <si>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 xml:space="preserve">IOM 01/09/2020; UNHCR 31/12/2020; OCHA 16/02/2020
</t>
  </si>
  <si>
    <t>https://data2.unhcr.org/en/situations/southsudan ;https://dtm.iom.int/south-sudan; https://reliefweb.int/sites/reliefweb.int/files/resources/south_sudan_flooding_situation_report_31jan2021.pdf</t>
  </si>
  <si>
    <t>This figure includes the IDPs determined from IOM Round 9 (1,615,765) and the refugees and asylum seekers from South Sudan who are in other countries according to UNHCR data (2,316,738), and OCHA situation report on the number displaced due to floods in 2020 (504,000).</t>
  </si>
  <si>
    <t>SSD001People displaced</t>
  </si>
  <si>
    <t>Deep South Watch 15/02/2021</t>
  </si>
  <si>
    <t>https://deepsouthwatch.org/th/dsid</t>
  </si>
  <si>
    <t>Number of people killed as part of the conflict registered by the Deep South Watch organisation in last 6 months (August - February 2021). They are unlikely linked to deaths related to the refugee crisis along the Myanmar border.</t>
  </si>
  <si>
    <t>THA001Fatalities reported</t>
  </si>
  <si>
    <t>THA002Fatalities reported</t>
  </si>
  <si>
    <t>Cadre Harmonise (Harmonised Framework) 12/10/2020 for October to December 2020</t>
  </si>
  <si>
    <t>https://fscluster.org/sites/default/files/documents/cmr_ch_fiche_communication_october_2020_vfinal_eng.pdf</t>
  </si>
  <si>
    <t>This is the sum of people facing levels 1-5 humanitarian needs according to ACAPS methodology.</t>
  </si>
  <si>
    <t>CMR003People exposed</t>
  </si>
  <si>
    <t>This is the sum of people facing levels 2-5 humanitarian needs according to ACAPS methodology.</t>
  </si>
  <si>
    <t>CMR003People affected</t>
  </si>
  <si>
    <t>PIN is the sum of populations on levels 3-5. Levels 1-5 correspond to the Cadre Harmonise.</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</si>
  <si>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</si>
  <si>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</si>
  <si>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</si>
  <si>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</si>
  <si>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</si>
  <si>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</si>
  <si>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INE 2018; OCHA 23/02/2021</t>
  </si>
  <si>
    <t>http://www.ine.gov.mz/estatisticas/estatisticas-territorias-distritais; https://reliefweb.int/sites/reliefweb.int/files/resources/ROSEA_20210223_MOZ_Snapshot.pdf</t>
  </si>
  <si>
    <t xml:space="preserve">Total surface area of Cabo Delgado, Niassa and Nampula. Although Cabo Delgado is by far the most affected province, the two neighbouring provinces host displaced people and people in need because of the conflict. However not all parts of these two provinces may be affected by the crisis. </t>
  </si>
  <si>
    <t>MOZ004Landmass affected</t>
  </si>
  <si>
    <t xml:space="preserve">It is difficult to establish how many Lebanese and refugees left the country due to the socio-economic crisis. The last  figure for Lebanese emigration between 1990 and mid 2019 was around 844,200 people. Up to 300,000 people have been displaced due to Beirut Port Explosion. Mostly have returned to their home.
</t>
  </si>
  <si>
    <t>LBN004People displaced</t>
  </si>
  <si>
    <t>OCHA, GHO 2021 (12/2020)</t>
  </si>
  <si>
    <t>https://gho.unocha.org/syria</t>
  </si>
  <si>
    <t>The total population in Syria, according to OCHA latest figure</t>
  </si>
  <si>
    <t>SYR001Total population</t>
  </si>
  <si>
    <t>https://data.worldbank.org/indicator/AG.SRF.TOTL.K2?locations=SY</t>
  </si>
  <si>
    <t xml:space="preserve">The whole country landmass of Syria is affected by the crisis.
</t>
  </si>
  <si>
    <t>SYR001Landmass affected</t>
  </si>
  <si>
    <t xml:space="preserve">The whole population of Syria is affected by the crisis.
</t>
  </si>
  <si>
    <t>SYR001People exposed</t>
  </si>
  <si>
    <t>Everyone has been impacted by the war due to its protracted nature.</t>
  </si>
  <si>
    <t>SYR001People affected</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</si>
  <si>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</si>
  <si>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</si>
  <si>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</si>
  <si>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</si>
  <si>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PHL003Severe humanitarian conditions - Level 4</t>
  </si>
  <si>
    <t>PHL003Extreme humanitarian conditions - Level 5</t>
  </si>
  <si>
    <t>OCHA 24/01/2020; UNHCR 28/02/2021; UNHCR 31/01/2021; UNHCR 31/01/2021; UNHCR 31/01/2021; UNHCR 31/01/2021</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</si>
  <si>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</si>
  <si>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Total population -  Malian refugees in third countries + refugees in Mali + asylum seekers in Mali</t>
  </si>
  <si>
    <t>MLI001Total population</t>
  </si>
  <si>
    <t>The whole population is affected by the complex crisis</t>
  </si>
  <si>
    <t>MLI001People exposed</t>
  </si>
  <si>
    <t>OCHA 03/02/2021</t>
  </si>
  <si>
    <t>https://www.humanitarianresponse.info/sites/www.humanitarianresponse.info/files/documents/files/mli_hno_2021_mali_v4.pdf</t>
  </si>
  <si>
    <t>Affected population based on 2021 HNO</t>
  </si>
  <si>
    <t>MLI001People affected</t>
  </si>
  <si>
    <t>MLI001People in Need</t>
  </si>
  <si>
    <t>The population of people in need of humanitarian assistance has been spread across levels 3, 4, and 5 according to increasing severity of needs. L2 PIN in the 2021 HNO are counted as L3 in the Severity Index, so that they get considered as PIN according to the methodology.</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</si>
  <si>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</si>
  <si>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</si>
  <si>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</si>
  <si>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</si>
  <si>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</si>
  <si>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State Statistical Committee of the Republic of Azerbaijan; 
UNHCR 17/02/2021</t>
  </si>
  <si>
    <t>https://www.stat.gov.az/source/demoqraphy/ap/?lang=en ; https://data2.unhcr.org/en/country/arm?secret=unhcrrestricted</t>
  </si>
  <si>
    <t>Population within the international recognized borders of Azerbaijan minus displacements from Nagorno-Karabakh to Armenia</t>
  </si>
  <si>
    <t>AZE002Total population</t>
  </si>
  <si>
    <t>IMWG  24/02/2021</t>
  </si>
  <si>
    <t>https://data2.unhcr.org/en/documents/details/85321</t>
  </si>
  <si>
    <t>refugee-like arrivals + returnees</t>
  </si>
  <si>
    <t>AZE002People displaced</t>
  </si>
  <si>
    <t>UNHCR 27/10/2020</t>
  </si>
  <si>
    <t>https://app.powerbi.com/view?r=eyJrIjoiY2RhMmExMjgtZWRlMS00YjcwLWI0MzktNmEwNDkwYzdmYTM0IiwidCI6ImU1YzM3OTgxLTY2NjQtNDEzNC04YTBjLTY1NDNkMmFmODBiZSIsImMiOjh9</t>
  </si>
  <si>
    <t xml:space="preserve">Over 1.4 million people are registered as IDPs by 
the Government of Ukraine, 734,000 of whom reside 
permanently in GCA. </t>
  </si>
  <si>
    <t>UKR002People displaced</t>
  </si>
  <si>
    <t>OCHA 15/02/2021</t>
  </si>
  <si>
    <t>https://www.humanitarianresponse.info/sites/www.humanitarianresponse.info/files/documents/files/hno_2021-eng_-_2021-02-09.pdf</t>
  </si>
  <si>
    <t xml:space="preserve">Level 1 - Exposed - affected (908,827): Total population of Donetska and Luhansk oblasts.
Level 2 - Affected - PiN (2,000,000): population living in the area along the contact line (from 0 – 20+ km).
Level 3 – Moderate (1,700,000): PiN excluding elderly and PWD.
Level 4 – Sever (1,700,000): PiN who are elderly or PWD.
Level 5: Zero.
Level 1 - Exposed (6,308,827). Total population of Donetska and Luhansk oblasts. Level 2 - Affected (5,400,000). Estimated population living in the area along the contact line (from 0 – 20+ km). Includes non-government controlled areas and government controlled areas. Due to conflict, mine contamination, and restrictions on movement and humanitarian access on both sides, anyone living within 20km of the contact lines is likely to be directly affected by the conflict. Areas closer to the contact line are likely to face higher needs and worse humanitarian conditions, though this is not always the case, as people living in rural areas far away from the contact line also experience severe humanitarian conditions due to access challenges.
PIN: 3,400,000 – which includes 1.675 million people living in NGCA, 1.36 million in GCAs and 343K IDPs. The highest humanitarian needs are found in WASH, Protection, and Health/FSL. These sectoral needs are particularly severe for the elderly, which make up approximately 37% of the PIN population. People with disabilities makes 12.9% o0f PiN. Elderly and PWD are likely to have more extreme humanitarian needs. This is due to limited mobility and isolation, economic insecurity, and access challenges in reaching healthcare or clean water, due to disabilities or physical limitations. Therefore, the 1,700,000 elderly and PWD living in GCAs and NGCAs are considered to be Level 4 severity. The remaining 1,700,000 are assumed to be on Level 3, experiencing moderate humanitarian conditions. Level 5: There is no one classified as being in level 5 severity. </t>
  </si>
  <si>
    <t>UKR002People in Need</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</si>
  <si>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</si>
  <si>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</si>
  <si>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</si>
  <si>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</si>
  <si>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</si>
  <si>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Myanmar Census 2014, Government of Bangladesh 2011, ISCG 01/2019</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</si>
  <si>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</si>
  <si>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 (650)</t>
  </si>
  <si>
    <t>REG011Landmass affected</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</si>
  <si>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</si>
  <si>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</si>
  <si>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</si>
  <si>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REG011Crisis affected groups</t>
  </si>
  <si>
    <t>Iran Statistical Centre 2016 (Census), UNHCR 2021</t>
  </si>
  <si>
    <t>https://www.amar.org.ir/english/Population-and-Housing-Censuses http://reporting.unhcr.org/node/2527#_ga=2.90842078.552184647.1580732886-2131988880.1565351050</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</si>
  <si>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</si>
  <si>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IRN004Total population</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</si>
  <si>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</si>
  <si>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</si>
  <si>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</si>
  <si>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</si>
  <si>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</si>
  <si>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</si>
  <si>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</si>
  <si>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</si>
  <si>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</si>
  <si>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</si>
  <si>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https://data.worldbank.org/indicator/SP.POP.TOTL</t>
  </si>
  <si>
    <t>Total population in country</t>
  </si>
  <si>
    <t>PRK001Total population</t>
  </si>
  <si>
    <t xml:space="preserve">World Bank 2018
</t>
  </si>
  <si>
    <t>https://data.worldbank.org/indicator/AG.LND.TOTL.K2?locations=KP</t>
  </si>
  <si>
    <t>The whole of the country is considered affected</t>
  </si>
  <si>
    <t>PRK001Landmass affected</t>
  </si>
  <si>
    <t>The whole country is considered affected, this figure therefore includes total population</t>
  </si>
  <si>
    <t>PRK001People exposed</t>
  </si>
  <si>
    <t>Total population is considered affected by the various crises</t>
  </si>
  <si>
    <t>PRK001People affected</t>
  </si>
  <si>
    <t>OCHA 09/07/2019; INSD; UNHCR 28/02/2021; IOM 25/02/2021</t>
  </si>
  <si>
    <t>https://data.humdata.org/dataset/burkina-faso-population-statistic; http://www.insd.bf/n/contenu/Tableaux/T0316.htm; https://data2.unhcr.org/en/country/bfa; https://displacement.iom.int/system/tdf/reports/LGC_Monthly_Dashboard_February_2021_v5_0.pdf?file=1&amp;type=node&amp;id=10848</t>
  </si>
  <si>
    <t>Total population in BF inlcuding refugees in Burkina and minus Burkinabe refugees in other countries</t>
  </si>
  <si>
    <t>BFA002Total population</t>
  </si>
  <si>
    <t>ACLED 01/09/2020-28/02/2021</t>
  </si>
  <si>
    <t>https://data.humdata.org/dataset/acled-data-for-burkina-faso</t>
  </si>
  <si>
    <t>All casualties in the Boucle du Mouhoun, Centre-Nord, Est, Nord and Sahel in the last 6 months (01 September - 29 February).</t>
  </si>
  <si>
    <t>BFA002Fatalities in all crises</t>
  </si>
  <si>
    <t xml:space="preserve">HNO (11/03/2021)
</t>
  </si>
  <si>
    <t>https://reliefweb.int/sites/reliefweb.int/files/resources/hno_2021-burundi_v10_.pdf</t>
  </si>
  <si>
    <t xml:space="preserve">Total population based on the most recent published Humanitarian Needs Overview of 2021
</t>
  </si>
  <si>
    <t>BDI001Total population</t>
  </si>
  <si>
    <t xml:space="preserve">Total population exposed to the crisis
</t>
  </si>
  <si>
    <t>BDI001People exposed</t>
  </si>
  <si>
    <t>All the population is affected by the crisis</t>
  </si>
  <si>
    <t>BDI001People affected</t>
  </si>
  <si>
    <t xml:space="preserve">UNHCR 14/03/2021; IOM DTM 21/02/2020
</t>
  </si>
  <si>
    <t>https://data2.unhcr.org/en/documents/details/79632;
  https://reliefweb.int/report/burundi/iom-burundi-internal-displacement-dashboard-january-2021</t>
  </si>
  <si>
    <t xml:space="preserve">Burundian refugees + IDP's in Burundi.  
</t>
  </si>
  <si>
    <t>BDI001People displaced</t>
  </si>
  <si>
    <t xml:space="preserve">ACLED database
</t>
  </si>
  <si>
    <t xml:space="preserve">These are the number of fatalities related to political violence and protest events recorded in Burundi between 1 September 2020 to 28 February 2021.
</t>
  </si>
  <si>
    <t>BDI001Fatalities reported</t>
  </si>
  <si>
    <t>OCHA Burundi 2021 HNO 11/03/2021</t>
  </si>
  <si>
    <t>BDI001People in Need</t>
  </si>
  <si>
    <t>2.4 million people are in need according to the Humanitarian Needs Overview 2021. The 2021 severity, 53% of the PiN has minimal level needs; 30% in stress level needs, 13% sever needs, 4% of PiN are in extreme needs; and 0% PiN in catastrophic level.
Redistribution OCHA SI levels for humanitarian conditions: Needs minimal = SI 3, Needs stress + sever = SI 4 , Needs extreme + catastrophic= SI 5. 
The total population is considered facing at least minor humanitarian condtions. The entire population are considered exposed = affected.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</si>
  <si>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</si>
  <si>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</si>
  <si>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</si>
  <si>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</si>
  <si>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</si>
  <si>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ACLED 02/2021</t>
  </si>
  <si>
    <t>Total number of fatalities reported by ACLED in Cameroon between 15 August 2020 to 15 February 2021.</t>
  </si>
  <si>
    <t>CMR001Fatalities in all crises</t>
  </si>
  <si>
    <t>CMR002Fatalities in all crises</t>
  </si>
  <si>
    <t>UNHCR 28/02/2020; UNHCR 09/03/2021</t>
  </si>
  <si>
    <t>https://data2.unhcr.org/en/country/nga; https://data2.unhcr.org/en/country/cmr; https://data2.unhcr.org/en/documents/download/85302</t>
  </si>
  <si>
    <t xml:space="preserve">Total number of people internally displaced plus the total number of Cameroonian refugees in Nigeria. 
</t>
  </si>
  <si>
    <t>CMR003People displaced</t>
  </si>
  <si>
    <t>Total of fatalities reported in the Southwest and Northwest regions between 15 August 2020 to 15 February2021.</t>
  </si>
  <si>
    <t>CMR003Fatalities reported</t>
  </si>
  <si>
    <t>CMR003Fatalities in all crises</t>
  </si>
  <si>
    <t>UNHCR 28/02/2021</t>
  </si>
  <si>
    <t>https://data2.unhcr.org/en/country/cmr</t>
  </si>
  <si>
    <t xml:space="preserve">Total number of CAR refugees currently in Cameroon. </t>
  </si>
  <si>
    <t>CMR004People displaced</t>
  </si>
  <si>
    <t>CMR004Fatalities in all crises</t>
  </si>
  <si>
    <t>Conflict-related fatalities September-February. Fatalities reported include civilians, armed groups and peace keepers. Given the dynamic of the crisis, the number is likely to not be respresentative of the situation on the ground as many fatalities go unreported.</t>
  </si>
  <si>
    <t>CAF001Fatalities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</si>
  <si>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</si>
  <si>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</si>
  <si>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</si>
  <si>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TCD001Total population</t>
  </si>
  <si>
    <t>TCD001People exposed</t>
  </si>
  <si>
    <t>ACLED 01/09/2020 - 28/02/2021</t>
  </si>
  <si>
    <t>https://acleddata.com/dashboard/#/dashboard</t>
  </si>
  <si>
    <t>Number of casualties across Chad between September-February. Figure is likely an underestimation, as violent incidents often go unreported.</t>
  </si>
  <si>
    <t>TCD001Fatalities in all crises</t>
  </si>
  <si>
    <t>TCD005Total population</t>
  </si>
  <si>
    <t>https://data2.unhcr.org/en/country/tcd</t>
  </si>
  <si>
    <t>Recent figures from UNHCR on number of Sudanese refugees in Chad</t>
  </si>
  <si>
    <t>TCD005People displaced</t>
  </si>
  <si>
    <t>Number of reported fatalities between September-February in Ennedi Est, Wadi Fira, Ouaddai and Sila.</t>
  </si>
  <si>
    <t>TCD005Fatalities reported</t>
  </si>
  <si>
    <t>TCD005Fatalities in all crises</t>
  </si>
  <si>
    <t>TCD003Total population</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</si>
  <si>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</si>
  <si>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TCD003People exposed</t>
  </si>
  <si>
    <t>The entire population of Lac region is affected by the crisis.</t>
  </si>
  <si>
    <t>TCD003People affected</t>
  </si>
  <si>
    <t>Nigerian refugee population + IDPs in Lac region + Returnees from Lake Chad Bassin</t>
  </si>
  <si>
    <t>TCD003People displaced</t>
  </si>
  <si>
    <t xml:space="preserve">Total number of fatilities recorded by ACLED in Lac region September-February. Figure is likely an under-estimation, as violent incidents often go unreported.  </t>
  </si>
  <si>
    <t>TCD003Fatalities reported</t>
  </si>
  <si>
    <t>TCD003Fatalities in all crises</t>
  </si>
  <si>
    <t>TCD004Total population</t>
  </si>
  <si>
    <t xml:space="preserve">Sum of CAR refugees + Chadian returnees from CAR . Both refugees and returnees have been forcibly displaced for the same reasons. </t>
  </si>
  <si>
    <t>TCD004People displaced</t>
  </si>
  <si>
    <t>TCD004Fatalities in all crises</t>
  </si>
  <si>
    <t>TCD006Total population</t>
  </si>
  <si>
    <t>Number of casualties in Tibesti region between September-February. This figure is almost certainly an underestimation, due to attacks that go unreported, and the fact that very little information is available about the Tibesti conflict.</t>
  </si>
  <si>
    <t>TCD006Fatalities reported</t>
  </si>
  <si>
    <t>TCD006Fatalities in all crises</t>
  </si>
  <si>
    <t>OCHA 01/01/2021; UNHCR 28/02/2021; UNHCR 28/02/2021</t>
  </si>
  <si>
    <t>https://www.humanitarianresponse.info/sites/www.humanitarianresponse.info/files/documents/files/hno_2021_drc_finalv2.pdf; https://data2.unhcr.org/en/situations/drc; https://data2.unhcr.org/en/documents/download/85384</t>
  </si>
  <si>
    <t>103,200,000 OCHA population projection from Jan 2021 HNO. There hasn't been a census since 1984. + refugees from neighbouring countries - refugees and asylum seekers from DRC. Returnees are assumed to be included in the projections from the census and are therefore not taken into account in these calculations</t>
  </si>
  <si>
    <t>COD001Total population</t>
  </si>
  <si>
    <t>COD001People exposed</t>
  </si>
  <si>
    <t xml:space="preserve">All deaths  as counted by ACLED. </t>
  </si>
  <si>
    <t>COD001Fatalities in all crises</t>
  </si>
  <si>
    <t>ACLED 01/09/2020-29/02/2021</t>
  </si>
  <si>
    <t>Figure represents the number of fatalities across Niger (September-February), according to ACLED. The data may not reflect the reality on the ground, as attacks often go unreported.</t>
  </si>
  <si>
    <t>NER001Fatalities in all crises</t>
  </si>
  <si>
    <t>NER002Fatalities in all crises</t>
  </si>
  <si>
    <t>NER003Fatalities in all crises</t>
  </si>
  <si>
    <t>NER004Fatalities in all crises</t>
  </si>
  <si>
    <t>Total number of casualties country-wide from September-February. Total number of casualties is very likely to be an underestimation, some events go unreported.</t>
  </si>
  <si>
    <t>MLI001Fatalities in all crises</t>
  </si>
  <si>
    <t>OCHA 08/03/2021</t>
  </si>
  <si>
    <t>https://www.humanitarianresponse.info/sites/www.humanitarianresponse.info/files/documents/files/ocha_nga_humanitarian_needs_overview_march2021.pdf</t>
  </si>
  <si>
    <t>This is following ACAPS methodology for populations living in affected areas: The summation of people at Level 1 to 5 needing humanitarian assistance.</t>
  </si>
  <si>
    <t>NGA004People exposed</t>
  </si>
  <si>
    <t>The number is the total population of all countries affected by the Boko Haram crisis. These are Cameroon, Chad, Niger and Cameroon.</t>
  </si>
  <si>
    <t>REG001Total population</t>
  </si>
  <si>
    <t>This is the total number of people exposed to the Boko Haram crisis in all 4 countries.</t>
  </si>
  <si>
    <t>REG001People exposed</t>
  </si>
  <si>
    <t>This is the total number of people affected by the Boko Haram crisis in all 4 countries.</t>
  </si>
  <si>
    <t>REG001People affected</t>
  </si>
  <si>
    <t>This is the total number of IDPs and refugees displaced by the Boko Haram crisis in all 4 countries.</t>
  </si>
  <si>
    <t>REG001People displaced</t>
  </si>
  <si>
    <t>This is the total number of people killed in the Boko Haram crisis in the last six months in all 4 countries.</t>
  </si>
  <si>
    <t>REG001Fatalities reported</t>
  </si>
  <si>
    <t>This is the total number of people killed in all crises in the 4 countries affected by Boko Haram in the last six months. Some of these crises include complex, drought, displacement, intercommunal, farmer/herder and banditry crisis.</t>
  </si>
  <si>
    <t>REG001Fatalities in all crises</t>
  </si>
  <si>
    <t>PIN figures and levels 1 to 5 are a combination of figures for all 4 affected countries.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</si>
  <si>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</si>
  <si>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</si>
  <si>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</si>
  <si>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</si>
  <si>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</si>
  <si>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</si>
  <si>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International Refugees in Malaysia</t>
  </si>
  <si>
    <t>MYS001</t>
  </si>
  <si>
    <t>Malaysia</t>
  </si>
  <si>
    <t>Department of statistics Malaysia 2010</t>
  </si>
  <si>
    <t>https://www.dosm.gov.my/v1/index.php?r=column/cthemeByCat&amp;cat=117&amp;bul_id=MDMxdHZjWTk1SjFzTzNkRXYzcVZjdz09&amp;menu_id=L0pheU43NWJwRWVSZklWdzQ4TlhUUT09</t>
  </si>
  <si>
    <t>Total population of Malaysia according to a 2010 census.</t>
  </si>
  <si>
    <t>MYS001Total population</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</si>
  <si>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</si>
  <si>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</si>
  <si>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</si>
  <si>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</si>
  <si>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ACLED 22/03/2021</t>
  </si>
  <si>
    <t xml:space="preserve">No fatalities reported, however this has low reliability. </t>
  </si>
  <si>
    <t>MYS001Fatalities reported</t>
  </si>
  <si>
    <t xml:space="preserve">Level 1 includes all those living in the affected area but not considered a refugee or asylum seeker. No one is considered on level 2. Level 3, is all those seeking asylum and registered as a refugee in Malaysia. Due to information gaps, it is unclear whether those in need are facing different levels of severity. </t>
  </si>
  <si>
    <t>MYS001Stressed humanitarian conditions - Level 2</t>
  </si>
  <si>
    <t>MYS001Severe humanitarian conditions - Level 4</t>
  </si>
  <si>
    <t>MYS001Extreme humanitarian conditions - Level 5</t>
  </si>
  <si>
    <t>The population affected are those living in Selangor, Pulau Pinang and Kuala Lumpur. To avoid overestimating the population affected, only the states with a refugee/state population ratio of 1% or higher was included.</t>
  </si>
  <si>
    <t>MYS001People exposed</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</si>
  <si>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</si>
  <si>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</si>
  <si>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</si>
  <si>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UNFPA (03/2017)</t>
  </si>
  <si>
    <t>https://egypt.unfpa.org/sites/default/files/pub-pdf/Egypt%20DDI%20%28edited%29%20-%205_Low.pdf</t>
  </si>
  <si>
    <t xml:space="preserve">Host population at admin level 1: Cairo+ Giza +Alexandria are exposed to the displacement. The figure is from 2017 and it is not clear whether the admin 1 population figures given include migrants and refugees to avoid double counting the refugee figure is not included. </t>
  </si>
  <si>
    <t>EGY002People exposed</t>
  </si>
  <si>
    <t>OCHA HNO 2021</t>
  </si>
  <si>
    <t>https://www.humanitarianresponse.info/sites/www.humanitarianresponse.info/files/documents/files/hno_2021-final.pdf</t>
  </si>
  <si>
    <t>Population of Libya as identified by OCHA HNO 2021</t>
  </si>
  <si>
    <t>LBY001Total population</t>
  </si>
  <si>
    <t>The whole country is affected by the crisis: total population.</t>
  </si>
  <si>
    <t>LBY001People exposed</t>
  </si>
  <si>
    <t>LBY002Total population</t>
  </si>
  <si>
    <t>LBY002People exposed</t>
  </si>
  <si>
    <t xml:space="preserve">PiN =1,300,000 HNO 2021.
Level 5: corresponds to extreme and catastrophic humanitarian conditions as identified on p.5 of the 2021 HNO (12% of PiN=156,000).
Level 4: corresponds to severe and stress humanitarian conditions, as identified on p.5 of the 2021 HNO (21% of PiN=273,000).
Level 3: corresponds to stress humanitarian conditions identified on p.5 of the 2021 HNO (67% of PiN-871,000).
Level 2: corresponds to minimal levels of humanitarian conditions. Affected – PiN = 1,200,000
Level 1: people exposed-people affected = 4,900,000.
</t>
  </si>
  <si>
    <t>LBY001People in Need</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</si>
  <si>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</si>
  <si>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</si>
  <si>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</si>
  <si>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</si>
  <si>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</si>
  <si>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LBY002People in Need</t>
  </si>
  <si>
    <t>Acled 26/03/2021</t>
  </si>
  <si>
    <t>All conflict fatalities in Donetsk and Luhansk oblasts in Last 6 months (26 Sep 2020 -26 Mar 2021).  Military casualties were not counted</t>
  </si>
  <si>
    <t>UKR002Fatalities reported</t>
  </si>
  <si>
    <t>All fatalities in 6 months (26 Sep 2020 -26 Mar 2021).  Military casualties were counted</t>
  </si>
  <si>
    <t>UKR002Fatalities in all crises</t>
  </si>
  <si>
    <t>IOM 30/03/2021</t>
  </si>
  <si>
    <t>https://missingmigrants.iom.int/region/mediterranean?migrant_route%5B%5D=1376 ; http://missingmigrants.iom.int/downloads</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</si>
  <si>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</si>
  <si>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REG007Fatalities reported</t>
  </si>
  <si>
    <t>REG007Fatalities in all crises</t>
  </si>
  <si>
    <t xml:space="preserve">http://missingmigrants.iom.int/downloads ; https://missingmigrants.iom.int/region/mediterranean?migrant_route%5B%5D=1378 </t>
  </si>
  <si>
    <t>Fatalities + missing migrants within Morocco and along the Western Mediterranean Route (off the Moroccan coast or involving migrants departing from Morocco if the incident happened off the coast of Spain).</t>
  </si>
  <si>
    <t>REG008Fatalities reported</t>
  </si>
  <si>
    <t>World Bank 2019
UNHCR 24/03/2021</t>
  </si>
  <si>
    <t>https://data.worldbank.org/country/AM; https://data2.unhcr.org/en/country/arm?secret=unhcrrestricted</t>
  </si>
  <si>
    <t>Population of Armenia according to World Bank + refugee-like arrivals</t>
  </si>
  <si>
    <t>ARM002Total population</t>
  </si>
  <si>
    <t>ARM002People exposed</t>
  </si>
  <si>
    <t>UNCT Armenia 22/01/2021; 
UNHCR 24/03/2021</t>
  </si>
  <si>
    <t>https://reliefweb.int/sites/reliefweb.int/files/resources/Armenia%20Inter-Agency%20Response%20Plan.pdf; https://data2.unhcr.org/en/country/arm?secret=unhcrrestricted</t>
  </si>
  <si>
    <t>The two groups targetted by the UNCT response have been considered affected: the refugee-like population, and the host population</t>
  </si>
  <si>
    <t>ARM002People affected</t>
  </si>
  <si>
    <t>UNHCR 24/03/2021</t>
  </si>
  <si>
    <t>https://data2.unhcr.org/en/country/arm?secret=unhcrrestricted</t>
  </si>
  <si>
    <t>Refugee-like arrivals =66051</t>
  </si>
  <si>
    <t>ARM002People displaced</t>
  </si>
  <si>
    <t>The UNCT targets the entire refugee-like population, which we have placed in L3. The plan also targets 18,000 members of the host communiy, mainly to strengthen cohesion between host and displaced populations, they are placed L2</t>
  </si>
  <si>
    <t>ARM002People in Need</t>
  </si>
  <si>
    <t>ARM002Minimal humanitarian conditions - Level 1</t>
  </si>
  <si>
    <t>ARM002Stressed humanitarian conditions - Level 2</t>
  </si>
  <si>
    <t>ARM002Moderate humanitarian conditions - Level 3</t>
  </si>
  <si>
    <t>Violence West-Darfur</t>
  </si>
  <si>
    <t>SDN008</t>
  </si>
  <si>
    <t xml:space="preserve">UN OCHA 21/12/2020
</t>
  </si>
  <si>
    <t>https://gho.unocha.org/sudan</t>
  </si>
  <si>
    <t xml:space="preserve">The total population of Sudan according to the 2020 Global Humanitarian Overview is 43.8 million. </t>
  </si>
  <si>
    <t>SDN008Total population</t>
  </si>
  <si>
    <t>OCHA Rosea 20/03/2021</t>
  </si>
  <si>
    <t>https://data.humdata.org/dataset/sudan-administrative-boundaries-levels-0-2</t>
  </si>
  <si>
    <t xml:space="preserve">The state of West Darfur has experienced a sharp increse of intercommunal violence since the beginning of 2021 </t>
  </si>
  <si>
    <t>SDN008Landmass affected</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</si>
  <si>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</si>
  <si>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</si>
  <si>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</si>
  <si>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</si>
  <si>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</si>
  <si>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</si>
  <si>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</si>
  <si>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</si>
  <si>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</si>
  <si>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</si>
  <si>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</si>
  <si>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</si>
  <si>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</si>
  <si>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</si>
  <si>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JRP 18/05/2021</t>
  </si>
  <si>
    <t>https://reliefweb.int/sites/reliefweb.int/files/resources/2021_jrp_with_annexes.pdf</t>
  </si>
  <si>
    <t>This includes host community (472,002), in addition to Rohingya refugees (884,041) as per the JRP 18/05/2021</t>
  </si>
  <si>
    <t>BGD002People exposed</t>
  </si>
  <si>
    <t>BGD002People affected</t>
  </si>
  <si>
    <t>This figure is from the newly released JRP 18/05/2021</t>
  </si>
  <si>
    <t>BGD002People displaced</t>
  </si>
  <si>
    <t>BGD002Illness cases reported</t>
  </si>
  <si>
    <t>ISCG 25 March 2021</t>
  </si>
  <si>
    <t>final_jna_report_300321.pdf (fscluster.org)</t>
  </si>
  <si>
    <t>People injured and required medical assistance because of the Coz Bazaar fire accident on 22 March 2021. This number is crisis related. The figure was not reported earlier due to new Analyst boarding.</t>
  </si>
  <si>
    <t>BGD002Injuries reported</t>
  </si>
  <si>
    <t>OCHA HNO COLOMBIA 2021</t>
  </si>
  <si>
    <t>https://www.humanitarianresponse.info/sites/www.humanitarianresponse.info/files/documents/files/hno_colombia_2021_vf.pdf</t>
  </si>
  <si>
    <t>Total population of the country according to the latest HNO</t>
  </si>
  <si>
    <t>COL001Total population</t>
  </si>
  <si>
    <t>OCHA HNO 01/2021</t>
  </si>
  <si>
    <t>https://reliefweb.int/sites/reliefweb.int/files/resources/20200903_HNO_Somalia.pdf</t>
  </si>
  <si>
    <t>HNO figure incorporated incoming/outgoing; More up to date than World Bank figure</t>
  </si>
  <si>
    <t>SOM002Total population</t>
  </si>
  <si>
    <t>UNHCR 17/05/2021; City Population</t>
  </si>
  <si>
    <t>https://data2.unhcr.org/en/documents/details/86676; https://www.citypopulation.de/Somalia.html</t>
  </si>
  <si>
    <t>Total landmass of Woqooyi Galbeed, which has the highest number of refugees (13,256 refugees).</t>
  </si>
  <si>
    <t>SOM002Landmass affected</t>
  </si>
  <si>
    <t>UNHCR 17/05/2021; HDX 10/07/2019</t>
  </si>
  <si>
    <t>https://data2.unhcr.org/en/documents/details/86676; https://data.humdata.org/dataset/somalia-population-data</t>
  </si>
  <si>
    <t>Total population of Woqooyi Galbeed, which hosts the most refugees; Population data from 2019.</t>
  </si>
  <si>
    <t>SOM002People exposed</t>
  </si>
  <si>
    <t>UNHCR 17/05/2021</t>
  </si>
  <si>
    <t>https://data2.unhcr.org/en/documents/details/86676</t>
  </si>
  <si>
    <t>Number of refugees/asylum seekers in Somalia by 30 April 2021.</t>
  </si>
  <si>
    <t>SOM002People affected</t>
  </si>
  <si>
    <t>SOM002People displaced</t>
  </si>
  <si>
    <t>IOM 20/05/2021</t>
  </si>
  <si>
    <t>https://missingmigrants.iom.int/region/africa?region=1410</t>
  </si>
  <si>
    <t>91 deaths at sea of migrants originating from the Horn of Africa; From Nov 2020 to April 2021.</t>
  </si>
  <si>
    <t>SOM002Fatalities reported</t>
  </si>
  <si>
    <t>SOM002People in Need</t>
  </si>
  <si>
    <t>Level 1 = Exposed population – Affected population – People in Need</t>
  </si>
  <si>
    <t>SOM002Minimal humanitarian conditions - Level 1</t>
  </si>
  <si>
    <t>Number of People affected= Number of People in Need so Level 2=0</t>
  </si>
  <si>
    <t>SOM002Stressed humanitarian conditions - Level 2</t>
  </si>
  <si>
    <t xml:space="preserve">According to the UNHCR 3W Map, Woqooyi Galbeed has 26 humanitarian activities currently ongoing(one of the highest in Somalia regions). It is also one of 2 regions in Somalia where every humanitarian cluster is represented. This is possibly to cater for the refugees hosted there. So all the refugees may have Level 4 needs. Level 3=0
</t>
  </si>
  <si>
    <t>SOM002Moderate humanitarian conditions - Level 3</t>
  </si>
  <si>
    <t>SOM002Severe humanitarian conditions - Level 4</t>
  </si>
  <si>
    <t>Limited information to suggest that any of the refugees have Level 5 needs.</t>
  </si>
  <si>
    <t>SOM002Extreme humanitarian conditions - Level 5</t>
  </si>
  <si>
    <t>Refugees/Asylum seekers</t>
  </si>
  <si>
    <t>SOM002Crisis affected groups</t>
  </si>
  <si>
    <t xml:space="preserve">OCHA 03/2021
</t>
  </si>
  <si>
    <t>https://reliefweb.int/sites/reliefweb.int/files/resources/Cameroon%20Humanitarian%20Needs%20Overview%202021%20%28issued%20Mar%202021%29.pdf</t>
  </si>
  <si>
    <t xml:space="preserve">All regions of Cameroon are affected
</t>
  </si>
  <si>
    <t>CMR001Landmass affected</t>
  </si>
  <si>
    <t xml:space="preserve">The whole country is affected
</t>
  </si>
  <si>
    <t>CMR001People exposed</t>
  </si>
  <si>
    <t xml:space="preserve">OCHA 18/05/2021
</t>
  </si>
  <si>
    <t>https://data.humdata.org/dataset/aa08eb7c-2951-44d0-aac2-d6ed3b839ae0/resource/766b1c71-4040-4eef-b0fe-51087bbd0b70/download/cmr_hpc21_pin_vs_targets_aggregation_v15.xlsx</t>
  </si>
  <si>
    <t xml:space="preserve">People affected (level2 +) are distributed all over the country
</t>
  </si>
  <si>
    <t>CMR001People affected</t>
  </si>
  <si>
    <t xml:space="preserve">OCHA 07/04/2021
</t>
  </si>
  <si>
    <t>PIN is the sum of populations on levels 3-5.</t>
  </si>
  <si>
    <t>CMR001People in Need</t>
  </si>
  <si>
    <t>The number of all people exposed 
not in level 2+</t>
  </si>
  <si>
    <t>CMR001Minimal humanitarian conditions - Level 1</t>
  </si>
  <si>
    <t>OCHA 07/04/2021</t>
  </si>
  <si>
    <t>CMR001Stressed humanitarian conditions - Level 2</t>
  </si>
  <si>
    <t>CMR001Moderate humanitarian conditions - Level 3</t>
  </si>
  <si>
    <t>CMR001Severe humanitarian conditions - Level 4</t>
  </si>
  <si>
    <t>CMR001Extreme humanitarian conditions - Level 5</t>
  </si>
  <si>
    <t>Violence against personnel, facilities and assets</t>
  </si>
  <si>
    <t>ACAPS Access Methodology</t>
  </si>
  <si>
    <t>BGD002Violence against personnel, facilities and assets</t>
  </si>
  <si>
    <t>OCHA 02/2021</t>
  </si>
  <si>
    <t>https://reliefweb.int/sites/reliefweb.int/files/resources/ethiopia_2021_humanitarian_needs_overview_hno.pdf</t>
  </si>
  <si>
    <t xml:space="preserve">Total population in country according to the 2021 HNO </t>
  </si>
  <si>
    <t>ETH001Total population</t>
  </si>
  <si>
    <t>Ethiovisit 2017</t>
  </si>
  <si>
    <t>http://www.ethiovisit.com/ethiopia/ethiopia-regions-and-cities.html</t>
  </si>
  <si>
    <t>Figure represents the total area of Ethiopia. Humanitarian needs are present in all regions and the complex crisis has impacts on the whole country</t>
  </si>
  <si>
    <t>ETH001Landmass affected</t>
  </si>
  <si>
    <t>Thw whole country is imapcted by the crisis and the figure is the total population of Ethiopia/Total number of people exposed is the summation of Level 1-5 humanitarian needs according to ACAPS methodology.</t>
  </si>
  <si>
    <t>ETH001People exposed</t>
  </si>
  <si>
    <t>All population in Ethiopia is affected by the crisis/ Total number of people affected by the crisis is the summation of Level 2-5 humanitarian needs according to ACAPS methodology.</t>
  </si>
  <si>
    <t>ETH001People affected</t>
  </si>
  <si>
    <t>No data</t>
  </si>
  <si>
    <t>ETH001Illness cases reported</t>
  </si>
  <si>
    <t>ETH001Injuries reported</t>
  </si>
  <si>
    <t>OCHA 2021 HNO Ethiopia (05/03/2021)</t>
  </si>
  <si>
    <t>ETH001People in Need</t>
  </si>
  <si>
    <t>Levels 1 = Exposed population - affected population - PIN.</t>
  </si>
  <si>
    <t>ETH001Minimal humanitarian conditions - Level 1</t>
  </si>
  <si>
    <t xml:space="preserve">Level 2 = Affected population - PIN </t>
  </si>
  <si>
    <t>ETH001Stressed humanitarian conditions - Level 2</t>
  </si>
  <si>
    <t>PiN based on latest figure produced by OCHA which is 23.5 m people in Ethiopia. 
 The Severity Classification: minimal 0.9m, stress 5.4 m, sever 11.7 m, extreme 4.8 m, and catastrophic 0.06.
 Level 3, 4 &amp; 5 are calculated according to the number of people classified  by severity level and the number of people in need at that level using OCHA needs summary.</t>
  </si>
  <si>
    <t>ETH001Moderate humanitarian conditions - Level 3</t>
  </si>
  <si>
    <t>ETH001Severe humanitarian conditions - Level 4</t>
  </si>
  <si>
    <t>ETH001Extreme humanitarian conditions - Level 5</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</si>
  <si>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</si>
  <si>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</si>
  <si>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</si>
  <si>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</si>
  <si>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</si>
  <si>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</si>
  <si>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</si>
  <si>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</si>
  <si>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</si>
  <si>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ETH002Total population</t>
  </si>
  <si>
    <t>This figure is the area of the regions that are usually are impacted by floods: Afar, Dire Dawa, Oromia, Somali and SNNPR</t>
  </si>
  <si>
    <t>ETH002Landmass affected</t>
  </si>
  <si>
    <t>Not enough data</t>
  </si>
  <si>
    <t>ETH002Illness cases reported</t>
  </si>
  <si>
    <t>ETH002Injuries reported</t>
  </si>
  <si>
    <t>Flood List 14/05/2021; OCHA 02/2021</t>
  </si>
  <si>
    <t>http://floodlist.com/africa/ethiopia-floods-afar-snnp-somali-may-2021; https://reliefweb.int/sites/reliefweb.int/files/resources/ethiopia_2021_humanitarian_needs_overview_hno.pdf</t>
  </si>
  <si>
    <t>ETH002Crisis affected groups</t>
  </si>
  <si>
    <t>There are some restrictions because of floods and damaged roads, but no available numbers.</t>
  </si>
  <si>
    <t>ETH002People facing limited access constraints</t>
  </si>
  <si>
    <t>ETH002People facing restricted access constraints</t>
  </si>
  <si>
    <t>ETH003Total population</t>
  </si>
  <si>
    <t>ETH003Landmass affected</t>
  </si>
  <si>
    <t xml:space="preserve"> This figure is the total popluation of Ethiopia because refugees and asuylum seekers live across all of Ethiopia and not only in camps.</t>
  </si>
  <si>
    <t>ETH003People exposed</t>
  </si>
  <si>
    <t>Ethiovisit 2017; UNHCR 30/04/2021</t>
  </si>
  <si>
    <t>http://www.ethiovisit.com/ethiopia/ethiopia-regions-and-cities.html ; https://data2.unhcr.org/en/country/eth</t>
  </si>
  <si>
    <t xml:space="preserve">Figure represents the total population of the states that has more than 40K refugees: Gambela, Somali, Tigray, Benishangul-Gumuz, Afar, and Addis Ababa (accordignt to UNHCR data portal of Ethiopia). </t>
  </si>
  <si>
    <t>ETH003People affected</t>
  </si>
  <si>
    <t>ETH003Illness cases reported</t>
  </si>
  <si>
    <t>ETH003Injuries reported</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</si>
  <si>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</si>
  <si>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</si>
  <si>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</si>
  <si>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</si>
  <si>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</si>
  <si>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</si>
  <si>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</si>
  <si>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</si>
  <si>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</si>
  <si>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ETH004Illness cases reported</t>
  </si>
  <si>
    <t>ETH004Injuries reported</t>
  </si>
  <si>
    <t>ETH004People facing limited access constraints</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</si>
  <si>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</si>
  <si>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</si>
  <si>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</si>
  <si>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</si>
  <si>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Post-coup Violence in Myanmar</t>
  </si>
  <si>
    <t>MMR004</t>
  </si>
  <si>
    <t>MMR004Injuries reported</t>
  </si>
  <si>
    <t>MMR004Illness cases reported</t>
  </si>
  <si>
    <t>MMR004Buildings damaged</t>
  </si>
  <si>
    <t>MMR004Buildings destroyed</t>
  </si>
  <si>
    <t>MMR004Economic Losses</t>
  </si>
  <si>
    <t>OCHA 20/06/2021 ; UNHCR 15/06/2021</t>
  </si>
  <si>
    <t>https://reporting.unhcr.org/sites/default/files/Myanmar%20emergency%20update%2015%20June%202021.pdf ; https://reliefweb.int/sites/reliefweb.int/files/resources/Myanmar%20Humanitarian%20Snapshot%20June.pdf</t>
  </si>
  <si>
    <t xml:space="preserve"> Level 2 is all people directly affected by the conflict. HNO was released before the coup, therefore it is difficult to estimate this number. According to OCHA, people displaced by military clashes with armed groups in new areas in Myanmar since 1 Feb coup are all in urgent need of humanitarian aid according to OCHA. Breakdown: IDPs (47,600) in Kayin state + (108,800) in Kayah state + (24,500) IDPs from Kayah to southern Shan + (4,000) in Mon and eastern Bago region + (5,000) in Magway region.</t>
  </si>
  <si>
    <t>MMR004Stressed humanitarian conditions - Level 2</t>
  </si>
  <si>
    <t>Level 4 is considered equal to HNO level 4, those in extreme need. HNO was released before the coup, therefore it is difficult to verify this number.</t>
  </si>
  <si>
    <t>MMR004Severe humanitarian conditions - Level 4</t>
  </si>
  <si>
    <t>Level 5 is considered equal to HNO Level 5. HNO was released before the coup, therefore it is difficult to verify this number.</t>
  </si>
  <si>
    <t>MMR004Extreme humanitarian conditions - Level 5</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</si>
  <si>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</si>
  <si>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</si>
  <si>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</si>
  <si>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</si>
  <si>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</si>
  <si>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</si>
  <si>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UNHCR 28/02/2021;
RSO 2021-2022 28/01/2021; RNO (28/02/2021);
UNHCR (31/05/2021); 
Regional Refugee &amp; Resilience Plan 2019-2020 26/05/2020</t>
  </si>
  <si>
    <t>https://www.unhcr.org/eg/wp-content/uploads/sites/36/2021/06/Month_Statistical_Report_May2021.pdf ; http://www.3rpsyriacrisis.org/wp-content/uploads/2021/01/28jan.pdf ; http://www.3rpsyriacrisis.org/wp-content/uploads/2021/02/RNO_3RP.pdf ; https://reporting.unhcr.org/sites/default/files/UNHCR%20Egypt%20-%20Operational%20Update_October-December%202020.pdf ; https://data2.unhcr.org/en/documents/details/69672</t>
  </si>
  <si>
    <t xml:space="preserve">People displaced = registered Syrian refigees + unregistered Syrian refigees + Palestinian Refugees came from Syria.
The unregistered Syrian refugees is calculated based on govermental estimatation which could be inaccurate. </t>
  </si>
  <si>
    <t>EGY002People displaced</t>
  </si>
  <si>
    <t xml:space="preserve">PiN = L3+L4+L5 and it includes Syrian refugees (registered and unregistered), Palestinian refugees from Syrian.
Level 5: No reports of either host or refugee facing extreme humanitarian conditions.
Level 4: 67% of Syrian refugees are extremely poor and in need of assistance and are located in Level 4, as well including the Palestinian Syrian refugees.
Level 3: The remaining 33% of Syrian refugees are located in Level 3.
Level 2: The people who are affected by the displacement
Level 1: The people who are exposed to the crisis.
</t>
  </si>
  <si>
    <t>EGY002People in Need</t>
  </si>
  <si>
    <t>EGY002Moderate humanitarian conditions - Level 3</t>
  </si>
  <si>
    <t>EGY002Severe humanitarian conditions - Level 4</t>
  </si>
  <si>
    <t>EGY002Extreme humanitarian conditions - Level 5</t>
  </si>
  <si>
    <t>Myanmar National Census 2014; HNO 2021 ; UN 18/06/2021 ; UNHCR 15/06/2021 ; Reuters 23/05/2021 ; UNICEF 20/05/2021 ; BBC 26/04/2021 ; OCHA 20/06/2021 ; UNHCR 15/06/2021</t>
  </si>
  <si>
    <t>https://myanmar.unfpa.org/en/publications/union-report-volume-3k-rakhine-state-report; https://reliefweb.int/sites/reliefweb.int/files/resources/mmr_humanitarian_needs_overview_2021_final.pdf ; https://reporting.unhcr.org/sites/default/files/Myanmar%20emergency%20update%2015%20June%202021.pdf ; https://reliefweb.int/sites/reliefweb.int/files/resources/Myanmar%20Humanitarian%20Snapshot%20June.pdf ; https://news.un.org/en/story/2021/06/1094322 ; https://reporting.unhcr.org/sites/default/files/Myanmar%20emergency%20update%2015%20June%202021.pdf ; https://www.reuters.com/world/asia-pacific/more-than-125000-myanmar-teachers-suspended-opposing-coup-2021-05-23/ ; https://www.unicef.org/eap/press-releases/education-risk-generation-children-myanmar-must-have-safe-appropriate-and-inclusive ; https://www.bbc.com/news/world-asia-56827116</t>
  </si>
  <si>
    <t>The population directly affected by conflict in Rakhine, Chin,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 New addition in June 2021 is 189,900 people displaced by military clashes with armed groups in new areas in Myanmar since 1 Feb coup. Breakdown: IDPs (47,600) in Kayin state + (108,800) in Kayah state + (24,500) IDPs from Kayah to southern Shan + (4,000) in Mon and eastern Bago region + (5,000) in Magway region Other affected populations are: Protestors killed (860) Detainees (5000) by the military in anti-coup protests and strikes. Civil Disobedience members suspended and their livelihoods affected (125,900 school teachers suspended, 19,500 university staff suspended, health personnel on strikes (80% of health care affected). Students and pupils who lack access to education (estimated 12 million). Nearly half of Myanmar's population is affected by the economic impact of the coup. This number is an underestimate and only considers the total IDP number because the actual number is difficult to estimate since there is no updated HNO assessment post coup.</t>
  </si>
  <si>
    <t>MMR001People affected</t>
  </si>
  <si>
    <t>Myanmar National Census 2014; HNO 2021 ; OCHA 20/06/2021 ; UNHCR 15/06/2021</t>
  </si>
  <si>
    <t>https://myanmar.unfpa.org/en/publications/union-report-volume-3k-rakhine-state-report; https://reliefweb.int/sites/reliefweb.int/files/resources/mmr_humanitarian_needs_overview_2021_final.pdf ; https://reporting.unhcr.org/sites/default/files/Myanmar%20emergency%20update%2015%20June%202021.pdf ; https://reliefweb.int/sites/reliefweb.int/files/resources/Myanmar%20Humanitarian%20Snapshot%20June.pdf</t>
  </si>
  <si>
    <t xml:space="preserve">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The population affected by conflict in new areas post 1 Feb coup are the people displaced. HNO was released before the coup.</t>
  </si>
  <si>
    <t>MMR001Stressed humanitarian conditions - Level 2</t>
  </si>
  <si>
    <t>OCHA 22/02/2021</t>
  </si>
  <si>
    <t>https://reliefweb.int/report/sudan/sudan-humanitarian-needs-overview-2021-december-2020</t>
  </si>
  <si>
    <t xml:space="preserve">World Bank number is outdated (2019) and it is unclear whether it includes refugees or not. OCHA figure is more accurate, and it includes refugees as stated in the notes: 45.3M Sudan Central Bureau of Statistics (CBS) 2020 population projection plus 1.1M refugee figure, Refugee Consultation Forum (RCF) </t>
  </si>
  <si>
    <t>SDN001Total population</t>
  </si>
  <si>
    <t>CityPopulation, 2018</t>
  </si>
  <si>
    <t>https://www.citypopulation.de/en/sudan/</t>
  </si>
  <si>
    <t>The number represents all of Sudan because the whole country is impacted by the complex crisis</t>
  </si>
  <si>
    <t>SDN001Landmass affected</t>
  </si>
  <si>
    <t>Host, Non-host, refugees, IDPs, returnees</t>
  </si>
  <si>
    <t>SDN001Crisis affected groups</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</si>
  <si>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</si>
  <si>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</si>
  <si>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</si>
  <si>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</si>
  <si>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</si>
  <si>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17/06/2021; CityPopulation, 2018</t>
  </si>
  <si>
    <t>https://data2.unhcr.org/en/documents/details/87270 ; https://www.citypopulation.de/en/sudan/</t>
  </si>
  <si>
    <t xml:space="preserve">All Sudan states hosts refugees, but states that host more than 100K refugees are considered exposed. </t>
  </si>
  <si>
    <t>SDN005People exposed</t>
  </si>
  <si>
    <t>People living in the states that host over 100K refugees are considered affected. (Khartoum, White Nile, and Kassala)</t>
  </si>
  <si>
    <t>SDN005People affected</t>
  </si>
  <si>
    <t>SDN007Total population</t>
  </si>
  <si>
    <t>UNHCR 17/06/2021 ; CityPopulation, 2018</t>
  </si>
  <si>
    <t>The figure is the area of the states that host more than 5k refugees from Ethiopia: Khartoum, Gedaref, Kassala, and Blue Nile</t>
  </si>
  <si>
    <t>SDN007Landmass affected</t>
  </si>
  <si>
    <t>The figure is the number of people living in the states that host more than 5k refugees from Ethiopia: Khartoum, Gedaref, Kassala, and Blue Nile</t>
  </si>
  <si>
    <t>SDN007People exposed</t>
  </si>
  <si>
    <t>SDN007People affected</t>
  </si>
  <si>
    <t>refugees and host-community</t>
  </si>
  <si>
    <t>SDN007Crisis affected groups</t>
  </si>
  <si>
    <t>Stat Italia 01/2019</t>
  </si>
  <si>
    <t>http://dati.istat.it/Index.aspx?QueryId=18460&amp;lang=en</t>
  </si>
  <si>
    <t>population =59,257,566
foreiners and immigrants = 5,035,643
(= 64,293,209)
As of January 2019</t>
  </si>
  <si>
    <t>ITA002Total population</t>
  </si>
  <si>
    <t xml:space="preserve">Hot spots in Sicily and Calabria , Sardinia is not considered as very few people are arriving there.
Sicily population + foreiners and immigrants = (4,840,876+190,974 =5,031,850).
Calabria population + foreiners and immigrants = (1,877,728+102,302 =1,980,030)
total population living in Sicily and Calabria = 7,011,880
</t>
  </si>
  <si>
    <t>ITA002People exposed</t>
  </si>
  <si>
    <t>UNHCR 29/06/2021</t>
  </si>
  <si>
    <t>As no information on the total number of asylum seekers and refugees in Italy, we considered affected people are sea arrivals to Italy in the last five years (2017-2021)
2017 = 119,369
2018 = 23,370
2019 = 11,471
2020 = 34,154
2021 (28/06/2021) = 19,727</t>
  </si>
  <si>
    <t>ITA002People affected</t>
  </si>
  <si>
    <t>As no information on the total number of asylum seekers and refugees in Italy, we counted displaced people are sea arrivals to Italy in the last five years (2017-2021)
2017 = 119,369
2018 = 23,370
2019 = 11,471
2020 = 34,154
2021 (28/06/2021) = 19,727</t>
  </si>
  <si>
    <t>ITA002People displaced</t>
  </si>
  <si>
    <t>IOM 29/06/2021</t>
  </si>
  <si>
    <t>https://missingmigrants.iom.int/region/mediterranean?migrant_route%5B%5D=1376</t>
  </si>
  <si>
    <t>dead or missing on central route (from Tunisia and Libya) from Jan - Jun 2021</t>
  </si>
  <si>
    <t>ITA002Fatalities reported</t>
  </si>
  <si>
    <t>ACLED 18/06/2021 ; IOM 29/06/2021</t>
  </si>
  <si>
    <t>https://missingmigrants.iom.int/region/mediterranean?migrant_route%5B%5D=1376 ; https://acleddata.com/data-export-tool/</t>
  </si>
  <si>
    <t>All fatalities in the country + dead or missing on central route (from Tunisia and Libya)
1 + 696 = 697
from Jan - Jun 2021</t>
  </si>
  <si>
    <t>ITA002Fatalities in all crises</t>
  </si>
  <si>
    <t>As no information on the total number of asylum seekers and refugees in Italy, we counted people in need are sea arrivals to Italy in the last five years (2017-2021) and are considered on level 3. No people in need considered level 4 or 5
2017 = 119,369
2018 = 23,370
2019 = 11,471
2020 = 34,154
2021 (28/06/2021) = 19,727</t>
  </si>
  <si>
    <t>ITA002People in Need</t>
  </si>
  <si>
    <t>Stat Italia 01/2019 ; UNHCR 29/06/2021</t>
  </si>
  <si>
    <t>http://dati.istat.it/Index.aspx?QueryId=18460&amp;lang=en ; https://data2.unhcr.org/en/situations/mediterranean/location/5205</t>
  </si>
  <si>
    <t>Exposed population - affected population</t>
  </si>
  <si>
    <t>ITA002Minimal humanitarian conditions - Level 1</t>
  </si>
  <si>
    <t>All affected people  are considered on level 3. No people in need considered level 4 or 5.</t>
  </si>
  <si>
    <t>ITA002Stressed humanitarian conditions - Level 2</t>
  </si>
  <si>
    <t>ITA002Moderate humanitarian conditions - Level 3</t>
  </si>
  <si>
    <t>ITA002Severe humanitarian conditions - Level 4</t>
  </si>
  <si>
    <t>ITA002Extreme humanitarian conditions - Level 5</t>
  </si>
  <si>
    <t>World Gazetteer Accessed 29/06/2021</t>
  </si>
  <si>
    <t>https://archive.is/20130105064307/http:/www.world-gazetteer.com/wg.php?x=1133987757&amp;men=gadm&amp;lng=en&amp;gln=xx&amp;dat=32&amp;geo=-158&amp;srt=pnan&amp;col=aohdq&amp;srt=apnn</t>
  </si>
  <si>
    <t>Total Landmass of Cross River, Taraba and Benue states, which host 98% of Cameroonian refugees</t>
  </si>
  <si>
    <t>NGA008Landmass affected</t>
  </si>
  <si>
    <t>NBS Accessed 29/06/2021</t>
  </si>
  <si>
    <t>https://nigerianstat.gov.ng/elibrary</t>
  </si>
  <si>
    <t>Total population of Cross River, Taraba and Benue states, which host 98% of Cameroonian refugees</t>
  </si>
  <si>
    <t>NGA008People exposed</t>
  </si>
  <si>
    <t>No information on this</t>
  </si>
  <si>
    <t>NGA008Fatalities reported</t>
  </si>
  <si>
    <t xml:space="preserve">UNHCR 13/06/2021 ; UNHCR 31/12/2020 </t>
  </si>
  <si>
    <t>https://data2.unhcr.org/en/country/esp ; https://data2.unhcr.org/en/documents/details/84741</t>
  </si>
  <si>
    <t>We consider only the displaced community to be affected as follow: 
Number of pending asylum seekers application as of Dec 2020 = 103,410
Total arrivals in 2021 (as of 13/06/2021) = 11,599
(=115,009)</t>
  </si>
  <si>
    <t>ESP002People affected</t>
  </si>
  <si>
    <t>Displaced community calculated as follow: 
Number of pending asylum seekers application as of Dec 2020 = 103,410
Total arrivals in 2021 (as of 13/06/2021) = 11,599
(=115,009)</t>
  </si>
  <si>
    <t>ESP002People displaced</t>
  </si>
  <si>
    <t>IOM 28/06/2021</t>
  </si>
  <si>
    <t>https://missingmigrants.iom.int/region/mediterranean?migrant_route%5B%5D=1378</t>
  </si>
  <si>
    <t>The total number of dead and missing according to IOM's missing migrants project. Jan - June 2021</t>
  </si>
  <si>
    <t>ESP002Fatalities reported</t>
  </si>
  <si>
    <t>ACLED 18/06/2021 ; IOM 28/06/2021</t>
  </si>
  <si>
    <t>https://missingmigrants.iom.int/region/mediterranean?migrant_route%5B%5D=1378 ; https://acleddata.com/data-export-tool/</t>
  </si>
  <si>
    <t>All fatalities in the country + dead or missing on Western route.
0 + 131 = 131
from Jan - Jun 2021</t>
  </si>
  <si>
    <t>ESP002Fatalities in all crises</t>
  </si>
  <si>
    <t>We consider people with pending asylum applications and newly arrivals (people arrived in 2021 and not counted in the pending application as of Dec 2020) as people in needs as follow: 
Number of pending asylum seekers application as of Dec 2020 = 103,410
Total arrivals in 2021 (as of 13/06/2021) = 11,599
(=115,009)
-&gt; PiN = 115,009.
-&gt; PiN Level 1 = Exposed - affected
-&gt; PiN Level 2 = Affected - PiN
-&gt; PiN Level 3 = 115,009 (people with pending asylum applications and newly arrivals)
-&gt; PiN Level 4 = 0
-&gt; PiN Level 5 = 0</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</si>
  <si>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</si>
  <si>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</si>
  <si>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</si>
  <si>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</si>
  <si>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</si>
  <si>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</si>
  <si>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</si>
  <si>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</si>
  <si>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</si>
  <si>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</si>
  <si>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</si>
  <si>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</si>
  <si>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OCHA 11/05/2021; INSD</t>
  </si>
  <si>
    <t>https://reliefweb.int/sites/reliefweb.int/files/resources/bfa_viz_hno2021_11052021.pdf; http://www.insd.bf/n/contenu/Tableaux/T0316.htm</t>
  </si>
  <si>
    <t>The number of regions particularly affected by the deterioration of the context and the increase in needs has increased from five to six (Boucle du Mouhoun, Nord, Sahel, Centre-Nord, Est and Centre-Est).</t>
  </si>
  <si>
    <t>BFA002Landmass affected</t>
  </si>
  <si>
    <t>OCHA 11/05/2021</t>
  </si>
  <si>
    <t>https://reliefweb.int/sites/reliefweb.int/files/resources/bfa_viz_hno2021_11052021.pdf</t>
  </si>
  <si>
    <t>The sum of Level 1 to 5 of severity of needs</t>
  </si>
  <si>
    <t>BFA002People exposed</t>
  </si>
  <si>
    <t>The sum of Level 1 to 4 of severity of needs</t>
  </si>
  <si>
    <t>BFA002People affected</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</si>
  <si>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</si>
  <si>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</si>
  <si>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</si>
  <si>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</si>
  <si>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</si>
  <si>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</si>
  <si>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Refugees, host-community, Migrants</t>
  </si>
  <si>
    <t>DJI002Crisis affected groups</t>
  </si>
  <si>
    <t>IPC 10/2020</t>
  </si>
  <si>
    <t>http://www.ipcinfo.org/ipc-country-analysis/details-map/en/c/1152928/?iso3=ZWE</t>
  </si>
  <si>
    <t xml:space="preserve">The population of Zimbabwe. </t>
  </si>
  <si>
    <t>ZWE001Total population</t>
  </si>
  <si>
    <t>Britannica 07/07/2021</t>
  </si>
  <si>
    <t>https://www.britannica.com/place/Zimbabwe#ref44142</t>
  </si>
  <si>
    <t>Total area of zimbabwe</t>
  </si>
  <si>
    <t>ZWE001Landmass affected</t>
  </si>
  <si>
    <t>All of Zimbabwe is affected by multiple crises</t>
  </si>
  <si>
    <t>ZWE001People exposed</t>
  </si>
  <si>
    <t>IPC 01/04/2021</t>
  </si>
  <si>
    <t>http://www.ipcinfo.org/ipc-country-analysis/details-map/en/c/1153083/?iso3=SWZ</t>
  </si>
  <si>
    <t>Total population of Eswatini</t>
  </si>
  <si>
    <t>SWZ001Total population</t>
  </si>
  <si>
    <t>UN Statistics 2004</t>
  </si>
  <si>
    <t>https://unstats.un.org/unsd/demographic/products/dyb/DYB2004/Table03.pdf</t>
  </si>
  <si>
    <t>The whole country is affected by the Food insecurity crisis</t>
  </si>
  <si>
    <t>SWZ001Landmass affected</t>
  </si>
  <si>
    <t xml:space="preserve">Affected population </t>
  </si>
  <si>
    <t>SWZ001Crisis affected groups</t>
  </si>
  <si>
    <t>IPC 01/10/2020</t>
  </si>
  <si>
    <t>http://www.ipcinfo.org/ipc-country-analysis/details-map/en/c/1152879/?iso3=NAM</t>
  </si>
  <si>
    <t>Total population of Namibia</t>
  </si>
  <si>
    <t>NAM002Total population</t>
  </si>
  <si>
    <t>The whole country is affected by the food insecurity crisis</t>
  </si>
  <si>
    <t>NAM002Landmass affected</t>
  </si>
  <si>
    <t>Affected population</t>
  </si>
  <si>
    <t>NAM002Crisis affected groups</t>
  </si>
  <si>
    <t>Encyclopedia Britannica 19/03/2021</t>
  </si>
  <si>
    <t>https://www.britannica.com/place/Tanzania</t>
  </si>
  <si>
    <t>Total population of Tanzania in 2020</t>
  </si>
  <si>
    <t>TZA002Total population</t>
  </si>
  <si>
    <t xml:space="preserve"> National Bureau of Statistics 01/12/2017 ; UNHCR 27/04/2021</t>
  </si>
  <si>
    <t>https://www.nbs.go.tz/nbs/takwimu/census2012/Tanzania_Total_Population_by_District-Regions-2016_2017r.pdf ; https://data2.unhcr.org/en/documents/details/86371</t>
  </si>
  <si>
    <t>Total area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</si>
  <si>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</si>
  <si>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</si>
  <si>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</si>
  <si>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</si>
  <si>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</si>
  <si>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Host-community and Refugees</t>
  </si>
  <si>
    <t>TZA002Crisis affected groups</t>
  </si>
  <si>
    <t>http://www.ine.gov.mz/operacoes-estatisticas/censos/censo-2007/censo-2017/divulgacao-de-resultados-preliminares-do-iv-rgph-2017.pdf/view</t>
  </si>
  <si>
    <t>Total population of Cabo Delgado, Niassa and Nampula provinces</t>
  </si>
  <si>
    <t>MOZ004People exposed</t>
  </si>
  <si>
    <t>INE 2018; Protection Cluster 24/06/2021</t>
  </si>
  <si>
    <t>http://www.ine.gov.mz/operacoes-estatisticas/censos/censo-2007/censo-2017/divulgacao-de-resultados-preliminares-do-iv-rgph-2017.pdf/view; https://reliefweb.int/report/mozambique/mozambique-protection-cluster-cabo-delgado-focus-group-discussion-report-host</t>
  </si>
  <si>
    <t xml:space="preserve">Total population of Cabo Delgado, since most IDPs took refuge in other districts within Cabo Delgado. </t>
  </si>
  <si>
    <t>MOZ004People affected</t>
  </si>
  <si>
    <t>MOZ004People in Need</t>
  </si>
  <si>
    <t>INE 2018; Protection Cluster 24/06/2021; OCHA 01/06/2021</t>
  </si>
  <si>
    <t>http://www.ine.gov.mz/operacoes-estatisticas/censos/censo-2007/censo-2017/divulgacao-de-resultados-preliminares-do-iv-rgph-2017.pdf/view; https://reliefweb.int/report/mozambique/mozambique-protection-cluster-cabo-delgado-focus-group-discussion-report-host; https://reports.unocha.org/en/country/mozambique</t>
  </si>
  <si>
    <t>The total PIN for the crisis is from OCHA reports. Total number of people experiencing level 1 humanitarian conditions are those exposed (populations of Cabo Delgado, Niassa and Nampula provinces) excluding People Affected and PIN. Level 2 are People Affected minus PIN. Level 3 are PIN minus those with Level 4 needs. Level 4 are people facing acute food crisis according to IPC. No information to indicate 5 needs.</t>
  </si>
  <si>
    <t>MOZ004Minimal humanitarian conditions - Level 1</t>
  </si>
  <si>
    <t>MOZ004Stressed humanitarian conditions - Level 2</t>
  </si>
  <si>
    <t>No information to indicate Level 5 needs.</t>
  </si>
  <si>
    <t>MOZ004Extreme humanitarian conditions - Level 5</t>
  </si>
  <si>
    <t>IDPs, Returnees and Host population affected</t>
  </si>
  <si>
    <t>MOZ004Crisis affected groups</t>
  </si>
  <si>
    <t>Population Census Data 2020</t>
  </si>
  <si>
    <t>https://psa.gov.ph/population-and-housing/node/164857</t>
  </si>
  <si>
    <t>Total population living in the Philippines</t>
  </si>
  <si>
    <t>PHL003Total population</t>
  </si>
  <si>
    <t>Total population living in the areas considered affected</t>
  </si>
  <si>
    <t>PHL003People exposed</t>
  </si>
  <si>
    <t>OCHA HDX 12/07/2021</t>
  </si>
  <si>
    <t>https://data.humdata.org/dataset/sudan-humanitarian-needs-overview-2015-2021</t>
  </si>
  <si>
    <t>Population of West-Darfur states including refugees, baced on 2020 population projection of OCHA's HDX (Sudan: 2021 HNO Baseline Data)</t>
  </si>
  <si>
    <t>SDN008People exposed</t>
  </si>
  <si>
    <t>MMR004People in Need</t>
  </si>
  <si>
    <t>MMR001People in Need</t>
  </si>
  <si>
    <t>OCHA 07/2021</t>
  </si>
  <si>
    <t>https://reliefweb.int/sites/reliefweb.int/files/resources/Myanmar%20Humanitarian%20Snapshot%20July%202021.pdf ; https://reporting.unhcr.org/sites/default/files/Myanmar%20emergency%20update%2015%20June%202021.pdf ; https://news.un.org/en/story/2021/06/1094322 ; https://www.reuters.com/world/asia-pacific/more-than-125000-myanmar-teachers-suspended-opposing-coup-2021-05-23/ ; https://www.unicef.org/eap/press-releases/education-risk-generation-children-myanmar-must-have-safe-appropriate-and-inclusive ; https://www.bbc.com/news/world-asia-56827116 ; https://reliefweb.int/sites/reliefweb.int/files/resources/Myanmar%20Humanitarian%20Snapshot%20July%202021.pdf</t>
  </si>
  <si>
    <t>This is the number of people affected by the crisis minus the people in need. The affected populations are those detainened by the military in anti-coup protests and strikes. Civil Disobedience members that are suspended and their livelihoods affected (125,900 school teachers suspended, 19,500 university staff suspended, health personnel on strikes (80% of health care affected). Students and pupils who lack access to education (estimated 9 million). Nearly half of Myanmar's population is affected by the economic impact of the coup. This number is difficult to estimate since there is no updated HNO assessment post coup, therefore the number included is the number of PIN.</t>
  </si>
  <si>
    <t>MMR004People affected</t>
  </si>
  <si>
    <t>https://reliefweb.int/sites/reliefweb.int/files/resources/Myanmar%20Humanitarian%20Snapshot%20July%202021.pdf ; https://reliefweb.int/sites/reliefweb.int/files/resources/Myanmar%20Humanitarian%20Snapshot%20June.pdf</t>
  </si>
  <si>
    <t>Level 3 is considered equal to HNO level 3, those in moderate need. HNO was released before the coup, therefore this number was difficult to verify earlier, however, in July the  Interim Emergency Response Plan identified 2 million people in need because of the impact of the coup. The Interim Emergency Response plan was launched to prioritise  humanitarian response beyond the scope of 2021 HRP that was released in January 2021 and it focuses on humanitarian needs arising since 1 February coup. The 2 million PIN indentified  includes 
families in urban and peri-urban townships in Yangon and 
Mandalay and newly displaced people in 
conflict-affected areas since 1 February.</t>
  </si>
  <si>
    <t>MMR004Moderate humanitarian conditions - Level 3</t>
  </si>
  <si>
    <t>Myanmar National Census 2014; HNO 2021 ; OCHA 16/07/2021</t>
  </si>
  <si>
    <t>https://reliefweb.int/sites/reliefweb.int/files/resources/Myanmar%20Humanitarian%20Snapshot%20July%202021.pdf ; https://myanmar.unfpa.org/en/publications/union-report-volume-3k-rakhine-state-report; https://reliefweb.int/sites/reliefweb.int/files/resources/mmr_humanitarian_needs_overview_2021_final.pdf ; https://reliefweb.int/sites/reliefweb.int/files/resources/Myanmar%20Humanitarian%20Snapshot%20July%202021.pdf</t>
  </si>
  <si>
    <t>The country level is an aggregation of people in need across Rakhine states and Southern Chin state and Kachin and Shan states. Level 1 includes all people exposed to the conflict, which is considered to be the entire population of all four states,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In July 2021 the Interim Emergency Response plan identified 2 million people in need because of the impact of the coup.</t>
  </si>
  <si>
    <t>MMR001Moderate humanitarian conditions - Level 3</t>
  </si>
  <si>
    <t>UNHCR 30/06/2021;
RSO 2021-2022 28/01/2021; RNO (28/02/2021);
UNHCR 01/2020; 
Regional Refugee &amp; Resilience Plan 2019-2020 26/05/2020</t>
  </si>
  <si>
    <t>https://reliefweb.int/sites/reliefweb.int/files/resources/Monthly_StatisticalReport_May2021_External.pdf ; http://www.3rpsyriacrisis.org/wp-content/uploads/2021/01/28jan.pdf ; http://www.3rpsyriacrisis.org/wp-content/uploads/2021/02/RNO_3RP.pdf ; https://reporting.unhcr.org/sites/default/files/UNHCR%20Egypt%20-%20Operational%20Update_October-December%202020.pdf ; https://data2.unhcr.org/en/documents/details/69672</t>
  </si>
  <si>
    <t xml:space="preserve">The figure of pepole who are affected includes Syrian refugees, Palestinian refugees, refugees and asylme seekers from other nationalities and the number of impacted host community members. The unregistered Syrian refugees is calculated based on govermental estimatation which could be inaccurate. </t>
  </si>
  <si>
    <t>EGY002People affected</t>
  </si>
  <si>
    <t>EGY002Minimal humanitarian conditions - Level 1</t>
  </si>
  <si>
    <t>EGY002Stressed humanitarian conditions - Level 2</t>
  </si>
  <si>
    <t>ACLED 30/07/2021</t>
  </si>
  <si>
    <t xml:space="preserve">Total number of crisis related fatalities in the last six months (1 Feb 2021 to 30 Jul 2021).  This figure is based on all the fatalities in the country, not just related to the refugee situation in Egypt. Most deaths related to conflict, armed attacks, mine explosives and protests. </t>
  </si>
  <si>
    <t>EGY002Fatalities in all crises</t>
  </si>
  <si>
    <t xml:space="preserve">Total number of crisis related fatalities in the last six months (1 Feb 2021 to 30 Jul 2021). </t>
  </si>
  <si>
    <t>EGY002Fatalities reported</t>
  </si>
  <si>
    <t>(IOM 31/07/2021) ; (ACLED 30/07/2021)</t>
  </si>
  <si>
    <t>https://missingmigrants.iom.int/region/mediterranean?migrant_route%5B%5D=1376&amp;migrant_route%5B%5D=1377; https://www.acleddata.com/data/</t>
  </si>
  <si>
    <t>Number of people who died and are missing in the central and western Meditarranean route in front of the Algerian coast and within Algeria. IOM data is intended to be "a minimum estimate of the number of migrant deaths." Deaths happening in detention centres or due to labour exploitation are not included. Data gaps regarding migration routes within North Africa have also been highlighted. IOM Missing Migrants Jan-June 2021</t>
  </si>
  <si>
    <t>DZA002Fatalities reported</t>
  </si>
  <si>
    <t>Country overall fatalities from all crisis. ACLED + Missing Migrants = 20+696=716.
IOM Missing Migrants Jan-June 2021. ACLED (19 Dec 2020 - 18 Jun 2021).</t>
  </si>
  <si>
    <t>DZA002Fatalities in all crises</t>
  </si>
  <si>
    <t>(ACLED 30/07/2021)</t>
  </si>
  <si>
    <t>No fatalities reported.
ACLED (19 Dec 2020 - 18 Jun 2021).</t>
  </si>
  <si>
    <t>DZA003Fatalities reported</t>
  </si>
  <si>
    <t>DZA003Fatalities in all crises</t>
  </si>
  <si>
    <t>(IOM 31/04/2021) (UNHCR 01/08/2021) (UNHCR 18/06/2020)</t>
  </si>
  <si>
    <t>https://displacement.iom.int/system/tdf/reports/DTM_Libya_R36_Migrant_Report_FINAL.pdf?file=1&amp;type=node&amp;id=11819; https://data2.unhcr.org/en/country/lby; https://www.unhcr.org/statistics/unhcrstats/5ee200e37/unhcr-global-trends-2019.html</t>
  </si>
  <si>
    <t xml:space="preserve">Displaced People= # people displaced by the conflict + # people displaced by the MMF crisis. 
Total # displaced by the conflict = # IDPs according to IOM DTM round 36  + # Returnees in Libya according to IOM DTM round 36 +  # Libyan nationals who have left Libya as of end 2019 and are counted as refugees or asylum seekers  by UNHCR.
Total # displaced in the MMF crisis = # of Migrants in Libya as counted by IOM DTM Round 36. + # of Refugees and asylum seekers in Libya
Categories of migrants and refugees already accounted for in the Central Mediterranean Route (e.g. arrivals to Italy, arrivals to Malta) are not taken into account in the Complex Crisis displacement indicator.
</t>
  </si>
  <si>
    <t>LBY001People displaced</t>
  </si>
  <si>
    <t>(IOM 31/04/2021) (UNHCR 01/08/2021)</t>
  </si>
  <si>
    <t>https://displacement.iom.int/system/tdf/reports/DTM_Libya_R36_Migrant_Report_FINAL.pdf?file=1&amp;type=node&amp;id=11819; https://data2.unhcr.org/en/country/lby</t>
  </si>
  <si>
    <t>This figure includes the # of Migrants from over 43 different nations in Libya as counted by IOM DTM Round 36 and refugees in the country. Migrants and refugee categories part of the Central Mediterranean crisis (e.g. sea arrivals to Italy and Malta) are not taken into account in the displacement indicator of the Mixed Migration Crisis.</t>
  </si>
  <si>
    <t>LBY002People displaced</t>
  </si>
  <si>
    <t>We count the total # migrants and refugees as the the total # people affected as it is safe to assume that they are the most (directly) affected by the crisis in a humanitarian way and as there is no reliable way of measuring  the indirectly affected.</t>
  </si>
  <si>
    <t>LBY002People affected</t>
  </si>
  <si>
    <t>OCHA HRP 2021
UNHCR 27/06/2021 
IOM 31/04/2021</t>
  </si>
  <si>
    <t>https://reliefweb.int/sites/reliefweb.int/files/resources/libya_hrp_2021-final.pdf ; https://reliefweb.int/report/libya/unhcr-update-libya-2-july-2021-enar</t>
  </si>
  <si>
    <t xml:space="preserve">Total number of refugees = 42,210 (As of 1 Aug 2021).
Total number of migrants = 591,415 (As of 31 Apr 2021).
Total number of migrants and refugees = 42,210 + 591,415 = 633,625
Total number of migrants at time of HRP = 586,000
Total number of refugees at time of HRP = 44,000
Please note that additional number of migrants are not added to the PiN since there are no information if they face needs. However, the number of migrants in detention centers updated and the number of refugees. 
PiN = 346,210 Migrants and refugees
Level 5: 6,176 migrants (as of 27 June) estimated to be in detention centres have limited or no access to aid workers, multiple needs, and are often victims of human rights abuses and serious protection violations. While conditions in detention centres might vary from one to another,  
Level 4: corresponds to extreme and catastrophic humanitarian conditions, as identified on p.20 of the 2021 HRP (283,000 – migrants in detention = 276,824).
Level 3: corresponds to severe humanitarian conditions, as identified on p.20 of the 2021 HRP (65,000).
Level 2: Population affected –PIN = 633,625 – 348,000 = 287,415
Level 1: population exposed-population affected.
</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</si>
  <si>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</si>
  <si>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</si>
  <si>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</si>
  <si>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</si>
  <si>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</si>
  <si>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ACLED 31/07/2021
IOM 31/07/2021</t>
  </si>
  <si>
    <t>https://www.acleddata.com/data/ https://missingmigrants.iom.int/region/mediterranean?migrant_route%5B%5D=1376  http://missingmigrants.iom.int/downloads https://missingmigrants.iom.int/methodology</t>
  </si>
  <si>
    <t xml:space="preserve">Acled data on conflict fatalities including all actors + MMF dead and missing migrants. </t>
  </si>
  <si>
    <t>LBY001Fatalities reported</t>
  </si>
  <si>
    <t>LBY001Fatalities in all crises</t>
  </si>
  <si>
    <t>(IOM 31/07/2021)</t>
  </si>
  <si>
    <t>https://missingmigrants.iom.int/region/mediterranean?migrant_route%5B%5D=1376&amp;migrant_route%5B%5D=1377</t>
  </si>
  <si>
    <t>Number of people who died and are missing in the central and western Mediterranean route in front of the Libyan coast and within Libya. IOM data is intended to be "a minimum estimate of the number of migrant deaths." Deaths happening in detention centres or due to labour exploitation are not included. Data gaps regarding migration routes within North Africa have also been highlighted. IOM Missing Migrants Feb-July 2021</t>
  </si>
  <si>
    <t>LBY002Fatalities reported</t>
  </si>
  <si>
    <t>LBY002Fatalities in all crises</t>
  </si>
  <si>
    <t xml:space="preserve">https://missingmigrants.iom.int/region/mediterranean?migrant_route%5B%5D=1378 </t>
  </si>
  <si>
    <t>Fatalities + missing migrants within Morocco and along the Western Mediterranean Route (off the Moroccan coast or involving migrants departing from Morocco if the incident happened off the coast of Spain).
Fatailities between (IOM 01/02/2021 - 31/07/2021)</t>
  </si>
  <si>
    <t>MAR002Fatalities reported</t>
  </si>
  <si>
    <t xml:space="preserve">https://missingmigrants.iom.int/region/mediterranean?migrant_route%5B%5D=1378 ; https://acleddata.com/data-export-tool/ </t>
  </si>
  <si>
    <t>Fatalities + missing migrants within Morocco and along the Western Mediterranean Route (off the Moroccan coast or involving migrants departing from Morocco if the incident happened off the coast of Spain). + ACLED fatailities from all crisis. 
169+12= 181.
ACLED 01/02/2020 - 31/07/2021</t>
  </si>
  <si>
    <t>MAR002Fatalities in all crises</t>
  </si>
  <si>
    <t>Figure represents the number of dead and missing migrants who perished in or off the coast of Tunisia in the last 6 months.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Data gaps regarding migration routes within North Africa have also been hihglighted. IOM Missing migrants 01/02/2021 - 31/07/2021</t>
  </si>
  <si>
    <t>TUN002Fatalities reported</t>
  </si>
  <si>
    <t>Fatalities in all crises (for the country overall) IOM Missing migrants 01/02/2021 - 31/07/2021, ACLED 01/02/2021 - 31/07/2021,. 849+18 =967</t>
  </si>
  <si>
    <t>TUN002Fatalities in all crises</t>
  </si>
  <si>
    <t>aa 19/02/2020</t>
  </si>
  <si>
    <t>https://www.aa.com.tr/en/world/azerbaijani-civilian-killed-in-karabakh-mine-explosion/2150143</t>
  </si>
  <si>
    <t>Civillians killed within the internationally-recognized Armenian.</t>
  </si>
  <si>
    <t>ARM002Fatalities reported</t>
  </si>
  <si>
    <t>(ACLED 31/07/2021) (aa 19/02/2020)</t>
  </si>
  <si>
    <t>https://acleddata.com/data-export-tool/ ; https://www.aa.com.tr/en/world/azerbaijani-civilian-killed-in-karabakh-mine-explosion/2150143</t>
  </si>
  <si>
    <t>Total civilians fatalities within the internationally-recognized Armenian according to ACLED and aa.</t>
  </si>
  <si>
    <t>ARM002Fatalities in all crises</t>
  </si>
  <si>
    <t>NBS Accessed 29/06/2021; OCHA 08/03/2021</t>
  </si>
  <si>
    <t>https://nigerianstat.gov.ng/elibrary; https://www.humanitarianresponse.info/sites/www.humanitarianresponse.info/files/documents/files/ocha_nga_humanitarian_needs_overview_march2021.pdf.pdf</t>
  </si>
  <si>
    <t>Total number of people exposed to the Boko Haram crisis, the middle belt crisis, the northwest banditry and the Cameroonian refugee crisis.</t>
  </si>
  <si>
    <t>NGA001People exposed</t>
  </si>
  <si>
    <t>https://www.humanitarianresponse.info/sites/www.humanitarianresponse.info/files/documents/files/ocha_nga_humanitarian_needs_overview_march2021.pdf.pdf</t>
  </si>
  <si>
    <t>Total population of Borno, Adamawa and Yobe states, which have been most affected by Boko Haram crisis</t>
  </si>
  <si>
    <t>NGA004People affected</t>
  </si>
  <si>
    <t>NGA004People in Need</t>
  </si>
  <si>
    <t>The total PIN for the crisis is from OCHA HNO. Total number of people experiencing level 1 humanitarian conditions are those exposed (populations of Borno, Adamawa and Yobe states) excluding People Affected and PIN. Level 2 are People Affected minus PIN. Level 3 are (minimal+stress+severe) from HNO. Level 4 are (extreme+catastrophic) from HNO. No information to indicate Level 5 needs.</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</si>
  <si>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</si>
  <si>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</si>
  <si>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</si>
  <si>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</si>
  <si>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</si>
  <si>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NBS Accessed 09/08/2021</t>
  </si>
  <si>
    <t>Total population of Taraba, Benue, Plateau, Nasarawa(most affected by Middle Belt crisis)</t>
  </si>
  <si>
    <t>NGA003People exposed</t>
  </si>
  <si>
    <t xml:space="preserve">Total population of Zamfara, Kaduna, Niger, Sokoto, Kebbi and Katsina states, which are most affected by NW banditry
</t>
  </si>
  <si>
    <t>NGA007People exposed</t>
  </si>
  <si>
    <t>(CH 08/2020); (UNHCR 30/06/2021)</t>
  </si>
  <si>
    <t>https://data.humdata.org/dataset/cadre-harmonise ; https://data2.unhcr.org/en/country/mrt ; https://reliefweb.int/sites/reliefweb.int/files/resources/UNHCR%20Mauritania%20-%20Note%20on%20the%20identification%20of%20hard-to-reach%20Malian%20refugees%20in%20Mauritania%20-%20August%202021.pdf</t>
  </si>
  <si>
    <t>4,077,344 total population of the counrty +  refugees and asylum seekers</t>
  </si>
  <si>
    <t>MRT002Total population</t>
  </si>
  <si>
    <t>(City population 25/03/2013), (UNHCR 30/06/2021)</t>
  </si>
  <si>
    <t>https://www.citypopulation.de/php/mauritania-admin.php ; https://data2.unhcr.org/en/country/mrt ; https://reliefweb.int/sites/reliefweb.int/files/resources/UNHCR%20Mauritania%20-%20Note%20on%20the%20identification%20of%20hard-to-reach%20Malian%20refugees%20in%20Mauritania%20-%20August%202021.pdf</t>
  </si>
  <si>
    <t>10,560 population of Bassikounou commune, next to which the Mbera camp is located (as of March 2013) + Malian refugees and asylum seekers population.
Other refugees not included as no information about their location.</t>
  </si>
  <si>
    <t>MRT002People exposed</t>
  </si>
  <si>
    <t xml:space="preserve"> (UNHCR 30/06/2021)</t>
  </si>
  <si>
    <t>https://reliefweb.int/sites/reliefweb.int/files/resources/UNHCR%20Mauritania%20-%20Note%20on%20the%20identification%20of%20hard-to-reach%20Malian%20refugees%20in%20Mauritania%20-%20August%202021.pdf</t>
  </si>
  <si>
    <t>Malian refugees and asylum seekers.</t>
  </si>
  <si>
    <t>MRT002People affected</t>
  </si>
  <si>
    <t>MRT002People displaced</t>
  </si>
  <si>
    <t>(BBC 16/05/2021) ; (mena-monitor 08/08/2021)</t>
  </si>
  <si>
    <t xml:space="preserve">https://www.bbc.com/news/av/world-europe-57089249 ; </t>
  </si>
  <si>
    <t>Two children died because of floods in the south of the country on 08/08/2021.
Teenager found in boat drifting for 22 days at sea on 16/05/2021</t>
  </si>
  <si>
    <t>MRT002Fatalities in all crises</t>
  </si>
  <si>
    <t>https://mena-monitor.org/%D9%85%D9%82%D8%AA%D9%84-%D8%B7%D9%81%D9%84%D9%8A%D9%86-%D8%B4%D9%82%D9%8A%D9%82%D9%8A%D9%86-%D8%A8%D8%B3%D9%8A%D9%88%D9%84-%D8%AC%D8%A7%D8%B1%D9%81%D8%A9-%D8%A7%D8%AC%D8%AA%D8%A7%D8%AD%D8%AA-%D8%AC/</t>
  </si>
  <si>
    <t>Based on ACLED data there are no fatalities in the last 6 months.</t>
  </si>
  <si>
    <t>MRT002Fatalities reported</t>
  </si>
  <si>
    <t>MRT003Fatalities in all crises</t>
  </si>
  <si>
    <t>MRT003Fatalities reported</t>
  </si>
  <si>
    <t>https://data2.unhcr.org/en/country/mrt https://www.citypopulation.de/php/mauritania-admin.php</t>
  </si>
  <si>
    <t>Level 1 is calculated from the population of Bassikounou commune, next to which the Mbera camp is located.There is no Level 2. Level 3 is the number of Malian refugees in Mbera camp, which also accounts for the PIN figure. There are no Level 4 or 5.</t>
  </si>
  <si>
    <t>MRT002People in Need</t>
  </si>
  <si>
    <t>MRT002Moderate humanitarian conditions - Level 3</t>
  </si>
  <si>
    <t>MRT002Minimal humanitarian conditions - Level 1</t>
  </si>
  <si>
    <t>MRT002Stressed humanitarian conditions - Level 2</t>
  </si>
  <si>
    <t>MRT002Severe humanitarian conditions - Level 4</t>
  </si>
  <si>
    <t>MRT002Extreme humanitarian conditions - Level 5</t>
  </si>
  <si>
    <t>MRT003Total population</t>
  </si>
  <si>
    <t>MRT003People exposed</t>
  </si>
  <si>
    <t>People in IPC Cadre Harmonisé level 2, refugees and asylum seekers are considered to be affected</t>
  </si>
  <si>
    <t>MRT003People affected</t>
  </si>
  <si>
    <t>MRT003People in Need</t>
  </si>
  <si>
    <t xml:space="preserve">World Bank 2020, UNFPA 2021
</t>
  </si>
  <si>
    <t>https://data.worldbank.org/indicator/SP.POP.TOTL?locations=LB;
    https://www.unfpa.org/data/world-population/LB</t>
  </si>
  <si>
    <t xml:space="preserve">Worldbank population data includes the adjustments for people who have come into and gone out of Lebanon. Reliability is medium as the figure does not take into account the migratory dinamycs in 2021.
</t>
  </si>
  <si>
    <t>LBN002Total population</t>
  </si>
  <si>
    <t xml:space="preserve">World Bank 2018, Gov Leb 2001
</t>
  </si>
  <si>
    <t>https://data.worldbank.org/indicator/AG.SRF.TOTL.K2?locations=LB
    http://www.moe.gov.lb/ledo/soer2001pdf/appendix.pdf</t>
  </si>
  <si>
    <t>The socio-economic crisis is affecting the whole of Lebanon and thus the total surface area is reported.</t>
  </si>
  <si>
    <t>LBN002Landmass affected</t>
  </si>
  <si>
    <t>https://data.worldbank.org/indicator/sp.pop.totl?page=2</t>
  </si>
  <si>
    <t xml:space="preserve">Displacement involves the whole country and thus the whole population of Lebanon is reported.Worldbank population data includes the adjustments for people who have come into and gone out of Lebanon. Reliability is medium as the figure does not take into account the migratory dinamycs in 2021.
</t>
  </si>
  <si>
    <t>LBN002People exposed</t>
  </si>
  <si>
    <t>LBN004Total population</t>
  </si>
  <si>
    <t>LBN004Landmass affected</t>
  </si>
  <si>
    <t>LBN004People exposed</t>
  </si>
  <si>
    <t>MRT003Minimal humanitarian conditions - Level 1</t>
  </si>
  <si>
    <t>MRT003Stressed humanitarian conditions - Level 2</t>
  </si>
  <si>
    <t>MRT003Moderate humanitarian conditions - Level 3</t>
  </si>
  <si>
    <t>MRT003Severe humanitarian conditions - Level 4</t>
  </si>
  <si>
    <t xml:space="preserve">Nippes Earthquake </t>
  </si>
  <si>
    <t>HTI002</t>
  </si>
  <si>
    <t>OCHA 17/08/2021</t>
  </si>
  <si>
    <t>https://data.humdata.org/dataset/haiti-subnational-population-statistics</t>
  </si>
  <si>
    <t>Total population of the country according to OCHA dataset updated 17/08/2021</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</si>
  <si>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</si>
  <si>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</si>
  <si>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</si>
  <si>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</si>
  <si>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</si>
  <si>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OCHA 16/08/2021 ; UN DESA 2019</t>
  </si>
  <si>
    <t>https://reliefweb.int/report/haiti/haiti-earthquake-flash-update-no-2-16-august-2021 ; https://population.un.org/Household/#/countries/332</t>
  </si>
  <si>
    <t>This is an estimate of the number of displaced people because of the earthquake. The number was calculated by using the available information as at 17/08/2021 on number of houses destroyed *Haiti household size.</t>
  </si>
  <si>
    <t>HTI002People displaced</t>
  </si>
  <si>
    <t>Reuters 18/08/2021</t>
  </si>
  <si>
    <t>https://www.reuters.com/world/americas/hopes-quake-survivors-dwindle-storm-lashes-haiti-2021-08-17/</t>
  </si>
  <si>
    <t>The number of injuries because of the earthquake as at 18/08/2021.</t>
  </si>
  <si>
    <t>HTI002Illness cases reported</t>
  </si>
  <si>
    <t>ACLED 30/07/2021 ; Reuters 18/08/2021</t>
  </si>
  <si>
    <t>https://acleddata.com/dashboard/#/dashboard ; https://www.reuters.com/world/americas/hopes-quake-survivors-dwindle-storm-lashes-haiti-2021-08-17/</t>
  </si>
  <si>
    <t>Total number of fatalities in the country in the last 6 months because of violence according to Accled updated till 30/07/2021 is (267), plus the number of fatalities because of the earthquake (1,941) since 14/08/2021.</t>
  </si>
  <si>
    <t>HTI002Fatalities in all crises</t>
  </si>
  <si>
    <t>HTI002Economic Losses</t>
  </si>
  <si>
    <t>OCHA 16/08/2021</t>
  </si>
  <si>
    <t>https://reliefweb.int/report/haiti/haiti-earthquake-flash-update-no-2-16-august-2021</t>
  </si>
  <si>
    <t>Non-host,host, IDPs</t>
  </si>
  <si>
    <t>HTI002Crisis affected groups</t>
  </si>
  <si>
    <t>HTI002People facing limited access constraints</t>
  </si>
  <si>
    <t>HTI002People facing restricted access constraints</t>
  </si>
  <si>
    <t>HTI001Total population</t>
  </si>
  <si>
    <t>HTI001People exposed</t>
  </si>
  <si>
    <t xml:space="preserve">OCHA 17/08/2021; USAID 30/08/2021
</t>
  </si>
  <si>
    <t>https://data.humdata.org/dataset/haiti-subnational-population-statistics  https://reliefweb.int/sites/reliefweb.int/files/resources/2021_08_30%20USAID-BHA%20Haiti%20Earthquake%20Fact%20Sheet%20%239.pdf</t>
  </si>
  <si>
    <t>Number of people affected by the different crisis (political instability, economic crisis, violence, and the Nippes Earthquake). HNO figures adjusted adding PIN from earthquake to level 3.</t>
  </si>
  <si>
    <t>HTI001People affected</t>
  </si>
  <si>
    <t>New Humanitarian 20/07/2021 ; OCHA 16/08/2021 ; UN DESA 2019</t>
  </si>
  <si>
    <t>https://www.internal-displacement.org/countries/haiti ; https://www.thenewhumanitarian.org/news/2021/7/20/gang-violence-and-security-vacuum-in-haiti-thwart-aid-delivery ; https://reliefweb.int/report/haiti/haiti-earthquake-flash-update-no-2-16-august-2021 ; https://population.un.org/Household/#/countries/332</t>
  </si>
  <si>
    <t>Retrieving data. Wait a few seconds and try to cut or copy again.</t>
  </si>
  <si>
    <t>HTI001People displaced</t>
  </si>
  <si>
    <t>No/limited data/information available on water-bourne disease or COVID-19 spike because of the earthquake as at 18/08/2021.</t>
  </si>
  <si>
    <t>HTI001Illness cases reported</t>
  </si>
  <si>
    <t>HTI001Injuries reported</t>
  </si>
  <si>
    <t>HTI001Fatalities reported</t>
  </si>
  <si>
    <t>HTI001Fatalities in all crises</t>
  </si>
  <si>
    <t>HTI001Crisis affected groups</t>
  </si>
  <si>
    <t>CDEMA 19/08/2021</t>
  </si>
  <si>
    <t>Total number of people who were injured during the earthquake and its aftershocks. This number is likely to increase.</t>
  </si>
  <si>
    <t>HTI002Injuries reported</t>
  </si>
  <si>
    <t>Total number of people dead after the earthquake. This number is likely to increase.</t>
  </si>
  <si>
    <t>HTI002Fatalities reported</t>
  </si>
  <si>
    <t>https://reliefweb.int/sites/reliefweb.int/files/resources/2021_08_30%20USAID-BHA%20Haiti%20Earthquake%20Fact%20Sheet%20%239.pdf</t>
  </si>
  <si>
    <t>HTI002People in Need</t>
  </si>
  <si>
    <t>Le Nouvelliste 19/08/2021</t>
  </si>
  <si>
    <t>https://lenouvelliste.com/article/231075/2-189-morts-et-12-268-blesses-nouveau-bilan-provisoire-du-seisme</t>
  </si>
  <si>
    <t>Houses reported as destroyed by the Direction de la Protection civile.</t>
  </si>
  <si>
    <t>HTI001Buildings destroyed</t>
  </si>
  <si>
    <t>Houses reported as damaged by the Direction de la Protection civile.</t>
  </si>
  <si>
    <t>HTI001Buildings damaged</t>
  </si>
  <si>
    <t>People exposed - people affected</t>
  </si>
  <si>
    <t>HTI002Minimal humanitarian conditions - Level 1</t>
  </si>
  <si>
    <t>OCHA 17/08/2021 ; USAID (30/08/2021)</t>
  </si>
  <si>
    <t>https://data.humdata.org/dataset/haiti-subnational-population-statistics    https://reliefweb.int/sites/reliefweb.int/files/resources/2021_08_30%20USAID-BHA%20Haiti%20Earthquake%20Fact%20Sheet%20%239.pdf</t>
  </si>
  <si>
    <t>People affected - PiN</t>
  </si>
  <si>
    <t>HTI002Stressed humanitarian conditions - Level 2</t>
  </si>
  <si>
    <t>USAID (30/08/2021)</t>
  </si>
  <si>
    <t>People in Need according to USAID.</t>
  </si>
  <si>
    <t>HTI002Moderate humanitarian conditions - Level 3</t>
  </si>
  <si>
    <t>HTI002Severe humanitarian conditions - Level 4</t>
  </si>
  <si>
    <t>HTI002Extreme humanitarian conditions - Level 5</t>
  </si>
  <si>
    <t xml:space="preserve">USAID 30/08/2021; USAD 30/08/2021
</t>
  </si>
  <si>
    <t>Number of people exposed according to USAID (30/08/2021).</t>
  </si>
  <si>
    <t>HTI002People exposed</t>
  </si>
  <si>
    <t>OCHA (31/08/2021)</t>
  </si>
  <si>
    <t>https://reliefweb.int/sites/reliefweb.int/files/resources/OCHA%20Haiti%20SitRep%233%20FR.pdf</t>
  </si>
  <si>
    <t>"Personnes touchées" according to OCHA.</t>
  </si>
  <si>
    <t>HTI002People affected</t>
  </si>
  <si>
    <t>HNO figures adjusted adding PIN from earthquake to level 3.</t>
  </si>
  <si>
    <t>HTI001People in Need</t>
  </si>
  <si>
    <t>HTI001Minimal humanitarian conditions - Level 1</t>
  </si>
  <si>
    <t>People affected - PIN</t>
  </si>
  <si>
    <t>HTI001Stressed humanitarian conditions - Level 2</t>
  </si>
  <si>
    <t>HTI001Moderate humanitarian conditions - Level 3</t>
  </si>
  <si>
    <t xml:space="preserve">USAID (30/08/2021); HNO (02/03/2021)
</t>
  </si>
  <si>
    <t>https://www.humanitarianresponse.info/en/operations/haiti/document/haiti-humanitarian-needs-overview-summary-2021  https://reliefweb.int/sites/reliefweb.int/files/resources/2021_08_30%20USAID-BHA%20Haiti%20Earthquake%20Fact%20Sheet%20%239.pdf</t>
  </si>
  <si>
    <t>HTI001Severe humanitarian conditions - Level 4</t>
  </si>
  <si>
    <t>HTI001Extreme humanitarian conditions - Level 5</t>
  </si>
  <si>
    <t>World Bank 07/07/2021 ; UNHCR 06/08/2021 ; IOM 27/08/2021</t>
  </si>
  <si>
    <t>https://data.worldbank.org/indicator/SP.POP.TOTL?locations=DJ ; https://reliefweb.int/report/djibouti/djibouti-refugees-and-asylum-seekers-31-july-2021 ; https://dtm.iom.int/reports/djibouti-migrants-presence-26-august-2021</t>
  </si>
  <si>
    <t>988,002 is the total population of Djibouti in 2020 according to World Bank data, and 33717 is the number of refugees in Djibouti as of 31 July according to UNHCR, and 1547 is the total number of stranded migrants in Djibouti as of 26 August, according to IOM</t>
  </si>
  <si>
    <t>DJI001Total population</t>
  </si>
  <si>
    <t>World Bank 07/07/2021</t>
  </si>
  <si>
    <t>https://data.worldbank.org/indicator/AG.LND.TOTL.K2?locations=DJ</t>
  </si>
  <si>
    <t>The whole country is affected by the complex crisis</t>
  </si>
  <si>
    <t>DJI001Landmass affected</t>
  </si>
  <si>
    <t>The whole population is exposed to the complex crisis in Djibouti</t>
  </si>
  <si>
    <t>DJI001People exposed</t>
  </si>
  <si>
    <t>Refugees, host, non-host population,  retunrees, IDPs</t>
  </si>
  <si>
    <t>DJI001Crisis affected groups</t>
  </si>
  <si>
    <t>DJI002Total population</t>
  </si>
  <si>
    <t>The whole country, although some areas are more affected being on the migration route, the other areas are were refugees camps are located.</t>
  </si>
  <si>
    <t>DJI002Landmass affected</t>
  </si>
  <si>
    <t>The whole population is exposed to the mixed migration crisis in Djibouti</t>
  </si>
  <si>
    <t>DJI002People exposed</t>
  </si>
  <si>
    <t>DJI003Total population</t>
  </si>
  <si>
    <t>The whole country is affected by the drought crisis</t>
  </si>
  <si>
    <t>DJI003Landmass affected</t>
  </si>
  <si>
    <t>The whole population is exposed to the drough crisis</t>
  </si>
  <si>
    <t>DJI003People exposed</t>
  </si>
  <si>
    <t>IPC 02/2021</t>
  </si>
  <si>
    <t>http://www.ipcinfo.org/fileadmin/user_upload/ipcinfo/docs/IPC_Djibouti_Acute_Food_Insecurity_2020Oct_2021Aug_English_summary.pdf</t>
  </si>
  <si>
    <t>People in IPC level 2 and above (583000) for Jan-August 2021 period.</t>
  </si>
  <si>
    <t>DJI003People affected</t>
  </si>
  <si>
    <t>No figures of people being internally displaced because of the drought crisis</t>
  </si>
  <si>
    <t>DJI003People displaced</t>
  </si>
  <si>
    <t>DJI003People in Need</t>
  </si>
  <si>
    <t>UNHCR 16/06/2021 ; IOM 18/06/2021 ; IPC 02/2021</t>
  </si>
  <si>
    <t>https://reliefweb.int/report/djibouti/djibouti-refugees-and-asylum-seekers-may-31-2021 ; https://reliefweb.int/report/djibouti/djibouti-migrants-presence-17-june-2021 ; http://www.ipcinfo.org/fileadmin/user_upload/ipcinfo/docs/IPC_Djibouti_Acute_Food_Insecurity_2020Oct_2021Aug_English_summary.pdf</t>
  </si>
  <si>
    <t>ACAPS methodology: Level1= Exposed population - affected population.</t>
  </si>
  <si>
    <t>DJI003Minimal humanitarian conditions - Level 1</t>
  </si>
  <si>
    <t xml:space="preserve">ACAPS methodology: Level 2 = Affected population - PIN 
</t>
  </si>
  <si>
    <t>DJI003Stressed humanitarian conditions - Level 2</t>
  </si>
  <si>
    <t>People in Ciris IPC-3 for Jan-August 2021 period.</t>
  </si>
  <si>
    <t>DJI003Moderate humanitarian conditions - Level 3</t>
  </si>
  <si>
    <t>People in Emergency IPC-4 for Jan-August 2021 period.</t>
  </si>
  <si>
    <t>DJI003Severe humanitarian conditions - Level 4</t>
  </si>
  <si>
    <t>There is no data available of extreme needs in Djibouti and no one is in Catastrophe (IPC-5)</t>
  </si>
  <si>
    <t>DJI003Extreme humanitarian conditions - Level 5</t>
  </si>
  <si>
    <t>DJI003Crisis affected groups</t>
  </si>
  <si>
    <t>IPC 30/07/2021</t>
  </si>
  <si>
    <t>https://reliefweb.int/report/lesotho/lesotho-ipc-acute-food-insecurity-analysis-july-september-2021-and-projection-october</t>
  </si>
  <si>
    <t>Total population of Lesotho</t>
  </si>
  <si>
    <t>LSO002Total population</t>
  </si>
  <si>
    <t>LSO002Landmass affected</t>
  </si>
  <si>
    <t>LSO002Crisis affected groups</t>
  </si>
  <si>
    <t>IPC 09/07/2021</t>
  </si>
  <si>
    <t>https://reliefweb.int/report/madagascar/madagascar-grand-south-ipc-acute-food-insecurity-analysis-april-december-2021</t>
  </si>
  <si>
    <t>Total population of Madagascar</t>
  </si>
  <si>
    <t>MDG002Total population</t>
  </si>
  <si>
    <t>IPC 11/2020 ; IPC 07/05/2021</t>
  </si>
  <si>
    <t xml:space="preserve">http://www.ipcinfo.org/ipc-country-analysis/details-map/en/c/1152969/?iso3=MDG ; https://reliefweb.int/report/madagascar/madagascar-grand-south-integrated-food-security-phase-classification-snapshot
</t>
  </si>
  <si>
    <t>The Grand South of Madagascar is the most affecyed by the drought and includes 13 districts: Ambovombe-androy, Bekily, Beloha, Tsihombe, Amboasary-atsimo, Betroka, Taolagnaro, Ampanihy, Betioky atsimo, Farafangana, Vangaindrano, Manakara Atsimo, Vohipeno</t>
  </si>
  <si>
    <t>MDG002Landmass affected</t>
  </si>
  <si>
    <t>The total number of people living in the Grand South of Madagascar that includes 13 districts: Ambovombe-androy, Bekily, Beloha, Tsihombe, Amboasary-atsimo, Betroka, Taolagnaro, Ampanihy, Betioky atsimo, Farafangana, Vangaindrano, Manakara Atsimo, Vohipeno</t>
  </si>
  <si>
    <t>MDG002People exposed</t>
  </si>
  <si>
    <t>ECHO 05/07/2021</t>
  </si>
  <si>
    <t>https://reliefweb.int/report/madagascar/echo-factsheet-madagascar-last-updated-30062021</t>
  </si>
  <si>
    <t xml:space="preserve">reports show that people migrate from the South to the North of Madagascar searching for better food resources, but no figures are specified. </t>
  </si>
  <si>
    <t>MDG002People displaced</t>
  </si>
  <si>
    <t>Host Community</t>
  </si>
  <si>
    <t>MDG002Crisis affected groups</t>
  </si>
  <si>
    <t>World Bank 2020</t>
  </si>
  <si>
    <t>https://data.worldbank.org/indicator/SP.POP.TOTL?locations=MW</t>
  </si>
  <si>
    <t>Total population of the country</t>
  </si>
  <si>
    <t>MWI002Total population</t>
  </si>
  <si>
    <t>https://data.worldbank.org/indicator/AG.LND.TOTL.K2?locations=MW</t>
  </si>
  <si>
    <t>MWI002Landmass affected</t>
  </si>
  <si>
    <t>All population is exposed to the complex crisis</t>
  </si>
  <si>
    <t>MWI002People exposed</t>
  </si>
  <si>
    <t>UNHCR 31/05/2021</t>
  </si>
  <si>
    <t>https://data2.unhcr.org/en/country/mwi</t>
  </si>
  <si>
    <t>Host-community and refugees from Congo, Burundi, and Rwanda</t>
  </si>
  <si>
    <t>MWI002Crisis affected groups</t>
  </si>
  <si>
    <t>IPC 18/08/2021</t>
  </si>
  <si>
    <t>https://reliefweb.int/report/zambia/zambia-acute-food-insecurity-situation-july-september-2021-and-projections-october</t>
  </si>
  <si>
    <t>Total population in Zambia</t>
  </si>
  <si>
    <t>ZMB002Total population</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</si>
  <si>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</si>
  <si>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</si>
  <si>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</si>
  <si>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</si>
  <si>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</si>
  <si>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</si>
  <si>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Host community, IDPs, Refugees</t>
  </si>
  <si>
    <t>REG012Crisis affected groups</t>
  </si>
  <si>
    <t>SDN006Total population</t>
  </si>
  <si>
    <t>The number represents all of Sudan because the whole country is impacted by Floods (bo floods happened be</t>
  </si>
  <si>
    <t>SDN006Landmass affected</t>
  </si>
  <si>
    <t>All the population is exposed to floods crisis</t>
  </si>
  <si>
    <t>SDN006People exposed</t>
  </si>
  <si>
    <t>The Intelligencer 13/09/2021</t>
  </si>
  <si>
    <t>https://www.theintelligencer.com/news/article/Official-Sudan-floods-have-killed-more-than-80-16455568.php</t>
  </si>
  <si>
    <t>Fatalities since the start of floods season in July</t>
  </si>
  <si>
    <t>SDN006Fatalities reported</t>
  </si>
  <si>
    <t>Host community, Refugges, and IDPs</t>
  </si>
  <si>
    <t>SDN006Crisis affected groups</t>
  </si>
  <si>
    <t>Refugees and host-community</t>
  </si>
  <si>
    <t>SDN005Crisis affected groups</t>
  </si>
  <si>
    <t>https://data.worldbank.org/indicator/SP.POP.TOTL?locations=IQ</t>
  </si>
  <si>
    <t xml:space="preserve">World Bank population figure is the midyear estimate and it includes refugees' inflow and outflow. However, there is a small margin of error as the World Bank data is from 2020 and new refugee/returnee numbers are not accounted for. Therefore, the reliability is set as medium.
</t>
  </si>
  <si>
    <t>IRQ003Total population</t>
  </si>
  <si>
    <t xml:space="preserve">World Bank 2020
</t>
  </si>
  <si>
    <t>IRQ001Total population</t>
  </si>
  <si>
    <t>https://data.worldbank.org/indicator/SP.POP.TOTL?locations=TR</t>
  </si>
  <si>
    <t>World Bank figures, includes refugee population</t>
  </si>
  <si>
    <t>TUR004Total population</t>
  </si>
  <si>
    <t>TUR002Total population</t>
  </si>
  <si>
    <t>TUR003Total population</t>
  </si>
  <si>
    <t>TUR001Total population</t>
  </si>
  <si>
    <t>World Bank 2020; UNHCR 19/02/2021</t>
  </si>
  <si>
    <t>https://data.worldbank.org/indicator/SP.POP.TOTL?locations=GR; https://data2.unhcr.org/en/documents/details/85006</t>
  </si>
  <si>
    <t xml:space="preserve">Total population is based on the de facto definition of population of the World Bank 2020, which counts all residents regardless of legal status or citizenship + UNHCR figure of the asylum-seekers in Greece (as of end December 2020). </t>
  </si>
  <si>
    <t>GRC002Total population</t>
  </si>
  <si>
    <t>OCHA 05/09/2021 , OCHA 19/12/2020</t>
  </si>
  <si>
    <t>https://reliefweb.int/sites/reliefweb.int/files/resources/afg_flash_appeal_2021.pdf
https://www.humanitarianresponse.info/sites/www.humanitarianresponse.info/files/documents/files/afghanistan_humanitarian_needs_overview_2021.pdf</t>
  </si>
  <si>
    <t xml:space="preserve">Total PIN according to the new Flash appeal and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The PiN might be under-estimated as it hasn't increased after May-Aug increased violence and Taliabn takeover the country. </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</si>
  <si>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</si>
  <si>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</si>
  <si>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</si>
  <si>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</si>
  <si>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</si>
  <si>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</si>
  <si>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OCHA 09/09/2021</t>
  </si>
  <si>
    <t>https://reliefweb.int/report/ethiopia/ethiopia-humanitarian-bulletin-issue-12-16-august-5-september-2021</t>
  </si>
  <si>
    <t>Total population of regions affected by floods between April and July: Afar, Amhara, Gambella, Harari, Oromia, Somali and SNNP Regions</t>
  </si>
  <si>
    <t>ETH002People exposed</t>
  </si>
  <si>
    <t>Flood incidences registered between April and July in Afar, Amhara, Gambella, Harari, Oromia, Somali and SNNP Regions left some 616,714 individuals affected, 214,124 others displaced, and 28 dead</t>
  </si>
  <si>
    <t>ETH002People affected</t>
  </si>
  <si>
    <t>ETH002Fatalities reported</t>
  </si>
  <si>
    <t>World Vision 16/09/2021</t>
  </si>
  <si>
    <t>https://reliefweb.int/report/haiti/world-vision-haiti-earthquake-emergency-response</t>
  </si>
  <si>
    <t>Figure provided by World Vision.</t>
  </si>
  <si>
    <t>HTI002Buildings damaged</t>
  </si>
  <si>
    <t>HTI002Buildings destroyed</t>
  </si>
  <si>
    <t>World bank Accessed 17/09/2021; UNHCR 15/09/2021</t>
  </si>
  <si>
    <t>https://data.worldbank.org/indicator/SP.POP.TOTL?locations=UG&amp;page=2%20https://reliefweb.int/sites/reliefweb.int/files/resources/67906.pdf%20Email%20link%20to%20analyst; https://data2.unhcr.org/en/documents/details/88608</t>
  </si>
  <si>
    <t xml:space="preserve">Total Ugandan population (according to WB estimates)+ The total refugee population in Uganda </t>
  </si>
  <si>
    <t>UGA005Total population</t>
  </si>
  <si>
    <t>UNHCR 31/08/2021</t>
  </si>
  <si>
    <t>https://data2.unhcr.org/en/country/uga</t>
  </si>
  <si>
    <t>The total number of Refugees and host population living in the 12 districts that host the majority of the refugees.</t>
  </si>
  <si>
    <t>UGA005People exposed</t>
  </si>
  <si>
    <t>UNHCR 15/09/2021; UNHCR 17/06/2021; IPC 14/07/2021</t>
  </si>
  <si>
    <t>https://data2.unhcr.org/en/documents/details/88608; https://www.unhcr.org/news/press/2021/6/60cb0dc14/covid-19-poses-major-threat-life-welfare-refugees-uganda-60cb0dc14.html;https://reliefweb.int/report/uganda/uganda-refugees-ipc-acute-malnutrition-analysis-november-2020-september-2021-issued</t>
  </si>
  <si>
    <t>This is the cumulative number of refugees in Uganda. The highest population of refugees originate from South Sudan and DRC. There are also refugees in smaller numbers from Rwanda, Burundi, Somalia, Eritrea, Ethiopia and Sudan</t>
  </si>
  <si>
    <t>UGA005People affected</t>
  </si>
  <si>
    <t>UGA005People in Need</t>
  </si>
  <si>
    <t>While there may be refugees living in Uganda that are experiencing level 4 humanitarian conditions, they were catergorised under level 3 as there was no clear evidence to stratify them differently. This also corresponds to the latest IPC report that projects that IPC Phase 3 levels are expected amongst some of the refugee population until Sept 2021. Level 1 and 2 were calculated according to ACAPS methodology. Level 2 humanitarian conditions equals the total number of affected population minus the total number of people in need. As the affected population is the entire population of refugees, this equals 0. Level 1 was determined by taking the total exposed population and subtracting the total number of refugees currently in the country.</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</si>
  <si>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</si>
  <si>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</si>
  <si>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</si>
  <si>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</si>
  <si>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</si>
  <si>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UGA005People displaced</t>
  </si>
  <si>
    <t xml:space="preserve">Multiple crisis in Kenya </t>
  </si>
  <si>
    <t>KEN001</t>
  </si>
  <si>
    <t>World Bank Accessed 09/09/2021; UNHCR 31/07/2021</t>
  </si>
  <si>
    <t>https://data.worldbank.org/indicator/SP.POP.TOTL?locations=KE&amp;name_desc=true&amp;page=2; https://data2.unhcr.org/en/country/ken</t>
  </si>
  <si>
    <t>Total Kenyan population(World Bank)+Total number of refugees/asylum seekers(UNHCR)</t>
  </si>
  <si>
    <t>KEN001Total population</t>
  </si>
  <si>
    <t>HDX 24/11/2015</t>
  </si>
  <si>
    <t>https://data.humdata.org/dataset/kenya-surface-area-per-county</t>
  </si>
  <si>
    <t>Total landmass of 23 ASAL counties (Turkana, Mandera, Wajir, Garissa, Lamu, Kwale, Kilifi, Tana River, Taita Taveta, Kitui, Makueni, Embu, Nyeri, Meru North, West Pokot, Baringo, Kajiado, Narok, Marsabit, Laikipia, Tharaka Nithi, Samburu and Isiolo)</t>
  </si>
  <si>
    <t>KEN001Landmass affected</t>
  </si>
  <si>
    <t>Infogap</t>
  </si>
  <si>
    <t>KEN001Injuries reported</t>
  </si>
  <si>
    <t>KEN001Fatalities reported</t>
  </si>
  <si>
    <t>KEN001Buildings damaged</t>
  </si>
  <si>
    <t>KEN001Buildings destroyed</t>
  </si>
  <si>
    <t>KEN001Economic Losses</t>
  </si>
  <si>
    <t xml:space="preserve">Infogap
</t>
  </si>
  <si>
    <t>KEN001Fatalities in all crises</t>
  </si>
  <si>
    <t>Refugees, Host population</t>
  </si>
  <si>
    <t>KEN001Crisis affected groups</t>
  </si>
  <si>
    <t>KEN001People facing limited access constraints</t>
  </si>
  <si>
    <t>KEN001People facing restricted access constraints</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</si>
  <si>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</si>
  <si>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</si>
  <si>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</si>
  <si>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</si>
  <si>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</si>
  <si>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KEN002Injuries reported</t>
  </si>
  <si>
    <t>KEN002Illness cases reported</t>
  </si>
  <si>
    <t>KEN002Fatalities reported</t>
  </si>
  <si>
    <t>KEN002Buildings damaged</t>
  </si>
  <si>
    <t>KEN002Buildings destroyed</t>
  </si>
  <si>
    <t>KEN002Economic Losses</t>
  </si>
  <si>
    <t>Drought in Kenya</t>
  </si>
  <si>
    <t>KEN003</t>
  </si>
  <si>
    <t>KEN003Total population</t>
  </si>
  <si>
    <t>KEN002Crisis affected groups</t>
  </si>
  <si>
    <t>KEN002Fatalities in all crises</t>
  </si>
  <si>
    <t>KEN003Landmass affected</t>
  </si>
  <si>
    <t>KNBS 04/11/2019; UNHCR 31/07/2021</t>
  </si>
  <si>
    <t>https://www.knbs.or.ke/?wpdmpro=2019-kenya-population-and-housing-census-volume-i-population-by-county-and-sub-county; https://reliefweb.int/report/kenya/kenya-registered-refugees-and-asylum-seekers-31-july-2021</t>
  </si>
  <si>
    <t>Total population of 23 ASAL counties (Turkana, Mandera, Wajir, Garissa, Lamu, Kwale, Kilifi, Tana River, Taita Taveta, Kitui, Makueni, Embu, Nyeri, Meru North, West Pokot, Baringo, Kajiado, Narok, Marsabit, Laikipia, Tharaka Nithi, Samburu and Isiolo); Includes the refugee population in Garissa and Turkana counties</t>
  </si>
  <si>
    <t>KEN003People exposed</t>
  </si>
  <si>
    <t>KEN003People displaced</t>
  </si>
  <si>
    <t>KEN003Injuries reported</t>
  </si>
  <si>
    <t>KEN003Fatalities reported</t>
  </si>
  <si>
    <t>KEN003Buildings damaged</t>
  </si>
  <si>
    <t>KEN003Buildings destroyed</t>
  </si>
  <si>
    <t>KEN003Economic Losses</t>
  </si>
  <si>
    <t>OCHA HNO COLOMBIA (2021)</t>
  </si>
  <si>
    <t>Data taken from the latest HNO for Colombia</t>
  </si>
  <si>
    <t>COL001People exposed</t>
  </si>
  <si>
    <t>OCHA HNO COLOMBIA 2021 | OCHA (29/07/2020)</t>
  </si>
  <si>
    <t>https://www.humanitarianresponse.info/sites/www.humanitarianresponse.info/files/documents/files/hno_colombia_2021_vf.pdf  |  https://data.humdata.org/dataset/colombia-population-estimates-and-projections</t>
  </si>
  <si>
    <t xml:space="preserve">Population of the departments that, according to the HNO, are most affected by the Colombian armed conflict, natural disasters and the migration of Venezuelan citizens (Amazonas, Antioquia, Arauca, Bolívar, Caquetá, Cauca, Chocó, Córdoba, Guainía, </t>
  </si>
  <si>
    <t>COL001People affected</t>
  </si>
  <si>
    <t>COL001People in Need</t>
  </si>
  <si>
    <t>Total population - people affected</t>
  </si>
  <si>
    <t>COL001Minimal humanitarian conditions - Level 1</t>
  </si>
  <si>
    <t>People affected - people in need</t>
  </si>
  <si>
    <t>COL001Stressed humanitarian conditions - Level 2</t>
  </si>
  <si>
    <t>People in need - people in severe humanitarian conditions - people in extreme humanitarian conditions</t>
  </si>
  <si>
    <t>COL001Moderate humanitarian conditions - Level 3</t>
  </si>
  <si>
    <t>Data provided by the HNO.</t>
  </si>
  <si>
    <t>COL001Severe humanitarian conditions - Level 4</t>
  </si>
  <si>
    <t>COL001Extreme humanitarian conditions - Level 5</t>
  </si>
  <si>
    <t>KEN003Fatalities in all crises</t>
  </si>
  <si>
    <t>Host population, Refugees</t>
  </si>
  <si>
    <t>KEN003Crisis affected groups</t>
  </si>
  <si>
    <t>COL002Total population</t>
  </si>
  <si>
    <t>OCHA (29/07/2020) | GIFMM &amp; R4V (06/2021)</t>
  </si>
  <si>
    <t>https://data.humdata.org/dataset/colombia-population-estimates-and-projections</t>
  </si>
  <si>
    <t>Population living in the departments with over 100,000 Venezuelans migrants.</t>
  </si>
  <si>
    <t>COL002People exposed</t>
  </si>
  <si>
    <t>RMRP (05/2021)</t>
  </si>
  <si>
    <t>https://www.r4v.info/es/document/rmrp-2021-es</t>
  </si>
  <si>
    <t>It includes Venezuelans in Colombia (2080000) + Venezuelans in pendular situation (1870000) + Colombian returnees (980000) + transit population (162000) + host communities (742000)</t>
  </si>
  <si>
    <t>COL002People affected</t>
  </si>
  <si>
    <t xml:space="preserve">OCHA HNO (04/2021) | GIFMM &amp; R4V (06/2021)
</t>
  </si>
  <si>
    <t>https://www.humanitarianresponse.info/sites/www.humanitarianresponse.info/files/documents/files/hno_colombia_2021_vf.pdf | https://reliefweb.int/report/colombia/gifmm-colombia-refugiados-y-migrantes-venezolanos-junio-2021</t>
  </si>
  <si>
    <t>It includes Venezuelans with intention to stay (730025) + Venezuelan nationals who have applied for a residence permit (741420) + Transit population (13,000) + Colombian returnees (63,000)</t>
  </si>
  <si>
    <t>COL002People displaced</t>
  </si>
  <si>
    <t>COL002People in Need</t>
  </si>
  <si>
    <t xml:space="preserve">OCHA HNO COLOMBIA 2021 | OCHA (29/07/2020) </t>
  </si>
  <si>
    <t>https://www.humanitarianresponse.info/sites/www.humanitarianresponse.info/files/documents/files/hno_colombia_2021_vf.pdf | https://data.humdata.org/dataset/colombia-population-estimates-and-projections</t>
  </si>
  <si>
    <t>COL002Minimal humanitarian conditions - Level 1</t>
  </si>
  <si>
    <t>COL002Stressed humanitarian conditions - Level 2</t>
  </si>
  <si>
    <t>COL002Moderate humanitarian conditions - Level 3</t>
  </si>
  <si>
    <t>COL002Severe humanitarian conditions - Level 4</t>
  </si>
  <si>
    <t>COL002Extreme humanitarian conditions - Level 5</t>
  </si>
  <si>
    <t>KEN002People facing limited access constraints</t>
  </si>
  <si>
    <t>KEN003People facing limited access constraints</t>
  </si>
  <si>
    <t>KEN003People facing restricted access constraints</t>
  </si>
  <si>
    <t xml:space="preserve">This is the number of people in need in 2021 JRP; it includes 884,041 Rohingya refugees in Cox's Bazaar, and 472,002 people in need from the host community. </t>
  </si>
  <si>
    <t>BGD002People in Need</t>
  </si>
  <si>
    <t>BGD002Moderate humanitarian conditions - Level 3</t>
  </si>
  <si>
    <t>As per JRP 2021, all exposed are in need</t>
  </si>
  <si>
    <t>BGD002Minimal humanitarian conditions - Level 1</t>
  </si>
  <si>
    <t>As per JRP 2021, all affected are in need</t>
  </si>
  <si>
    <t>BGD002Stressed humanitarian conditions - Level 2</t>
  </si>
  <si>
    <t>All PIN are at least in Level 3</t>
  </si>
  <si>
    <t>BGD002Severe humanitarian conditions - Level 4</t>
  </si>
  <si>
    <t>BGD002Extreme humanitarian conditions - Level 5</t>
  </si>
  <si>
    <t>HNO Report</t>
  </si>
  <si>
    <t>https://reliefweb.int/sites/reliefweb.int/files/resources/Yemen_HNO_2021_Final.pdf</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</si>
  <si>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</si>
  <si>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</si>
  <si>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</si>
  <si>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</si>
  <si>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</si>
  <si>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UNHCR 31/05/2021; UNHCR 31/08/2021</t>
  </si>
  <si>
    <t>https://data2.unhcr.org/en/country/caf; https://data2.unhcr.org/en/situations/car</t>
  </si>
  <si>
    <t xml:space="preserve">Figure represents sum of IDPs (712,945) + CAR refugees abroad (709,425) + refugees in CAR (9,181) + IDP returnees (124,959) + Asylum seekers in CAR (296)  </t>
  </si>
  <si>
    <t>CAF001People displaced</t>
  </si>
  <si>
    <t>ACLED 28/09/2021</t>
  </si>
  <si>
    <t>From 28/03/2021 to 29/09/2021</t>
  </si>
  <si>
    <t>CAF001Fatalities reported</t>
  </si>
  <si>
    <t>UNFPA (15/06/2021); Government of Mexico (2021)</t>
  </si>
  <si>
    <t xml:space="preserve">https://data.humdata.org/dataset/mexican-administrative-level-0-1-and-2-and-populated-places-population-statistics  http://portales.segob.gob.mx/es/PoliticaMigratoria/Mapa_estadisticas </t>
  </si>
  <si>
    <t xml:space="preserve">total population in Mexico </t>
  </si>
  <si>
    <t>MEX001Total population</t>
  </si>
  <si>
    <t xml:space="preserve">https://data.humdata.org/dataset/mexican-administrative-level-0-1-and-2-and-populated-places-population-statistics </t>
  </si>
  <si>
    <t>This is the total area of the Mexican States affected.</t>
  </si>
  <si>
    <t>MEX001Landmass affected</t>
  </si>
  <si>
    <t xml:space="preserve">Sum of number of Mexicans repatriated from the US + asylum seekers (minus those expelled from Mexican territory) + Total population of the states through which migrants pass (all Mexican states minus Yucatan, Baja California Sur, Quintana Roo, Campeche). </t>
  </si>
  <si>
    <t>MEX001People exposed</t>
  </si>
  <si>
    <t>Government of Mexico (2021); UNHCR (2021)</t>
  </si>
  <si>
    <t xml:space="preserve">https://www.unhcr.org/refugee-statistics-uat/download/?url=IgD1r3  http://portales.segob.gob.mx/es/PoliticaMigratoria/Mapa_estadisticas </t>
  </si>
  <si>
    <t xml:space="preserve">Sum of number of Mexicans repatriated from the US + asylum seekers (less expelled from Mexican territory) + total refugees + number of Venezuelans displaced in Mexico. </t>
  </si>
  <si>
    <t>MEX001People affected</t>
  </si>
  <si>
    <t>MEX001People in Need</t>
  </si>
  <si>
    <t>MEX001Minimal humanitarian conditions - Level 1</t>
  </si>
  <si>
    <t>People Affected minus people in need</t>
  </si>
  <si>
    <t>MEX001Stressed humanitarian conditions - Level 2</t>
  </si>
  <si>
    <t xml:space="preserve">There is no needs assessment document in Mexico estimating the number of people in need. Nor is there any data that would allow us to estimate this figure on our own. </t>
  </si>
  <si>
    <t>MEX001Moderate humanitarian conditions - Level 3</t>
  </si>
  <si>
    <t>MEX001Severe humanitarian conditions - Level 4</t>
  </si>
  <si>
    <t>MEX001Extreme humanitarian conditions - Level 5</t>
  </si>
  <si>
    <t>UNHCR (2021)</t>
  </si>
  <si>
    <t xml:space="preserve">https://www.unhcr.org/refugee-statistics-uat/download/?url=IgD1r3 </t>
  </si>
  <si>
    <t>Number of displaced Venezuelans in Mexico</t>
  </si>
  <si>
    <t>MEX001People displaced</t>
  </si>
  <si>
    <t>Missing Migrants (10/09/2021)</t>
  </si>
  <si>
    <t>https://missingmigrants.iom.int/region/americas?region=1422</t>
  </si>
  <si>
    <t>Number of fatalities reported by Missing Migrants</t>
  </si>
  <si>
    <t>MEX001Fatalities reported</t>
  </si>
  <si>
    <t>1. Host; 2. migrants refugees, and asylum seekers; 3. Returnees</t>
  </si>
  <si>
    <t>MEX001Crisis affected groups</t>
  </si>
  <si>
    <t xml:space="preserve">It is difficult to establish the number of injuries or illnesses due to criminal violence and mixed migration.
</t>
  </si>
  <si>
    <t>MEX001Illness cases reported</t>
  </si>
  <si>
    <t xml:space="preserve">It is difficult to establish the number of injuries or illnesses due to criminal violence. </t>
  </si>
  <si>
    <t>MEX001Injuries reported</t>
  </si>
  <si>
    <t>MEX002Landmass affected</t>
  </si>
  <si>
    <t xml:space="preserve">Total population in Mexico </t>
  </si>
  <si>
    <t>MEX002Total population</t>
  </si>
  <si>
    <t>Instituto para la Economía y la Paz (IEP) (2021), HDX (2021)</t>
  </si>
  <si>
    <t>https://www.visionofhumanity.org/wp-content/uploads/2021/05/ESP-MPI-2021-web-1.pdf  https://data.humdata.org/dataset/mexican-administrative-level-0-1-and-2-and-populated-places-population-statistics</t>
  </si>
  <si>
    <t>IEP's analysis shows that criminal violence in Mexico is spread across all states. Despite the fact that the states that constitute the drug trafficking corridors registered the highest incidence of criminal violence, organised violent groups are also present in the other states. Therefore, it is established that the total population is exposed to criminal violence, although there are no exact figures.</t>
  </si>
  <si>
    <t>MEX002People exposed</t>
  </si>
  <si>
    <t>InSight Crime (2021)</t>
  </si>
  <si>
    <t>https://es.insightcrime.org/noticias/violencia-aumenta-desplazamientos-mexico/</t>
  </si>
  <si>
    <t xml:space="preserve">The approximate number of people displaced by criminal violence was taken from InSight Crime. As highlighted in the report, the data was collected from reports made by NGOs and the local press. However, there is no institutional data available to provide a more accurate figure. </t>
  </si>
  <si>
    <t>MEX002People affected</t>
  </si>
  <si>
    <t>MEX002People in Need</t>
  </si>
  <si>
    <t>MEX002Minimal humanitarian conditions - Level 1</t>
  </si>
  <si>
    <t>MEX002Stressed humanitarian conditions - Level 2</t>
  </si>
  <si>
    <t>It is difficult to assess the number of people in level 3. Using UNHCR's figures would underestimate the extent of the country's crises, especially since violence affects host, non-host, as well as IDP populations.</t>
  </si>
  <si>
    <t>MEX002Moderate humanitarian conditions - Level 3</t>
  </si>
  <si>
    <t>It is difficult to assess the number of people in level 4. Using UNHCR's figures would underestimate the extent of the country's crises, especially since violence affects host, non-host, as well as IDP populations.</t>
  </si>
  <si>
    <t>MEX002Severe humanitarian conditions - Level 4</t>
  </si>
  <si>
    <t>It is difficult to assess the number of people in level 5. Using UNHCR's figures would underestimate the extent of the country's crises, especially since violence affects host, non-host, as well as IDP populations.</t>
  </si>
  <si>
    <t>MEX002Extreme humanitarian conditions - Level 5</t>
  </si>
  <si>
    <t>MEX002People displaced</t>
  </si>
  <si>
    <t xml:space="preserve">It is difficult to establish the number of injuries or illnesses due to criminal violence. 
</t>
  </si>
  <si>
    <t>MEX002Illness cases reported</t>
  </si>
  <si>
    <t>MEX002Injuries reported</t>
  </si>
  <si>
    <t xml:space="preserve">Total population of Mexico </t>
  </si>
  <si>
    <t>MEX003Total population</t>
  </si>
  <si>
    <t>MEX003Landmass affected</t>
  </si>
  <si>
    <t>MEX003People exposed</t>
  </si>
  <si>
    <t>MEX003People affected</t>
  </si>
  <si>
    <t>MEX003People in Need</t>
  </si>
  <si>
    <t xml:space="preserve">People exposed </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</si>
  <si>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</si>
  <si>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</si>
  <si>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</si>
  <si>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</si>
  <si>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</si>
  <si>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MEX003People displaced</t>
  </si>
  <si>
    <t>MEX003Fatalities reported</t>
  </si>
  <si>
    <t>MEX003Crisis affected groups</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</si>
  <si>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</si>
  <si>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MEX003Illness cases reported</t>
  </si>
  <si>
    <t>MEX003Injuries reported</t>
  </si>
  <si>
    <t>YEM002Total population</t>
  </si>
  <si>
    <t xml:space="preserve">World bank </t>
  </si>
  <si>
    <t>https://data.worldbank.org/indicator/AG.LND.TOTL.K2?locations=YE</t>
  </si>
  <si>
    <t>YEM002Landmass affected</t>
  </si>
  <si>
    <t>Calculated by using the humanitarian condition</t>
  </si>
  <si>
    <t>YEM002People exposed</t>
  </si>
  <si>
    <t>YEM002People affected</t>
  </si>
  <si>
    <t>YEM002People in Need</t>
  </si>
  <si>
    <t>UNHCR 2021</t>
  </si>
  <si>
    <t>https://reliefweb.int/sites/reliefweb.int/files/resources/UNHCR%20Yemen%20Operational%20Update%20-%2015%20April%202021.pdf</t>
  </si>
  <si>
    <t>YEM002People displaced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</si>
  <si>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</si>
  <si>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</si>
  <si>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</si>
  <si>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</si>
  <si>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</si>
  <si>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YEM001Total population</t>
  </si>
  <si>
    <t>YEM001Landmass affected</t>
  </si>
  <si>
    <t>YEM001People exposed</t>
  </si>
  <si>
    <t>YEM001People affected</t>
  </si>
  <si>
    <t>YEM001People in Need</t>
  </si>
  <si>
    <t>YEM001People displaced</t>
  </si>
  <si>
    <t>https://reliefweb.int/map/niger/unhcr-niger-population-concern-31-juillet-2021</t>
  </si>
  <si>
    <t>Population of concern in Tahoua and Tillaberi + Nigerien refugees in Mali, as they have been displaced by the same crisis</t>
  </si>
  <si>
    <t>NER003People displaced</t>
  </si>
  <si>
    <t>From 28/03/2021 to 23/09/2021</t>
  </si>
  <si>
    <t>NER003Fatalities reported</t>
  </si>
  <si>
    <t>Population of concern in Diffa</t>
  </si>
  <si>
    <t>NER002People displaced</t>
  </si>
  <si>
    <t>NER002Fatalities reported</t>
  </si>
  <si>
    <t>CIMP data set/circulated through email</t>
  </si>
  <si>
    <t>YEM002Injuries reported</t>
  </si>
  <si>
    <t>EOC Yemen 2021</t>
  </si>
  <si>
    <t>https://app.powerbi.com/view?r=eyJrIjoiNTY3YmU0NTItMmFjYy00OTUxLWI2NzEtOTU5N2Q0MDBjMjE5IiwidCI6ImI3ZTNlYmJjLTE2ZTctNGVmMi05NmE5LTVkODc4ZDg3MDM5ZCIsImMiOjl9</t>
  </si>
  <si>
    <t>The data set is until May/2021
I calculated 6 months span before than ( Dec 2020- May 2021)</t>
  </si>
  <si>
    <t>YEM002Illness cases reported</t>
  </si>
  <si>
    <t>YEM002Fatalities reported</t>
  </si>
  <si>
    <t>YEM002Fatalities in all crises</t>
  </si>
  <si>
    <t>YEM001Injuries reported</t>
  </si>
  <si>
    <t>YEM001Illness cases reported</t>
  </si>
  <si>
    <t>YEM001Fatalities reported</t>
  </si>
  <si>
    <t>YEM001Fatalities in all crises</t>
  </si>
  <si>
    <t>https://data2.unhcr.org/en/country/ner</t>
  </si>
  <si>
    <t>Nigerian refugees in Niger</t>
  </si>
  <si>
    <t>NER004People displaced</t>
  </si>
  <si>
    <t>NER004Fatalities reported</t>
  </si>
  <si>
    <t>UNHCR 08/09/2021</t>
  </si>
  <si>
    <t>https://reliefweb.int/sites/reliefweb.int/files/resources/CMR-Stats_Aout_2021.pdf</t>
  </si>
  <si>
    <t>Sum of Nigerian refugees+IDPs+returnees  in the Far North region</t>
  </si>
  <si>
    <t>CMR002People displaced</t>
  </si>
  <si>
    <t>https://www.humanitarianresponse.info/sites/www.humanitarianresponse.info/files/documents/files/cmr-hno_2021-current-print.pdf</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</si>
  <si>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</si>
  <si>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</si>
  <si>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</si>
  <si>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</si>
  <si>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</si>
  <si>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</si>
  <si>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IOM 09/2021</t>
  </si>
  <si>
    <t>https://mozambique.un.org/sites/default/files/2021-09/Baseline%20Assessment%20Report%20-%20Mozambique%20-%20R13%20-%20September%202021.pdf</t>
  </si>
  <si>
    <t>Number of displaced as at September 2021, according to IOM assessment of Cabo Delgado, Niassa and Nampula provinces</t>
  </si>
  <si>
    <t>MOZ004People displaced</t>
  </si>
  <si>
    <t>ACLED Accessed 08/10/2021</t>
  </si>
  <si>
    <t>Fatalities in Cabo Delgado, Niassa and Nampula provinces from 1 April to 30 September 2021</t>
  </si>
  <si>
    <t>MOZ004Fatalities reported</t>
  </si>
  <si>
    <t>OCHA 01/06/2021; IPC Accessed 08/10/2021</t>
  </si>
  <si>
    <t>https://reports.unocha.org/en/country/mozambique; http://www.ipcinfo.org/ipc-country-analysis/details-map/en/c/1154889/</t>
  </si>
  <si>
    <t>The total PIN for the crisis is from OCHA reports. Total number of people experiencing level 1 humanitarian conditions are those exposed (populations of Cabo Delgado, Niassa and Nampula provinces) excluding People Affected and PIN. Level 2 are People Affected minus PIN. Level 3 are PIN minus those with Level 4 needs. Level 4 are people facing IPC 4 food security outcomes. No information to indicate 5 needs.</t>
  </si>
  <si>
    <t>MOZ004Moderate humanitarian conditions - Level 3</t>
  </si>
  <si>
    <t>MOZ004Severe humanitarian conditions - Level 4</t>
  </si>
  <si>
    <t>MOZ004Fatalities in all crises</t>
  </si>
  <si>
    <t>Denial of existence of humanitarian needs or entitlements to assistance</t>
  </si>
  <si>
    <t>COL001Denial of existence of humanitarian needs or entitlements to assistance</t>
  </si>
  <si>
    <t>Impediments to entry into country (bureaucratic and administrative)</t>
  </si>
  <si>
    <t>COL001Impediments to entry into country (bureaucratic and administrative)</t>
  </si>
  <si>
    <t>Interference into implementation of humanitarian activities</t>
  </si>
  <si>
    <t>COL001Interference into implementation of humanitarian activities</t>
  </si>
  <si>
    <t>Ongoing insecurity/hostilities affecting humanitarian assistance</t>
  </si>
  <si>
    <t>COL001Ongoing insecurity/hostilities affecting humanitarian assistance</t>
  </si>
  <si>
    <t>Physical constraints in the environment (obstacles related to terrain, climate, lack of infrastructure, etc.)</t>
  </si>
  <si>
    <t>COL001Physical constraints in the environment (obstacles related to terrain, climate, lack of infrastructure, etc.)</t>
  </si>
  <si>
    <t>Restriction and obstruction of access to services and assistance</t>
  </si>
  <si>
    <t>COL001Restriction and obstruction of access to services and assistance</t>
  </si>
  <si>
    <t>Restriction of movement (impediments to freedom of movement and/or administrative restrictions)</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</si>
  <si>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</si>
  <si>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</si>
  <si>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</si>
  <si>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</si>
  <si>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</si>
  <si>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</si>
  <si>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</si>
  <si>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COL002Restriction and obstruction of access to services and assistance</t>
  </si>
  <si>
    <t>COL002Restriction of movement (impediments to freedom of movement and/or administrative restrictions)</t>
  </si>
  <si>
    <t>COL002Violence against personnel, facilities and assets</t>
  </si>
  <si>
    <t>Indepaz (21/09/2021)</t>
  </si>
  <si>
    <t>http://www.indepaz.org.co/informe-de-masacres-en-colombia-durante-el-2020-2021/</t>
  </si>
  <si>
    <t>Number of people reported killed as a result of armed conflict from January to 21 September 2021</t>
  </si>
  <si>
    <t>COL001Fatalities reported</t>
  </si>
  <si>
    <t>Presence of mines and improvised explosive devices</t>
  </si>
  <si>
    <t>COL001Presence of mines and improvised explosive devices</t>
  </si>
  <si>
    <t>COL002Presence of mines and improvised explosive devices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</si>
  <si>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</si>
  <si>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</si>
  <si>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</si>
  <si>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</si>
  <si>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</si>
  <si>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</si>
  <si>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</si>
  <si>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</si>
  <si>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</si>
  <si>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THA001Stressed humanitarian conditions - Level 2</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</si>
  <si>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</si>
  <si>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</si>
  <si>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</si>
  <si>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</si>
  <si>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</si>
  <si>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</si>
  <si>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</si>
  <si>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</si>
  <si>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</si>
  <si>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BGD002Denial of existence of humanitarian needs or entitlements to assistance</t>
  </si>
  <si>
    <t>BGD002Restriction and obstruction of access to services and assistance</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</si>
  <si>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</si>
  <si>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</si>
  <si>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</si>
  <si>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</si>
  <si>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</si>
  <si>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</si>
  <si>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</si>
  <si>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</si>
  <si>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</si>
  <si>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</si>
  <si>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</si>
  <si>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</si>
  <si>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</si>
  <si>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</si>
  <si>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</si>
  <si>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</si>
  <si>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</si>
  <si>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</si>
  <si>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</si>
  <si>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</si>
  <si>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</si>
  <si>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</si>
  <si>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</si>
  <si>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</si>
  <si>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</si>
  <si>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</si>
  <si>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</si>
  <si>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</si>
  <si>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</si>
  <si>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</si>
  <si>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</si>
  <si>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</si>
  <si>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</si>
  <si>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</si>
  <si>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</si>
  <si>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</si>
  <si>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</si>
  <si>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</si>
  <si>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</si>
  <si>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</si>
  <si>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</si>
  <si>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</si>
  <si>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</si>
  <si>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</si>
  <si>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</si>
  <si>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</si>
  <si>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</si>
  <si>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</si>
  <si>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</si>
  <si>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</si>
  <si>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</si>
  <si>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</si>
  <si>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</si>
  <si>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</si>
  <si>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</si>
  <si>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</si>
  <si>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</si>
  <si>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</si>
  <si>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</si>
  <si>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</si>
  <si>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</si>
  <si>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</si>
  <si>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</si>
  <si>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</si>
  <si>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</si>
  <si>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</si>
  <si>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</si>
  <si>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</si>
  <si>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</si>
  <si>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</si>
  <si>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</si>
  <si>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</si>
  <si>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</si>
  <si>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</si>
  <si>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</si>
  <si>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</si>
  <si>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</si>
  <si>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</si>
  <si>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</si>
  <si>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</si>
  <si>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</si>
  <si>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</si>
  <si>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</si>
  <si>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</si>
  <si>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</si>
  <si>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</si>
  <si>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</si>
  <si>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</si>
  <si>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</si>
  <si>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</si>
  <si>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</si>
  <si>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</si>
  <si>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</si>
  <si>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</si>
  <si>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</si>
  <si>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</si>
  <si>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</si>
  <si>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</si>
  <si>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</si>
  <si>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</si>
  <si>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</si>
  <si>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</si>
  <si>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</si>
  <si>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</si>
  <si>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</si>
  <si>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</si>
  <si>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</si>
  <si>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</si>
  <si>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</si>
  <si>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</si>
  <si>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</si>
  <si>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</si>
  <si>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</si>
  <si>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</si>
  <si>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</si>
  <si>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</si>
  <si>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</si>
  <si>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</si>
  <si>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</si>
  <si>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</si>
  <si>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</si>
  <si>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</si>
  <si>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</si>
  <si>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</si>
  <si>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</si>
  <si>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</si>
  <si>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</si>
  <si>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</si>
  <si>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</si>
  <si>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</si>
  <si>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</si>
  <si>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</si>
  <si>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</si>
  <si>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</si>
  <si>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</si>
  <si>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</si>
  <si>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</si>
  <si>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</si>
  <si>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</si>
  <si>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</si>
  <si>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</si>
  <si>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</si>
  <si>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</si>
  <si>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</si>
  <si>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</si>
  <si>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</si>
  <si>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</si>
  <si>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</si>
  <si>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</si>
  <si>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</si>
  <si>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</si>
  <si>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</si>
  <si>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</si>
  <si>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</si>
  <si>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</si>
  <si>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</si>
  <si>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</si>
  <si>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</si>
  <si>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</si>
  <si>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</si>
  <si>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</si>
  <si>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</si>
  <si>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</si>
  <si>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</si>
  <si>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</si>
  <si>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</si>
  <si>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</si>
  <si>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</si>
  <si>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</si>
  <si>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</si>
  <si>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</si>
  <si>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</si>
  <si>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</si>
  <si>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</si>
  <si>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</si>
  <si>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</si>
  <si>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</si>
  <si>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</si>
  <si>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</si>
  <si>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</si>
  <si>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</si>
  <si>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</si>
  <si>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</si>
  <si>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</si>
  <si>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</si>
  <si>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</si>
  <si>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</si>
  <si>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</si>
  <si>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</si>
  <si>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</si>
  <si>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</si>
  <si>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</si>
  <si>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</si>
  <si>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</si>
  <si>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</si>
  <si>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</si>
  <si>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</si>
  <si>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</si>
  <si>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</si>
  <si>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</si>
  <si>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</si>
  <si>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</si>
  <si>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</si>
  <si>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</si>
  <si>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</si>
  <si>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</si>
  <si>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</si>
  <si>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</si>
  <si>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</si>
  <si>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</si>
  <si>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</si>
  <si>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</si>
  <si>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</si>
  <si>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</si>
  <si>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</si>
  <si>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</si>
  <si>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</si>
  <si>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</si>
  <si>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</si>
  <si>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</si>
  <si>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</si>
  <si>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</si>
  <si>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</si>
  <si>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</si>
  <si>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</si>
  <si>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</si>
  <si>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</si>
  <si>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</si>
  <si>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</si>
  <si>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</si>
  <si>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</si>
  <si>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</si>
  <si>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</si>
  <si>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</si>
  <si>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</si>
  <si>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</si>
  <si>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</si>
  <si>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</si>
  <si>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</si>
  <si>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</si>
  <si>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</si>
  <si>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</si>
  <si>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</si>
  <si>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</si>
  <si>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</si>
  <si>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</si>
  <si>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</si>
  <si>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</si>
  <si>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of movement (impediments to freedom of movement and/or administrative restrictions)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</si>
  <si>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</si>
  <si>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</si>
  <si>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</si>
  <si>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</si>
  <si>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</si>
  <si>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</si>
  <si>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</si>
  <si>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</si>
  <si>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</si>
  <si>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</si>
  <si>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</si>
  <si>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</si>
  <si>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</si>
  <si>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</si>
  <si>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</si>
  <si>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</si>
  <si>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</si>
  <si>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</si>
  <si>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</si>
  <si>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</si>
  <si>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</si>
  <si>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</si>
  <si>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</si>
  <si>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</si>
  <si>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</si>
  <si>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</si>
  <si>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</si>
  <si>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IDMC 2021</t>
  </si>
  <si>
    <t>https://www.internal-displacement.org/countries/colombia</t>
  </si>
  <si>
    <t>COL001People displaced</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</si>
  <si>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</si>
  <si>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</si>
  <si>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</si>
  <si>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</si>
  <si>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</si>
  <si>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</si>
  <si>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</si>
  <si>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</si>
  <si>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</si>
  <si>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</si>
  <si>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</si>
  <si>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</si>
  <si>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</si>
  <si>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</si>
  <si>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</si>
  <si>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</si>
  <si>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</si>
  <si>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</si>
  <si>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</si>
  <si>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</si>
  <si>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</si>
  <si>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</si>
  <si>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</si>
  <si>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</si>
  <si>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</si>
  <si>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</si>
  <si>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</si>
  <si>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</si>
  <si>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</si>
  <si>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</si>
  <si>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</si>
  <si>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</si>
  <si>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</si>
  <si>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</si>
  <si>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</si>
  <si>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</si>
  <si>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</si>
  <si>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</si>
  <si>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</si>
  <si>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</si>
  <si>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</si>
  <si>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</si>
  <si>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</si>
  <si>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</si>
  <si>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</si>
  <si>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</si>
  <si>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</si>
  <si>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</si>
  <si>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</si>
  <si>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</si>
  <si>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</si>
  <si>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</si>
  <si>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</si>
  <si>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</si>
  <si>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</si>
  <si>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</si>
  <si>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</si>
  <si>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</si>
  <si>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</si>
  <si>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</si>
  <si>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</si>
  <si>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</si>
  <si>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</si>
  <si>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</si>
  <si>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</si>
  <si>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</si>
  <si>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</si>
  <si>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</si>
  <si>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</si>
  <si>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</si>
  <si>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</si>
  <si>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</si>
  <si>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</si>
  <si>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</si>
  <si>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</si>
  <si>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</si>
  <si>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</si>
  <si>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</si>
  <si>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</si>
  <si>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</si>
  <si>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</si>
  <si>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</si>
  <si>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</si>
  <si>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</si>
  <si>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</si>
  <si>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</si>
  <si>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</si>
  <si>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</si>
  <si>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</si>
  <si>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</si>
  <si>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</si>
  <si>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</si>
  <si>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</si>
  <si>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</si>
  <si>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</si>
  <si>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</si>
  <si>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</si>
  <si>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</si>
  <si>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</si>
  <si>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</si>
  <si>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</si>
  <si>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</si>
  <si>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</si>
  <si>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</si>
  <si>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</si>
  <si>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</si>
  <si>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</si>
  <si>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</si>
  <si>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CMR002People exposed</t>
  </si>
  <si>
    <t>CMR002People affected</t>
  </si>
  <si>
    <t>BFA002Denial of existence of humanitarian needs or entitlements to assistance</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</si>
  <si>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</si>
  <si>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</si>
  <si>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</si>
  <si>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</si>
  <si>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</si>
  <si>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</si>
  <si>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</si>
  <si>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</si>
  <si>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</si>
  <si>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</si>
  <si>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</si>
  <si>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</si>
  <si>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</si>
  <si>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</si>
  <si>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</si>
  <si>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</si>
  <si>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</si>
  <si>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</si>
  <si>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</si>
  <si>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</si>
  <si>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</si>
  <si>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</si>
  <si>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</si>
  <si>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</si>
  <si>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</si>
  <si>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</si>
  <si>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</si>
  <si>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</si>
  <si>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</si>
  <si>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</si>
  <si>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</si>
  <si>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</si>
  <si>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</si>
  <si>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</si>
  <si>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</si>
  <si>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</si>
  <si>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 xml:space="preserve">There is limited information available regarding humanitarian needs in Thailand's southern provinces, but protection is a concern given the possibility of attacks and violence related to the insurgency. </t>
  </si>
  <si>
    <t>THA002People affected</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</si>
  <si>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</si>
  <si>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</si>
  <si>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</si>
  <si>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</si>
  <si>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</si>
  <si>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</si>
  <si>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</si>
  <si>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</si>
  <si>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</si>
  <si>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</si>
  <si>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</si>
  <si>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</si>
  <si>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</si>
  <si>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</si>
  <si>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</si>
  <si>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</si>
  <si>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</si>
  <si>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</si>
  <si>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</si>
  <si>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</si>
  <si>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</si>
  <si>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</si>
  <si>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</si>
  <si>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</si>
  <si>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</si>
  <si>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</si>
  <si>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</si>
  <si>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</si>
  <si>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</si>
  <si>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</si>
  <si>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</si>
  <si>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</si>
  <si>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</si>
  <si>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</si>
  <si>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</si>
  <si>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</si>
  <si>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</si>
  <si>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</si>
  <si>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</si>
  <si>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</si>
  <si>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</si>
  <si>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</si>
  <si>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</si>
  <si>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</si>
  <si>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</si>
  <si>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</si>
  <si>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</si>
  <si>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</si>
  <si>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</si>
  <si>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</si>
  <si>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</si>
  <si>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</si>
  <si>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</si>
  <si>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</si>
  <si>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</si>
  <si>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</si>
  <si>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</si>
  <si>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</si>
  <si>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</si>
  <si>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</si>
  <si>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</si>
  <si>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</si>
  <si>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</si>
  <si>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</si>
  <si>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</si>
  <si>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</si>
  <si>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</si>
  <si>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</si>
  <si>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</si>
  <si>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</si>
  <si>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</si>
  <si>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</si>
  <si>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</si>
  <si>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</si>
  <si>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</si>
  <si>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</si>
  <si>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</si>
  <si>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</si>
  <si>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</si>
  <si>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</si>
  <si>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</si>
  <si>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</si>
  <si>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</si>
  <si>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</si>
  <si>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</si>
  <si>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</si>
  <si>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</si>
  <si>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</si>
  <si>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</si>
  <si>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</si>
  <si>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</si>
  <si>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</si>
  <si>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</si>
  <si>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</si>
  <si>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</si>
  <si>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</si>
  <si>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</si>
  <si>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</si>
  <si>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LSO002Denial of existence of humanitarian needs or entitlements to assistance</t>
  </si>
  <si>
    <t>LSO002Impediments to entry into country (bureaucratic and administrative)</t>
  </si>
  <si>
    <t>LSO002Interference into implementation of humanitarian activities</t>
  </si>
  <si>
    <t>LSO002Ongoing insecurity/hostilities affecting humanitarian assistance</t>
  </si>
  <si>
    <t>LSO002Physical constraints in the environment (obstacles related to terrain, climate, lack of infrastructure, etc.)</t>
  </si>
  <si>
    <t>LSO002Presence of mines and improvised explosive devices</t>
  </si>
  <si>
    <t>LSO002Restriction and obstruction of access to services and assistance</t>
  </si>
  <si>
    <t>LSO002Restriction of movement (impediments to freedom of movement and/or administrative restrictions)</t>
  </si>
  <si>
    <t>LSO002Violence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</si>
  <si>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</si>
  <si>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</si>
  <si>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</si>
  <si>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</si>
  <si>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</si>
  <si>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</si>
  <si>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</si>
  <si>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</si>
  <si>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</si>
  <si>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</si>
  <si>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</si>
  <si>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</si>
  <si>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</si>
  <si>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</si>
  <si>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</si>
  <si>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</si>
  <si>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</si>
  <si>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</si>
  <si>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</si>
  <si>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</si>
  <si>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</si>
  <si>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</si>
  <si>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</si>
  <si>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</si>
  <si>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</si>
  <si>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</si>
  <si>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</si>
  <si>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</si>
  <si>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</si>
  <si>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</si>
  <si>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</si>
  <si>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</si>
  <si>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</si>
  <si>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</si>
  <si>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</si>
  <si>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</si>
  <si>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</si>
  <si>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</si>
  <si>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</si>
  <si>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</si>
  <si>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</si>
  <si>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</si>
  <si>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</si>
  <si>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</si>
  <si>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</si>
  <si>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</si>
  <si>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</si>
  <si>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</si>
  <si>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</si>
  <si>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</si>
  <si>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</si>
  <si>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</si>
  <si>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</si>
  <si>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</si>
  <si>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</si>
  <si>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</si>
  <si>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</si>
  <si>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</si>
  <si>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</si>
  <si>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</si>
  <si>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</si>
  <si>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</si>
  <si>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</si>
  <si>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</si>
  <si>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</si>
  <si>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</si>
  <si>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</si>
  <si>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</si>
  <si>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</si>
  <si>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</si>
  <si>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</si>
  <si>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</si>
  <si>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SDN006Denial of existence of humanitarian needs or entitlements to assistance</t>
  </si>
  <si>
    <t>SDN006Impediments to entry into country (bureaucratic and administrative)</t>
  </si>
  <si>
    <t>SDN006Interference into implementation of humanitarian activities</t>
  </si>
  <si>
    <t>SDN006Ongoing insecurity/hostilities affecting humanitarian assistance</t>
  </si>
  <si>
    <t>SDN006Physical constraints in the environment (obstacles related to terrain, climate, lack of infrastructure, etc.)</t>
  </si>
  <si>
    <t>SDN006Presence of mines and improvised explosive devices</t>
  </si>
  <si>
    <t>SDN006Restriction and obstruction of access to services and assistance</t>
  </si>
  <si>
    <t>SDN006Restriction of movement (impediments to freedom of movement and/or administrative restrictions)</t>
  </si>
  <si>
    <t>SDN006Violence against personnel, facilities and assets</t>
  </si>
  <si>
    <t>SDN007Denial of existence of humanitarian needs or entitlements to assistance</t>
  </si>
  <si>
    <t>SDN007Impediments to entry into country (bureaucratic and administrative)</t>
  </si>
  <si>
    <t>SDN007Interference into implementation of humanitarian activities</t>
  </si>
  <si>
    <t>SDN007Ongoing insecurity/hostilities affecting humanitarian assistance</t>
  </si>
  <si>
    <t>SDN007Physical constraints in the environment (obstacles related to terrain, climate, lack of infrastructure, etc.)</t>
  </si>
  <si>
    <t>SDN007Presence of mines and improvised explosive devices</t>
  </si>
  <si>
    <t>SDN007Restriction and obstruction of access to services and assistance</t>
  </si>
  <si>
    <t>SDN007Restriction of movement (impediments to freedom of movement and/or administrative restrictions)</t>
  </si>
  <si>
    <t>SDN007Violence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</si>
  <si>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</si>
  <si>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</si>
  <si>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</si>
  <si>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</si>
  <si>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</si>
  <si>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</si>
  <si>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</si>
  <si>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</si>
  <si>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</si>
  <si>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</si>
  <si>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</si>
  <si>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</si>
  <si>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</si>
  <si>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</si>
  <si>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</si>
  <si>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</si>
  <si>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</si>
  <si>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</si>
  <si>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</si>
  <si>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</si>
  <si>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</si>
  <si>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</si>
  <si>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</si>
  <si>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</si>
  <si>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</si>
  <si>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</si>
  <si>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</si>
  <si>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</si>
  <si>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</si>
  <si>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</si>
  <si>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</si>
  <si>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</si>
  <si>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</si>
  <si>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</si>
  <si>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</si>
  <si>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</si>
  <si>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</si>
  <si>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</si>
  <si>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</si>
  <si>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</si>
  <si>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</si>
  <si>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</si>
  <si>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</si>
  <si>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</si>
  <si>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</si>
  <si>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</si>
  <si>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</si>
  <si>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</si>
  <si>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</si>
  <si>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</si>
  <si>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</si>
  <si>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</si>
  <si>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</si>
  <si>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</si>
  <si>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</si>
  <si>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</si>
  <si>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</si>
  <si>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</si>
  <si>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</si>
  <si>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</si>
  <si>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</si>
  <si>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</si>
  <si>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</si>
  <si>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</si>
  <si>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</si>
  <si>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</si>
  <si>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</si>
  <si>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</si>
  <si>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</si>
  <si>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</si>
  <si>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</si>
  <si>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</si>
  <si>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</si>
  <si>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</si>
  <si>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</si>
  <si>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</si>
  <si>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</si>
  <si>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</si>
  <si>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</si>
  <si>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</si>
  <si>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</si>
  <si>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</si>
  <si>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</si>
  <si>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</si>
  <si>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</si>
  <si>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</si>
  <si>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</si>
  <si>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</si>
  <si>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</si>
  <si>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</si>
  <si>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</si>
  <si>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</si>
  <si>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</si>
  <si>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</si>
  <si>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</si>
  <si>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</si>
  <si>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</si>
  <si>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</si>
  <si>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</si>
  <si>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</si>
  <si>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</si>
  <si>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</si>
  <si>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</si>
  <si>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</si>
  <si>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</si>
  <si>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</si>
  <si>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</si>
  <si>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</si>
  <si>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</si>
  <si>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</si>
  <si>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</si>
  <si>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</si>
  <si>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</si>
  <si>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</si>
  <si>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</si>
  <si>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</si>
  <si>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</si>
  <si>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</si>
  <si>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</si>
  <si>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</si>
  <si>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</si>
  <si>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</si>
  <si>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</si>
  <si>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</si>
  <si>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</si>
  <si>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</si>
  <si>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</si>
  <si>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</si>
  <si>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</si>
  <si>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</si>
  <si>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</si>
  <si>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</si>
  <si>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</si>
  <si>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</si>
  <si>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</si>
  <si>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</si>
  <si>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</si>
  <si>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</si>
  <si>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</si>
  <si>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</si>
  <si>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</si>
  <si>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</si>
  <si>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</si>
  <si>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</si>
  <si>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</si>
  <si>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</si>
  <si>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</si>
  <si>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</si>
  <si>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</si>
  <si>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</si>
  <si>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</si>
  <si>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</si>
  <si>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</si>
  <si>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</si>
  <si>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</si>
  <si>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</si>
  <si>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</si>
  <si>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</si>
  <si>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</si>
  <si>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</si>
  <si>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</si>
  <si>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</si>
  <si>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</si>
  <si>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</si>
  <si>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</si>
  <si>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</si>
  <si>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</si>
  <si>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</si>
  <si>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</si>
  <si>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</si>
  <si>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</si>
  <si>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</si>
  <si>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</si>
  <si>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</si>
  <si>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</si>
  <si>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</si>
  <si>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</si>
  <si>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</si>
  <si>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</si>
  <si>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</si>
  <si>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</si>
  <si>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</si>
  <si>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</si>
  <si>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</si>
  <si>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</si>
  <si>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</si>
  <si>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</si>
  <si>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</si>
  <si>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</si>
  <si>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</si>
  <si>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</si>
  <si>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</si>
  <si>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</si>
  <si>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</si>
  <si>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</si>
  <si>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</si>
  <si>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</si>
  <si>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</si>
  <si>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</si>
  <si>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</si>
  <si>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</si>
  <si>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</si>
  <si>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</si>
  <si>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</si>
  <si>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</si>
  <si>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</si>
  <si>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</si>
  <si>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</si>
  <si>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</si>
  <si>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</si>
  <si>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</si>
  <si>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</si>
  <si>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</si>
  <si>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</si>
  <si>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</si>
  <si>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</si>
  <si>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</si>
  <si>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</si>
  <si>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</si>
  <si>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</si>
  <si>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</si>
  <si>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</si>
  <si>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</si>
  <si>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</si>
  <si>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</si>
  <si>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</si>
  <si>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</si>
  <si>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</si>
  <si>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</si>
  <si>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</si>
  <si>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</si>
  <si>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</si>
  <si>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</si>
  <si>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</si>
  <si>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</si>
  <si>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</si>
  <si>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</si>
  <si>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</si>
  <si>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</si>
  <si>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</si>
  <si>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</si>
  <si>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</si>
  <si>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</si>
  <si>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</si>
  <si>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</si>
  <si>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</si>
  <si>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</si>
  <si>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</si>
  <si>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</si>
  <si>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</si>
  <si>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</si>
  <si>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</si>
  <si>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</si>
  <si>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</si>
  <si>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</si>
  <si>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</si>
  <si>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</si>
  <si>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</si>
  <si>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</si>
  <si>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</si>
  <si>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</si>
  <si>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</si>
  <si>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</si>
  <si>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</si>
  <si>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</si>
  <si>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</si>
  <si>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</si>
  <si>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</si>
  <si>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</si>
  <si>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</si>
  <si>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</si>
  <si>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</si>
  <si>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</si>
  <si>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</si>
  <si>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</si>
  <si>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</si>
  <si>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</si>
  <si>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</si>
  <si>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</si>
  <si>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</si>
  <si>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</si>
  <si>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</si>
  <si>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</si>
  <si>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</si>
  <si>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</si>
  <si>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</si>
  <si>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</si>
  <si>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</si>
  <si>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</si>
  <si>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</si>
  <si>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</si>
  <si>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</si>
  <si>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</si>
  <si>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</si>
  <si>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</si>
  <si>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</si>
  <si>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</si>
  <si>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</si>
  <si>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</si>
  <si>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</si>
  <si>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</si>
  <si>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</si>
  <si>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</si>
  <si>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</si>
  <si>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</si>
  <si>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</si>
  <si>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</si>
  <si>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</si>
  <si>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</si>
  <si>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</si>
  <si>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</si>
  <si>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</si>
  <si>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</si>
  <si>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</si>
  <si>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</si>
  <si>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</si>
  <si>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</si>
  <si>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</si>
  <si>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</si>
  <si>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</si>
  <si>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</si>
  <si>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</si>
  <si>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</si>
  <si>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</si>
  <si>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</si>
  <si>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</si>
  <si>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</si>
  <si>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</si>
  <si>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</si>
  <si>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</si>
  <si>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</si>
  <si>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</si>
  <si>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</si>
  <si>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</si>
  <si>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</si>
  <si>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</si>
  <si>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</si>
  <si>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</si>
  <si>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</si>
  <si>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</si>
  <si>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</si>
  <si>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</si>
  <si>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</si>
  <si>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</si>
  <si>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</si>
  <si>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</si>
  <si>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</si>
  <si>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</si>
  <si>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</si>
  <si>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</si>
  <si>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</si>
  <si>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</si>
  <si>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</si>
  <si>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</si>
  <si>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</si>
  <si>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</si>
  <si>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</si>
  <si>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</si>
  <si>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</si>
  <si>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</si>
  <si>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</si>
  <si>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</si>
  <si>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</si>
  <si>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</si>
  <si>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</si>
  <si>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</si>
  <si>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</si>
  <si>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</si>
  <si>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</si>
  <si>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</si>
  <si>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</si>
  <si>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</si>
  <si>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</si>
  <si>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</si>
  <si>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</si>
  <si>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</si>
  <si>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</si>
  <si>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</si>
  <si>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</si>
  <si>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</si>
  <si>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</si>
  <si>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</si>
  <si>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</si>
  <si>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</si>
  <si>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</si>
  <si>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</si>
  <si>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</si>
  <si>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</si>
  <si>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</si>
  <si>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</si>
  <si>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</si>
  <si>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</si>
  <si>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</si>
  <si>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</si>
  <si>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</si>
  <si>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</si>
  <si>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</si>
  <si>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</si>
  <si>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</si>
  <si>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</si>
  <si>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</si>
  <si>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</si>
  <si>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</si>
  <si>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</si>
  <si>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</si>
  <si>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</si>
  <si>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</si>
  <si>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</si>
  <si>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</si>
  <si>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</si>
  <si>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</si>
  <si>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</si>
  <si>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</si>
  <si>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</si>
  <si>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ETH002Denial of existence of humanitarian needs or entitlements to assistance</t>
  </si>
  <si>
    <t>ETH002Impediments to entry into country (bureaucratic and administrative)</t>
  </si>
  <si>
    <t>ETH002Interference into implementation of humanitarian activities</t>
  </si>
  <si>
    <t>ETH002Ongoing insecurity/hostilities affecting humanitarian assistance</t>
  </si>
  <si>
    <t>ETH002Physical constraints in the environment (obstacles related to terrain, climate, lack of infrastructure, etc.)</t>
  </si>
  <si>
    <t>ETH002Presence of mines and improvised explosive devices</t>
  </si>
  <si>
    <t>ETH002Restriction and obstruction of access to services and assistance</t>
  </si>
  <si>
    <t>ETH002Restriction of movement (impediments to freedom of movement and/or administrative restrictions)</t>
  </si>
  <si>
    <t>ETH002Violence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</si>
  <si>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</si>
  <si>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</si>
  <si>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</si>
  <si>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</si>
  <si>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</si>
  <si>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</si>
  <si>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</si>
  <si>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</si>
  <si>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</si>
  <si>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</si>
  <si>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</si>
  <si>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</si>
  <si>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</si>
  <si>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</si>
  <si>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</si>
  <si>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</si>
  <si>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</si>
  <si>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</si>
  <si>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</si>
  <si>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</si>
  <si>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</si>
  <si>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</si>
  <si>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</si>
  <si>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</si>
  <si>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</si>
  <si>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</si>
  <si>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</si>
  <si>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</si>
  <si>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</si>
  <si>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</si>
  <si>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</si>
  <si>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</si>
  <si>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</si>
  <si>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</si>
  <si>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</si>
  <si>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</si>
  <si>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</si>
  <si>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</si>
  <si>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</si>
  <si>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</si>
  <si>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</si>
  <si>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</si>
  <si>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</si>
  <si>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</si>
  <si>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</si>
  <si>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</si>
  <si>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</si>
  <si>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</si>
  <si>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</si>
  <si>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</si>
  <si>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</si>
  <si>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</si>
  <si>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</si>
  <si>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</si>
  <si>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</si>
  <si>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</si>
  <si>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</si>
  <si>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</si>
  <si>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</si>
  <si>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</si>
  <si>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</si>
  <si>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</si>
  <si>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</si>
  <si>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</si>
  <si>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</si>
  <si>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</si>
  <si>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YEM001Restriction of movement (impediments to freedom of movement and/or administrative restrictions)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</si>
  <si>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</si>
  <si>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</si>
  <si>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</si>
  <si>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</si>
  <si>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</si>
  <si>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</si>
  <si>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</si>
  <si>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</si>
  <si>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</si>
  <si>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</si>
  <si>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</si>
  <si>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</si>
  <si>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</si>
  <si>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</si>
  <si>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ETH004Total population</t>
  </si>
  <si>
    <t>The total area of Tigray, Afar, and Amhara as of 2017</t>
  </si>
  <si>
    <t>ETH004Landmass affected</t>
  </si>
  <si>
    <t> OCHA HDX 24/05/2021</t>
  </si>
  <si>
    <t> https://data.humdata.org/dataset/ethiopia-population-data-_-admin-level-0-3</t>
  </si>
  <si>
    <t xml:space="preserve">Number of people living in Tigray (5,7 million), Afar (2 million), and Amhara (22,8 million) including refugees. </t>
  </si>
  <si>
    <t>ETH004People exposed</t>
  </si>
  <si>
    <t>OCHA 02/2021; UNHCR 11/11/2020</t>
  </si>
  <si>
    <t>https://reliefweb.int/sites/reliefweb.int/files/resources/ethiopia_2021_humanitarian_needs_overview_hno.pdf  ; https://data2.unhcr.org/en/documents/details/83745</t>
  </si>
  <si>
    <t xml:space="preserve">All population of Tigray, Afar, and Amhara are affected by Northern Ethiopia crisis. </t>
  </si>
  <si>
    <t>ETH004People affected</t>
  </si>
  <si>
    <t>ETH004Crisis affected groups</t>
  </si>
  <si>
    <t>ETH004People facing restricted access constraints</t>
  </si>
  <si>
    <t>BGD002Fatalities reported</t>
  </si>
  <si>
    <t>ACLED  12/11/2021</t>
  </si>
  <si>
    <t xml:space="preserve">Overall fatalities in the last 6 months in the country. </t>
  </si>
  <si>
    <t>MMR001Fatalities reported</t>
  </si>
  <si>
    <t>Government of Bangladesh 2011; JRP 18/05/2021</t>
  </si>
  <si>
    <t xml:space="preserve">http://203.112.218.65:8008/WebTestApplication/userfiles/Image/PopCen2011/Com_Cox%27s%20Bazar.pdf; https://reliefweb.int/sites/reliefweb.int/files/resources/2021_jrp_with_annexes.pdf
</t>
  </si>
  <si>
    <t>Bangladesh population according to 2011 census + Rohingya refugees according to JRP 2021</t>
  </si>
  <si>
    <t>BGD002Total population</t>
  </si>
  <si>
    <t>Worldbank 2017; JRP 18/05/2021 ; UNHCR 31/10/2021 ; UNHCR 05/10/2021</t>
  </si>
  <si>
    <t>https://data.worldbank.org/indicator/sp.pop.totl?page=2; https://reliefweb.int/sites/reliefweb.int/files/resources/2021_jrp_with_annexes.pdf; https://www.unhcr.org/figures-at-a-glance-in-malaysia.html ; https://data2.unhcr.org/en/situations/thailand</t>
  </si>
  <si>
    <t>Worldbank population figure (53.3 million), minus (884,041 Rohingyas in Bangladesh, 155,030 MMR refugees in Malaysia, 91,479 MMR refugees in Thailand).</t>
  </si>
  <si>
    <t>MMR001Total population</t>
  </si>
  <si>
    <t>MMR002Total population</t>
  </si>
  <si>
    <t>MMR003Total population</t>
  </si>
  <si>
    <t>MMR004Total population</t>
  </si>
  <si>
    <t>HNO 07/2021</t>
  </si>
  <si>
    <t>https://reliefweb.int/sites/reliefweb.int/files/resources/El%20Salvador%2C%20Guatemala%20y%20Honduras%20-%20Panorama%20de%20Necesidades%20Humanitarias%20%28Ciclo%20del%20Programa%20Humanitario%202021%2C%20Julio%202021%29.pdf</t>
  </si>
  <si>
    <t xml:space="preserve">Total population according to OCHA 2021 </t>
  </si>
  <si>
    <t>GTM001Total population</t>
  </si>
  <si>
    <t>HDX 16/11/2021</t>
  </si>
  <si>
    <t>https://data.humdata.org/group/gtm</t>
  </si>
  <si>
    <t xml:space="preserve">The entire national territory affected by violence, natural disasters, migration, etc. is considered. </t>
  </si>
  <si>
    <t>GTM001Landmass affected</t>
  </si>
  <si>
    <t>The whole population is affected by the crisis</t>
  </si>
  <si>
    <t>GTM001People exposed</t>
  </si>
  <si>
    <t>Number of people affected by the crisis according to the latest HNO for the region</t>
  </si>
  <si>
    <t>GTM001People affected</t>
  </si>
  <si>
    <t>The main drivers of displacement in Guatemala include gang violence and structural violence, but no data on the number people involved is available because the government does not formally acknowledge the phenomenon on its territory. There were around 242,000 IDPs in the country as of December 2018, but the figure is based on severely decayed data about people displaced during the country’s civil war. It has not been updated since 1997. 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“Fuego” volcano.</t>
  </si>
  <si>
    <t>GTM001People displaced</t>
  </si>
  <si>
    <t>GTM001Illness cases reported</t>
  </si>
  <si>
    <t xml:space="preserve">EFE 05/10/2021; INACIF 31/10/2021
</t>
  </si>
  <si>
    <t>https://www.efe.com/efe/america/sociedad/los-asesinatos-con-arma-de-fuego-aumentan-un-8-3-en-guatemala-durante-2021/20000013-4645627   https://www.inacif.gob.gt/index.php/datos-numericos/informacion-mensual</t>
  </si>
  <si>
    <t>Number of people killed by violence</t>
  </si>
  <si>
    <t>GTM001Fatalities reported</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</si>
  <si>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</si>
  <si>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GTM001People in Need</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</si>
  <si>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</si>
  <si>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</si>
  <si>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</si>
  <si>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</si>
  <si>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</si>
  <si>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hosts, non-hosts, IDPs</t>
  </si>
  <si>
    <t>GTM001Crisis affected groups</t>
  </si>
  <si>
    <t xml:space="preserve">X
</t>
  </si>
  <si>
    <t xml:space="preserve">No data available
</t>
  </si>
  <si>
    <t>GTM001People facing limited access constraints</t>
  </si>
  <si>
    <t>GTM001People facing restricted access constraints</t>
  </si>
  <si>
    <t>Total number of people living in El Salvador</t>
  </si>
  <si>
    <t>SLV001Total population</t>
  </si>
  <si>
    <t>HDX 16/11/2021; World Bank  01/2021</t>
  </si>
  <si>
    <t>https://data.humdata.org/group/slv   https://www.worldbank.org/en/country/elsalvador</t>
  </si>
  <si>
    <t>Total area of El Salvador</t>
  </si>
  <si>
    <t>SLV001Landmass affected</t>
  </si>
  <si>
    <t>The total number of the population is considered to be at exposure.</t>
  </si>
  <si>
    <t>SLV001People exposed</t>
  </si>
  <si>
    <t>Number of affected persons reported by the last HNO</t>
  </si>
  <si>
    <t>SLV001People affected</t>
  </si>
  <si>
    <t>Populations in a situation of human mobility (internally displaced persons, asylum seekers, refugees, migrants and returnees).</t>
  </si>
  <si>
    <t>SLV001People displaced</t>
  </si>
  <si>
    <t>SLV001Illness cases reported</t>
  </si>
  <si>
    <t>EFE 02/11/2021; SWI 03/11/2021; El Comercio 10/11/2021</t>
  </si>
  <si>
    <t>https://www.efe.com/efe/america/sociedad/el-salvador-registra-936-homicidios-en-lo-que-va-de-2021-segun-gobierno/20000013-4667489   https://www.swissinfo.ch/spa/el-salvador-homicidios_el-salvador-registra-936-homicidios-en-lo-que-va-de-2021--seg%C3%BAn-el-gobierno/47082566   https://www.elcomercio.com/actualidad/mundo/homicidios-asesinatos-elsalvador-delitos-pandillas.html</t>
  </si>
  <si>
    <t>Number of people killed due to violence by November 2021</t>
  </si>
  <si>
    <t>SLV001Fatalities reported</t>
  </si>
  <si>
    <t>SLV001Fatalities in all crises</t>
  </si>
  <si>
    <t>SLV001People in Need</t>
  </si>
  <si>
    <t>HNO 07/2021  HRP 08/2021</t>
  </si>
  <si>
    <t>https://reliefweb.int/sites/reliefweb.int/files/resources/El%20Salvador%2C%20Guatemala%20y%20Honduras%20-%20Panorama%20de%20Necesidades%20Humanitarias%20%28Ciclo%20del%20Programa%20Humanitario%202021%2C%20Julio%202021%29.pdf   https://reliefweb.int/sites/reliefweb.int/files/resources/20210818_HRP_El%20Salvador_ESP_0.pdf</t>
  </si>
  <si>
    <t>People exposed minus people affected</t>
  </si>
  <si>
    <t>SLV001Minimal humanitarian conditions - Level 1</t>
  </si>
  <si>
    <t>SLV001Stressed humanitarian conditions - Level 2</t>
  </si>
  <si>
    <t>PIN number has been substracted from the latest HNO. Other levels are taken from IPC classifications.  As the analysis is done on country level, this also includes people affected.</t>
  </si>
  <si>
    <t>SLV001Moderate humanitarian conditions - Level 3</t>
  </si>
  <si>
    <t>Total persons in need minus persons in level 3</t>
  </si>
  <si>
    <t>SLV001Severe humanitarian conditions - Level 4</t>
  </si>
  <si>
    <t xml:space="preserve">No available data
</t>
  </si>
  <si>
    <t>SLV001Extreme humanitarian conditions - Level 5</t>
  </si>
  <si>
    <t>IDPs refugees, Asylum Seekers, Returnees</t>
  </si>
  <si>
    <t>SLV001Crisis affected groups</t>
  </si>
  <si>
    <t>SLV001People facing limited access constraints</t>
  </si>
  <si>
    <t>SLV001People facing restricted access constraints</t>
  </si>
  <si>
    <t>HNO 07/2021  OCHA 08/2021</t>
  </si>
  <si>
    <t>https://reliefweb.int/sites/reliefweb.int/files/resources/El%20Salvador%2C%20Guatemala%20y%20Honduras%20-%20Panorama%20de%20Necesidades%20Humanitarias%20%28Ciclo%20del%20Programa%20Humanitario%202021%2C%20Julio%202021%29.pdf   https://reliefweb.int/sites/reliefweb.int/files/resources/20210817_HRP%20Honduras%20%281%29.pdf</t>
  </si>
  <si>
    <t>Total number of the population according to the last HNO</t>
  </si>
  <si>
    <t>HND001Total population</t>
  </si>
  <si>
    <t>https://data.humdata.org/group/hnd  https://data.worldbank.org/indicator/AG.LND.TOTL.K2?locations=HN</t>
  </si>
  <si>
    <t>Crisis-affected territory</t>
  </si>
  <si>
    <t>HND001Landmass affected</t>
  </si>
  <si>
    <t>The entire population is considered to be exposed to the crisis.</t>
  </si>
  <si>
    <t>HND001People exposed</t>
  </si>
  <si>
    <t>Number of people affected according to the latest report from HNO</t>
  </si>
  <si>
    <t>HND001People affected</t>
  </si>
  <si>
    <t>HND001People displaced</t>
  </si>
  <si>
    <t>Number of people affected by dengue</t>
  </si>
  <si>
    <t>HND001Illness cases reported</t>
  </si>
  <si>
    <t>HND001Injuries reported</t>
  </si>
  <si>
    <t>UNDP 30/06</t>
  </si>
  <si>
    <t>https://www.hn.undp.org/content/honduras/es/home/presscenter/articles/2021/analisis-multidimensional-de-la-seguridad-ciudadana-en-honduras-0.html</t>
  </si>
  <si>
    <t>HND001Fatalities reported</t>
  </si>
  <si>
    <t>HND001Fatalities in all crises</t>
  </si>
  <si>
    <t>HNO 07/2021  OCHA 08/2021; IPC 09/2021</t>
  </si>
  <si>
    <t>https://reliefweb.int/sites/reliefweb.int/files/resources/El%20Salvador%2C%20Guatemala%20y%20Honduras%20-%20Panorama%20de%20Necesidades%20Humanitarias%20%28Ciclo%20del%20Programa%20Humanitario%202021%2C%20Julio%202021%29.pdf   http://www.ipcinfo.org/ipc-country-analysis/details-map/es/c/1153046/?iso3=HND https://reliefweb.int/sites/reliefweb.int/files/resources/20210817_HRP%20Honduras%20%281%29.pdf</t>
  </si>
  <si>
    <t>HND001People in Need</t>
  </si>
  <si>
    <t>People exposed fewer people affected</t>
  </si>
  <si>
    <t>HND001Minimal humanitarian conditions - Level 1</t>
  </si>
  <si>
    <t>People affected fewer people in need</t>
  </si>
  <si>
    <t>HND001Stressed humanitarian conditions - Level 2</t>
  </si>
  <si>
    <t>The IPC Projected situation for Jul 2021 - Sep 2021. Level 1 is calculated from total population minus those in levels 2 - 5. People estimated to be in IPC 3 and 4 are primarily concentrated in Yoro, El Paraiso, Colón, Gracias a Dios, and Copán. IPC has given no figures for persons living in level 5 food insecurity. People in Need are those in levels 3 to 5. Although many people who have been affected by violence are likely to be accounted for in the IPC figures, this is uncertain and means of representing those affected by violence are being assessed.</t>
  </si>
  <si>
    <t>HND001Moderate humanitarian conditions - Level 3</t>
  </si>
  <si>
    <t>The IPC Projected situation for Jul 2021 - Sep 2021. Level 1 is calculated from total population minus those in levels 2 - 5. People estimated to be in IPC 3 and 4 are primarily concentrated in Yoro, El Paraiso, Colón, Gracias a Dios, and Copán. IPC has given no figures for persons living in level 5 food insecurity.  People in Need are those in levels 3 to 5. Although many people who have been affected by violence are likely to be accounted for in the IPC figures, this is uncertain and means of representing those affected by violence are being assessed.</t>
  </si>
  <si>
    <t>HND001Severe humanitarian conditions - Level 4</t>
  </si>
  <si>
    <t>HND001Extreme humanitarian conditions - Level 5</t>
  </si>
  <si>
    <t>HND001Crisis affected groups</t>
  </si>
  <si>
    <t>HND001People facing limited access constraints</t>
  </si>
  <si>
    <t>HND001People facing restricted access constraints</t>
  </si>
  <si>
    <t xml:space="preserve">IPC 09/2021
</t>
  </si>
  <si>
    <t>http://www.ipcinfo.org/fileadmin/user_upload/ipcinfo/docs/IPC_Kenya_Acute_Food_Insecurity_Malnutrition_2021Jul2022Jan_Report.pdf</t>
  </si>
  <si>
    <t xml:space="preserve">While some cases of acute malnutrition in children have been identified, the drivers behind this are complex and varied. Drivers of malnutition include poor child care practices, poor WASH practices, high morbidities, inadequate dietary intake (quality), sub-optimal coverage of interventions, together with nutrition commodity stock-outs. These factors have been persistently affecting ASAL counties over the seasons. </t>
  </si>
  <si>
    <t>KEN001Illness cases reported</t>
  </si>
  <si>
    <t>IPC 09/2021</t>
  </si>
  <si>
    <t>KEN003Illness cases reported</t>
  </si>
  <si>
    <t>Myanmar Census 2014 ; OCHA 05/11/2021 ; HCT 12/07/2021</t>
  </si>
  <si>
    <t>https://myanmar.unfpa.org/en/about-census ; https://reliefweb.int/sites/reliefweb.int/files/resources/OCHA%20Myanmar%20-%20Humanitarian%20Update%20No.12.pdf ; https://reliefweb.int/report/myanmar/myanmar-interim-emergency-response-plan-june-december-2021-overview</t>
  </si>
  <si>
    <t>The landmass of the states affected by conflict and urban violence since the coup. The affected areas are: northwestern Chin state (minus Paletwa town because it is considered part of MMR002 crisis) + Magway and Sagaing regions + central Mandalay and Yangon + southeastern Kayah, Kayin, Mon states and Bago and Tanintharyi regions</t>
  </si>
  <si>
    <t>MMR004Landmass affected</t>
  </si>
  <si>
    <t>This is the total population number in the areas affected by conflict and urban violence since the coup. The affected areas are: northwestern Chin state (minus Paletwa town because it is considered part of MMR002 crisis) + Magway and Sagaing regions + central Mandalay and Yangon + southeastern Kayah, Kayin, Mon states and Bago and Tanintharyi regions</t>
  </si>
  <si>
    <t>MMR004People exposed</t>
  </si>
  <si>
    <t xml:space="preserve">Level 1 includes all people exposed to the crisis, which is considered to be the entire population of all affected states by conflict and urban violence since the coup, minus the number of PIN. </t>
  </si>
  <si>
    <t>MMR004Minimal humanitarian conditions - Level 1</t>
  </si>
  <si>
    <t>The geographic size of the states affected by all crises in Myanmar; MMR002, MMR003, MMR004.</t>
  </si>
  <si>
    <t>MMR001Landmass affected</t>
  </si>
  <si>
    <t>Myanmar National Census 2014; HNO 2021 ; OCHA 05/11/2021 ; HCT 12/07/2021</t>
  </si>
  <si>
    <t xml:space="preserve"> https://reliefweb.int/sites/reliefweb.int/files/resources/mmr_humanitarian_needs_overview_2021_final.pdf ; https://myanmar.unfpa.org/en/about-census ; https://reliefweb.int/sites/reliefweb.int/files/resources/OCHA%20Myanmar%20-%20Humanitarian%20Update%20No.12.pdf ; https://reliefweb.int/report/myanmar/myanmar-interim-emergency-response-plan-june-december-2021-overview</t>
  </si>
  <si>
    <t>The total population exposed to all crisis in Myanmar; MMR002, MMR003, MMR004.</t>
  </si>
  <si>
    <t>MMR001People exposed</t>
  </si>
  <si>
    <t xml:space="preserve"> Level 1 includes all people exposed to the conflict, which is considered to be the entire population of all conflict affected states, minus those directly affected or people in need. </t>
  </si>
  <si>
    <t>MMR001Minimal humanitarian conditions - Level 1</t>
  </si>
  <si>
    <t>OCHA 10/11/2021; UNHCR 30/09/2021; UNHCR 31/10/2021</t>
  </si>
  <si>
    <t>https://reliefweb.int/sites/reliefweb.int/files/resources/20211109_v100_drc_factsheet_fr_oct2021-final.pdf; https://data2.unhcr.org/en/situations/drc; https://data2.unhcr.org/en/country/cod</t>
  </si>
  <si>
    <t>refugees (515,324) and asylum seekers (15,960) in DRC + refugees and asylum seekers from DRC (998,511) + 5.6 million IDPs  + 2.7M returnees</t>
  </si>
  <si>
    <t>COD001People displaced</t>
  </si>
  <si>
    <t>ACLED 18/11/2021</t>
  </si>
  <si>
    <t>From 12/05/2021 to 12/11/2021</t>
  </si>
  <si>
    <t>COD001Fatalities reported</t>
  </si>
  <si>
    <t>UNHCR 31/10/2021</t>
  </si>
  <si>
    <t>https://reliefweb.int/sites/reliefweb.int/files/resources/BURKINA%20FASO_Rapport%20statisitique%2031102021.pdf</t>
  </si>
  <si>
    <t>IDPs+Refugees+Asylum seekers</t>
  </si>
  <si>
    <t>BFA002People displaced</t>
  </si>
  <si>
    <t>ACLED 19/11/2021</t>
  </si>
  <si>
    <t>Total Fatalities from 12/05/2021 to 12/11/2021</t>
  </si>
  <si>
    <t>BFA002Fatalities reported</t>
  </si>
  <si>
    <t>OCHA 24/10/2021</t>
  </si>
  <si>
    <t>https://reliefweb.int/sites/reliefweb.int/files/resources/2022%20Somalia%20HNO.pdf</t>
  </si>
  <si>
    <t>Total population of Somalia</t>
  </si>
  <si>
    <t>SOM001Total population</t>
  </si>
  <si>
    <t>Total number of people living in Somalia</t>
  </si>
  <si>
    <t>SOM001People exposed</t>
  </si>
  <si>
    <t>Computed by adding number of people facing Level 2-5 needs according to the HNO</t>
  </si>
  <si>
    <t>SOM001People affected</t>
  </si>
  <si>
    <t>OCHA 24/10/2021; UNHCR 31/10/2021; CCCM Cluster 14/11/2021; UNHCR 10/11/2021</t>
  </si>
  <si>
    <t>https://reliefweb.int/sites/reliefweb.int/files/resources/2022%20Somalia%20HNO.pdf; https://data2.unhcr.org/en/situations/horn; https://data2.unhcr.org/en/documents/details/89612; https://data2.unhcr.org/en/documents/details/89575</t>
  </si>
  <si>
    <t xml:space="preserve">Total displaced population includes IDPs, Somali refugees in neighboring countries, refugees/asylum seekers in Somalia and returnees </t>
  </si>
  <si>
    <t>SOM001People displaced</t>
  </si>
  <si>
    <t>ACLED Accessed 19/11/2021</t>
  </si>
  <si>
    <t>Fatalities in Somalia from May to October 2021</t>
  </si>
  <si>
    <t>SOM001Fatalities reported</t>
  </si>
  <si>
    <t>SOM001People in Need</t>
  </si>
  <si>
    <t>Somalia's HNO Methodology for classifying severity of needs was in line with ACAPS Methodology. Number of people in each level was taken directly from the HNO</t>
  </si>
  <si>
    <t>SOM001Minimal humanitarian conditions - Level 1</t>
  </si>
  <si>
    <t>SOM001Stressed humanitarian conditions - Level 2</t>
  </si>
  <si>
    <t>SOM001Moderate humanitarian conditions - Level 3</t>
  </si>
  <si>
    <t>SOM001Severe humanitarian conditions - Level 4</t>
  </si>
  <si>
    <t>UNHCR 31/10/2021; OCHA 10/11/2021</t>
  </si>
  <si>
    <t>https://data2.unhcr.org/en/country/mli; https://reliefweb.int/sites/reliefweb.int/files/resources/2021_mali_humanitarian_snapshot_novembre_10102021.pdf</t>
  </si>
  <si>
    <t xml:space="preserve">Sum of IDPs + IDP returnees + refugees (47,500), and Malian refugees in third countries </t>
  </si>
  <si>
    <t>MLI001People displaced</t>
  </si>
  <si>
    <t>SOM001Extreme humanitarian conditions - Level 5</t>
  </si>
  <si>
    <t>MLI001Fatalities reported</t>
  </si>
  <si>
    <t>SOM001Fatalities in all crises</t>
  </si>
  <si>
    <t>SOM002Fatalities in all crises</t>
  </si>
  <si>
    <t>UNFPA 2018; UNHCR 2014; UNHCR 31/08/2021</t>
  </si>
  <si>
    <t>https://iraq.unfpa.org/sites/default/files/pub-pdf/KRSO%20IOM%20UNFPA%20Demographic%20Survey%20Kurdistan%20Region%20of%20Iraq_0.pdf; http://reporting.unhcr.org/node/2547?y=2014#year
http://data2.unhcr.org/en/situations/syria/location/5</t>
  </si>
  <si>
    <t>Total population of KR-I according to 2018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2021 were not taken into account.</t>
  </si>
  <si>
    <t>IRQ003People exposed</t>
  </si>
  <si>
    <t>Government of Bangladesh 2011; JRP 18/05/2021 ; Worldbank 2017; JRP 18/05/2021 ; UNHCR 31/10/2021 ; UNHCR 05/10/2021</t>
  </si>
  <si>
    <t>http://203.112.218.65:8008/WebTestApplication/userfiles/Image/PopCen2011/Com_Cox%27s%20Bazar.pdf; https://reliefweb.int/sites/reliefweb.int/files/resources/2021_jrp_with_annexes.pdf ; https://data.worldbank.org/indicator/sp.pop.totl?page=2; https://reliefweb.int/sites/reliefweb.int/files/resources/2021_jrp_with_annexes.pdf; https://www.unhcr.org/figures-at-a-glance-in-malaysia.html ; https://data2.unhcr.org/en/situations/thailand</t>
  </si>
  <si>
    <t>This is the sum of population in Myanmar and Bangladesh. This figure is: Myanmar Worldbank population figure (53.3 million), minus 884,041 MMR refugees in Bangladesh, 155,030 MMR refugees in Malaysia, 91,479 MMR refugees in Thailand AND Bangladesh population according to 2011 Census data (142.3 million) plus 884,041 Rohingya refugees in Bangladesh</t>
  </si>
  <si>
    <t>REG011Total population</t>
  </si>
  <si>
    <t>JRP 18/05/2021 ; Myanmar National Census 2014; HNO 2021</t>
  </si>
  <si>
    <t>https://reliefweb.int/sites/reliefweb.int/files/resources/2021_jrp_with_annexes.pdf ; https://myanmar.unfpa.org/en/publications/union-report-volume-3k-rakhine-state-report; https://reliefweb.int/sites/reliefweb.int/files/resources/mmr_humanitarian_needs_overview_2021_final.pdf</t>
  </si>
  <si>
    <t>In Myanmar, all of Rakhine state and Paletwa township in Chin state are affected by the conflict to a certain extent. According to the 2014 census, the population for Rakhine is 3,188,807. Paletwa population is 97,053. As the census does not take into account the Rohingya population, the estimated 596,000 Rohingya who have stayed in Myanmar are added. For Bangladesh, this is the number of people of the host community affected by the Rohingya crisis (472,002), in addition to Rohingya refugees (884,041) according to JRP 2021.</t>
  </si>
  <si>
    <t>REG011People exposed</t>
  </si>
  <si>
    <t xml:space="preserve">In Rakhine, this is based on the HNO PIN dataset and includes townships where PIN in Rakhine are living with the Census data to determine how many people are affected (1,563,449). This is based on the assumption that not only the PIN are affected but also the people living around the areas of conflict and displacement. Since Rohingya are affected regardless of their location in Rakhine, all 596,000 are included. In Bangladesh, this includes affceted host community (472,002), in addition to Rohingya refugees (884,041). </t>
  </si>
  <si>
    <t>REG011People affected</t>
  </si>
  <si>
    <t>This is the sum of PIN of Rohingya crisis in Bangladesh (BGD002) and Myanmar (MMR002). It includes (1,356,043) PIN in Bangladesh as per JRP2021 and (834,000) PIN in Rackhine, Myanmar as per quantitative analysis based on HNO 2021.</t>
  </si>
  <si>
    <t>REG011People in Need</t>
  </si>
  <si>
    <t xml:space="preserve"> Level 1 includes all people exposed to the conflict minus those directly affected or people in need. </t>
  </si>
  <si>
    <t>REG011Minimal humanitarian conditions - Level 1</t>
  </si>
  <si>
    <t>REG011Stressed humanitarian conditions - Level 2</t>
  </si>
  <si>
    <t>REG011Moderate humanitarian conditions - Level 3</t>
  </si>
  <si>
    <t>REG011Severe humanitarian conditions - Level 4</t>
  </si>
  <si>
    <t>REG011Extreme humanitarian conditions - Level 5</t>
  </si>
  <si>
    <t>ACLED 12/11/2021</t>
  </si>
  <si>
    <t>Total casualties in India (263) and Pakistan (777) in the last 6 months.</t>
  </si>
  <si>
    <t>REG003Fatalities in all crises</t>
  </si>
  <si>
    <t>https://www.unhcr.org/en-us/figures-at-a-glance-in-malaysia.html</t>
  </si>
  <si>
    <t xml:space="preserve">Only those considered to be seeking asylum or registered as a refugee is considered affected by the crisis. </t>
  </si>
  <si>
    <t>MYS001People affected</t>
  </si>
  <si>
    <t xml:space="preserve">There are 179,830 asylum seekers and refugees in Malaysia. 155,030 from Myanmar, the remaining 24,800 are from over 50 countries. </t>
  </si>
  <si>
    <t>MYS001People displaced</t>
  </si>
  <si>
    <t>MYS001People in Need</t>
  </si>
  <si>
    <t>Department of statistics Malaysia 2010; UNHCR 31/10/2021</t>
  </si>
  <si>
    <t>MYS001Minimal humanitarian conditions - Level 1</t>
  </si>
  <si>
    <t xml:space="preserve"> Level 3, is all those seeking asylum and registered as a refugee in Malaysia. Due to information gaps, it is unclear whether those in need are facing different levels of severity. </t>
  </si>
  <si>
    <t>MYS001Moderate humanitarian conditions - Level 3</t>
  </si>
  <si>
    <t>IPC 20/09/2021</t>
  </si>
  <si>
    <t>https://reliefweb.int/report/eswatini/eswatini-ipc-acute-food-insecurity-analysis-july-2021-march-2022-issued-september</t>
  </si>
  <si>
    <t>ACAPS methodology: Exposed= Level 1 + Level 2 + Level 3 + Level 4 +Level 5</t>
  </si>
  <si>
    <t>SWZ001People exposed</t>
  </si>
  <si>
    <t>ACAPS methodology: Affected= Level 2 + Level 3 + Level 4 + Level 5</t>
  </si>
  <si>
    <t>SWZ001People affected</t>
  </si>
  <si>
    <t>SWZ001People in Need</t>
  </si>
  <si>
    <t>Food insecurity level of IPC-1 (minimal severity) between October 2021-March 2022</t>
  </si>
  <si>
    <t>SWZ001Minimal humanitarian conditions - Level 1</t>
  </si>
  <si>
    <t>Food insecurity level of IPC-2 (Stressed severity) between October 2021-March 2022</t>
  </si>
  <si>
    <t>SWZ001Stressed humanitarian conditions - Level 2</t>
  </si>
  <si>
    <t>Food insecurity level of IPC-3 (Crisis severity) between October 2021-March 2022</t>
  </si>
  <si>
    <t>SWZ001Moderate humanitarian conditions - Level 3</t>
  </si>
  <si>
    <t>Food insecurity level of IPC-4 (Emergency severity) between October 2021-March 2022</t>
  </si>
  <si>
    <t>SWZ001Severe humanitarian conditions - Level 4</t>
  </si>
  <si>
    <t>Food insecurity level of IPC-5 (Catastrophe severity) between October 2021-March 2022</t>
  </si>
  <si>
    <t>SWZ001Extreme humanitarian conditions - Level 5</t>
  </si>
  <si>
    <t>LSO002People exposed</t>
  </si>
  <si>
    <t>LSO002People affected</t>
  </si>
  <si>
    <t>LSO002People in Need</t>
  </si>
  <si>
    <t>IPC-1 (minimal) severity between Oct 2021 - March 2022</t>
  </si>
  <si>
    <t>LSO002Minimal humanitarian conditions - Level 1</t>
  </si>
  <si>
    <t>IPC-2 (Stressed) severity between Oct 2021 - March 2022</t>
  </si>
  <si>
    <t>LSO002Stressed humanitarian conditions - Level 2</t>
  </si>
  <si>
    <t>IPC-3 (Crisis) severity between Oct 2021 - March 2022</t>
  </si>
  <si>
    <t>LSO002Moderate humanitarian conditions - Level 3</t>
  </si>
  <si>
    <t>IPC-4 (Emergency) severity betweenOct 2021 - March 2022</t>
  </si>
  <si>
    <t>LSO002Severe humanitarian conditions - Level 4</t>
  </si>
  <si>
    <t>IPC-5 (Catastrophe) severity between Oct 2021 - March 2022</t>
  </si>
  <si>
    <t>LSO002Extreme humanitarian conditions - Level 5</t>
  </si>
  <si>
    <t>Number of fatalities in the last 6 months.</t>
  </si>
  <si>
    <t>THA001Fatalities in all crises</t>
  </si>
  <si>
    <t>THA002Fatalities in all crises</t>
  </si>
  <si>
    <t>THA003Fatalities in all crises</t>
  </si>
  <si>
    <t>UNHCR 09/11/2021</t>
  </si>
  <si>
    <t>https://data2.unhcr.org/en/situations/thailand</t>
  </si>
  <si>
    <t>Only Myanmar refugees in camps are considered in this crisis. UNCHR reports on the total verified refugee population. Nine 'temporary shelters' along the Thai-Myanmar border</t>
  </si>
  <si>
    <t>THA003People exposed</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</si>
  <si>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t>
  </si>
  <si>
    <t>THA003People affected</t>
  </si>
  <si>
    <t>Estimated number of refugees from Myanmar in 9 settlements near the Thai - Myanmar border according to UNHCR</t>
  </si>
  <si>
    <t>THA003People displaced</t>
  </si>
  <si>
    <t>THA003People in Need</t>
  </si>
  <si>
    <t>THA003Moderate humanitarian conditions - Level 3</t>
  </si>
  <si>
    <t xml:space="preserve">Government of Thailand, 2010 ; UNHCR 09/11/2021 </t>
  </si>
  <si>
    <t>https://www.ilo.org/surveydata/index.php/catalog/1127 ; https://data2.unhcr.org/en/situations/thailand</t>
  </si>
  <si>
    <t>The sum of population affected by the South Thailand insurgency: Songkla (1,424,230) Pattani (709,796), Yala (527,295), and Narathiwat (796,239) plus the (91,413) refugees in the 9 camps along Thai-Myanmar border</t>
  </si>
  <si>
    <t>THA001People exposed</t>
  </si>
  <si>
    <t>Number of people in IPC 2 and above in the Grand South districts for for October 2021 - December 2021 period</t>
  </si>
  <si>
    <t>MDG002People affected</t>
  </si>
  <si>
    <t>MDG002People in Need</t>
  </si>
  <si>
    <t>MDG002Minimal humanitarian conditions - Level 1</t>
  </si>
  <si>
    <t xml:space="preserve">ACAPS methodology: Level 2 = Affected population - PIN </t>
  </si>
  <si>
    <t>MDG002Stressed humanitarian conditions - Level 2</t>
  </si>
  <si>
    <t>People in Crisis (IPC-3) for October 2021 - December 2021 period</t>
  </si>
  <si>
    <t>MDG002Moderate humanitarian conditions - Level 3</t>
  </si>
  <si>
    <t>People in Emergency (IPC-4) for for October 2021 - December 2021 period</t>
  </si>
  <si>
    <t>MDG002Severe humanitarian conditions - Level 4</t>
  </si>
  <si>
    <t>People in Catastrophe (IPC-5) for for October 2021 - December 2021 period</t>
  </si>
  <si>
    <t>MDG002Extreme humanitarian conditions - Level 5</t>
  </si>
  <si>
    <t>This figure includes refugee population affected by displacement and living in the camps. This figure does not include the number of people affected by the conflict in the south due to lack of info.</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</si>
  <si>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</si>
  <si>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</si>
  <si>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</si>
  <si>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THA001People in Need</t>
  </si>
  <si>
    <t>THA001Moderate humanitarian conditions - Level 3</t>
  </si>
  <si>
    <t>IPC 26/08/2021</t>
  </si>
  <si>
    <t>https://reliefweb.int/report/malawi/malawi-ipc-acute-food-insecurity-analysis-july-2021-march-2022-issued-august-2021</t>
  </si>
  <si>
    <t>Affected population are people in IPC 2 (Stressed) and above for Oct 2021 - March 2022 period</t>
  </si>
  <si>
    <t>MWI002People affected</t>
  </si>
  <si>
    <t>MWI002People in Need</t>
  </si>
  <si>
    <t>According to ACAPS methodology, Level1= Exposed population - affected population.</t>
  </si>
  <si>
    <t>MWI002Minimal humanitarian conditions - Level 1</t>
  </si>
  <si>
    <t xml:space="preserve">According to ACAPS methodology, Level 2 = Affected population - PIN </t>
  </si>
  <si>
    <t>MWI002Stressed humanitarian conditions - Level 2</t>
  </si>
  <si>
    <t>IPC-3 (Crisis) severity for Oct 2021 - March 2022 period</t>
  </si>
  <si>
    <t>MWI002Moderate humanitarian conditions - Level 3</t>
  </si>
  <si>
    <t>IPC-4 (Emergency) severity between Oct 2021 - March 2022 period</t>
  </si>
  <si>
    <t>MWI002Severe humanitarian conditions - Level 4</t>
  </si>
  <si>
    <t>IPC-5 (Catastrophe) severity between Oct 2021 - March 2022 period</t>
  </si>
  <si>
    <t>MWI002Extreme humanitarian conditions - Level 5</t>
  </si>
  <si>
    <t xml:space="preserve">The total number of recorded fatalities in the past 6 months </t>
  </si>
  <si>
    <t>PRK001Fatalities reported</t>
  </si>
  <si>
    <t>PRK001Fatalities in all crises</t>
  </si>
  <si>
    <t>IPC 24/05/2021</t>
  </si>
  <si>
    <t>https://reliefweb.int/report/sudan/sudan-ipc-acute-food-insecurity-analysis-april-2021-february-2022-issued-may-2021</t>
  </si>
  <si>
    <t>Affected people are in IPC2 (Stressed) and above in west Darfur Oct 2021 to Feb 2022 period</t>
  </si>
  <si>
    <t>SDN008People affected</t>
  </si>
  <si>
    <t>OCHA 30/09/2021</t>
  </si>
  <si>
    <t>https://reliefweb.int/sites/reliefweb.int/files/resources/Flash%20Update%20-%20Sudan%20-%2027%20Sep%202021%20%281%29.pdf</t>
  </si>
  <si>
    <t>Heavy rains and flooding have affected over 314,000 people across the country since the start of the rainy season in July</t>
  </si>
  <si>
    <t>SDN006People affected</t>
  </si>
  <si>
    <t>The number of IDPs is estimated based on houses destroyed by floods and the average number of members in Sudan households (5,6): over 15,500 homes destroyed across the country since the start of the rainy season in July</t>
  </si>
  <si>
    <t>SDN006People displaced</t>
  </si>
  <si>
    <t>SDN006People in Need</t>
  </si>
  <si>
    <t>https://reliefweb.int/report/sudan/sudan-floods-flash-update-no-12-9-september-2021-enar</t>
  </si>
  <si>
    <t>Level1= Exposed population - affected population (ACAPS methodology)</t>
  </si>
  <si>
    <t>SDN006Minimal humanitarian conditions - Level 1</t>
  </si>
  <si>
    <t>Level 2 = Affected population - PIN (ACAPS methodology)</t>
  </si>
  <si>
    <t>SDN006Stressed humanitarian conditions - Level 2</t>
  </si>
  <si>
    <t>Severity of needs for people in need is not availaboe</t>
  </si>
  <si>
    <t>SDN006Moderate humanitarian conditions - Level 3</t>
  </si>
  <si>
    <t>SDN006Severe humanitarian conditions - Level 4</t>
  </si>
  <si>
    <t>SDN006Extreme humanitarian conditions - Level 5</t>
  </si>
  <si>
    <t>ZMB002People exposed</t>
  </si>
  <si>
    <t>ZMB002People affected</t>
  </si>
  <si>
    <t>ZMB002People in Need</t>
  </si>
  <si>
    <t>IPC-1 (minimal) severity between OCTOBER 2021 - MARCH 2022</t>
  </si>
  <si>
    <t>ZMB002Minimal humanitarian conditions - Level 1</t>
  </si>
  <si>
    <t>IPC-2 (Stressed) severity between OCTOBER 2021 - MARCH 2022</t>
  </si>
  <si>
    <t>ZMB002Stressed humanitarian conditions - Level 2</t>
  </si>
  <si>
    <t>IPC-3 (Crisis) severity between OCTOBER 2021 - MARCH 2022</t>
  </si>
  <si>
    <t>ZMB002Moderate humanitarian conditions - Level 3</t>
  </si>
  <si>
    <t>IPC-4 (Emergency) severity between OCTOBER 2021 - MARCH 2022</t>
  </si>
  <si>
    <t>ZMB002Severe humanitarian conditions - Level 4</t>
  </si>
  <si>
    <t>IPC-5 (Catastrophe) severity between OCTOBER 2021 - MARCH 2022</t>
  </si>
  <si>
    <t>ZMB002Extreme humanitarian conditions - Level 5</t>
  </si>
  <si>
    <t>UNHCR 01/10/2021; UNHCR 27/07/2021</t>
  </si>
  <si>
    <t>https://data.worldbank.org/indicator/SP.POP.TOTL?locations=GR; https://data2.unhcr.org/en/documents/details/85353</t>
  </si>
  <si>
    <t>Only the areas most affected are counted: Lesvos, Samos, Chios, Kos, Leros.  Displacement data is added.</t>
  </si>
  <si>
    <t>GRC002People exposed</t>
  </si>
  <si>
    <t>https://reliefweb.int/sites/reliefweb.int/files/resources/Bi-annual%20fact%20sheet%202021%2009%20Greece%20FINAL.pdf; https://data2.unhcr.org/en/documents/details/87935</t>
  </si>
  <si>
    <t xml:space="preserve">We consider only the displaced community to be affected </t>
  </si>
  <si>
    <t>GRC002People affected</t>
  </si>
  <si>
    <t xml:space="preserve">Refugees and migrants in Greece according to UNHCR. </t>
  </si>
  <si>
    <t>GRC002People displaced</t>
  </si>
  <si>
    <t>UNHCR 01/10/2021; UNHCR 09/03/2021; UNHCR 12/09/2021;UNHCR 01/04/2021;UNHCR 27/07/2021</t>
  </si>
  <si>
    <t>https://reliefweb.int/sites/reliefweb.int/files/resources/Bi-annual%20fact%20sheet%202021%2009%20Greece%20FINAL.pdf;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</si>
  <si>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</si>
  <si>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</si>
  <si>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</si>
  <si>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</si>
  <si>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</si>
  <si>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</si>
  <si>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</si>
  <si>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The number of fatalities in the last 6 months in Kashmir region; (2) in Pakistani Kashmir, and (169) in Indian Kashmir.</t>
  </si>
  <si>
    <t>REG003Fatalities reported</t>
  </si>
  <si>
    <t>https://reliefweb.int/sites/reliefweb.int/files/resources/UNHCR%20Niger%20-%20Map%20Population%20of%20Concern%20-%20October%202021_0.pdf</t>
  </si>
  <si>
    <t xml:space="preserve">Figure represents sum of IDPs + refugees + returnees + Asylum seekers and other persons of concern  </t>
  </si>
  <si>
    <t>NER001People displaced</t>
  </si>
  <si>
    <t>NER001Fatalities reported</t>
  </si>
  <si>
    <t>UNHCR 17/11/2021</t>
  </si>
  <si>
    <t>https://reliefweb.int/sites/reliefweb.int/files/resources/UNHCR%20TCHAD_Statistiques%20des%20personnes%20relevant%20de%20la%20comp%C3%A9tence%20du%20HCR_Octobre%202021%20%281%29.pdf</t>
  </si>
  <si>
    <t>Sum of IDPs + Refugees + Asylum seekers + returnees</t>
  </si>
  <si>
    <t>TCD001People displaced</t>
  </si>
  <si>
    <t>TCD001Fatalities reported</t>
  </si>
  <si>
    <t>UNHCR 08/11/2021</t>
  </si>
  <si>
    <t>https://reliefweb.int/sites/reliefweb.int/files/resources/POCs%20October2021.pdf</t>
  </si>
  <si>
    <t>Sum of refugees+asylum seekers+IDPs+returnees</t>
  </si>
  <si>
    <t>CMR001People displaced</t>
  </si>
  <si>
    <t>ACLED accessed 22/11/2021</t>
  </si>
  <si>
    <t>CMR001Fatalities reported</t>
  </si>
  <si>
    <t>CMR002Fatalities reported</t>
  </si>
  <si>
    <t>HDX 01/01/2021</t>
  </si>
  <si>
    <t>https://data.humdata.org/group/per?</t>
  </si>
  <si>
    <t xml:space="preserve">Total number of people in Perú
</t>
  </si>
  <si>
    <t>PER002Total population</t>
  </si>
  <si>
    <t>INEI 2021; INEI 2021</t>
  </si>
  <si>
    <t>https://www.inei.gob.pe/  https://www.inei.gob.pe/media/MenuRecursivo/publicaciones_digitales/Est/Lib0018/ca322003.htm</t>
  </si>
  <si>
    <t>Peru is the country with the second largest number of Venezuelan migrants (after Colombia). The provinces with the highest number of migrants are Lima, Ancash (46,400), Junín (40,600), Ayacucho (27,800), La Libertad (25,600) and Ica (25,400). The total territory affected by the crisis was obtained by adding up the kilometres of these provinces.</t>
  </si>
  <si>
    <t>PER002Landmass affected</t>
  </si>
  <si>
    <t>UNICEF 2021</t>
  </si>
  <si>
    <t>https://www.unicef.org/media/104551/file/Peru%20Migration%20&amp;%20COVID-19%20Situation%20Report%20No.1%20March%202021.pdf</t>
  </si>
  <si>
    <t>Total number of Venezuelan migrants in Peru</t>
  </si>
  <si>
    <t>PER002People exposed</t>
  </si>
  <si>
    <t>Migraciones Perú 2021</t>
  </si>
  <si>
    <t>https://www.migraciones.gob.pe/comunicaciones/publicaciones/Informe_Sociodem_2021_06.pdf?csrt=11407685930588044905</t>
  </si>
  <si>
    <t xml:space="preserve">There are no exact figures, but it is estimated that at least 713,000 people in need are affected by the crisis. Migration Peru estimates that about 349971 people are located in the most affected departments. </t>
  </si>
  <si>
    <t>PER002People affected</t>
  </si>
  <si>
    <t>Total number of displaced persons, refugees and asylum seekers in the country</t>
  </si>
  <si>
    <t>PER002People displaced</t>
  </si>
  <si>
    <t>PER002Illness cases reported</t>
  </si>
  <si>
    <t>PER002Injuries reported</t>
  </si>
  <si>
    <t>PER002Fatalities reported</t>
  </si>
  <si>
    <t>PER002Fatalities in all crises</t>
  </si>
  <si>
    <t>R4V 2021</t>
  </si>
  <si>
    <t>https://www.r4v.info/en/document/rmrp-2021</t>
  </si>
  <si>
    <t>PER002People in Need</t>
  </si>
  <si>
    <t>Calculated from subtraction of exposed and affected people and PINs</t>
  </si>
  <si>
    <t>PER002Minimal humanitarian conditions - Level 1</t>
  </si>
  <si>
    <t>PER002Stressed humanitarian conditions - Level 2</t>
  </si>
  <si>
    <t>total number of people in need</t>
  </si>
  <si>
    <t>PER002Moderate humanitarian conditions - Level 3</t>
  </si>
  <si>
    <t>PER002Severe humanitarian conditions - Level 4</t>
  </si>
  <si>
    <t>PER002Extreme humanitarian conditions - Level 5</t>
  </si>
  <si>
    <t>Refugees, migrants</t>
  </si>
  <si>
    <t>PER002Crisis affected groups</t>
  </si>
  <si>
    <t>PER002People facing limited access constraints</t>
  </si>
  <si>
    <t>PER002People facing restricted access constraints</t>
  </si>
  <si>
    <t>OCHA 01/11/2021;  the Palestinian Central Bureau of Statistics ; World Bank 2020</t>
  </si>
  <si>
    <t>https://www.ochaopt.org/data/2021/msna
https://www.pcbs.gov.ps/site/lang__en/881/default.aspx#Census
https://data.worldbank.org/indicator/SP.POP.TOTL?locations=PS</t>
  </si>
  <si>
    <t xml:space="preserve">The 2022 MSNA estimate of 5.3 million, which almost matches the Palestinian Central Bureau of Statistics estimates a total of 5,227,193 in 2021. The World Bank figure is outdated, from 2020. </t>
  </si>
  <si>
    <t>PSE002Total population</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</si>
  <si>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</si>
  <si>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</si>
  <si>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</si>
  <si>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</si>
  <si>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OCHA 11/2021</t>
  </si>
  <si>
    <t>https://www.ochaopt.org/data/2021/msna</t>
  </si>
  <si>
    <t>Everyone in the West Bank and Gaza is affected by the conflict, occupation and in Gaza also by the air, land and sea blockade</t>
  </si>
  <si>
    <t>PSE002People exposed</t>
  </si>
  <si>
    <t>Based on the 2022 MSNA estimate – 88.2% of the population are affected by the conflict, occupation and in Gaza also by the air, land and sea blockade</t>
  </si>
  <si>
    <t>PSE002People affected</t>
  </si>
  <si>
    <t>UNRWA 30/09/2021</t>
  </si>
  <si>
    <t>https://www.unrwa.org/what-we-do/relief-and-social-services/unrwa-registered-population-dashboard</t>
  </si>
  <si>
    <t xml:space="preserve">Total registered Palestine refugees in Jordan, Lebanon, Syria, West Bank and Gaza Strip + Other registered persons. As they are refugees in other countries, they are not considered in needs. </t>
  </si>
  <si>
    <t>PSE002People displaced</t>
  </si>
  <si>
    <t>Based on the 2022 MSNA estimate - PiN and severity figures were calculated through sectoral and inter-sectoral approach: 
The 2022 Inter-Sector Need Severity Classification: the severity is minimal 11.8%, stress 43%, severe 38.5%, extreme 6.3%, and catastrophic 0.4%.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</si>
  <si>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</si>
  <si>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</si>
  <si>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</si>
  <si>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</si>
  <si>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</si>
  <si>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</si>
  <si>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Drought in Somalia</t>
  </si>
  <si>
    <t>SOM005</t>
  </si>
  <si>
    <t>SOM005Total population</t>
  </si>
  <si>
    <t>OCHA 24/10/2021; OCHA 23/11/2021</t>
  </si>
  <si>
    <t>https://reliefweb.int/sites/reliefweb.int/files/resources/2022%20Somalia%20HNO.pdf; https://reliefweb.int/sites/reliefweb.int/files/resources/OCHA%20SOMALIA_Drought_SituationReport%231%20as%20of%2023%20November%202021.pdf</t>
  </si>
  <si>
    <t>Total population of districts affected by drought</t>
  </si>
  <si>
    <t>SOM005People exposed</t>
  </si>
  <si>
    <t>No reliable info on injuries due to drought</t>
  </si>
  <si>
    <t>SOM005Injuries reported</t>
  </si>
  <si>
    <t>No reliable info on illnesses due to drought</t>
  </si>
  <si>
    <t>SOM005Illness cases reported</t>
  </si>
  <si>
    <t>While there may be fatalities due to drought, there is no reliable info on the cumulative figures</t>
  </si>
  <si>
    <t>SOM005Fatalities reported</t>
  </si>
  <si>
    <t xml:space="preserve">No reports of buildings damaged/destroyed due to drought
</t>
  </si>
  <si>
    <t>SOM005Buildings damaged</t>
  </si>
  <si>
    <t>SOM005Buildings destroyed</t>
  </si>
  <si>
    <t>SOM005Economic Losses</t>
  </si>
  <si>
    <t>All groups have been affected by drought</t>
  </si>
  <si>
    <t>SOM005Crisis affected groups</t>
  </si>
  <si>
    <t>SOM005Fatalities in all crises</t>
  </si>
  <si>
    <t>City Population 2021</t>
  </si>
  <si>
    <t>https://www.citypopulation.de/en/brazil/cities/roraima/</t>
  </si>
  <si>
    <t>Total number of population in Roraima (State with the highest flow of migrants in Brazil)</t>
  </si>
  <si>
    <t>BRA002People exposed</t>
  </si>
  <si>
    <t>https://www.r4v.info/en/document/rmrp-2021-mid-year-report</t>
  </si>
  <si>
    <t xml:space="preserve">Total number of people affected (venezuelans migrants+refugees+asylum seekers+host community)
 </t>
  </si>
  <si>
    <t>BRA002People affected</t>
  </si>
  <si>
    <t>BRA002People in Need</t>
  </si>
  <si>
    <t>City Population 2021; R4V 2021</t>
  </si>
  <si>
    <t>https://www.citypopulation.de/en/brazil/cities/roraima/ https://www.r4v.info/en/document/rmrp-2021-mid-year-report https://www.r4v.info/en/document/rmrp-2021-mid-year-report</t>
  </si>
  <si>
    <t>Number obtained by subtracting people at risk from humanitarian conditions (level 2 and 3)</t>
  </si>
  <si>
    <t>BRA002Minimal humanitarian conditions - Level 1</t>
  </si>
  <si>
    <t>Number obtained by subtracting the number of persons affected from the number of persons in need</t>
  </si>
  <si>
    <t>BRA002Stressed humanitarian conditions - Level 2</t>
  </si>
  <si>
    <t>Total number of people in need. It is not sure if the total number of persons in need belongs to other levels (2 and 1).</t>
  </si>
  <si>
    <t>BRA002Moderate humanitarian conditions - Level 3</t>
  </si>
  <si>
    <t>UNHCR 10/11/2021</t>
  </si>
  <si>
    <t>https://data2.unhcr.org/en/documents/details/89577</t>
  </si>
  <si>
    <t>Total number of Cameroonian refugees in Nigeria</t>
  </si>
  <si>
    <t>NGA008People affected</t>
  </si>
  <si>
    <t>CFR Accessed 26/11/2021</t>
  </si>
  <si>
    <t>https://www.cfr.org/nigeria/nigeria-security-tracker/p29483</t>
  </si>
  <si>
    <t xml:space="preserve">Number of fatalities involving all Nigeria crises, as registered by CFR from 24 May 2021 to 24 Nov 2021 </t>
  </si>
  <si>
    <t>NGA008Fatalities in all crises</t>
  </si>
  <si>
    <t>The total PIN for the crisis is equal to People Affected and includes the sum of people in level 3-5 according based on ACAPS methodology calculations. Total number of people experiencing level 1 humanitarian conditions are the host populations of Benue, Cross River and Taraba states. All Cameroonian refugees potentially have Level 3 needs. No information to indicate that the refugees face Level 4 or 5 needs.</t>
  </si>
  <si>
    <t>NGA008People in Need</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</si>
  <si>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</si>
  <si>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</si>
  <si>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</si>
  <si>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</si>
  <si>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</si>
  <si>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NGA008People displaced</t>
  </si>
  <si>
    <t>NGA001Fatalities in all crises</t>
  </si>
  <si>
    <t>NGA003Fatalities in all crises</t>
  </si>
  <si>
    <t>NGA004Fatalities in all crises</t>
  </si>
  <si>
    <t>NGA007Fatalities in all crises</t>
  </si>
  <si>
    <t>IOM 10/11/2021; UNHCR Accessed 26/11/2021; UNHCR 23/11/2021</t>
  </si>
  <si>
    <t>https://reliefweb.int/report/nigeria/northeast-nigeria-displacement-report-38-october-2021; https://data2.unhcr.org/en/situations/nigeriasituation; https://data2.unhcr.org/en/documents/details/89777</t>
  </si>
  <si>
    <t>The sum of number of people internally displaced by Boko Haram, total number of returnees to the northeast, Nigerian refugees in Niger, Chad, and Cameroon.</t>
  </si>
  <si>
    <t>NGA004People displaced</t>
  </si>
  <si>
    <t>Number of fatalities as registered by CFR from  24 May 2021 to 24 Nov 2021 in Borno, Adamawa and Yobe states, which are most affected by Boko Haram; includes military casualties</t>
  </si>
  <si>
    <t>NGA004Fatalities reported</t>
  </si>
  <si>
    <t>Cadre Harmonise 23/11/2021</t>
  </si>
  <si>
    <t>https://reliefweb.int/sites/reliefweb.int/files/resources/fiche-nigeria_oct_2021_final.pdf</t>
  </si>
  <si>
    <t>People affected=People in Need(Food insecure in Taraba, Benue, Plateau, Nasarawa)</t>
  </si>
  <si>
    <t>NGA003People affected</t>
  </si>
  <si>
    <t>IOM 06/10/2021</t>
  </si>
  <si>
    <t>https://reliefweb.int/report/nigeria/iom-nigeria-displacement-tracking-matrix-north-central-and-north-west-zones-3</t>
  </si>
  <si>
    <t>Total number of IDPs in Benue, Plateau and Nasarawa states; Assessments by IOM to establish the number of IDPs did not include Taraba state, which is also affected by this crisis</t>
  </si>
  <si>
    <t>NGA003People displaced</t>
  </si>
  <si>
    <t>Number of fatalities as registered by CFR from 24 May 2021 to 24 Nov 2021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</si>
  <si>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</si>
  <si>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The total PIN for the crisis is from the number of food insecure people in Taraba, Benue, Plateau, Nasarawa states. Level 1 and 2 are calculated based on ACAPS Methodology. Level 3 are number of people in IPC 3. No information to indicate Level 4 and 5 needs.</t>
  </si>
  <si>
    <t>NGA003People in Need</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</si>
  <si>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</si>
  <si>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</si>
  <si>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</si>
  <si>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</si>
  <si>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</si>
  <si>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People affected=People in Need(Food insecure in Zamfara, Kaduna, Niger, Sokoto, Kebbi and Katsina states)</t>
  </si>
  <si>
    <t>NGA007People affected</t>
  </si>
  <si>
    <t>UNHCR 23/11/2021; UNHCR Accessed 26/11/2021; IOM 06/10/2021</t>
  </si>
  <si>
    <t>https://data2.unhcr.org/en/documents/details/89777; https://data2.unhcr.org/en/situations/nigeriasituation;https://reliefweb.int/report/nigeria/iom-nigeria-displacement-tracking-matrix-north-central-and-north-west-zones-2</t>
  </si>
  <si>
    <t>Total number of IDPs in NW Nigeria, and refugees from NW Nigeria in Maradi (Niger); Assessments by IOM to establish the number of IDPs did not include Niger and Kebbi states, which are also affected by this crisis</t>
  </si>
  <si>
    <t>NGA007People displaced</t>
  </si>
  <si>
    <t xml:space="preserve">Number of fatalities as registered by CFR from 24 May 2021 to 24 Nov 2021 in Sokoto, Kebbi, Niger, Kaduna, Katsina and Zamfara states, which are most affected by north west banditry. Some of these fatalities may actually be related to the Middle Belt crisis. </t>
  </si>
  <si>
    <t>NGA007Fatalities reported</t>
  </si>
  <si>
    <t>The total PIN for the crisis is from the number of food insecure people in NW Nigeria. Level 1 and 2 are calculated based on ACAPS Methodology. Level 3 are number of people in IPC 3. No information to indicate Level 4 and 5 needs.</t>
  </si>
  <si>
    <t>NGA007People in Need</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</si>
  <si>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</si>
  <si>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</si>
  <si>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</si>
  <si>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</si>
  <si>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</si>
  <si>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Cadre Harmonise 23/11/2021; UNHCR 10/11/2021; OCHA 08/03/2021</t>
  </si>
  <si>
    <t>https://reliefweb.int/sites/reliefweb.int/files/resources/fiche-nigeria_oct_2021_final.pdf; https://data2.unhcr.org/en/documents/details/89577; https://www.humanitarianresponse.info/sites/www.humanitarianresponse.info/files/documents/files/ocha_nga_humanitarian_needs_overview_march2021.pdf.pdf</t>
  </si>
  <si>
    <t>Total number of people affected by the Boko Haram crisis, the middle belt crisis, the northwest banditry and the Cameroonian refugee crisis.</t>
  </si>
  <si>
    <t>NGA001People affected</t>
  </si>
  <si>
    <t>UNHCR 23/11/2021; UNHCR Accessed 26/11/2021; IOM 06/10/2021; IOM 10/11/2021</t>
  </si>
  <si>
    <t>https://data2.unhcr.org/en/documents/details/89777; https://data2.unhcr.org/en/situations/nigeriasituation;https://reliefweb.int/report/nigeria/iom-nigeria-displacement-tracking-matrix-north-central-and-north-west-zones-2; https://reliefweb.int/report/nigeria/northeast-nigeria-displacement-report-38-october-2021</t>
  </si>
  <si>
    <t>Total number of people displaced by the Boko Haram crisis, the middle belt crisis, the northwest banditry and the Cameroonian refugee crisis.</t>
  </si>
  <si>
    <t>NGA001People displaced</t>
  </si>
  <si>
    <t>NGA001Fatalities reported</t>
  </si>
  <si>
    <t xml:space="preserve">OCHA 08/03/2021;UNHCR 10/11/2021; Cadre Harmonise 23/11/2021; </t>
  </si>
  <si>
    <t>https://www.humanitarianresponse.info/sites/www.humanitarianresponse.info/files/documents/files/ocha_nga_humanitarian_needs_overview_march2021.pdf.pdf; https://data2.unhcr.org/en/documents/details/895779; https://reliefweb.int/sites/reliefweb.int/files/resources/fiche-nigeria_oct_2021_final.pdf</t>
  </si>
  <si>
    <t>The PIN and levels 1-5 are the sum of Boko Haram crisis, the middle belt crisis, the northwest banditry and the Cameroonian refugee crisis figures.</t>
  </si>
  <si>
    <t>NGA001People in Need</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</si>
  <si>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</si>
  <si>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</si>
  <si>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</si>
  <si>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</si>
  <si>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</si>
  <si>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SOM005Denial of existence of humanitarian needs or entitlements to assistance</t>
  </si>
  <si>
    <t>SOM005Impediments to entry into country (bureaucratic and administrative)</t>
  </si>
  <si>
    <t>SOM005Interference into implementation of humanitarian activities</t>
  </si>
  <si>
    <t>SOM005Ongoing insecurity/hostilities affecting humanitarian assistance</t>
  </si>
  <si>
    <t>SOM005Physical constraints in the environment (obstacles related to terrain, climate, lack of infrastructure, etc.)</t>
  </si>
  <si>
    <t>SOM005Presence of mines and improvised explosive devices</t>
  </si>
  <si>
    <t>SOM005Restriction and obstruction of access to services and assistance</t>
  </si>
  <si>
    <t>SOM005Restriction of movement (impediments to freedom of movement and/or administrative restrictions)</t>
  </si>
  <si>
    <t>SOM005Violence against personnel, facilities and assets</t>
  </si>
  <si>
    <t>Human Rights Papua 28/11/2021</t>
  </si>
  <si>
    <t>https://www.humanrightspapua.org/news/33-2021/924-update-on-situation-of-idps-in-west-papua-throughout-november-2021</t>
  </si>
  <si>
    <t xml:space="preserve">Displacement within the Papuan provinces is common due to recurring clashes between the Indonesian military and armed members of the independence movement. This number is the latest information compiled from human rights observers and media sources regarding internally displaced persons (IDPs) because of conflict in west Papua. </t>
  </si>
  <si>
    <t>IDN002People displaced</t>
  </si>
  <si>
    <t>IDN002People in Need</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</si>
  <si>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</si>
  <si>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</si>
  <si>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ACLED 10/12/2021</t>
  </si>
  <si>
    <t>Total number of crisis related fatalities in the last 6 months</t>
  </si>
  <si>
    <t>IDN002Fatalities reported</t>
  </si>
  <si>
    <t xml:space="preserve">Total number of fatalities in the last six months. </t>
  </si>
  <si>
    <t>IDN002Fatalities in all crises</t>
  </si>
  <si>
    <t>IND002Fatalities reported</t>
  </si>
  <si>
    <t>IND002Fatalities in all crises</t>
  </si>
  <si>
    <t>MYS001Fatalities in all crises</t>
  </si>
  <si>
    <t>MMR001Fatalities in all crises</t>
  </si>
  <si>
    <t>MMR002Fatalities in all crises</t>
  </si>
  <si>
    <t>MMR003Fatalities in all crises</t>
  </si>
  <si>
    <t>MMR004Fatalities in all crises</t>
  </si>
  <si>
    <t>MMR002Fatalities reported</t>
  </si>
  <si>
    <t>MMR003Fatalities reported</t>
  </si>
  <si>
    <t>MMR004Fatalities reported</t>
  </si>
  <si>
    <t>OCHA 31/10/2021</t>
  </si>
  <si>
    <t>https://reliefweb.int/map/myanmar/myanmar-idp-sites-kachin-and-northern-shan-states-31-october-2021</t>
  </si>
  <si>
    <t xml:space="preserve">Total number of IDPs in Kachin and Shan states. Breakdown: (97,222) IDPs in Kachin+ (9,692) IDPs in northern Shan </t>
  </si>
  <si>
    <t>MMR003People displaced</t>
  </si>
  <si>
    <t xml:space="preserve">UNHCR 31/03/2021 ; UNHCR 31/10/2021 ;
UNHCR 01/12/2021 ; UNHCR 12/11/2021 ;
UNHCR 05/11/2021 ; OCHA 03/11/2021 </t>
  </si>
  <si>
    <t xml:space="preserve">
http://data2.unhcr.org/en/situations/myanmar_refugees ;
https://www.unhcr.org/figures-at-a-glance-in-malaysia.html ;
https://data2.unhcr.org/en/situations/thailand ; 
https://reliefweb.int/report/myanmar/myanmarrakhine-state-response-displacement-linked-aa-maf-conflict-january-october ;
https://reliefweb.int/report/myanmar/cccm-camp-profiles-central-rakhine-myanmar-september-2021 ;
https://reliefweb.int/report/myanmar/myanmar-flash-update-escalation-conflict-northwest-3-november-2021"
</t>
  </si>
  <si>
    <t xml:space="preserve">Rohingya refugees (884,041) in Bangladesh + (155,030 ) in Malaysia + (91,411) in Thailand + protracted IDPs in Rakhine in camp settings since 2012 (133,294) + (75,000) IDPs in Rakhine from Jan2019-Nov2020 + (7,600) IDPs in Paletwa, Chin </t>
  </si>
  <si>
    <t>MMR002People displaced</t>
  </si>
  <si>
    <t xml:space="preserve"> OCHA 09/12/2021 ; OCHA 03/11/2021</t>
  </si>
  <si>
    <t>Retrieving data. Wait a few seconds and try to cut or copy again. ; https://reliefweb.int/report/myanmar/myanmar-flash-update-escalation-conflict-northwest-3-november-2021</t>
  </si>
  <si>
    <t xml:space="preserve">People displaced by military clashes with armed groups in new areas in Myanmar since 1 Feb coup. Breakdown: (49,500) in Kayin state + (85,000) in Kayah state + (22,900) IDPs from Kayah to southern Shan + (7,400) in Mon state + (11,800) in Magway + (9,000) IDPs in Tanintharyi Region + (51,200) in Sagaing region + (30,200) IDPs in Chin state and (15,000) refugees from Chin to India (IDPs considered are the ones related to post coup crisis only not previous IDPs displaced to Chin by Arakan Army conflict) </t>
  </si>
  <si>
    <t>MMR004People displaced</t>
  </si>
  <si>
    <t xml:space="preserve">JRP 18/05/2021 ; UNHCR 31/10/2021 ; UNHCR 01/12/2021 ;  UNHCR 12/11/2021 ; UNHCR 05/11/2021 ;  OCHA 03/11/2021 ; OCHA 31/10/2021 ; OCHA 09/12/2021 </t>
  </si>
  <si>
    <t xml:space="preserve">https://reliefweb.int/report/myanmar/myanmar-humanitarian-update-no-13-9-december-2021 ; https://reliefweb.int/map/myanmar/myanmar-idp-sites-kachin-and-northern-shan-states-31-october-2021 ; 
http://data2.unhcr.org/en/situations/myanmar_refugees ;
https://www.unhcr.org/figures-at-a-glance-in-malaysia.html ;
https://data2.unhcr.org/en/situations/thailand ; 
https://reliefweb.int/report/myanmar/myanmarrakhine-state-response-displacement-linked-aa-maf-conflict-january-october ;
https://reliefweb.int/report/myanmar/cccm-camp-profiles-central-rakhine-myanmar-september-2021 ;
https://reliefweb.int/report/myanmar/myanmar-flash-update-escalation-conflict-northwest-3-november-2021"
</t>
  </si>
  <si>
    <t xml:space="preserve">This is the total number of IDPs and refugees in and from Myanmar. This includes: Rohingya refugees (884,041) in Bangladesh + (155,030 ) in Malaysia + (91,411) in Thailand + protracted IDPs in Rakhine in camp settings since 2012 (133,294) + (75,000) IDPs in Rakhine from Jan2019-Nov2020 + (7,600) IDPs in Paletwa, Chin + (97,222) IDPs in Kachin+ (9,692) IDPs in northern Shan  + people displaced by military clashes with armed groups in new areas in Myanmar since 1 Feb coup: 49,500) in Kayin state + (85,000) in Kayah state + (22,900) IDPs from Kayah to southern Shan + (7,400) in Mon state + (11,800) in Magway + (9,000) IDPs in Tanintharyi Region + (51,200) in Sagaing region + (30,200) IDPs in Chin state and (15,000) refugees from Chin to India (IDPs considered are the ones related to post coup crisis only not previous IDPs displaced to Chin by Arakan Army conflict) </t>
  </si>
  <si>
    <t>MMR001People displaced</t>
  </si>
  <si>
    <t>BGD002Fatalities in all crises</t>
  </si>
  <si>
    <t>REG011Fatalities reported</t>
  </si>
  <si>
    <t>Total number of fatalities in the last 6 months</t>
  </si>
  <si>
    <t>REG011Fatalities in all crises</t>
  </si>
  <si>
    <t>Rohingya refugees (884,041) in Bangladesh + (155,030 ) in Malaysia + (91,411) in Thailand + protracted IDPs in Rakhine state in Maynmar in camp settings since 2012 (133,294) + (75,000) IDPs in Rakhine from Arakan Army and Tatmadaw conflict Jan2019-Nov2020 + including (7,600) IDPs in Paletwa, Chin state in Myanmar</t>
  </si>
  <si>
    <t>REG011People displaced</t>
  </si>
  <si>
    <t>Drought in South-West Angola</t>
  </si>
  <si>
    <t>AGO002</t>
  </si>
  <si>
    <t>Angola</t>
  </si>
  <si>
    <t>Wolrd Bank 2020</t>
  </si>
  <si>
    <t>https://data.worldbank.org/indicator/SP.POP.TOTL?locations=AO</t>
  </si>
  <si>
    <t>Total population in country according to Wolrd Bank</t>
  </si>
  <si>
    <t>AGO002Total population</t>
  </si>
  <si>
    <t>GEOREF 13/12/2021</t>
  </si>
  <si>
    <t>http://www.geo-ref.net/en/ago.htm</t>
  </si>
  <si>
    <t xml:space="preserve"> From GEO REF, Total Square kilometres of Cunene, Huila and Namibe provinces</t>
  </si>
  <si>
    <t>AGO002Landmass affected</t>
  </si>
  <si>
    <t>IPC 17/09/2021</t>
  </si>
  <si>
    <t>https://reliefweb.int/sites/reliefweb.int/files/resources/IPC_Angola_FoodSecurity%26Nutrition_2021July2022Mar_Snapshot_English.pdf</t>
  </si>
  <si>
    <t>Sum of PIN on levels 1-5</t>
  </si>
  <si>
    <t>AGO002People exposed</t>
  </si>
  <si>
    <t>Sum of PIN on levels 2-5</t>
  </si>
  <si>
    <t>AGO002People affected</t>
  </si>
  <si>
    <t>ECHO 29/10/2021</t>
  </si>
  <si>
    <t>https://reliefweb.int/report/angola/angola-severe-drought-dg-echo-wfp-unicef-echo-daily-flash-29-october-2021</t>
  </si>
  <si>
    <t>Angolan refugees in Namibia, No IDP figure yet</t>
  </si>
  <si>
    <t>AGO002People displaced</t>
  </si>
  <si>
    <t>ACLED accessed 13/12/2021</t>
  </si>
  <si>
    <t>From 13/05/2021 to 03/12/2021</t>
  </si>
  <si>
    <t>AGO002Fatalities reported</t>
  </si>
  <si>
    <t>AGO002People in Need</t>
  </si>
  <si>
    <t>AGO002Minimal humanitarian conditions - Level 1</t>
  </si>
  <si>
    <t>AGO002Stressed humanitarian conditions - Level 2</t>
  </si>
  <si>
    <t>AGO002Moderate humanitarian conditions - Level 3</t>
  </si>
  <si>
    <t>AGO002Severe humanitarian conditions - Level 4</t>
  </si>
  <si>
    <t>AGO002Extreme humanitarian conditions - Level 5</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</si>
  <si>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</si>
  <si>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</si>
  <si>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</si>
  <si>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</si>
  <si>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</si>
  <si>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</si>
  <si>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</si>
  <si>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</si>
  <si>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</si>
  <si>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KNBS 04/11/2019; UNHCR 30/11/2021</t>
  </si>
  <si>
    <t>https://www.knbs.or.ke/?wpdmpro=2019-kenya-population-and-housing-census-volume-i-population-by-county-and-sub-county; https://reliefweb.int/report/kenya/kenya-registered-refugees-and-asylum-seekers-30-november-2021</t>
  </si>
  <si>
    <t>KEN001People exposed</t>
  </si>
  <si>
    <t>UNHCR 30/11/2021; OCHA 14/12/2021</t>
  </si>
  <si>
    <t>https://reliefweb.int/report/kenya/kenya-registered-refugees-and-asylum-seekers-30-november-2021; https://reliefweb.int/report/kenya/drought-kenya-cost-inaction-nov-2021</t>
  </si>
  <si>
    <t>People in need due to drought+Refugee population in Kenya</t>
  </si>
  <si>
    <t>KEN001People affected</t>
  </si>
  <si>
    <t>UNHCR 30/11/2021</t>
  </si>
  <si>
    <t>https://reliefweb.int/report/kenya/kenya-registered-refugees-and-asylum-seekers-30-november-2021</t>
  </si>
  <si>
    <t>Total number of registered refugees in Kenya according to UNHCR; Infogap on people displaced due to drought</t>
  </si>
  <si>
    <t>KEN001People displaced</t>
  </si>
  <si>
    <t>KEN001People in Need</t>
  </si>
  <si>
    <t>KNBS 04/11/2019; OCHA 16/08/2021; Kenya Govt 31/08/2021; UNHCR 30/11/2021</t>
  </si>
  <si>
    <t>https://www.knbs.or.ke/?wpdmpro=2019-kenya-population-and-housing-census-volume-i-population-by-county-and-sub-county; https://reliefweb.int/report/kenya/kenya-registered-refugees-and-asylum-seekers-31-july-2021; https://reliefweb.int/report/kenya/kenya-arid-semi-arid-lands-drought-response-dashboard-january-july-2021; https://reliefweb.int/report/kenya/kenya-2021-long-rains-season-assessment-report-august-2021; https://reliefweb.int/report/kenya/kenya-registered-refugees-and-asylum-seekers-30-november-2021</t>
  </si>
  <si>
    <t>These figures are an aggregation of the refugee and drought crises. ACAPS Methodology was applied to compute the number of people facing Level 1 and 2 needs. The population in need due to the drought and the refugee population were categorised under Level 3. The population facing IPC 4 outcomes were categorised under Level 4. While there may be people facing Level 5 outcomes, there is no evidence to support this.</t>
  </si>
  <si>
    <t>KEN001Minimal humanitarian conditions - Level 1</t>
  </si>
  <si>
    <t>KEN001Stressed humanitarian conditions - Level 2</t>
  </si>
  <si>
    <t>KEN001Moderate humanitarian conditions - Level 3</t>
  </si>
  <si>
    <t>IPC 09/2021; OCHA 14/12/2021</t>
  </si>
  <si>
    <t>http://www.ipcinfo.org/fileadmin/user_upload/ipcinfo/docs/IPC_Kenya_Acute_Food_Insecurity_Malnutrition_2021Jul2022Jan_Report.pdf; https://reliefweb.int/report/kenya/drought-kenya-cost-inaction-nov-2021</t>
  </si>
  <si>
    <t>KEN001Severe humanitarian conditions - Level 4</t>
  </si>
  <si>
    <t>KEN001Extreme humanitarian conditions - Level 5</t>
  </si>
  <si>
    <t>KNBS 04/11/2019; UNHCR 31/07/2021; UN Habitat 06/2021a; UN Habitat 06/2021b</t>
  </si>
  <si>
    <t>https://www.knbs.or.ke/?wpdmpro=2019-kenya-population-and-housing-census-volume-i-population-by-county-and-sub-county; https://reliefweb.int/report/kenya/kenya-registered-refugees-and-asylum-seekers-31-july-2021; https://unhabitat.org/sites/default/files/2021/06/210618_kakuma_kalobeyei_profile_single_page.pdf; https://unhabitat.org/sites/default/files/2021/06/210617_dadaab-profile_lr.pdf</t>
  </si>
  <si>
    <t>Total population of Dadaab, Fafi and Turkana west sub-counties, which host Kakuma and Daadab refugee camps</t>
  </si>
  <si>
    <t>KEN002People exposed</t>
  </si>
  <si>
    <t>Total number of registered refugees in Kenya according to UNHCR</t>
  </si>
  <si>
    <t>KEN002People affected</t>
  </si>
  <si>
    <t>KEN002People displaced</t>
  </si>
  <si>
    <t>KEN002People in Need</t>
  </si>
  <si>
    <t>ACAPS Methodology was applied to compute the number of people facing Level 1 and 2 needs. The entire refugee population in Kenya was categorised as Level 3. While some refugees may be facing Level 4 or 5 outcomes, there is no evidence to support this.</t>
  </si>
  <si>
    <t>KEN002Minimal humanitarian conditions - Level 1</t>
  </si>
  <si>
    <t>KEN002Stressed humanitarian conditions - Level 2</t>
  </si>
  <si>
    <t>KEN002Moderate humanitarian conditions - Level 3</t>
  </si>
  <si>
    <t>KEN002Severe humanitarian conditions - Level 4</t>
  </si>
  <si>
    <t>KEN002Extreme humanitarian conditions - Level 5</t>
  </si>
  <si>
    <t>OCHA 14/12/2021</t>
  </si>
  <si>
    <t>https://reliefweb.int/report/kenya/drought-kenya-cost-inaction-nov-2021</t>
  </si>
  <si>
    <t>People in need of humanitarian assistance due to drought</t>
  </si>
  <si>
    <t>KEN003People affected</t>
  </si>
  <si>
    <t>KEN003People in Need</t>
  </si>
  <si>
    <t>KNBS 04/11/2019; UNHCR 31/07/2021; OCHA 16/08/2021; Kenya Govt 31/08/2021</t>
  </si>
  <si>
    <t>https://www.knbs.or.ke/?wpdmpro=2019-kenya-population-and-housing-census-volume-i-population-by-county-and-sub-county; https://reliefweb.int/report/kenya/kenya-registered-refugees-and-asylum-seekers-31-july-2021; https://reliefweb.int/report/kenya/kenya-arid-semi-arid-lands-drought-response-dashboard-january-july-2021; https://reliefweb.int/report/kenya/kenya-2021-long-rains-season-assessment-report-august-2021</t>
  </si>
  <si>
    <t>ACAPS Methodology was applied to compute the number of people facing Level 1 and 2 needs. The people facing IPC 4 outcomes were categorised under Level 4, and all other PIN were categorised under Level 3. While there may be people facing Level 5 outcomes, there is no evidence to support this.</t>
  </si>
  <si>
    <t>KEN003Minimal humanitarian conditions - Level 1</t>
  </si>
  <si>
    <t>OCHA 16/08/2021; Kenya Govt 31/08/2021; OCHA 14/12/2021</t>
  </si>
  <si>
    <t>https://reliefweb.int/report/kenya/kenya-arid-semi-arid-lands-drought-response-dashboard-january-july-2021; https://reliefweb.int/report/kenya/kenya-2021-long-rains-season-assessment-report-august-2021; https://reliefweb.int/report/kenya/drought-kenya-cost-inaction-nov-2021</t>
  </si>
  <si>
    <t>KEN003Stressed humanitarian conditions - Level 2</t>
  </si>
  <si>
    <t>KEN003Moderate humanitarian conditions - Level 3</t>
  </si>
  <si>
    <t>KEN003Severe humanitarian conditions - Level 4</t>
  </si>
  <si>
    <t>KEN003Extreme humanitarian conditions - Level 5</t>
  </si>
  <si>
    <t>UNHCR Protection Cluster 31/10/2021</t>
  </si>
  <si>
    <t>http://www.protectionclusterphilippines.org/?p=3306</t>
  </si>
  <si>
    <t xml:space="preserve">The entire Mindanao island and surrounding region is considered affected by conflict. There is limited information regarding how the conflict affects people in the region. </t>
  </si>
  <si>
    <t>PHL003People affected</t>
  </si>
  <si>
    <t xml:space="preserve">The total number of displaced people becaause of Mindanao Conflict according to the latest displacement dashboard from UNHCR. </t>
  </si>
  <si>
    <t>PHL003People displaced</t>
  </si>
  <si>
    <t>PHL003People in Need</t>
  </si>
  <si>
    <t>Population Census Data 2020 ; UNHCR Protection Cluster 31/10/2021</t>
  </si>
  <si>
    <t>https://psa.gov.ph/population-and-housing/node/164857 ; http://www.protectionclusterphilippines.org/?p=3306</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</si>
  <si>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</si>
  <si>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</si>
  <si>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</si>
  <si>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</si>
  <si>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ACLED  10/12/2021</t>
  </si>
  <si>
    <t>Number of fatalities in Mindanao in the last 6 months.</t>
  </si>
  <si>
    <t>PHL003Fatalities reported</t>
  </si>
  <si>
    <t>PHL003Fatalities in all crises</t>
  </si>
  <si>
    <t>Multiple crises in the Philippines</t>
  </si>
  <si>
    <t>PHL001</t>
  </si>
  <si>
    <t>PHL001Total population</t>
  </si>
  <si>
    <t>Govt of Philippines 2015</t>
  </si>
  <si>
    <t>The total number of crisis affected areas. This includes Mindanao conflict affected regions: Region IX (Zamboanga Peninsula), Region XI (Davao Region), Region X (Northern Mindanao), Region XII (Soccsksargen), Region XIII (Caraga), Bangsamoro Autonomous Region In Muslim Mindanao (BARMM) + Typhoon RAI affected regions: Caraga, eastern and central Visayas, and Mimaropa</t>
  </si>
  <si>
    <t>PHL001Landmass affected</t>
  </si>
  <si>
    <t>https://psa.gov.ph/population-and-housing</t>
  </si>
  <si>
    <t>PHL001People exposed</t>
  </si>
  <si>
    <t>UNHCR Protection Cluster 31/10/2021 ; Population Census Data 2020 ; NDRRMC 18/12/2021</t>
  </si>
  <si>
    <t>http://www.protectionclusterphilippines.org/?p=3306 ;  https://psa.gov.ph/population-and-housing ; https://reliefweb.int/report/philippines/ndrrmc-situational-report-no-4-typhoon-odette-2021-december-18-2021-0800-am</t>
  </si>
  <si>
    <t>Total people affected by the crises in Philippines</t>
  </si>
  <si>
    <t>PHL001People affected</t>
  </si>
  <si>
    <t>UNHCR Protection Cluster 31/10/2021 ; DSWD 29/12/2021</t>
  </si>
  <si>
    <t>http://www.protectionclusterphilippines.org/?p=3306 ; https://dromic.dswd.gov.ph/tropical-depression-odette-13-dec-2021/</t>
  </si>
  <si>
    <t xml:space="preserve">The total number of displaced people because of crises in the Philippines. </t>
  </si>
  <si>
    <t>PHL001People displaced</t>
  </si>
  <si>
    <t>PHL001Illness cases reported</t>
  </si>
  <si>
    <t>ACLED  10/12/2021 ; Aljazeera 21/12/2021</t>
  </si>
  <si>
    <t>https://acleddata.com/dashboard/#/dashboard ; https://www.aljazeera.com/news/2021/12/21/philippine-governor-warns-of-looting-without-typhoon-aid</t>
  </si>
  <si>
    <t>Number of crises elated fatalities in the last 6 months.</t>
  </si>
  <si>
    <t>PHL001Fatalities reported</t>
  </si>
  <si>
    <t>PHL001Fatalities in all crises</t>
  </si>
  <si>
    <t>DSWD 29/12/2021</t>
  </si>
  <si>
    <t>https://dromic.dswd.gov.ph/tropical-depression-odette-13-dec-2021/</t>
  </si>
  <si>
    <t>Total # of buildings damaged because of typhoon RAI. The number is likely higher as assessments are ongoing</t>
  </si>
  <si>
    <t>PHL001Buildings damaged</t>
  </si>
  <si>
    <t>Total # of buildings destroyed because of typhoon RAI. The number is likely higher as assessments are ongoing</t>
  </si>
  <si>
    <t>PHL001Buildings destroyed</t>
  </si>
  <si>
    <t>OCHA PDC WFP 15/12/2021</t>
  </si>
  <si>
    <t>https://reliefweb.int/report/philippines/typhoon-rai-odette-philippines-advisory-12-15-december-2021-2100-utc-joint</t>
  </si>
  <si>
    <t>The UN estimated that the cost of rebuilding after typhoon RAI would be $66 billion USD.</t>
  </si>
  <si>
    <t>PHL001Economic Losses</t>
  </si>
  <si>
    <t>UNHCR Protection Cluster 31/10/2021 ; OCHA 24/12/2021</t>
  </si>
  <si>
    <t>http://www.protectionclusterphilippines.org/?p=3306 ; https://reliefweb.int/sites/reliefweb.int/files/resources/PHL-TyphoonRai-HumanitarianNeedsPriorities-211224%20%281%29.pdf</t>
  </si>
  <si>
    <t>PHL001People in Need</t>
  </si>
  <si>
    <t xml:space="preserve">Population Census Data 2020 </t>
  </si>
  <si>
    <t xml:space="preserve"> https://psa.gov.ph/population-and-housing</t>
  </si>
  <si>
    <t>Level 1 = Total number of people exposed minus total people affected</t>
  </si>
  <si>
    <t>PHL001Minimal humanitarian conditions - Level 1</t>
  </si>
  <si>
    <t>Level 2 = Total number fo people affceted minus total number of people in need</t>
  </si>
  <si>
    <t>PHL001Stressed humanitarian conditions - Level 2</t>
  </si>
  <si>
    <t>The total number of people in need, all people in need are considered at level 3</t>
  </si>
  <si>
    <t>PHL001Moderate humanitarian conditions - Level 3</t>
  </si>
  <si>
    <t>PHL001Severe humanitarian conditions - Level 4</t>
  </si>
  <si>
    <t>PHL001Extreme humanitarian conditions - Level 5</t>
  </si>
  <si>
    <t>Host, non-host, returnees and IDPs affceted by all the crises</t>
  </si>
  <si>
    <t>PHL001Crisis affected groups</t>
  </si>
  <si>
    <t>Typhoon RAI</t>
  </si>
  <si>
    <t>PHL010</t>
  </si>
  <si>
    <t>PHL010Total population</t>
  </si>
  <si>
    <t>This is the total area of the most affected regions; Caraga, eastern and central Visayas, and Mimaropa</t>
  </si>
  <si>
    <t>PHL010Landmass affected</t>
  </si>
  <si>
    <t>Total population living in the areas considered affected. Caraga, eastern and central Visayas, and Mimaropa</t>
  </si>
  <si>
    <t>PHL010People exposed</t>
  </si>
  <si>
    <t>Population Census Data 2020 ; NDRRMC 18/12/2021</t>
  </si>
  <si>
    <t xml:space="preserve"> https://psa.gov.ph/population-and-housing ; https://reliefweb.int/report/philippines/ndrrmc-situational-report-no-4-typhoon-odette-2021-december-18-2021-0800-am</t>
  </si>
  <si>
    <t>This is an initial estimation and it is the total population number of the seven provinces where the typhoon has made landfalls: Surigao del Norte, Diaganat islands, Southern Leyte, Cebu, Bohol, Negros Oriental, and Palawan. It is considered that all people are affected to some degree by damages and services disruptions.</t>
  </si>
  <si>
    <t>PHL010People affected</t>
  </si>
  <si>
    <t>The total number of people in evacuation centers (356,644 ) and displaced people (227,146 ) because of typhoon RAI according to the government of Philippines. The number of people displaced is likely higher because there isn't enough information.</t>
  </si>
  <si>
    <t>PHL010People displaced</t>
  </si>
  <si>
    <t>PHL010Illness cases reported</t>
  </si>
  <si>
    <t>Aljazeera 21/12/2021</t>
  </si>
  <si>
    <t>https://www.aljazeera.com/news/2021/12/21/philippine-governor-warns-of-looting-without-typhoon-aid</t>
  </si>
  <si>
    <t xml:space="preserve">Number of fatalities because of typhoon RAI </t>
  </si>
  <si>
    <t>PHL010Fatalities reported</t>
  </si>
  <si>
    <t>PHL010Fatalities in all crises</t>
  </si>
  <si>
    <t>PHL010Buildings damaged</t>
  </si>
  <si>
    <t>PHL010Buildings destroyed</t>
  </si>
  <si>
    <t>PHL010Economic Losses</t>
  </si>
  <si>
    <t>OCHA 24/12/2021</t>
  </si>
  <si>
    <t>https://reliefweb.int/sites/reliefweb.int/files/resources/PHL-TyphoonRai-HumanitarianNeedsPriorities-211224%20%281%29.pdf</t>
  </si>
  <si>
    <t>PHL010People in Need</t>
  </si>
  <si>
    <t>Level 1 = number of people exposed minus people affected</t>
  </si>
  <si>
    <t>PHL010Minimal humanitarian conditions - Level 1</t>
  </si>
  <si>
    <t>Level 2 = People affected minus people in need</t>
  </si>
  <si>
    <t>PHL010Stressed humanitarian conditions - Level 2</t>
  </si>
  <si>
    <t>Level 3 is considered equivalent to number of people in need</t>
  </si>
  <si>
    <t>PHL010Moderate humanitarian conditions - Level 3</t>
  </si>
  <si>
    <t>PHL010Severe humanitarian conditions - Level 4</t>
  </si>
  <si>
    <t>PHL010Extreme humanitarian conditions - Level 5</t>
  </si>
  <si>
    <t>Host, non-host, IDPs,  and returnees that are affected by the typhoon</t>
  </si>
  <si>
    <t>PHL010Crisis affected groups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</si>
  <si>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</si>
  <si>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</si>
  <si>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</si>
  <si>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</si>
  <si>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</si>
  <si>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</si>
  <si>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</si>
  <si>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</si>
  <si>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</si>
  <si>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PHL010Denial of existence of humanitarian needs or entitlements to assistance</t>
  </si>
  <si>
    <t>PHL010Impediments to entry into country (bureaucratic and administrative)</t>
  </si>
  <si>
    <t>PHL010Interference into implementation of humanitarian activities</t>
  </si>
  <si>
    <t>PHL010Ongoing insecurity/hostilities affecting humanitarian assistance</t>
  </si>
  <si>
    <t>PHL010Physical constraints in the environment (obstacles related to terrain, climate, lack of infrastructure, etc.)</t>
  </si>
  <si>
    <t>PHL010Presence of mines and improvised explosive devices</t>
  </si>
  <si>
    <t>PHL010Restriction and obstruction of access to services and assistance</t>
  </si>
  <si>
    <t>PHL010Restriction of movement (impediments to freedom of movement and/or administrative restrictions)</t>
  </si>
  <si>
    <t>PHL010Violence against personnel, facilities and assets</t>
  </si>
  <si>
    <t>Human Rights Papua 28/11/2021 ; Agencia EFE 03/04/2019; Radio New Zealand 03/04/2019, ICP 23/07/2019, Inside Indonesia 01/07/2019</t>
  </si>
  <si>
    <t>Update on situation of IDPs in West Papua throughout November 2021 (humanrightspapua.org) ; https://www.efe.com/efe/english/world/over-37-000-displaced-by-separatist-conflict-in-indonesia-s-papua-province/50000262-3943024; https://www.rnz.co.nz/international/pacific-news/386236/32-000-people-flee-violence-in-papua-rights-group; https://humanrightspapua.org/news/31-2019/460-update-armed-conflict-in-nduga-regency-csos-estimate-a-total-number-of-177-fatalities-and-more-than-5-000-idps; http://www.internal-displacement.org/countries/indonesia; https://www.insideindonesia.org/untreated-trauma-in-nduga</t>
  </si>
  <si>
    <t>Level 1 = people exposed minus people in need</t>
  </si>
  <si>
    <t>IDN002Minimal humanitarian conditions - Level 1</t>
  </si>
  <si>
    <t>Refugees, IDPs, host community</t>
  </si>
  <si>
    <t>AGO002Crisis affected groups</t>
  </si>
  <si>
    <t>IDN002Stressed humanitarian conditions - Level 2</t>
  </si>
  <si>
    <t>IDN002Severe humanitarian conditions - Level 4</t>
  </si>
  <si>
    <t>IDN002Extreme humanitarian conditions - Level 5</t>
  </si>
  <si>
    <t>ACLED accessed 20/12/2021</t>
  </si>
  <si>
    <t>Fatalities related to riots</t>
  </si>
  <si>
    <t>AGO002Fatalities in all crises</t>
  </si>
  <si>
    <t>CNN 21/12/2021</t>
  </si>
  <si>
    <t>https://edition.cnn.com/2021/12/21/asia/typhoon-rai-philippines-deaths-intl-hnk/index.html</t>
  </si>
  <si>
    <t>Number of crisis related in juries in the last 6 months</t>
  </si>
  <si>
    <t>PHL010Injuries reported</t>
  </si>
  <si>
    <t>PHL001Injuries reported</t>
  </si>
  <si>
    <t>OCHA 21/12/2021</t>
  </si>
  <si>
    <t>https://reliefweb.int/report/somalia/somalia-drought-situation-report-no2-21-december-2021</t>
  </si>
  <si>
    <t>Number of people affected by the drought</t>
  </si>
  <si>
    <t>SOM005People affected</t>
  </si>
  <si>
    <t>Number of people displaced due to drought</t>
  </si>
  <si>
    <t>SOM005People displaced</t>
  </si>
  <si>
    <t>SOM005People in Need</t>
  </si>
  <si>
    <t>ACAPS Methodology was applied to compute the number of people facing Level 1 and 2 needs. The people displaced due to drought were categorised under Level 4, while all the other people in need were categorised under Level 3. While there may be people facing Level 5 outcomes, there is no information on the number of people who may be facing extreme conditions.</t>
  </si>
  <si>
    <t>SOM005Minimal humanitarian conditions - Level 1</t>
  </si>
  <si>
    <t>SOM005Stressed humanitarian conditions - Level 2</t>
  </si>
  <si>
    <t>SOM005Moderate humanitarian conditions - Level 3</t>
  </si>
  <si>
    <t>SOM005Severe humanitarian conditions - Level 4</t>
  </si>
  <si>
    <t>SOM005Extreme humanitarian conditions - Level 5</t>
  </si>
  <si>
    <t>World Bank Accessed 25/11/2021; FAO 22/12/2021</t>
  </si>
  <si>
    <t>https://data.worldbank.org/indicator/AG.LND.TOTL.K2?locations=SO; https://reliefweb.int/report/somalia/somalia-drought-update-22-december-2021</t>
  </si>
  <si>
    <t>According to FAO, 90% of Somalia's landmass is affected by drought; Landmass per district is unavailable, so calculated 90% of Somalia's total landmass.</t>
  </si>
  <si>
    <t>SOM005Landmass affected</t>
  </si>
  <si>
    <t>UNHCR 20/12/2021 ; IOM 27/08/2021 ; IPC 02/2021</t>
  </si>
  <si>
    <t>https://reliefweb.int/report/djibouti/djibouti-refugees-and-asylum-seekers-30-november-2021 ; https://dtm.iom.int/reports/djibouti-migrants-presence-26-august-2021 ; http://www.ipcinfo.org/fileadmin/user_upload/ipcinfo/docs/IPC_Djibouti_Acute_Food_Insecurity_2020Oct_2021Aug_English_summary.pdf</t>
  </si>
  <si>
    <t>People in IPC level 2 and above (583000) for Jan-August 2021 period + refugees and asylum seekers (34326) as of 30 November, which are not included in the food security analysis + Stranded migrants (1547) as of 26 August. This figure accounts for people affected both by the drought and mixed migration crisis.</t>
  </si>
  <si>
    <t>DJI001People affected</t>
  </si>
  <si>
    <t>UNHCR 20/12/2021 ; IOM 27/08/2021</t>
  </si>
  <si>
    <t>https://reliefweb.int/report/djibouti/djibouti-refugees-and-asylum-seekers-30-november-2021 ; https://dtm.iom.int/reports/djibouti-migrants-presence-26-august-2021</t>
  </si>
  <si>
    <t>refugees and asylum seekers (34326) as of 30 November + Stranded migrants (1547) as of 26 August.</t>
  </si>
  <si>
    <t>DJI001People displaced</t>
  </si>
  <si>
    <t>ACLED accessed on 27/12/2021</t>
  </si>
  <si>
    <t>fatalities between 01 June and 10 Dec 2021</t>
  </si>
  <si>
    <t>DJI001Fatalities reported</t>
  </si>
  <si>
    <t>DJI001Fatalities in all crises</t>
  </si>
  <si>
    <t>DJI001People in Need</t>
  </si>
  <si>
    <t>DJI001Minimal humanitarian conditions - Level 1</t>
  </si>
  <si>
    <t>DJI001Stressed humanitarian conditions - Level 2</t>
  </si>
  <si>
    <t>People in Ciris IPC-3 (167000) for Jan-August 2021 period + refugees and asylum seekers (34326) as of 30 November + Stranded migrants (1547) as of 26 August.</t>
  </si>
  <si>
    <t>DJI001Moderate humanitarian conditions - Level 3</t>
  </si>
  <si>
    <t xml:space="preserve"> IPC 02/2021</t>
  </si>
  <si>
    <t>People in Emergency IPC-4 (27,000) for Jan-August 2021 period</t>
  </si>
  <si>
    <t>DJI001Severe humanitarian conditions - Level 4</t>
  </si>
  <si>
    <t xml:space="preserve">Based on methodology
</t>
  </si>
  <si>
    <t>DJI001Extreme humanitarian conditions - Level 5</t>
  </si>
  <si>
    <t>DJI002People affected</t>
  </si>
  <si>
    <t>DJI002People displaced</t>
  </si>
  <si>
    <t>DJI002Fatalities reported</t>
  </si>
  <si>
    <t>DJI002Fatalities in all crises</t>
  </si>
  <si>
    <t>DJI002People in Need</t>
  </si>
  <si>
    <t>DJI002Minimal humanitarian conditions - Level 1</t>
  </si>
  <si>
    <t>DJI002Stressed humanitarian conditions - Level 2</t>
  </si>
  <si>
    <t>refugees and asylum seekers (34463) as of 31 October + Stranded migrants (1547) as of 26 August.</t>
  </si>
  <si>
    <t>DJI002Moderate humanitarian conditions - Level 3</t>
  </si>
  <si>
    <t>Theres is lack of information on the severity of needs.</t>
  </si>
  <si>
    <t>DJI002Severe humanitarian conditions - Level 4</t>
  </si>
  <si>
    <t>DJI002Extreme humanitarian conditions - Level 5</t>
  </si>
  <si>
    <t>DJI003Fatalities reported</t>
  </si>
  <si>
    <t>DJI003Fatalities in all crises</t>
  </si>
  <si>
    <t xml:space="preserve">Fatalities between 01 June to 10 Dec 2021, due to food insecurity </t>
  </si>
  <si>
    <t>SWZ001Fatalities reported</t>
  </si>
  <si>
    <t>Fatalities between 01 June to 10 Dec 2021</t>
  </si>
  <si>
    <t>SWZ001Fatalities in all crises</t>
  </si>
  <si>
    <t>LSO002Fatalities reported</t>
  </si>
  <si>
    <t>LSO002Fatalities in all crises</t>
  </si>
  <si>
    <t xml:space="preserve">Fatalities between 01 June to 10 Dec 2021, as a result of drought (cattle theft related inciddencts by Dahalo militia) </t>
  </si>
  <si>
    <t>MDG002Fatalities reported</t>
  </si>
  <si>
    <t>MDG002Fatalities in all crises</t>
  </si>
  <si>
    <t>Fatalities from 01 June to 10 Dec, due to the complex crisis</t>
  </si>
  <si>
    <t>MWI002Fatalities reported</t>
  </si>
  <si>
    <t>Fatalities from 01 June to 10 Dec</t>
  </si>
  <si>
    <t>MWI002Fatalities in all crises</t>
  </si>
  <si>
    <t>IPC 15/12/2021</t>
  </si>
  <si>
    <t>https://reliefweb.int/report/namibia/namibia-acute-food-insecurity-analysis-october-2021-march-2022-issued-december-2021</t>
  </si>
  <si>
    <t>NAM002People exposed</t>
  </si>
  <si>
    <t>NAM002People affected</t>
  </si>
  <si>
    <t>Fatalities from 01 June to 10 Dec, due to food insecurity crisis</t>
  </si>
  <si>
    <t>NAM002Fatalities reported</t>
  </si>
  <si>
    <t>NAM002Fatalities in all crises</t>
  </si>
  <si>
    <t>NAM002People in Need</t>
  </si>
  <si>
    <t>IPC-1 (minimal) severity between December 2021 - March 2022</t>
  </si>
  <si>
    <t>NAM002Minimal humanitarian conditions - Level 1</t>
  </si>
  <si>
    <t>IPC-2 (Stressed) severity between December 2021 - March 2022</t>
  </si>
  <si>
    <t>NAM002Stressed humanitarian conditions - Level 2</t>
  </si>
  <si>
    <t>IPC-3 (Crisis) severity between December 2021 - March 2022</t>
  </si>
  <si>
    <t>NAM002Moderate humanitarian conditions - Level 3</t>
  </si>
  <si>
    <t>IPC-4 (Emergency) severity between December 2021 - March 2022</t>
  </si>
  <si>
    <t>NAM002Severe humanitarian conditions - Level 4</t>
  </si>
  <si>
    <t>IPC-5 (Catastrophe) severity between December 2021 - March 2022</t>
  </si>
  <si>
    <t>NAM002Extreme humanitarian conditions - Level 5</t>
  </si>
  <si>
    <t>UNHCR accessed on 27/12/2021</t>
  </si>
  <si>
    <t>https://data2.unhcr.org/en/country/tza</t>
  </si>
  <si>
    <t>is the number of refugees in Tanzania as of 30 November</t>
  </si>
  <si>
    <t>TZA002People displaced</t>
  </si>
  <si>
    <t>Fatalities from 01 June to 10 Dec, related to the refugees crisis</t>
  </si>
  <si>
    <t>TZA002Fatalities reported</t>
  </si>
  <si>
    <t>TZA002Fatalities in all crises</t>
  </si>
  <si>
    <t>UNHCR accessed on 27/12/2021 ; National Bureau of Statistics 01/12/2017 ; UNHCR 27/04/2021</t>
  </si>
  <si>
    <t>https://data2.unhcr.org/en/country/tza ; https://www.nbs.go.tz/nbs/takwimu/census2012/Tanzania_Total_Population_by_District-Regions-2016_2017r.pdf ; https://data2.unhcr.org/en/documents/details/86371</t>
  </si>
  <si>
    <t>TZA002People in Need</t>
  </si>
  <si>
    <t>TZA002Minimal humanitarian conditions - Level 1</t>
  </si>
  <si>
    <t>TZA002Stressed humanitarian conditions - Level 2</t>
  </si>
  <si>
    <t>TZA002Moderate humanitarian conditions - Level 3</t>
  </si>
  <si>
    <t>The severity of needs is not identified for refugees</t>
  </si>
  <si>
    <t>TZA002Severe humanitarian conditions - Level 4</t>
  </si>
  <si>
    <t>TZA002Extreme humanitarian conditions - Level 5</t>
  </si>
  <si>
    <t>ZMB002Fatalities reported</t>
  </si>
  <si>
    <t>ZMB002Fatalities in all crises</t>
  </si>
  <si>
    <t xml:space="preserve">Since there is no enough analysis on the severity of needs and affected populations, this figure represents people in Minimal IPC-1 to Catastrophe IPC-5 in the period JANUARY - MARCH 2021 </t>
  </si>
  <si>
    <t>ZWE001People affected</t>
  </si>
  <si>
    <t>OCHA HNO 29/02/2021</t>
  </si>
  <si>
    <t>https://reliefweb.int/report/zimbabwe/zimbabwe-humanitarian-needs-overview-2020-february-2020</t>
  </si>
  <si>
    <t>IDPs in Zimbabwe in 2020</t>
  </si>
  <si>
    <t>ZWE001People displaced</t>
  </si>
  <si>
    <t>Fatalities from 01 June to 10 Dec, related to the complex crisis in Zimbabwe</t>
  </si>
  <si>
    <t>ZWE001Fatalities reported</t>
  </si>
  <si>
    <t>ZWE001Fatalities in all crises</t>
  </si>
  <si>
    <t>OCHA HNO 29/02/2021 ; IPC 10/2020</t>
  </si>
  <si>
    <t>https://reliefweb.int/report/zimbabwe/zimbabwe-humanitarian-needs-overview-2020-february-2020 ; http://www.ipcinfo.org/ipc-country-analysis/details-map/en/c/1152928/?iso3=ZWE</t>
  </si>
  <si>
    <t>ZWE001People in Need</t>
  </si>
  <si>
    <t>ZWE001Minimal humanitarian conditions - Level 1</t>
  </si>
  <si>
    <t>ZWE001Stressed humanitarian conditions - Level 2</t>
  </si>
  <si>
    <t>ACAPS methodology: Level 3 = PiN - Levels 4 and 5</t>
  </si>
  <si>
    <t>ZWE001Moderate humanitarian conditions - Level 3</t>
  </si>
  <si>
    <t>The number of IDPs in Zimbabwe in 2020</t>
  </si>
  <si>
    <t>ZWE001Severe humanitarian conditions - Level 4</t>
  </si>
  <si>
    <t xml:space="preserve">People in Catastrophic IPC5 levels in the period JANUARY - MARCH 2021 </t>
  </si>
  <si>
    <t>ZWE001Extreme humanitarian conditions - Level 5</t>
  </si>
  <si>
    <t>Host-community, IDPs, refugees</t>
  </si>
  <si>
    <t>ZWE001Crisis affected groups</t>
  </si>
  <si>
    <t>IPC 10/2020 IPC 09/07/2021 IPC 18/08/2021 IPC 20/09/2021 World Bank 2020 IPC 01/10/2020 IPC 30/07/2021</t>
  </si>
  <si>
    <t>http://www.ipcinfo.org/ipc-country-analysis/details-map/en/c/1152928/?iso3=ZWE https://reliefweb.int/report/madagascar/madagascar-grand-south-ipc-acute-food-insecurity-analysis-april-december-2021 https://reliefweb.int/report/zambia/zambia-acute-food-insecurity-situation-july-september-2021-and-projections-october https://reliefweb.int/report/eswatini/eswatini-ipc-acute-food-insecurity-analysis-july-2021-march-2022-issued-september https://data.worldbank.org/indicator/SP.POP.TOTL?locations=MW http://www.ipcinfo.org/ipc-country-analysis/details-map/en/c/1152879/?iso3=NAM https://reliefweb.int/report/lesotho/lesotho-ipc-acute-food-insecurity-analysis-july-september-2021-and-projection-october</t>
  </si>
  <si>
    <t>Total population of Zimbabwe, Madagascar, Zambia, Eswatini, Malawi, Namibia, and Lesotho</t>
  </si>
  <si>
    <t>REG012Total population</t>
  </si>
  <si>
    <t>Britannica 07/07/2021 IPC 11/2020 ; IPC 07/05/2021 UN Statistics 2004 UN Statistics 2004</t>
  </si>
  <si>
    <t>https://www.britannica.com/place/Zimbabwe#ref44142 http://www.ipcinfo.org/ipc-country-analysis/details-map/en/c/1152969/?iso3=MDG ; https://reliefweb.int/report/madagascar/madagascar-grand-south-integrated-food-security-phase-classification-snapshot
 https://unstats.un.org/unsd/demographic/products/dyb/DYB2004/Table03.pdf https://unstats.un.org/unsd/demographic/products/dyb/DYB2004/Table03.pdf https://data.worldbank.org/indicator/AG.LND.TOTL.K2?locations=MW https://unstats.un.org/unsd/demographic/products/dyb/DYB2004/Table03.pdf https://unstats.un.org/unsd/demographic/products/dyb/DYB2004/Table03.pdf</t>
  </si>
  <si>
    <t>Total area affected in Zimbabwe, Madagascar, Zambia, Eswatini, Malawi, Namibia, and Lesotho</t>
  </si>
  <si>
    <t>REG012Landmass affected</t>
  </si>
  <si>
    <t>IPC 10/2020 IPC 09/07/2021 IPC 18/08/2021 IPC 20/09/2021 World Bank 2020 IPC 15/12/2021 IPC 30/07/2021</t>
  </si>
  <si>
    <t>http://www.ipcinfo.org/ipc-country-analysis/details-map/en/c/1152928/?iso3=ZWE https://reliefweb.int/report/madagascar/madagascar-grand-south-ipc-acute-food-insecurity-analysis-april-december-2021 https://reliefweb.int/report/zambia/zambia-acute-food-insecurity-situation-july-september-2021-and-projections-october https://reliefweb.int/report/eswatini/eswatini-ipc-acute-food-insecurity-analysis-july-2021-march-2022-issued-september https://data.worldbank.org/indicator/SP.POP.TOTL?locations=MW https://reliefweb.int/report/namibia/namibia-acute-food-insecurity-analysis-october-2021-march-2022-issued-december-2021 https://reliefweb.int/report/lesotho/lesotho-ipc-acute-food-insecurity-analysis-july-september-2021-and-projection-october</t>
  </si>
  <si>
    <t>REG012People exposed</t>
  </si>
  <si>
    <t>IPC 10/2020 IPC 09/07/2021 IPC 18/08/2021 IPC 20/09/2021 IPC 26/08/2021 IPC 15/12/2021 IPC 30/07/2021</t>
  </si>
  <si>
    <t>http://www.ipcinfo.org/ipc-country-analysis/details-map/en/c/1152928/?iso3=ZWE https://reliefweb.int/report/madagascar/madagascar-grand-south-ipc-acute-food-insecurity-analysis-april-december-2021 https://reliefweb.int/report/zambia/zambia-acute-food-insecurity-situation-july-september-2021-and-projections-october https://reliefweb.int/report/eswatini/eswatini-ipc-acute-food-insecurity-analysis-july-2021-march-2022-issued-september https://reliefweb.int/report/malawi/malawi-ipc-acute-food-insecurity-analysis-july-2021-march-2022-issued-august-2021 https://reliefweb.int/report/namibia/namibia-acute-food-insecurity-analysis-october-2021-march-2022-issued-december-2021 https://reliefweb.int/report/lesotho/lesotho-ipc-acute-food-insecurity-analysis-july-september-2021-and-projection-october</t>
  </si>
  <si>
    <t>REG012People affected</t>
  </si>
  <si>
    <t xml:space="preserve">OCHA HNO 29/02/2021 ECHO 05/07/2021     </t>
  </si>
  <si>
    <t xml:space="preserve">https://reliefweb.int/report/zimbabwe/zimbabwe-humanitarian-needs-overview-2020-february-2020 https://reliefweb.int/report/madagascar/echo-factsheet-madagascar-last-updated-30062021     </t>
  </si>
  <si>
    <t xml:space="preserve">IDPs in Zimbabwe only, as there is no information indicating that there IDPs in the other countries due to drought. </t>
  </si>
  <si>
    <t>REG012People displaced</t>
  </si>
  <si>
    <t xml:space="preserve">ACLED accessed on 27/12/2021 </t>
  </si>
  <si>
    <t xml:space="preserve">https://acleddata.com/data-export-tool/ </t>
  </si>
  <si>
    <t xml:space="preserve">Fatalities between 01 June and 10 Dec 2021, due to the regional food insecurity crisis in Zimbabwe, Zambia, Madagascar, Eswatini, Malawi, Namibia, and Lesotho. </t>
  </si>
  <si>
    <t>REG012Fatalities reported</t>
  </si>
  <si>
    <t xml:space="preserve">Fatalities between 01 June and 10 Dec 2021 in Zimbabwe, Zambia, Madagascar, Eswatini, Malawi, Namibia, and Lesotho. </t>
  </si>
  <si>
    <t>REG012Fatalities in all crises</t>
  </si>
  <si>
    <t>OCHA HNO 29/02/2021 ; IPC 10/2020 IPC 09/07/2021 IPC 18/08/2021 IPC 20/09/2021 IPC 26/08/2021 IPC 15/12/2021 IPC 30/07/2021</t>
  </si>
  <si>
    <t>https://reliefweb.int/report/zimbabwe/zimbabwe-humanitarian-needs-overview-2020-february-2020 ; http://www.ipcinfo.org/ipc-country-analysis/details-map/en/c/1152928/?iso3=ZWE https://reliefweb.int/report/madagascar/madagascar-grand-south-ipc-acute-food-insecurity-analysis-april-december-2021 https://reliefweb.int/report/zambia/zambia-acute-food-insecurity-situation-july-september-2021-and-projections-october https://reliefweb.int/report/eswatini/eswatini-ipc-acute-food-insecurity-analysis-july-2021-march-2022-issued-september https://reliefweb.int/report/malawi/malawi-ipc-acute-food-insecurity-analysis-july-2021-march-2022-issued-august-2021 https://reliefweb.int/report/namibia/namibia-acute-food-insecurity-analysis-october-2021-march-2022-issued-december-2021 https://reliefweb.int/report/lesotho/lesotho-ipc-acute-food-insecurity-analysis-july-september-2021-and-projection-october</t>
  </si>
  <si>
    <t>REG012People in Need</t>
  </si>
  <si>
    <t>The sum of Level 1 figures for food/drought/complex crisis from ACAPS INFORM Severity Index of each country (Zimbabwe, Madagascar, Zambia, Eswatini, Malawi, Namibia, and Lesotho)</t>
  </si>
  <si>
    <t>REG012Minimal humanitarian conditions - Level 1</t>
  </si>
  <si>
    <t>The sum of Level 2 figures for food/drought/complex crisis from ACAPS INFORM Severity Index of each country (Zimbabwe, Madagascar, Zambia, Eswatini, Malawi, Namibia, and Lesotho)</t>
  </si>
  <si>
    <t>REG012Stressed humanitarian conditions - Level 2</t>
  </si>
  <si>
    <t>The sum of Level 3 figures for food/drought/complex crisis from ACAPS INFORM Severity Index of each country (Zimbabwe, Madagascar, Zambia, Eswatini, Malawi, Namibia, and Lesotho)</t>
  </si>
  <si>
    <t>REG012Moderate humanitarian conditions - Level 3</t>
  </si>
  <si>
    <t>The sum of Level 4 figures for food/drought/complex crisis from ACAPS INFORM Severity Index of each country (Zimbabwe, Madagascar, Zambia, Eswatini, Malawi, Namibia, and Lesotho)</t>
  </si>
  <si>
    <t>REG012Severe humanitarian conditions - Level 4</t>
  </si>
  <si>
    <t>The sum of Level 5 figures for food/drought/complex crisis from ACAPS INFORM Severity Index of each country (Zimbabwe, Madagascar, Zambia, Eswatini, Malawi, Namibia, and Lesotho)</t>
  </si>
  <si>
    <t>REG012Extreme humanitarian conditions - Level 5</t>
  </si>
  <si>
    <t xml:space="preserve">OCHA 14/12/2021 ; IOM 14/12/2021 ; UNHCR accessed on 27/12/2021 </t>
  </si>
  <si>
    <t>https://www.unocha.org/story/daily-noon-briefing-highlights-ethiopia-33 ; https://reliefweb.int/report/ethiopia/ethiopia-national-displacement-report-10-site-assessment-round-27-village-assessment ; https://data2.unhcr.org/en/country/sdn</t>
  </si>
  <si>
    <t xml:space="preserve">Over 2.1 million people were displaced in northern Ethiopia at the end of September. This includes more than 1.8 million people in Tigray, over 542,000 in Amhara, and more than 255,000 people in Afar// Ethiopian refugees in Sudan  (71,993) as of 30 November </t>
  </si>
  <si>
    <t>ETH004People displaced</t>
  </si>
  <si>
    <t>fatalities between 01 June and 10 Dec 2021 in Tigray, Afar, and Amhara</t>
  </si>
  <si>
    <t>ETH004Fatalities reported</t>
  </si>
  <si>
    <t>ETH004Fatalities in all crises</t>
  </si>
  <si>
    <t>WFP 26/11/2021 ; OCHA 23/12/2021 ; IPC 10/06/2021 ; OCHA 14/12/2021 ; IOM 14/12/2021</t>
  </si>
  <si>
    <t xml:space="preserve">https://reliefweb.int/report/ethiopia/millions-more-need-food-assistance-direct-result-conflict-northern-ethiopia-says-wfp ; https://reliefweb.int/sites/reliefweb.int/files/resources/Ethiopia%20-%20Northern%20Ethiopia%20Humanitarian%20Update%20Situation%20Report%2C%2023%20Dec%202021.pdf ; https://reliefweb.int/report/ethiopia/ethiopia-ipc-acute-food-insecurity-analysis-may-september-2021-issued-june-2021 ; https://www.unocha.org/story/daily-noon-briefing-highlights-ethiopia-33 ; https://reliefweb.int/report/ethiopia/ethiopia-national-displacement-report-10-site-assessment-round-27-village-assessment </t>
  </si>
  <si>
    <t>ETH004People in Need</t>
  </si>
  <si>
    <t>Levels 1 = the number of people exposed - affected population</t>
  </si>
  <si>
    <t>ETH004Minimal humanitarian conditions - Level 1</t>
  </si>
  <si>
    <t>ETH004Stressed humanitarian conditions - Level 2</t>
  </si>
  <si>
    <t xml:space="preserve">ACAPS methodology: Level 3 = People in Need - Level 4 - Level 5. There is limited evidence on the severity of needs because of limited access to the areas. </t>
  </si>
  <si>
    <t>ETH004Moderate humanitarian conditions - Level 3</t>
  </si>
  <si>
    <t xml:space="preserve">There is limited evidence on the severity of needs because of limited access to the area.  However, the number inculdes IDPs in Tigray and IDPs in Amhara and Afar who were displaced due to Northern Ethiopia conflict (2,1 million)  = 1.8 million people in Tigray, over 542,000 in Amhara, and more than 255,000 people in Afar as at the end of September. </t>
  </si>
  <si>
    <t>ETH004Severe humanitarian conditions - Level 4</t>
  </si>
  <si>
    <t>There are 401000 peope in Catastrophe food security conditions (IPC-5)</t>
  </si>
  <si>
    <t>ETH004Extreme humanitarian conditions - Level 5</t>
  </si>
  <si>
    <t>https://data2.unhcr.org/en/country/eth</t>
  </si>
  <si>
    <t>Refugees in Ethiopia (817,060) as of 30 November</t>
  </si>
  <si>
    <t>ETH003People displaced</t>
  </si>
  <si>
    <t xml:space="preserve">fatalities between 01 June and 10 Dec 2021, related to refugees </t>
  </si>
  <si>
    <t>ETH003Fatalities reported</t>
  </si>
  <si>
    <t>ETH003Fatalities in all crises</t>
  </si>
  <si>
    <t>ETH003People in Need</t>
  </si>
  <si>
    <t>Ethiovisit 2017; UNHCR 30/04/2021 ; UNHCR 16/09/2021</t>
  </si>
  <si>
    <t>http://www.ethiovisit.com/ethiopia/ethiopia-regions-and-cities.html ; https://data2.unhcr.org/en/country/eth ;https://data2.unhcr.org/en/country/eth</t>
  </si>
  <si>
    <t>ETH003Minimal humanitarian conditions - Level 1</t>
  </si>
  <si>
    <t>ETH003Stressed humanitarian conditions - Level 2</t>
  </si>
  <si>
    <t xml:space="preserve">Refugees in Ethiopia (817,060) as of 30 November. Level 3 is assumed to be the number of people directly affected by the crisis. </t>
  </si>
  <si>
    <t>ETH003Moderate humanitarian conditions - Level 3</t>
  </si>
  <si>
    <t>UNHCR 16/09/2021</t>
  </si>
  <si>
    <t>Because Ethiopia has a series of well established refugee camps, no one was considered on level 4 or 5 (Eritrean refugees in Tigray are excluded)</t>
  </si>
  <si>
    <t>ETH003Severe humanitarian conditions - Level 4</t>
  </si>
  <si>
    <t>ETH003Extreme humanitarian conditions - Level 5</t>
  </si>
  <si>
    <t>IOM 14/12/2021</t>
  </si>
  <si>
    <t>https://reliefweb.int/report/ethiopia/ethiopia-national-displacement-report-10-site-assessment-round-27-village-assessment</t>
  </si>
  <si>
    <t>Displaced people due to floods as at end of Sep 2021</t>
  </si>
  <si>
    <t>ETH002People displaced</t>
  </si>
  <si>
    <t>ETH002Fatalities in all crises</t>
  </si>
  <si>
    <t>ETH002People in Need</t>
  </si>
  <si>
    <t>Flood List 14/05/2021; OCHA 02/2021; Ethiovisit 2017; OCHA 02/2021 ; IOM 14/12/2021</t>
  </si>
  <si>
    <t>http://floodlist.com/africa/ethiopia-floods-afar-snnp-somali-may-2021; https://reliefweb.int/sites/reliefweb.int/files/resources/ethiopia_2021_humanitarian_needs_overview_hno.pdf; http://www.ethiovisit.com/ethiopia/ethiopia-regions-and-cities.html; https://reliefweb.int/sites/reliefweb.int/files/resources/ethiopia_2021_humanitarian_needs_overview_hno.pdf ; https://reliefweb.int/report/ethiopia/ethiopia-national-displacement-report-10-site-assessment-round-27-village-assessment</t>
  </si>
  <si>
    <t>Levels 1 = Exposed population - affected population</t>
  </si>
  <si>
    <t>ETH002Minimal humanitarian conditions - Level 1</t>
  </si>
  <si>
    <t>ETH002Stressed humanitarian conditions - Level 2</t>
  </si>
  <si>
    <t>This is the number of people who were displaced people due to floods as at end of Sep 2021. No information about the severity of needs</t>
  </si>
  <si>
    <t>ETH002Moderate humanitarian conditions - Level 3</t>
  </si>
  <si>
    <t>No information about the severity of needs</t>
  </si>
  <si>
    <t>ETH002Severe humanitarian conditions - Level 4</t>
  </si>
  <si>
    <t>ETH002Extreme humanitarian conditions - Level 5</t>
  </si>
  <si>
    <t xml:space="preserve"> IOM 14/12/2021 ; UNHCR accessed on 27/12/2021; UNHCR accessed on 27/12/2021 ; OCHA 19/05/2021</t>
  </si>
  <si>
    <t>https://reliefweb.int/report/ethiopia/ethiopia-national-displacement-report-10-site-assessment-round-27-village-assessment ; https://data2.unhcr.org/en/country/eth;  https://data2.unhcr.org/en/country/sdn; https://reliefweb.int/sites/reliefweb.int/files/resources/Situation%20Report%20-%20Ethiopia%20-%20Tigray%20Region%20Humanitarian%20Update%20-%2014%20May%202021.pdf</t>
  </si>
  <si>
    <t>Includes number of IDPs in Ethiopia 4,23 Million + Refugees in Ethiopia (817,060) as of 30 November + Ethiopian refugees in Sudan  (71,993) as of 30 November + Returnees (1.3M) as of May</t>
  </si>
  <si>
    <t>ETH001People displaced</t>
  </si>
  <si>
    <t>ETH001Fatalities reported</t>
  </si>
  <si>
    <t>ETH001Fatalities in all crises</t>
  </si>
  <si>
    <t>OCHA HDX 11/11/2021</t>
  </si>
  <si>
    <t>https://data.humdata.org/dataset/sudan-displacement-data-idps-iom-dtm</t>
  </si>
  <si>
    <t>Number of IDPs in West-Darfur 350079 as of 11 Nov 2021</t>
  </si>
  <si>
    <t>SDN008People displaced</t>
  </si>
  <si>
    <t>fatalities between 01 June and 10 Dec 2021 in West Darfur</t>
  </si>
  <si>
    <t>SDN008Fatalities reported</t>
  </si>
  <si>
    <t>SDN008Fatalities in all crises</t>
  </si>
  <si>
    <t>OCHA HNO 2/12/2021</t>
  </si>
  <si>
    <t>https://reliefweb.int/report/sudan/sudan-humanitarian-needs-overview-2022-december-2021</t>
  </si>
  <si>
    <t>SDN008People in Need</t>
  </si>
  <si>
    <t>No one is facing minimal humanitarian needs in West Darfur (HNO p.46)</t>
  </si>
  <si>
    <t>SDN008Minimal humanitarian conditions - Level 1</t>
  </si>
  <si>
    <t>People facing stressed humanitarian needs as a result of violence in West Darfur including host community, IDPs, Returnees, refugees (HNO p.46)</t>
  </si>
  <si>
    <t>SDN008Stressed humanitarian conditions - Level 2</t>
  </si>
  <si>
    <t>People facing moderate humanitarian needs as a result of violence in West Darfur including host community, IDPs, Returnees, refugees (HNO p.46)</t>
  </si>
  <si>
    <t>SDN008Moderate humanitarian conditions - Level 3</t>
  </si>
  <si>
    <t>People facing severe humanitarian needs as a result of violence in West Darfur including host community, IDPs, and Returnees. (HNO p.46)</t>
  </si>
  <si>
    <t>SDN008Severe humanitarian conditions - Level 4</t>
  </si>
  <si>
    <t>Around 80,000 people in West Darfur have extreme needs including close to 400 refugees and 78,000 people of the host community because of ongoing intercommunal clashes between tribes. The highest percentage of populations in IPC Phase 3 (Crisis) or worse is in West Darfur (30%) (HNO p.46)</t>
  </si>
  <si>
    <t>SDN008Extreme humanitarian conditions - Level 5</t>
  </si>
  <si>
    <t>https://data2.unhcr.org/en/country/sdn</t>
  </si>
  <si>
    <t>The numbef of refugees from Ethiopia  (71,993), as of 30 Nov</t>
  </si>
  <si>
    <t>SDN007People displaced</t>
  </si>
  <si>
    <t>SDN007Fatalities reported</t>
  </si>
  <si>
    <t>ACLED accessed on 21/11/2021</t>
  </si>
  <si>
    <t>SDN007Fatalities in all crises</t>
  </si>
  <si>
    <t>SDN007People in Need</t>
  </si>
  <si>
    <t>SDN007Minimal humanitarian conditions - Level 1</t>
  </si>
  <si>
    <t>evel 2 = Affected population - PIN (ACAPS methodology)</t>
  </si>
  <si>
    <t>SDN007Stressed humanitarian conditions - Level 2</t>
  </si>
  <si>
    <t xml:space="preserve">No specific analysis on the severity of need of refugees from Ethiopia. </t>
  </si>
  <si>
    <t>SDN007Moderate humanitarian conditions - Level 3</t>
  </si>
  <si>
    <t>SDN007Severe humanitarian conditions - Level 4</t>
  </si>
  <si>
    <t>SDN007Extreme humanitarian conditions - Level 5</t>
  </si>
  <si>
    <t>SDN006Fatalities in all crises</t>
  </si>
  <si>
    <t>The number represents refugees in Sudan, excluding refugees from Ethiopia (71,993), as of 30 Nov</t>
  </si>
  <si>
    <t>SDN005People displaced</t>
  </si>
  <si>
    <t>fatalities between 01 June and 10 Dec 2021; related to refugees</t>
  </si>
  <si>
    <t>SDN005Fatalities reported</t>
  </si>
  <si>
    <t>SDN005Fatalities in all crises</t>
  </si>
  <si>
    <t>SDN005People in Need</t>
  </si>
  <si>
    <t>CityPopulation ; UNHCR accessed on 27/12/2021</t>
  </si>
  <si>
    <t>https://www.citypopulation.de/en/sudan/ ; https://data2.unhcr.org/en/country/sdn</t>
  </si>
  <si>
    <t>SDN005Minimal humanitarian conditions - Level 1</t>
  </si>
  <si>
    <t>SDN005Stressed humanitarian conditions - Level 2</t>
  </si>
  <si>
    <t xml:space="preserve">There is no analysis of the severity of needs for refugees </t>
  </si>
  <si>
    <t>SDN005Moderate humanitarian conditions - Level 3</t>
  </si>
  <si>
    <t>SDN005Severe humanitarian conditions - Level 4</t>
  </si>
  <si>
    <t>SDN005Extreme humanitarian conditions - Level 5</t>
  </si>
  <si>
    <t>People Exposed is the sum of levels 1 to 5, based on ACAPS methodology</t>
  </si>
  <si>
    <t>SDN001People exposed</t>
  </si>
  <si>
    <t>People affected is the sum of levels 2 to 5 based on ACAPS methodology</t>
  </si>
  <si>
    <t>SDN001People affected</t>
  </si>
  <si>
    <t>OCHA HDX 11/11/2021 ; UNHCR Sudan 27/12/2021 ; UNHCR South Sudan 27/12/2021 ; UNHCR Chad 27/12/2021</t>
  </si>
  <si>
    <t>https://data.humdata.org/dataset/sudan-displacement-data-idps-iom-dtm ; https://data2.unhcr.org/en/country/sdn; https://data2.unhcr.org/en/country/ssd ; https://data2.unhcr.org/en/country/tcd</t>
  </si>
  <si>
    <t>The number includes IDPs in Sudan (3,086,000) as of 11 Nov 2021, Refugees in Sudan(1,125,197) as of 30 November, Refugee returnees (2,060) as of 31 Dec. 2019, Sudanese refugees in South Sudan (305,341) as of 30 November and Chad (374,168) as of 30 November</t>
  </si>
  <si>
    <t>SDN001People displaced</t>
  </si>
  <si>
    <t>SDN001Fatalities reported</t>
  </si>
  <si>
    <t>SDN001Fatalities in all crises</t>
  </si>
  <si>
    <t>SDN001People in Need</t>
  </si>
  <si>
    <t>Severity of needs for minimal humanitarian conditions based on OCHA's HNO</t>
  </si>
  <si>
    <t>SDN001Minimal humanitarian conditions - Level 1</t>
  </si>
  <si>
    <t>Severity of needs for stressed humanitarian conditions based on OCHA's HNO</t>
  </si>
  <si>
    <t>SDN001Stressed humanitarian conditions - Level 2</t>
  </si>
  <si>
    <t>Severity of needs for moderated humanitartian conditions based on OCHA's HNO</t>
  </si>
  <si>
    <t>SDN001Moderate humanitarian conditions - Level 3</t>
  </si>
  <si>
    <t>Severity of needs for sever humanitarian needs based on OCHA's HNO</t>
  </si>
  <si>
    <t>SDN001Severe humanitarian conditions - Level 4</t>
  </si>
  <si>
    <t xml:space="preserve">Severity of needs for extreme humanitarian needs based on OCHA's HNO </t>
  </si>
  <si>
    <t>SDN001Extreme humanitarian conditions - Level 5</t>
  </si>
  <si>
    <t>World Bank - Population estimates and projection 2022 (accessed on 28/12/2021)</t>
  </si>
  <si>
    <t>https://databank.worldbank.org/source/population-estimates-and-projections</t>
  </si>
  <si>
    <t xml:space="preserve">The country population of Pakistan estimates in 2022. The number of registerd refugees, undocumented Afghans living in Pakistan, and Pakistani refugees in Afghanistan are not counted to avoid double counting. </t>
  </si>
  <si>
    <t>PAK001Total population</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</si>
  <si>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</si>
  <si>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</si>
  <si>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</si>
  <si>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</si>
  <si>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Given that the whole country is affected by different types of conflict, drought, and natural hazards, the entire population is considered to be exposed.</t>
  </si>
  <si>
    <t>PAK001People exposed</t>
  </si>
  <si>
    <t>IPC (Oct 2021 -Apr 2022); IPC (Oct 2021-Mar 2022); IPC (Jul-Sep 2021); World Bank (2018)</t>
  </si>
  <si>
    <t>https://www.ipcinfo.org/fileadmin/user_upload/ipcinfo/docs/IPC_Pakistan_Acute_Food_Insecurity_2021Oct2022Jun_Report_KP.pdf; https://reliefweb.int/sites/reliefweb.int/files/resources/IPC_Pakistan_Acute_Food_Insecurity_2021Oct2022Jun_Report_Balochistan-2.pdf; https://www.ipcinfo.org/fileadmin/user_upload/ipcinfo/docs/IPC_Pakistan_Sindh_Acute_Food_Insecurity_2021MarSept_Report.pdf; https://data.worldbank.org/indicator/SI.POV.NAHC?locations=PK</t>
  </si>
  <si>
    <t xml:space="preserve">It is difficult to estimate the affected population from natural hazards and sudden-onset crises. The IPC figures are restricted to three provinces (Sindh, Balochistan, and Khyber Pakhtunkhwa). The COVID-19 precautionary measure has had devastating impact on the economy and people living below the poverty.
The entire population included in the IPC phases (1 to 5) are affected, in addition to the people who lives below the poverty line. 
</t>
  </si>
  <si>
    <t>PAK001People affected</t>
  </si>
  <si>
    <t>OCHA HumData (30/05/2021)</t>
  </si>
  <si>
    <t xml:space="preserve">https://data.humdata.org/dataset/idmc-idp-data-for-pakistan#:~:text=Internally%20displaced%20persons%20are%20defined,places%20of%20habitual%20residence%2C%20in
</t>
  </si>
  <si>
    <t xml:space="preserve">The figure includes conflict and violence IDPs and disaster IDPs in Pakistan as of 31 December 2020. No recent figures for 2021. Pakistani refugees are not included because it is difficult to track the numbers. </t>
  </si>
  <si>
    <t>PAK001People displaced</t>
  </si>
  <si>
    <t>ACLED (01/06/2021 - 30/11/2021)</t>
  </si>
  <si>
    <t>All conflict-related fatalities in the last six months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t>
  </si>
  <si>
    <t>PAK001Fatalities reported</t>
  </si>
  <si>
    <t>All conflict-related fatalities in the last six months across all provinces as counted by ACLED. Information gaps and access constraints make it very likely that not all casualties are being counted. So far no health (i.e. malnutrition) deaths have been included due to data gaps.</t>
  </si>
  <si>
    <t>PAK001Fatalities in all crises</t>
  </si>
  <si>
    <t>PAK001People in Need</t>
  </si>
  <si>
    <t>OCHA (04/2021); IPC (Oct 2021 -Apr 2022); IPC (Oct 2021-Mar 2022); IPC (Jul-Sep 2021)</t>
  </si>
  <si>
    <t>https://reliefweb.int/sites/reliefweb.int/files/resources/PAK_HRP_2021.pdf; https://www.ipcinfo.org/fileadmin/user_upload/ipcinfo/docs/IPC_Pakistan_Acute_Food_Insecurity_2021Oct2022Jun_Report_KP.pdf; https://reliefweb.int/sites/reliefweb.int/files/resources/IPC_Pakistan_Acute_Food_Insecurity_2021Oct2022Jun_Report_Balochistan-2.pdf; https://www.ipcinfo.org/fileadmin/user_upload/ipcinfo/docs/IPC_Pakistan_Sindh_Acute_Food_Insecurity_2021MarSept_Report.pdf</t>
  </si>
  <si>
    <t>Level 1 = Exposed population – Affected population – PiN.
Level 2 = Affected population – PiN
The accumulation of 3, 4, &amp; 5 is equal to PiN of the conflict, violence and natural disasters. 
The PiN is 11 m based on 2021 HRP, however the severity of the needs are not clarified.  Additionally, the IPC figures are restricted to three provinces (Sindh, Balochistan, and Khyber Pakhtunkhwa).
IPC data indicated no one are in phase 5, therefore, level 5 is 0. 
People who are in phase 4 are located in Level 4.
While people in Level 3 are the PiN minus the people in IPC level 4. 
This severity of needs is likely to be an underestimation of the total people in need.</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</si>
  <si>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</si>
  <si>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</si>
  <si>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</si>
  <si>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</si>
  <si>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</si>
  <si>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PAK004Total population</t>
  </si>
  <si>
    <t xml:space="preserve">PBS 2017 </t>
  </si>
  <si>
    <t>http://www.pbs.gov.pk/sites/default/files/PAKISTAN%20TEHSIL%20WISE%20FOR%20WEB%20CENSUS_2017.pdf</t>
  </si>
  <si>
    <t>Total area exposed to the ongoing insecurity - which is the total area of Azad Jammu and Kashmir.</t>
  </si>
  <si>
    <t>PAK004Landmass affected</t>
  </si>
  <si>
    <t>The total number of people living in the affected area of Azad Jammu and Kashmir.. People are likely to be affected to different extents.</t>
  </si>
  <si>
    <t>PAK004People exposed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</si>
  <si>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</si>
  <si>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</si>
  <si>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</si>
  <si>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</si>
  <si>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</si>
  <si>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All conflict-related fatalities in Azad Jammu and Kashmir in the last six months as counted by ACLED. Information gaps and access constraints make it very likely that not all casualties are being counted</t>
  </si>
  <si>
    <t>PAK004Fatalities reported</t>
  </si>
  <si>
    <t>PAK004Fatalities in all crises</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</si>
  <si>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</si>
  <si>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</si>
  <si>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</si>
  <si>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</si>
  <si>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</si>
  <si>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</si>
  <si>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</si>
  <si>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OCHA 28/12/2021; IOM (28/12/2021)</t>
  </si>
  <si>
    <t>https://www.humanitarianresponse.info/en/operations/afghanistan/idps; https://data.humdata.org/dataset/afghanistan-displacement-data-baseline-assessment-iom-dtm</t>
  </si>
  <si>
    <t xml:space="preserve">IDPs (natural disaster and conflict) + Returnees + Refugees outside of Afghanistan
displacement is difficult to track given that it is often recurring (multiple displacements) and especially along border regions with Pakistan, there is incoming and outgoing refugee movement. Insecurity makes it difficult to gather accurate data. </t>
  </si>
  <si>
    <t>AFG001People displaced</t>
  </si>
  <si>
    <t>OCHA (26/12/2021); ACLED (01/06/2021-30/11/2021)</t>
  </si>
  <si>
    <t>https://www.humanitarianresponse.info/en/operations/afghanistan/natural-disasters-0; https://www.acleddata.com/data/</t>
  </si>
  <si>
    <t xml:space="preserve">All casualties in previous 6 months. It can be assumed that this is an understimate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</si>
  <si>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</si>
  <si>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AFG001Fatalities in all crises</t>
  </si>
  <si>
    <t>UNHCR (31/10/2021); UNHCR (18/11/2021); Amnesty International 20/06/2019</t>
  </si>
  <si>
    <t>https://data2.unhcr.org/en/country/irn; https://data2.unhcr.org/en/documents/details/89695;https://www.amnesty.org/en/latest/news/2019/06/afghanistan-refugees-forty-years/</t>
  </si>
  <si>
    <t>The only people considered to be directly affected are the refugees and undocumented Afghans. Many of whom have been living in Iran for decades without access to basic goods and services or livelihood opportunities.</t>
  </si>
  <si>
    <t>IRN004People affected</t>
  </si>
  <si>
    <t>There are 780,000 registered Afghan refugees in Iran. According to UNHCR estimates, approximately 2.6 million undocumented Afghans live in the country.</t>
  </si>
  <si>
    <t>IRN004People displaced</t>
  </si>
  <si>
    <t>https://data2.unhcr.org/en/country/irn; https://data2.unhcr.org/en/documents/details/89695; https://www.amnesty.org/en/latest/news/2019/06/afghanistan-refugees-forty-years/</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</si>
  <si>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2.25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</si>
  <si>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</si>
  <si>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</si>
  <si>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</si>
  <si>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</si>
  <si>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</si>
  <si>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</si>
  <si>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UNHCR (25/11/2021); UNHCR (30/11/2021)</t>
  </si>
  <si>
    <t>https://reliefweb.int/sites/reliefweb.int/files/resources/3RP%20Regional%20Needs%20Overview%202022.pdf; 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</si>
  <si>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</si>
  <si>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</si>
  <si>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 xml:space="preserve">UNHCR (30/11/2021)
</t>
  </si>
  <si>
    <t>http://data2.unhcr.org/en/situations/syria/location/5</t>
  </si>
  <si>
    <t>Total number of Syrian refugees registered in UNHCR Iraq and consider persons of concern</t>
  </si>
  <si>
    <t>IRQ003People displaced</t>
  </si>
  <si>
    <t>IRQ003People in Need</t>
  </si>
  <si>
    <t>UNHCR (30/11/2021); UNHCR (25/11/2021); UNCHR/Impact (may 2019); UNFPA demographic survey/Kurdistan Region of Iraq (Jul 2018) ; UNHCR and WFP (06/2018); UNHCR (02/2020)</t>
  </si>
  <si>
    <t>https://reliefweb.int/sites/reliefweb.int/files/resources/3RP%20Regional%20Needs%20Overview%202022.pdf;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</si>
  <si>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</si>
  <si>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</si>
  <si>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 xml:space="preserve">Level 2 = Affected population – PiN
The affected population is equal to PiN in this crisis. </t>
  </si>
  <si>
    <t>IRQ003Stressed humanitarian conditions - Level 2</t>
  </si>
  <si>
    <t>The accumulation of 3, 4, &amp;5 is equal to PiN. 
All Syrian refugees resident in Iraq are considered in need and members of impacted communities based on the 3RP 2021.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t>
  </si>
  <si>
    <t>IRQ003Moderate humanitarian conditions - Level 3</t>
  </si>
  <si>
    <t>IRQ003Severe humanitarian conditions - Level 4</t>
  </si>
  <si>
    <t>IRQ003Extreme humanitarian conditions - Level 5</t>
  </si>
  <si>
    <t>World Bank population figure is the midyear estimate and it includes refugees' inflow and outflow. However, there is a small margin of error as the World Bank data is from 2020 and new refugee/returnee numbers are not accounted for. Therefore, the reliability is set as medium.</t>
  </si>
  <si>
    <t>IRQ002Total population</t>
  </si>
  <si>
    <t>IRQ002Landmass affected</t>
  </si>
  <si>
    <t>https://reliefweb.int/sites/reliefweb.int/files/resources/iraq_hno_2020.pdf</t>
  </si>
  <si>
    <t xml:space="preserve">As the whole country is considered exposed by the crisis based on the areas considered affected in the previous question. The whole population are exposed to the crisis. Since this figure is estimate, the reliability considers low as there is no evidence to support this claim. </t>
  </si>
  <si>
    <t>IRQ002People exposed</t>
  </si>
  <si>
    <t>OCHA (Nov 2019)</t>
  </si>
  <si>
    <t xml:space="preserve">This number is based on the HNO 2020 and represents the humanitrian profile which is the estimated population living in conflict affected areas. </t>
  </si>
  <si>
    <t>IRQ002People affected</t>
  </si>
  <si>
    <t>IOM (30/09/2021);IOM (30/09/2021); Migration Portal (31/12/2020)</t>
  </si>
  <si>
    <t>http://iraqdtm.iom.int/; http://iraqdtm.iom.int/; https://migrationdataportal.org/data?t=2020&amp;i=stock_abs_origin&amp;cm49=368</t>
  </si>
  <si>
    <t xml:space="preserve">This number is the result of summing the most recent IDPs and Returnees figures &amp; international emigrant (2,100,000 Individuals) in 2020. 
Syrian Refugees registered with UNHCR in 2021 were not included in this figure. 
This figure is an estimate since it is hard to capture the accurate number Iraqi who departures the country as a result of the conflict and IDPs who are not registered with UNHCR. </t>
  </si>
  <si>
    <t>IRQ002People displaced</t>
  </si>
  <si>
    <t>ACLED (01/06/2021-30/11/2021)</t>
  </si>
  <si>
    <t>The fatalities figure in the past six months. This figure includes people who killed in protests, riots, violence against civilians, explosions/remote violence and battles.</t>
  </si>
  <si>
    <t>IRQ002Fatalities reported</t>
  </si>
  <si>
    <t>OCHA (09/03/2021)</t>
  </si>
  <si>
    <t>https://reliefweb.int/sites/reliefweb.int/files/resources/Iraq%20Humanitarian%20Needs%20Overview%20%28February%202021%29.pdf</t>
  </si>
  <si>
    <t>IRQ002People in Need</t>
  </si>
  <si>
    <t>Level 1 = Exposed population – Affected population – PiN.</t>
  </si>
  <si>
    <t>IRQ002Minimal humanitarian conditions - Level 1</t>
  </si>
  <si>
    <t>Level 2 = Affected population – PiN</t>
  </si>
  <si>
    <t>IRQ002Stressed humanitarian conditions - Level 2</t>
  </si>
  <si>
    <t xml:space="preserve">PiN based on latest figure produced by OCHA which is 4.1 m people in Iraq due to conflict. 
The accumulation of 3, 4, &amp; 5 is equal to PiN which is 4.1 million. 
2021 HNO (Feb/2021 issue), the Severity Classification: minimal 4%, stress 28%, sever 33%, extreme 34%, and catastrophic 2%. Level 3, 4 &amp; 5 are calculated according to the number of people classified  by severity level and the number of people in need at that level using OCHA needs summary. Redistribution SI levels for humanitarian conditions: Needs minimal + stress = SI 3, Needs sever + extreme = SI 4 , Needs catastrophic= SI 5. </t>
  </si>
  <si>
    <t>IRQ002Moderate humanitarian conditions - Level 3</t>
  </si>
  <si>
    <t>IRQ002Severe humanitarian conditions - Level 4</t>
  </si>
  <si>
    <t>IRQ002Extreme humanitarian conditions - Level 5</t>
  </si>
  <si>
    <t>IRQ001People exposed</t>
  </si>
  <si>
    <t>Based on 2020 HNO data, the figure represents the humanitarian profile in Iraq in 18 governorates. OCHA has estimated the humanitarian profile using CCCM data for in-camp population, IOM-DTM figures for IDPs out-of-camp and returnees, and UNHCR data for refugees. All the clusters and working groups have been using the OCHA-generated humanitarian profile (base file) for affected population. Syrian refugees figure is included</t>
  </si>
  <si>
    <t>IRQ001People affected</t>
  </si>
  <si>
    <t>IOM (30/09/2021); UNHCR (30/11/2021); Migration Portal (31/12/2020)</t>
  </si>
  <si>
    <t>http://iraqdtm.iom.int/; http://data2.unhcr.org/en/situations/syria/location/5; https://migrationdataportal.org/data?t=2020&amp;i=stock_abs_origin&amp;cm49=368</t>
  </si>
  <si>
    <t xml:space="preserve">This number is the result of summing the IDPs, Returnees, Syrian Refugees &amp; international emigrant.
This figure is an estimate since it is hard to capture the accurate number Iraqi who departures the country as a result of the conflict and IDPs who are not registered with UNHCR. </t>
  </si>
  <si>
    <t>IRQ001People displaced</t>
  </si>
  <si>
    <t>IRQ001Fatalities reported</t>
  </si>
  <si>
    <t>The cumulative fatalities figure in the past six months from all type of crisis. This figure includes people who killed in protests, riots, violence against civilians, explosions/remote violence and battles.</t>
  </si>
  <si>
    <t>IRQ001Fatalities in all crises</t>
  </si>
  <si>
    <t>OCHA (09/03/2021); UNHCR (25/11/2021); UNHCR (30/11/2021)</t>
  </si>
  <si>
    <t>https://reliefweb.int/sites/reliefweb.int/files/resources/Iraq%20Humanitarian%20Needs%20Overview%20%28February%202021%29.pdf; https://reliefweb.int/sites/reliefweb.int/files/resources/3RP%20Regional%20Needs%20Overview%202022.pdf;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</si>
  <si>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IRQ001People in Need</t>
  </si>
  <si>
    <t>Level 1 = Exposed population – Affected population –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</si>
  <si>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</si>
  <si>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</si>
  <si>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</si>
  <si>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accumulation of 3, 4, &amp;5 is equal to PiN of the conflict crisis and Syrian Refugees. 
The country level number represents the sum of PiN from the HNO data (4.10 m) and int. displacement numbers including Syrian refugee. The severity needs of the 
Conflict: 2021 HNO (Feb/2021 issue), the Severity Classification: minimal 4%, stress 28%, sever 33%, extreme 34%, and catastrophic 2%. Level 3, 4 &amp; 5 are calculated according to the number of people classified  by severity level and the number of people in need at that level using OCHA needs summary. Redistribution SI levels for humanitarian conditions: Needs minimal + stress = SI 3, Needs sever + extreme = SI 4 , Needs catastrophic= SI 5.
Syrian refugees: 32% in Level 3, Syrian refugees in urban settings in Kurdistan region are identified in the category "high income vulnerability" are on level 4 (60% of the total refugees). About 8% of the Syrian Refugees are food insecure. Therefore, they are considered in Level 5. </t>
  </si>
  <si>
    <t>IRQ001Moderate humanitarian conditions - Level 3</t>
  </si>
  <si>
    <t>IRQ001Severe humanitarian conditions - Level 4</t>
  </si>
  <si>
    <t>IRQ001Extreme humanitarian conditions - Level 5</t>
  </si>
  <si>
    <t>UNHCR (30/11/2021); UNHCR (03/2021); UNHCR (25/11/2021)</t>
  </si>
  <si>
    <t>https://data2.unhcr.org/en/situations/syria/location/36; http://www.3rpsyriacrisis.org/wp-content/uploads/2021/03/rso_up.pdf; https://reliefweb.int/sites/reliefweb.int/files/resources/3RP%20Regional%20Needs%20Overview%202022.pdf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</si>
  <si>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</si>
  <si>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</si>
  <si>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</si>
  <si>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</si>
  <si>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UNHCR (25/11/2021); WFP (06/2021); Care (14/06/2021);UNRWA (06/2020)</t>
  </si>
  <si>
    <t>https://reliefweb.int/sites/reliefweb.int/files/resources/3RP%20Regional%20Needs%20Overview%202022.pdf; https://unwfp.maps.arcgis.com/apps/MapSeries/index.html?appid=7210a3ee33b14c5b9a989590345cb49a; https://reliefweb.int/sites/reliefweb.int/files/resources/CARE%20JO%20Needs%20Assessment%20Report%202020%20web.pdf; https://www.unrwa.org/sites/default/files/unrwa_jfo_prs_snapshot_june_2020.pdf</t>
  </si>
  <si>
    <t>There is no clear figure about the number of people in need and its severity in Jordan. However, 21.3% of Syrian Refugees are food insecure, 67.2% are vulnerable to food insecurity, and 11.4% are food secure in July/August 2021. 
Therefore, the number of PiN is estimated based on the rate of food insecurity of vulnerable to food insecurity: PiN = level 3 (0% - no refugees face extreme humanitarian conditions) + level 4 (21% of Syrian refugees + all PRS) + level 5 (79% of Syrian refugees)</t>
  </si>
  <si>
    <t>JOR002People in Need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</si>
  <si>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</si>
  <si>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</si>
  <si>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</si>
  <si>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</si>
  <si>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</si>
  <si>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</si>
  <si>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JOR002Extreme humanitarian conditions - Level 5</t>
  </si>
  <si>
    <t>OCHA 05/08/2021; UNHCR, UNICEF, &amp; WFP (31/12/2020); LCRP 2021 (12/03/2021)</t>
  </si>
  <si>
    <t>https://reliefweb.int/sites/reliefweb.int/files/resources/Lebanon_ERP_2021_2022_378M_Final.pdf; https://www.unhcr.org/lb/wp-content/uploads/sites/16/2020/12/VASyR-2020-Dashboard.pdf; https://reliefweb.int/sites/reliefweb.int/files/resources/LCRP_2021FINAL_v1.pdf</t>
  </si>
  <si>
    <t>Despite all the population is exposed to the socio-economic crisis, about 2.4 million people are affected by the crisis - including Lebanese, Migrants and Palestinian refugees), 1.5 m Syrian refugees, and the Palestinian refugees from Syria, based on the recent figures and taking in the account the 2021 dymanics.</t>
  </si>
  <si>
    <t>LBN004People affected</t>
  </si>
  <si>
    <t xml:space="preserve">The figure is the total number of fatalities killed by the Battles, Riots, Violence against civilians, Protest, Explosions/Remote violence &amp; Strategic developments for the past six months from ACLED database </t>
  </si>
  <si>
    <t>LBN004Fatalities reported</t>
  </si>
  <si>
    <t>LBN004Fatalities in all crises</t>
  </si>
  <si>
    <t>OCHA 05/08/2021; ESCWA 19/08/2020; UNHCR, UNICEF, &amp; WFP (31/12/2020); LCRP 2021 (12/03/2021)</t>
  </si>
  <si>
    <t>https://reliefweb.int/sites/reliefweb.int/files/resources/Lebanon_ERP_2021_2022_378M_Final.pdf
https://www.unescwa.org/sites/www.unescwa.org/files/20-00268_pb15_beirut-explosion-rising-poverty-en.pdf; https://www.unhcr.org/lb/wp-content/uploads/sites/16/2020/12/VASyR-2020-Dashboard.pdf; https://reliefweb.int/sites/reliefweb.int/files/resources/LCRP_2021FINAL_v1.pdf</t>
  </si>
  <si>
    <t>LBN004People in Need</t>
  </si>
  <si>
    <t>Level 1 = Exposed population – Affected population – PiN. All the population are exposed and affected to this crisis. 
Level 2 = Affected population – PiN
PiN = Level 3+4+5
Level 5: No reports of catastrophic humanitarian conditions, however 4% of the Syrian refguees are severly food insecure and located in Level 5.
Level 4: 36% of total the Lebanese PiN who are extreme poor + 89% of the Syrian Refugees households who live under the SMEB + All Palestine refugees from Syria. All of them are located in level 4 
Level 3: 64% of the Lebanese, PRL, Migrants + 7% of the Syrian Refugees households who are above the SMEB and not severly food insecure.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</si>
  <si>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</si>
  <si>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</si>
  <si>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</si>
  <si>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</si>
  <si>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</si>
  <si>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UNHCR (25/11/2021); LCRP 2021 (12/03/2021); UNHCR, UNICEF, &amp; WFP (31/12/2020)</t>
  </si>
  <si>
    <t>https://reliefweb.int/sites/reliefweb.int/files/resources/3RP%20Regional%20Needs%20Overview%202022.pdf; https://reliefweb.int/sites/reliefweb.int/files/resources/LCRP_2021FINAL_v1.pdf; https://www.unhcr.org/lb/wp-content/uploads/sites/16/2020/12/VASyR-2020-Dashboard.pdf</t>
  </si>
  <si>
    <t>The figure includes the populaiton groups who are affected by the displacment; registered and unregistered Syrian refugees + Palestinian refugees from syria +  impacted host community</t>
  </si>
  <si>
    <t>LBN002People affected</t>
  </si>
  <si>
    <t>LCRP 2021 (12/03/2021); UNHCR (31/10/2021)</t>
  </si>
  <si>
    <t>https://reliefweb.int/sites/reliefweb.int/files/resources/LCRP_2021FINAL_v1.pdf; http://data2.unhcr.org/en/situations/syria/location/71</t>
  </si>
  <si>
    <t xml:space="preserve"># Syrian refugees residing in Lebanon + #PRS + Migrants 
As the registration of Syrian refugees by UNHCR in Lebanon was suspended by the Lebanese government in 2015, the actual number of Syrian refugees is estimated and is not accurate. 
</t>
  </si>
  <si>
    <t>LBN002People displaced</t>
  </si>
  <si>
    <t>UNHCR, UNICEF, &amp; WFP (31/12/2020); LCRP 2021 (12/03/2021); UNHCR (25/11/2021)</t>
  </si>
  <si>
    <t xml:space="preserve">Based on 2021 LCRP, the PiN for the basic assistance are is about 3.2 million and the figure represents the displaced Syrians (registered and unregistered) + PRS.
The PiN severity redistribution were based on the following: Level 4  was calculated based on that the 45% of the Syrian Refugees households are moderately food insecure +  95% of surveyed Palestine refugees from Syria were generally food insecure 
No reports of catastrophic humanitarian conditions, however, 4% of the Syrian refugees are severely food insecure and located in Level 5.
The remaining % were located in the Level 3.
Lebanese in needs are not included as they are affected by the socioeconomic crisis and not directly by the refugees. 
</t>
  </si>
  <si>
    <t>LBN002People in Need</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</si>
  <si>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</si>
  <si>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</si>
  <si>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</si>
  <si>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</si>
  <si>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</si>
  <si>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OCHA (01/06/2021-30/11/2021)</t>
  </si>
  <si>
    <t>https://www.ochaopt.org/data/casualties</t>
  </si>
  <si>
    <t>Total number of injuries resulting directly from conflict (Palestinians), reported for the past six months</t>
  </si>
  <si>
    <t>PSE002Injuries reported</t>
  </si>
  <si>
    <t>Total number of fatalities resulting directly from conflict (Palestinians), reported for the past six months</t>
  </si>
  <si>
    <t>PSE002Fatalities reported</t>
  </si>
  <si>
    <t>PSE002Fatalities in all crises</t>
  </si>
  <si>
    <t>UNHCR (11/2020);UNHCR (25/11/2021); UNHCR (16/12/2021); BBC (18/09/2018)</t>
  </si>
  <si>
    <t>http://www.3rpsyriacrisis.org/wp-content/uploads/2021/02/RNO_3RP.pdf; https://reliefweb.int/sites/reliefweb.int/files/resources/3RP%20Regional%20Needs%20Overview%202022.pdf;https://data2.unhcr.org/en/situations/syria; https://www.bbc.com/news/world-europe-44660699
https://www.pewresearch.org/fact-tank/2018/01/29/where-displaced-syrians-have-resettled/</t>
  </si>
  <si>
    <t>The figure is the total IDPs in Syria + refugees outside of Syria (Jordan, Lebanon, Turkey, Iraq, Egypt, other countries in North Africa, and Europe). Palestinian refugees from Syria are not included in this count. 
The figures for Syrian refugees in Lebanon and Jordan are an estimation that includes the registered refugees with UNHCR and unregistered based on government estimation. 
There are no reliable figures for Syrian refugees residing in Europe. However, it was estimated based on  Syrian asylum seekers number between 2014/2017. 
Figures on Syrian refugees in other countries are not available.  
The number of IDPs may be an underestimation as the last updated figure dates back to August 2020.</t>
  </si>
  <si>
    <t>SYR001People displaced</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</si>
  <si>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</si>
  <si>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</si>
  <si>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SYR001Fatalities in all crises</t>
  </si>
  <si>
    <t>OCHA (31/03/2021)</t>
  </si>
  <si>
    <t>https://reliefweb.int/sites/reliefweb.int/files/resources/syria_2021_humanitarian_needs_overview.pdf</t>
  </si>
  <si>
    <t>PiN based on latest figure produced by OCHA which is 13.4 m people in Syria. 
Level 1 = Exposed population – Affected population – PiN. The total population is considered facing at least minor humanitarian conditions. The entire population (17.5 m) are considered exposed = affected.
Level 2 = Affected population – PiN. All the population are affected
The accumulation of 3, 4, &amp;5 is equal to PiN which is 13.4 million. 
Needs summary 2021 Syria (Feb/2021 issue) has been published. The 2020 Inter-Sector Need Severity Classification: the severity is minimal 0.01 m, stress 0.62 m, sever, 6.76 m, extreme 4.51 m, and catastrophic 1.48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+stress = SI 3, Needs sever + extreme = SI 4 , Needs catastrophic= SI 5.</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</si>
  <si>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</si>
  <si>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</si>
  <si>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</si>
  <si>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</si>
  <si>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</si>
  <si>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</si>
  <si>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 xml:space="preserve">Figure represents the number of fatalities from the Kurdish conflict during the past 6 months  as recorded by ACLED. Includes both combatants and civilians. As a result of the  nature of the conflict and the data available, it is not possible to reliably distinguish combatants and civilians from one another. The figure from across Turkey. </t>
  </si>
  <si>
    <t>TUR004Fatalities reported</t>
  </si>
  <si>
    <t>IOM (01/06/2021 - 30/11/2021); ACLED (01/06/2021 - 30/11/2021)</t>
  </si>
  <si>
    <t>https://missingmigrants.iom.int/downloads; https://www.acleddata.com/</t>
  </si>
  <si>
    <t>Figure represents the number of fatalities from the Kurdish conflict as recorded by ACLED and the the number of migrants and refugees who died in Turkey as recorded by IOM  in the last six months.</t>
  </si>
  <si>
    <t>TUR004Fatalities in all crises</t>
  </si>
  <si>
    <t>Province population: GoT
Most affected provinces: UNHCR 12/2018</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</si>
  <si>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</si>
  <si>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</si>
  <si>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</si>
  <si>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UNHCR (16/12/2021); UNHCR (25/11/2021)</t>
  </si>
  <si>
    <t>https://data2.unhcr.org/en/situations/syria/location/113; https://reliefweb.int/sites/reliefweb.int/files/resources/3RP%20Regional%20Needs%20Overview%202022.pdf</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</si>
  <si>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</si>
  <si>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</si>
  <si>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(16/12/2021)</t>
  </si>
  <si>
    <t>https://data2.unhcr.org/en/situations/syria/location/113</t>
  </si>
  <si>
    <t xml:space="preserve">Figure represents registered Syrian refugees in Turkey. Data comes from the most recent operational update for UNHCR Turkey </t>
  </si>
  <si>
    <t>TUR002People displaced</t>
  </si>
  <si>
    <t>TUR002Fatalities reported</t>
  </si>
  <si>
    <t>TUR002Fatalities in all crises</t>
  </si>
  <si>
    <t>WFP (22/06/2021); UNHCR (16/12/2021)</t>
  </si>
  <si>
    <t>https://reliefweb.int/sites/reliefweb.int/files/resources/WFP-0000129382.pdf; https://data2.unhcr.org/en/situations/syria/location/113</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</si>
  <si>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</si>
  <si>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</si>
  <si>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</si>
  <si>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</si>
  <si>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</si>
  <si>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</si>
  <si>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</si>
  <si>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Province population: GoT
Affected provinces: IOM</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</si>
  <si>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</si>
  <si>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</si>
  <si>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TUR003People exposed</t>
  </si>
  <si>
    <t>UNHCR (16/12/2021); UNHCR (03/12/2021); UNHCR (25/11/2021)</t>
  </si>
  <si>
    <t xml:space="preserve">https://data2.unhcr.org/en/situations/syria/location/113; https://reliefweb.int/sites/reliefweb.int/files/resources/UNHCR-Turkey-Operational-Update-October-2021F.pdf; </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</si>
  <si>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</si>
  <si>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</si>
  <si>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UNHCR (16/12/2021); UNHCR (03/12/2021)</t>
  </si>
  <si>
    <t>https://data2.unhcr.org/en/situations/syria/location/113; https://reliefweb.int/sites/reliefweb.int/files/resources/UNHCR-Turkey-Operational-Update-October-2021F.pdf</t>
  </si>
  <si>
    <t xml:space="preserve">Figure represents the total number of refugees and asylum seekers in Turkey of all nationalities.  </t>
  </si>
  <si>
    <t>TUR003People displaced</t>
  </si>
  <si>
    <t>IOM (01/06/2021 - 30/11/2021)</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</si>
  <si>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</si>
  <si>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</si>
  <si>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</si>
  <si>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UNHCR (16/12/2021); UNHCR (03/12/2021); WFP (22/06/2021)</t>
  </si>
  <si>
    <t>https://data2.unhcr.org/en/situations/syria/location/113; https://reliefweb.int/sites/reliefweb.int/files/resources/UNHCR-Turkey-Operational-Update-October-2021F.pdf; https://reliefweb.int/sites/reliefweb.int/files/resources/WFP-0000129382.pdf</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</si>
  <si>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</si>
  <si>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</si>
  <si>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</si>
  <si>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</si>
  <si>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</si>
  <si>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</si>
  <si>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</si>
  <si>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Province population: GoT</t>
  </si>
  <si>
    <t>http://web.turkstat.gov.tr/UstMenu.do?metod=temelist</t>
  </si>
  <si>
    <t xml:space="preserve">Represents the total population of provinces affected by one or more crisis. </t>
  </si>
  <si>
    <t>TUR001People exposed</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</si>
  <si>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However, the number of affected host community by the Kurdish conflict is not available and considers a significant data gap. </t>
  </si>
  <si>
    <t>TUR001People affected</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</si>
  <si>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</si>
  <si>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</si>
  <si>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TUR001Fatalities reported</t>
  </si>
  <si>
    <t>TUR001Fatalities in all crises</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</si>
  <si>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</si>
  <si>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</si>
  <si>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</si>
  <si>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</si>
  <si>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</si>
  <si>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</si>
  <si>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</si>
  <si>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IOM (01/06/2021-31/10/2021)</t>
  </si>
  <si>
    <t>People who are registered to have died or missing in Greece in the IOM missing persons database in the last 6 months. The true number of fatalities may be higher as a result of unreported incidents</t>
  </si>
  <si>
    <t>GRC002Fatalities reported</t>
  </si>
  <si>
    <t>GRC002Fatalities in all crises</t>
  </si>
  <si>
    <t>See the individual crises of Mixed Migration - Turkey and Greece</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</si>
  <si>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</si>
  <si>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</si>
  <si>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</si>
  <si>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</si>
  <si>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</si>
  <si>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</si>
  <si>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</si>
  <si>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</si>
  <si>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</si>
  <si>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</si>
  <si>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or got missing recorded in Mixed Migration crisis- Turkey and Greece</t>
  </si>
  <si>
    <t>REG006Fatalities reported</t>
  </si>
  <si>
    <t>REG006Fatalities in all crises</t>
  </si>
  <si>
    <t>Sum of the individual crises of Mixed Migration -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</si>
  <si>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</si>
  <si>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</si>
  <si>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</si>
  <si>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</si>
  <si>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</si>
  <si>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</si>
  <si>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</si>
  <si>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</si>
  <si>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</si>
  <si>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</si>
  <si>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</si>
  <si>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</si>
  <si>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</si>
  <si>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</si>
  <si>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</si>
  <si>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</si>
  <si>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</si>
  <si>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</si>
  <si>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</si>
  <si>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</si>
  <si>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</si>
  <si>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</si>
  <si>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</si>
  <si>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</si>
  <si>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</si>
  <si>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</si>
  <si>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</si>
  <si>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release:</t>
  </si>
  <si>
    <t>31/12/2021</t>
  </si>
  <si>
    <t>INFORM SEVERITY INDEX</t>
  </si>
  <si>
    <t>December 2021</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</si>
  <si>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</si>
  <si>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</si>
  <si>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</si>
  <si>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</si>
  <si>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</si>
  <si>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</si>
  <si>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</si>
  <si>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</si>
  <si>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</si>
  <si>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</si>
  <si>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</si>
  <si>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</si>
  <si>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</si>
  <si>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</si>
  <si>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</si>
  <si>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</si>
  <si>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TYPE OF CRISIS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</si>
  <si>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</si>
  <si>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</si>
  <si>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</si>
  <si>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</si>
  <si>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</si>
  <si>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</si>
  <si>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</si>
  <si>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</si>
  <si>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</si>
  <si>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</si>
  <si>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</si>
  <si>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</si>
  <si>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</si>
  <si>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</si>
  <si>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</si>
  <si>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</si>
  <si>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</si>
  <si>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</si>
  <si>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</si>
  <si>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</si>
  <si>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</si>
  <si>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</si>
  <si>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</si>
  <si>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</si>
  <si>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</si>
  <si>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</si>
  <si>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</si>
  <si>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</si>
  <si>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</si>
  <si>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</si>
  <si>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</si>
  <si>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</si>
  <si>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</si>
  <si>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</si>
  <si>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</si>
  <si>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</si>
  <si>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</si>
  <si>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</si>
  <si>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</si>
  <si>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</si>
  <si>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</si>
  <si>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</si>
  <si>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</si>
  <si>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</si>
  <si>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</si>
  <si>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</si>
  <si>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</si>
  <si>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</si>
  <si>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</si>
  <si>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</si>
  <si>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</si>
  <si>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</si>
  <si>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</si>
  <si>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</si>
  <si>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</si>
  <si>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</si>
  <si>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</si>
  <si>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</si>
  <si>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</si>
  <si>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</si>
  <si>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</si>
  <si>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</si>
  <si>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</si>
  <si>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</si>
  <si>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</si>
  <si>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</si>
  <si>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</si>
  <si>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</si>
  <si>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</si>
  <si>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</si>
  <si>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</si>
  <si>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</si>
  <si>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</si>
  <si>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</si>
  <si>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</si>
  <si>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</si>
  <si>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</si>
  <si>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</si>
  <si>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TYPE</t>
  </si>
  <si>
    <t>Type of crisis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</si>
  <si>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</si>
  <si>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</si>
  <si>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</si>
  <si>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</si>
  <si>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</si>
  <si>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</si>
  <si>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</si>
  <si>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</si>
  <si>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</si>
  <si>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</si>
  <si>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</si>
  <si>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</si>
  <si>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</si>
  <si>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</si>
  <si>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</si>
  <si>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</si>
  <si>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</si>
  <si>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</si>
  <si>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</si>
  <si>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</si>
  <si>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</si>
  <si>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</si>
  <si>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</si>
  <si>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</si>
  <si>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</si>
  <si>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</si>
  <si>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</si>
  <si>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</si>
  <si>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</si>
  <si>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</si>
  <si>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</si>
  <si>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</si>
  <si>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</si>
  <si>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</si>
  <si>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</si>
  <si>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</si>
  <si>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</si>
  <si>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</si>
  <si>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</si>
  <si>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</si>
  <si>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</si>
  <si>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</si>
  <si>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</si>
  <si>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</si>
  <si>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</si>
  <si>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</si>
  <si>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</si>
  <si>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</si>
  <si>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</si>
  <si>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</si>
  <si>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</si>
  <si>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</si>
  <si>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</si>
  <si>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</si>
  <si>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</si>
  <si>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</si>
  <si>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</si>
  <si>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</si>
  <si>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</si>
  <si>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</si>
  <si>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</si>
  <si>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</si>
  <si>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</si>
  <si>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</si>
  <si>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</si>
  <si>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</si>
  <si>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</si>
  <si>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</si>
  <si>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</si>
  <si>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</si>
  <si>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</si>
  <si>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</si>
  <si>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</si>
  <si>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</si>
  <si>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</si>
  <si>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</si>
  <si>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</si>
  <si>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</si>
  <si>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</si>
  <si>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</si>
  <si>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</si>
  <si>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</si>
  <si>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</si>
  <si>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</si>
  <si>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</si>
  <si>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</si>
  <si>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</si>
  <si>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</si>
  <si>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</si>
  <si>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</si>
  <si>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</si>
  <si>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</si>
  <si>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</si>
  <si>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</si>
  <si>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</si>
  <si>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</si>
  <si>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</si>
  <si>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</si>
  <si>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</si>
  <si>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</si>
  <si>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</si>
  <si>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</si>
  <si>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</si>
  <si>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</si>
  <si>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</si>
  <si>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</si>
  <si>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</si>
  <si>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</si>
  <si>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</si>
  <si>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</si>
  <si>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</si>
  <si>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</si>
  <si>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</si>
  <si>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</si>
  <si>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</si>
  <si>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</si>
  <si>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</si>
  <si>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</si>
  <si>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</si>
  <si>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</si>
  <si>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</si>
  <si>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</si>
  <si>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</si>
  <si>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</si>
  <si>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</si>
  <si>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</si>
  <si>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</si>
  <si>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</si>
  <si>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</si>
  <si>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</si>
  <si>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</si>
  <si>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</si>
  <si>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</si>
  <si>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</si>
  <si>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Chile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</si>
  <si>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</si>
  <si>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</si>
  <si>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</si>
  <si>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</si>
  <si>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</si>
  <si>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</si>
  <si>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</si>
  <si>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</si>
  <si>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</si>
  <si>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</si>
  <si>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</si>
  <si>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</si>
  <si>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</si>
  <si>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</si>
  <si>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</si>
  <si>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</si>
  <si>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</si>
  <si>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</si>
  <si>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</si>
  <si>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</si>
  <si>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</si>
  <si>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</si>
  <si>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</si>
  <si>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</si>
  <si>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</si>
  <si>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</si>
  <si>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</si>
  <si>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Dominican Republic</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</si>
  <si>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</si>
  <si>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</si>
  <si>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</si>
  <si>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</si>
  <si>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</si>
  <si>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</si>
  <si>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</si>
  <si>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</si>
  <si>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</si>
  <si>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</si>
  <si>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</si>
  <si>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</si>
  <si>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</si>
  <si>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</si>
  <si>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</si>
  <si>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</si>
  <si>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</si>
  <si>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</si>
  <si>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</si>
  <si>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</si>
  <si>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</si>
  <si>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</si>
  <si>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</si>
  <si>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</si>
  <si>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</si>
  <si>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</si>
  <si>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</si>
  <si>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</si>
  <si>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</si>
  <si>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</si>
  <si>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</si>
  <si>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</si>
  <si>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</si>
  <si>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</si>
  <si>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</si>
  <si>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</si>
  <si>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</si>
  <si>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</si>
  <si>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</si>
  <si>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</si>
  <si>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</si>
  <si>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</si>
  <si>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</si>
  <si>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Hungary</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</si>
  <si>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</si>
  <si>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</si>
  <si>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</si>
  <si>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</si>
  <si>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</si>
  <si>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</si>
  <si>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</si>
  <si>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</si>
  <si>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</si>
  <si>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</si>
  <si>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</si>
  <si>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</si>
  <si>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</si>
  <si>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</si>
  <si>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</si>
  <si>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</si>
  <si>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</si>
  <si>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</si>
  <si>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</si>
  <si>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</si>
  <si>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</si>
  <si>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</si>
  <si>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</si>
  <si>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</si>
  <si>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</si>
  <si>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</si>
  <si>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</si>
  <si>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</si>
  <si>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</si>
  <si>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</si>
  <si>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</si>
  <si>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</si>
  <si>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</si>
  <si>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</si>
  <si>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</si>
  <si>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</si>
  <si>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</si>
  <si>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</si>
  <si>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</si>
  <si>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</si>
  <si>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</si>
  <si>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</si>
  <si>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</si>
  <si>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</si>
  <si>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</si>
  <si>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Lithuania</t>
  </si>
  <si>
    <t>LTU</t>
  </si>
  <si>
    <t>Luxembourg</t>
  </si>
  <si>
    <t>LUX</t>
  </si>
  <si>
    <t>Latvia</t>
  </si>
  <si>
    <t>LVA</t>
  </si>
  <si>
    <t>MAR</t>
  </si>
  <si>
    <t>Moldova</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</si>
  <si>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</si>
  <si>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</si>
  <si>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</si>
  <si>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</si>
  <si>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</si>
  <si>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</si>
  <si>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</si>
  <si>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</si>
  <si>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</si>
  <si>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</si>
  <si>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</si>
  <si>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</si>
  <si>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</si>
  <si>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</si>
  <si>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</si>
  <si>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</si>
  <si>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</si>
  <si>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</si>
  <si>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</si>
  <si>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</si>
  <si>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</si>
  <si>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</si>
  <si>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</si>
  <si>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</si>
  <si>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</si>
  <si>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</si>
  <si>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</si>
  <si>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</si>
  <si>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</si>
  <si>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</si>
  <si>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</si>
  <si>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</si>
  <si>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</si>
  <si>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</si>
  <si>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</si>
  <si>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</si>
  <si>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</si>
  <si>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</si>
  <si>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</si>
  <si>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</si>
  <si>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Panama</t>
  </si>
  <si>
    <t>PAN</t>
  </si>
  <si>
    <t>PER</t>
  </si>
  <si>
    <t>PHL</t>
  </si>
  <si>
    <t>Palau</t>
  </si>
  <si>
    <t>PLW</t>
  </si>
  <si>
    <t>Papua New Guinea</t>
  </si>
  <si>
    <t>PNG</t>
  </si>
  <si>
    <t>Poland</t>
  </si>
  <si>
    <t>POL</t>
  </si>
  <si>
    <t>PRK</t>
  </si>
  <si>
    <t>Portugal</t>
  </si>
  <si>
    <t>PRT</t>
  </si>
  <si>
    <t>Paraguay</t>
  </si>
  <si>
    <t>PRY</t>
  </si>
  <si>
    <t>PSE</t>
  </si>
  <si>
    <t>Qatar</t>
  </si>
  <si>
    <t>QAT</t>
  </si>
  <si>
    <t>Kosovo</t>
  </si>
  <si>
    <t>RKS</t>
  </si>
  <si>
    <t>Romania</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</si>
  <si>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</si>
  <si>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</si>
  <si>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</si>
  <si>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</si>
  <si>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</si>
  <si>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</si>
  <si>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</si>
  <si>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</si>
  <si>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</si>
  <si>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</si>
  <si>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</si>
  <si>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</si>
  <si>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</si>
  <si>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</si>
  <si>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</si>
  <si>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</si>
  <si>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</si>
  <si>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</si>
  <si>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</si>
  <si>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</si>
  <si>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</si>
  <si>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</si>
  <si>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</si>
  <si>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Slovakia</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</si>
  <si>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</si>
  <si>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</si>
  <si>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</si>
  <si>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</si>
  <si>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</si>
  <si>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</si>
  <si>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</si>
  <si>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</si>
  <si>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</si>
  <si>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</si>
  <si>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</si>
  <si>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</si>
  <si>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</si>
  <si>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</si>
  <si>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</si>
  <si>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</si>
  <si>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</si>
  <si>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</si>
  <si>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</si>
  <si>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</si>
  <si>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</si>
  <si>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</si>
  <si>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</si>
  <si>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</si>
  <si>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</si>
  <si>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</si>
  <si>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</si>
  <si>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</si>
  <si>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</si>
  <si>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</si>
  <si>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</si>
  <si>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</si>
  <si>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</si>
  <si>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</si>
  <si>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</si>
  <si>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</si>
  <si>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</si>
  <si>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</si>
  <si>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</si>
  <si>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</si>
  <si>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</si>
  <si>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</si>
  <si>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</si>
  <si>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</si>
  <si>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</si>
  <si>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</si>
  <si>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</si>
  <si>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</si>
  <si>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</si>
  <si>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</si>
  <si>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</si>
  <si>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</si>
  <si>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t>
  </si>
  <si>
    <t>VEN, BRA, COL, ECU, PER, TTO</t>
  </si>
  <si>
    <t>India, Pakistan</t>
  </si>
  <si>
    <t>IND, PAK</t>
  </si>
  <si>
    <t>Syria, Turkey, Iraq, Egypt, Jordan, Lebanon</t>
  </si>
  <si>
    <t>SYR, TUR, IRQ, EGY, JOR, LBN</t>
  </si>
  <si>
    <t>Turkey, Greece</t>
  </si>
  <si>
    <t>TUR, GRC</t>
  </si>
  <si>
    <t>Algeria, Tunisia, Libya, Italy</t>
  </si>
  <si>
    <t>DZA, TUN, LBY, ITA</t>
  </si>
  <si>
    <t>Algeria, Morocco, Spain</t>
  </si>
  <si>
    <t>DZA, MAR, ESP</t>
  </si>
  <si>
    <t>Bangladesh, Myanmar</t>
  </si>
  <si>
    <t>BGD, MMR</t>
  </si>
  <si>
    <t>Lesotho, Madagascar, Malawi, Namibia, Eswatini, Zambia, Zimbabwe</t>
  </si>
  <si>
    <t>LSO, MDG, MWI, NAM, SWZ, ZMB, ZWE</t>
  </si>
  <si>
    <t>Armenia, Azerbaijan</t>
  </si>
  <si>
    <t>ARM, AZE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</si>
  <si>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</si>
  <si>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</si>
  <si>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</si>
  <si>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</si>
  <si>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</si>
  <si>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</si>
  <si>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</si>
  <si>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</si>
  <si>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</si>
  <si>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</si>
  <si>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</si>
  <si>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</si>
  <si>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</si>
  <si>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</si>
  <si>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</si>
  <si>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</si>
  <si>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</si>
  <si>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</si>
  <si>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</si>
  <si>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</si>
  <si>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</si>
  <si>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</si>
  <si>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</si>
  <si>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</si>
  <si>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</si>
  <si>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</si>
  <si>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</si>
  <si>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</si>
  <si>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</si>
  <si>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</si>
  <si>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</si>
  <si>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</si>
  <si>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</si>
  <si>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</si>
  <si>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</si>
  <si>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</si>
  <si>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</si>
  <si>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</si>
  <si>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</si>
  <si>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</si>
  <si>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</si>
  <si>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</si>
  <si>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</si>
  <si>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</si>
  <si>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</si>
  <si>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</si>
  <si>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</si>
  <si>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</si>
  <si>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</si>
  <si>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</si>
  <si>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</si>
  <si>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</si>
  <si>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</si>
  <si>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</si>
  <si>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</si>
  <si>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</si>
  <si>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</si>
  <si>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</si>
  <si>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</si>
  <si>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</si>
  <si>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</si>
  <si>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</si>
  <si>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</si>
  <si>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</si>
  <si>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</si>
  <si>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</si>
  <si>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</si>
  <si>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</si>
  <si>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</si>
  <si>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</si>
  <si>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</si>
  <si>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</si>
  <si>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</si>
  <si>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</si>
  <si>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</si>
  <si>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</si>
  <si>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</si>
  <si>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</si>
  <si>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</si>
  <si>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</si>
  <si>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</si>
  <si>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</si>
  <si>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</si>
  <si>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</si>
  <si>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</si>
  <si>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</si>
  <si>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</si>
  <si>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</si>
  <si>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</si>
  <si>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</si>
  <si>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</si>
  <si>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</si>
  <si>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</si>
  <si>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</si>
  <si>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</si>
  <si>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</si>
  <si>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</si>
  <si>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</si>
  <si>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</si>
  <si>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</si>
  <si>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</si>
  <si>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</si>
  <si>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</si>
  <si>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</si>
  <si>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</si>
  <si>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</si>
  <si>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</si>
  <si>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</si>
  <si>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</si>
  <si>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</si>
  <si>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</si>
  <si>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</si>
  <si>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</si>
  <si>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</si>
  <si>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</si>
  <si>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</si>
  <si>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</si>
  <si>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</si>
  <si>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</si>
  <si>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</si>
  <si>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</si>
  <si>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</si>
  <si>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</si>
  <si>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</si>
  <si>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</si>
  <si>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</si>
  <si>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</si>
  <si>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</si>
  <si>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</si>
  <si>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</si>
  <si>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ARG002</t>
  </si>
  <si>
    <t>BDI002</t>
  </si>
  <si>
    <t>BDI003</t>
  </si>
  <si>
    <t>BFA003</t>
  </si>
  <si>
    <t>BFA004</t>
  </si>
  <si>
    <t>BGD001</t>
  </si>
  <si>
    <t>BGD004</t>
  </si>
  <si>
    <t>BGD006</t>
  </si>
  <si>
    <t>BGD007</t>
  </si>
  <si>
    <t>BHS002</t>
  </si>
  <si>
    <t>BIH002</t>
  </si>
  <si>
    <t>CAF002</t>
  </si>
  <si>
    <t>CHN002</t>
  </si>
  <si>
    <t>CHN003</t>
  </si>
  <si>
    <t>COD002</t>
  </si>
  <si>
    <t>COD003</t>
  </si>
  <si>
    <t>COG002</t>
  </si>
  <si>
    <t>COG004</t>
  </si>
  <si>
    <t>COL003</t>
  </si>
  <si>
    <t>COM002</t>
  </si>
  <si>
    <t>DJI004</t>
  </si>
  <si>
    <t>FJI002</t>
  </si>
  <si>
    <t>GTM003</t>
  </si>
  <si>
    <t>HND002</t>
  </si>
  <si>
    <t>IDN001</t>
  </si>
  <si>
    <t>IDN003</t>
  </si>
  <si>
    <t>IDN005</t>
  </si>
  <si>
    <t>IDN006</t>
  </si>
  <si>
    <t>IDN007</t>
  </si>
  <si>
    <t>IND001</t>
  </si>
  <si>
    <t>IND003</t>
  </si>
  <si>
    <t>IND004</t>
  </si>
  <si>
    <t>IND005</t>
  </si>
  <si>
    <t>IRN002</t>
  </si>
  <si>
    <t>IRN003</t>
  </si>
  <si>
    <t>JOR001</t>
  </si>
  <si>
    <t>JOR003</t>
  </si>
  <si>
    <t>KEN004</t>
  </si>
  <si>
    <t>KEN005</t>
  </si>
  <si>
    <t>LAO002</t>
  </si>
  <si>
    <t>LBN001</t>
  </si>
  <si>
    <t>LBN003</t>
  </si>
  <si>
    <t>LBN005</t>
  </si>
  <si>
    <t>MDG001</t>
  </si>
  <si>
    <t>MDG003</t>
  </si>
  <si>
    <t>MDG004</t>
  </si>
  <si>
    <t>MDG005</t>
  </si>
  <si>
    <t>MEX004</t>
  </si>
  <si>
    <t>MOZ001</t>
  </si>
  <si>
    <t>MOZ002</t>
  </si>
  <si>
    <t>MOZ003</t>
  </si>
  <si>
    <t>MOZ005</t>
  </si>
  <si>
    <t>MOZ006</t>
  </si>
  <si>
    <t>MOZ007</t>
  </si>
  <si>
    <t>MRT001</t>
  </si>
  <si>
    <t>MWI003</t>
  </si>
  <si>
    <t>NER005</t>
  </si>
  <si>
    <t>NGA002</t>
  </si>
  <si>
    <t>NGA005</t>
  </si>
  <si>
    <t>NIC002</t>
  </si>
  <si>
    <t>NPL002</t>
  </si>
  <si>
    <t>PAK002</t>
  </si>
  <si>
    <t>PAK003</t>
  </si>
  <si>
    <t>PAN002</t>
  </si>
  <si>
    <t>PHL004</t>
  </si>
  <si>
    <t>PHL005</t>
  </si>
  <si>
    <t>PHL006</t>
  </si>
  <si>
    <t>PHL007</t>
  </si>
  <si>
    <t>PHL008</t>
  </si>
  <si>
    <t>PHL009</t>
  </si>
  <si>
    <t>PNG002</t>
  </si>
  <si>
    <t>SDN002</t>
  </si>
  <si>
    <t>SDN003</t>
  </si>
  <si>
    <t>SDN004</t>
  </si>
  <si>
    <t>SOM004</t>
  </si>
  <si>
    <t>SSD002</t>
  </si>
  <si>
    <t>TCD002</t>
  </si>
  <si>
    <t>TCD008</t>
  </si>
  <si>
    <t>TLS002</t>
  </si>
  <si>
    <t>UGA001</t>
  </si>
  <si>
    <t>UGA002</t>
  </si>
  <si>
    <t>UGA003</t>
  </si>
  <si>
    <t>UGA004</t>
  </si>
  <si>
    <t>UGA006</t>
  </si>
  <si>
    <t>VCT002</t>
  </si>
  <si>
    <t>VNM002</t>
  </si>
  <si>
    <t>VUT002</t>
  </si>
  <si>
    <t>XXX002</t>
  </si>
  <si>
    <t>XXX003</t>
  </si>
  <si>
    <t>ZWE002</t>
  </si>
  <si>
    <t>ZWE003</t>
  </si>
  <si>
    <t>GlideNumber</t>
  </si>
  <si>
    <t>SeverityGlideNumber</t>
  </si>
  <si>
    <t>ISO3 code</t>
  </si>
  <si>
    <t>Region</t>
  </si>
  <si>
    <t>First country</t>
  </si>
  <si>
    <t>Crisis description</t>
  </si>
  <si>
    <t>Related crisis</t>
  </si>
  <si>
    <t>Starting date</t>
  </si>
  <si>
    <t>Duration (days)</t>
  </si>
  <si>
    <t>Asia</t>
  </si>
  <si>
    <t>Complex crisis</t>
  </si>
  <si>
    <t>https://www.acaps.org/country/Afghanistan/crisis/Complex-crisis</t>
  </si>
  <si>
    <t>Before 2019</t>
  </si>
  <si>
    <t>More than 2 years</t>
  </si>
  <si>
    <t>Africa</t>
  </si>
  <si>
    <t>Food Security</t>
  </si>
  <si>
    <t>Drought in South-West</t>
  </si>
  <si>
    <t>https://www.acaps.org/country/Angola/crisis/Drought-in-South-West</t>
  </si>
  <si>
    <t>14/12/2021</t>
  </si>
  <si>
    <t>Middle east</t>
  </si>
  <si>
    <t>Conflict</t>
  </si>
  <si>
    <t>https://www.acaps.org/country/Armenia/crisis/Nagorno-Karabakh-Conflict-in-Armenia</t>
  </si>
  <si>
    <t>04/11/2020</t>
  </si>
  <si>
    <t>https://www.acaps.org/country/Azerbaijan/crisis/Nagorno-Karabakh-conflict-in-Azerbaijan</t>
  </si>
  <si>
    <t xml:space="preserve">Complex crisis </t>
  </si>
  <si>
    <t>https://www.acaps.org/country/Burundi/crisis/Complex-crisis</t>
  </si>
  <si>
    <t>https://www.acaps.org/country/Burkina Faso/crisis/Conflict</t>
  </si>
  <si>
    <t>International displacement</t>
  </si>
  <si>
    <t>Rohingya Refugees</t>
  </si>
  <si>
    <t>https://www.acaps.org/country/Bangladesh/crisis/Rohingya-Refugees</t>
  </si>
  <si>
    <t>Americas</t>
  </si>
  <si>
    <t>Venezuelan refugees</t>
  </si>
  <si>
    <t>https://www.acaps.org/country/Brazil/crisis/Venezuelan-refugees</t>
  </si>
  <si>
    <t>https://www.acaps.org/country/CAR/crisis/Complex-crisis</t>
  </si>
  <si>
    <t>Multiple crises country</t>
  </si>
  <si>
    <t>Country level</t>
  </si>
  <si>
    <t>https://www.acaps.org/country/Cameroon/crisis/Country-level</t>
  </si>
  <si>
    <t>Boko Haram</t>
  </si>
  <si>
    <t>https://www.acaps.org/country/Cameroon/crisis/Boko-Haram</t>
  </si>
  <si>
    <t>Anglophone crisis</t>
  </si>
  <si>
    <t>https://www.acaps.org/country/Cameroon/crisis/Anglophone-crisis</t>
  </si>
  <si>
    <t>CAR refugees</t>
  </si>
  <si>
    <t>https://www.acaps.org/country/Cameroon/crisis/CAR-refugees</t>
  </si>
  <si>
    <t>https://www.acaps.org/country/DRC/crisis/Complex-crisis</t>
  </si>
  <si>
    <t>https://www.acaps.org/country/Congo/crisis/Complex-crisis</t>
  </si>
  <si>
    <t>01/12/2019</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</si>
  <si>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</si>
  <si>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</si>
  <si>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</si>
  <si>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</si>
  <si>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</si>
  <si>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</si>
  <si>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https://www.acaps.org/country/Djibouti/crisis/Country-level</t>
  </si>
  <si>
    <t>Mixed Migration</t>
  </si>
  <si>
    <t>https://www.acaps.org/country/Djibouti/crisis/Mixed-Migration</t>
  </si>
  <si>
    <t>Drought</t>
  </si>
  <si>
    <t>https://www.acaps.org/country/Djibouti/crisis/Drought</t>
  </si>
  <si>
    <t>https://www.acaps.org/country/Algeria/crisis/Mixed-Migration</t>
  </si>
  <si>
    <t>Sahrawi refugees</t>
  </si>
  <si>
    <t>https://www.acaps.org/country/Algeria/crisis/Sahrawi-refugees</t>
  </si>
  <si>
    <t>https://www.acaps.org/country/Algeria/crisis/Country-level</t>
  </si>
  <si>
    <t>23/06/2020</t>
  </si>
  <si>
    <t>https://www.acaps.org/country/Ecuador/crisis/Venezuelan-refugees</t>
  </si>
  <si>
    <t>Refugee crisis</t>
  </si>
  <si>
    <t>https://www.acaps.org/country/Egypt/crisis/Refugee-crisis</t>
  </si>
  <si>
    <t>https://www.acaps.org/country/Eritrea/crisis/Complex-crisis</t>
  </si>
  <si>
    <t>Europe</t>
  </si>
  <si>
    <t>https://www.acaps.org/country/Spain/crisis/Mixed-Migration</t>
  </si>
  <si>
    <t>https://www.acaps.org/country/Ethiopia/crisis/Complex-crisis</t>
  </si>
  <si>
    <t>Flood</t>
  </si>
  <si>
    <t>Floods</t>
  </si>
  <si>
    <t>https://www.acaps.org/country/Ethiopia/crisis/Floods</t>
  </si>
  <si>
    <t>01/06/2020</t>
  </si>
  <si>
    <t>https://www.acaps.org/country/Ethiopia/crisis/International-Displacement</t>
  </si>
  <si>
    <t>https://www.acaps.org/country/Ethiopia/crisis/Northern-Ethiopia-Conflict</t>
  </si>
  <si>
    <t>04/12/2020</t>
  </si>
  <si>
    <t>https://www.acaps.org/country/Greece/crisis/Mixed-Migration</t>
  </si>
  <si>
    <t>https://www.acaps.org/country/Guatemala/crisis/Complex-crisis</t>
  </si>
  <si>
    <t>https://www.acaps.org/country/Honduras/crisis/Complex-crisis</t>
  </si>
  <si>
    <t>https://www.acaps.org/country/Haiti/crisis/Complex-crisis</t>
  </si>
  <si>
    <t>Earthquake</t>
  </si>
  <si>
    <t>https://www.acaps.org/country/Haiti/crisis/Earthquake</t>
  </si>
  <si>
    <t>16/08/2021</t>
  </si>
  <si>
    <t>https://www.acaps.org/country/Indonesia/crisis/Papua-Conflict</t>
  </si>
  <si>
    <t>01/07/2019</t>
  </si>
  <si>
    <t xml:space="preserve">Kashmir conflict </t>
  </si>
  <si>
    <t>https://www.acaps.org/country/India/crisis/Kashmir-conflict</t>
  </si>
  <si>
    <t>01/03/2019</t>
  </si>
  <si>
    <t>Afghan Refugees</t>
  </si>
  <si>
    <t>https://www.acaps.org/country/Iran/crisis/Afghan-Refugees</t>
  </si>
  <si>
    <t>01/03/2020</t>
  </si>
  <si>
    <t>https://www.acaps.org/country/Iraq/crisis/Country-level</t>
  </si>
  <si>
    <t>https://www.acaps.org/country/Iraq/crisis/Conflict</t>
  </si>
  <si>
    <t>Syrian Refugees</t>
  </si>
  <si>
    <t>https://www.acaps.org/country/Iraq/crisis/Syrian-Refugees</t>
  </si>
  <si>
    <t>https://www.acaps.org/country/Italy/crisis/Mixed-Migration</t>
  </si>
  <si>
    <t>Syrian refugees</t>
  </si>
  <si>
    <t>https://www.acaps.org/country/Jordan/crisis/Syrian-refugees</t>
  </si>
  <si>
    <t xml:space="preserve">Country level </t>
  </si>
  <si>
    <t>https://www.acaps.org/country/Kenya/crisis/Country-level</t>
  </si>
  <si>
    <t>01/06/2019</t>
  </si>
  <si>
    <t>Refugee situation</t>
  </si>
  <si>
    <t>https://www.acaps.org/country/Kenya/crisis/Refugee-situation</t>
  </si>
  <si>
    <t>https://www.acaps.org/country/Kenya/crisis/Drought</t>
  </si>
  <si>
    <t>https://www.acaps.org/country/Lebanon/crisis/Syrian-refugees</t>
  </si>
  <si>
    <t>Political and economic crisis</t>
  </si>
  <si>
    <t>Socioeconomic crisis</t>
  </si>
  <si>
    <t>https://www.acaps.org/country/Lebanon/crisis/Socioeconomic-crisis</t>
  </si>
  <si>
    <t>01/04/2020</t>
  </si>
  <si>
    <t>https://www.acaps.org/country/Libya/crisis/Complex-crisis</t>
  </si>
  <si>
    <t>https://www.acaps.org/country/Libya/crisis/Mixed-Migration</t>
  </si>
  <si>
    <t>https://www.acaps.org/country/Lesotho/crisis/Drought</t>
  </si>
  <si>
    <t>https://www.acaps.org/country/Morocco/crisis/Mixed-Migration</t>
  </si>
  <si>
    <t>https://www.acaps.org/country/Madagascar/crisis/Drought</t>
  </si>
  <si>
    <t>Country Level</t>
  </si>
  <si>
    <t>https://www.acaps.org/country/Mexico/crisis/Country-Level</t>
  </si>
  <si>
    <t>01/11/2019</t>
  </si>
  <si>
    <t>Other type of violence</t>
  </si>
  <si>
    <t>Criminal Violence</t>
  </si>
  <si>
    <t>https://www.acaps.org/country/Mexico/crisis/Criminal-Violence</t>
  </si>
  <si>
    <t>https://www.acaps.org/country/Mexico/crisis/Mixed-Migration</t>
  </si>
  <si>
    <t>https://www.acaps.org/country/Mali/crisis/Complex-crisis</t>
  </si>
  <si>
    <t>https://www.acaps.org/country/Myanmar/crisis/Country-level</t>
  </si>
  <si>
    <t>Rakhine conflict</t>
  </si>
  <si>
    <t>https://www.acaps.org/country/Myanmar/crisis/Rakhine-conflict</t>
  </si>
  <si>
    <t>Kachin and Shan conflict</t>
  </si>
  <si>
    <t>https://www.acaps.org/country/Myanmar/crisis/Kachin-and-Shan-conflict</t>
  </si>
  <si>
    <t>Post-coup Violence</t>
  </si>
  <si>
    <t>https://www.acaps.org/country/Myanmar/crisis/Post-coup-Violence</t>
  </si>
  <si>
    <t>17/06/2021</t>
  </si>
  <si>
    <t>Violent Insurgency in Cabo Delgado</t>
  </si>
  <si>
    <t>https://www.acaps.org/country/Mozambique/crisis/Violent-Insurgency-in-Cabo-Delgado</t>
  </si>
  <si>
    <t>Malian refugees</t>
  </si>
  <si>
    <t>https://www.acaps.org/country/Mauritania/crisis/Malian-refugees</t>
  </si>
  <si>
    <t>Food security</t>
  </si>
  <si>
    <t>https://www.acaps.org/country/Mauritania/crisis/Food-security</t>
  </si>
  <si>
    <t>Complex</t>
  </si>
  <si>
    <t>https://www.acaps.org/country/Malawi/crisis/Complex</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</si>
  <si>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</si>
  <si>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</si>
  <si>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</si>
  <si>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</si>
  <si>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</si>
  <si>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</si>
  <si>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</si>
  <si>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https://www.acaps.org/country/Niger/crisis/Boko-Haram</t>
  </si>
  <si>
    <t xml:space="preserve">Cross-border violence </t>
  </si>
  <si>
    <t>https://www.acaps.org/country/Niger/crisis/Cross-border-violence</t>
  </si>
  <si>
    <t>https://www.acaps.org/country/Niger/crisis/Nigerian-Refugees</t>
  </si>
  <si>
    <t>https://www.acaps.org/country/Nigeria/crisis/Complex-crisis</t>
  </si>
  <si>
    <t>Middle Belt</t>
  </si>
  <si>
    <t>https://www.acaps.org/country/Nigeria/crisis/Middle-Belt</t>
  </si>
  <si>
    <t xml:space="preserve">Boko Haram </t>
  </si>
  <si>
    <t>https://www.acaps.org/country/Nigeria/crisis/Boko-Haram</t>
  </si>
  <si>
    <t>https://www.acaps.org/country/Nigeria/crisis/Northwest-Banditry</t>
  </si>
  <si>
    <t>Cameroonian Refugees</t>
  </si>
  <si>
    <t>https://www.acaps.org/country/Nigeria/crisis/Cameroonian-Refugees</t>
  </si>
  <si>
    <t>https://www.acaps.org/country/Nicaragua/crisis/Socioeconomic-crisis</t>
  </si>
  <si>
    <t>https://www.acaps.org/country/Pakistan/crisis/Complex-crisis</t>
  </si>
  <si>
    <t>Kashmir conflict</t>
  </si>
  <si>
    <t>https://www.acaps.org/country/Pakistan/crisis/Kashmir-conflict</t>
  </si>
  <si>
    <t>01/02/2019</t>
  </si>
  <si>
    <t>https://www.acaps.org/country/Peru/crisis/Venezuelan-refugees</t>
  </si>
  <si>
    <t>https://www.acaps.org/country/Philippines/crisis/Country-level</t>
  </si>
  <si>
    <t>Mindanao Conflict</t>
  </si>
  <si>
    <t>https://www.acaps.org/country/Philippines/crisis/Mindanao-Conflict</t>
  </si>
  <si>
    <t>Tropical cyclone</t>
  </si>
  <si>
    <t>Typhoon RAI (Odette)</t>
  </si>
  <si>
    <t>https://www.acaps.org/country/Philippines/crisis/Typhoon-RAI-(Odette)</t>
  </si>
  <si>
    <t>19/12/2021</t>
  </si>
  <si>
    <t>https://www.acaps.org/country/DPRK/crisis/Complex-crisis</t>
  </si>
  <si>
    <t>https://www.acaps.org/country/Palestine/crisis/Conflict</t>
  </si>
  <si>
    <t>NGA,NER,TCD,CMR</t>
  </si>
  <si>
    <t>Africa,Africa,Africa,Africa</t>
  </si>
  <si>
    <t>Regional crisis</t>
  </si>
  <si>
    <t>Regional Boko Haram</t>
  </si>
  <si>
    <t>https://www.acaps.org/country/Nigeria/crisis/Regional-Boko-Haram</t>
  </si>
  <si>
    <t>VEN,BRA,COL,ECU,PER,TTO</t>
  </si>
  <si>
    <t>Americas,Americas,Americas,Americas,Americas,Americas</t>
  </si>
  <si>
    <t>https://www.acaps.org/country/Venezuela/crisis/Venezuela-Regional-Crisis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</si>
  <si>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</si>
  <si>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</si>
  <si>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</si>
  <si>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</si>
  <si>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</si>
  <si>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</si>
  <si>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</si>
  <si>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TUR,GRC</t>
  </si>
  <si>
    <t>Middle east,Europe</t>
  </si>
  <si>
    <t>https://www.acaps.org/country/Turkey/crisis/Eastern-Mediterranean-Route</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</si>
  <si>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</si>
  <si>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</si>
  <si>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</si>
  <si>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</si>
  <si>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</si>
  <si>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</si>
  <si>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</si>
  <si>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</si>
  <si>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
  </si>
  <si>
    <t>Africa,Africa,Africa,Africa,Africa,Africa,Africa</t>
  </si>
  <si>
    <t>https://www.acaps.org/country/Lesotho/crisis/Southern-Africa-Regional-Food-Security-Crisis</t>
  </si>
  <si>
    <t>01/02/2020</t>
  </si>
  <si>
    <t>ARM,AZE</t>
  </si>
  <si>
    <t>Middle east,Middle east</t>
  </si>
  <si>
    <t>Regional Nagorno-Karabakh Conflict</t>
  </si>
  <si>
    <t>https://www.acaps.org/country/Armenia/crisis/Regional-Nagorno-Karabakh-Conflict</t>
  </si>
  <si>
    <t>29/10/2020</t>
  </si>
  <si>
    <t>https://www.acaps.org/country/Rwanda/crisis/Refugees</t>
  </si>
  <si>
    <t>https://www.acaps.org/country/Sudan/crisis/Complex-crisis</t>
  </si>
  <si>
    <t>https://www.acaps.org/country/Sudan/crisis/Refugees</t>
  </si>
  <si>
    <t>https://www.acaps.org/country/Sudan/crisis/Floods</t>
  </si>
  <si>
    <t>01/08/2020</t>
  </si>
  <si>
    <t>Refugee influx from Tigray</t>
  </si>
  <si>
    <t>https://www.acaps.org/country/Sudan/crisis/Refugee-influx-from-Tigray</t>
  </si>
  <si>
    <t>07/01/2021</t>
  </si>
  <si>
    <t>West-Darfur Violence</t>
  </si>
  <si>
    <t>https://www.acaps.org/country/Sudan/crisis/West-Darfur-Violence</t>
  </si>
  <si>
    <t>27/04/2021</t>
  </si>
  <si>
    <t>https://www.acaps.org/country/Senegal/crisis/Drought</t>
  </si>
  <si>
    <t>https://www.acaps.org/country/El Salvador/crisis/Complex-crisis</t>
  </si>
  <si>
    <t>https://www.acaps.org/country/Somalia/crisis/Complex-crisis</t>
  </si>
  <si>
    <t>https://www.acaps.org/country/Somalia/crisis/Mixed-Migration</t>
  </si>
  <si>
    <t>https://www.acaps.org/country/Somalia/crisis/Drought</t>
  </si>
  <si>
    <t>24/11/2021</t>
  </si>
  <si>
    <t>https://www.acaps.org/country/South Sudan/crisis/Complex-crisis</t>
  </si>
  <si>
    <t>https://www.acaps.org/country/Eswatini/crisis/Food-Security-Crisis</t>
  </si>
  <si>
    <t>11/11/2020</t>
  </si>
  <si>
    <t>https://www.acaps.org/country/Syria/crisis/Conflict</t>
  </si>
  <si>
    <t>https://www.acaps.org/country/Chad/crisis/Complex-crisis</t>
  </si>
  <si>
    <t>https://www.acaps.org/country/Chad/crisis/Boko-Haram</t>
  </si>
  <si>
    <t>https://www.acaps.org/country/Chad/crisis/CAR-refugees</t>
  </si>
  <si>
    <t>Darfur refugees</t>
  </si>
  <si>
    <t>https://www.acaps.org/country/Chad/crisis/Darfur-refugees</t>
  </si>
  <si>
    <t>Tibesti conflict</t>
  </si>
  <si>
    <t>https://www.acaps.org/country/Chad/crisis/Tibesti-conflict</t>
  </si>
  <si>
    <t>https://www.acaps.org/country/Thailand/crisis/Country-level</t>
  </si>
  <si>
    <t>https://www.acaps.org/country/Thailand/crisis/Conflict</t>
  </si>
  <si>
    <t>https://www.acaps.org/country/Thailand/crisis/Refugees</t>
  </si>
  <si>
    <t>https://www.acaps.org/country/Trinidad and Tobago/crisis/Venezuelan-refugees</t>
  </si>
  <si>
    <t>https://www.acaps.org/country/Tunisia/crisis/Mixed-Migration</t>
  </si>
  <si>
    <t>https://www.acaps.org/country/Turkey/crisis/Country-level</t>
  </si>
  <si>
    <t>https://www.acaps.org/country/Turkey/crisis/Syrian-refugees</t>
  </si>
  <si>
    <t>https://www.acaps.org/country/Turkey/crisis/Mixed-Migration</t>
  </si>
  <si>
    <t>Kurdish conflict</t>
  </si>
  <si>
    <t>https://www.acaps.org/country/Turkey/crisis/Kurdish-conflict</t>
  </si>
  <si>
    <t>https://www.acaps.org/country/Tanzania/crisis/Refugees</t>
  </si>
  <si>
    <t>https://www.acaps.org/country/Uganda/crisis/Refugees</t>
  </si>
  <si>
    <t>https://www.acaps.org/country/Ukraine/crisis/Conflict</t>
  </si>
  <si>
    <t>https://www.acaps.org/country/Venezuela/crisis/Complex-crisis</t>
  </si>
  <si>
    <t>https://www.acaps.org/country/Yemen/crisis/Complex-crisis</t>
  </si>
  <si>
    <t>https://www.acaps.org/country/Yemen/crisis/Mixed-Migration</t>
  </si>
  <si>
    <t>https://www.acaps.org/country/Zambia/crisis/Drought</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</si>
  <si>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</si>
  <si>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</si>
  <si>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</si>
  <si>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</si>
  <si>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</si>
  <si>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</si>
  <si>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</si>
  <si>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</si>
  <si>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</si>
  <si>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</si>
  <si>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</si>
  <si>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</si>
  <si>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</si>
  <si>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</si>
  <si>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</si>
  <si>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</si>
  <si>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</si>
  <si>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</si>
  <si>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</si>
  <si>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</si>
  <si>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</si>
  <si>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</si>
  <si>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</si>
  <si>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</si>
  <si>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</si>
  <si>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</si>
  <si>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</si>
  <si>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</si>
  <si>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</si>
  <si>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</si>
  <si>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</si>
  <si>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</si>
  <si>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</si>
  <si>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</si>
  <si>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</si>
  <si>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</si>
  <si>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</si>
  <si>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</si>
  <si>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</si>
  <si>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</si>
  <si>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</si>
  <si>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</si>
  <si>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</si>
  <si>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</si>
  <si>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</si>
  <si>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</si>
  <si>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</si>
  <si>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</si>
  <si>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</si>
  <si>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</si>
  <si>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</si>
  <si>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</si>
  <si>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</si>
  <si>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</si>
  <si>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</si>
  <si>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</si>
  <si>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</si>
  <si>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</si>
  <si>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</si>
  <si>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</si>
  <si>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</si>
  <si>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</si>
  <si>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</si>
  <si>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</si>
  <si>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</si>
  <si>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</si>
  <si>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</si>
  <si>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</si>
  <si>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</si>
  <si>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</si>
  <si>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</si>
  <si>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</si>
  <si>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</si>
  <si>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</si>
  <si>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</si>
  <si>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</si>
  <si>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</si>
  <si>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</si>
  <si>
    <t>Citation
INFORM. 2021. INFORM Seveirty Index December 2021.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</si>
  <si>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AFG001Buildings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</si>
  <si>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</si>
  <si>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</si>
  <si>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</si>
  <si>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</si>
  <si>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</si>
  <si>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</si>
  <si>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</si>
  <si>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</si>
  <si>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</si>
  <si>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</si>
  <si>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</si>
  <si>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</si>
  <si>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</si>
  <si>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BRA002Buildings in the affected area</t>
  </si>
  <si>
    <t>CAF001Buildings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</si>
  <si>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</si>
  <si>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</si>
  <si>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</si>
  <si>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</si>
  <si>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</si>
  <si>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</si>
  <si>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</si>
  <si>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</si>
  <si>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</si>
  <si>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CRI002People facing restricted access constraints</t>
  </si>
  <si>
    <t>DJI001Buildings in the affected area</t>
  </si>
  <si>
    <t>DJI002Buildings in the affected area</t>
  </si>
  <si>
    <t>DJI003Buildings in the affected area</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</si>
  <si>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</si>
  <si>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</si>
  <si>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</si>
  <si>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</si>
  <si>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</si>
  <si>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</si>
  <si>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</si>
  <si>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</si>
  <si>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ETH002Buildings in the affected area</t>
  </si>
  <si>
    <t>ETH003Buildings in the affected area</t>
  </si>
  <si>
    <t>ETH004Buildings damaged</t>
  </si>
  <si>
    <t>ETH004Buildings destroyed</t>
  </si>
  <si>
    <t>ETH004Buildings in the affected area</t>
  </si>
  <si>
    <t>ETH004Economic Losses</t>
  </si>
  <si>
    <t>GRC002Buildings in the affected area</t>
  </si>
  <si>
    <t>GTM001Buildings in the affected area</t>
  </si>
  <si>
    <t>HND001Buildings in the affected area</t>
  </si>
  <si>
    <t>HTI001Buildings in the affected area</t>
  </si>
  <si>
    <t>HTI002Buildings in the affected area</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</si>
  <si>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</si>
  <si>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</si>
  <si>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</si>
  <si>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</si>
  <si>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</si>
  <si>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</si>
  <si>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</si>
  <si>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</si>
  <si>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</si>
  <si>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</si>
  <si>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</si>
  <si>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</si>
  <si>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</si>
  <si>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</si>
  <si>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</si>
  <si>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LSO002Buildings in the affected area</t>
  </si>
  <si>
    <t>MAR002Buildings in the affected area</t>
  </si>
  <si>
    <t>MDG002Buildings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</si>
  <si>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</si>
  <si>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</si>
  <si>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</si>
  <si>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</si>
  <si>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</si>
  <si>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</si>
  <si>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</si>
  <si>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</si>
  <si>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MOZ004Buildings in the affected area</t>
  </si>
  <si>
    <t>MRT002Buildings in the affected area</t>
  </si>
  <si>
    <t>MRT003Buildings in the affected area</t>
  </si>
  <si>
    <t>MWI002Buildings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</si>
  <si>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</si>
  <si>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</si>
  <si>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</si>
  <si>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</si>
  <si>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</si>
  <si>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</si>
  <si>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</si>
  <si>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</si>
  <si>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</si>
  <si>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</si>
  <si>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</si>
  <si>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</si>
  <si>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</si>
  <si>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</si>
  <si>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</si>
  <si>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</si>
  <si>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</si>
  <si>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</si>
  <si>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</si>
  <si>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</si>
  <si>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</si>
  <si>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</si>
  <si>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</si>
  <si>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</si>
  <si>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</si>
  <si>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</si>
  <si>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PER002Buildings in the affected area</t>
  </si>
  <si>
    <t>PHL001Buildings in the affected area</t>
  </si>
  <si>
    <t>PHL001People facing limited access constraints</t>
  </si>
  <si>
    <t>PHL001People facing restricted access constraints</t>
  </si>
  <si>
    <t>PHL003Buildings in the affected area</t>
  </si>
  <si>
    <t>PHL010Buildings in the affected area</t>
  </si>
  <si>
    <t>PHL010People facing limited access constraints</t>
  </si>
  <si>
    <t>PHL010People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</si>
  <si>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</si>
  <si>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</si>
  <si>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</si>
  <si>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</si>
  <si>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</si>
  <si>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</si>
  <si>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</si>
  <si>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</si>
  <si>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</si>
  <si>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</si>
  <si>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</si>
  <si>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</si>
  <si>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</si>
  <si>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</si>
  <si>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</si>
  <si>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</si>
  <si>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</si>
  <si>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</si>
  <si>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</si>
  <si>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</si>
  <si>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SDN006Buildings in the affected area</t>
  </si>
  <si>
    <t>SDN007Buildings in the affected area</t>
  </si>
  <si>
    <t>SDN008Buildings in the affected area</t>
  </si>
  <si>
    <t>SEN002Buildings in the affected area</t>
  </si>
  <si>
    <t>SLV001Buildings in the affected area</t>
  </si>
  <si>
    <t>SOM001Buildings in the affected area</t>
  </si>
  <si>
    <t>SOM002Buildings in the affected area</t>
  </si>
  <si>
    <t>SOM005Buildings in the affected area</t>
  </si>
  <si>
    <t>SOM005People facing limited access constraints</t>
  </si>
  <si>
    <t>SOM005People facing restricted access constraints</t>
  </si>
  <si>
    <t>SSD001Buildings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</si>
  <si>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</si>
  <si>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</si>
  <si>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</si>
  <si>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</si>
  <si>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</si>
  <si>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</si>
  <si>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</si>
  <si>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</si>
  <si>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</si>
  <si>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</si>
  <si>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</si>
  <si>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</si>
  <si>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</si>
  <si>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</si>
  <si>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</si>
  <si>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</si>
  <si>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</si>
  <si>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</si>
  <si>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</si>
  <si>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</si>
  <si>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</si>
  <si>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TZA002Buildings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</si>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</sst>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s>
  <fonts count="132"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sz val="10"/>
      <color indexed="8"/>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0"/>
      <color rgb="FF000000"/>
      <name val="Arial"/>
    </font>
    <font>
      <b/>
      <sz val="10"/>
      <name val="Arial"/>
    </font>
  </fonts>
  <fills count="101">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3" fillId="0" borderId="0"/>
    <xf numFmtId="0" fontId="103" fillId="0" borderId="0"/>
    <xf numFmtId="0" fontId="103" fillId="0" borderId="0"/>
    <xf numFmtId="0" fontId="12" fillId="5" borderId="6"/>
    <xf numFmtId="0" fontId="3" fillId="21" borderId="3"/>
    <xf numFmtId="0" fontId="17" fillId="0" borderId="0"/>
    <xf numFmtId="0" fontId="8" fillId="0" borderId="54"/>
    <xf numFmtId="43" fontId="103" fillId="0" borderId="0"/>
    <xf numFmtId="0" fontId="83" fillId="0" borderId="0"/>
    <xf numFmtId="0" fontId="83" fillId="5" borderId="6"/>
    <xf numFmtId="9" fontId="83" fillId="0" borderId="0"/>
    <xf numFmtId="0" fontId="83" fillId="5" borderId="6"/>
    <xf numFmtId="0" fontId="103" fillId="0" borderId="0"/>
    <xf numFmtId="43" fontId="103" fillId="0" borderId="0"/>
    <xf numFmtId="0" fontId="103" fillId="0" borderId="0"/>
    <xf numFmtId="0" fontId="102" fillId="0" borderId="0">
      <alignment vertical="top"/>
    </xf>
    <xf numFmtId="0" fontId="102"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3"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3" fillId="35" borderId="0">
      <alignment horizontal="center" wrapText="1"/>
    </xf>
    <xf numFmtId="0" fontId="28" fillId="25" borderId="0">
      <alignment horizontal="center"/>
    </xf>
    <xf numFmtId="168" fontId="19" fillId="0" borderId="0"/>
    <xf numFmtId="43" fontId="103" fillId="0" borderId="0"/>
    <xf numFmtId="43" fontId="12" fillId="0" borderId="0"/>
    <xf numFmtId="3" fontId="103" fillId="0" borderId="0"/>
    <xf numFmtId="0" fontId="25" fillId="34" borderId="57"/>
    <xf numFmtId="169" fontId="103" fillId="0" borderId="0"/>
    <xf numFmtId="0" fontId="29" fillId="26" borderId="64">
      <protection locked="0"/>
    </xf>
    <xf numFmtId="0" fontId="103" fillId="0" borderId="0"/>
    <xf numFmtId="0" fontId="30" fillId="26" borderId="64">
      <protection locked="0"/>
    </xf>
    <xf numFmtId="0" fontId="103" fillId="26" borderId="55"/>
    <xf numFmtId="0" fontId="103" fillId="25" borderId="0"/>
    <xf numFmtId="170" fontId="103" fillId="0" borderId="0"/>
    <xf numFmtId="0" fontId="31" fillId="0" borderId="0"/>
    <xf numFmtId="2" fontId="103" fillId="0" borderId="0"/>
    <xf numFmtId="0" fontId="32" fillId="25" borderId="55">
      <alignment horizontal="left"/>
    </xf>
    <xf numFmtId="0" fontId="102"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3"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3" fillId="0" borderId="0"/>
    <xf numFmtId="0" fontId="42" fillId="38" borderId="0"/>
    <xf numFmtId="0" fontId="42" fillId="38" borderId="0"/>
    <xf numFmtId="0" fontId="12" fillId="0" borderId="0"/>
    <xf numFmtId="0" fontId="1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 fillId="0" borderId="0"/>
    <xf numFmtId="0" fontId="103" fillId="0" borderId="0"/>
    <xf numFmtId="0" fontId="19" fillId="0" borderId="0"/>
    <xf numFmtId="0" fontId="12" fillId="0" borderId="0"/>
    <xf numFmtId="0" fontId="19" fillId="0" borderId="0"/>
    <xf numFmtId="0" fontId="19" fillId="0" borderId="0"/>
    <xf numFmtId="0" fontId="103" fillId="0" borderId="0"/>
    <xf numFmtId="0" fontId="19" fillId="0" borderId="0"/>
    <xf numFmtId="0" fontId="12" fillId="0" borderId="0"/>
    <xf numFmtId="0" fontId="19" fillId="0" borderId="0"/>
    <xf numFmtId="0" fontId="103" fillId="0" borderId="0"/>
    <xf numFmtId="0" fontId="12" fillId="0" borderId="0"/>
    <xf numFmtId="0" fontId="103" fillId="0" borderId="0"/>
    <xf numFmtId="0" fontId="103" fillId="0" borderId="0"/>
    <xf numFmtId="0" fontId="103" fillId="0" borderId="0"/>
    <xf numFmtId="0" fontId="103" fillId="0" borderId="0"/>
    <xf numFmtId="0" fontId="12" fillId="39" borderId="59"/>
    <xf numFmtId="0" fontId="19" fillId="39" borderId="59"/>
    <xf numFmtId="0" fontId="44" fillId="9" borderId="0"/>
    <xf numFmtId="9" fontId="103"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40" borderId="0">
      <alignment horizontal="left" vertical="center"/>
    </xf>
    <xf numFmtId="0" fontId="103" fillId="0" borderId="62">
      <alignment horizontal="left" vertical="center" wrapText="1" indent="1"/>
    </xf>
    <xf numFmtId="171" fontId="103" fillId="0" borderId="62">
      <alignment horizontal="right" vertical="center" wrapText="1"/>
    </xf>
    <xf numFmtId="0" fontId="103" fillId="0" borderId="0">
      <alignment horizontal="left" vertical="center" wrapText="1"/>
    </xf>
    <xf numFmtId="0" fontId="103" fillId="0" borderId="0">
      <alignment horizontal="left" vertical="center" wrapText="1" indent="1"/>
    </xf>
    <xf numFmtId="171" fontId="103" fillId="0" borderId="0">
      <alignment horizontal="right" vertical="center" wrapText="1"/>
    </xf>
    <xf numFmtId="172" fontId="103" fillId="0" borderId="0">
      <alignment horizontal="right" vertical="center" wrapText="1"/>
    </xf>
    <xf numFmtId="0" fontId="103" fillId="0" borderId="19">
      <alignment horizontal="left" vertical="center" wrapText="1"/>
    </xf>
    <xf numFmtId="0" fontId="103" fillId="0" borderId="19">
      <alignment horizontal="left" vertical="center" wrapText="1" indent="1"/>
    </xf>
    <xf numFmtId="171" fontId="103" fillId="0" borderId="19">
      <alignment horizontal="right" vertical="center" wrapText="1"/>
    </xf>
    <xf numFmtId="0" fontId="103" fillId="0" borderId="0">
      <alignment vertical="center" wrapText="1"/>
    </xf>
    <xf numFmtId="0" fontId="103" fillId="0" borderId="0"/>
    <xf numFmtId="0" fontId="103" fillId="0" borderId="0">
      <alignment vertical="center" wrapText="1"/>
    </xf>
    <xf numFmtId="0" fontId="103" fillId="0" borderId="0">
      <alignment vertical="center" wrapText="1"/>
    </xf>
    <xf numFmtId="0" fontId="103"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3"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3" fillId="0" borderId="62">
      <alignment horizontal="left" vertical="center" wrapText="1"/>
    </xf>
    <xf numFmtId="0" fontId="19" fillId="0" borderId="0"/>
    <xf numFmtId="0" fontId="50" fillId="0" borderId="0"/>
    <xf numFmtId="0" fontId="103" fillId="0" borderId="0">
      <alignment horizontal="left" wrapText="1"/>
    </xf>
    <xf numFmtId="0" fontId="103"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4" fillId="0" borderId="0">
      <alignment vertical="top"/>
      <protection locked="0"/>
    </xf>
    <xf numFmtId="0" fontId="68" fillId="0" borderId="0"/>
    <xf numFmtId="164" fontId="102"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3"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3" fillId="0" borderId="0"/>
    <xf numFmtId="43" fontId="12" fillId="0" borderId="0"/>
    <xf numFmtId="174" fontId="103" fillId="0" borderId="0"/>
    <xf numFmtId="0" fontId="103" fillId="26" borderId="46"/>
    <xf numFmtId="0" fontId="32" fillId="25" borderId="46">
      <alignment horizontal="left"/>
    </xf>
    <xf numFmtId="0" fontId="103"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2"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3" fillId="26" borderId="55"/>
    <xf numFmtId="0" fontId="32" fillId="25" borderId="55">
      <alignment horizontal="left"/>
    </xf>
    <xf numFmtId="0" fontId="36" fillId="28" borderId="56"/>
    <xf numFmtId="0" fontId="36" fillId="28" borderId="56"/>
    <xf numFmtId="0" fontId="103"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0" borderId="62">
      <alignment horizontal="left" vertical="center" wrapText="1" indent="1"/>
    </xf>
    <xf numFmtId="171" fontId="103" fillId="0" borderId="62">
      <alignment horizontal="right" vertical="center" wrapText="1"/>
    </xf>
    <xf numFmtId="0" fontId="29" fillId="26" borderId="64">
      <protection locked="0"/>
    </xf>
    <xf numFmtId="0" fontId="103"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3" fillId="26" borderId="55"/>
    <xf numFmtId="0" fontId="32" fillId="25" borderId="55">
      <alignment horizontal="left"/>
    </xf>
    <xf numFmtId="0" fontId="103"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3" fillId="0" borderId="0"/>
    <xf numFmtId="0" fontId="22" fillId="21" borderId="56"/>
    <xf numFmtId="0" fontId="23" fillId="0" borderId="55"/>
    <xf numFmtId="0" fontId="25" fillId="34" borderId="57"/>
    <xf numFmtId="43" fontId="103" fillId="0" borderId="0"/>
    <xf numFmtId="43" fontId="12" fillId="0" borderId="0"/>
    <xf numFmtId="0" fontId="25" fillId="34" borderId="57"/>
    <xf numFmtId="0" fontId="103" fillId="26" borderId="55"/>
    <xf numFmtId="0" fontId="32" fillId="25" borderId="55">
      <alignment horizontal="left"/>
    </xf>
    <xf numFmtId="0" fontId="36" fillId="28" borderId="56"/>
    <xf numFmtId="0" fontId="36" fillId="28" borderId="56"/>
    <xf numFmtId="0" fontId="103"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0" borderId="62">
      <alignment horizontal="left" vertical="center" wrapText="1" indent="1"/>
    </xf>
    <xf numFmtId="171" fontId="103" fillId="0" borderId="62">
      <alignment horizontal="right" vertical="center" wrapText="1"/>
    </xf>
    <xf numFmtId="0" fontId="103"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3" fillId="0" borderId="0"/>
    <xf numFmtId="43" fontId="12" fillId="0" borderId="0"/>
    <xf numFmtId="0" fontId="103" fillId="26" borderId="55"/>
    <xf numFmtId="0" fontId="32" fillId="25" borderId="55">
      <alignment horizontal="left"/>
    </xf>
    <xf numFmtId="0" fontId="103"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3" fillId="0" borderId="0"/>
    <xf numFmtId="173" fontId="103"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11">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23" borderId="0" xfId="0"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0" fontId="70" fillId="23" borderId="0" xfId="0" applyFont="1" applyFill="1" applyAlignment="1">
      <alignment horizontal="left" indent="1"/>
    </xf>
    <xf numFmtId="0" fontId="104" fillId="22" borderId="0" xfId="0" applyFont="1" applyFill="1" applyAlignment="1">
      <alignment horizontal="right" wrapText="1"/>
    </xf>
    <xf numFmtId="0" fontId="105" fillId="23" borderId="46" xfId="0" applyFont="1" applyFill="1" applyBorder="1" applyAlignment="1">
      <alignment horizontal="left" wrapText="1" inden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4" fillId="22" borderId="0" xfId="0" applyNumberFormat="1" applyFont="1" applyFill="1" applyAlignment="1">
      <alignment horizontal="right" wrapText="1"/>
    </xf>
    <xf numFmtId="0" fontId="106" fillId="23" borderId="30" xfId="203" applyFont="1" applyFill="1" applyBorder="1" applyAlignment="1">
      <alignment horizontal="center" textRotation="90" wrapText="1"/>
    </xf>
    <xf numFmtId="0" fontId="106"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08" fillId="23" borderId="30" xfId="204" applyFont="1" applyFill="1" applyBorder="1" applyAlignment="1">
      <alignment horizontal="center" textRotation="90" wrapText="1"/>
    </xf>
    <xf numFmtId="0" fontId="107" fillId="75" borderId="30" xfId="204" applyFont="1" applyFill="1" applyBorder="1" applyAlignment="1">
      <alignment horizontal="center" textRotation="90" wrapText="1"/>
    </xf>
    <xf numFmtId="0" fontId="109" fillId="23" borderId="30" xfId="204" applyFont="1" applyFill="1" applyBorder="1" applyAlignment="1">
      <alignment horizontal="center" textRotation="90" wrapText="1"/>
    </xf>
    <xf numFmtId="0" fontId="110" fillId="87" borderId="30" xfId="203"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2"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0" fontId="113" fillId="23" borderId="0" xfId="0" applyFont="1" applyFill="1" applyAlignment="1">
      <alignment horizontal="center" vertical="center"/>
    </xf>
    <xf numFmtId="0" fontId="0" fillId="23" borderId="0" xfId="0" applyFill="1" applyAlignment="1">
      <alignment vertical="top"/>
    </xf>
    <xf numFmtId="0" fontId="115" fillId="23" borderId="0" xfId="0" applyFont="1" applyFill="1"/>
    <xf numFmtId="0" fontId="120" fillId="23" borderId="0" xfId="204" applyFont="1" applyFill="1" applyBorder="1"/>
    <xf numFmtId="14" fontId="115"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19" fillId="43" borderId="0" xfId="32" applyFont="1" applyFill="1" applyAlignment="1">
      <alignment horizontal="left" indent="1"/>
    </xf>
    <xf numFmtId="0" fontId="37" fillId="94" borderId="46" xfId="204" applyFont="1" applyFill="1" applyBorder="1" applyAlignment="1">
      <alignment horizontal="center" textRotation="90" wrapText="1"/>
    </xf>
    <xf numFmtId="1"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 fontId="18" fillId="23" borderId="80"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6" fontId="100"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14" fontId="70" fillId="23" borderId="70" xfId="0" applyNumberFormat="1" applyFont="1" applyFill="1" applyBorder="1"/>
    <xf numFmtId="0" fontId="115" fillId="23" borderId="0" xfId="0" applyFont="1" applyFill="1" applyAlignment="1">
      <alignment horizontal="left" vertical="top" wrapText="1" indent="1"/>
    </xf>
    <xf numFmtId="0" fontId="118"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1" fillId="43" borderId="0" xfId="0" applyFont="1" applyFill="1"/>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6" borderId="0" xfId="0" applyFont="1" applyFill="1" applyAlignment="1">
      <alignment horizontal="center"/>
    </xf>
    <xf numFmtId="0" fontId="76" fillId="85" borderId="33" xfId="0" applyFont="1" applyFill="1" applyBorder="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23" borderId="35" xfId="0" applyFont="1" applyFill="1" applyBorder="1"/>
    <xf numFmtId="14" fontId="70" fillId="23" borderId="40" xfId="0" applyNumberFormat="1" applyFont="1" applyFill="1" applyBorder="1"/>
    <xf numFmtId="0" fontId="70" fillId="22" borderId="37" xfId="0" applyFont="1" applyFill="1" applyBorder="1"/>
    <xf numFmtId="2" fontId="70" fillId="0" borderId="35" xfId="0" applyNumberFormat="1" applyFont="1" applyBorder="1"/>
    <xf numFmtId="0" fontId="70" fillId="0" borderId="0" xfId="0" applyFont="1"/>
    <xf numFmtId="0" fontId="70" fillId="0" borderId="34" xfId="0" applyFont="1" applyBorder="1"/>
    <xf numFmtId="0" fontId="70" fillId="0" borderId="35" xfId="0" applyFont="1" applyBorder="1"/>
    <xf numFmtId="14" fontId="70" fillId="0" borderId="40"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14" fontId="70" fillId="0" borderId="37" xfId="0" applyNumberFormat="1" applyFont="1" applyBorder="1"/>
    <xf numFmtId="14"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0" fillId="23"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 fontId="70" fillId="95" borderId="0" xfId="0" applyNumberFormat="1" applyFont="1" applyFill="1" applyAlignment="1">
      <alignment horizontal="center"/>
    </xf>
    <xf numFmtId="0" fontId="122" fillId="93" borderId="0" xfId="0" applyFont="1" applyFill="1" applyAlignment="1">
      <alignment horizontal="center"/>
    </xf>
    <xf numFmtId="0" fontId="123" fillId="93" borderId="0" xfId="0" applyFont="1" applyFill="1"/>
    <xf numFmtId="0" fontId="123" fillId="0" borderId="0" xfId="0" applyFont="1"/>
    <xf numFmtId="17" fontId="114"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0" fontId="0" fillId="0" borderId="0" xfId="0"/>
    <xf numFmtId="14" fontId="0" fillId="0" borderId="0" xfId="0" applyNumberFormat="1"/>
    <xf numFmtId="0" fontId="74" fillId="0" borderId="10" xfId="220" applyFont="1" applyBorder="1" applyAlignment="1">
      <alignment horizontal="left" indent="1"/>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 fontId="18" fillId="0" borderId="53" xfId="220" applyNumberFormat="1" applyFont="1" applyBorder="1" applyAlignment="1">
      <alignment horizontal="center" vertical="center"/>
    </xf>
    <xf numFmtId="0" fontId="70" fillId="0" borderId="0" xfId="220" applyFont="1"/>
    <xf numFmtId="14" fontId="70" fillId="0" borderId="0" xfId="0" applyNumberFormat="1" applyFont="1"/>
    <xf numFmtId="0" fontId="1" fillId="0" borderId="0" xfId="220" applyFont="1"/>
    <xf numFmtId="0" fontId="116" fillId="23" borderId="0" xfId="0" applyFont="1" applyFill="1" applyAlignment="1">
      <alignment horizontal="left" vertical="top" wrapText="1" indent="1"/>
    </xf>
    <xf numFmtId="0" fontId="117" fillId="23" borderId="0" xfId="0" applyFont="1" applyFill="1" applyAlignment="1">
      <alignment horizontal="left" vertical="top" wrapText="1" indent="1"/>
    </xf>
    <xf numFmtId="0" fontId="76" fillId="94" borderId="0" xfId="0" applyFont="1" applyFill="1" applyAlignment="1">
      <alignment horizontal="center" wrapText="1"/>
    </xf>
    <xf numFmtId="164" fontId="81" fillId="24" borderId="32"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164" fontId="18" fillId="24" borderId="25"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81" fillId="0" borderId="32" xfId="220" applyNumberFormat="1" applyFont="1" applyBorder="1" applyAlignment="1">
      <alignment horizontal="center" vertical="center"/>
    </xf>
    <xf numFmtId="164" fontId="80" fillId="0" borderId="67" xfId="0" applyNumberFormat="1" applyFont="1" applyBorder="1" applyAlignment="1">
      <alignment horizont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164" fontId="99" fillId="24" borderId="11" xfId="220" applyNumberFormat="1" applyFont="1" applyFill="1" applyBorder="1" applyAlignment="1">
      <alignment horizontal="center" vertical="center"/>
    </xf>
    <xf numFmtId="164" fontId="81"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164" fontId="81" fillId="23" borderId="80" xfId="220" applyNumberFormat="1" applyFont="1" applyFill="1" applyBorder="1" applyAlignment="1">
      <alignment horizontal="center" vertical="center"/>
    </xf>
    <xf numFmtId="164" fontId="80" fillId="23" borderId="80" xfId="0" applyNumberFormat="1" applyFont="1" applyFill="1" applyBorder="1" applyAlignment="1">
      <alignment horizont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5" fontId="23" fillId="22" borderId="0" xfId="61" applyNumberFormat="1" applyFont="1" applyFill="1" applyAlignment="1">
      <alignment horizontal="center"/>
    </xf>
    <xf numFmtId="164" fontId="18" fillId="23" borderId="71"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5" fontId="23" fillId="22" borderId="0" xfId="13" applyNumberFormat="1" applyFont="1" applyFill="1" applyAlignment="1">
      <alignment horizontal="center"/>
    </xf>
    <xf numFmtId="164" fontId="10" fillId="23" borderId="83" xfId="73" applyNumberFormat="1" applyFont="1" applyFill="1" applyBorder="1" applyAlignment="1">
      <alignment horizontal="center" vertical="center"/>
    </xf>
    <xf numFmtId="164" fontId="70" fillId="0" borderId="0" xfId="0" applyNumberFormat="1" applyFont="1"/>
    <xf numFmtId="0" fontId="126" fillId="0" borderId="85" xfId="0" applyFont="1" applyBorder="1" applyAlignment="1">
      <alignment indent="1"/>
    </xf>
    <xf numFmtId="0" fontId="126" fillId="0" borderId="85" xfId="0" applyFont="1" applyBorder="1" applyAlignment="1"/>
    <xf numFmtId="0" fontId="128" fillId="99" borderId="85" xfId="0" applyFont="1" applyFill="1" applyBorder="1" applyAlignment="1">
      <alignment horizontal="center" textRotation="90" wrapText="1"/>
    </xf>
    <xf numFmtId="0" fontId="0" fillId="98" borderId="0" xfId="0" applyFill="1"/>
    <xf numFmtId="0" fontId="126" fillId="0" borderId="0" xfId="0" applyFont="1" applyAlignment="1">
      <alignment indent="1"/>
    </xf>
    <xf numFmtId="0" fontId="126" fillId="0" borderId="0" xfId="0" applyFont="1"/>
    <xf numFmtId="0" fontId="128" fillId="99" borderId="0" xfId="0" applyFont="1" applyFill="1" applyAlignment="1">
      <alignment horizontal="center" wrapText="1"/>
    </xf>
    <xf numFmtId="0" fontId="127" fillId="0" borderId="0" xfId="0" applyFont="1" applyAlignment="1">
      <alignment horizontal="center"/>
    </xf>
    <xf numFmtId="4" fontId="129" fillId="0" borderId="0" xfId="0" applyNumberFormat="1" applyFont="1" applyAlignment="1">
      <alignment horizontal="center"/>
    </xf>
    <xf numFmtId="175" fontId="129" fillId="0" borderId="0" xfId="0" applyNumberFormat="1" applyFont="1" applyAlignment="1">
      <alignment horizontal="center"/>
    </xf>
    <xf numFmtId="176" fontId="129" fillId="0" borderId="0" xfId="0" applyNumberFormat="1" applyFont="1" applyAlignment="1">
      <alignment horizontal="center"/>
    </xf>
    <xf numFmtId="0" fontId="126" fillId="98" borderId="85" xfId="0" applyFont="1" applyFill="1" applyBorder="1" applyAlignment="1">
      <alignment horizontal="center"/>
    </xf>
    <xf numFmtId="0" fontId="126" fillId="98" borderId="87" xfId="0" applyFont="1" applyFill="1" applyBorder="1" applyAlignment="1">
      <alignment horizontal="center"/>
    </xf>
    <xf numFmtId="0" fontId="126" fillId="97" borderId="85" xfId="0" applyFont="1" applyFill="1" applyBorder="1" applyAlignment="1">
      <alignment horizontal="center" textRotation="90" wrapText="1"/>
    </xf>
    <xf numFmtId="0" fontId="126" fillId="98" borderId="86" xfId="0" applyFont="1" applyFill="1" applyBorder="1" applyAlignment="1">
      <alignment horizontal="center" wrapText="1"/>
    </xf>
    <xf numFmtId="0" fontId="126" fillId="98" borderId="87" xfId="0" applyFont="1" applyFill="1" applyBorder="1" applyAlignment="1">
      <alignment horizontal="center" wrapText="1"/>
    </xf>
    <xf numFmtId="0" fontId="127" fillId="0" borderId="86" xfId="0" applyFont="1" applyBorder="1" applyAlignment="1">
      <alignment horizontal="center" wrapText="1"/>
    </xf>
    <xf numFmtId="0" fontId="126" fillId="98" borderId="0" xfId="0" applyFont="1" applyFill="1"/>
    <xf numFmtId="0" fontId="126" fillId="98" borderId="88" xfId="0" applyFont="1" applyFill="1" applyBorder="1"/>
    <xf numFmtId="3" fontId="126" fillId="0" borderId="0" xfId="0" applyNumberFormat="1" applyFont="1"/>
    <xf numFmtId="4" fontId="126" fillId="0" borderId="0" xfId="0" applyNumberFormat="1" applyFont="1"/>
    <xf numFmtId="0" fontId="126" fillId="98" borderId="87" xfId="0" applyFont="1" applyFill="1" applyBorder="1"/>
    <xf numFmtId="164" fontId="70" fillId="0" borderId="0" xfId="0" applyNumberFormat="1" applyFont="1" applyAlignment="1">
      <alignment horizontal="center"/>
    </xf>
    <xf numFmtId="0" fontId="0" fillId="100" borderId="0" xfId="0" applyFill="1"/>
    <xf numFmtId="0" fontId="130" fillId="0" borderId="84" xfId="0" applyFont="1" applyBorder="1" applyAlignment="1">
      <alignment horizontal="center" vertical="center"/>
    </xf>
    <xf numFmtId="17" fontId="130" fillId="0" borderId="84" xfId="0" applyNumberFormat="1" applyFont="1" applyBorder="1" applyAlignment="1">
      <alignment horizontal="center" vertical="center"/>
    </xf>
    <xf numFmtId="0" fontId="131" fillId="0" borderId="0" xfId="0" applyFont="1" applyAlignment="1">
      <alignment horizontal="center" vertical="center"/>
    </xf>
    <xf numFmtId="0" fontId="125" fillId="96" borderId="84" xfId="0" applyFont="1" applyFill="1" applyBorder="1" applyAlignment="1">
      <alignment horizontal="center" vertical="center"/>
    </xf>
    <xf numFmtId="0" fontId="125" fillId="96" borderId="85" xfId="0" applyFont="1" applyFill="1" applyBorder="1" applyAlignment="1">
      <alignment horizontal="center" vertical="center"/>
    </xf>
    <xf numFmtId="0" fontId="128" fillId="96" borderId="0" xfId="0" applyFont="1" applyFill="1"/>
    <xf numFmtId="0" fontId="128" fillId="0" borderId="0" xfId="0" applyFont="1"/>
    <xf numFmtId="164" fontId="0" fillId="0" borderId="0" xfId="0" applyNumberFormat="1"/>
    <xf numFmtId="0" fontId="0" fillId="0" borderId="0" xfId="0"/>
    <xf numFmtId="0" fontId="76" fillId="92" borderId="33" xfId="0" applyFont="1" applyFill="1" applyBorder="1" applyAlignment="1">
      <alignment horizontal="center"/>
    </xf>
    <xf numFmtId="0" fontId="70" fillId="0" borderId="0" xfId="0" applyFont="1"/>
    <xf numFmtId="0" fontId="0" fillId="0" borderId="33" xfId="0" applyBorder="1"/>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9"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59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6943725</xdr:colOff>
      <xdr:row>16</xdr:row>
      <xdr:rowOff>58208</xdr:rowOff>
    </xdr:from>
    <xdr:to>
      <xdr:col>0</xdr:col>
      <xdr:colOff>8316762</xdr:colOff>
      <xdr:row>16</xdr:row>
      <xdr:rowOff>540699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943725" y="20365508"/>
          <a:ext cx="1373037" cy="482491"/>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8386939"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17216</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workbookViewId="0">
      <selection activeCell="A25" sqref="A25"/>
    </sheetView>
  </sheetViews>
  <sheetFormatPr defaultColWidth="9.42578125" defaultRowHeight="15" x14ac:dyDescent="0.25"/>
  <cols>
    <col min="1" max="1" width="126" style="51" customWidth="1"/>
    <col min="2" max="2" width="9.42578125" style="51" customWidth="1"/>
    <col min="3" max="16384" width="9.42578125" style="51"/>
  </cols>
  <sheetData>
    <row r="1" spans="1:1" ht="122.1" customHeight="1" x14ac:dyDescent="0.25"/>
    <row r="2" spans="1:1" ht="20.85" customHeight="1" x14ac:dyDescent="0.25">
      <c r="A2" s="56" t="s">
        <v>6761</v>
      </c>
    </row>
    <row r="3" spans="1:1" ht="18.600000000000001" customHeight="1" x14ac:dyDescent="0.25">
      <c r="A3" s="68" t="s">
        <v>6762</v>
      </c>
    </row>
    <row r="4" spans="1:1" ht="60" customHeight="1" x14ac:dyDescent="0.25">
      <c r="A4" s="116" t="s">
        <v>6763</v>
      </c>
    </row>
    <row r="5" spans="1:1" ht="81" customHeight="1" x14ac:dyDescent="0.25">
      <c r="A5" s="202" t="s">
        <v>6764</v>
      </c>
    </row>
    <row r="6" spans="1:1" ht="21.75" customHeight="1" x14ac:dyDescent="0.25">
      <c r="A6" s="217" t="s">
        <v>6765</v>
      </c>
    </row>
    <row r="7" spans="1:1" s="117" customFormat="1" ht="168" customHeight="1" x14ac:dyDescent="0.25">
      <c r="A7" s="149" t="s">
        <v>6766</v>
      </c>
    </row>
    <row r="8" spans="1:1" s="117" customFormat="1" ht="22.35" customHeight="1" x14ac:dyDescent="0.25">
      <c r="A8" s="217" t="s">
        <v>6767</v>
      </c>
    </row>
    <row r="9" spans="1:1" s="117" customFormat="1" ht="232.35" customHeight="1" x14ac:dyDescent="0.25">
      <c r="A9" s="149" t="s">
        <v>6768</v>
      </c>
    </row>
    <row r="10" spans="1:1" ht="344.85" customHeight="1" x14ac:dyDescent="0.25">
      <c r="A10" s="118"/>
    </row>
    <row r="11" spans="1:1" ht="22.7" customHeight="1" x14ac:dyDescent="0.25">
      <c r="A11" s="217" t="s">
        <v>6769</v>
      </c>
    </row>
    <row r="12" spans="1:1" ht="213.6" customHeight="1" x14ac:dyDescent="0.25">
      <c r="A12" s="149" t="s">
        <v>6770</v>
      </c>
    </row>
    <row r="13" spans="1:1" ht="21" customHeight="1" x14ac:dyDescent="0.25">
      <c r="A13" s="217" t="s">
        <v>6771</v>
      </c>
    </row>
    <row r="14" spans="1:1" ht="145.35" customHeight="1" x14ac:dyDescent="0.25">
      <c r="A14" s="218" t="s">
        <v>6772</v>
      </c>
    </row>
    <row r="15" spans="1:1" ht="30" customHeight="1" x14ac:dyDescent="0.25">
      <c r="A15" s="150" t="s">
        <v>6773</v>
      </c>
    </row>
    <row r="16" spans="1:1" ht="80.099999999999994" customHeight="1" x14ac:dyDescent="0.25">
      <c r="A16" s="150" t="s">
        <v>6774</v>
      </c>
    </row>
    <row r="17" spans="1:1" ht="46.35" customHeight="1" x14ac:dyDescent="0.25">
      <c r="A17" s="57" t="s">
        <v>6775</v>
      </c>
    </row>
    <row r="18" spans="1:1" ht="64.5" customHeight="1" x14ac:dyDescent="0.25">
      <c r="A18" s="57" t="s">
        <v>7828</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35"/>
  <sheetViews>
    <sheetView topLeftCell="A117" workbookViewId="0">
      <selection activeCell="G145" sqref="G145"/>
    </sheetView>
  </sheetViews>
  <sheetFormatPr defaultColWidth="8.42578125" defaultRowHeight="15" x14ac:dyDescent="0.25"/>
  <cols>
    <col min="1" max="1" width="8.42578125" style="208" customWidth="1"/>
    <col min="2" max="5" width="9.42578125" style="208" customWidth="1"/>
    <col min="6" max="6" width="7" style="208" customWidth="1"/>
    <col min="7" max="7" width="6.42578125" style="208" customWidth="1"/>
  </cols>
  <sheetData>
    <row r="1" spans="1:9" x14ac:dyDescent="0.25">
      <c r="A1" s="305"/>
      <c r="B1" s="288"/>
      <c r="C1" s="288"/>
      <c r="D1" s="288"/>
      <c r="E1" s="288"/>
      <c r="F1" s="288"/>
      <c r="G1" s="288"/>
      <c r="H1" s="288"/>
    </row>
    <row r="2" spans="1:9" ht="147" customHeight="1" x14ac:dyDescent="0.25">
      <c r="A2" s="219" t="s">
        <v>1</v>
      </c>
      <c r="B2" s="153" t="s">
        <v>6919</v>
      </c>
      <c r="C2" s="153" t="s">
        <v>6920</v>
      </c>
      <c r="D2" s="153" t="s">
        <v>6921</v>
      </c>
      <c r="E2" s="153" t="s">
        <v>6922</v>
      </c>
      <c r="F2" s="154" t="s">
        <v>6920</v>
      </c>
      <c r="G2" s="154" t="s">
        <v>6923</v>
      </c>
      <c r="H2" s="155" t="s">
        <v>6924</v>
      </c>
      <c r="I2" s="71" t="s">
        <v>5</v>
      </c>
    </row>
    <row r="3" spans="1:9" x14ac:dyDescent="0.25">
      <c r="A3" s="156" t="str">
        <f>Lists!C:C</f>
        <v>AFG001</v>
      </c>
      <c r="B3" s="242">
        <f t="shared" ref="B3:B34" si="0">ROUND(AVERAGE(C3:E3),1)</f>
        <v>1.4</v>
      </c>
      <c r="C3" s="242">
        <f t="shared" ref="C3:C34" si="1">IF(F3="x","x",ROUND((5-(3-F3)/2*5),1))</f>
        <v>2.5</v>
      </c>
      <c r="D3" s="242">
        <f t="shared" ref="D3:D34" si="2">IF(G3&gt;365,5,ROUND((5-(365-G3)/364*5),1))</f>
        <v>1.8</v>
      </c>
      <c r="E3" s="242">
        <f t="shared" ref="E3:E34" si="3">IF(H3&gt;3,5,ROUND((5-(3-H3)/3*5),1))</f>
        <v>0</v>
      </c>
      <c r="F3" s="242">
        <f>'Data Reliability'!B3</f>
        <v>2</v>
      </c>
      <c r="G3" s="157">
        <f>Reliability_updated!V3</f>
        <v>128.9</v>
      </c>
      <c r="H3" s="157">
        <f>'Data Reliability'!C3</f>
        <v>0</v>
      </c>
      <c r="I3" t="str">
        <f>IF(Reliability!B3="x","x",(IF(ROUNDUP(Reliability!B3,0)=1,"Very High",IF(ROUNDUP(Reliability!B3,0)=2,"High",IF(ROUNDUP(Reliability!B3,0)=3,"Medium",IF(ROUNDUP(Reliability!B3,0)=4,"Low","Very Low"))))))</f>
        <v>High</v>
      </c>
    </row>
    <row r="4" spans="1:9" x14ac:dyDescent="0.25">
      <c r="A4" s="156" t="str">
        <f>Lists!C:C</f>
        <v>AGO002</v>
      </c>
      <c r="B4" s="242">
        <f t="shared" si="0"/>
        <v>0.2</v>
      </c>
      <c r="C4" s="242">
        <f t="shared" si="1"/>
        <v>0.5</v>
      </c>
      <c r="D4" s="242">
        <f t="shared" si="2"/>
        <v>0.2</v>
      </c>
      <c r="E4" s="242">
        <f t="shared" si="3"/>
        <v>0</v>
      </c>
      <c r="F4" s="242">
        <f>'Data Reliability'!B4</f>
        <v>1.2</v>
      </c>
      <c r="G4" s="157">
        <f>Reliability_updated!V4</f>
        <v>14.6</v>
      </c>
      <c r="H4" s="157">
        <f>'Data Reliability'!C4</f>
        <v>0</v>
      </c>
      <c r="I4" t="str">
        <f>IF(Reliability!B4="x","x",(IF(ROUNDUP(Reliability!B4,0)=1,"Very High",IF(ROUNDUP(Reliability!B4,0)=2,"High",IF(ROUNDUP(Reliability!B4,0)=3,"Medium",IF(ROUNDUP(Reliability!B4,0)=4,"Low","Very Low"))))))</f>
        <v>Very High</v>
      </c>
    </row>
    <row r="5" spans="1:9" x14ac:dyDescent="0.25">
      <c r="A5" s="156" t="str">
        <f>Lists!C:C</f>
        <v>ARM002</v>
      </c>
      <c r="B5" s="242">
        <f t="shared" si="0"/>
        <v>1.8</v>
      </c>
      <c r="C5" s="242">
        <f t="shared" si="1"/>
        <v>2</v>
      </c>
      <c r="D5" s="242">
        <f t="shared" si="2"/>
        <v>3.4</v>
      </c>
      <c r="E5" s="242">
        <f t="shared" si="3"/>
        <v>0</v>
      </c>
      <c r="F5" s="242">
        <f>'Data Reliability'!B5</f>
        <v>1.8</v>
      </c>
      <c r="G5" s="157">
        <f>Reliability_updated!V5</f>
        <v>247.2</v>
      </c>
      <c r="H5" s="157">
        <f>'Data Reliability'!C5</f>
        <v>0</v>
      </c>
      <c r="I5" t="str">
        <f>IF(Reliability!B5="x","x",(IF(ROUNDUP(Reliability!B5,0)=1,"Very High",IF(ROUNDUP(Reliability!B5,0)=2,"High",IF(ROUNDUP(Reliability!B5,0)=3,"Medium",IF(ROUNDUP(Reliability!B5,0)=4,"Low","Very Low"))))))</f>
        <v>High</v>
      </c>
    </row>
    <row r="6" spans="1:9" x14ac:dyDescent="0.25">
      <c r="A6" s="156" t="str">
        <f>Lists!C:C</f>
        <v>AZE002</v>
      </c>
      <c r="B6" s="242">
        <f t="shared" si="0"/>
        <v>4.2</v>
      </c>
      <c r="C6" s="242" t="str">
        <f t="shared" si="1"/>
        <v>x</v>
      </c>
      <c r="D6" s="242">
        <f t="shared" si="2"/>
        <v>5</v>
      </c>
      <c r="E6" s="242">
        <f t="shared" si="3"/>
        <v>3.3</v>
      </c>
      <c r="F6" s="242" t="str">
        <f>'Data Reliability'!B6</f>
        <v>x</v>
      </c>
      <c r="G6" s="157">
        <f>Reliability_updated!V6</f>
        <v>366.9</v>
      </c>
      <c r="H6" s="157">
        <f>'Data Reliability'!C6</f>
        <v>2</v>
      </c>
      <c r="I6" t="str">
        <f>IF(Reliability!B6="x","x",(IF(ROUNDUP(Reliability!B6,0)=1,"Very High",IF(ROUNDUP(Reliability!B6,0)=2,"High",IF(ROUNDUP(Reliability!B6,0)=3,"Medium",IF(ROUNDUP(Reliability!B6,0)=4,"Low","Very Low"))))))</f>
        <v>Very Low</v>
      </c>
    </row>
    <row r="7" spans="1:9" x14ac:dyDescent="0.25">
      <c r="A7" s="156" t="str">
        <f>Lists!C:C</f>
        <v>BDI001</v>
      </c>
      <c r="B7" s="242">
        <f t="shared" si="0"/>
        <v>2.2999999999999998</v>
      </c>
      <c r="C7" s="242">
        <f t="shared" si="1"/>
        <v>2.2999999999999998</v>
      </c>
      <c r="D7" s="242">
        <f t="shared" si="2"/>
        <v>4.5999999999999996</v>
      </c>
      <c r="E7" s="242">
        <f t="shared" si="3"/>
        <v>0</v>
      </c>
      <c r="F7" s="242">
        <f>'Data Reliability'!B7</f>
        <v>1.9</v>
      </c>
      <c r="G7" s="157">
        <f>Reliability_updated!V7</f>
        <v>335.7</v>
      </c>
      <c r="H7" s="157">
        <f>'Data Reliability'!C7</f>
        <v>0</v>
      </c>
      <c r="I7" t="str">
        <f>IF(Reliability!B7="x","x",(IF(ROUNDUP(Reliability!B7,0)=1,"Very High",IF(ROUNDUP(Reliability!B7,0)=2,"High",IF(ROUNDUP(Reliability!B7,0)=3,"Medium",IF(ROUNDUP(Reliability!B7,0)=4,"Low","Very Low"))))))</f>
        <v>Medium</v>
      </c>
    </row>
    <row r="8" spans="1:9" x14ac:dyDescent="0.25">
      <c r="A8" s="156" t="str">
        <f>Lists!C:C</f>
        <v>BFA002</v>
      </c>
      <c r="B8" s="242">
        <f t="shared" si="0"/>
        <v>1.2</v>
      </c>
      <c r="C8" s="242">
        <f t="shared" si="1"/>
        <v>0.5</v>
      </c>
      <c r="D8" s="242">
        <f t="shared" si="2"/>
        <v>3.1</v>
      </c>
      <c r="E8" s="242">
        <f t="shared" si="3"/>
        <v>0</v>
      </c>
      <c r="F8" s="242">
        <f>'Data Reliability'!B8</f>
        <v>1.2</v>
      </c>
      <c r="G8" s="157">
        <f>Reliability_updated!V8</f>
        <v>230.3</v>
      </c>
      <c r="H8" s="157">
        <f>'Data Reliability'!C8</f>
        <v>0</v>
      </c>
      <c r="I8" t="str">
        <f>IF(Reliability!B8="x","x",(IF(ROUNDUP(Reliability!B8,0)=1,"Very High",IF(ROUNDUP(Reliability!B8,0)=2,"High",IF(ROUNDUP(Reliability!B8,0)=3,"Medium",IF(ROUNDUP(Reliability!B8,0)=4,"Low","Very Low"))))))</f>
        <v>High</v>
      </c>
    </row>
    <row r="9" spans="1:9" x14ac:dyDescent="0.25">
      <c r="A9" s="156" t="str">
        <f>Lists!C:C</f>
        <v>BGD002</v>
      </c>
      <c r="B9" s="242">
        <f t="shared" si="0"/>
        <v>1.6</v>
      </c>
      <c r="C9" s="242">
        <f t="shared" si="1"/>
        <v>0.8</v>
      </c>
      <c r="D9" s="242">
        <f t="shared" si="2"/>
        <v>2.2999999999999998</v>
      </c>
      <c r="E9" s="242">
        <f t="shared" si="3"/>
        <v>1.7</v>
      </c>
      <c r="F9" s="242">
        <f>'Data Reliability'!B9</f>
        <v>1.3</v>
      </c>
      <c r="G9" s="157">
        <f>Reliability_updated!V9</f>
        <v>169.1</v>
      </c>
      <c r="H9" s="157">
        <f>'Data Reliability'!C9</f>
        <v>1</v>
      </c>
      <c r="I9" t="str">
        <f>IF(Reliability!B9="x","x",(IF(ROUNDUP(Reliability!B9,0)=1,"Very High",IF(ROUNDUP(Reliability!B9,0)=2,"High",IF(ROUNDUP(Reliability!B9,0)=3,"Medium",IF(ROUNDUP(Reliability!B9,0)=4,"Low","Very Low"))))))</f>
        <v>High</v>
      </c>
    </row>
    <row r="10" spans="1:9" x14ac:dyDescent="0.25">
      <c r="A10" s="156" t="str">
        <f>Lists!C:C</f>
        <v>BRA002</v>
      </c>
      <c r="B10" s="242">
        <f t="shared" si="0"/>
        <v>2.2999999999999998</v>
      </c>
      <c r="C10" s="242">
        <f t="shared" si="1"/>
        <v>3.3</v>
      </c>
      <c r="D10" s="242">
        <f t="shared" si="2"/>
        <v>3.7</v>
      </c>
      <c r="E10" s="242">
        <f t="shared" si="3"/>
        <v>0</v>
      </c>
      <c r="F10" s="242">
        <f>'Data Reliability'!B10</f>
        <v>2.2999999999999998</v>
      </c>
      <c r="G10" s="157">
        <f>Reliability_updated!V10</f>
        <v>271.7</v>
      </c>
      <c r="H10" s="157">
        <f>'Data Reliability'!C10</f>
        <v>0</v>
      </c>
      <c r="I10" t="str">
        <f>IF(Reliability!B10="x","x",(IF(ROUNDUP(Reliability!B10,0)=1,"Very High",IF(ROUNDUP(Reliability!B10,0)=2,"High",IF(ROUNDUP(Reliability!B10,0)=3,"Medium",IF(ROUNDUP(Reliability!B10,0)=4,"Low","Very Low"))))))</f>
        <v>Medium</v>
      </c>
    </row>
    <row r="11" spans="1:9" x14ac:dyDescent="0.25">
      <c r="A11" s="156" t="str">
        <f>Lists!C:C</f>
        <v>CAF001</v>
      </c>
      <c r="B11" s="242">
        <f t="shared" si="0"/>
        <v>2.7</v>
      </c>
      <c r="C11" s="242">
        <f t="shared" si="1"/>
        <v>3.5</v>
      </c>
      <c r="D11" s="242">
        <f t="shared" si="2"/>
        <v>4.7</v>
      </c>
      <c r="E11" s="242">
        <f t="shared" si="3"/>
        <v>0</v>
      </c>
      <c r="F11" s="242">
        <f>'Data Reliability'!B11</f>
        <v>2.4</v>
      </c>
      <c r="G11" s="157">
        <f>Reliability_updated!V11</f>
        <v>341.8</v>
      </c>
      <c r="H11" s="157">
        <f>'Data Reliability'!C11</f>
        <v>0</v>
      </c>
      <c r="I11" t="str">
        <f>IF(Reliability!B11="x","x",(IF(ROUNDUP(Reliability!B11,0)=1,"Very High",IF(ROUNDUP(Reliability!B11,0)=2,"High",IF(ROUNDUP(Reliability!B11,0)=3,"Medium",IF(ROUNDUP(Reliability!B11,0)=4,"Low","Very Low"))))))</f>
        <v>Medium</v>
      </c>
    </row>
    <row r="12" spans="1:9" x14ac:dyDescent="0.25">
      <c r="A12" s="156" t="str">
        <f>Lists!C:C</f>
        <v>CMR001</v>
      </c>
      <c r="B12" s="242">
        <f t="shared" si="0"/>
        <v>1.3</v>
      </c>
      <c r="C12" s="242">
        <f t="shared" si="1"/>
        <v>0.5</v>
      </c>
      <c r="D12" s="242">
        <f t="shared" si="2"/>
        <v>3.4</v>
      </c>
      <c r="E12" s="242">
        <f t="shared" si="3"/>
        <v>0</v>
      </c>
      <c r="F12" s="242">
        <f>'Data Reliability'!B12</f>
        <v>1.2</v>
      </c>
      <c r="G12" s="157">
        <f>Reliability_updated!V12</f>
        <v>247.8</v>
      </c>
      <c r="H12" s="157">
        <f>'Data Reliability'!C12</f>
        <v>0</v>
      </c>
      <c r="I12" t="str">
        <f>IF(Reliability!B12="x","x",(IF(ROUNDUP(Reliability!B12,0)=1,"Very High",IF(ROUNDUP(Reliability!B12,0)=2,"High",IF(ROUNDUP(Reliability!B12,0)=3,"Medium",IF(ROUNDUP(Reliability!B12,0)=4,"Low","Very Low"))))))</f>
        <v>High</v>
      </c>
    </row>
    <row r="13" spans="1:9" x14ac:dyDescent="0.25">
      <c r="A13" s="156" t="str">
        <f>Lists!C:C</f>
        <v>CMR002</v>
      </c>
      <c r="B13" s="242">
        <f t="shared" si="0"/>
        <v>0.9</v>
      </c>
      <c r="C13" s="242">
        <f t="shared" si="1"/>
        <v>0.3</v>
      </c>
      <c r="D13" s="242">
        <f t="shared" si="2"/>
        <v>2.2999999999999998</v>
      </c>
      <c r="E13" s="242">
        <f t="shared" si="3"/>
        <v>0</v>
      </c>
      <c r="F13" s="242">
        <f>'Data Reliability'!B13</f>
        <v>1.1000000000000001</v>
      </c>
      <c r="G13" s="157">
        <f>Reliability_updated!V13</f>
        <v>166.8</v>
      </c>
      <c r="H13" s="157">
        <f>'Data Reliability'!C13</f>
        <v>0</v>
      </c>
      <c r="I13" t="str">
        <f>IF(Reliability!B13="x","x",(IF(ROUNDUP(Reliability!B13,0)=1,"Very High",IF(ROUNDUP(Reliability!B13,0)=2,"High",IF(ROUNDUP(Reliability!B13,0)=3,"Medium",IF(ROUNDUP(Reliability!B13,0)=4,"Low","Very Low"))))))</f>
        <v>Very High</v>
      </c>
    </row>
    <row r="14" spans="1:9" x14ac:dyDescent="0.25">
      <c r="A14" s="156" t="str">
        <f>Lists!C:C</f>
        <v>CMR003</v>
      </c>
      <c r="B14" s="242">
        <f t="shared" si="0"/>
        <v>2.2999999999999998</v>
      </c>
      <c r="C14" s="242">
        <f t="shared" si="1"/>
        <v>2.2999999999999998</v>
      </c>
      <c r="D14" s="242">
        <f t="shared" si="2"/>
        <v>4.5999999999999996</v>
      </c>
      <c r="E14" s="242">
        <f t="shared" si="3"/>
        <v>0</v>
      </c>
      <c r="F14" s="242">
        <f>'Data Reliability'!B14</f>
        <v>1.9</v>
      </c>
      <c r="G14" s="157">
        <f>Reliability_updated!V14</f>
        <v>334.2</v>
      </c>
      <c r="H14" s="157">
        <f>'Data Reliability'!C14</f>
        <v>0</v>
      </c>
      <c r="I14" t="str">
        <f>IF(Reliability!B14="x","x",(IF(ROUNDUP(Reliability!B14,0)=1,"Very High",IF(ROUNDUP(Reliability!B14,0)=2,"High",IF(ROUNDUP(Reliability!B14,0)=3,"Medium",IF(ROUNDUP(Reliability!B14,0)=4,"Low","Very Low"))))))</f>
        <v>Medium</v>
      </c>
    </row>
    <row r="15" spans="1:9" x14ac:dyDescent="0.25">
      <c r="A15" s="156" t="str">
        <f>Lists!C:C</f>
        <v>CMR004</v>
      </c>
      <c r="B15" s="242">
        <f t="shared" si="0"/>
        <v>3</v>
      </c>
      <c r="C15" s="242">
        <f t="shared" si="1"/>
        <v>2.2999999999999998</v>
      </c>
      <c r="D15" s="242">
        <f t="shared" si="2"/>
        <v>5</v>
      </c>
      <c r="E15" s="242">
        <f t="shared" si="3"/>
        <v>1.7</v>
      </c>
      <c r="F15" s="242">
        <f>'Data Reliability'!B15</f>
        <v>1.9</v>
      </c>
      <c r="G15" s="157">
        <f>Reliability_updated!V15</f>
        <v>374.8</v>
      </c>
      <c r="H15" s="157">
        <f>'Data Reliability'!C15</f>
        <v>1</v>
      </c>
      <c r="I15" t="str">
        <f>IF(Reliability!B15="x","x",(IF(ROUNDUP(Reliability!B15,0)=1,"Very High",IF(ROUNDUP(Reliability!B15,0)=2,"High",IF(ROUNDUP(Reliability!B15,0)=3,"Medium",IF(ROUNDUP(Reliability!B15,0)=4,"Low","Very Low"))))))</f>
        <v>Medium</v>
      </c>
    </row>
    <row r="16" spans="1:9" x14ac:dyDescent="0.25">
      <c r="A16" s="156" t="str">
        <f>Lists!C:C</f>
        <v>COD001</v>
      </c>
      <c r="B16" s="242">
        <f t="shared" si="0"/>
        <v>2.2999999999999998</v>
      </c>
      <c r="C16" s="242">
        <f t="shared" si="1"/>
        <v>2.2999999999999998</v>
      </c>
      <c r="D16" s="242">
        <f t="shared" si="2"/>
        <v>4.5999999999999996</v>
      </c>
      <c r="E16" s="242">
        <f t="shared" si="3"/>
        <v>0</v>
      </c>
      <c r="F16" s="242">
        <f>'Data Reliability'!B16</f>
        <v>1.9</v>
      </c>
      <c r="G16" s="157">
        <f>Reliability_updated!V16</f>
        <v>334.3</v>
      </c>
      <c r="H16" s="157">
        <f>'Data Reliability'!C16</f>
        <v>0</v>
      </c>
      <c r="I16" t="str">
        <f>IF(Reliability!B16="x","x",(IF(ROUNDUP(Reliability!B16,0)=1,"Very High",IF(ROUNDUP(Reliability!B16,0)=2,"High",IF(ROUNDUP(Reliability!B16,0)=3,"Medium",IF(ROUNDUP(Reliability!B16,0)=4,"Low","Very Low"))))))</f>
        <v>Medium</v>
      </c>
    </row>
    <row r="17" spans="1:9" x14ac:dyDescent="0.25">
      <c r="A17" s="156" t="str">
        <f>Lists!C:C</f>
        <v>COG001</v>
      </c>
      <c r="B17" s="242">
        <f t="shared" si="0"/>
        <v>3.7</v>
      </c>
      <c r="C17" s="242">
        <f t="shared" si="1"/>
        <v>3.3</v>
      </c>
      <c r="D17" s="242">
        <f t="shared" si="2"/>
        <v>4.5</v>
      </c>
      <c r="E17" s="242">
        <f t="shared" si="3"/>
        <v>3.3</v>
      </c>
      <c r="F17" s="242">
        <f>'Data Reliability'!B17</f>
        <v>2.2999999999999998</v>
      </c>
      <c r="G17" s="157">
        <f>Reliability_updated!V17</f>
        <v>328.6</v>
      </c>
      <c r="H17" s="157">
        <f>'Data Reliability'!C17</f>
        <v>2</v>
      </c>
      <c r="I17" t="str">
        <f>IF(Reliability!B17="x","x",(IF(ROUNDUP(Reliability!B17,0)=1,"Very High",IF(ROUNDUP(Reliability!B17,0)=2,"High",IF(ROUNDUP(Reliability!B17,0)=3,"Medium",IF(ROUNDUP(Reliability!B17,0)=4,"Low","Very Low"))))))</f>
        <v>Low</v>
      </c>
    </row>
    <row r="18" spans="1:9" x14ac:dyDescent="0.25">
      <c r="A18" s="156" t="str">
        <f>Lists!C:C</f>
        <v>COL001</v>
      </c>
      <c r="B18" s="242">
        <f t="shared" si="0"/>
        <v>1.5</v>
      </c>
      <c r="C18" s="242">
        <f t="shared" si="1"/>
        <v>2</v>
      </c>
      <c r="D18" s="242">
        <f t="shared" si="2"/>
        <v>2.6</v>
      </c>
      <c r="E18" s="242">
        <f t="shared" si="3"/>
        <v>0</v>
      </c>
      <c r="F18" s="242">
        <f>'Data Reliability'!B18</f>
        <v>1.8</v>
      </c>
      <c r="G18" s="157">
        <f>Reliability_updated!V18</f>
        <v>189.9</v>
      </c>
      <c r="H18" s="157">
        <f>'Data Reliability'!C18</f>
        <v>0</v>
      </c>
      <c r="I18" t="str">
        <f>IF(Reliability!B18="x","x",(IF(ROUNDUP(Reliability!B18,0)=1,"Very High",IF(ROUNDUP(Reliability!B18,0)=2,"High",IF(ROUNDUP(Reliability!B18,0)=3,"Medium",IF(ROUNDUP(Reliability!B18,0)=4,"Low","Very Low"))))))</f>
        <v>High</v>
      </c>
    </row>
    <row r="19" spans="1:9" x14ac:dyDescent="0.25">
      <c r="A19" s="156" t="str">
        <f>Lists!C:C</f>
        <v>COL002</v>
      </c>
      <c r="B19" s="242">
        <f t="shared" si="0"/>
        <v>2.5</v>
      </c>
      <c r="C19" s="242">
        <f t="shared" si="1"/>
        <v>2.2999999999999998</v>
      </c>
      <c r="D19" s="242">
        <f t="shared" si="2"/>
        <v>3.5</v>
      </c>
      <c r="E19" s="242">
        <f t="shared" si="3"/>
        <v>1.7</v>
      </c>
      <c r="F19" s="242">
        <f>'Data Reliability'!B19</f>
        <v>1.9</v>
      </c>
      <c r="G19" s="157">
        <f>Reliability_updated!V19</f>
        <v>255.8</v>
      </c>
      <c r="H19" s="157">
        <f>'Data Reliability'!C19</f>
        <v>1</v>
      </c>
      <c r="I19" t="str">
        <f>IF(Reliability!B19="x","x",(IF(ROUNDUP(Reliability!B19,0)=1,"Very High",IF(ROUNDUP(Reliability!B19,0)=2,"High",IF(ROUNDUP(Reliability!B19,0)=3,"Medium",IF(ROUNDUP(Reliability!B19,0)=4,"Low","Very Low"))))))</f>
        <v>Medium</v>
      </c>
    </row>
    <row r="20" spans="1:9" x14ac:dyDescent="0.25">
      <c r="A20" s="156" t="str">
        <f>Lists!C:C</f>
        <v>CRI002</v>
      </c>
      <c r="B20" s="242">
        <f t="shared" si="0"/>
        <v>2.8</v>
      </c>
      <c r="C20" s="242">
        <f t="shared" si="1"/>
        <v>3.3</v>
      </c>
      <c r="D20" s="242">
        <f t="shared" si="2"/>
        <v>5</v>
      </c>
      <c r="E20" s="242">
        <f t="shared" si="3"/>
        <v>0</v>
      </c>
      <c r="F20" s="242">
        <f>'Data Reliability'!B20</f>
        <v>2.2999999999999998</v>
      </c>
      <c r="G20" s="157">
        <f>Reliability_updated!V20</f>
        <v>419.7</v>
      </c>
      <c r="H20" s="157">
        <f>'Data Reliability'!C20</f>
        <v>0</v>
      </c>
      <c r="I20" t="str">
        <f>IF(Reliability!B20="x","x",(IF(ROUNDUP(Reliability!B20,0)=1,"Very High",IF(ROUNDUP(Reliability!B20,0)=2,"High",IF(ROUNDUP(Reliability!B20,0)=3,"Medium",IF(ROUNDUP(Reliability!B20,0)=4,"Low","Very Low"))))))</f>
        <v>Medium</v>
      </c>
    </row>
    <row r="21" spans="1:9" x14ac:dyDescent="0.25">
      <c r="A21" s="156" t="str">
        <f>Lists!C:C</f>
        <v>DJI001</v>
      </c>
      <c r="B21" s="242">
        <f t="shared" si="0"/>
        <v>0.9</v>
      </c>
      <c r="C21" s="242">
        <f t="shared" si="1"/>
        <v>2.2999999999999998</v>
      </c>
      <c r="D21" s="242">
        <f t="shared" si="2"/>
        <v>0.3</v>
      </c>
      <c r="E21" s="242">
        <f t="shared" si="3"/>
        <v>0</v>
      </c>
      <c r="F21" s="242">
        <f>'Data Reliability'!B21</f>
        <v>1.9</v>
      </c>
      <c r="G21" s="157">
        <f>Reliability_updated!V21</f>
        <v>20.7</v>
      </c>
      <c r="H21" s="157">
        <f>'Data Reliability'!C21</f>
        <v>0</v>
      </c>
      <c r="I21" t="str">
        <f>IF(Reliability!B21="x","x",(IF(ROUNDUP(Reliability!B21,0)=1,"Very High",IF(ROUNDUP(Reliability!B21,0)=2,"High",IF(ROUNDUP(Reliability!B21,0)=3,"Medium",IF(ROUNDUP(Reliability!B21,0)=4,"Low","Very Low"))))))</f>
        <v>Very High</v>
      </c>
    </row>
    <row r="22" spans="1:9" x14ac:dyDescent="0.25">
      <c r="A22" s="156" t="str">
        <f>Lists!C:C</f>
        <v>DJI002</v>
      </c>
      <c r="B22" s="242">
        <f t="shared" si="0"/>
        <v>0.9</v>
      </c>
      <c r="C22" s="242">
        <f t="shared" si="1"/>
        <v>2.2999999999999998</v>
      </c>
      <c r="D22" s="242">
        <f t="shared" si="2"/>
        <v>0.4</v>
      </c>
      <c r="E22" s="242">
        <f t="shared" si="3"/>
        <v>0</v>
      </c>
      <c r="F22" s="242">
        <f>'Data Reliability'!B22</f>
        <v>1.9</v>
      </c>
      <c r="G22" s="157">
        <f>Reliability_updated!V22</f>
        <v>27.4</v>
      </c>
      <c r="H22" s="157">
        <f>'Data Reliability'!C22</f>
        <v>0</v>
      </c>
      <c r="I22" t="str">
        <f>IF(Reliability!B22="x","x",(IF(ROUNDUP(Reliability!B22,0)=1,"Very High",IF(ROUNDUP(Reliability!B22,0)=2,"High",IF(ROUNDUP(Reliability!B22,0)=3,"Medium",IF(ROUNDUP(Reliability!B22,0)=4,"Low","Very Low"))))))</f>
        <v>Very High</v>
      </c>
    </row>
    <row r="23" spans="1:9" x14ac:dyDescent="0.25">
      <c r="A23" s="156" t="str">
        <f>Lists!C:C</f>
        <v>DJI003</v>
      </c>
      <c r="B23" s="242">
        <f t="shared" si="0"/>
        <v>1.8</v>
      </c>
      <c r="C23" s="242">
        <f t="shared" si="1"/>
        <v>2.2999999999999998</v>
      </c>
      <c r="D23" s="242">
        <f t="shared" si="2"/>
        <v>1.3</v>
      </c>
      <c r="E23" s="242">
        <f t="shared" si="3"/>
        <v>1.7</v>
      </c>
      <c r="F23" s="242">
        <f>'Data Reliability'!B23</f>
        <v>1.9</v>
      </c>
      <c r="G23" s="157">
        <f>Reliability_updated!V23</f>
        <v>94.9</v>
      </c>
      <c r="H23" s="157">
        <f>'Data Reliability'!C23</f>
        <v>1</v>
      </c>
      <c r="I23" t="str">
        <f>IF(Reliability!B23="x","x",(IF(ROUNDUP(Reliability!B23,0)=1,"Very High",IF(ROUNDUP(Reliability!B23,0)=2,"High",IF(ROUNDUP(Reliability!B23,0)=3,"Medium",IF(ROUNDUP(Reliability!B23,0)=4,"Low","Very Low"))))))</f>
        <v>High</v>
      </c>
    </row>
    <row r="24" spans="1:9" x14ac:dyDescent="0.25">
      <c r="A24" s="156" t="str">
        <f>Lists!C:C</f>
        <v>DZA002</v>
      </c>
      <c r="B24" s="242">
        <f t="shared" si="0"/>
        <v>5</v>
      </c>
      <c r="C24" s="242" t="str">
        <f t="shared" si="1"/>
        <v>x</v>
      </c>
      <c r="D24" s="242">
        <f t="shared" si="2"/>
        <v>5</v>
      </c>
      <c r="E24" s="242">
        <f t="shared" si="3"/>
        <v>5</v>
      </c>
      <c r="F24" s="242" t="str">
        <f>'Data Reliability'!B24</f>
        <v>x</v>
      </c>
      <c r="G24" s="157">
        <f>Reliability_updated!V24</f>
        <v>574.29999999999995</v>
      </c>
      <c r="H24" s="157">
        <f>'Data Reliability'!C24</f>
        <v>3</v>
      </c>
      <c r="I24" t="str">
        <f>IF(Reliability!B24="x","x",(IF(ROUNDUP(Reliability!B24,0)=1,"Very High",IF(ROUNDUP(Reliability!B24,0)=2,"High",IF(ROUNDUP(Reliability!B24,0)=3,"Medium",IF(ROUNDUP(Reliability!B24,0)=4,"Low","Very Low"))))))</f>
        <v>Very Low</v>
      </c>
    </row>
    <row r="25" spans="1:9" x14ac:dyDescent="0.25">
      <c r="A25" s="156" t="str">
        <f>Lists!C:C</f>
        <v>DZA003</v>
      </c>
      <c r="B25" s="242">
        <f t="shared" si="0"/>
        <v>2.9</v>
      </c>
      <c r="C25" s="242">
        <f t="shared" si="1"/>
        <v>3.8</v>
      </c>
      <c r="D25" s="242">
        <f t="shared" si="2"/>
        <v>5</v>
      </c>
      <c r="E25" s="242">
        <f t="shared" si="3"/>
        <v>0</v>
      </c>
      <c r="F25" s="242">
        <f>'Data Reliability'!B25</f>
        <v>2.5</v>
      </c>
      <c r="G25" s="157">
        <f>Reliability_updated!V25</f>
        <v>661.2</v>
      </c>
      <c r="H25" s="157">
        <f>'Data Reliability'!C25</f>
        <v>0</v>
      </c>
      <c r="I25" t="str">
        <f>IF(Reliability!B25="x","x",(IF(ROUNDUP(Reliability!B25,0)=1,"Very High",IF(ROUNDUP(Reliability!B25,0)=2,"High",IF(ROUNDUP(Reliability!B25,0)=3,"Medium",IF(ROUNDUP(Reliability!B25,0)=4,"Low","Very Low"))))))</f>
        <v>Medium</v>
      </c>
    </row>
    <row r="26" spans="1:9" x14ac:dyDescent="0.25">
      <c r="A26" s="156" t="str">
        <f>Lists!C:C</f>
        <v>DZA004</v>
      </c>
      <c r="B26" s="242">
        <f t="shared" si="0"/>
        <v>5</v>
      </c>
      <c r="C26" s="242" t="str">
        <f t="shared" si="1"/>
        <v>x</v>
      </c>
      <c r="D26" s="242">
        <f t="shared" si="2"/>
        <v>5</v>
      </c>
      <c r="E26" s="242">
        <f t="shared" si="3"/>
        <v>5</v>
      </c>
      <c r="F26" s="242" t="str">
        <f>'Data Reliability'!B26</f>
        <v>x</v>
      </c>
      <c r="G26" s="157">
        <f>Reliability_updated!V26</f>
        <v>492.1</v>
      </c>
      <c r="H26" s="157">
        <f>'Data Reliability'!C26</f>
        <v>3</v>
      </c>
      <c r="I26" t="str">
        <f>IF(Reliability!B26="x","x",(IF(ROUNDUP(Reliability!B26,0)=1,"Very High",IF(ROUNDUP(Reliability!B26,0)=2,"High",IF(ROUNDUP(Reliability!B26,0)=3,"Medium",IF(ROUNDUP(Reliability!B26,0)=4,"Low","Very Low"))))))</f>
        <v>Very Low</v>
      </c>
    </row>
    <row r="27" spans="1:9" x14ac:dyDescent="0.25">
      <c r="A27" s="156" t="str">
        <f>Lists!C:C</f>
        <v>ECU002</v>
      </c>
      <c r="B27" s="242">
        <f t="shared" si="0"/>
        <v>2.9</v>
      </c>
      <c r="C27" s="242">
        <f t="shared" si="1"/>
        <v>3.8</v>
      </c>
      <c r="D27" s="242">
        <f t="shared" si="2"/>
        <v>5</v>
      </c>
      <c r="E27" s="242">
        <f t="shared" si="3"/>
        <v>0</v>
      </c>
      <c r="F27" s="242">
        <f>'Data Reliability'!B27</f>
        <v>2.5</v>
      </c>
      <c r="G27" s="157">
        <f>Reliability_updated!V27</f>
        <v>401.7</v>
      </c>
      <c r="H27" s="157">
        <f>'Data Reliability'!C27</f>
        <v>0</v>
      </c>
      <c r="I27" t="str">
        <f>IF(Reliability!B27="x","x",(IF(ROUNDUP(Reliability!B27,0)=1,"Very High",IF(ROUNDUP(Reliability!B27,0)=2,"High",IF(ROUNDUP(Reliability!B27,0)=3,"Medium",IF(ROUNDUP(Reliability!B27,0)=4,"Low","Very Low"))))))</f>
        <v>Medium</v>
      </c>
    </row>
    <row r="28" spans="1:9" x14ac:dyDescent="0.25">
      <c r="A28" s="156" t="str">
        <f>Lists!C:C</f>
        <v>EGY002</v>
      </c>
      <c r="B28" s="242">
        <f t="shared" si="0"/>
        <v>2.4</v>
      </c>
      <c r="C28" s="242">
        <f t="shared" si="1"/>
        <v>3.8</v>
      </c>
      <c r="D28" s="242">
        <f t="shared" si="2"/>
        <v>3.4</v>
      </c>
      <c r="E28" s="242">
        <f t="shared" si="3"/>
        <v>0</v>
      </c>
      <c r="F28" s="242">
        <f>'Data Reliability'!B28</f>
        <v>2.5</v>
      </c>
      <c r="G28" s="157">
        <f>Reliability_updated!V28</f>
        <v>246.9</v>
      </c>
      <c r="H28" s="157">
        <f>'Data Reliability'!C28</f>
        <v>0</v>
      </c>
      <c r="I28" t="str">
        <f>IF(Reliability!B28="x","x",(IF(ROUNDUP(Reliability!B28,0)=1,"Very High",IF(ROUNDUP(Reliability!B28,0)=2,"High",IF(ROUNDUP(Reliability!B28,0)=3,"Medium",IF(ROUNDUP(Reliability!B28,0)=4,"Low","Very Low"))))))</f>
        <v>Medium</v>
      </c>
    </row>
    <row r="29" spans="1:9" x14ac:dyDescent="0.25">
      <c r="A29" s="156" t="str">
        <f>Lists!C:C</f>
        <v>ERI001</v>
      </c>
      <c r="B29" s="242">
        <f t="shared" si="0"/>
        <v>2.9</v>
      </c>
      <c r="C29" s="242">
        <f t="shared" si="1"/>
        <v>3.8</v>
      </c>
      <c r="D29" s="242">
        <f t="shared" si="2"/>
        <v>5</v>
      </c>
      <c r="E29" s="242">
        <f t="shared" si="3"/>
        <v>0</v>
      </c>
      <c r="F29" s="242">
        <f>'Data Reliability'!B29</f>
        <v>2.5</v>
      </c>
      <c r="G29" s="157">
        <f>Reliability_updated!V29</f>
        <v>410.8</v>
      </c>
      <c r="H29" s="157">
        <f>'Data Reliability'!C29</f>
        <v>0</v>
      </c>
      <c r="I29" t="str">
        <f>IF(Reliability!B29="x","x",(IF(ROUNDUP(Reliability!B29,0)=1,"Very High",IF(ROUNDUP(Reliability!B29,0)=2,"High",IF(ROUNDUP(Reliability!B29,0)=3,"Medium",IF(ROUNDUP(Reliability!B29,0)=4,"Low","Very Low"))))))</f>
        <v>Medium</v>
      </c>
    </row>
    <row r="30" spans="1:9" x14ac:dyDescent="0.25">
      <c r="A30" s="156" t="str">
        <f>Lists!C:C</f>
        <v>ESP002</v>
      </c>
      <c r="B30" s="242">
        <f t="shared" si="0"/>
        <v>2</v>
      </c>
      <c r="C30" s="242">
        <f t="shared" si="1"/>
        <v>2.2999999999999998</v>
      </c>
      <c r="D30" s="242">
        <f t="shared" si="2"/>
        <v>3.6</v>
      </c>
      <c r="E30" s="242">
        <f t="shared" si="3"/>
        <v>0</v>
      </c>
      <c r="F30" s="242">
        <f>'Data Reliability'!B30</f>
        <v>1.9</v>
      </c>
      <c r="G30" s="157">
        <f>Reliability_updated!V30</f>
        <v>259.8</v>
      </c>
      <c r="H30" s="157">
        <f>'Data Reliability'!C30</f>
        <v>0</v>
      </c>
      <c r="I30" t="str">
        <f>IF(Reliability!B30="x","x",(IF(ROUNDUP(Reliability!B30,0)=1,"Very High",IF(ROUNDUP(Reliability!B30,0)=2,"High",IF(ROUNDUP(Reliability!B30,0)=3,"Medium",IF(ROUNDUP(Reliability!B30,0)=4,"Low","Very Low"))))))</f>
        <v>High</v>
      </c>
    </row>
    <row r="31" spans="1:9" x14ac:dyDescent="0.25">
      <c r="A31" s="156" t="str">
        <f>Lists!C:C</f>
        <v>ETH001</v>
      </c>
      <c r="B31" s="242">
        <f t="shared" si="0"/>
        <v>1.3</v>
      </c>
      <c r="C31" s="242">
        <f t="shared" si="1"/>
        <v>2</v>
      </c>
      <c r="D31" s="242">
        <f t="shared" si="2"/>
        <v>2</v>
      </c>
      <c r="E31" s="242">
        <f t="shared" si="3"/>
        <v>0</v>
      </c>
      <c r="F31" s="242">
        <f>'Data Reliability'!B31</f>
        <v>1.8</v>
      </c>
      <c r="G31" s="157">
        <f>Reliability_updated!V31</f>
        <v>145.5</v>
      </c>
      <c r="H31" s="157">
        <f>'Data Reliability'!C31</f>
        <v>0</v>
      </c>
      <c r="I31" t="str">
        <f>IF(Reliability!B31="x","x",(IF(ROUNDUP(Reliability!B31,0)=1,"Very High",IF(ROUNDUP(Reliability!B31,0)=2,"High",IF(ROUNDUP(Reliability!B31,0)=3,"Medium",IF(ROUNDUP(Reliability!B31,0)=4,"Low","Very Low"))))))</f>
        <v>High</v>
      </c>
    </row>
    <row r="32" spans="1:9" x14ac:dyDescent="0.25">
      <c r="A32" s="156" t="str">
        <f>Lists!C:C</f>
        <v>ETH002</v>
      </c>
      <c r="B32" s="242">
        <f t="shared" si="0"/>
        <v>0.9</v>
      </c>
      <c r="C32" s="242">
        <f t="shared" si="1"/>
        <v>2</v>
      </c>
      <c r="D32" s="242">
        <f t="shared" si="2"/>
        <v>0.7</v>
      </c>
      <c r="E32" s="242">
        <f t="shared" si="3"/>
        <v>0</v>
      </c>
      <c r="F32" s="242">
        <f>'Data Reliability'!B32</f>
        <v>1.8</v>
      </c>
      <c r="G32" s="157">
        <f>Reliability_updated!V32</f>
        <v>49.5</v>
      </c>
      <c r="H32" s="157">
        <f>'Data Reliability'!C32</f>
        <v>0</v>
      </c>
      <c r="I32" t="str">
        <f>IF(Reliability!B32="x","x",(IF(ROUNDUP(Reliability!B32,0)=1,"Very High",IF(ROUNDUP(Reliability!B32,0)=2,"High",IF(ROUNDUP(Reliability!B32,0)=3,"Medium",IF(ROUNDUP(Reliability!B32,0)=4,"Low","Very Low"))))))</f>
        <v>Very High</v>
      </c>
    </row>
    <row r="33" spans="1:9" x14ac:dyDescent="0.25">
      <c r="A33" s="156" t="str">
        <f>Lists!C:C</f>
        <v>ETH003</v>
      </c>
      <c r="B33" s="242">
        <f t="shared" si="0"/>
        <v>0.9</v>
      </c>
      <c r="C33" s="242">
        <f t="shared" si="1"/>
        <v>2</v>
      </c>
      <c r="D33" s="242">
        <f t="shared" si="2"/>
        <v>0.7</v>
      </c>
      <c r="E33" s="242">
        <f t="shared" si="3"/>
        <v>0</v>
      </c>
      <c r="F33" s="242">
        <f>'Data Reliability'!B33</f>
        <v>1.8</v>
      </c>
      <c r="G33" s="157">
        <f>Reliability_updated!V33</f>
        <v>48.5</v>
      </c>
      <c r="H33" s="157">
        <f>'Data Reliability'!C33</f>
        <v>0</v>
      </c>
      <c r="I33" t="str">
        <f>IF(Reliability!B33="x","x",(IF(ROUNDUP(Reliability!B33,0)=1,"Very High",IF(ROUNDUP(Reliability!B33,0)=2,"High",IF(ROUNDUP(Reliability!B33,0)=3,"Medium",IF(ROUNDUP(Reliability!B33,0)=4,"Low","Very Low"))))))</f>
        <v>Very High</v>
      </c>
    </row>
    <row r="34" spans="1:9" x14ac:dyDescent="0.25">
      <c r="A34" s="156" t="str">
        <f>Lists!C:C</f>
        <v>ETH004</v>
      </c>
      <c r="B34" s="242">
        <f t="shared" si="0"/>
        <v>1.2</v>
      </c>
      <c r="C34" s="242">
        <f t="shared" si="1"/>
        <v>3.3</v>
      </c>
      <c r="D34" s="242">
        <f t="shared" si="2"/>
        <v>0.2</v>
      </c>
      <c r="E34" s="242">
        <f t="shared" si="3"/>
        <v>0</v>
      </c>
      <c r="F34" s="242">
        <f>'Data Reliability'!B34</f>
        <v>2.2999999999999998</v>
      </c>
      <c r="G34" s="157">
        <f>Reliability_updated!V34</f>
        <v>18.3</v>
      </c>
      <c r="H34" s="157">
        <f>'Data Reliability'!C34</f>
        <v>0</v>
      </c>
      <c r="I34" t="str">
        <f>IF(Reliability!B34="x","x",(IF(ROUNDUP(Reliability!B34,0)=1,"Very High",IF(ROUNDUP(Reliability!B34,0)=2,"High",IF(ROUNDUP(Reliability!B34,0)=3,"Medium",IF(ROUNDUP(Reliability!B34,0)=4,"Low","Very Low"))))))</f>
        <v>High</v>
      </c>
    </row>
    <row r="35" spans="1:9" x14ac:dyDescent="0.25">
      <c r="A35" s="156" t="str">
        <f>Lists!C:C</f>
        <v>GRC002</v>
      </c>
      <c r="B35" s="242">
        <f t="shared" ref="B35:B66" si="4">ROUND(AVERAGE(C35:E35),1)</f>
        <v>1.5</v>
      </c>
      <c r="C35" s="242">
        <f t="shared" ref="C35:C66" si="5">IF(F35="x","x",ROUND((5-(3-F35)/2*5),1))</f>
        <v>2.5</v>
      </c>
      <c r="D35" s="242">
        <f t="shared" ref="D35:D66" si="6">IF(G35&gt;365,5,ROUND((5-(365-G35)/364*5),1))</f>
        <v>1.9</v>
      </c>
      <c r="E35" s="242">
        <f t="shared" ref="E35:E66" si="7">IF(H35&gt;3,5,ROUND((5-(3-H35)/3*5),1))</f>
        <v>0</v>
      </c>
      <c r="F35" s="242">
        <f>'Data Reliability'!B35</f>
        <v>2</v>
      </c>
      <c r="G35" s="157">
        <f>Reliability_updated!V35</f>
        <v>140.69999999999999</v>
      </c>
      <c r="H35" s="157">
        <f>'Data Reliability'!C35</f>
        <v>0</v>
      </c>
      <c r="I35" t="str">
        <f>IF(Reliability!B35="x","x",(IF(ROUNDUP(Reliability!B35,0)=1,"Very High",IF(ROUNDUP(Reliability!B35,0)=2,"High",IF(ROUNDUP(Reliability!B35,0)=3,"Medium",IF(ROUNDUP(Reliability!B35,0)=4,"Low","Very Low"))))))</f>
        <v>High</v>
      </c>
    </row>
    <row r="36" spans="1:9" x14ac:dyDescent="0.25">
      <c r="A36" s="156" t="str">
        <f>Lists!C:C</f>
        <v>GTM001</v>
      </c>
      <c r="B36" s="242">
        <f t="shared" si="4"/>
        <v>0.9</v>
      </c>
      <c r="C36" s="242">
        <f t="shared" si="5"/>
        <v>2</v>
      </c>
      <c r="D36" s="242">
        <f t="shared" si="6"/>
        <v>0.6</v>
      </c>
      <c r="E36" s="242">
        <f t="shared" si="7"/>
        <v>0</v>
      </c>
      <c r="F36" s="242">
        <f>'Data Reliability'!B36</f>
        <v>1.8</v>
      </c>
      <c r="G36" s="157">
        <f>Reliability_updated!V36</f>
        <v>47.5</v>
      </c>
      <c r="H36" s="157">
        <f>'Data Reliability'!C36</f>
        <v>0</v>
      </c>
      <c r="I36" t="str">
        <f>IF(Reliability!B36="x","x",(IF(ROUNDUP(Reliability!B36,0)=1,"Very High",IF(ROUNDUP(Reliability!B36,0)=2,"High",IF(ROUNDUP(Reliability!B36,0)=3,"Medium",IF(ROUNDUP(Reliability!B36,0)=4,"Low","Very Low"))))))</f>
        <v>Very High</v>
      </c>
    </row>
    <row r="37" spans="1:9" x14ac:dyDescent="0.25">
      <c r="A37" s="156" t="str">
        <f>Lists!C:C</f>
        <v>HND001</v>
      </c>
      <c r="B37" s="242">
        <f t="shared" si="4"/>
        <v>0.9</v>
      </c>
      <c r="C37" s="242">
        <f t="shared" si="5"/>
        <v>2</v>
      </c>
      <c r="D37" s="242">
        <f t="shared" si="6"/>
        <v>0.6</v>
      </c>
      <c r="E37" s="242">
        <f t="shared" si="7"/>
        <v>0</v>
      </c>
      <c r="F37" s="242">
        <f>'Data Reliability'!B37</f>
        <v>1.8</v>
      </c>
      <c r="G37" s="157">
        <f>Reliability_updated!V37</f>
        <v>46.4</v>
      </c>
      <c r="H37" s="157">
        <f>'Data Reliability'!C37</f>
        <v>0</v>
      </c>
      <c r="I37" t="str">
        <f>IF(Reliability!B37="x","x",(IF(ROUNDUP(Reliability!B37,0)=1,"Very High",IF(ROUNDUP(Reliability!B37,0)=2,"High",IF(ROUNDUP(Reliability!B37,0)=3,"Medium",IF(ROUNDUP(Reliability!B37,0)=4,"Low","Very Low"))))))</f>
        <v>Very High</v>
      </c>
    </row>
    <row r="38" spans="1:9" x14ac:dyDescent="0.25">
      <c r="A38" s="156" t="str">
        <f>Lists!C:C</f>
        <v>HTI001</v>
      </c>
      <c r="B38" s="242">
        <f t="shared" si="4"/>
        <v>1.7</v>
      </c>
      <c r="C38" s="242">
        <f t="shared" si="5"/>
        <v>3.3</v>
      </c>
      <c r="D38" s="242">
        <f t="shared" si="6"/>
        <v>1.7</v>
      </c>
      <c r="E38" s="242">
        <f t="shared" si="7"/>
        <v>0</v>
      </c>
      <c r="F38" s="242">
        <f>'Data Reliability'!B38</f>
        <v>2.2999999999999998</v>
      </c>
      <c r="G38" s="157">
        <f>Reliability_updated!V38</f>
        <v>121.6</v>
      </c>
      <c r="H38" s="157">
        <f>'Data Reliability'!C38</f>
        <v>0</v>
      </c>
      <c r="I38" t="str">
        <f>IF(Reliability!B38="x","x",(IF(ROUNDUP(Reliability!B38,0)=1,"Very High",IF(ROUNDUP(Reliability!B38,0)=2,"High",IF(ROUNDUP(Reliability!B38,0)=3,"Medium",IF(ROUNDUP(Reliability!B38,0)=4,"Low","Very Low"))))))</f>
        <v>High</v>
      </c>
    </row>
    <row r="39" spans="1:9" x14ac:dyDescent="0.25">
      <c r="A39" s="156" t="str">
        <f>Lists!C:C</f>
        <v>HTI002</v>
      </c>
      <c r="B39" s="242">
        <f t="shared" si="4"/>
        <v>1.7</v>
      </c>
      <c r="C39" s="242">
        <f t="shared" si="5"/>
        <v>3.5</v>
      </c>
      <c r="D39" s="242">
        <f t="shared" si="6"/>
        <v>1.7</v>
      </c>
      <c r="E39" s="242">
        <f t="shared" si="7"/>
        <v>0</v>
      </c>
      <c r="F39" s="242">
        <f>'Data Reliability'!B39</f>
        <v>2.4</v>
      </c>
      <c r="G39" s="157">
        <f>Reliability_updated!V39</f>
        <v>125.6</v>
      </c>
      <c r="H39" s="157">
        <f>'Data Reliability'!C39</f>
        <v>0</v>
      </c>
      <c r="I39" t="str">
        <f>IF(Reliability!B39="x","x",(IF(ROUNDUP(Reliability!B39,0)=1,"Very High",IF(ROUNDUP(Reliability!B39,0)=2,"High",IF(ROUNDUP(Reliability!B39,0)=3,"Medium",IF(ROUNDUP(Reliability!B39,0)=4,"Low","Very Low"))))))</f>
        <v>High</v>
      </c>
    </row>
    <row r="40" spans="1:9" x14ac:dyDescent="0.25">
      <c r="A40" s="156" t="str">
        <f>Lists!C:C</f>
        <v>IDN002</v>
      </c>
      <c r="B40" s="242">
        <f t="shared" si="4"/>
        <v>2.1</v>
      </c>
      <c r="C40" s="242">
        <f t="shared" si="5"/>
        <v>3.8</v>
      </c>
      <c r="D40" s="242">
        <f t="shared" si="6"/>
        <v>2.4</v>
      </c>
      <c r="E40" s="242">
        <f t="shared" si="7"/>
        <v>0</v>
      </c>
      <c r="F40" s="242">
        <f>'Data Reliability'!B40</f>
        <v>2.5</v>
      </c>
      <c r="G40" s="157">
        <f>Reliability_updated!V40</f>
        <v>177.6</v>
      </c>
      <c r="H40" s="157">
        <f>'Data Reliability'!C40</f>
        <v>0</v>
      </c>
      <c r="I40" t="str">
        <f>IF(Reliability!B40="x","x",(IF(ROUNDUP(Reliability!B40,0)=1,"Very High",IF(ROUNDUP(Reliability!B40,0)=2,"High",IF(ROUNDUP(Reliability!B40,0)=3,"Medium",IF(ROUNDUP(Reliability!B40,0)=4,"Low","Very Low"))))))</f>
        <v>Medium</v>
      </c>
    </row>
    <row r="41" spans="1:9" x14ac:dyDescent="0.25">
      <c r="A41" s="156" t="str">
        <f>Lists!C:C</f>
        <v>IND002</v>
      </c>
      <c r="B41" s="242">
        <f t="shared" si="4"/>
        <v>4.0999999999999996</v>
      </c>
      <c r="C41" s="242">
        <f t="shared" si="5"/>
        <v>2.8</v>
      </c>
      <c r="D41" s="242">
        <f t="shared" si="6"/>
        <v>4.4000000000000004</v>
      </c>
      <c r="E41" s="242">
        <f t="shared" si="7"/>
        <v>5</v>
      </c>
      <c r="F41" s="242">
        <f>'Data Reliability'!B41</f>
        <v>2.1</v>
      </c>
      <c r="G41" s="157">
        <f>Reliability_updated!V41</f>
        <v>321.5</v>
      </c>
      <c r="H41" s="157">
        <f>'Data Reliability'!C41</f>
        <v>3</v>
      </c>
      <c r="I41" t="str">
        <f>IF(Reliability!B41="x","x",(IF(ROUNDUP(Reliability!B41,0)=1,"Very High",IF(ROUNDUP(Reliability!B41,0)=2,"High",IF(ROUNDUP(Reliability!B41,0)=3,"Medium",IF(ROUNDUP(Reliability!B41,0)=4,"Low","Very Low"))))))</f>
        <v>Very Low</v>
      </c>
    </row>
    <row r="42" spans="1:9" x14ac:dyDescent="0.25">
      <c r="A42" s="156" t="str">
        <f>Lists!C:C</f>
        <v>IRN004</v>
      </c>
      <c r="B42" s="242">
        <f t="shared" si="4"/>
        <v>1.9</v>
      </c>
      <c r="C42" s="242">
        <f t="shared" si="5"/>
        <v>4.3</v>
      </c>
      <c r="D42" s="242">
        <f t="shared" si="6"/>
        <v>1.4</v>
      </c>
      <c r="E42" s="242">
        <f t="shared" si="7"/>
        <v>0</v>
      </c>
      <c r="F42" s="242">
        <f>'Data Reliability'!B42</f>
        <v>2.7</v>
      </c>
      <c r="G42" s="157">
        <f>Reliability_updated!V42</f>
        <v>102.5</v>
      </c>
      <c r="H42" s="157">
        <f>'Data Reliability'!C42</f>
        <v>0</v>
      </c>
      <c r="I42" t="str">
        <f>IF(Reliability!B42="x","x",(IF(ROUNDUP(Reliability!B42,0)=1,"Very High",IF(ROUNDUP(Reliability!B42,0)=2,"High",IF(ROUNDUP(Reliability!B42,0)=3,"Medium",IF(ROUNDUP(Reliability!B42,0)=4,"Low","Very Low"))))))</f>
        <v>High</v>
      </c>
    </row>
    <row r="43" spans="1:9" x14ac:dyDescent="0.25">
      <c r="A43" s="156" t="str">
        <f>Lists!C:C</f>
        <v>IRQ001</v>
      </c>
      <c r="B43" s="242">
        <f t="shared" si="4"/>
        <v>1.6</v>
      </c>
      <c r="C43" s="242">
        <f t="shared" si="5"/>
        <v>3.8</v>
      </c>
      <c r="D43" s="242">
        <f t="shared" si="6"/>
        <v>0.9</v>
      </c>
      <c r="E43" s="242">
        <f t="shared" si="7"/>
        <v>0</v>
      </c>
      <c r="F43" s="242">
        <f>'Data Reliability'!B43</f>
        <v>2.5</v>
      </c>
      <c r="G43" s="157">
        <f>Reliability_updated!V43</f>
        <v>69.900000000000006</v>
      </c>
      <c r="H43" s="157">
        <f>'Data Reliability'!C43</f>
        <v>0</v>
      </c>
      <c r="I43" t="str">
        <f>IF(Reliability!B43="x","x",(IF(ROUNDUP(Reliability!B43,0)=1,"Very High",IF(ROUNDUP(Reliability!B43,0)=2,"High",IF(ROUNDUP(Reliability!B43,0)=3,"Medium",IF(ROUNDUP(Reliability!B43,0)=4,"Low","Very Low"))))))</f>
        <v>High</v>
      </c>
    </row>
    <row r="44" spans="1:9" x14ac:dyDescent="0.25">
      <c r="A44" s="156" t="str">
        <f>Lists!C:C</f>
        <v>IRQ002</v>
      </c>
      <c r="B44" s="242">
        <f t="shared" si="4"/>
        <v>1.2</v>
      </c>
      <c r="C44" s="242">
        <f t="shared" si="5"/>
        <v>2.5</v>
      </c>
      <c r="D44" s="242">
        <f t="shared" si="6"/>
        <v>1.1000000000000001</v>
      </c>
      <c r="E44" s="242">
        <f t="shared" si="7"/>
        <v>0</v>
      </c>
      <c r="F44" s="242">
        <f>'Data Reliability'!B44</f>
        <v>2</v>
      </c>
      <c r="G44" s="157">
        <f>Reliability_updated!V44</f>
        <v>78.2</v>
      </c>
      <c r="H44" s="157">
        <f>'Data Reliability'!C44</f>
        <v>0</v>
      </c>
      <c r="I44" t="str">
        <f>IF(Reliability!B44="x","x",(IF(ROUNDUP(Reliability!B44,0)=1,"Very High",IF(ROUNDUP(Reliability!B44,0)=2,"High",IF(ROUNDUP(Reliability!B44,0)=3,"Medium",IF(ROUNDUP(Reliability!B44,0)=4,"Low","Very Low"))))))</f>
        <v>High</v>
      </c>
    </row>
    <row r="45" spans="1:9" x14ac:dyDescent="0.25">
      <c r="A45" s="156" t="str">
        <f>Lists!C:C</f>
        <v>IRQ003</v>
      </c>
      <c r="B45" s="242">
        <f t="shared" si="4"/>
        <v>2</v>
      </c>
      <c r="C45" s="242">
        <f t="shared" si="5"/>
        <v>3.8</v>
      </c>
      <c r="D45" s="242">
        <f t="shared" si="6"/>
        <v>2.1</v>
      </c>
      <c r="E45" s="242">
        <f t="shared" si="7"/>
        <v>0</v>
      </c>
      <c r="F45" s="242">
        <f>'Data Reliability'!B45</f>
        <v>2.5</v>
      </c>
      <c r="G45" s="157">
        <f>Reliability_updated!V45</f>
        <v>153.6</v>
      </c>
      <c r="H45" s="157">
        <f>'Data Reliability'!C45</f>
        <v>0</v>
      </c>
      <c r="I45" t="str">
        <f>IF(Reliability!B45="x","x",(IF(ROUNDUP(Reliability!B45,0)=1,"Very High",IF(ROUNDUP(Reliability!B45,0)=2,"High",IF(ROUNDUP(Reliability!B45,0)=3,"Medium",IF(ROUNDUP(Reliability!B45,0)=4,"Low","Very Low"))))))</f>
        <v>High</v>
      </c>
    </row>
    <row r="46" spans="1:9" x14ac:dyDescent="0.25">
      <c r="A46" s="156" t="str">
        <f>Lists!C:C</f>
        <v>ITA002</v>
      </c>
      <c r="B46" s="242">
        <f t="shared" si="4"/>
        <v>2</v>
      </c>
      <c r="C46" s="242">
        <f t="shared" si="5"/>
        <v>2.2999999999999998</v>
      </c>
      <c r="D46" s="242">
        <f t="shared" si="6"/>
        <v>3.6</v>
      </c>
      <c r="E46" s="242">
        <f t="shared" si="7"/>
        <v>0</v>
      </c>
      <c r="F46" s="242">
        <f>'Data Reliability'!B46</f>
        <v>1.9</v>
      </c>
      <c r="G46" s="157">
        <f>Reliability_updated!V46</f>
        <v>259.7</v>
      </c>
      <c r="H46" s="157">
        <f>'Data Reliability'!C46</f>
        <v>0</v>
      </c>
      <c r="I46" t="str">
        <f>IF(Reliability!B46="x","x",(IF(ROUNDUP(Reliability!B46,0)=1,"Very High",IF(ROUNDUP(Reliability!B46,0)=2,"High",IF(ROUNDUP(Reliability!B46,0)=3,"Medium",IF(ROUNDUP(Reliability!B46,0)=4,"Low","Very Low"))))))</f>
        <v>High</v>
      </c>
    </row>
    <row r="47" spans="1:9" x14ac:dyDescent="0.25">
      <c r="A47" s="156" t="str">
        <f>Lists!C:C</f>
        <v>JOR002</v>
      </c>
      <c r="B47" s="242">
        <f t="shared" si="4"/>
        <v>1.7</v>
      </c>
      <c r="C47" s="242">
        <f t="shared" si="5"/>
        <v>3.8</v>
      </c>
      <c r="D47" s="242">
        <f t="shared" si="6"/>
        <v>1.4</v>
      </c>
      <c r="E47" s="242">
        <f t="shared" si="7"/>
        <v>0</v>
      </c>
      <c r="F47" s="242">
        <f>'Data Reliability'!B47</f>
        <v>2.5</v>
      </c>
      <c r="G47" s="157">
        <f>Reliability_updated!V47</f>
        <v>102.8</v>
      </c>
      <c r="H47" s="157">
        <f>'Data Reliability'!C47</f>
        <v>0</v>
      </c>
      <c r="I47" t="str">
        <f>IF(Reliability!B47="x","x",(IF(ROUNDUP(Reliability!B47,0)=1,"Very High",IF(ROUNDUP(Reliability!B47,0)=2,"High",IF(ROUNDUP(Reliability!B47,0)=3,"Medium",IF(ROUNDUP(Reliability!B47,0)=4,"Low","Very Low"))))))</f>
        <v>High</v>
      </c>
    </row>
    <row r="48" spans="1:9" x14ac:dyDescent="0.25">
      <c r="A48" s="156" t="str">
        <f>Lists!C:C</f>
        <v>KEN001</v>
      </c>
      <c r="B48" s="242">
        <f t="shared" si="4"/>
        <v>1.2</v>
      </c>
      <c r="C48" s="242">
        <f t="shared" si="5"/>
        <v>3</v>
      </c>
      <c r="D48" s="242">
        <f t="shared" si="6"/>
        <v>0.5</v>
      </c>
      <c r="E48" s="242">
        <f t="shared" si="7"/>
        <v>0</v>
      </c>
      <c r="F48" s="242">
        <f>'Data Reliability'!B48</f>
        <v>2.2000000000000002</v>
      </c>
      <c r="G48" s="157">
        <f>Reliability_updated!V48</f>
        <v>37.1</v>
      </c>
      <c r="H48" s="157">
        <f>'Data Reliability'!C48</f>
        <v>0</v>
      </c>
      <c r="I48" t="str">
        <f>IF(Reliability!B48="x","x",(IF(ROUNDUP(Reliability!B48,0)=1,"Very High",IF(ROUNDUP(Reliability!B48,0)=2,"High",IF(ROUNDUP(Reliability!B48,0)=3,"Medium",IF(ROUNDUP(Reliability!B48,0)=4,"Low","Very Low"))))))</f>
        <v>High</v>
      </c>
    </row>
    <row r="49" spans="1:9" x14ac:dyDescent="0.25">
      <c r="A49" s="156" t="str">
        <f>Lists!C:C</f>
        <v>KEN002</v>
      </c>
      <c r="B49" s="242">
        <f t="shared" si="4"/>
        <v>1.7</v>
      </c>
      <c r="C49" s="242">
        <f t="shared" si="5"/>
        <v>2.8</v>
      </c>
      <c r="D49" s="242">
        <f t="shared" si="6"/>
        <v>0.5</v>
      </c>
      <c r="E49" s="242">
        <f t="shared" si="7"/>
        <v>1.7</v>
      </c>
      <c r="F49" s="242">
        <f>'Data Reliability'!B49</f>
        <v>2.1</v>
      </c>
      <c r="G49" s="157">
        <f>Reliability_updated!V49</f>
        <v>37.1</v>
      </c>
      <c r="H49" s="157">
        <f>'Data Reliability'!C49</f>
        <v>1</v>
      </c>
      <c r="I49" t="str">
        <f>IF(Reliability!B49="x","x",(IF(ROUNDUP(Reliability!B49,0)=1,"Very High",IF(ROUNDUP(Reliability!B49,0)=2,"High",IF(ROUNDUP(Reliability!B49,0)=3,"Medium",IF(ROUNDUP(Reliability!B49,0)=4,"Low","Very Low"))))))</f>
        <v>High</v>
      </c>
    </row>
    <row r="50" spans="1:9" x14ac:dyDescent="0.25">
      <c r="A50" s="156" t="str">
        <f>Lists!C:C</f>
        <v>KEN003</v>
      </c>
      <c r="B50" s="242">
        <f t="shared" si="4"/>
        <v>2.2000000000000002</v>
      </c>
      <c r="C50" s="242">
        <f t="shared" si="5"/>
        <v>2.8</v>
      </c>
      <c r="D50" s="242">
        <f t="shared" si="6"/>
        <v>0.6</v>
      </c>
      <c r="E50" s="242">
        <f t="shared" si="7"/>
        <v>3.3</v>
      </c>
      <c r="F50" s="242">
        <f>'Data Reliability'!B50</f>
        <v>2.1</v>
      </c>
      <c r="G50" s="157">
        <f>Reliability_updated!V50</f>
        <v>46.2</v>
      </c>
      <c r="H50" s="157">
        <f>'Data Reliability'!C50</f>
        <v>2</v>
      </c>
      <c r="I50" t="str">
        <f>IF(Reliability!B50="x","x",(IF(ROUNDUP(Reliability!B50,0)=1,"Very High",IF(ROUNDUP(Reliability!B50,0)=2,"High",IF(ROUNDUP(Reliability!B50,0)=3,"Medium",IF(ROUNDUP(Reliability!B50,0)=4,"Low","Very Low"))))))</f>
        <v>Medium</v>
      </c>
    </row>
    <row r="51" spans="1:9" x14ac:dyDescent="0.25">
      <c r="A51" s="156" t="str">
        <f>Lists!C:C</f>
        <v>LBN002</v>
      </c>
      <c r="B51" s="242">
        <f t="shared" si="4"/>
        <v>1.7</v>
      </c>
      <c r="C51" s="242">
        <f t="shared" si="5"/>
        <v>3.5</v>
      </c>
      <c r="D51" s="242">
        <f t="shared" si="6"/>
        <v>1.5</v>
      </c>
      <c r="E51" s="242">
        <f t="shared" si="7"/>
        <v>0</v>
      </c>
      <c r="F51" s="242">
        <f>'Data Reliability'!B51</f>
        <v>2.4</v>
      </c>
      <c r="G51" s="157">
        <f>Reliability_updated!V51</f>
        <v>108.9</v>
      </c>
      <c r="H51" s="157">
        <f>'Data Reliability'!C51</f>
        <v>0</v>
      </c>
      <c r="I51" t="str">
        <f>IF(Reliability!B51="x","x",(IF(ROUNDUP(Reliability!B51,0)=1,"Very High",IF(ROUNDUP(Reliability!B51,0)=2,"High",IF(ROUNDUP(Reliability!B51,0)=3,"Medium",IF(ROUNDUP(Reliability!B51,0)=4,"Low","Very Low"))))))</f>
        <v>High</v>
      </c>
    </row>
    <row r="52" spans="1:9" x14ac:dyDescent="0.25">
      <c r="A52" s="156" t="str">
        <f>Lists!C:C</f>
        <v>LBN004</v>
      </c>
      <c r="B52" s="242">
        <f t="shared" si="4"/>
        <v>2.2000000000000002</v>
      </c>
      <c r="C52" s="242">
        <f t="shared" si="5"/>
        <v>3.5</v>
      </c>
      <c r="D52" s="242">
        <f t="shared" si="6"/>
        <v>1.4</v>
      </c>
      <c r="E52" s="242">
        <f t="shared" si="7"/>
        <v>1.7</v>
      </c>
      <c r="F52" s="242">
        <f>'Data Reliability'!B52</f>
        <v>2.4</v>
      </c>
      <c r="G52" s="157">
        <f>Reliability_updated!V52</f>
        <v>100.4</v>
      </c>
      <c r="H52" s="157">
        <f>'Data Reliability'!C52</f>
        <v>1</v>
      </c>
      <c r="I52" t="str">
        <f>IF(Reliability!B52="x","x",(IF(ROUNDUP(Reliability!B52,0)=1,"Very High",IF(ROUNDUP(Reliability!B52,0)=2,"High",IF(ROUNDUP(Reliability!B52,0)=3,"Medium",IF(ROUNDUP(Reliability!B52,0)=4,"Low","Very Low"))))))</f>
        <v>Medium</v>
      </c>
    </row>
    <row r="53" spans="1:9" x14ac:dyDescent="0.25">
      <c r="A53" s="156" t="str">
        <f>Lists!C:C</f>
        <v>LBY001</v>
      </c>
      <c r="B53" s="242">
        <f t="shared" si="4"/>
        <v>2</v>
      </c>
      <c r="C53" s="242">
        <f t="shared" si="5"/>
        <v>1.8</v>
      </c>
      <c r="D53" s="242">
        <f t="shared" si="6"/>
        <v>4.0999999999999996</v>
      </c>
      <c r="E53" s="242">
        <f t="shared" si="7"/>
        <v>0</v>
      </c>
      <c r="F53" s="242">
        <f>'Data Reliability'!B53</f>
        <v>1.7</v>
      </c>
      <c r="G53" s="157">
        <f>Reliability_updated!V53</f>
        <v>296</v>
      </c>
      <c r="H53" s="157">
        <f>'Data Reliability'!C53</f>
        <v>0</v>
      </c>
      <c r="I53" t="str">
        <f>IF(Reliability!B53="x","x",(IF(ROUNDUP(Reliability!B53,0)=1,"Very High",IF(ROUNDUP(Reliability!B53,0)=2,"High",IF(ROUNDUP(Reliability!B53,0)=3,"Medium",IF(ROUNDUP(Reliability!B53,0)=4,"Low","Very Low"))))))</f>
        <v>High</v>
      </c>
    </row>
    <row r="54" spans="1:9" x14ac:dyDescent="0.25">
      <c r="A54" s="156" t="str">
        <f>Lists!C:C</f>
        <v>LBY002</v>
      </c>
      <c r="B54" s="242">
        <f t="shared" si="4"/>
        <v>1.5</v>
      </c>
      <c r="C54" s="242">
        <f t="shared" si="5"/>
        <v>1.8</v>
      </c>
      <c r="D54" s="242">
        <f t="shared" si="6"/>
        <v>2.6</v>
      </c>
      <c r="E54" s="242">
        <f t="shared" si="7"/>
        <v>0</v>
      </c>
      <c r="F54" s="242">
        <f>'Data Reliability'!B54</f>
        <v>1.7</v>
      </c>
      <c r="G54" s="157">
        <f>Reliability_updated!V54</f>
        <v>186.8</v>
      </c>
      <c r="H54" s="157">
        <f>'Data Reliability'!C54</f>
        <v>0</v>
      </c>
      <c r="I54" t="str">
        <f>IF(Reliability!B54="x","x",(IF(ROUNDUP(Reliability!B54,0)=1,"Very High",IF(ROUNDUP(Reliability!B54,0)=2,"High",IF(ROUNDUP(Reliability!B54,0)=3,"Medium",IF(ROUNDUP(Reliability!B54,0)=4,"Low","Very Low"))))))</f>
        <v>High</v>
      </c>
    </row>
    <row r="55" spans="1:9" x14ac:dyDescent="0.25">
      <c r="A55" s="156" t="str">
        <f>Lists!C:C</f>
        <v>LSO002</v>
      </c>
      <c r="B55" s="242">
        <f t="shared" si="4"/>
        <v>0.7</v>
      </c>
      <c r="C55" s="242">
        <f t="shared" si="5"/>
        <v>0.8</v>
      </c>
      <c r="D55" s="242">
        <f t="shared" si="6"/>
        <v>1.2</v>
      </c>
      <c r="E55" s="242">
        <f t="shared" si="7"/>
        <v>0</v>
      </c>
      <c r="F55" s="242">
        <f>'Data Reliability'!B55</f>
        <v>1.3</v>
      </c>
      <c r="G55" s="157">
        <f>Reliability_updated!V55</f>
        <v>86.7</v>
      </c>
      <c r="H55" s="157">
        <f>'Data Reliability'!C55</f>
        <v>0</v>
      </c>
      <c r="I55" t="str">
        <f>IF(Reliability!B55="x","x",(IF(ROUNDUP(Reliability!B55,0)=1,"Very High",IF(ROUNDUP(Reliability!B55,0)=2,"High",IF(ROUNDUP(Reliability!B55,0)=3,"Medium",IF(ROUNDUP(Reliability!B55,0)=4,"Low","Very Low"))))))</f>
        <v>Very High</v>
      </c>
    </row>
    <row r="56" spans="1:9" x14ac:dyDescent="0.25">
      <c r="A56" s="156" t="str">
        <f>Lists!C:C</f>
        <v>MAR002</v>
      </c>
      <c r="B56" s="242">
        <f t="shared" si="4"/>
        <v>5</v>
      </c>
      <c r="C56" s="242" t="str">
        <f t="shared" si="5"/>
        <v>x</v>
      </c>
      <c r="D56" s="242">
        <f t="shared" si="6"/>
        <v>5</v>
      </c>
      <c r="E56" s="242">
        <f t="shared" si="7"/>
        <v>5</v>
      </c>
      <c r="F56" s="242" t="str">
        <f>'Data Reliability'!B56</f>
        <v>x</v>
      </c>
      <c r="G56" s="157">
        <f>Reliability_updated!V56</f>
        <v>621.79999999999995</v>
      </c>
      <c r="H56" s="157">
        <f>'Data Reliability'!C56</f>
        <v>3</v>
      </c>
      <c r="I56" t="str">
        <f>IF(Reliability!B56="x","x",(IF(ROUNDUP(Reliability!B56,0)=1,"Very High",IF(ROUNDUP(Reliability!B56,0)=2,"High",IF(ROUNDUP(Reliability!B56,0)=3,"Medium",IF(ROUNDUP(Reliability!B56,0)=4,"Low","Very Low"))))))</f>
        <v>Very Low</v>
      </c>
    </row>
    <row r="57" spans="1:9" x14ac:dyDescent="0.25">
      <c r="A57" s="156" t="str">
        <f>Lists!C:C</f>
        <v>MDG002</v>
      </c>
      <c r="B57" s="242">
        <f t="shared" si="4"/>
        <v>0.5</v>
      </c>
      <c r="C57" s="242">
        <f t="shared" si="5"/>
        <v>0.8</v>
      </c>
      <c r="D57" s="242">
        <f t="shared" si="6"/>
        <v>0.7</v>
      </c>
      <c r="E57" s="242">
        <f t="shared" si="7"/>
        <v>0</v>
      </c>
      <c r="F57" s="242">
        <f>'Data Reliability'!B57</f>
        <v>1.3</v>
      </c>
      <c r="G57" s="157">
        <f>Reliability_updated!V57</f>
        <v>52.9</v>
      </c>
      <c r="H57" s="157">
        <f>'Data Reliability'!C57</f>
        <v>0</v>
      </c>
      <c r="I57" t="str">
        <f>IF(Reliability!B57="x","x",(IF(ROUNDUP(Reliability!B57,0)=1,"Very High",IF(ROUNDUP(Reliability!B57,0)=2,"High",IF(ROUNDUP(Reliability!B57,0)=3,"Medium",IF(ROUNDUP(Reliability!B57,0)=4,"Low","Very Low"))))))</f>
        <v>Very High</v>
      </c>
    </row>
    <row r="58" spans="1:9" x14ac:dyDescent="0.25">
      <c r="A58" s="156" t="str">
        <f>Lists!C:C</f>
        <v>MEX001</v>
      </c>
      <c r="B58" s="242">
        <f t="shared" si="4"/>
        <v>1.7</v>
      </c>
      <c r="C58" s="242">
        <f t="shared" si="5"/>
        <v>4</v>
      </c>
      <c r="D58" s="242">
        <f t="shared" si="6"/>
        <v>1.2</v>
      </c>
      <c r="E58" s="242">
        <f t="shared" si="7"/>
        <v>0</v>
      </c>
      <c r="F58" s="242">
        <f>'Data Reliability'!B58</f>
        <v>2.6</v>
      </c>
      <c r="G58" s="157">
        <f>Reliability_updated!V58</f>
        <v>91.8</v>
      </c>
      <c r="H58" s="157">
        <f>'Data Reliability'!C58</f>
        <v>0</v>
      </c>
      <c r="I58" t="str">
        <f>IF(Reliability!B58="x","x",(IF(ROUNDUP(Reliability!B58,0)=1,"Very High",IF(ROUNDUP(Reliability!B58,0)=2,"High",IF(ROUNDUP(Reliability!B58,0)=3,"Medium",IF(ROUNDUP(Reliability!B58,0)=4,"Low","Very Low"))))))</f>
        <v>High</v>
      </c>
    </row>
    <row r="59" spans="1:9" x14ac:dyDescent="0.25">
      <c r="A59" s="156" t="str">
        <f>Lists!C:C</f>
        <v>MEX002</v>
      </c>
      <c r="B59" s="242">
        <f t="shared" si="4"/>
        <v>2.7</v>
      </c>
      <c r="C59" s="242">
        <f t="shared" si="5"/>
        <v>4</v>
      </c>
      <c r="D59" s="242">
        <f t="shared" si="6"/>
        <v>2.5</v>
      </c>
      <c r="E59" s="242">
        <f t="shared" si="7"/>
        <v>1.7</v>
      </c>
      <c r="F59" s="242">
        <f>'Data Reliability'!B59</f>
        <v>2.6</v>
      </c>
      <c r="G59" s="157">
        <f>Reliability_updated!V59</f>
        <v>183.1</v>
      </c>
      <c r="H59" s="157">
        <f>'Data Reliability'!C59</f>
        <v>1</v>
      </c>
      <c r="I59" t="str">
        <f>IF(Reliability!B59="x","x",(IF(ROUNDUP(Reliability!B59,0)=1,"Very High",IF(ROUNDUP(Reliability!B59,0)=2,"High",IF(ROUNDUP(Reliability!B59,0)=3,"Medium",IF(ROUNDUP(Reliability!B59,0)=4,"Low","Very Low"))))))</f>
        <v>Medium</v>
      </c>
    </row>
    <row r="60" spans="1:9" x14ac:dyDescent="0.25">
      <c r="A60" s="156" t="str">
        <f>Lists!C:C</f>
        <v>MEX003</v>
      </c>
      <c r="B60" s="242">
        <f t="shared" si="4"/>
        <v>1.7</v>
      </c>
      <c r="C60" s="242">
        <f t="shared" si="5"/>
        <v>4</v>
      </c>
      <c r="D60" s="242">
        <f t="shared" si="6"/>
        <v>1.2</v>
      </c>
      <c r="E60" s="242">
        <f t="shared" si="7"/>
        <v>0</v>
      </c>
      <c r="F60" s="242">
        <f>'Data Reliability'!B60</f>
        <v>2.6</v>
      </c>
      <c r="G60" s="157">
        <f>Reliability_updated!V60</f>
        <v>91.8</v>
      </c>
      <c r="H60" s="157">
        <f>'Data Reliability'!C60</f>
        <v>0</v>
      </c>
      <c r="I60" t="str">
        <f>IF(Reliability!B60="x","x",(IF(ROUNDUP(Reliability!B60,0)=1,"Very High",IF(ROUNDUP(Reliability!B60,0)=2,"High",IF(ROUNDUP(Reliability!B60,0)=3,"Medium",IF(ROUNDUP(Reliability!B60,0)=4,"Low","Very Low"))))))</f>
        <v>High</v>
      </c>
    </row>
    <row r="61" spans="1:9" x14ac:dyDescent="0.25">
      <c r="A61" s="156" t="str">
        <f>Lists!C:C</f>
        <v>MLI001</v>
      </c>
      <c r="B61" s="242">
        <f t="shared" si="4"/>
        <v>2</v>
      </c>
      <c r="C61" s="242">
        <f t="shared" si="5"/>
        <v>2</v>
      </c>
      <c r="D61" s="242">
        <f t="shared" si="6"/>
        <v>4.0999999999999996</v>
      </c>
      <c r="E61" s="242">
        <f t="shared" si="7"/>
        <v>0</v>
      </c>
      <c r="F61" s="242">
        <f>'Data Reliability'!B61</f>
        <v>1.8</v>
      </c>
      <c r="G61" s="157">
        <f>Reliability_updated!V61</f>
        <v>298.5</v>
      </c>
      <c r="H61" s="157">
        <f>'Data Reliability'!C61</f>
        <v>0</v>
      </c>
      <c r="I61" t="str">
        <f>IF(Reliability!B61="x","x",(IF(ROUNDUP(Reliability!B61,0)=1,"Very High",IF(ROUNDUP(Reliability!B61,0)=2,"High",IF(ROUNDUP(Reliability!B61,0)=3,"Medium",IF(ROUNDUP(Reliability!B61,0)=4,"Low","Very Low"))))))</f>
        <v>High</v>
      </c>
    </row>
    <row r="62" spans="1:9" x14ac:dyDescent="0.25">
      <c r="A62" s="156" t="str">
        <f>Lists!C:C</f>
        <v>MMR001</v>
      </c>
      <c r="B62" s="242">
        <f t="shared" si="4"/>
        <v>1.5</v>
      </c>
      <c r="C62" s="242">
        <f t="shared" si="5"/>
        <v>2.2999999999999998</v>
      </c>
      <c r="D62" s="242">
        <f t="shared" si="6"/>
        <v>2.2999999999999998</v>
      </c>
      <c r="E62" s="242">
        <f t="shared" si="7"/>
        <v>0</v>
      </c>
      <c r="F62" s="242">
        <f>'Data Reliability'!B62</f>
        <v>1.9</v>
      </c>
      <c r="G62" s="157">
        <f>Reliability_updated!V62</f>
        <v>169.5</v>
      </c>
      <c r="H62" s="157">
        <f>'Data Reliability'!C62</f>
        <v>0</v>
      </c>
      <c r="I62" t="str">
        <f>IF(Reliability!B62="x","x",(IF(ROUNDUP(Reliability!B62,0)=1,"Very High",IF(ROUNDUP(Reliability!B62,0)=2,"High",IF(ROUNDUP(Reliability!B62,0)=3,"Medium",IF(ROUNDUP(Reliability!B62,0)=4,"Low","Very Low"))))))</f>
        <v>High</v>
      </c>
    </row>
    <row r="63" spans="1:9" x14ac:dyDescent="0.25">
      <c r="A63" s="156" t="str">
        <f>Lists!C:C</f>
        <v>MMR002</v>
      </c>
      <c r="B63" s="242">
        <f t="shared" si="4"/>
        <v>1.9</v>
      </c>
      <c r="C63" s="242">
        <f t="shared" si="5"/>
        <v>2.2999999999999998</v>
      </c>
      <c r="D63" s="242">
        <f t="shared" si="6"/>
        <v>3.3</v>
      </c>
      <c r="E63" s="242">
        <f t="shared" si="7"/>
        <v>0</v>
      </c>
      <c r="F63" s="242">
        <f>'Data Reliability'!B63</f>
        <v>1.9</v>
      </c>
      <c r="G63" s="157">
        <f>Reliability_updated!V63</f>
        <v>242.7</v>
      </c>
      <c r="H63" s="157">
        <f>'Data Reliability'!C63</f>
        <v>0</v>
      </c>
      <c r="I63" t="str">
        <f>IF(Reliability!B63="x","x",(IF(ROUNDUP(Reliability!B63,0)=1,"Very High",IF(ROUNDUP(Reliability!B63,0)=2,"High",IF(ROUNDUP(Reliability!B63,0)=3,"Medium",IF(ROUNDUP(Reliability!B63,0)=4,"Low","Very Low"))))))</f>
        <v>High</v>
      </c>
    </row>
    <row r="64" spans="1:9" x14ac:dyDescent="0.25">
      <c r="A64" s="156" t="str">
        <f>Lists!C:C</f>
        <v>MMR003</v>
      </c>
      <c r="B64" s="242">
        <f t="shared" si="4"/>
        <v>1.9</v>
      </c>
      <c r="C64" s="242">
        <f t="shared" si="5"/>
        <v>2.2999999999999998</v>
      </c>
      <c r="D64" s="242">
        <f t="shared" si="6"/>
        <v>3.3</v>
      </c>
      <c r="E64" s="242">
        <f t="shared" si="7"/>
        <v>0</v>
      </c>
      <c r="F64" s="242">
        <f>'Data Reliability'!B64</f>
        <v>1.9</v>
      </c>
      <c r="G64" s="157">
        <f>Reliability_updated!V64</f>
        <v>242.7</v>
      </c>
      <c r="H64" s="157">
        <f>'Data Reliability'!C64</f>
        <v>0</v>
      </c>
      <c r="I64" t="str">
        <f>IF(Reliability!B64="x","x",(IF(ROUNDUP(Reliability!B64,0)=1,"Very High",IF(ROUNDUP(Reliability!B64,0)=2,"High",IF(ROUNDUP(Reliability!B64,0)=3,"Medium",IF(ROUNDUP(Reliability!B64,0)=4,"Low","Very Low"))))))</f>
        <v>High</v>
      </c>
    </row>
    <row r="65" spans="1:9" x14ac:dyDescent="0.25">
      <c r="A65" s="156" t="str">
        <f>Lists!C:C</f>
        <v>MMR004</v>
      </c>
      <c r="B65" s="242">
        <f t="shared" si="4"/>
        <v>1.4</v>
      </c>
      <c r="C65" s="242">
        <f t="shared" si="5"/>
        <v>2.5</v>
      </c>
      <c r="D65" s="242">
        <f t="shared" si="6"/>
        <v>1.7</v>
      </c>
      <c r="E65" s="242">
        <f t="shared" si="7"/>
        <v>0</v>
      </c>
      <c r="F65" s="242">
        <f>'Data Reliability'!B65</f>
        <v>2</v>
      </c>
      <c r="G65" s="157">
        <f>Reliability_updated!V65</f>
        <v>121.8</v>
      </c>
      <c r="H65" s="157">
        <f>'Data Reliability'!C65</f>
        <v>0</v>
      </c>
      <c r="I65" t="str">
        <f>IF(Reliability!B65="x","x",(IF(ROUNDUP(Reliability!B65,0)=1,"Very High",IF(ROUNDUP(Reliability!B65,0)=2,"High",IF(ROUNDUP(Reliability!B65,0)=3,"Medium",IF(ROUNDUP(Reliability!B65,0)=4,"Low","Very Low"))))))</f>
        <v>High</v>
      </c>
    </row>
    <row r="66" spans="1:9" x14ac:dyDescent="0.25">
      <c r="A66" s="156" t="str">
        <f>Lists!C:C</f>
        <v>MOZ004</v>
      </c>
      <c r="B66" s="242">
        <f t="shared" si="4"/>
        <v>1.3</v>
      </c>
      <c r="C66" s="242">
        <f t="shared" si="5"/>
        <v>2.2999999999999998</v>
      </c>
      <c r="D66" s="242">
        <f t="shared" si="6"/>
        <v>1.7</v>
      </c>
      <c r="E66" s="242">
        <f t="shared" si="7"/>
        <v>0</v>
      </c>
      <c r="F66" s="242">
        <f>'Data Reliability'!B66</f>
        <v>1.9</v>
      </c>
      <c r="G66" s="157">
        <f>Reliability_updated!V66</f>
        <v>124.4</v>
      </c>
      <c r="H66" s="157">
        <f>'Data Reliability'!C66</f>
        <v>0</v>
      </c>
      <c r="I66" t="str">
        <f>IF(Reliability!B66="x","x",(IF(ROUNDUP(Reliability!B66,0)=1,"Very High",IF(ROUNDUP(Reliability!B66,0)=2,"High",IF(ROUNDUP(Reliability!B66,0)=3,"Medium",IF(ROUNDUP(Reliability!B66,0)=4,"Low","Very Low"))))))</f>
        <v>High</v>
      </c>
    </row>
    <row r="67" spans="1:9" x14ac:dyDescent="0.25">
      <c r="A67" s="156" t="str">
        <f>Lists!C:C</f>
        <v>MRT002</v>
      </c>
      <c r="B67" s="242">
        <f t="shared" ref="B67:B98" si="8">ROUND(AVERAGE(C67:E67),1)</f>
        <v>1.8</v>
      </c>
      <c r="C67" s="242">
        <f t="shared" ref="C67:C98" si="9">IF(F67="x","x",ROUND((5-(3-F67)/2*5),1))</f>
        <v>2.2999999999999998</v>
      </c>
      <c r="D67" s="242">
        <f t="shared" ref="D67:D98" si="10">IF(G67&gt;365,5,ROUND((5-(365-G67)/364*5),1))</f>
        <v>3.1</v>
      </c>
      <c r="E67" s="242">
        <f t="shared" ref="E67:E98" si="11">IF(H67&gt;3,5,ROUND((5-(3-H67)/3*5),1))</f>
        <v>0</v>
      </c>
      <c r="F67" s="242">
        <f>'Data Reliability'!B67</f>
        <v>1.9</v>
      </c>
      <c r="G67" s="157">
        <f>Reliability_updated!V67</f>
        <v>225.4</v>
      </c>
      <c r="H67" s="157">
        <f>'Data Reliability'!C67</f>
        <v>0</v>
      </c>
      <c r="I67" t="str">
        <f>IF(Reliability!B67="x","x",(IF(ROUNDUP(Reliability!B67,0)=1,"Very High",IF(ROUNDUP(Reliability!B67,0)=2,"High",IF(ROUNDUP(Reliability!B67,0)=3,"Medium",IF(ROUNDUP(Reliability!B67,0)=4,"Low","Very Low"))))))</f>
        <v>High</v>
      </c>
    </row>
    <row r="68" spans="1:9" x14ac:dyDescent="0.25">
      <c r="A68" s="156" t="str">
        <f>Lists!C:C</f>
        <v>MRT003</v>
      </c>
      <c r="B68" s="242">
        <f t="shared" si="8"/>
        <v>2.9</v>
      </c>
      <c r="C68" s="242">
        <f t="shared" si="9"/>
        <v>2.2999999999999998</v>
      </c>
      <c r="D68" s="242">
        <f t="shared" si="10"/>
        <v>3</v>
      </c>
      <c r="E68" s="242">
        <f t="shared" si="11"/>
        <v>3.3</v>
      </c>
      <c r="F68" s="242">
        <f>'Data Reliability'!B68</f>
        <v>1.9</v>
      </c>
      <c r="G68" s="157">
        <f>Reliability_updated!V68</f>
        <v>222.6</v>
      </c>
      <c r="H68" s="157">
        <f>'Data Reliability'!C68</f>
        <v>2</v>
      </c>
      <c r="I68" t="str">
        <f>IF(Reliability!B68="x","x",(IF(ROUNDUP(Reliability!B68,0)=1,"Very High",IF(ROUNDUP(Reliability!B68,0)=2,"High",IF(ROUNDUP(Reliability!B68,0)=3,"Medium",IF(ROUNDUP(Reliability!B68,0)=4,"Low","Very Low"))))))</f>
        <v>Medium</v>
      </c>
    </row>
    <row r="69" spans="1:9" x14ac:dyDescent="0.25">
      <c r="A69" s="156" t="str">
        <f>Lists!C:C</f>
        <v>MWI002</v>
      </c>
      <c r="B69" s="242">
        <f t="shared" si="8"/>
        <v>0.8</v>
      </c>
      <c r="C69" s="242">
        <f t="shared" si="9"/>
        <v>0.8</v>
      </c>
      <c r="D69" s="242">
        <f t="shared" si="10"/>
        <v>1.7</v>
      </c>
      <c r="E69" s="242">
        <f t="shared" si="11"/>
        <v>0</v>
      </c>
      <c r="F69" s="242">
        <f>'Data Reliability'!B69</f>
        <v>1.3</v>
      </c>
      <c r="G69" s="157">
        <f>Reliability_updated!V69</f>
        <v>127.3</v>
      </c>
      <c r="H69" s="157">
        <f>'Data Reliability'!C69</f>
        <v>0</v>
      </c>
      <c r="I69" t="str">
        <f>IF(Reliability!B69="x","x",(IF(ROUNDUP(Reliability!B69,0)=1,"Very High",IF(ROUNDUP(Reliability!B69,0)=2,"High",IF(ROUNDUP(Reliability!B69,0)=3,"Medium",IF(ROUNDUP(Reliability!B69,0)=4,"Low","Very Low"))))))</f>
        <v>Very High</v>
      </c>
    </row>
    <row r="70" spans="1:9" x14ac:dyDescent="0.25">
      <c r="A70" s="156" t="str">
        <f>Lists!C:C</f>
        <v>MYS001</v>
      </c>
      <c r="B70" s="242">
        <f t="shared" si="8"/>
        <v>1.5</v>
      </c>
      <c r="C70" s="242">
        <f t="shared" si="9"/>
        <v>2.2999999999999998</v>
      </c>
      <c r="D70" s="242">
        <f t="shared" si="10"/>
        <v>2.2000000000000002</v>
      </c>
      <c r="E70" s="242">
        <f t="shared" si="11"/>
        <v>0</v>
      </c>
      <c r="F70" s="242">
        <f>'Data Reliability'!B70</f>
        <v>1.9</v>
      </c>
      <c r="G70" s="157">
        <f>Reliability_updated!V70</f>
        <v>161.80000000000001</v>
      </c>
      <c r="H70" s="157">
        <f>'Data Reliability'!C70</f>
        <v>0</v>
      </c>
      <c r="I70" t="str">
        <f>IF(Reliability!B70="x","x",(IF(ROUNDUP(Reliability!B70,0)=1,"Very High",IF(ROUNDUP(Reliability!B70,0)=2,"High",IF(ROUNDUP(Reliability!B70,0)=3,"Medium",IF(ROUNDUP(Reliability!B70,0)=4,"Low","Very Low"))))))</f>
        <v>High</v>
      </c>
    </row>
    <row r="71" spans="1:9" x14ac:dyDescent="0.25">
      <c r="A71" s="156" t="str">
        <f>Lists!C:C</f>
        <v>NAM002</v>
      </c>
      <c r="B71" s="242">
        <f t="shared" si="8"/>
        <v>1.7</v>
      </c>
      <c r="C71" s="242">
        <f t="shared" si="9"/>
        <v>2</v>
      </c>
      <c r="D71" s="242">
        <f t="shared" si="10"/>
        <v>1.3</v>
      </c>
      <c r="E71" s="242">
        <f t="shared" si="11"/>
        <v>1.7</v>
      </c>
      <c r="F71" s="242">
        <f>'Data Reliability'!B71</f>
        <v>1.8</v>
      </c>
      <c r="G71" s="157">
        <f>Reliability_updated!V71</f>
        <v>95.9</v>
      </c>
      <c r="H71" s="157">
        <f>'Data Reliability'!C71</f>
        <v>1</v>
      </c>
      <c r="I71" t="str">
        <f>IF(Reliability!B71="x","x",(IF(ROUNDUP(Reliability!B71,0)=1,"Very High",IF(ROUNDUP(Reliability!B71,0)=2,"High",IF(ROUNDUP(Reliability!B71,0)=3,"Medium",IF(ROUNDUP(Reliability!B71,0)=4,"Low","Very Low"))))))</f>
        <v>High</v>
      </c>
    </row>
    <row r="72" spans="1:9" x14ac:dyDescent="0.25">
      <c r="A72" s="156" t="str">
        <f>Lists!C:C</f>
        <v>NER001</v>
      </c>
      <c r="B72" s="242">
        <f t="shared" si="8"/>
        <v>2.1</v>
      </c>
      <c r="C72" s="242">
        <f t="shared" si="9"/>
        <v>1.8</v>
      </c>
      <c r="D72" s="242">
        <f t="shared" si="10"/>
        <v>4.4000000000000004</v>
      </c>
      <c r="E72" s="242">
        <f t="shared" si="11"/>
        <v>0</v>
      </c>
      <c r="F72" s="242">
        <f>'Data Reliability'!B72</f>
        <v>1.7</v>
      </c>
      <c r="G72" s="157">
        <f>Reliability_updated!V72</f>
        <v>320.89999999999998</v>
      </c>
      <c r="H72" s="157">
        <f>'Data Reliability'!C72</f>
        <v>0</v>
      </c>
      <c r="I72" t="str">
        <f>IF(Reliability!B72="x","x",(IF(ROUNDUP(Reliability!B72,0)=1,"Very High",IF(ROUNDUP(Reliability!B72,0)=2,"High",IF(ROUNDUP(Reliability!B72,0)=3,"Medium",IF(ROUNDUP(Reliability!B72,0)=4,"Low","Very Low"))))))</f>
        <v>Medium</v>
      </c>
    </row>
    <row r="73" spans="1:9" x14ac:dyDescent="0.25">
      <c r="A73" s="156" t="str">
        <f>Lists!C:C</f>
        <v>NER002</v>
      </c>
      <c r="B73" s="242">
        <f t="shared" si="8"/>
        <v>2.5</v>
      </c>
      <c r="C73" s="242">
        <f t="shared" si="9"/>
        <v>3</v>
      </c>
      <c r="D73" s="242">
        <f t="shared" si="10"/>
        <v>4.5</v>
      </c>
      <c r="E73" s="242">
        <f t="shared" si="11"/>
        <v>0</v>
      </c>
      <c r="F73" s="242">
        <f>'Data Reliability'!B73</f>
        <v>2.2000000000000002</v>
      </c>
      <c r="G73" s="157">
        <f>Reliability_updated!V73</f>
        <v>331.7</v>
      </c>
      <c r="H73" s="157">
        <f>'Data Reliability'!C73</f>
        <v>0</v>
      </c>
      <c r="I73" t="str">
        <f>IF(Reliability!B73="x","x",(IF(ROUNDUP(Reliability!B73,0)=1,"Very High",IF(ROUNDUP(Reliability!B73,0)=2,"High",IF(ROUNDUP(Reliability!B73,0)=3,"Medium",IF(ROUNDUP(Reliability!B73,0)=4,"Low","Very Low"))))))</f>
        <v>Medium</v>
      </c>
    </row>
    <row r="74" spans="1:9" x14ac:dyDescent="0.25">
      <c r="A74" s="156" t="str">
        <f>Lists!C:C</f>
        <v>NER003</v>
      </c>
      <c r="B74" s="242">
        <f t="shared" si="8"/>
        <v>2.6</v>
      </c>
      <c r="C74" s="242">
        <f t="shared" si="9"/>
        <v>3.3</v>
      </c>
      <c r="D74" s="242">
        <f t="shared" si="10"/>
        <v>4.5</v>
      </c>
      <c r="E74" s="242">
        <f t="shared" si="11"/>
        <v>0</v>
      </c>
      <c r="F74" s="242">
        <f>'Data Reliability'!B74</f>
        <v>2.2999999999999998</v>
      </c>
      <c r="G74" s="157">
        <f>Reliability_updated!V74</f>
        <v>331.8</v>
      </c>
      <c r="H74" s="157">
        <f>'Data Reliability'!C74</f>
        <v>0</v>
      </c>
      <c r="I74" t="str">
        <f>IF(Reliability!B74="x","x",(IF(ROUNDUP(Reliability!B74,0)=1,"Very High",IF(ROUNDUP(Reliability!B74,0)=2,"High",IF(ROUNDUP(Reliability!B74,0)=3,"Medium",IF(ROUNDUP(Reliability!B74,0)=4,"Low","Very Low"))))))</f>
        <v>Medium</v>
      </c>
    </row>
    <row r="75" spans="1:9" x14ac:dyDescent="0.25">
      <c r="A75" s="156" t="str">
        <f>Lists!C:C</f>
        <v>NER004</v>
      </c>
      <c r="B75" s="242">
        <f t="shared" si="8"/>
        <v>2.5</v>
      </c>
      <c r="C75" s="242">
        <f t="shared" si="9"/>
        <v>3.3</v>
      </c>
      <c r="D75" s="242">
        <f t="shared" si="10"/>
        <v>4.0999999999999996</v>
      </c>
      <c r="E75" s="242">
        <f t="shared" si="11"/>
        <v>0</v>
      </c>
      <c r="F75" s="242">
        <f>'Data Reliability'!B75</f>
        <v>2.2999999999999998</v>
      </c>
      <c r="G75" s="157">
        <f>Reliability_updated!V75</f>
        <v>301</v>
      </c>
      <c r="H75" s="157">
        <f>'Data Reliability'!C75</f>
        <v>0</v>
      </c>
      <c r="I75" t="str">
        <f>IF(Reliability!B75="x","x",(IF(ROUNDUP(Reliability!B75,0)=1,"Very High",IF(ROUNDUP(Reliability!B75,0)=2,"High",IF(ROUNDUP(Reliability!B75,0)=3,"Medium",IF(ROUNDUP(Reliability!B75,0)=4,"Low","Very Low"))))))</f>
        <v>Medium</v>
      </c>
    </row>
    <row r="76" spans="1:9" x14ac:dyDescent="0.25">
      <c r="A76" s="156" t="str">
        <f>Lists!C:C</f>
        <v>NGA001</v>
      </c>
      <c r="B76" s="242">
        <f t="shared" si="8"/>
        <v>1.9</v>
      </c>
      <c r="C76" s="242">
        <f t="shared" si="9"/>
        <v>4</v>
      </c>
      <c r="D76" s="242">
        <f t="shared" si="10"/>
        <v>1.7</v>
      </c>
      <c r="E76" s="242">
        <f t="shared" si="11"/>
        <v>0</v>
      </c>
      <c r="F76" s="242">
        <f>'Data Reliability'!B76</f>
        <v>2.6</v>
      </c>
      <c r="G76" s="157">
        <f>Reliability_updated!V76</f>
        <v>125.5</v>
      </c>
      <c r="H76" s="157">
        <f>'Data Reliability'!C76</f>
        <v>0</v>
      </c>
      <c r="I76" t="str">
        <f>IF(Reliability!B76="x","x",(IF(ROUNDUP(Reliability!B76,0)=1,"Very High",IF(ROUNDUP(Reliability!B76,0)=2,"High",IF(ROUNDUP(Reliability!B76,0)=3,"Medium",IF(ROUNDUP(Reliability!B76,0)=4,"Low","Very Low"))))))</f>
        <v>High</v>
      </c>
    </row>
    <row r="77" spans="1:9" x14ac:dyDescent="0.25">
      <c r="A77" s="156" t="str">
        <f>Lists!C:C</f>
        <v>NGA003</v>
      </c>
      <c r="B77" s="242">
        <f t="shared" si="8"/>
        <v>1.8</v>
      </c>
      <c r="C77" s="242">
        <f t="shared" si="9"/>
        <v>3.8</v>
      </c>
      <c r="D77" s="242">
        <f t="shared" si="10"/>
        <v>1.7</v>
      </c>
      <c r="E77" s="242">
        <f t="shared" si="11"/>
        <v>0</v>
      </c>
      <c r="F77" s="242">
        <f>'Data Reliability'!B77</f>
        <v>2.5</v>
      </c>
      <c r="G77" s="157">
        <f>Reliability_updated!V77</f>
        <v>125.6</v>
      </c>
      <c r="H77" s="157">
        <f>'Data Reliability'!C77</f>
        <v>0</v>
      </c>
      <c r="I77" t="str">
        <f>IF(Reliability!B77="x","x",(IF(ROUNDUP(Reliability!B77,0)=1,"Very High",IF(ROUNDUP(Reliability!B77,0)=2,"High",IF(ROUNDUP(Reliability!B77,0)=3,"Medium",IF(ROUNDUP(Reliability!B77,0)=4,"Low","Very Low"))))))</f>
        <v>High</v>
      </c>
    </row>
    <row r="78" spans="1:9" x14ac:dyDescent="0.25">
      <c r="A78" s="156" t="str">
        <f>Lists!C:C</f>
        <v>NGA004</v>
      </c>
      <c r="B78" s="242">
        <f t="shared" si="8"/>
        <v>2.4</v>
      </c>
      <c r="C78" s="242">
        <f t="shared" si="9"/>
        <v>3</v>
      </c>
      <c r="D78" s="242">
        <f t="shared" si="10"/>
        <v>2.6</v>
      </c>
      <c r="E78" s="242">
        <f t="shared" si="11"/>
        <v>1.7</v>
      </c>
      <c r="F78" s="242">
        <f>'Data Reliability'!B78</f>
        <v>2.2000000000000002</v>
      </c>
      <c r="G78" s="157">
        <f>Reliability_updated!V78</f>
        <v>190.5</v>
      </c>
      <c r="H78" s="157">
        <f>'Data Reliability'!C78</f>
        <v>1</v>
      </c>
      <c r="I78" t="str">
        <f>IF(Reliability!B78="x","x",(IF(ROUNDUP(Reliability!B78,0)=1,"Very High",IF(ROUNDUP(Reliability!B78,0)=2,"High",IF(ROUNDUP(Reliability!B78,0)=3,"Medium",IF(ROUNDUP(Reliability!B78,0)=4,"Low","Very Low"))))))</f>
        <v>Medium</v>
      </c>
    </row>
    <row r="79" spans="1:9" x14ac:dyDescent="0.25">
      <c r="A79" s="156" t="str">
        <f>Lists!C:C</f>
        <v>NGA007</v>
      </c>
      <c r="B79" s="242">
        <f t="shared" si="8"/>
        <v>1.8</v>
      </c>
      <c r="C79" s="242">
        <f t="shared" si="9"/>
        <v>3.8</v>
      </c>
      <c r="D79" s="242">
        <f t="shared" si="10"/>
        <v>1.5</v>
      </c>
      <c r="E79" s="242">
        <f t="shared" si="11"/>
        <v>0</v>
      </c>
      <c r="F79" s="242">
        <f>'Data Reliability'!B79</f>
        <v>2.5</v>
      </c>
      <c r="G79" s="157">
        <f>Reliability_updated!V79</f>
        <v>108.9</v>
      </c>
      <c r="H79" s="157">
        <f>'Data Reliability'!C79</f>
        <v>0</v>
      </c>
      <c r="I79" t="str">
        <f>IF(Reliability!B79="x","x",(IF(ROUNDUP(Reliability!B79,0)=1,"Very High",IF(ROUNDUP(Reliability!B79,0)=2,"High",IF(ROUNDUP(Reliability!B79,0)=3,"Medium",IF(ROUNDUP(Reliability!B79,0)=4,"Low","Very Low"))))))</f>
        <v>High</v>
      </c>
    </row>
    <row r="80" spans="1:9" x14ac:dyDescent="0.25">
      <c r="A80" s="156" t="str">
        <f>Lists!C:C</f>
        <v>NGA008</v>
      </c>
      <c r="B80" s="242">
        <f t="shared" si="8"/>
        <v>1.9</v>
      </c>
      <c r="C80" s="242">
        <f t="shared" si="9"/>
        <v>2.2999999999999998</v>
      </c>
      <c r="D80" s="242">
        <f t="shared" si="10"/>
        <v>1.6</v>
      </c>
      <c r="E80" s="242">
        <f t="shared" si="11"/>
        <v>1.7</v>
      </c>
      <c r="F80" s="242">
        <f>'Data Reliability'!B80</f>
        <v>1.9</v>
      </c>
      <c r="G80" s="157">
        <f>Reliability_updated!V80</f>
        <v>119.5</v>
      </c>
      <c r="H80" s="157">
        <f>'Data Reliability'!C80</f>
        <v>1</v>
      </c>
      <c r="I80" t="str">
        <f>IF(Reliability!B80="x","x",(IF(ROUNDUP(Reliability!B80,0)=1,"Very High",IF(ROUNDUP(Reliability!B80,0)=2,"High",IF(ROUNDUP(Reliability!B80,0)=3,"Medium",IF(ROUNDUP(Reliability!B80,0)=4,"Low","Very Low"))))))</f>
        <v>High</v>
      </c>
    </row>
    <row r="81" spans="1:9" x14ac:dyDescent="0.25">
      <c r="A81" s="156" t="str">
        <f>Lists!C:C</f>
        <v>NIC001</v>
      </c>
      <c r="B81" s="242">
        <f t="shared" si="8"/>
        <v>3.4</v>
      </c>
      <c r="C81" s="242" t="str">
        <f t="shared" si="9"/>
        <v>x</v>
      </c>
      <c r="D81" s="242">
        <f t="shared" si="10"/>
        <v>5</v>
      </c>
      <c r="E81" s="242">
        <f t="shared" si="11"/>
        <v>1.7</v>
      </c>
      <c r="F81" s="242" t="str">
        <f>'Data Reliability'!B81</f>
        <v>x</v>
      </c>
      <c r="G81" s="157">
        <f>Reliability_updated!V81</f>
        <v>751.6</v>
      </c>
      <c r="H81" s="157">
        <f>'Data Reliability'!C81</f>
        <v>1</v>
      </c>
      <c r="I81" t="str">
        <f>IF(Reliability!B81="x","x",(IF(ROUNDUP(Reliability!B81,0)=1,"Very High",IF(ROUNDUP(Reliability!B81,0)=2,"High",IF(ROUNDUP(Reliability!B81,0)=3,"Medium",IF(ROUNDUP(Reliability!B81,0)=4,"Low","Very Low"))))))</f>
        <v>Low</v>
      </c>
    </row>
    <row r="82" spans="1:9" x14ac:dyDescent="0.25">
      <c r="A82" s="156" t="str">
        <f>Lists!C:C</f>
        <v>PAK001</v>
      </c>
      <c r="B82" s="242">
        <f t="shared" si="8"/>
        <v>1.3</v>
      </c>
      <c r="C82" s="242">
        <f t="shared" si="9"/>
        <v>2.2999999999999998</v>
      </c>
      <c r="D82" s="242">
        <f t="shared" si="10"/>
        <v>1.6</v>
      </c>
      <c r="E82" s="242">
        <f t="shared" si="11"/>
        <v>0</v>
      </c>
      <c r="F82" s="242">
        <f>'Data Reliability'!B82</f>
        <v>1.9</v>
      </c>
      <c r="G82" s="157">
        <f>Reliability_updated!V82</f>
        <v>115.4</v>
      </c>
      <c r="H82" s="157">
        <f>'Data Reliability'!C82</f>
        <v>0</v>
      </c>
      <c r="I82" t="str">
        <f>IF(Reliability!B82="x","x",(IF(ROUNDUP(Reliability!B82,0)=1,"Very High",IF(ROUNDUP(Reliability!B82,0)=2,"High",IF(ROUNDUP(Reliability!B82,0)=3,"Medium",IF(ROUNDUP(Reliability!B82,0)=4,"Low","Very Low"))))))</f>
        <v>High</v>
      </c>
    </row>
    <row r="83" spans="1:9" x14ac:dyDescent="0.25">
      <c r="A83" s="156" t="str">
        <f>Lists!C:C</f>
        <v>PAK004</v>
      </c>
      <c r="B83" s="242">
        <f t="shared" si="8"/>
        <v>3.3</v>
      </c>
      <c r="C83" s="242" t="str">
        <f t="shared" si="9"/>
        <v>x</v>
      </c>
      <c r="D83" s="242">
        <f t="shared" si="10"/>
        <v>1.5</v>
      </c>
      <c r="E83" s="242">
        <f t="shared" si="11"/>
        <v>5</v>
      </c>
      <c r="F83" s="242" t="str">
        <f>'Data Reliability'!B83</f>
        <v>x</v>
      </c>
      <c r="G83" s="157">
        <f>Reliability_updated!V83</f>
        <v>113.4</v>
      </c>
      <c r="H83" s="157">
        <f>'Data Reliability'!C83</f>
        <v>3</v>
      </c>
      <c r="I83" t="str">
        <f>IF(Reliability!B83="x","x",(IF(ROUNDUP(Reliability!B83,0)=1,"Very High",IF(ROUNDUP(Reliability!B83,0)=2,"High",IF(ROUNDUP(Reliability!B83,0)=3,"Medium",IF(ROUNDUP(Reliability!B83,0)=4,"Low","Very Low"))))))</f>
        <v>Low</v>
      </c>
    </row>
    <row r="84" spans="1:9" x14ac:dyDescent="0.25">
      <c r="A84" s="156" t="str">
        <f>Lists!C:C</f>
        <v>PER002</v>
      </c>
      <c r="B84" s="242">
        <f t="shared" si="8"/>
        <v>2.5</v>
      </c>
      <c r="C84" s="242">
        <f t="shared" si="9"/>
        <v>3.5</v>
      </c>
      <c r="D84" s="242">
        <f t="shared" si="10"/>
        <v>0.6</v>
      </c>
      <c r="E84" s="242">
        <f t="shared" si="11"/>
        <v>3.3</v>
      </c>
      <c r="F84" s="242">
        <f>'Data Reliability'!B84</f>
        <v>2.4</v>
      </c>
      <c r="G84" s="157">
        <f>Reliability_updated!V84</f>
        <v>41.6</v>
      </c>
      <c r="H84" s="157">
        <f>'Data Reliability'!C84</f>
        <v>2</v>
      </c>
      <c r="I84" t="str">
        <f>IF(Reliability!B84="x","x",(IF(ROUNDUP(Reliability!B84,0)=1,"Very High",IF(ROUNDUP(Reliability!B84,0)=2,"High",IF(ROUNDUP(Reliability!B84,0)=3,"Medium",IF(ROUNDUP(Reliability!B84,0)=4,"Low","Very Low"))))))</f>
        <v>Medium</v>
      </c>
    </row>
    <row r="85" spans="1:9" x14ac:dyDescent="0.25">
      <c r="A85" s="156" t="str">
        <f>Lists!C:C</f>
        <v>PHL001</v>
      </c>
      <c r="B85" s="242">
        <f t="shared" si="8"/>
        <v>1.6</v>
      </c>
      <c r="C85" s="242">
        <f t="shared" si="9"/>
        <v>3</v>
      </c>
      <c r="D85" s="242">
        <f t="shared" si="10"/>
        <v>0.2</v>
      </c>
      <c r="E85" s="242">
        <f t="shared" si="11"/>
        <v>1.7</v>
      </c>
      <c r="F85" s="242">
        <f>'Data Reliability'!B85</f>
        <v>2.2000000000000002</v>
      </c>
      <c r="G85" s="157">
        <f>Reliability_updated!V85</f>
        <v>12</v>
      </c>
      <c r="H85" s="157">
        <f>'Data Reliability'!C85</f>
        <v>1</v>
      </c>
      <c r="I85" t="str">
        <f>IF(Reliability!B85="x","x",(IF(ROUNDUP(Reliability!B85,0)=1,"Very High",IF(ROUNDUP(Reliability!B85,0)=2,"High",IF(ROUNDUP(Reliability!B85,0)=3,"Medium",IF(ROUNDUP(Reliability!B85,0)=4,"Low","Very Low"))))))</f>
        <v>High</v>
      </c>
    </row>
    <row r="86" spans="1:9" x14ac:dyDescent="0.25">
      <c r="A86" s="156" t="str">
        <f>Lists!C:C</f>
        <v>PHL003</v>
      </c>
      <c r="B86" s="242">
        <f t="shared" si="8"/>
        <v>1.8</v>
      </c>
      <c r="C86" s="242">
        <f t="shared" si="9"/>
        <v>2.8</v>
      </c>
      <c r="D86" s="242">
        <f t="shared" si="10"/>
        <v>2.5</v>
      </c>
      <c r="E86" s="242">
        <f t="shared" si="11"/>
        <v>0</v>
      </c>
      <c r="F86" s="242">
        <f>'Data Reliability'!B86</f>
        <v>2.1</v>
      </c>
      <c r="G86" s="157">
        <f>Reliability_updated!V86</f>
        <v>179.9</v>
      </c>
      <c r="H86" s="157">
        <f>'Data Reliability'!C86</f>
        <v>0</v>
      </c>
      <c r="I86" t="str">
        <f>IF(Reliability!B86="x","x",(IF(ROUNDUP(Reliability!B86,0)=1,"Very High",IF(ROUNDUP(Reliability!B86,0)=2,"High",IF(ROUNDUP(Reliability!B86,0)=3,"Medium",IF(ROUNDUP(Reliability!B86,0)=4,"Low","Very Low"))))))</f>
        <v>High</v>
      </c>
    </row>
    <row r="87" spans="1:9" x14ac:dyDescent="0.25">
      <c r="A87" s="156" t="str">
        <f>Lists!C:C</f>
        <v>PHL010</v>
      </c>
      <c r="B87" s="242">
        <f t="shared" si="8"/>
        <v>1.7</v>
      </c>
      <c r="C87" s="242">
        <f t="shared" si="9"/>
        <v>3.3</v>
      </c>
      <c r="D87" s="242">
        <f t="shared" si="10"/>
        <v>0.2</v>
      </c>
      <c r="E87" s="242">
        <f t="shared" si="11"/>
        <v>1.7</v>
      </c>
      <c r="F87" s="242">
        <f>'Data Reliability'!B87</f>
        <v>2.2999999999999998</v>
      </c>
      <c r="G87" s="157">
        <f>Reliability_updated!V87</f>
        <v>12</v>
      </c>
      <c r="H87" s="157">
        <f>'Data Reliability'!C87</f>
        <v>1</v>
      </c>
      <c r="I87" t="str">
        <f>IF(Reliability!B87="x","x",(IF(ROUNDUP(Reliability!B87,0)=1,"Very High",IF(ROUNDUP(Reliability!B87,0)=2,"High",IF(ROUNDUP(Reliability!B87,0)=3,"Medium",IF(ROUNDUP(Reliability!B87,0)=4,"Low","Very Low"))))))</f>
        <v>High</v>
      </c>
    </row>
    <row r="88" spans="1:9" x14ac:dyDescent="0.25">
      <c r="A88" s="156" t="str">
        <f>Lists!C:C</f>
        <v>PRK001</v>
      </c>
      <c r="B88" s="242">
        <f t="shared" si="8"/>
        <v>2.5</v>
      </c>
      <c r="C88" s="242">
        <f t="shared" si="9"/>
        <v>2.5</v>
      </c>
      <c r="D88" s="242">
        <f t="shared" si="10"/>
        <v>5</v>
      </c>
      <c r="E88" s="242">
        <f t="shared" si="11"/>
        <v>0</v>
      </c>
      <c r="F88" s="242">
        <f>'Data Reliability'!B88</f>
        <v>2</v>
      </c>
      <c r="G88" s="157">
        <f>Reliability_updated!V88</f>
        <v>486.1</v>
      </c>
      <c r="H88" s="157">
        <f>'Data Reliability'!C88</f>
        <v>0</v>
      </c>
      <c r="I88" t="str">
        <f>IF(Reliability!B88="x","x",(IF(ROUNDUP(Reliability!B88,0)=1,"Very High",IF(ROUNDUP(Reliability!B88,0)=2,"High",IF(ROUNDUP(Reliability!B88,0)=3,"Medium",IF(ROUNDUP(Reliability!B88,0)=4,"Low","Very Low"))))))</f>
        <v>Medium</v>
      </c>
    </row>
    <row r="89" spans="1:9" x14ac:dyDescent="0.25">
      <c r="A89" s="156" t="str">
        <f>Lists!C:C</f>
        <v>PSE002</v>
      </c>
      <c r="B89" s="242">
        <f t="shared" si="8"/>
        <v>0.9</v>
      </c>
      <c r="C89" s="242">
        <f t="shared" si="9"/>
        <v>0.8</v>
      </c>
      <c r="D89" s="242">
        <f t="shared" si="10"/>
        <v>1.9</v>
      </c>
      <c r="E89" s="242">
        <f t="shared" si="11"/>
        <v>0</v>
      </c>
      <c r="F89" s="242">
        <f>'Data Reliability'!B89</f>
        <v>1.3</v>
      </c>
      <c r="G89" s="157">
        <f>Reliability_updated!V89</f>
        <v>138.4</v>
      </c>
      <c r="H89" s="157">
        <f>'Data Reliability'!C89</f>
        <v>0</v>
      </c>
      <c r="I89" t="str">
        <f>IF(Reliability!B89="x","x",(IF(ROUNDUP(Reliability!B89,0)=1,"Very High",IF(ROUNDUP(Reliability!B89,0)=2,"High",IF(ROUNDUP(Reliability!B89,0)=3,"Medium",IF(ROUNDUP(Reliability!B89,0)=4,"Low","Very Low"))))))</f>
        <v>Very High</v>
      </c>
    </row>
    <row r="90" spans="1:9" x14ac:dyDescent="0.25">
      <c r="A90" s="156" t="str">
        <f>Lists!C:C</f>
        <v>REG001</v>
      </c>
      <c r="B90" s="242">
        <f t="shared" si="8"/>
        <v>2.2000000000000002</v>
      </c>
      <c r="C90" s="242">
        <f t="shared" si="9"/>
        <v>2</v>
      </c>
      <c r="D90" s="242">
        <f t="shared" si="10"/>
        <v>4.5</v>
      </c>
      <c r="E90" s="242">
        <f t="shared" si="11"/>
        <v>0</v>
      </c>
      <c r="F90" s="242">
        <f>'Data Reliability'!B90</f>
        <v>1.8</v>
      </c>
      <c r="G90" s="157">
        <f>Reliability_updated!V90</f>
        <v>327.7</v>
      </c>
      <c r="H90" s="157">
        <f>'Data Reliability'!C90</f>
        <v>0</v>
      </c>
      <c r="I90" t="str">
        <f>IF(Reliability!B90="x","x",(IF(ROUNDUP(Reliability!B90,0)=1,"Very High",IF(ROUNDUP(Reliability!B90,0)=2,"High",IF(ROUNDUP(Reliability!B90,0)=3,"Medium",IF(ROUNDUP(Reliability!B90,0)=4,"Low","Very Low"))))))</f>
        <v>Medium</v>
      </c>
    </row>
    <row r="91" spans="1:9" x14ac:dyDescent="0.25">
      <c r="A91" s="156" t="str">
        <f>Lists!C:C</f>
        <v>REG002</v>
      </c>
      <c r="B91" s="242">
        <f t="shared" si="8"/>
        <v>3.9</v>
      </c>
      <c r="C91" s="242">
        <f t="shared" si="9"/>
        <v>3.3</v>
      </c>
      <c r="D91" s="242">
        <f t="shared" si="10"/>
        <v>5</v>
      </c>
      <c r="E91" s="242">
        <f t="shared" si="11"/>
        <v>3.3</v>
      </c>
      <c r="F91" s="242">
        <f>'Data Reliability'!B91</f>
        <v>2.2999999999999998</v>
      </c>
      <c r="G91" s="157">
        <f>Reliability_updated!V91</f>
        <v>416.3</v>
      </c>
      <c r="H91" s="157">
        <f>'Data Reliability'!C91</f>
        <v>2</v>
      </c>
      <c r="I91" t="str">
        <f>IF(Reliability!B91="x","x",(IF(ROUNDUP(Reliability!B91,0)=1,"Very High",IF(ROUNDUP(Reliability!B91,0)=2,"High",IF(ROUNDUP(Reliability!B91,0)=3,"Medium",IF(ROUNDUP(Reliability!B91,0)=4,"Low","Very Low"))))))</f>
        <v>Low</v>
      </c>
    </row>
    <row r="92" spans="1:9" x14ac:dyDescent="0.25">
      <c r="A92" s="156" t="str">
        <f>Lists!C:C</f>
        <v>REG003</v>
      </c>
      <c r="B92" s="242">
        <f t="shared" si="8"/>
        <v>4.2</v>
      </c>
      <c r="C92" s="242" t="str">
        <f t="shared" si="9"/>
        <v>x</v>
      </c>
      <c r="D92" s="242">
        <f t="shared" si="10"/>
        <v>5</v>
      </c>
      <c r="E92" s="242">
        <f t="shared" si="11"/>
        <v>3.3</v>
      </c>
      <c r="F92" s="242" t="str">
        <f>'Data Reliability'!B92</f>
        <v>x</v>
      </c>
      <c r="G92" s="157">
        <f>Reliability_updated!V92</f>
        <v>700.4</v>
      </c>
      <c r="H92" s="157">
        <f>'Data Reliability'!C92</f>
        <v>2</v>
      </c>
      <c r="I92" t="str">
        <f>IF(Reliability!B92="x","x",(IF(ROUNDUP(Reliability!B92,0)=1,"Very High",IF(ROUNDUP(Reliability!B92,0)=2,"High",IF(ROUNDUP(Reliability!B92,0)=3,"Medium",IF(ROUNDUP(Reliability!B92,0)=4,"Low","Very Low"))))))</f>
        <v>Very Low</v>
      </c>
    </row>
    <row r="93" spans="1:9" x14ac:dyDescent="0.25">
      <c r="A93" s="156" t="str">
        <f>Lists!C:C</f>
        <v>REG004</v>
      </c>
      <c r="B93" s="242">
        <f t="shared" si="8"/>
        <v>1.8</v>
      </c>
      <c r="C93" s="242">
        <f t="shared" si="9"/>
        <v>4</v>
      </c>
      <c r="D93" s="242">
        <f t="shared" si="10"/>
        <v>1.4</v>
      </c>
      <c r="E93" s="242">
        <f t="shared" si="11"/>
        <v>0</v>
      </c>
      <c r="F93" s="242">
        <f>'Data Reliability'!B93</f>
        <v>2.6</v>
      </c>
      <c r="G93" s="157">
        <f>Reliability_updated!V93</f>
        <v>103.5</v>
      </c>
      <c r="H93" s="157">
        <f>'Data Reliability'!C93</f>
        <v>0</v>
      </c>
      <c r="I93" t="str">
        <f>IF(Reliability!B93="x","x",(IF(ROUNDUP(Reliability!B93,0)=1,"Very High",IF(ROUNDUP(Reliability!B93,0)=2,"High",IF(ROUNDUP(Reliability!B93,0)=3,"Medium",IF(ROUNDUP(Reliability!B93,0)=4,"Low","Very Low"))))))</f>
        <v>High</v>
      </c>
    </row>
    <row r="94" spans="1:9" x14ac:dyDescent="0.25">
      <c r="A94" s="156" t="str">
        <f>Lists!C:C</f>
        <v>REG006</v>
      </c>
      <c r="B94" s="242">
        <f t="shared" si="8"/>
        <v>1.9</v>
      </c>
      <c r="C94" s="242">
        <f t="shared" si="9"/>
        <v>2.5</v>
      </c>
      <c r="D94" s="242">
        <f t="shared" si="10"/>
        <v>1.4</v>
      </c>
      <c r="E94" s="242">
        <f t="shared" si="11"/>
        <v>1.7</v>
      </c>
      <c r="F94" s="242">
        <f>'Data Reliability'!B94</f>
        <v>2</v>
      </c>
      <c r="G94" s="157">
        <f>Reliability_updated!V94</f>
        <v>103.8</v>
      </c>
      <c r="H94" s="157">
        <f>'Data Reliability'!C94</f>
        <v>1</v>
      </c>
      <c r="I94" t="str">
        <f>IF(Reliability!B94="x","x",(IF(ROUNDUP(Reliability!B94,0)=1,"Very High",IF(ROUNDUP(Reliability!B94,0)=2,"High",IF(ROUNDUP(Reliability!B94,0)=3,"Medium",IF(ROUNDUP(Reliability!B94,0)=4,"Low","Very Low"))))))</f>
        <v>High</v>
      </c>
    </row>
    <row r="95" spans="1:9" x14ac:dyDescent="0.25">
      <c r="A95" s="156" t="str">
        <f>Lists!C:C</f>
        <v>REG007</v>
      </c>
      <c r="B95" s="242">
        <f t="shared" si="8"/>
        <v>5</v>
      </c>
      <c r="C95" s="242" t="str">
        <f t="shared" si="9"/>
        <v>x</v>
      </c>
      <c r="D95" s="242">
        <f t="shared" si="10"/>
        <v>5</v>
      </c>
      <c r="E95" s="242">
        <f t="shared" si="11"/>
        <v>5</v>
      </c>
      <c r="F95" s="242" t="str">
        <f>'Data Reliability'!B95</f>
        <v>x</v>
      </c>
      <c r="G95" s="157">
        <f>Reliability_updated!V95</f>
        <v>817.6</v>
      </c>
      <c r="H95" s="157">
        <f>'Data Reliability'!C95</f>
        <v>5</v>
      </c>
      <c r="I95" t="str">
        <f>IF(Reliability!B95="x","x",(IF(ROUNDUP(Reliability!B95,0)=1,"Very High",IF(ROUNDUP(Reliability!B95,0)=2,"High",IF(ROUNDUP(Reliability!B95,0)=3,"Medium",IF(ROUNDUP(Reliability!B95,0)=4,"Low","Very Low"))))))</f>
        <v>Very Low</v>
      </c>
    </row>
    <row r="96" spans="1:9" x14ac:dyDescent="0.25">
      <c r="A96" s="156" t="str">
        <f>Lists!C:C</f>
        <v>REG008</v>
      </c>
      <c r="B96" s="242">
        <f t="shared" si="8"/>
        <v>5</v>
      </c>
      <c r="C96" s="242" t="str">
        <f t="shared" si="9"/>
        <v>x</v>
      </c>
      <c r="D96" s="242">
        <f t="shared" si="10"/>
        <v>5</v>
      </c>
      <c r="E96" s="242">
        <f t="shared" si="11"/>
        <v>5</v>
      </c>
      <c r="F96" s="242" t="str">
        <f>'Data Reliability'!B96</f>
        <v>x</v>
      </c>
      <c r="G96" s="157">
        <f>Reliability_updated!V96</f>
        <v>817.6</v>
      </c>
      <c r="H96" s="157">
        <f>'Data Reliability'!C96</f>
        <v>5</v>
      </c>
      <c r="I96" t="str">
        <f>IF(Reliability!B96="x","x",(IF(ROUNDUP(Reliability!B96,0)=1,"Very High",IF(ROUNDUP(Reliability!B96,0)=2,"High",IF(ROUNDUP(Reliability!B96,0)=3,"Medium",IF(ROUNDUP(Reliability!B96,0)=4,"Low","Very Low"))))))</f>
        <v>Very Low</v>
      </c>
    </row>
    <row r="97" spans="1:9" x14ac:dyDescent="0.25">
      <c r="A97" s="156" t="str">
        <f>Lists!C:C</f>
        <v>REG011</v>
      </c>
      <c r="B97" s="242">
        <f t="shared" si="8"/>
        <v>1</v>
      </c>
      <c r="C97" s="242">
        <f t="shared" si="9"/>
        <v>2.2999999999999998</v>
      </c>
      <c r="D97" s="242">
        <f t="shared" si="10"/>
        <v>0.8</v>
      </c>
      <c r="E97" s="242">
        <f t="shared" si="11"/>
        <v>0</v>
      </c>
      <c r="F97" s="242">
        <f>'Data Reliability'!B97</f>
        <v>1.9</v>
      </c>
      <c r="G97" s="157">
        <f>Reliability_updated!V97</f>
        <v>62.4</v>
      </c>
      <c r="H97" s="157">
        <f>'Data Reliability'!C97</f>
        <v>0</v>
      </c>
      <c r="I97" t="str">
        <f>IF(Reliability!B97="x","x",(IF(ROUNDUP(Reliability!B97,0)=1,"Very High",IF(ROUNDUP(Reliability!B97,0)=2,"High",IF(ROUNDUP(Reliability!B97,0)=3,"Medium",IF(ROUNDUP(Reliability!B97,0)=4,"Low","Very Low"))))))</f>
        <v>Very High</v>
      </c>
    </row>
    <row r="98" spans="1:9" x14ac:dyDescent="0.25">
      <c r="A98" s="156" t="str">
        <f>Lists!C:C</f>
        <v>REG012</v>
      </c>
      <c r="B98" s="242">
        <f t="shared" si="8"/>
        <v>0.9</v>
      </c>
      <c r="C98" s="242">
        <f t="shared" si="9"/>
        <v>2.2999999999999998</v>
      </c>
      <c r="D98" s="242">
        <f t="shared" si="10"/>
        <v>0.3</v>
      </c>
      <c r="E98" s="242">
        <f t="shared" si="11"/>
        <v>0</v>
      </c>
      <c r="F98" s="242">
        <f>'Data Reliability'!B98</f>
        <v>1.9</v>
      </c>
      <c r="G98" s="157">
        <f>Reliability_updated!V98</f>
        <v>20.6</v>
      </c>
      <c r="H98" s="157">
        <f>'Data Reliability'!C98</f>
        <v>0</v>
      </c>
      <c r="I98" t="str">
        <f>IF(Reliability!B98="x","x",(IF(ROUNDUP(Reliability!B98,0)=1,"Very High",IF(ROUNDUP(Reliability!B98,0)=2,"High",IF(ROUNDUP(Reliability!B98,0)=3,"Medium",IF(ROUNDUP(Reliability!B98,0)=4,"Low","Very Low"))))))</f>
        <v>Very High</v>
      </c>
    </row>
    <row r="99" spans="1:9" x14ac:dyDescent="0.25">
      <c r="A99" s="156" t="str">
        <f>Lists!C:C</f>
        <v>REG013</v>
      </c>
      <c r="B99" s="242">
        <f t="shared" ref="B99:B130" si="12">ROUND(AVERAGE(C99:E99),1)</f>
        <v>4.2</v>
      </c>
      <c r="C99" s="242" t="str">
        <f t="shared" ref="C99:C135" si="13">IF(F99="x","x",ROUND((5-(3-F99)/2*5),1))</f>
        <v>x</v>
      </c>
      <c r="D99" s="242">
        <f t="shared" ref="D99:D135" si="14">IF(G99&gt;365,5,ROUND((5-(365-G99)/364*5),1))</f>
        <v>5</v>
      </c>
      <c r="E99" s="242">
        <f t="shared" ref="E99:E135" si="15">IF(H99&gt;3,5,ROUND((5-(3-H99)/3*5),1))</f>
        <v>3.3</v>
      </c>
      <c r="F99" s="242" t="str">
        <f>'Data Reliability'!B99</f>
        <v>x</v>
      </c>
      <c r="G99" s="157">
        <f>Reliability_updated!V99</f>
        <v>369.1</v>
      </c>
      <c r="H99" s="157">
        <f>'Data Reliability'!C99</f>
        <v>2</v>
      </c>
      <c r="I99" t="str">
        <f>IF(Reliability!B99="x","x",(IF(ROUNDUP(Reliability!B99,0)=1,"Very High",IF(ROUNDUP(Reliability!B99,0)=2,"High",IF(ROUNDUP(Reliability!B99,0)=3,"Medium",IF(ROUNDUP(Reliability!B99,0)=4,"Low","Very Low"))))))</f>
        <v>Very Low</v>
      </c>
    </row>
    <row r="100" spans="1:9" x14ac:dyDescent="0.25">
      <c r="A100" s="156" t="str">
        <f>Lists!C:C</f>
        <v>RWA002</v>
      </c>
      <c r="B100" s="242">
        <f t="shared" si="12"/>
        <v>3.4</v>
      </c>
      <c r="C100" s="242">
        <f t="shared" si="13"/>
        <v>2</v>
      </c>
      <c r="D100" s="242">
        <f t="shared" si="14"/>
        <v>5</v>
      </c>
      <c r="E100" s="242">
        <f t="shared" si="15"/>
        <v>3.3</v>
      </c>
      <c r="F100" s="242">
        <f>'Data Reliability'!B100</f>
        <v>1.8</v>
      </c>
      <c r="G100" s="157">
        <f>Reliability_updated!V100</f>
        <v>389.2</v>
      </c>
      <c r="H100" s="157">
        <f>'Data Reliability'!C100</f>
        <v>2</v>
      </c>
      <c r="I100" t="str">
        <f>IF(Reliability!B100="x","x",(IF(ROUNDUP(Reliability!B100,0)=1,"Very High",IF(ROUNDUP(Reliability!B100,0)=2,"High",IF(ROUNDUP(Reliability!B100,0)=3,"Medium",IF(ROUNDUP(Reliability!B100,0)=4,"Low","Very Low"))))))</f>
        <v>Low</v>
      </c>
    </row>
    <row r="101" spans="1:9" x14ac:dyDescent="0.25">
      <c r="A101" s="156" t="str">
        <f>Lists!C:C</f>
        <v>SDN001</v>
      </c>
      <c r="B101" s="242">
        <f t="shared" si="12"/>
        <v>0.4</v>
      </c>
      <c r="C101" s="242">
        <f t="shared" si="13"/>
        <v>0.8</v>
      </c>
      <c r="D101" s="242">
        <f t="shared" si="14"/>
        <v>0.4</v>
      </c>
      <c r="E101" s="242">
        <f t="shared" si="15"/>
        <v>0</v>
      </c>
      <c r="F101" s="242">
        <f>'Data Reliability'!B101</f>
        <v>1.3</v>
      </c>
      <c r="G101" s="157">
        <f>Reliability_updated!V101</f>
        <v>28.3</v>
      </c>
      <c r="H101" s="157">
        <f>'Data Reliability'!C101</f>
        <v>0</v>
      </c>
      <c r="I101" t="str">
        <f>IF(Reliability!B101="x","x",(IF(ROUNDUP(Reliability!B101,0)=1,"Very High",IF(ROUNDUP(Reliability!B101,0)=2,"High",IF(ROUNDUP(Reliability!B101,0)=3,"Medium",IF(ROUNDUP(Reliability!B101,0)=4,"Low","Very Low"))))))</f>
        <v>Very High</v>
      </c>
    </row>
    <row r="102" spans="1:9" x14ac:dyDescent="0.25">
      <c r="A102" s="156" t="str">
        <f>Lists!C:C</f>
        <v>SDN005</v>
      </c>
      <c r="B102" s="242">
        <f t="shared" si="12"/>
        <v>0.9</v>
      </c>
      <c r="C102" s="242">
        <f t="shared" si="13"/>
        <v>2.2999999999999998</v>
      </c>
      <c r="D102" s="242">
        <f t="shared" si="14"/>
        <v>0.5</v>
      </c>
      <c r="E102" s="242">
        <f t="shared" si="15"/>
        <v>0</v>
      </c>
      <c r="F102" s="242">
        <f>'Data Reliability'!B102</f>
        <v>1.9</v>
      </c>
      <c r="G102" s="157">
        <f>Reliability_updated!V102</f>
        <v>38.799999999999997</v>
      </c>
      <c r="H102" s="157">
        <f>'Data Reliability'!C102</f>
        <v>0</v>
      </c>
      <c r="I102" t="str">
        <f>IF(Reliability!B102="x","x",(IF(ROUNDUP(Reliability!B102,0)=1,"Very High",IF(ROUNDUP(Reliability!B102,0)=2,"High",IF(ROUNDUP(Reliability!B102,0)=3,"Medium",IF(ROUNDUP(Reliability!B102,0)=4,"Low","Very Low"))))))</f>
        <v>Very High</v>
      </c>
    </row>
    <row r="103" spans="1:9" x14ac:dyDescent="0.25">
      <c r="A103" s="156" t="str">
        <f>Lists!C:C</f>
        <v>SDN006</v>
      </c>
      <c r="B103" s="242">
        <f t="shared" si="12"/>
        <v>0.9</v>
      </c>
      <c r="C103" s="242">
        <f t="shared" si="13"/>
        <v>2</v>
      </c>
      <c r="D103" s="242">
        <f t="shared" si="14"/>
        <v>0.8</v>
      </c>
      <c r="E103" s="242">
        <f t="shared" si="15"/>
        <v>0</v>
      </c>
      <c r="F103" s="242">
        <f>'Data Reliability'!B103</f>
        <v>1.8</v>
      </c>
      <c r="G103" s="157">
        <f>Reliability_updated!V103</f>
        <v>56.3</v>
      </c>
      <c r="H103" s="157">
        <f>'Data Reliability'!C103</f>
        <v>0</v>
      </c>
      <c r="I103" t="str">
        <f>IF(Reliability!B103="x","x",(IF(ROUNDUP(Reliability!B103,0)=1,"Very High",IF(ROUNDUP(Reliability!B103,0)=2,"High",IF(ROUNDUP(Reliability!B103,0)=3,"Medium",IF(ROUNDUP(Reliability!B103,0)=4,"Low","Very Low"))))))</f>
        <v>Very High</v>
      </c>
    </row>
    <row r="104" spans="1:9" x14ac:dyDescent="0.25">
      <c r="A104" s="156" t="str">
        <f>Lists!C:C</f>
        <v>SDN007</v>
      </c>
      <c r="B104" s="242">
        <f t="shared" si="12"/>
        <v>0.9</v>
      </c>
      <c r="C104" s="242">
        <f t="shared" si="13"/>
        <v>2</v>
      </c>
      <c r="D104" s="242">
        <f t="shared" si="14"/>
        <v>0.6</v>
      </c>
      <c r="E104" s="242">
        <f t="shared" si="15"/>
        <v>0</v>
      </c>
      <c r="F104" s="242">
        <f>'Data Reliability'!B104</f>
        <v>1.8</v>
      </c>
      <c r="G104" s="157">
        <f>Reliability_updated!V104</f>
        <v>46.5</v>
      </c>
      <c r="H104" s="157">
        <f>'Data Reliability'!C104</f>
        <v>0</v>
      </c>
      <c r="I104" t="str">
        <f>IF(Reliability!B104="x","x",(IF(ROUNDUP(Reliability!B104,0)=1,"Very High",IF(ROUNDUP(Reliability!B104,0)=2,"High",IF(ROUNDUP(Reliability!B104,0)=3,"Medium",IF(ROUNDUP(Reliability!B104,0)=4,"Low","Very Low"))))))</f>
        <v>Very High</v>
      </c>
    </row>
    <row r="105" spans="1:9" x14ac:dyDescent="0.25">
      <c r="A105" s="156" t="str">
        <f>Lists!C:C</f>
        <v>SDN008</v>
      </c>
      <c r="B105" s="242">
        <f t="shared" si="12"/>
        <v>0.5</v>
      </c>
      <c r="C105" s="242">
        <f t="shared" si="13"/>
        <v>1</v>
      </c>
      <c r="D105" s="242">
        <f t="shared" si="14"/>
        <v>0.5</v>
      </c>
      <c r="E105" s="242">
        <f t="shared" si="15"/>
        <v>0</v>
      </c>
      <c r="F105" s="242">
        <f>'Data Reliability'!B105</f>
        <v>1.4</v>
      </c>
      <c r="G105" s="157">
        <f>Reliability_updated!V105</f>
        <v>37.799999999999997</v>
      </c>
      <c r="H105" s="157">
        <f>'Data Reliability'!C105</f>
        <v>0</v>
      </c>
      <c r="I105" t="str">
        <f>IF(Reliability!B105="x","x",(IF(ROUNDUP(Reliability!B105,0)=1,"Very High",IF(ROUNDUP(Reliability!B105,0)=2,"High",IF(ROUNDUP(Reliability!B105,0)=3,"Medium",IF(ROUNDUP(Reliability!B105,0)=4,"Low","Very Low"))))))</f>
        <v>Very High</v>
      </c>
    </row>
    <row r="106" spans="1:9" x14ac:dyDescent="0.25">
      <c r="A106" s="156" t="str">
        <f>Lists!C:C</f>
        <v>SEN002</v>
      </c>
      <c r="B106" s="242">
        <f t="shared" si="12"/>
        <v>2.8</v>
      </c>
      <c r="C106" s="242">
        <f t="shared" si="13"/>
        <v>1.8</v>
      </c>
      <c r="D106" s="242">
        <f t="shared" si="14"/>
        <v>5</v>
      </c>
      <c r="E106" s="242">
        <f t="shared" si="15"/>
        <v>1.7</v>
      </c>
      <c r="F106" s="242">
        <f>'Data Reliability'!B106</f>
        <v>1.7</v>
      </c>
      <c r="G106" s="157">
        <f>Reliability_updated!V106</f>
        <v>497.5</v>
      </c>
      <c r="H106" s="157">
        <f>'Data Reliability'!C106</f>
        <v>1</v>
      </c>
      <c r="I106" t="str">
        <f>IF(Reliability!B106="x","x",(IF(ROUNDUP(Reliability!B106,0)=1,"Very High",IF(ROUNDUP(Reliability!B106,0)=2,"High",IF(ROUNDUP(Reliability!B106,0)=3,"Medium",IF(ROUNDUP(Reliability!B106,0)=4,"Low","Very Low"))))))</f>
        <v>Medium</v>
      </c>
    </row>
    <row r="107" spans="1:9" x14ac:dyDescent="0.25">
      <c r="A107" s="156" t="str">
        <f>Lists!C:C</f>
        <v>SLV001</v>
      </c>
      <c r="B107" s="242">
        <f t="shared" si="12"/>
        <v>0.9</v>
      </c>
      <c r="C107" s="242">
        <f t="shared" si="13"/>
        <v>2</v>
      </c>
      <c r="D107" s="242">
        <f t="shared" si="14"/>
        <v>0.6</v>
      </c>
      <c r="E107" s="242">
        <f t="shared" si="15"/>
        <v>0</v>
      </c>
      <c r="F107" s="242">
        <f>'Data Reliability'!B107</f>
        <v>1.8</v>
      </c>
      <c r="G107" s="157">
        <f>Reliability_updated!V107</f>
        <v>47.2</v>
      </c>
      <c r="H107" s="157">
        <f>'Data Reliability'!C107</f>
        <v>0</v>
      </c>
      <c r="I107" t="str">
        <f>IF(Reliability!B107="x","x",(IF(ROUNDUP(Reliability!B107,0)=1,"Very High",IF(ROUNDUP(Reliability!B107,0)=2,"High",IF(ROUNDUP(Reliability!B107,0)=3,"Medium",IF(ROUNDUP(Reliability!B107,0)=4,"Low","Very Low"))))))</f>
        <v>Very High</v>
      </c>
    </row>
    <row r="108" spans="1:9" x14ac:dyDescent="0.25">
      <c r="A108" s="156" t="str">
        <f>Lists!C:C</f>
        <v>SOM001</v>
      </c>
      <c r="B108" s="242">
        <f t="shared" si="12"/>
        <v>1.3</v>
      </c>
      <c r="C108" s="242">
        <f t="shared" si="13"/>
        <v>1.8</v>
      </c>
      <c r="D108" s="242">
        <f t="shared" si="14"/>
        <v>2</v>
      </c>
      <c r="E108" s="242">
        <f t="shared" si="15"/>
        <v>0</v>
      </c>
      <c r="F108" s="242">
        <f>'Data Reliability'!B108</f>
        <v>1.7</v>
      </c>
      <c r="G108" s="157">
        <f>Reliability_updated!V108</f>
        <v>146.6</v>
      </c>
      <c r="H108" s="157">
        <f>'Data Reliability'!C108</f>
        <v>0</v>
      </c>
      <c r="I108" t="str">
        <f>IF(Reliability!B108="x","x",(IF(ROUNDUP(Reliability!B108,0)=1,"Very High",IF(ROUNDUP(Reliability!B108,0)=2,"High",IF(ROUNDUP(Reliability!B108,0)=3,"Medium",IF(ROUNDUP(Reliability!B108,0)=4,"Low","Very Low"))))))</f>
        <v>High</v>
      </c>
    </row>
    <row r="109" spans="1:9" x14ac:dyDescent="0.25">
      <c r="A109" s="156" t="str">
        <f>Lists!C:C</f>
        <v>SOM002</v>
      </c>
      <c r="B109" s="242">
        <f t="shared" si="12"/>
        <v>1.6</v>
      </c>
      <c r="C109" s="242">
        <f t="shared" si="13"/>
        <v>2</v>
      </c>
      <c r="D109" s="242">
        <f t="shared" si="14"/>
        <v>2.8</v>
      </c>
      <c r="E109" s="242">
        <f t="shared" si="15"/>
        <v>0</v>
      </c>
      <c r="F109" s="242">
        <f>'Data Reliability'!B109</f>
        <v>1.8</v>
      </c>
      <c r="G109" s="157">
        <f>Reliability_updated!V109</f>
        <v>205.3</v>
      </c>
      <c r="H109" s="157">
        <f>'Data Reliability'!C109</f>
        <v>0</v>
      </c>
      <c r="I109" t="str">
        <f>IF(Reliability!B109="x","x",(IF(ROUNDUP(Reliability!B109,0)=1,"Very High",IF(ROUNDUP(Reliability!B109,0)=2,"High",IF(ROUNDUP(Reliability!B109,0)=3,"Medium",IF(ROUNDUP(Reliability!B109,0)=4,"Low","Very Low"))))))</f>
        <v>High</v>
      </c>
    </row>
    <row r="110" spans="1:9" x14ac:dyDescent="0.25">
      <c r="A110" s="156" t="str">
        <f>Lists!C:C</f>
        <v>SOM005</v>
      </c>
      <c r="B110" s="242">
        <f t="shared" si="12"/>
        <v>1.2</v>
      </c>
      <c r="C110" s="242">
        <f t="shared" si="13"/>
        <v>3.3</v>
      </c>
      <c r="D110" s="242">
        <f t="shared" si="14"/>
        <v>0.2</v>
      </c>
      <c r="E110" s="242">
        <f t="shared" si="15"/>
        <v>0</v>
      </c>
      <c r="F110" s="242">
        <f>'Data Reliability'!B110</f>
        <v>2.2999999999999998</v>
      </c>
      <c r="G110" s="157">
        <f>Reliability_updated!V110</f>
        <v>16.3</v>
      </c>
      <c r="H110" s="157">
        <f>'Data Reliability'!C110</f>
        <v>0</v>
      </c>
      <c r="I110" t="str">
        <f>IF(Reliability!B110="x","x",(IF(ROUNDUP(Reliability!B110,0)=1,"Very High",IF(ROUNDUP(Reliability!B110,0)=2,"High",IF(ROUNDUP(Reliability!B110,0)=3,"Medium",IF(ROUNDUP(Reliability!B110,0)=4,"Low","Very Low"))))))</f>
        <v>High</v>
      </c>
    </row>
    <row r="111" spans="1:9" x14ac:dyDescent="0.25">
      <c r="A111" s="156" t="str">
        <f>Lists!C:C</f>
        <v>SSD001</v>
      </c>
      <c r="B111" s="242">
        <f t="shared" si="12"/>
        <v>2.2999999999999998</v>
      </c>
      <c r="C111" s="242">
        <f t="shared" si="13"/>
        <v>1.8</v>
      </c>
      <c r="D111" s="242">
        <f t="shared" si="14"/>
        <v>5</v>
      </c>
      <c r="E111" s="242">
        <f t="shared" si="15"/>
        <v>0</v>
      </c>
      <c r="F111" s="242">
        <f>'Data Reliability'!B111</f>
        <v>1.7</v>
      </c>
      <c r="G111" s="157">
        <f>Reliability_updated!V111</f>
        <v>413.6</v>
      </c>
      <c r="H111" s="157">
        <f>'Data Reliability'!C111</f>
        <v>0</v>
      </c>
      <c r="I111" t="str">
        <f>IF(Reliability!B111="x","x",(IF(ROUNDUP(Reliability!B111,0)=1,"Very High",IF(ROUNDUP(Reliability!B111,0)=2,"High",IF(ROUNDUP(Reliability!B111,0)=3,"Medium",IF(ROUNDUP(Reliability!B111,0)=4,"Low","Very Low"))))))</f>
        <v>Medium</v>
      </c>
    </row>
    <row r="112" spans="1:9" x14ac:dyDescent="0.25">
      <c r="A112" s="156" t="str">
        <f>Lists!C:C</f>
        <v>SWZ001</v>
      </c>
      <c r="B112" s="242">
        <f t="shared" si="12"/>
        <v>1.4</v>
      </c>
      <c r="C112" s="242">
        <f t="shared" si="13"/>
        <v>0.8</v>
      </c>
      <c r="D112" s="242">
        <f t="shared" si="14"/>
        <v>1.6</v>
      </c>
      <c r="E112" s="242">
        <f t="shared" si="15"/>
        <v>1.7</v>
      </c>
      <c r="F112" s="242">
        <f>'Data Reliability'!B112</f>
        <v>1.3</v>
      </c>
      <c r="G112" s="157">
        <f>Reliability_updated!V112</f>
        <v>116.9</v>
      </c>
      <c r="H112" s="157">
        <f>'Data Reliability'!C112</f>
        <v>1</v>
      </c>
      <c r="I112" t="str">
        <f>IF(Reliability!B112="x","x",(IF(ROUNDUP(Reliability!B112,0)=1,"Very High",IF(ROUNDUP(Reliability!B112,0)=2,"High",IF(ROUNDUP(Reliability!B112,0)=3,"Medium",IF(ROUNDUP(Reliability!B112,0)=4,"Low","Very Low"))))))</f>
        <v>High</v>
      </c>
    </row>
    <row r="113" spans="1:9" x14ac:dyDescent="0.25">
      <c r="A113" s="156" t="str">
        <f>Lists!C:C</f>
        <v>SYR001</v>
      </c>
      <c r="B113" s="242">
        <f t="shared" si="12"/>
        <v>1.4</v>
      </c>
      <c r="C113" s="242">
        <f t="shared" si="13"/>
        <v>2.2999999999999998</v>
      </c>
      <c r="D113" s="242">
        <f t="shared" si="14"/>
        <v>2</v>
      </c>
      <c r="E113" s="242">
        <f t="shared" si="15"/>
        <v>0</v>
      </c>
      <c r="F113" s="242">
        <f>'Data Reliability'!B113</f>
        <v>1.9</v>
      </c>
      <c r="G113" s="157">
        <f>Reliability_updated!V113</f>
        <v>145.9</v>
      </c>
      <c r="H113" s="157">
        <f>'Data Reliability'!C113</f>
        <v>0</v>
      </c>
      <c r="I113" t="str">
        <f>IF(Reliability!B113="x","x",(IF(ROUNDUP(Reliability!B113,0)=1,"Very High",IF(ROUNDUP(Reliability!B113,0)=2,"High",IF(ROUNDUP(Reliability!B113,0)=3,"Medium",IF(ROUNDUP(Reliability!B113,0)=4,"Low","Very Low"))))))</f>
        <v>High</v>
      </c>
    </row>
    <row r="114" spans="1:9" x14ac:dyDescent="0.25">
      <c r="A114" s="156" t="str">
        <f>Lists!C:C</f>
        <v>TCD001</v>
      </c>
      <c r="B114" s="242">
        <f t="shared" si="12"/>
        <v>2.4</v>
      </c>
      <c r="C114" s="242">
        <f t="shared" si="13"/>
        <v>3.3</v>
      </c>
      <c r="D114" s="242">
        <f t="shared" si="14"/>
        <v>3.8</v>
      </c>
      <c r="E114" s="242">
        <f t="shared" si="15"/>
        <v>0</v>
      </c>
      <c r="F114" s="242">
        <f>'Data Reliability'!B114</f>
        <v>2.2999999999999998</v>
      </c>
      <c r="G114" s="157">
        <f>Reliability_updated!V114</f>
        <v>275.89999999999998</v>
      </c>
      <c r="H114" s="157">
        <f>'Data Reliability'!C114</f>
        <v>0</v>
      </c>
      <c r="I114" t="str">
        <f>IF(Reliability!B114="x","x",(IF(ROUNDUP(Reliability!B114,0)=1,"Very High",IF(ROUNDUP(Reliability!B114,0)=2,"High",IF(ROUNDUP(Reliability!B114,0)=3,"Medium",IF(ROUNDUP(Reliability!B114,0)=4,"Low","Very Low"))))))</f>
        <v>Medium</v>
      </c>
    </row>
    <row r="115" spans="1:9" x14ac:dyDescent="0.25">
      <c r="A115" s="156" t="str">
        <f>Lists!C:C</f>
        <v>TCD003</v>
      </c>
      <c r="B115" s="242">
        <f t="shared" si="12"/>
        <v>3</v>
      </c>
      <c r="C115" s="242">
        <f t="shared" si="13"/>
        <v>4</v>
      </c>
      <c r="D115" s="242">
        <f t="shared" si="14"/>
        <v>5</v>
      </c>
      <c r="E115" s="242">
        <f t="shared" si="15"/>
        <v>0</v>
      </c>
      <c r="F115" s="242">
        <f>'Data Reliability'!B115</f>
        <v>2.6</v>
      </c>
      <c r="G115" s="157">
        <f>Reliability_updated!V115</f>
        <v>416.3</v>
      </c>
      <c r="H115" s="157">
        <f>'Data Reliability'!C115</f>
        <v>0</v>
      </c>
      <c r="I115" t="str">
        <f>IF(Reliability!B115="x","x",(IF(ROUNDUP(Reliability!B115,0)=1,"Very High",IF(ROUNDUP(Reliability!B115,0)=2,"High",IF(ROUNDUP(Reliability!B115,0)=3,"Medium",IF(ROUNDUP(Reliability!B115,0)=4,"Low","Very Low"))))))</f>
        <v>Medium</v>
      </c>
    </row>
    <row r="116" spans="1:9" x14ac:dyDescent="0.25">
      <c r="A116" s="156" t="str">
        <f>Lists!C:C</f>
        <v>TCD004</v>
      </c>
      <c r="B116" s="242">
        <f t="shared" si="12"/>
        <v>2.4</v>
      </c>
      <c r="C116" s="242">
        <f t="shared" si="13"/>
        <v>2.2999999999999998</v>
      </c>
      <c r="D116" s="242">
        <f t="shared" si="14"/>
        <v>5</v>
      </c>
      <c r="E116" s="242">
        <f t="shared" si="15"/>
        <v>0</v>
      </c>
      <c r="F116" s="242">
        <f>'Data Reliability'!B116</f>
        <v>1.9</v>
      </c>
      <c r="G116" s="157">
        <f>Reliability_updated!V116</f>
        <v>632.5</v>
      </c>
      <c r="H116" s="157">
        <f>'Data Reliability'!C116</f>
        <v>0</v>
      </c>
      <c r="I116" t="str">
        <f>IF(Reliability!B116="x","x",(IF(ROUNDUP(Reliability!B116,0)=1,"Very High",IF(ROUNDUP(Reliability!B116,0)=2,"High",IF(ROUNDUP(Reliability!B116,0)=3,"Medium",IF(ROUNDUP(Reliability!B116,0)=4,"Low","Very Low"))))))</f>
        <v>Medium</v>
      </c>
    </row>
    <row r="117" spans="1:9" x14ac:dyDescent="0.25">
      <c r="A117" s="156" t="str">
        <f>Lists!C:C</f>
        <v>TCD005</v>
      </c>
      <c r="B117" s="242">
        <f t="shared" si="12"/>
        <v>2.5</v>
      </c>
      <c r="C117" s="242">
        <f t="shared" si="13"/>
        <v>2.5</v>
      </c>
      <c r="D117" s="242">
        <f t="shared" si="14"/>
        <v>5</v>
      </c>
      <c r="E117" s="242">
        <f t="shared" si="15"/>
        <v>0</v>
      </c>
      <c r="F117" s="242">
        <f>'Data Reliability'!B117</f>
        <v>2</v>
      </c>
      <c r="G117" s="157">
        <f>Reliability_updated!V117</f>
        <v>555.5</v>
      </c>
      <c r="H117" s="157">
        <f>'Data Reliability'!C117</f>
        <v>0</v>
      </c>
      <c r="I117" t="str">
        <f>IF(Reliability!B117="x","x",(IF(ROUNDUP(Reliability!B117,0)=1,"Very High",IF(ROUNDUP(Reliability!B117,0)=2,"High",IF(ROUNDUP(Reliability!B117,0)=3,"Medium",IF(ROUNDUP(Reliability!B117,0)=4,"Low","Very Low"))))))</f>
        <v>Medium</v>
      </c>
    </row>
    <row r="118" spans="1:9" x14ac:dyDescent="0.25">
      <c r="A118" s="156" t="str">
        <f>Lists!C:C</f>
        <v>TCD006</v>
      </c>
      <c r="B118" s="242">
        <f t="shared" si="12"/>
        <v>2.9</v>
      </c>
      <c r="C118" s="242">
        <f t="shared" si="13"/>
        <v>3.8</v>
      </c>
      <c r="D118" s="242">
        <f t="shared" si="14"/>
        <v>5</v>
      </c>
      <c r="E118" s="242">
        <f t="shared" si="15"/>
        <v>0</v>
      </c>
      <c r="F118" s="242">
        <f>'Data Reliability'!B118</f>
        <v>2.5</v>
      </c>
      <c r="G118" s="157">
        <f>Reliability_updated!V118</f>
        <v>543.20000000000005</v>
      </c>
      <c r="H118" s="157">
        <f>'Data Reliability'!C118</f>
        <v>0</v>
      </c>
      <c r="I118" t="str">
        <f>IF(Reliability!B118="x","x",(IF(ROUNDUP(Reliability!B118,0)=1,"Very High",IF(ROUNDUP(Reliability!B118,0)=2,"High",IF(ROUNDUP(Reliability!B118,0)=3,"Medium",IF(ROUNDUP(Reliability!B118,0)=4,"Low","Very Low"))))))</f>
        <v>Medium</v>
      </c>
    </row>
    <row r="119" spans="1:9" x14ac:dyDescent="0.25">
      <c r="A119" s="156" t="str">
        <f>Lists!C:C</f>
        <v>THA001</v>
      </c>
      <c r="B119" s="242">
        <f t="shared" si="12"/>
        <v>2</v>
      </c>
      <c r="C119" s="242">
        <f t="shared" si="13"/>
        <v>2.2999999999999998</v>
      </c>
      <c r="D119" s="242">
        <f t="shared" si="14"/>
        <v>3.6</v>
      </c>
      <c r="E119" s="242">
        <f t="shared" si="15"/>
        <v>0</v>
      </c>
      <c r="F119" s="242">
        <f>'Data Reliability'!B119</f>
        <v>1.9</v>
      </c>
      <c r="G119" s="157">
        <f>Reliability_updated!V119</f>
        <v>263.3</v>
      </c>
      <c r="H119" s="157">
        <f>'Data Reliability'!C119</f>
        <v>0</v>
      </c>
      <c r="I119" t="str">
        <f>IF(Reliability!B119="x","x",(IF(ROUNDUP(Reliability!B119,0)=1,"Very High",IF(ROUNDUP(Reliability!B119,0)=2,"High",IF(ROUNDUP(Reliability!B119,0)=3,"Medium",IF(ROUNDUP(Reliability!B119,0)=4,"Low","Very Low"))))))</f>
        <v>High</v>
      </c>
    </row>
    <row r="120" spans="1:9" x14ac:dyDescent="0.25">
      <c r="A120" s="156" t="str">
        <f>Lists!C:C</f>
        <v>THA002</v>
      </c>
      <c r="B120" s="242">
        <f t="shared" si="12"/>
        <v>5</v>
      </c>
      <c r="C120" s="242" t="str">
        <f t="shared" si="13"/>
        <v>x</v>
      </c>
      <c r="D120" s="242">
        <f t="shared" si="14"/>
        <v>5</v>
      </c>
      <c r="E120" s="242">
        <f t="shared" si="15"/>
        <v>5</v>
      </c>
      <c r="F120" s="242" t="str">
        <f>'Data Reliability'!B120</f>
        <v>x</v>
      </c>
      <c r="G120" s="157">
        <f>Reliability_updated!V120</f>
        <v>558.5</v>
      </c>
      <c r="H120" s="157">
        <f>'Data Reliability'!C120</f>
        <v>3</v>
      </c>
      <c r="I120" t="str">
        <f>IF(Reliability!B120="x","x",(IF(ROUNDUP(Reliability!B120,0)=1,"Very High",IF(ROUNDUP(Reliability!B120,0)=2,"High",IF(ROUNDUP(Reliability!B120,0)=3,"Medium",IF(ROUNDUP(Reliability!B120,0)=4,"Low","Very Low"))))))</f>
        <v>Very Low</v>
      </c>
    </row>
    <row r="121" spans="1:9" x14ac:dyDescent="0.25">
      <c r="A121" s="156" t="str">
        <f>Lists!C:C</f>
        <v>THA003</v>
      </c>
      <c r="B121" s="242">
        <f t="shared" si="12"/>
        <v>2.7</v>
      </c>
      <c r="C121" s="242">
        <f t="shared" si="13"/>
        <v>2.2999999999999998</v>
      </c>
      <c r="D121" s="242">
        <f t="shared" si="14"/>
        <v>4</v>
      </c>
      <c r="E121" s="242">
        <f t="shared" si="15"/>
        <v>1.7</v>
      </c>
      <c r="F121" s="242">
        <f>'Data Reliability'!B121</f>
        <v>1.9</v>
      </c>
      <c r="G121" s="157">
        <f>Reliability_updated!V121</f>
        <v>292.39999999999998</v>
      </c>
      <c r="H121" s="157">
        <f>'Data Reliability'!C121</f>
        <v>1</v>
      </c>
      <c r="I121" t="str">
        <f>IF(Reliability!B121="x","x",(IF(ROUNDUP(Reliability!B121,0)=1,"Very High",IF(ROUNDUP(Reliability!B121,0)=2,"High",IF(ROUNDUP(Reliability!B121,0)=3,"Medium",IF(ROUNDUP(Reliability!B121,0)=4,"Low","Very Low"))))))</f>
        <v>Medium</v>
      </c>
    </row>
    <row r="122" spans="1:9" x14ac:dyDescent="0.25">
      <c r="A122" s="156" t="str">
        <f>Lists!C:C</f>
        <v>TTO002</v>
      </c>
      <c r="B122" s="242">
        <f t="shared" si="12"/>
        <v>2.8</v>
      </c>
      <c r="C122" s="242">
        <f t="shared" si="13"/>
        <v>3.3</v>
      </c>
      <c r="D122" s="242">
        <f t="shared" si="14"/>
        <v>5</v>
      </c>
      <c r="E122" s="242">
        <f t="shared" si="15"/>
        <v>0</v>
      </c>
      <c r="F122" s="242">
        <f>'Data Reliability'!B122</f>
        <v>2.2999999999999998</v>
      </c>
      <c r="G122" s="157">
        <f>Reliability_updated!V122</f>
        <v>646.9</v>
      </c>
      <c r="H122" s="157">
        <f>'Data Reliability'!C122</f>
        <v>0</v>
      </c>
      <c r="I122" t="str">
        <f>IF(Reliability!B122="x","x",(IF(ROUNDUP(Reliability!B122,0)=1,"Very High",IF(ROUNDUP(Reliability!B122,0)=2,"High",IF(ROUNDUP(Reliability!B122,0)=3,"Medium",IF(ROUNDUP(Reliability!B122,0)=4,"Low","Very Low"))))))</f>
        <v>Medium</v>
      </c>
    </row>
    <row r="123" spans="1:9" x14ac:dyDescent="0.25">
      <c r="A123" s="156" t="str">
        <f>Lists!C:C</f>
        <v>TUN002</v>
      </c>
      <c r="B123" s="242">
        <f t="shared" si="12"/>
        <v>3.4</v>
      </c>
      <c r="C123" s="242">
        <f t="shared" si="13"/>
        <v>2</v>
      </c>
      <c r="D123" s="242">
        <f t="shared" si="14"/>
        <v>5</v>
      </c>
      <c r="E123" s="242">
        <f t="shared" si="15"/>
        <v>3.3</v>
      </c>
      <c r="F123" s="242">
        <f>'Data Reliability'!B123</f>
        <v>1.8</v>
      </c>
      <c r="G123" s="157">
        <f>Reliability_updated!V123</f>
        <v>765.7</v>
      </c>
      <c r="H123" s="157">
        <f>'Data Reliability'!C123</f>
        <v>2</v>
      </c>
      <c r="I123" t="str">
        <f>IF(Reliability!B123="x","x",(IF(ROUNDUP(Reliability!B123,0)=1,"Very High",IF(ROUNDUP(Reliability!B123,0)=2,"High",IF(ROUNDUP(Reliability!B123,0)=3,"Medium",IF(ROUNDUP(Reliability!B123,0)=4,"Low","Very Low"))))))</f>
        <v>Low</v>
      </c>
    </row>
    <row r="124" spans="1:9" x14ac:dyDescent="0.25">
      <c r="A124" s="156" t="str">
        <f>Lists!C:C</f>
        <v>TUR001</v>
      </c>
      <c r="B124" s="242">
        <f t="shared" si="12"/>
        <v>1.3</v>
      </c>
      <c r="C124" s="242">
        <f t="shared" si="13"/>
        <v>2.5</v>
      </c>
      <c r="D124" s="242">
        <f t="shared" si="14"/>
        <v>1.5</v>
      </c>
      <c r="E124" s="242">
        <f t="shared" si="15"/>
        <v>0</v>
      </c>
      <c r="F124" s="242">
        <f>'Data Reliability'!B124</f>
        <v>2</v>
      </c>
      <c r="G124" s="157">
        <f>Reliability_updated!V124</f>
        <v>113.8</v>
      </c>
      <c r="H124" s="157">
        <f>'Data Reliability'!C124</f>
        <v>0</v>
      </c>
      <c r="I124" t="str">
        <f>IF(Reliability!B124="x","x",(IF(ROUNDUP(Reliability!B124,0)=1,"Very High",IF(ROUNDUP(Reliability!B124,0)=2,"High",IF(ROUNDUP(Reliability!B124,0)=3,"Medium",IF(ROUNDUP(Reliability!B124,0)=4,"Low","Very Low"))))))</f>
        <v>High</v>
      </c>
    </row>
    <row r="125" spans="1:9" x14ac:dyDescent="0.25">
      <c r="A125" s="156" t="str">
        <f>Lists!C:C</f>
        <v>TUR002</v>
      </c>
      <c r="B125" s="242">
        <f t="shared" si="12"/>
        <v>1.8</v>
      </c>
      <c r="C125" s="242">
        <f t="shared" si="13"/>
        <v>2.2999999999999998</v>
      </c>
      <c r="D125" s="242">
        <f t="shared" si="14"/>
        <v>1.5</v>
      </c>
      <c r="E125" s="242">
        <f t="shared" si="15"/>
        <v>1.7</v>
      </c>
      <c r="F125" s="242">
        <f>'Data Reliability'!B125</f>
        <v>1.9</v>
      </c>
      <c r="G125" s="157">
        <f>Reliability_updated!V125</f>
        <v>113.8</v>
      </c>
      <c r="H125" s="157">
        <f>'Data Reliability'!C125</f>
        <v>1</v>
      </c>
      <c r="I125" t="str">
        <f>IF(Reliability!B125="x","x",(IF(ROUNDUP(Reliability!B125,0)=1,"Very High",IF(ROUNDUP(Reliability!B125,0)=2,"High",IF(ROUNDUP(Reliability!B125,0)=3,"Medium",IF(ROUNDUP(Reliability!B125,0)=4,"Low","Very Low"))))))</f>
        <v>High</v>
      </c>
    </row>
    <row r="126" spans="1:9" x14ac:dyDescent="0.25">
      <c r="A126" s="156" t="str">
        <f>Lists!C:C</f>
        <v>TUR003</v>
      </c>
      <c r="B126" s="242">
        <f t="shared" si="12"/>
        <v>1.3</v>
      </c>
      <c r="C126" s="242">
        <f t="shared" si="13"/>
        <v>2.5</v>
      </c>
      <c r="D126" s="242">
        <f t="shared" si="14"/>
        <v>1.5</v>
      </c>
      <c r="E126" s="242">
        <f t="shared" si="15"/>
        <v>0</v>
      </c>
      <c r="F126" s="242">
        <f>'Data Reliability'!B126</f>
        <v>2</v>
      </c>
      <c r="G126" s="157">
        <f>Reliability_updated!V126</f>
        <v>113.8</v>
      </c>
      <c r="H126" s="157">
        <f>'Data Reliability'!C126</f>
        <v>0</v>
      </c>
      <c r="I126" t="str">
        <f>IF(Reliability!B126="x","x",(IF(ROUNDUP(Reliability!B126,0)=1,"Very High",IF(ROUNDUP(Reliability!B126,0)=2,"High",IF(ROUNDUP(Reliability!B126,0)=3,"Medium",IF(ROUNDUP(Reliability!B126,0)=4,"Low","Very Low"))))))</f>
        <v>High</v>
      </c>
    </row>
    <row r="127" spans="1:9" x14ac:dyDescent="0.25">
      <c r="A127" s="156" t="str">
        <f>Lists!C:C</f>
        <v>TUR004</v>
      </c>
      <c r="B127" s="242">
        <f t="shared" si="12"/>
        <v>2.5</v>
      </c>
      <c r="C127" s="242">
        <f t="shared" si="13"/>
        <v>2.5</v>
      </c>
      <c r="D127" s="242">
        <f t="shared" si="14"/>
        <v>5</v>
      </c>
      <c r="E127" s="242">
        <f t="shared" si="15"/>
        <v>0</v>
      </c>
      <c r="F127" s="242">
        <f>'Data Reliability'!B127</f>
        <v>2</v>
      </c>
      <c r="G127" s="157">
        <f>Reliability_updated!V127</f>
        <v>847.4</v>
      </c>
      <c r="H127" s="157">
        <f>'Data Reliability'!C127</f>
        <v>0</v>
      </c>
      <c r="I127" t="str">
        <f>IF(Reliability!B127="x","x",(IF(ROUNDUP(Reliability!B127,0)=1,"Very High",IF(ROUNDUP(Reliability!B127,0)=2,"High",IF(ROUNDUP(Reliability!B127,0)=3,"Medium",IF(ROUNDUP(Reliability!B127,0)=4,"Low","Very Low"))))))</f>
        <v>Medium</v>
      </c>
    </row>
    <row r="128" spans="1:9" x14ac:dyDescent="0.25">
      <c r="A128" s="156" t="str">
        <f>Lists!C:C</f>
        <v>TZA002</v>
      </c>
      <c r="B128" s="242">
        <f t="shared" si="12"/>
        <v>0.4</v>
      </c>
      <c r="C128" s="242">
        <f t="shared" si="13"/>
        <v>0.5</v>
      </c>
      <c r="D128" s="242">
        <f t="shared" si="14"/>
        <v>0.6</v>
      </c>
      <c r="E128" s="242">
        <f t="shared" si="15"/>
        <v>0</v>
      </c>
      <c r="F128" s="242">
        <f>'Data Reliability'!B128</f>
        <v>1.2</v>
      </c>
      <c r="G128" s="157">
        <f>Reliability_updated!V128</f>
        <v>43.9</v>
      </c>
      <c r="H128" s="157">
        <f>'Data Reliability'!C128</f>
        <v>0</v>
      </c>
      <c r="I128" t="str">
        <f>IF(Reliability!B128="x","x",(IF(ROUNDUP(Reliability!B128,0)=1,"Very High",IF(ROUNDUP(Reliability!B128,0)=2,"High",IF(ROUNDUP(Reliability!B128,0)=3,"Medium",IF(ROUNDUP(Reliability!B128,0)=4,"Low","Very Low"))))))</f>
        <v>Very High</v>
      </c>
    </row>
    <row r="129" spans="1:9" x14ac:dyDescent="0.25">
      <c r="A129" s="156" t="str">
        <f>Lists!C:C</f>
        <v>UGA005</v>
      </c>
      <c r="B129" s="242">
        <f t="shared" si="12"/>
        <v>2.4</v>
      </c>
      <c r="C129" s="242">
        <f t="shared" si="13"/>
        <v>2.8</v>
      </c>
      <c r="D129" s="242">
        <f t="shared" si="14"/>
        <v>2.6</v>
      </c>
      <c r="E129" s="242">
        <f t="shared" si="15"/>
        <v>1.7</v>
      </c>
      <c r="F129" s="242">
        <f>'Data Reliability'!B129</f>
        <v>2.1</v>
      </c>
      <c r="G129" s="157">
        <f>Reliability_updated!V129</f>
        <v>189.4</v>
      </c>
      <c r="H129" s="157">
        <f>'Data Reliability'!C129</f>
        <v>1</v>
      </c>
      <c r="I129" t="str">
        <f>IF(Reliability!B129="x","x",(IF(ROUNDUP(Reliability!B129,0)=1,"Very High",IF(ROUNDUP(Reliability!B129,0)=2,"High",IF(ROUNDUP(Reliability!B129,0)=3,"Medium",IF(ROUNDUP(Reliability!B129,0)=4,"Low","Very Low"))))))</f>
        <v>Medium</v>
      </c>
    </row>
    <row r="130" spans="1:9" x14ac:dyDescent="0.25">
      <c r="A130" s="156" t="str">
        <f>Lists!C:C</f>
        <v>UKR002</v>
      </c>
      <c r="B130" s="242">
        <f t="shared" si="12"/>
        <v>2.1</v>
      </c>
      <c r="C130" s="242">
        <f t="shared" si="13"/>
        <v>1.8</v>
      </c>
      <c r="D130" s="242">
        <f t="shared" si="14"/>
        <v>4.5999999999999996</v>
      </c>
      <c r="E130" s="242">
        <f t="shared" si="15"/>
        <v>0</v>
      </c>
      <c r="F130" s="242">
        <f>'Data Reliability'!B130</f>
        <v>1.7</v>
      </c>
      <c r="G130" s="157">
        <f>Reliability_updated!V130</f>
        <v>336.8</v>
      </c>
      <c r="H130" s="157">
        <f>'Data Reliability'!C130</f>
        <v>0</v>
      </c>
      <c r="I130" t="str">
        <f>IF(Reliability!B130="x","x",(IF(ROUNDUP(Reliability!B130,0)=1,"Very High",IF(ROUNDUP(Reliability!B130,0)=2,"High",IF(ROUNDUP(Reliability!B130,0)=3,"Medium",IF(ROUNDUP(Reliability!B130,0)=4,"Low","Very Low"))))))</f>
        <v>Medium</v>
      </c>
    </row>
    <row r="131" spans="1:9" x14ac:dyDescent="0.25">
      <c r="A131" s="156" t="str">
        <f>Lists!C:C</f>
        <v>VEN001</v>
      </c>
      <c r="B131" s="242">
        <f t="shared" ref="B131:B135" si="16">ROUND(AVERAGE(C131:E131),1)</f>
        <v>2.8</v>
      </c>
      <c r="C131" s="242">
        <f t="shared" si="13"/>
        <v>3.3</v>
      </c>
      <c r="D131" s="242">
        <f t="shared" si="14"/>
        <v>5</v>
      </c>
      <c r="E131" s="242">
        <f t="shared" si="15"/>
        <v>0</v>
      </c>
      <c r="F131" s="242">
        <f>'Data Reliability'!B131</f>
        <v>2.2999999999999998</v>
      </c>
      <c r="G131" s="157">
        <f>Reliability_updated!V131</f>
        <v>421</v>
      </c>
      <c r="H131" s="157">
        <f>'Data Reliability'!C131</f>
        <v>0</v>
      </c>
      <c r="I131" t="str">
        <f>IF(Reliability!B131="x","x",(IF(ROUNDUP(Reliability!B131,0)=1,"Very High",IF(ROUNDUP(Reliability!B131,0)=2,"High",IF(ROUNDUP(Reliability!B131,0)=3,"Medium",IF(ROUNDUP(Reliability!B131,0)=4,"Low","Very Low"))))))</f>
        <v>Medium</v>
      </c>
    </row>
    <row r="132" spans="1:9" x14ac:dyDescent="0.25">
      <c r="A132" s="156" t="str">
        <f>Lists!C:C</f>
        <v>YEM001</v>
      </c>
      <c r="B132" s="242">
        <f t="shared" si="16"/>
        <v>1.5</v>
      </c>
      <c r="C132" s="242">
        <f t="shared" si="13"/>
        <v>2</v>
      </c>
      <c r="D132" s="242">
        <f t="shared" si="14"/>
        <v>2.6</v>
      </c>
      <c r="E132" s="242">
        <f t="shared" si="15"/>
        <v>0</v>
      </c>
      <c r="F132" s="242">
        <f>'Data Reliability'!B132</f>
        <v>1.8</v>
      </c>
      <c r="G132" s="157">
        <f>Reliability_updated!V132</f>
        <v>187.3</v>
      </c>
      <c r="H132" s="157">
        <f>'Data Reliability'!C132</f>
        <v>0</v>
      </c>
      <c r="I132" t="str">
        <f>IF(Reliability!B132="x","x",(IF(ROUNDUP(Reliability!B132,0)=1,"Very High",IF(ROUNDUP(Reliability!B132,0)=2,"High",IF(ROUNDUP(Reliability!B132,0)=3,"Medium",IF(ROUNDUP(Reliability!B132,0)=4,"Low","Very Low"))))))</f>
        <v>High</v>
      </c>
    </row>
    <row r="133" spans="1:9" x14ac:dyDescent="0.25">
      <c r="A133" s="156" t="str">
        <f>Lists!C:C</f>
        <v>YEM002</v>
      </c>
      <c r="B133" s="242">
        <f t="shared" si="16"/>
        <v>1.6</v>
      </c>
      <c r="C133" s="242">
        <f t="shared" si="13"/>
        <v>2.2999999999999998</v>
      </c>
      <c r="D133" s="242">
        <f t="shared" si="14"/>
        <v>2.5</v>
      </c>
      <c r="E133" s="242">
        <f t="shared" si="15"/>
        <v>0</v>
      </c>
      <c r="F133" s="242">
        <f>'Data Reliability'!B133</f>
        <v>1.9</v>
      </c>
      <c r="G133" s="157">
        <f>Reliability_updated!V133</f>
        <v>184.7</v>
      </c>
      <c r="H133" s="157">
        <f>'Data Reliability'!C133</f>
        <v>0</v>
      </c>
      <c r="I133" t="str">
        <f>IF(Reliability!B133="x","x",(IF(ROUNDUP(Reliability!B133,0)=1,"Very High",IF(ROUNDUP(Reliability!B133,0)=2,"High",IF(ROUNDUP(Reliability!B133,0)=3,"Medium",IF(ROUNDUP(Reliability!B133,0)=4,"Low","Very Low"))))))</f>
        <v>High</v>
      </c>
    </row>
    <row r="134" spans="1:9" x14ac:dyDescent="0.25">
      <c r="A134" s="156" t="str">
        <f>Lists!C:C</f>
        <v>ZMB002</v>
      </c>
      <c r="B134" s="242">
        <f t="shared" si="16"/>
        <v>0.7</v>
      </c>
      <c r="C134" s="242">
        <f t="shared" si="13"/>
        <v>0.5</v>
      </c>
      <c r="D134" s="242">
        <f t="shared" si="14"/>
        <v>1.7</v>
      </c>
      <c r="E134" s="242">
        <f t="shared" si="15"/>
        <v>0</v>
      </c>
      <c r="F134" s="242">
        <f>'Data Reliability'!B134</f>
        <v>1.2</v>
      </c>
      <c r="G134" s="157">
        <f>Reliability_updated!V134</f>
        <v>127.3</v>
      </c>
      <c r="H134" s="157">
        <f>'Data Reliability'!C134</f>
        <v>0</v>
      </c>
      <c r="I134" t="str">
        <f>IF(Reliability!B134="x","x",(IF(ROUNDUP(Reliability!B134,0)=1,"Very High",IF(ROUNDUP(Reliability!B134,0)=2,"High",IF(ROUNDUP(Reliability!B134,0)=3,"Medium",IF(ROUNDUP(Reliability!B134,0)=4,"Low","Very Low"))))))</f>
        <v>Very High</v>
      </c>
    </row>
    <row r="135" spans="1:9" x14ac:dyDescent="0.25">
      <c r="A135" s="156" t="str">
        <f>Lists!C:C</f>
        <v>ZWE001</v>
      </c>
      <c r="B135" s="242">
        <f t="shared" si="16"/>
        <v>0.8</v>
      </c>
      <c r="C135" s="242">
        <f t="shared" si="13"/>
        <v>2.2999999999999998</v>
      </c>
      <c r="D135" s="242">
        <f t="shared" si="14"/>
        <v>0.1</v>
      </c>
      <c r="E135" s="242">
        <f t="shared" si="15"/>
        <v>0</v>
      </c>
      <c r="F135" s="242">
        <f>'Data Reliability'!B135</f>
        <v>1.9</v>
      </c>
      <c r="G135" s="157">
        <f>Reliability_updated!V135</f>
        <v>10.1</v>
      </c>
      <c r="H135" s="157">
        <f>'Data Reliability'!C135</f>
        <v>0</v>
      </c>
      <c r="I135" t="str">
        <f>IF(Reliability!B135="x","x",(IF(ROUNDUP(Reliability!B135,0)=1,"Very High",IF(ROUNDUP(Reliability!B135,0)=2,"High",IF(ROUNDUP(Reliability!B135,0)=3,"Medium",IF(ROUNDUP(Reliability!B135,0)=4,"Low","Very Low"))))))</f>
        <v>Very 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5" x14ac:dyDescent="0.25"/>
  <cols>
    <col min="1" max="1" width="48" style="208" customWidth="1"/>
    <col min="2" max="2" width="6.42578125" style="208" customWidth="1"/>
    <col min="3" max="9" width="6" style="208" customWidth="1"/>
    <col min="10" max="10" width="9" style="208" customWidth="1"/>
    <col min="11" max="14" width="6" style="208" customWidth="1"/>
    <col min="15" max="16" width="9" style="208" customWidth="1"/>
  </cols>
  <sheetData>
    <row r="1" spans="1:116" ht="125.1" customHeight="1" x14ac:dyDescent="0.25">
      <c r="A1" s="243" t="s">
        <v>2</v>
      </c>
      <c r="B1" s="244" t="s">
        <v>6780</v>
      </c>
      <c r="C1" s="245" t="s">
        <v>6925</v>
      </c>
      <c r="D1" s="245" t="s">
        <v>6926</v>
      </c>
      <c r="E1" s="245" t="s">
        <v>6839</v>
      </c>
      <c r="F1" s="245" t="s">
        <v>6836</v>
      </c>
      <c r="G1" s="245" t="s">
        <v>6927</v>
      </c>
      <c r="H1" s="245" t="s">
        <v>6842</v>
      </c>
      <c r="I1" s="245" t="s">
        <v>6928</v>
      </c>
      <c r="J1" s="245" t="s">
        <v>6929</v>
      </c>
      <c r="K1" s="245" t="s">
        <v>6849</v>
      </c>
      <c r="L1" s="245" t="s">
        <v>6850</v>
      </c>
      <c r="M1" s="245" t="s">
        <v>6930</v>
      </c>
      <c r="N1" s="245" t="s">
        <v>6931</v>
      </c>
      <c r="O1" s="245" t="s">
        <v>6932</v>
      </c>
      <c r="P1" s="245" t="s">
        <v>6933</v>
      </c>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246"/>
      <c r="BE1" s="246"/>
      <c r="BF1" s="246"/>
      <c r="BG1" s="246"/>
      <c r="BH1" s="246"/>
      <c r="BI1" s="246"/>
      <c r="BJ1" s="246"/>
      <c r="BK1" s="246"/>
      <c r="BL1" s="246"/>
      <c r="BM1" s="246"/>
      <c r="BN1" s="246"/>
      <c r="BO1" s="246"/>
      <c r="BP1" s="246"/>
      <c r="BQ1" s="246"/>
      <c r="BR1" s="246"/>
      <c r="BS1" s="246"/>
      <c r="BT1" s="246"/>
      <c r="BU1" s="246"/>
      <c r="BV1" s="246"/>
      <c r="BW1" s="246"/>
      <c r="BX1" s="246"/>
      <c r="BY1" s="246"/>
      <c r="BZ1" s="246"/>
      <c r="CA1" s="246"/>
      <c r="CB1" s="246"/>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ht="30" customHeight="1" x14ac:dyDescent="0.25">
      <c r="A2" s="247" t="s">
        <v>6934</v>
      </c>
      <c r="B2" s="248"/>
      <c r="C2" s="249" t="s">
        <v>6935</v>
      </c>
      <c r="D2" s="249" t="s">
        <v>6936</v>
      </c>
      <c r="E2" s="249" t="s">
        <v>6937</v>
      </c>
      <c r="F2" s="249" t="s">
        <v>6938</v>
      </c>
      <c r="G2" s="249" t="s">
        <v>6939</v>
      </c>
      <c r="H2" s="249" t="s">
        <v>6940</v>
      </c>
      <c r="I2" s="249" t="s">
        <v>6941</v>
      </c>
      <c r="J2" s="249" t="s">
        <v>6938</v>
      </c>
      <c r="K2" s="249" t="s">
        <v>6941</v>
      </c>
      <c r="L2" s="249" t="s">
        <v>6938</v>
      </c>
      <c r="M2" s="249" t="s">
        <v>6938</v>
      </c>
      <c r="N2" s="249" t="s">
        <v>6941</v>
      </c>
      <c r="O2" s="249" t="s">
        <v>6938</v>
      </c>
      <c r="P2" s="249"/>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c r="BS2" s="246"/>
      <c r="BT2" s="246"/>
      <c r="BU2" s="246"/>
      <c r="BV2" s="246"/>
      <c r="BW2" s="246"/>
      <c r="BX2" s="246"/>
      <c r="BY2" s="246"/>
      <c r="BZ2" s="246"/>
      <c r="CA2" s="246"/>
      <c r="CB2" s="246"/>
      <c r="CC2" s="246"/>
      <c r="CD2" s="246"/>
      <c r="CE2" s="246"/>
      <c r="CF2" s="246"/>
      <c r="CG2" s="246"/>
      <c r="CH2" s="246"/>
      <c r="CI2" s="246"/>
      <c r="CJ2" s="246"/>
      <c r="CK2" s="246"/>
      <c r="CL2" s="246"/>
      <c r="CM2" s="246"/>
      <c r="CN2" s="246"/>
      <c r="CO2" s="246"/>
      <c r="CP2" s="246"/>
      <c r="CQ2" s="246"/>
      <c r="CR2" s="246"/>
      <c r="CS2" s="246"/>
      <c r="CT2" s="246"/>
      <c r="CU2" s="246"/>
      <c r="CV2" s="246"/>
      <c r="CW2" s="246"/>
      <c r="CX2" s="246"/>
      <c r="CY2" s="246"/>
      <c r="CZ2" s="246"/>
      <c r="DA2" s="246"/>
      <c r="DB2" s="246"/>
      <c r="DC2" s="246"/>
      <c r="DD2" s="246"/>
      <c r="DE2" s="246"/>
      <c r="DF2" s="246"/>
      <c r="DG2" s="246"/>
      <c r="DH2" s="246"/>
      <c r="DI2" s="246"/>
      <c r="DJ2" s="246"/>
      <c r="DK2" s="246"/>
      <c r="DL2" s="246"/>
    </row>
    <row r="3" spans="1:116" x14ac:dyDescent="0.25">
      <c r="A3" s="247" t="s">
        <v>6942</v>
      </c>
      <c r="B3" s="248"/>
      <c r="C3" s="250" t="s">
        <v>6943</v>
      </c>
      <c r="D3" s="250" t="s">
        <v>6943</v>
      </c>
      <c r="E3" s="250" t="s">
        <v>6944</v>
      </c>
      <c r="F3" s="250" t="s">
        <v>6943</v>
      </c>
      <c r="G3" s="250" t="s">
        <v>6943</v>
      </c>
      <c r="H3" s="250" t="s">
        <v>6943</v>
      </c>
      <c r="I3" s="250" t="s">
        <v>6943</v>
      </c>
      <c r="J3" s="250" t="s">
        <v>6917</v>
      </c>
      <c r="K3" s="250" t="s">
        <v>6943</v>
      </c>
      <c r="L3" s="250" t="s">
        <v>6943</v>
      </c>
      <c r="M3" s="250" t="s">
        <v>6943</v>
      </c>
      <c r="N3" s="250" t="s">
        <v>6943</v>
      </c>
      <c r="O3" s="250" t="s">
        <v>6917</v>
      </c>
      <c r="P3" s="250" t="s">
        <v>6916</v>
      </c>
      <c r="Q3" s="246"/>
      <c r="R3" s="246"/>
      <c r="S3" s="246"/>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c r="CA3" s="246"/>
      <c r="CB3" s="246"/>
      <c r="CC3" s="246"/>
      <c r="CD3" s="246"/>
      <c r="CE3" s="246"/>
      <c r="CF3" s="246"/>
      <c r="CG3" s="246"/>
      <c r="CH3" s="246"/>
      <c r="CI3" s="246"/>
      <c r="CJ3" s="246"/>
      <c r="CK3" s="246"/>
      <c r="CL3" s="246"/>
      <c r="CM3" s="246"/>
      <c r="CN3" s="246"/>
      <c r="CO3" s="246"/>
      <c r="CP3" s="246"/>
      <c r="CQ3" s="246"/>
      <c r="CR3" s="246"/>
      <c r="CS3" s="246"/>
      <c r="CT3" s="246"/>
      <c r="CU3" s="246"/>
      <c r="CV3" s="246"/>
      <c r="CW3" s="246"/>
      <c r="CX3" s="246"/>
      <c r="CY3" s="246"/>
      <c r="CZ3" s="246"/>
      <c r="DA3" s="246"/>
      <c r="DB3" s="246"/>
      <c r="DC3" s="246"/>
      <c r="DD3" s="246"/>
      <c r="DE3" s="246"/>
      <c r="DF3" s="246"/>
      <c r="DG3" s="246"/>
      <c r="DH3" s="246"/>
      <c r="DI3" s="246"/>
      <c r="DJ3" s="246"/>
      <c r="DK3" s="246"/>
      <c r="DL3" s="246"/>
    </row>
    <row r="4" spans="1:116" x14ac:dyDescent="0.25">
      <c r="A4" s="247" t="s">
        <v>116</v>
      </c>
      <c r="B4" s="248" t="s">
        <v>6945</v>
      </c>
      <c r="C4" s="251">
        <v>0.74978600340000001</v>
      </c>
      <c r="D4" s="252">
        <v>4</v>
      </c>
      <c r="E4" s="251">
        <v>0</v>
      </c>
      <c r="F4" s="251">
        <v>3.2833333332999999</v>
      </c>
      <c r="G4" s="251">
        <v>0.57474170609999997</v>
      </c>
      <c r="H4" s="251" t="s">
        <v>14</v>
      </c>
      <c r="I4" s="252">
        <v>10</v>
      </c>
      <c r="J4" s="252">
        <f>IFERROR(VLOOKUP($B4,'Core Indicators'!$E$3:$EU$906,147,FALSE),"x")</f>
        <v>23931</v>
      </c>
      <c r="K4" s="253">
        <v>-1.7135269641999999</v>
      </c>
      <c r="L4" s="251">
        <v>3</v>
      </c>
      <c r="M4" s="252">
        <v>27</v>
      </c>
      <c r="N4" s="252">
        <v>16</v>
      </c>
      <c r="O4" s="252">
        <f>IFERROR(VLOOKUP(B4,'Core Indicators'!$E$3:$G$9906,3,FALSE),"x")</f>
        <v>38042000</v>
      </c>
      <c r="P4" s="252">
        <v>652860</v>
      </c>
      <c r="Q4" s="246"/>
      <c r="R4" s="246"/>
      <c r="S4" s="246"/>
      <c r="T4" s="246"/>
      <c r="U4" s="246"/>
      <c r="V4" s="246"/>
      <c r="W4" s="246"/>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c r="CA4" s="246"/>
      <c r="CB4" s="246"/>
      <c r="CC4" s="246"/>
      <c r="CD4" s="246"/>
      <c r="CE4" s="246"/>
      <c r="CF4" s="246"/>
      <c r="CG4" s="246"/>
      <c r="CH4" s="246"/>
      <c r="CI4" s="246"/>
      <c r="CJ4" s="246"/>
      <c r="CK4" s="246"/>
      <c r="CL4" s="246"/>
      <c r="CM4" s="246"/>
      <c r="CN4" s="246"/>
      <c r="CO4" s="246"/>
      <c r="CP4" s="246"/>
      <c r="CQ4" s="246"/>
      <c r="CR4" s="246"/>
      <c r="CS4" s="246"/>
      <c r="CT4" s="246"/>
      <c r="CU4" s="246"/>
      <c r="CV4" s="246"/>
      <c r="CW4" s="246"/>
      <c r="CX4" s="246"/>
      <c r="CY4" s="246"/>
      <c r="CZ4" s="246"/>
      <c r="DA4" s="246"/>
      <c r="DB4" s="246"/>
      <c r="DC4" s="246"/>
      <c r="DD4" s="246"/>
      <c r="DE4" s="246"/>
      <c r="DF4" s="246"/>
      <c r="DG4" s="246"/>
      <c r="DH4" s="246"/>
      <c r="DI4" s="246"/>
      <c r="DJ4" s="246"/>
      <c r="DK4" s="246"/>
      <c r="DL4" s="246"/>
    </row>
    <row r="5" spans="1:116" x14ac:dyDescent="0.25">
      <c r="A5" s="247" t="s">
        <v>5917</v>
      </c>
      <c r="B5" s="248" t="s">
        <v>6946</v>
      </c>
      <c r="C5" s="251">
        <v>0.76260000920000004</v>
      </c>
      <c r="D5" s="252">
        <v>4</v>
      </c>
      <c r="E5" s="251">
        <v>0.62</v>
      </c>
      <c r="F5" s="251">
        <v>4.6500000000000004</v>
      </c>
      <c r="G5" s="251">
        <v>0.57799890379999996</v>
      </c>
      <c r="H5" s="251">
        <v>51.3</v>
      </c>
      <c r="I5" s="252">
        <v>6</v>
      </c>
      <c r="J5" s="252">
        <f>IFERROR(VLOOKUP($B5,'Core Indicators'!$E$3:$EU$906,147,FALSE),"x")</f>
        <v>4</v>
      </c>
      <c r="K5" s="253">
        <v>-1.0543431044</v>
      </c>
      <c r="L5" s="251">
        <v>3.75</v>
      </c>
      <c r="M5" s="252">
        <v>32</v>
      </c>
      <c r="N5" s="252">
        <v>26</v>
      </c>
      <c r="O5" s="252">
        <f>IFERROR(VLOOKUP(B5,'Core Indicators'!$E$3:$G$9906,3,FALSE),"x")</f>
        <v>32866000</v>
      </c>
      <c r="P5" s="252">
        <v>1246700</v>
      </c>
      <c r="Q5" s="246"/>
      <c r="R5" s="246"/>
      <c r="S5" s="246"/>
      <c r="T5" s="246"/>
      <c r="U5" s="246"/>
      <c r="V5" s="246"/>
      <c r="W5" s="246"/>
      <c r="X5" s="246"/>
      <c r="Y5" s="246"/>
      <c r="Z5" s="246"/>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46"/>
      <c r="BQ5" s="246"/>
      <c r="BR5" s="246"/>
      <c r="BS5" s="246"/>
      <c r="BT5" s="246"/>
      <c r="BU5" s="246"/>
      <c r="BV5" s="246"/>
      <c r="BW5" s="246"/>
      <c r="BX5" s="246"/>
      <c r="BY5" s="246"/>
      <c r="BZ5" s="246"/>
      <c r="CA5" s="246"/>
      <c r="CB5" s="246"/>
      <c r="CC5" s="246"/>
      <c r="CD5" s="246"/>
      <c r="CE5" s="246"/>
      <c r="CF5" s="246"/>
      <c r="CG5" s="246"/>
      <c r="CH5" s="246"/>
      <c r="CI5" s="246"/>
      <c r="CJ5" s="246"/>
      <c r="CK5" s="246"/>
      <c r="CL5" s="246"/>
      <c r="CM5" s="246"/>
      <c r="CN5" s="246"/>
      <c r="CO5" s="246"/>
      <c r="CP5" s="246"/>
      <c r="CQ5" s="246"/>
      <c r="CR5" s="246"/>
      <c r="CS5" s="246"/>
      <c r="CT5" s="246"/>
      <c r="CU5" s="246"/>
      <c r="CV5" s="246"/>
      <c r="CW5" s="246"/>
      <c r="CX5" s="246"/>
      <c r="CY5" s="246"/>
      <c r="CZ5" s="246"/>
      <c r="DA5" s="246"/>
      <c r="DB5" s="246"/>
      <c r="DC5" s="246"/>
      <c r="DD5" s="246"/>
      <c r="DE5" s="246"/>
      <c r="DF5" s="246"/>
      <c r="DG5" s="246"/>
      <c r="DH5" s="246"/>
      <c r="DI5" s="246"/>
      <c r="DJ5" s="246"/>
      <c r="DK5" s="246"/>
      <c r="DL5" s="246"/>
    </row>
    <row r="6" spans="1:116" x14ac:dyDescent="0.25">
      <c r="A6" s="247" t="s">
        <v>6947</v>
      </c>
      <c r="B6" s="248" t="s">
        <v>6948</v>
      </c>
      <c r="C6" s="251">
        <v>0.32080001200000002</v>
      </c>
      <c r="D6" s="252">
        <v>9</v>
      </c>
      <c r="E6" s="251">
        <v>0.04</v>
      </c>
      <c r="F6" s="251">
        <v>7.15</v>
      </c>
      <c r="G6" s="251">
        <v>0.2340778537</v>
      </c>
      <c r="H6" s="251">
        <v>33.200000000000003</v>
      </c>
      <c r="I6" s="252">
        <v>6</v>
      </c>
      <c r="J6" s="252" t="str">
        <f>IFERROR(VLOOKUP($B6,'Core Indicators'!$E$3:$EU$906,147,FALSE),"x")</f>
        <v>x</v>
      </c>
      <c r="K6" s="253">
        <v>-0.41117939349999999</v>
      </c>
      <c r="L6" s="251">
        <v>5.5</v>
      </c>
      <c r="M6" s="252">
        <v>67</v>
      </c>
      <c r="N6" s="252">
        <v>35</v>
      </c>
      <c r="O6" s="252" t="str">
        <f>IFERROR(VLOOKUP(B6,'Core Indicators'!$E$3:$G$9906,3,FALSE),"x")</f>
        <v>x</v>
      </c>
      <c r="P6" s="252">
        <v>27400</v>
      </c>
      <c r="Q6" s="246"/>
      <c r="R6" s="246"/>
      <c r="S6" s="246"/>
      <c r="T6" s="246"/>
      <c r="U6" s="246"/>
      <c r="V6" s="246"/>
      <c r="W6" s="246"/>
      <c r="X6" s="246"/>
      <c r="Y6" s="246"/>
      <c r="Z6" s="246"/>
      <c r="AA6" s="246"/>
      <c r="AB6" s="246"/>
      <c r="AC6" s="246"/>
      <c r="AD6" s="246"/>
      <c r="AE6" s="246"/>
      <c r="AF6" s="246"/>
      <c r="AG6" s="246"/>
      <c r="AH6" s="246"/>
      <c r="AI6" s="246"/>
      <c r="AJ6" s="246"/>
      <c r="AK6" s="246"/>
      <c r="AL6" s="246"/>
      <c r="AM6" s="246"/>
      <c r="AN6" s="246"/>
      <c r="AO6" s="246"/>
      <c r="AP6" s="246"/>
      <c r="AQ6" s="246"/>
      <c r="AR6" s="246"/>
      <c r="AS6" s="246"/>
      <c r="AT6" s="246"/>
      <c r="AU6" s="246"/>
      <c r="AV6" s="246"/>
      <c r="AW6" s="246"/>
      <c r="AX6" s="246"/>
      <c r="AY6" s="246"/>
      <c r="AZ6" s="246"/>
      <c r="BA6" s="246"/>
      <c r="BB6" s="246"/>
      <c r="BC6" s="246"/>
      <c r="BD6" s="246"/>
      <c r="BE6" s="246"/>
      <c r="BF6" s="246"/>
      <c r="BG6" s="246"/>
      <c r="BH6" s="246"/>
      <c r="BI6" s="246"/>
      <c r="BJ6" s="246"/>
      <c r="BK6" s="246"/>
      <c r="BL6" s="246"/>
      <c r="BM6" s="246"/>
      <c r="BN6" s="246"/>
      <c r="BO6" s="246"/>
      <c r="BP6" s="246"/>
      <c r="BQ6" s="246"/>
      <c r="BR6" s="246"/>
      <c r="BS6" s="246"/>
      <c r="BT6" s="246"/>
      <c r="BU6" s="246"/>
      <c r="BV6" s="246"/>
      <c r="BW6" s="246"/>
      <c r="BX6" s="246"/>
      <c r="BY6" s="246"/>
      <c r="BZ6" s="246"/>
      <c r="CA6" s="246"/>
      <c r="CB6" s="246"/>
      <c r="CC6" s="246"/>
      <c r="CD6" s="246"/>
      <c r="CE6" s="246"/>
      <c r="CF6" s="246"/>
      <c r="CG6" s="246"/>
      <c r="CH6" s="246"/>
      <c r="CI6" s="246"/>
      <c r="CJ6" s="246"/>
      <c r="CK6" s="246"/>
      <c r="CL6" s="246"/>
      <c r="CM6" s="246"/>
      <c r="CN6" s="246"/>
      <c r="CO6" s="246"/>
      <c r="CP6" s="246"/>
      <c r="CQ6" s="246"/>
      <c r="CR6" s="246"/>
      <c r="CS6" s="246"/>
      <c r="CT6" s="246"/>
      <c r="CU6" s="246"/>
      <c r="CV6" s="246"/>
      <c r="CW6" s="246"/>
      <c r="CX6" s="246"/>
      <c r="CY6" s="246"/>
      <c r="CZ6" s="246"/>
      <c r="DA6" s="246"/>
      <c r="DB6" s="246"/>
      <c r="DC6" s="246"/>
      <c r="DD6" s="246"/>
      <c r="DE6" s="246"/>
      <c r="DF6" s="246"/>
      <c r="DG6" s="246"/>
      <c r="DH6" s="246"/>
      <c r="DI6" s="246"/>
      <c r="DJ6" s="246"/>
      <c r="DK6" s="246"/>
      <c r="DL6" s="246"/>
    </row>
    <row r="7" spans="1:116" x14ac:dyDescent="0.25">
      <c r="A7" s="247" t="s">
        <v>6949</v>
      </c>
      <c r="B7" s="248" t="s">
        <v>6950</v>
      </c>
      <c r="C7" s="251">
        <v>0.98560000059999997</v>
      </c>
      <c r="D7" s="252">
        <v>1</v>
      </c>
      <c r="E7" s="251">
        <v>0</v>
      </c>
      <c r="F7" s="251">
        <v>3.9</v>
      </c>
      <c r="G7" s="251">
        <v>0.1130989843</v>
      </c>
      <c r="H7" s="251">
        <v>26</v>
      </c>
      <c r="I7" s="252">
        <v>0</v>
      </c>
      <c r="J7" s="252" t="str">
        <f>IFERROR(VLOOKUP($B7,'Core Indicators'!$E$3:$EU$906,147,FALSE),"x")</f>
        <v>x</v>
      </c>
      <c r="K7" s="253">
        <v>0.84021884200000008</v>
      </c>
      <c r="L7" s="251">
        <v>4.25</v>
      </c>
      <c r="M7" s="252">
        <v>17</v>
      </c>
      <c r="N7" s="252">
        <v>71</v>
      </c>
      <c r="O7" s="252" t="str">
        <f>IFERROR(VLOOKUP(B7,'Core Indicators'!$E$3:$G$9906,3,FALSE),"x")</f>
        <v>x</v>
      </c>
      <c r="P7" s="252">
        <v>83600</v>
      </c>
      <c r="Q7" s="246"/>
      <c r="R7" s="246"/>
      <c r="S7" s="246"/>
      <c r="T7" s="246"/>
      <c r="U7" s="246"/>
      <c r="V7" s="246"/>
      <c r="W7" s="246"/>
      <c r="X7" s="246"/>
      <c r="Y7" s="246"/>
      <c r="Z7" s="246"/>
      <c r="AA7" s="246"/>
      <c r="AB7" s="246"/>
      <c r="AC7" s="246"/>
      <c r="AD7" s="246"/>
      <c r="AE7" s="246"/>
      <c r="AF7" s="246"/>
      <c r="AG7" s="246"/>
      <c r="AH7" s="246"/>
      <c r="AI7" s="246"/>
      <c r="AJ7" s="246"/>
      <c r="AK7" s="246"/>
      <c r="AL7" s="246"/>
      <c r="AM7" s="246"/>
      <c r="AN7" s="246"/>
      <c r="AO7" s="246"/>
      <c r="AP7" s="246"/>
      <c r="AQ7" s="246"/>
      <c r="AR7" s="246"/>
      <c r="AS7" s="246"/>
      <c r="AT7" s="246"/>
      <c r="AU7" s="246"/>
      <c r="AV7" s="246"/>
      <c r="AW7" s="246"/>
      <c r="AX7" s="246"/>
      <c r="AY7" s="246"/>
      <c r="AZ7" s="246"/>
      <c r="BA7" s="246"/>
      <c r="BB7" s="246"/>
      <c r="BC7" s="246"/>
      <c r="BD7" s="246"/>
      <c r="BE7" s="246"/>
      <c r="BF7" s="246"/>
      <c r="BG7" s="246"/>
      <c r="BH7" s="246"/>
      <c r="BI7" s="246"/>
      <c r="BJ7" s="246"/>
      <c r="BK7" s="246"/>
      <c r="BL7" s="246"/>
      <c r="BM7" s="246"/>
      <c r="BN7" s="246"/>
      <c r="BO7" s="246"/>
      <c r="BP7" s="246"/>
      <c r="BQ7" s="246"/>
      <c r="BR7" s="246"/>
      <c r="BS7" s="246"/>
      <c r="BT7" s="246"/>
      <c r="BU7" s="246"/>
      <c r="BV7" s="246"/>
      <c r="BW7" s="246"/>
      <c r="BX7" s="246"/>
      <c r="BY7" s="246"/>
      <c r="BZ7" s="246"/>
      <c r="CA7" s="246"/>
      <c r="CB7" s="246"/>
      <c r="CC7" s="246"/>
      <c r="CD7" s="246"/>
      <c r="CE7" s="246"/>
      <c r="CF7" s="246"/>
      <c r="CG7" s="246"/>
      <c r="CH7" s="246"/>
      <c r="CI7" s="246"/>
      <c r="CJ7" s="246"/>
      <c r="CK7" s="246"/>
      <c r="CL7" s="246"/>
      <c r="CM7" s="246"/>
      <c r="CN7" s="246"/>
      <c r="CO7" s="246"/>
      <c r="CP7" s="246"/>
      <c r="CQ7" s="246"/>
      <c r="CR7" s="246"/>
      <c r="CS7" s="246"/>
      <c r="CT7" s="246"/>
      <c r="CU7" s="246"/>
      <c r="CV7" s="246"/>
      <c r="CW7" s="246"/>
      <c r="CX7" s="246"/>
      <c r="CY7" s="246"/>
      <c r="CZ7" s="246"/>
      <c r="DA7" s="246"/>
      <c r="DB7" s="246"/>
      <c r="DC7" s="246"/>
      <c r="DD7" s="246"/>
      <c r="DE7" s="246"/>
      <c r="DF7" s="246"/>
      <c r="DG7" s="246"/>
      <c r="DH7" s="246"/>
      <c r="DI7" s="246"/>
      <c r="DJ7" s="246"/>
      <c r="DK7" s="246"/>
      <c r="DL7" s="246"/>
    </row>
    <row r="8" spans="1:116" x14ac:dyDescent="0.25">
      <c r="A8" s="247" t="s">
        <v>6951</v>
      </c>
      <c r="B8" s="248" t="s">
        <v>6952</v>
      </c>
      <c r="C8" s="251">
        <v>5.8874944500000012E-2</v>
      </c>
      <c r="D8" s="252">
        <v>12</v>
      </c>
      <c r="E8" s="251">
        <v>0.01</v>
      </c>
      <c r="F8" s="251">
        <v>8.15</v>
      </c>
      <c r="G8" s="251">
        <v>0.35376096779999999</v>
      </c>
      <c r="H8" s="251">
        <v>42.9</v>
      </c>
      <c r="I8" s="252">
        <v>0</v>
      </c>
      <c r="J8" s="252" t="str">
        <f>IFERROR(VLOOKUP($B8,'Core Indicators'!$E$3:$EU$906,147,FALSE),"x")</f>
        <v>x</v>
      </c>
      <c r="K8" s="253">
        <v>-0.43072563409999998</v>
      </c>
      <c r="L8" s="251">
        <v>7.5</v>
      </c>
      <c r="M8" s="252">
        <v>85</v>
      </c>
      <c r="N8" s="252">
        <v>45</v>
      </c>
      <c r="O8" s="252" t="str">
        <f>IFERROR(VLOOKUP(B8,'Core Indicators'!$E$3:$G$9906,3,FALSE),"x")</f>
        <v>x</v>
      </c>
      <c r="P8" s="252">
        <v>2736690</v>
      </c>
      <c r="Q8" s="246"/>
      <c r="R8" s="246"/>
      <c r="S8" s="246"/>
      <c r="T8" s="246"/>
      <c r="U8" s="246"/>
      <c r="V8" s="246"/>
      <c r="W8" s="246"/>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6"/>
      <c r="AV8" s="246"/>
      <c r="AW8" s="246"/>
      <c r="AX8" s="246"/>
      <c r="AY8" s="246"/>
      <c r="AZ8" s="246"/>
      <c r="BA8" s="246"/>
      <c r="BB8" s="246"/>
      <c r="BC8" s="246"/>
      <c r="BD8" s="246"/>
      <c r="BE8" s="246"/>
      <c r="BF8" s="246"/>
      <c r="BG8" s="246"/>
      <c r="BH8" s="246"/>
      <c r="BI8" s="246"/>
      <c r="BJ8" s="246"/>
      <c r="BK8" s="246"/>
      <c r="BL8" s="246"/>
      <c r="BM8" s="246"/>
      <c r="BN8" s="246"/>
      <c r="BO8" s="246"/>
      <c r="BP8" s="246"/>
      <c r="BQ8" s="246"/>
      <c r="BR8" s="246"/>
      <c r="BS8" s="246"/>
      <c r="BT8" s="246"/>
      <c r="BU8" s="246"/>
      <c r="BV8" s="246"/>
      <c r="BW8" s="246"/>
      <c r="BX8" s="246"/>
      <c r="BY8" s="246"/>
      <c r="BZ8" s="246"/>
      <c r="CA8" s="246"/>
      <c r="CB8" s="246"/>
      <c r="CC8" s="246"/>
      <c r="CD8" s="246"/>
      <c r="CE8" s="246"/>
      <c r="CF8" s="246"/>
      <c r="CG8" s="246"/>
      <c r="CH8" s="246"/>
      <c r="CI8" s="246"/>
      <c r="CJ8" s="246"/>
      <c r="CK8" s="246"/>
      <c r="CL8" s="246"/>
      <c r="CM8" s="246"/>
      <c r="CN8" s="246"/>
      <c r="CO8" s="246"/>
      <c r="CP8" s="246"/>
      <c r="CQ8" s="246"/>
      <c r="CR8" s="246"/>
      <c r="CS8" s="246"/>
      <c r="CT8" s="246"/>
      <c r="CU8" s="246"/>
      <c r="CV8" s="246"/>
      <c r="CW8" s="246"/>
      <c r="CX8" s="246"/>
      <c r="CY8" s="246"/>
      <c r="CZ8" s="246"/>
      <c r="DA8" s="246"/>
      <c r="DB8" s="246"/>
      <c r="DC8" s="246"/>
      <c r="DD8" s="246"/>
      <c r="DE8" s="246"/>
      <c r="DF8" s="246"/>
      <c r="DG8" s="246"/>
      <c r="DH8" s="246"/>
      <c r="DI8" s="246"/>
      <c r="DJ8" s="246"/>
      <c r="DK8" s="246"/>
      <c r="DL8" s="246"/>
    </row>
    <row r="9" spans="1:116" x14ac:dyDescent="0.25">
      <c r="A9" s="247" t="s">
        <v>2143</v>
      </c>
      <c r="B9" s="248" t="s">
        <v>6953</v>
      </c>
      <c r="C9" s="251">
        <v>4.13892441E-2</v>
      </c>
      <c r="D9" s="252">
        <v>6</v>
      </c>
      <c r="E9" s="251">
        <v>1.7999999999999999E-2</v>
      </c>
      <c r="F9" s="251">
        <v>7.1</v>
      </c>
      <c r="G9" s="251">
        <v>0.25869431790000003</v>
      </c>
      <c r="H9" s="251">
        <v>29.9</v>
      </c>
      <c r="I9" s="252">
        <v>6</v>
      </c>
      <c r="J9" s="252">
        <f>IFERROR(VLOOKUP($B9,'Core Indicators'!$E$3:$EU$906,147,FALSE),"x")</f>
        <v>1</v>
      </c>
      <c r="K9" s="253">
        <v>-0.1312757581</v>
      </c>
      <c r="L9" s="251">
        <v>6</v>
      </c>
      <c r="M9" s="252">
        <v>53</v>
      </c>
      <c r="N9" s="252">
        <v>42</v>
      </c>
      <c r="O9" s="252">
        <f>IFERROR(VLOOKUP(B9,'Core Indicators'!$E$3:$G$9906,3,FALSE),"x")</f>
        <v>3024000</v>
      </c>
      <c r="P9" s="252">
        <v>28470</v>
      </c>
      <c r="Q9" s="246"/>
      <c r="R9" s="246"/>
      <c r="S9" s="246"/>
      <c r="T9" s="246"/>
      <c r="U9" s="246"/>
      <c r="V9" s="246"/>
      <c r="W9" s="246"/>
      <c r="X9" s="246"/>
      <c r="Y9" s="246"/>
      <c r="Z9" s="246"/>
      <c r="AA9" s="246"/>
      <c r="AB9" s="246"/>
      <c r="AC9" s="246"/>
      <c r="AD9" s="246"/>
      <c r="AE9" s="246"/>
      <c r="AF9" s="246"/>
      <c r="AG9" s="246"/>
      <c r="AH9" s="246"/>
      <c r="AI9" s="246"/>
      <c r="AJ9" s="246"/>
      <c r="AK9" s="246"/>
      <c r="AL9" s="246"/>
      <c r="AM9" s="246"/>
      <c r="AN9" s="246"/>
      <c r="AO9" s="246"/>
      <c r="AP9" s="246"/>
      <c r="AQ9" s="246"/>
      <c r="AR9" s="246"/>
      <c r="AS9" s="246"/>
      <c r="AT9" s="246"/>
      <c r="AU9" s="246"/>
      <c r="AV9" s="246"/>
      <c r="AW9" s="246"/>
      <c r="AX9" s="246"/>
      <c r="AY9" s="246"/>
      <c r="AZ9" s="246"/>
      <c r="BA9" s="246"/>
      <c r="BB9" s="246"/>
      <c r="BC9" s="246"/>
      <c r="BD9" s="246"/>
      <c r="BE9" s="246"/>
      <c r="BF9" s="246"/>
      <c r="BG9" s="246"/>
      <c r="BH9" s="246"/>
      <c r="BI9" s="246"/>
      <c r="BJ9" s="246"/>
      <c r="BK9" s="246"/>
      <c r="BL9" s="246"/>
      <c r="BM9" s="246"/>
      <c r="BN9" s="246"/>
      <c r="BO9" s="246"/>
      <c r="BP9" s="246"/>
      <c r="BQ9" s="246"/>
      <c r="BR9" s="246"/>
      <c r="BS9" s="246"/>
      <c r="BT9" s="246"/>
      <c r="BU9" s="246"/>
      <c r="BV9" s="246"/>
      <c r="BW9" s="246"/>
      <c r="BX9" s="246"/>
      <c r="BY9" s="246"/>
      <c r="BZ9" s="246"/>
      <c r="CA9" s="246"/>
      <c r="CB9" s="246"/>
      <c r="CC9" s="246"/>
      <c r="CD9" s="246"/>
      <c r="CE9" s="246"/>
      <c r="CF9" s="246"/>
      <c r="CG9" s="246"/>
      <c r="CH9" s="246"/>
      <c r="CI9" s="246"/>
      <c r="CJ9" s="246"/>
      <c r="CK9" s="246"/>
      <c r="CL9" s="246"/>
      <c r="CM9" s="246"/>
      <c r="CN9" s="246"/>
      <c r="CO9" s="246"/>
      <c r="CP9" s="246"/>
      <c r="CQ9" s="246"/>
      <c r="CR9" s="246"/>
      <c r="CS9" s="246"/>
      <c r="CT9" s="246"/>
      <c r="CU9" s="246"/>
      <c r="CV9" s="246"/>
      <c r="CW9" s="246"/>
      <c r="CX9" s="246"/>
      <c r="CY9" s="246"/>
      <c r="CZ9" s="246"/>
      <c r="DA9" s="246"/>
      <c r="DB9" s="246"/>
      <c r="DC9" s="246"/>
      <c r="DD9" s="246"/>
      <c r="DE9" s="246"/>
      <c r="DF9" s="246"/>
      <c r="DG9" s="246"/>
      <c r="DH9" s="246"/>
      <c r="DI9" s="246"/>
      <c r="DJ9" s="246"/>
      <c r="DK9" s="246"/>
      <c r="DL9" s="246"/>
    </row>
    <row r="10" spans="1:116" x14ac:dyDescent="0.25">
      <c r="A10" s="247" t="s">
        <v>6954</v>
      </c>
      <c r="B10" s="248" t="s">
        <v>6955</v>
      </c>
      <c r="C10" s="251">
        <v>0</v>
      </c>
      <c r="D10" s="252">
        <v>13</v>
      </c>
      <c r="E10" s="251">
        <v>0</v>
      </c>
      <c r="F10" s="251" t="s">
        <v>14</v>
      </c>
      <c r="G10" s="251" t="s">
        <v>14</v>
      </c>
      <c r="H10" s="251" t="s">
        <v>14</v>
      </c>
      <c r="I10" s="252">
        <v>0</v>
      </c>
      <c r="J10" s="252" t="str">
        <f>IFERROR(VLOOKUP($B10,'Core Indicators'!$E$3:$EU$906,147,FALSE),"x")</f>
        <v>x</v>
      </c>
      <c r="K10" s="253">
        <v>0.40520465369999997</v>
      </c>
      <c r="L10" s="251" t="s">
        <v>14</v>
      </c>
      <c r="M10" s="252">
        <v>85</v>
      </c>
      <c r="N10" s="252" t="s">
        <v>14</v>
      </c>
      <c r="O10" s="252" t="str">
        <f>IFERROR(VLOOKUP(B10,'Core Indicators'!$E$3:$G$9906,3,FALSE),"x")</f>
        <v>x</v>
      </c>
      <c r="P10" s="252">
        <v>440</v>
      </c>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46"/>
      <c r="BO10" s="246"/>
      <c r="BP10" s="246"/>
      <c r="BQ10" s="246"/>
      <c r="BR10" s="246"/>
      <c r="BS10" s="246"/>
      <c r="BT10" s="246"/>
      <c r="BU10" s="246"/>
      <c r="BV10" s="246"/>
      <c r="BW10" s="246"/>
      <c r="BX10" s="246"/>
      <c r="BY10" s="246"/>
      <c r="BZ10" s="246"/>
      <c r="CA10" s="246"/>
      <c r="CB10" s="246"/>
      <c r="CC10" s="246"/>
      <c r="CD10" s="246"/>
      <c r="CE10" s="246"/>
      <c r="CF10" s="246"/>
      <c r="CG10" s="246"/>
      <c r="CH10" s="246"/>
      <c r="CI10" s="246"/>
      <c r="CJ10" s="246"/>
      <c r="CK10" s="246"/>
      <c r="CL10" s="246"/>
      <c r="CM10" s="246"/>
      <c r="CN10" s="246"/>
      <c r="CO10" s="246"/>
      <c r="CP10" s="246"/>
      <c r="CQ10" s="246"/>
      <c r="CR10" s="246"/>
      <c r="CS10" s="246"/>
      <c r="CT10" s="246"/>
      <c r="CU10" s="246"/>
      <c r="CV10" s="246"/>
      <c r="CW10" s="246"/>
      <c r="CX10" s="246"/>
      <c r="CY10" s="246"/>
      <c r="CZ10" s="246"/>
      <c r="DA10" s="246"/>
      <c r="DB10" s="246"/>
      <c r="DC10" s="246"/>
      <c r="DD10" s="246"/>
      <c r="DE10" s="246"/>
      <c r="DF10" s="246"/>
      <c r="DG10" s="246"/>
      <c r="DH10" s="246"/>
      <c r="DI10" s="246"/>
      <c r="DJ10" s="246"/>
      <c r="DK10" s="246"/>
      <c r="DL10" s="246"/>
    </row>
    <row r="11" spans="1:116" x14ac:dyDescent="0.25">
      <c r="A11" s="247" t="s">
        <v>6956</v>
      </c>
      <c r="B11" s="248" t="s">
        <v>6957</v>
      </c>
      <c r="C11" s="251">
        <v>0.29240004409999998</v>
      </c>
      <c r="D11" s="252">
        <v>14</v>
      </c>
      <c r="E11" s="251">
        <v>0.02</v>
      </c>
      <c r="F11" s="251" t="s">
        <v>14</v>
      </c>
      <c r="G11" s="251">
        <v>0.1028773082</v>
      </c>
      <c r="H11" s="251">
        <v>34.4</v>
      </c>
      <c r="I11" s="252">
        <v>0</v>
      </c>
      <c r="J11" s="252" t="str">
        <f>IFERROR(VLOOKUP($B11,'Core Indicators'!$E$3:$EU$906,147,FALSE),"x")</f>
        <v>x</v>
      </c>
      <c r="K11" s="253">
        <v>1.7341445684000001</v>
      </c>
      <c r="L11" s="251" t="s">
        <v>14</v>
      </c>
      <c r="M11" s="252">
        <v>97</v>
      </c>
      <c r="N11" s="252">
        <v>77</v>
      </c>
      <c r="O11" s="252" t="str">
        <f>IFERROR(VLOOKUP(B11,'Core Indicators'!$E$3:$G$9906,3,FALSE),"x")</f>
        <v>x</v>
      </c>
      <c r="P11" s="252">
        <v>7682300</v>
      </c>
      <c r="Q11" s="246"/>
      <c r="R11" s="246"/>
      <c r="S11" s="246"/>
      <c r="T11" s="246"/>
      <c r="U11" s="246"/>
      <c r="V11" s="246"/>
      <c r="W11" s="246"/>
      <c r="X11" s="246"/>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c r="AZ11" s="246"/>
      <c r="BA11" s="246"/>
      <c r="BB11" s="246"/>
      <c r="BC11" s="246"/>
      <c r="BD11" s="246"/>
      <c r="BE11" s="246"/>
      <c r="BF11" s="246"/>
      <c r="BG11" s="246"/>
      <c r="BH11" s="246"/>
      <c r="BI11" s="246"/>
      <c r="BJ11" s="246"/>
      <c r="BK11" s="246"/>
      <c r="BL11" s="246"/>
      <c r="BM11" s="246"/>
      <c r="BN11" s="246"/>
      <c r="BO11" s="246"/>
      <c r="BP11" s="246"/>
      <c r="BQ11" s="246"/>
      <c r="BR11" s="246"/>
      <c r="BS11" s="246"/>
      <c r="BT11" s="246"/>
      <c r="BU11" s="246"/>
      <c r="BV11" s="246"/>
      <c r="BW11" s="246"/>
      <c r="BX11" s="246"/>
      <c r="BY11" s="246"/>
      <c r="BZ11" s="246"/>
      <c r="CA11" s="246"/>
      <c r="CB11" s="246"/>
      <c r="CC11" s="246"/>
      <c r="CD11" s="246"/>
      <c r="CE11" s="246"/>
      <c r="CF11" s="246"/>
      <c r="CG11" s="246"/>
      <c r="CH11" s="246"/>
      <c r="CI11" s="246"/>
      <c r="CJ11" s="246"/>
      <c r="CK11" s="246"/>
      <c r="CL11" s="246"/>
      <c r="CM11" s="246"/>
      <c r="CN11" s="246"/>
      <c r="CO11" s="246"/>
      <c r="CP11" s="246"/>
      <c r="CQ11" s="246"/>
      <c r="CR11" s="246"/>
      <c r="CS11" s="246"/>
      <c r="CT11" s="246"/>
      <c r="CU11" s="246"/>
      <c r="CV11" s="246"/>
      <c r="CW11" s="246"/>
      <c r="CX11" s="246"/>
      <c r="CY11" s="246"/>
      <c r="CZ11" s="246"/>
      <c r="DA11" s="246"/>
      <c r="DB11" s="246"/>
      <c r="DC11" s="246"/>
      <c r="DD11" s="246"/>
      <c r="DE11" s="246"/>
      <c r="DF11" s="246"/>
      <c r="DG11" s="246"/>
      <c r="DH11" s="246"/>
      <c r="DI11" s="246"/>
      <c r="DJ11" s="246"/>
      <c r="DK11" s="246"/>
      <c r="DL11" s="246"/>
    </row>
    <row r="12" spans="1:116" x14ac:dyDescent="0.25">
      <c r="A12" s="247" t="s">
        <v>6958</v>
      </c>
      <c r="B12" s="248" t="s">
        <v>6959</v>
      </c>
      <c r="C12" s="251">
        <v>0.1350639867</v>
      </c>
      <c r="D12" s="252">
        <v>12</v>
      </c>
      <c r="E12" s="251">
        <v>7.7999999999999996E-3</v>
      </c>
      <c r="F12" s="251" t="s">
        <v>14</v>
      </c>
      <c r="G12" s="251">
        <v>7.3148202199999998E-2</v>
      </c>
      <c r="H12" s="251">
        <v>30.8</v>
      </c>
      <c r="I12" s="252">
        <v>0</v>
      </c>
      <c r="J12" s="252" t="str">
        <f>IFERROR(VLOOKUP($B12,'Core Indicators'!$E$3:$EU$906,147,FALSE),"x")</f>
        <v>x</v>
      </c>
      <c r="K12" s="253">
        <v>1.8830512762</v>
      </c>
      <c r="L12" s="251" t="s">
        <v>14</v>
      </c>
      <c r="M12" s="252">
        <v>93</v>
      </c>
      <c r="N12" s="252">
        <v>77</v>
      </c>
      <c r="O12" s="252" t="str">
        <f>IFERROR(VLOOKUP(B12,'Core Indicators'!$E$3:$G$9906,3,FALSE),"x")</f>
        <v>x</v>
      </c>
      <c r="P12" s="252">
        <v>82523</v>
      </c>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c r="BG12" s="246"/>
      <c r="BH12" s="246"/>
      <c r="BI12" s="246"/>
      <c r="BJ12" s="246"/>
      <c r="BK12" s="246"/>
      <c r="BL12" s="246"/>
      <c r="BM12" s="246"/>
      <c r="BN12" s="246"/>
      <c r="BO12" s="246"/>
      <c r="BP12" s="246"/>
      <c r="BQ12" s="246"/>
      <c r="BR12" s="246"/>
      <c r="BS12" s="246"/>
      <c r="BT12" s="246"/>
      <c r="BU12" s="246"/>
      <c r="BV12" s="246"/>
      <c r="BW12" s="246"/>
      <c r="BX12" s="246"/>
      <c r="BY12" s="246"/>
      <c r="BZ12" s="246"/>
      <c r="CA12" s="246"/>
      <c r="CB12" s="246"/>
      <c r="CC12" s="246"/>
      <c r="CD12" s="246"/>
      <c r="CE12" s="246"/>
      <c r="CF12" s="246"/>
      <c r="CG12" s="246"/>
      <c r="CH12" s="246"/>
      <c r="CI12" s="246"/>
      <c r="CJ12" s="246"/>
      <c r="CK12" s="246"/>
      <c r="CL12" s="246"/>
      <c r="CM12" s="246"/>
      <c r="CN12" s="246"/>
      <c r="CO12" s="246"/>
      <c r="CP12" s="246"/>
      <c r="CQ12" s="246"/>
      <c r="CR12" s="246"/>
      <c r="CS12" s="246"/>
      <c r="CT12" s="246"/>
      <c r="CU12" s="246"/>
      <c r="CV12" s="246"/>
      <c r="CW12" s="246"/>
      <c r="CX12" s="246"/>
      <c r="CY12" s="246"/>
      <c r="CZ12" s="246"/>
      <c r="DA12" s="246"/>
      <c r="DB12" s="246"/>
      <c r="DC12" s="246"/>
      <c r="DD12" s="246"/>
      <c r="DE12" s="246"/>
      <c r="DF12" s="246"/>
      <c r="DG12" s="246"/>
      <c r="DH12" s="246"/>
      <c r="DI12" s="246"/>
      <c r="DJ12" s="246"/>
      <c r="DK12" s="246"/>
      <c r="DL12" s="246"/>
    </row>
    <row r="13" spans="1:116" x14ac:dyDescent="0.25">
      <c r="A13" s="247" t="s">
        <v>2153</v>
      </c>
      <c r="B13" s="248" t="s">
        <v>6960</v>
      </c>
      <c r="C13" s="251">
        <v>0.15286196930000001</v>
      </c>
      <c r="D13" s="252">
        <v>4</v>
      </c>
      <c r="E13" s="251">
        <v>5.5E-2</v>
      </c>
      <c r="F13" s="251">
        <v>3.4333333332999998</v>
      </c>
      <c r="G13" s="251">
        <v>0.32076538339999999</v>
      </c>
      <c r="H13" s="251">
        <v>26.6</v>
      </c>
      <c r="I13" s="252">
        <v>10</v>
      </c>
      <c r="J13" s="252">
        <f>IFERROR(VLOOKUP($B13,'Core Indicators'!$E$3:$EU$906,147,FALSE),"x")</f>
        <v>91</v>
      </c>
      <c r="K13" s="253">
        <v>-0.57727032899999997</v>
      </c>
      <c r="L13" s="251">
        <v>3</v>
      </c>
      <c r="M13" s="252">
        <v>10</v>
      </c>
      <c r="N13" s="252">
        <v>30</v>
      </c>
      <c r="O13" s="252">
        <f>IFERROR(VLOOKUP(B13,'Core Indicators'!$E$3:$G$9906,3,FALSE),"x")</f>
        <v>9999000</v>
      </c>
      <c r="P13" s="252">
        <v>82663</v>
      </c>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c r="BC13" s="246"/>
      <c r="BD13" s="246"/>
      <c r="BE13" s="246"/>
      <c r="BF13" s="246"/>
      <c r="BG13" s="246"/>
      <c r="BH13" s="246"/>
      <c r="BI13" s="246"/>
      <c r="BJ13" s="246"/>
      <c r="BK13" s="246"/>
      <c r="BL13" s="246"/>
      <c r="BM13" s="246"/>
      <c r="BN13" s="246"/>
      <c r="BO13" s="246"/>
      <c r="BP13" s="246"/>
      <c r="BQ13" s="246"/>
      <c r="BR13" s="246"/>
      <c r="BS13" s="246"/>
      <c r="BT13" s="246"/>
      <c r="BU13" s="246"/>
      <c r="BV13" s="246"/>
      <c r="BW13" s="246"/>
      <c r="BX13" s="246"/>
      <c r="BY13" s="246"/>
      <c r="BZ13" s="246"/>
      <c r="CA13" s="246"/>
      <c r="CB13" s="246"/>
      <c r="CC13" s="246"/>
      <c r="CD13" s="246"/>
      <c r="CE13" s="246"/>
      <c r="CF13" s="246"/>
      <c r="CG13" s="246"/>
      <c r="CH13" s="246"/>
      <c r="CI13" s="246"/>
      <c r="CJ13" s="246"/>
      <c r="CK13" s="246"/>
      <c r="CL13" s="246"/>
      <c r="CM13" s="246"/>
      <c r="CN13" s="246"/>
      <c r="CO13" s="246"/>
      <c r="CP13" s="246"/>
      <c r="CQ13" s="246"/>
      <c r="CR13" s="246"/>
      <c r="CS13" s="246"/>
      <c r="CT13" s="246"/>
      <c r="CU13" s="246"/>
      <c r="CV13" s="246"/>
      <c r="CW13" s="246"/>
      <c r="CX13" s="246"/>
      <c r="CY13" s="246"/>
      <c r="CZ13" s="246"/>
      <c r="DA13" s="246"/>
      <c r="DB13" s="246"/>
      <c r="DC13" s="246"/>
      <c r="DD13" s="246"/>
      <c r="DE13" s="246"/>
      <c r="DF13" s="246"/>
      <c r="DG13" s="246"/>
      <c r="DH13" s="246"/>
      <c r="DI13" s="246"/>
      <c r="DJ13" s="246"/>
      <c r="DK13" s="246"/>
      <c r="DL13" s="246"/>
    </row>
    <row r="14" spans="1:116" x14ac:dyDescent="0.25">
      <c r="A14" s="247" t="s">
        <v>856</v>
      </c>
      <c r="B14" s="248" t="s">
        <v>6961</v>
      </c>
      <c r="C14" s="251">
        <v>0.25789995929999998</v>
      </c>
      <c r="D14" s="252">
        <v>8</v>
      </c>
      <c r="E14" s="251">
        <v>0</v>
      </c>
      <c r="F14" s="251">
        <v>3.7</v>
      </c>
      <c r="G14" s="251">
        <v>0.51957781189999996</v>
      </c>
      <c r="H14" s="251">
        <v>38.6</v>
      </c>
      <c r="I14" s="252">
        <v>6</v>
      </c>
      <c r="J14" s="252">
        <f>IFERROR(VLOOKUP($B14,'Core Indicators'!$E$3:$EU$906,147,FALSE),"x")</f>
        <v>227</v>
      </c>
      <c r="K14" s="253">
        <v>-1.4319046736000001</v>
      </c>
      <c r="L14" s="251">
        <v>2.5</v>
      </c>
      <c r="M14" s="252">
        <v>13</v>
      </c>
      <c r="N14" s="252">
        <v>19</v>
      </c>
      <c r="O14" s="252">
        <f>IFERROR(VLOOKUP(B14,'Core Indicators'!$E$3:$G$9906,3,FALSE),"x")</f>
        <v>12600000</v>
      </c>
      <c r="P14" s="252">
        <v>25680</v>
      </c>
      <c r="Q14" s="246"/>
      <c r="R14" s="246"/>
      <c r="S14" s="246"/>
      <c r="T14" s="246"/>
      <c r="U14" s="246"/>
      <c r="V14" s="246"/>
      <c r="W14" s="246"/>
      <c r="X14" s="246"/>
      <c r="Y14" s="246"/>
      <c r="Z14" s="246"/>
      <c r="AA14" s="246"/>
      <c r="AB14" s="246"/>
      <c r="AC14" s="246"/>
      <c r="AD14" s="246"/>
      <c r="AE14" s="246"/>
      <c r="AF14" s="246"/>
      <c r="AG14" s="246"/>
      <c r="AH14" s="246"/>
      <c r="AI14" s="246"/>
      <c r="AJ14" s="246"/>
      <c r="AK14" s="246"/>
      <c r="AL14" s="246"/>
      <c r="AM14" s="246"/>
      <c r="AN14" s="246"/>
      <c r="AO14" s="246"/>
      <c r="AP14" s="246"/>
      <c r="AQ14" s="246"/>
      <c r="AR14" s="246"/>
      <c r="AS14" s="246"/>
      <c r="AT14" s="246"/>
      <c r="AU14" s="246"/>
      <c r="AV14" s="246"/>
      <c r="AW14" s="246"/>
      <c r="AX14" s="246"/>
      <c r="AY14" s="246"/>
      <c r="AZ14" s="246"/>
      <c r="BA14" s="246"/>
      <c r="BB14" s="246"/>
      <c r="BC14" s="246"/>
      <c r="BD14" s="246"/>
      <c r="BE14" s="246"/>
      <c r="BF14" s="246"/>
      <c r="BG14" s="246"/>
      <c r="BH14" s="246"/>
      <c r="BI14" s="246"/>
      <c r="BJ14" s="246"/>
      <c r="BK14" s="246"/>
      <c r="BL14" s="246"/>
      <c r="BM14" s="246"/>
      <c r="BN14" s="246"/>
      <c r="BO14" s="246"/>
      <c r="BP14" s="246"/>
      <c r="BQ14" s="246"/>
      <c r="BR14" s="246"/>
      <c r="BS14" s="246"/>
      <c r="BT14" s="246"/>
      <c r="BU14" s="246"/>
      <c r="BV14" s="246"/>
      <c r="BW14" s="246"/>
      <c r="BX14" s="246"/>
      <c r="BY14" s="246"/>
      <c r="BZ14" s="246"/>
      <c r="CA14" s="246"/>
      <c r="CB14" s="246"/>
      <c r="CC14" s="246"/>
      <c r="CD14" s="246"/>
      <c r="CE14" s="246"/>
      <c r="CF14" s="246"/>
      <c r="CG14" s="246"/>
      <c r="CH14" s="246"/>
      <c r="CI14" s="246"/>
      <c r="CJ14" s="246"/>
      <c r="CK14" s="246"/>
      <c r="CL14" s="246"/>
      <c r="CM14" s="246"/>
      <c r="CN14" s="246"/>
      <c r="CO14" s="246"/>
      <c r="CP14" s="246"/>
      <c r="CQ14" s="246"/>
      <c r="CR14" s="246"/>
      <c r="CS14" s="246"/>
      <c r="CT14" s="246"/>
      <c r="CU14" s="246"/>
      <c r="CV14" s="246"/>
      <c r="CW14" s="246"/>
      <c r="CX14" s="246"/>
      <c r="CY14" s="246"/>
      <c r="CZ14" s="246"/>
      <c r="DA14" s="246"/>
      <c r="DB14" s="246"/>
      <c r="DC14" s="246"/>
      <c r="DD14" s="246"/>
      <c r="DE14" s="246"/>
      <c r="DF14" s="246"/>
      <c r="DG14" s="246"/>
      <c r="DH14" s="246"/>
      <c r="DI14" s="246"/>
      <c r="DJ14" s="246"/>
      <c r="DK14" s="246"/>
      <c r="DL14" s="246"/>
    </row>
    <row r="15" spans="1:116" x14ac:dyDescent="0.25">
      <c r="A15" s="247" t="s">
        <v>6962</v>
      </c>
      <c r="B15" s="248" t="s">
        <v>6963</v>
      </c>
      <c r="C15" s="251">
        <v>0.49180002620000002</v>
      </c>
      <c r="D15" s="252">
        <v>12</v>
      </c>
      <c r="E15" s="251">
        <v>0.01</v>
      </c>
      <c r="F15" s="251" t="s">
        <v>14</v>
      </c>
      <c r="G15" s="251">
        <v>4.5443996700000003E-2</v>
      </c>
      <c r="H15" s="251">
        <v>27.2</v>
      </c>
      <c r="I15" s="252">
        <v>0</v>
      </c>
      <c r="J15" s="252" t="str">
        <f>IFERROR(VLOOKUP($B15,'Core Indicators'!$E$3:$EU$906,147,FALSE),"x")</f>
        <v>x</v>
      </c>
      <c r="K15" s="253">
        <v>1.3637149334000001</v>
      </c>
      <c r="L15" s="251" t="s">
        <v>14</v>
      </c>
      <c r="M15" s="252">
        <v>96</v>
      </c>
      <c r="N15" s="252">
        <v>75</v>
      </c>
      <c r="O15" s="252" t="str">
        <f>IFERROR(VLOOKUP(B15,'Core Indicators'!$E$3:$G$9906,3,FALSE),"x")</f>
        <v>x</v>
      </c>
      <c r="P15" s="252">
        <v>30280</v>
      </c>
      <c r="Q15" s="246"/>
      <c r="R15" s="246"/>
      <c r="S15" s="246"/>
      <c r="T15" s="246"/>
      <c r="U15" s="246"/>
      <c r="V15" s="246"/>
      <c r="W15" s="246"/>
      <c r="X15" s="246"/>
      <c r="Y15" s="246"/>
      <c r="Z15" s="246"/>
      <c r="AA15" s="246"/>
      <c r="AB15" s="246"/>
      <c r="AC15" s="246"/>
      <c r="AD15" s="246"/>
      <c r="AE15" s="246"/>
      <c r="AF15" s="246"/>
      <c r="AG15" s="246"/>
      <c r="AH15" s="246"/>
      <c r="AI15" s="246"/>
      <c r="AJ15" s="246"/>
      <c r="AK15" s="246"/>
      <c r="AL15" s="246"/>
      <c r="AM15" s="246"/>
      <c r="AN15" s="246"/>
      <c r="AO15" s="246"/>
      <c r="AP15" s="246"/>
      <c r="AQ15" s="246"/>
      <c r="AR15" s="246"/>
      <c r="AS15" s="246"/>
      <c r="AT15" s="246"/>
      <c r="AU15" s="246"/>
      <c r="AV15" s="246"/>
      <c r="AW15" s="246"/>
      <c r="AX15" s="246"/>
      <c r="AY15" s="246"/>
      <c r="AZ15" s="246"/>
      <c r="BA15" s="246"/>
      <c r="BB15" s="246"/>
      <c r="BC15" s="246"/>
      <c r="BD15" s="246"/>
      <c r="BE15" s="246"/>
      <c r="BF15" s="246"/>
      <c r="BG15" s="246"/>
      <c r="BH15" s="246"/>
      <c r="BI15" s="246"/>
      <c r="BJ15" s="246"/>
      <c r="BK15" s="246"/>
      <c r="BL15" s="246"/>
      <c r="BM15" s="246"/>
      <c r="BN15" s="246"/>
      <c r="BO15" s="246"/>
      <c r="BP15" s="246"/>
      <c r="BQ15" s="246"/>
      <c r="BR15" s="246"/>
      <c r="BS15" s="246"/>
      <c r="BT15" s="246"/>
      <c r="BU15" s="246"/>
      <c r="BV15" s="246"/>
      <c r="BW15" s="246"/>
      <c r="BX15" s="246"/>
      <c r="BY15" s="246"/>
      <c r="BZ15" s="246"/>
      <c r="CA15" s="246"/>
      <c r="CB15" s="246"/>
      <c r="CC15" s="246"/>
      <c r="CD15" s="246"/>
      <c r="CE15" s="246"/>
      <c r="CF15" s="246"/>
      <c r="CG15" s="246"/>
      <c r="CH15" s="246"/>
      <c r="CI15" s="246"/>
      <c r="CJ15" s="246"/>
      <c r="CK15" s="246"/>
      <c r="CL15" s="246"/>
      <c r="CM15" s="246"/>
      <c r="CN15" s="246"/>
      <c r="CO15" s="246"/>
      <c r="CP15" s="246"/>
      <c r="CQ15" s="246"/>
      <c r="CR15" s="246"/>
      <c r="CS15" s="246"/>
      <c r="CT15" s="246"/>
      <c r="CU15" s="246"/>
      <c r="CV15" s="246"/>
      <c r="CW15" s="246"/>
      <c r="CX15" s="246"/>
      <c r="CY15" s="246"/>
      <c r="CZ15" s="246"/>
      <c r="DA15" s="246"/>
      <c r="DB15" s="246"/>
      <c r="DC15" s="246"/>
      <c r="DD15" s="246"/>
      <c r="DE15" s="246"/>
      <c r="DF15" s="246"/>
      <c r="DG15" s="246"/>
      <c r="DH15" s="246"/>
      <c r="DI15" s="246"/>
      <c r="DJ15" s="246"/>
      <c r="DK15" s="246"/>
      <c r="DL15" s="246"/>
    </row>
    <row r="16" spans="1:116" x14ac:dyDescent="0.25">
      <c r="A16" s="247" t="s">
        <v>6964</v>
      </c>
      <c r="B16" s="248" t="s">
        <v>6965</v>
      </c>
      <c r="C16" s="251">
        <v>0.81187498689999993</v>
      </c>
      <c r="D16" s="252">
        <v>9</v>
      </c>
      <c r="E16" s="251">
        <v>0.33</v>
      </c>
      <c r="F16" s="251">
        <v>7.75</v>
      </c>
      <c r="G16" s="251">
        <v>0.61251466889999995</v>
      </c>
      <c r="H16" s="251">
        <v>47.8</v>
      </c>
      <c r="I16" s="252">
        <v>0</v>
      </c>
      <c r="J16" s="252" t="str">
        <f>IFERROR(VLOOKUP($B16,'Core Indicators'!$E$3:$EU$906,147,FALSE),"x")</f>
        <v>x</v>
      </c>
      <c r="K16" s="253">
        <v>-0.66412585970000004</v>
      </c>
      <c r="L16" s="251">
        <v>6.5</v>
      </c>
      <c r="M16" s="252">
        <v>66</v>
      </c>
      <c r="N16" s="252">
        <v>41</v>
      </c>
      <c r="O16" s="252" t="str">
        <f>IFERROR(VLOOKUP(B16,'Core Indicators'!$E$3:$G$9906,3,FALSE),"x")</f>
        <v>x</v>
      </c>
      <c r="P16" s="252">
        <v>112760</v>
      </c>
      <c r="Q16" s="246"/>
      <c r="R16" s="246"/>
      <c r="S16" s="246"/>
      <c r="T16" s="246"/>
      <c r="U16" s="246"/>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6"/>
      <c r="BA16" s="246"/>
      <c r="BB16" s="246"/>
      <c r="BC16" s="246"/>
      <c r="BD16" s="246"/>
      <c r="BE16" s="246"/>
      <c r="BF16" s="246"/>
      <c r="BG16" s="246"/>
      <c r="BH16" s="246"/>
      <c r="BI16" s="246"/>
      <c r="BJ16" s="246"/>
      <c r="BK16" s="246"/>
      <c r="BL16" s="246"/>
      <c r="BM16" s="246"/>
      <c r="BN16" s="246"/>
      <c r="BO16" s="246"/>
      <c r="BP16" s="246"/>
      <c r="BQ16" s="246"/>
      <c r="BR16" s="246"/>
      <c r="BS16" s="246"/>
      <c r="BT16" s="246"/>
      <c r="BU16" s="246"/>
      <c r="BV16" s="246"/>
      <c r="BW16" s="246"/>
      <c r="BX16" s="246"/>
      <c r="BY16" s="246"/>
      <c r="BZ16" s="246"/>
      <c r="CA16" s="246"/>
      <c r="CB16" s="246"/>
      <c r="CC16" s="246"/>
      <c r="CD16" s="246"/>
      <c r="CE16" s="246"/>
      <c r="CF16" s="246"/>
      <c r="CG16" s="246"/>
      <c r="CH16" s="246"/>
      <c r="CI16" s="246"/>
      <c r="CJ16" s="246"/>
      <c r="CK16" s="246"/>
      <c r="CL16" s="246"/>
      <c r="CM16" s="246"/>
      <c r="CN16" s="246"/>
      <c r="CO16" s="246"/>
      <c r="CP16" s="246"/>
      <c r="CQ16" s="246"/>
      <c r="CR16" s="246"/>
      <c r="CS16" s="246"/>
      <c r="CT16" s="246"/>
      <c r="CU16" s="246"/>
      <c r="CV16" s="246"/>
      <c r="CW16" s="246"/>
      <c r="CX16" s="246"/>
      <c r="CY16" s="246"/>
      <c r="CZ16" s="246"/>
      <c r="DA16" s="246"/>
      <c r="DB16" s="246"/>
      <c r="DC16" s="246"/>
      <c r="DD16" s="246"/>
      <c r="DE16" s="246"/>
      <c r="DF16" s="246"/>
      <c r="DG16" s="246"/>
      <c r="DH16" s="246"/>
      <c r="DI16" s="246"/>
      <c r="DJ16" s="246"/>
      <c r="DK16" s="246"/>
      <c r="DL16" s="246"/>
    </row>
    <row r="17" spans="1:116" x14ac:dyDescent="0.25">
      <c r="A17" s="247" t="s">
        <v>531</v>
      </c>
      <c r="B17" s="248" t="s">
        <v>6966</v>
      </c>
      <c r="C17" s="251">
        <v>0.55109997759999996</v>
      </c>
      <c r="D17" s="252">
        <v>11</v>
      </c>
      <c r="E17" s="251">
        <v>0</v>
      </c>
      <c r="F17" s="251">
        <v>6.2</v>
      </c>
      <c r="G17" s="251">
        <v>0.61156915869999995</v>
      </c>
      <c r="H17" s="251">
        <v>35.299999999999997</v>
      </c>
      <c r="I17" s="252">
        <v>10</v>
      </c>
      <c r="J17" s="252">
        <f>IFERROR(VLOOKUP($B17,'Core Indicators'!$E$3:$EU$906,147,FALSE),"x")</f>
        <v>566</v>
      </c>
      <c r="K17" s="253">
        <v>-0.42625910039999998</v>
      </c>
      <c r="L17" s="251">
        <v>4.25</v>
      </c>
      <c r="M17" s="252">
        <v>56</v>
      </c>
      <c r="N17" s="252">
        <v>40</v>
      </c>
      <c r="O17" s="252">
        <f>IFERROR(VLOOKUP(B17,'Core Indicators'!$E$3:$G$9906,3,FALSE),"x")</f>
        <v>21135000</v>
      </c>
      <c r="P17" s="252">
        <v>273600</v>
      </c>
      <c r="Q17" s="246"/>
      <c r="R17" s="246"/>
      <c r="S17" s="246"/>
      <c r="T17" s="246"/>
      <c r="U17" s="246"/>
      <c r="V17" s="246"/>
      <c r="W17" s="246"/>
      <c r="X17" s="246"/>
      <c r="Y17" s="246"/>
      <c r="Z17" s="246"/>
      <c r="AA17" s="246"/>
      <c r="AB17" s="246"/>
      <c r="AC17" s="246"/>
      <c r="AD17" s="246"/>
      <c r="AE17" s="246"/>
      <c r="AF17" s="246"/>
      <c r="AG17" s="246"/>
      <c r="AH17" s="246"/>
      <c r="AI17" s="246"/>
      <c r="AJ17" s="246"/>
      <c r="AK17" s="246"/>
      <c r="AL17" s="246"/>
      <c r="AM17" s="246"/>
      <c r="AN17" s="246"/>
      <c r="AO17" s="246"/>
      <c r="AP17" s="246"/>
      <c r="AQ17" s="246"/>
      <c r="AR17" s="246"/>
      <c r="AS17" s="246"/>
      <c r="AT17" s="246"/>
      <c r="AU17" s="246"/>
      <c r="AV17" s="246"/>
      <c r="AW17" s="246"/>
      <c r="AX17" s="246"/>
      <c r="AY17" s="246"/>
      <c r="AZ17" s="246"/>
      <c r="BA17" s="246"/>
      <c r="BB17" s="246"/>
      <c r="BC17" s="246"/>
      <c r="BD17" s="246"/>
      <c r="BE17" s="246"/>
      <c r="BF17" s="246"/>
      <c r="BG17" s="246"/>
      <c r="BH17" s="246"/>
      <c r="BI17" s="246"/>
      <c r="BJ17" s="246"/>
      <c r="BK17" s="246"/>
      <c r="BL17" s="246"/>
      <c r="BM17" s="246"/>
      <c r="BN17" s="246"/>
      <c r="BO17" s="246"/>
      <c r="BP17" s="246"/>
      <c r="BQ17" s="246"/>
      <c r="BR17" s="246"/>
      <c r="BS17" s="246"/>
      <c r="BT17" s="246"/>
      <c r="BU17" s="246"/>
      <c r="BV17" s="246"/>
      <c r="BW17" s="246"/>
      <c r="BX17" s="246"/>
      <c r="BY17" s="246"/>
      <c r="BZ17" s="246"/>
      <c r="CA17" s="246"/>
      <c r="CB17" s="246"/>
      <c r="CC17" s="246"/>
      <c r="CD17" s="246"/>
      <c r="CE17" s="246"/>
      <c r="CF17" s="246"/>
      <c r="CG17" s="246"/>
      <c r="CH17" s="246"/>
      <c r="CI17" s="246"/>
      <c r="CJ17" s="246"/>
      <c r="CK17" s="246"/>
      <c r="CL17" s="246"/>
      <c r="CM17" s="246"/>
      <c r="CN17" s="246"/>
      <c r="CO17" s="246"/>
      <c r="CP17" s="246"/>
      <c r="CQ17" s="246"/>
      <c r="CR17" s="246"/>
      <c r="CS17" s="246"/>
      <c r="CT17" s="246"/>
      <c r="CU17" s="246"/>
      <c r="CV17" s="246"/>
      <c r="CW17" s="246"/>
      <c r="CX17" s="246"/>
      <c r="CY17" s="246"/>
      <c r="CZ17" s="246"/>
      <c r="DA17" s="246"/>
      <c r="DB17" s="246"/>
      <c r="DC17" s="246"/>
      <c r="DD17" s="246"/>
      <c r="DE17" s="246"/>
      <c r="DF17" s="246"/>
      <c r="DG17" s="246"/>
      <c r="DH17" s="246"/>
      <c r="DI17" s="246"/>
      <c r="DJ17" s="246"/>
      <c r="DK17" s="246"/>
      <c r="DL17" s="246"/>
    </row>
    <row r="18" spans="1:116" x14ac:dyDescent="0.25">
      <c r="A18" s="247" t="s">
        <v>192</v>
      </c>
      <c r="B18" s="248" t="s">
        <v>6967</v>
      </c>
      <c r="C18" s="251">
        <v>0.1888710338</v>
      </c>
      <c r="D18" s="252">
        <v>7</v>
      </c>
      <c r="E18" s="251">
        <v>0.122</v>
      </c>
      <c r="F18" s="251">
        <v>4.4166666667000003</v>
      </c>
      <c r="G18" s="251">
        <v>0.53584621349999995</v>
      </c>
      <c r="H18" s="251">
        <v>32.4</v>
      </c>
      <c r="I18" s="252">
        <v>6</v>
      </c>
      <c r="J18" s="252">
        <f>IFERROR(VLOOKUP($B18,'Core Indicators'!$E$3:$EU$906,147,FALSE),"x")</f>
        <v>144</v>
      </c>
      <c r="K18" s="253">
        <v>-0.63630837200000001</v>
      </c>
      <c r="L18" s="251">
        <v>3.5</v>
      </c>
      <c r="M18" s="252">
        <v>39</v>
      </c>
      <c r="N18" s="252">
        <v>26</v>
      </c>
      <c r="O18" s="252">
        <f>IFERROR(VLOOKUP(B18,'Core Indicators'!$E$3:$G$9906,3,FALSE),"x")</f>
        <v>143203000</v>
      </c>
      <c r="P18" s="252">
        <v>130170</v>
      </c>
      <c r="Q18" s="246"/>
      <c r="R18" s="246"/>
      <c r="S18" s="246"/>
      <c r="T18" s="246"/>
      <c r="U18" s="246"/>
      <c r="V18" s="246"/>
      <c r="W18" s="246"/>
      <c r="X18" s="246"/>
      <c r="Y18" s="246"/>
      <c r="Z18" s="246"/>
      <c r="AA18" s="246"/>
      <c r="AB18" s="246"/>
      <c r="AC18" s="246"/>
      <c r="AD18" s="246"/>
      <c r="AE18" s="246"/>
      <c r="AF18" s="246"/>
      <c r="AG18" s="246"/>
      <c r="AH18" s="246"/>
      <c r="AI18" s="246"/>
      <c r="AJ18" s="246"/>
      <c r="AK18" s="246"/>
      <c r="AL18" s="246"/>
      <c r="AM18" s="246"/>
      <c r="AN18" s="246"/>
      <c r="AO18" s="246"/>
      <c r="AP18" s="246"/>
      <c r="AQ18" s="246"/>
      <c r="AR18" s="246"/>
      <c r="AS18" s="246"/>
      <c r="AT18" s="246"/>
      <c r="AU18" s="246"/>
      <c r="AV18" s="246"/>
      <c r="AW18" s="246"/>
      <c r="AX18" s="246"/>
      <c r="AY18" s="246"/>
      <c r="AZ18" s="246"/>
      <c r="BA18" s="246"/>
      <c r="BB18" s="246"/>
      <c r="BC18" s="246"/>
      <c r="BD18" s="246"/>
      <c r="BE18" s="246"/>
      <c r="BF18" s="246"/>
      <c r="BG18" s="246"/>
      <c r="BH18" s="246"/>
      <c r="BI18" s="246"/>
      <c r="BJ18" s="246"/>
      <c r="BK18" s="246"/>
      <c r="BL18" s="246"/>
      <c r="BM18" s="246"/>
      <c r="BN18" s="246"/>
      <c r="BO18" s="246"/>
      <c r="BP18" s="246"/>
      <c r="BQ18" s="246"/>
      <c r="BR18" s="246"/>
      <c r="BS18" s="246"/>
      <c r="BT18" s="246"/>
      <c r="BU18" s="246"/>
      <c r="BV18" s="246"/>
      <c r="BW18" s="246"/>
      <c r="BX18" s="246"/>
      <c r="BY18" s="246"/>
      <c r="BZ18" s="246"/>
      <c r="CA18" s="246"/>
      <c r="CB18" s="246"/>
      <c r="CC18" s="246"/>
      <c r="CD18" s="246"/>
      <c r="CE18" s="246"/>
      <c r="CF18" s="246"/>
      <c r="CG18" s="246"/>
      <c r="CH18" s="246"/>
      <c r="CI18" s="246"/>
      <c r="CJ18" s="246"/>
      <c r="CK18" s="246"/>
      <c r="CL18" s="246"/>
      <c r="CM18" s="246"/>
      <c r="CN18" s="246"/>
      <c r="CO18" s="246"/>
      <c r="CP18" s="246"/>
      <c r="CQ18" s="246"/>
      <c r="CR18" s="246"/>
      <c r="CS18" s="246"/>
      <c r="CT18" s="246"/>
      <c r="CU18" s="246"/>
      <c r="CV18" s="246"/>
      <c r="CW18" s="246"/>
      <c r="CX18" s="246"/>
      <c r="CY18" s="246"/>
      <c r="CZ18" s="246"/>
      <c r="DA18" s="246"/>
      <c r="DB18" s="246"/>
      <c r="DC18" s="246"/>
      <c r="DD18" s="246"/>
      <c r="DE18" s="246"/>
      <c r="DF18" s="246"/>
      <c r="DG18" s="246"/>
      <c r="DH18" s="246"/>
      <c r="DI18" s="246"/>
      <c r="DJ18" s="246"/>
      <c r="DK18" s="246"/>
      <c r="DL18" s="246"/>
    </row>
    <row r="19" spans="1:116" x14ac:dyDescent="0.25">
      <c r="A19" s="247" t="s">
        <v>6968</v>
      </c>
      <c r="B19" s="248" t="s">
        <v>6969</v>
      </c>
      <c r="C19" s="251">
        <v>0.29830702730000003</v>
      </c>
      <c r="D19" s="252">
        <v>9</v>
      </c>
      <c r="E19" s="251">
        <v>0.05</v>
      </c>
      <c r="F19" s="251">
        <v>7.95</v>
      </c>
      <c r="G19" s="251">
        <v>0.21775610300000001</v>
      </c>
      <c r="H19" s="251">
        <v>41.3</v>
      </c>
      <c r="I19" s="252">
        <v>6</v>
      </c>
      <c r="J19" s="252" t="str">
        <f>IFERROR(VLOOKUP($B19,'Core Indicators'!$E$3:$EU$906,147,FALSE),"x")</f>
        <v>x</v>
      </c>
      <c r="K19" s="253">
        <v>3.5896573199999997E-2</v>
      </c>
      <c r="L19" s="251">
        <v>7.5</v>
      </c>
      <c r="M19" s="252">
        <v>80</v>
      </c>
      <c r="N19" s="252">
        <v>43</v>
      </c>
      <c r="O19" s="252" t="str">
        <f>IFERROR(VLOOKUP(B19,'Core Indicators'!$E$3:$G$9906,3,FALSE),"x")</f>
        <v>x</v>
      </c>
      <c r="P19" s="252">
        <v>108560</v>
      </c>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6"/>
      <c r="BG19" s="246"/>
      <c r="BH19" s="246"/>
      <c r="BI19" s="246"/>
      <c r="BJ19" s="246"/>
      <c r="BK19" s="246"/>
      <c r="BL19" s="246"/>
      <c r="BM19" s="246"/>
      <c r="BN19" s="246"/>
      <c r="BO19" s="246"/>
      <c r="BP19" s="246"/>
      <c r="BQ19" s="246"/>
      <c r="BR19" s="246"/>
      <c r="BS19" s="246"/>
      <c r="BT19" s="246"/>
      <c r="BU19" s="246"/>
      <c r="BV19" s="246"/>
      <c r="BW19" s="246"/>
      <c r="BX19" s="246"/>
      <c r="BY19" s="246"/>
      <c r="BZ19" s="246"/>
      <c r="CA19" s="246"/>
      <c r="CB19" s="246"/>
      <c r="CC19" s="246"/>
      <c r="CD19" s="246"/>
      <c r="CE19" s="246"/>
      <c r="CF19" s="246"/>
      <c r="CG19" s="246"/>
      <c r="CH19" s="246"/>
      <c r="CI19" s="246"/>
      <c r="CJ19" s="246"/>
      <c r="CK19" s="246"/>
      <c r="CL19" s="246"/>
      <c r="CM19" s="246"/>
      <c r="CN19" s="246"/>
      <c r="CO19" s="246"/>
      <c r="CP19" s="246"/>
      <c r="CQ19" s="246"/>
      <c r="CR19" s="246"/>
      <c r="CS19" s="246"/>
      <c r="CT19" s="246"/>
      <c r="CU19" s="246"/>
      <c r="CV19" s="246"/>
      <c r="CW19" s="246"/>
      <c r="CX19" s="246"/>
      <c r="CY19" s="246"/>
      <c r="CZ19" s="246"/>
      <c r="DA19" s="246"/>
      <c r="DB19" s="246"/>
      <c r="DC19" s="246"/>
      <c r="DD19" s="246"/>
      <c r="DE19" s="246"/>
      <c r="DF19" s="246"/>
      <c r="DG19" s="246"/>
      <c r="DH19" s="246"/>
      <c r="DI19" s="246"/>
      <c r="DJ19" s="246"/>
      <c r="DK19" s="246"/>
      <c r="DL19" s="246"/>
    </row>
    <row r="20" spans="1:116" x14ac:dyDescent="0.25">
      <c r="A20" s="247" t="s">
        <v>6970</v>
      </c>
      <c r="B20" s="248" t="s">
        <v>6971</v>
      </c>
      <c r="C20" s="251">
        <v>0.85500000239999996</v>
      </c>
      <c r="D20" s="252">
        <v>3</v>
      </c>
      <c r="E20" s="251">
        <v>0</v>
      </c>
      <c r="F20" s="251">
        <v>3</v>
      </c>
      <c r="G20" s="251">
        <v>0.20729597050000001</v>
      </c>
      <c r="H20" s="251" t="s">
        <v>14</v>
      </c>
      <c r="I20" s="252">
        <v>4</v>
      </c>
      <c r="J20" s="252" t="str">
        <f>IFERROR(VLOOKUP($B20,'Core Indicators'!$E$3:$EU$906,147,FALSE),"x")</f>
        <v>x</v>
      </c>
      <c r="K20" s="253">
        <v>0.49437779189999997</v>
      </c>
      <c r="L20" s="251">
        <v>2.75</v>
      </c>
      <c r="M20" s="252">
        <v>11</v>
      </c>
      <c r="N20" s="252">
        <v>42</v>
      </c>
      <c r="O20" s="252" t="str">
        <f>IFERROR(VLOOKUP(B20,'Core Indicators'!$E$3:$G$9906,3,FALSE),"x")</f>
        <v>x</v>
      </c>
      <c r="P20" s="252">
        <v>771</v>
      </c>
      <c r="Q20" s="246"/>
      <c r="R20" s="246"/>
      <c r="S20" s="246"/>
      <c r="T20" s="246"/>
      <c r="U20" s="246"/>
      <c r="V20" s="246"/>
      <c r="W20" s="246"/>
      <c r="X20" s="246"/>
      <c r="Y20" s="246"/>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6"/>
      <c r="BA20" s="246"/>
      <c r="BB20" s="246"/>
      <c r="BC20" s="246"/>
      <c r="BD20" s="246"/>
      <c r="BE20" s="246"/>
      <c r="BF20" s="246"/>
      <c r="BG20" s="246"/>
      <c r="BH20" s="246"/>
      <c r="BI20" s="246"/>
      <c r="BJ20" s="246"/>
      <c r="BK20" s="246"/>
      <c r="BL20" s="246"/>
      <c r="BM20" s="246"/>
      <c r="BN20" s="246"/>
      <c r="BO20" s="246"/>
      <c r="BP20" s="246"/>
      <c r="BQ20" s="246"/>
      <c r="BR20" s="246"/>
      <c r="BS20" s="246"/>
      <c r="BT20" s="246"/>
      <c r="BU20" s="246"/>
      <c r="BV20" s="246"/>
      <c r="BW20" s="246"/>
      <c r="BX20" s="246"/>
      <c r="BY20" s="246"/>
      <c r="BZ20" s="246"/>
      <c r="CA20" s="246"/>
      <c r="CB20" s="246"/>
      <c r="CC20" s="246"/>
      <c r="CD20" s="246"/>
      <c r="CE20" s="246"/>
      <c r="CF20" s="246"/>
      <c r="CG20" s="246"/>
      <c r="CH20" s="246"/>
      <c r="CI20" s="246"/>
      <c r="CJ20" s="246"/>
      <c r="CK20" s="246"/>
      <c r="CL20" s="246"/>
      <c r="CM20" s="246"/>
      <c r="CN20" s="246"/>
      <c r="CO20" s="246"/>
      <c r="CP20" s="246"/>
      <c r="CQ20" s="246"/>
      <c r="CR20" s="246"/>
      <c r="CS20" s="246"/>
      <c r="CT20" s="246"/>
      <c r="CU20" s="246"/>
      <c r="CV20" s="246"/>
      <c r="CW20" s="246"/>
      <c r="CX20" s="246"/>
      <c r="CY20" s="246"/>
      <c r="CZ20" s="246"/>
      <c r="DA20" s="246"/>
      <c r="DB20" s="246"/>
      <c r="DC20" s="246"/>
      <c r="DD20" s="246"/>
      <c r="DE20" s="246"/>
      <c r="DF20" s="246"/>
      <c r="DG20" s="246"/>
      <c r="DH20" s="246"/>
      <c r="DI20" s="246"/>
      <c r="DJ20" s="246"/>
      <c r="DK20" s="246"/>
      <c r="DL20" s="246"/>
    </row>
    <row r="21" spans="1:116" x14ac:dyDescent="0.25">
      <c r="A21" s="247" t="s">
        <v>6972</v>
      </c>
      <c r="B21" s="248" t="s">
        <v>6973</v>
      </c>
      <c r="C21" s="251">
        <v>0.2752909596</v>
      </c>
      <c r="D21" s="252">
        <v>12</v>
      </c>
      <c r="E21" s="251">
        <v>0</v>
      </c>
      <c r="F21" s="251" t="s">
        <v>14</v>
      </c>
      <c r="G21" s="251">
        <v>0.35254190839999999</v>
      </c>
      <c r="H21" s="251" t="s">
        <v>14</v>
      </c>
      <c r="I21" s="252">
        <v>0</v>
      </c>
      <c r="J21" s="252" t="str">
        <f>IFERROR(VLOOKUP($B21,'Core Indicators'!$E$3:$EU$906,147,FALSE),"x")</f>
        <v>x</v>
      </c>
      <c r="K21" s="253">
        <v>7.6531879600000005E-2</v>
      </c>
      <c r="L21" s="251" t="s">
        <v>14</v>
      </c>
      <c r="M21" s="252">
        <v>91</v>
      </c>
      <c r="N21" s="252">
        <v>64</v>
      </c>
      <c r="O21" s="252" t="str">
        <f>IFERROR(VLOOKUP(B21,'Core Indicators'!$E$3:$G$9906,3,FALSE),"x")</f>
        <v>x</v>
      </c>
      <c r="P21" s="252">
        <v>10010</v>
      </c>
      <c r="Q21" s="246"/>
      <c r="R21" s="246"/>
      <c r="S21" s="246"/>
      <c r="T21" s="246"/>
      <c r="U21" s="246"/>
      <c r="V21" s="246"/>
      <c r="W21" s="246"/>
      <c r="X21" s="246"/>
      <c r="Y21" s="246"/>
      <c r="Z21" s="246"/>
      <c r="AA21" s="246"/>
      <c r="AB21" s="246"/>
      <c r="AC21" s="246"/>
      <c r="AD21" s="246"/>
      <c r="AE21" s="246"/>
      <c r="AF21" s="246"/>
      <c r="AG21" s="246"/>
      <c r="AH21" s="246"/>
      <c r="AI21" s="246"/>
      <c r="AJ21" s="246"/>
      <c r="AK21" s="246"/>
      <c r="AL21" s="246"/>
      <c r="AM21" s="246"/>
      <c r="AN21" s="246"/>
      <c r="AO21" s="246"/>
      <c r="AP21" s="246"/>
      <c r="AQ21" s="246"/>
      <c r="AR21" s="246"/>
      <c r="AS21" s="246"/>
      <c r="AT21" s="246"/>
      <c r="AU21" s="246"/>
      <c r="AV21" s="246"/>
      <c r="AW21" s="246"/>
      <c r="AX21" s="246"/>
      <c r="AY21" s="246"/>
      <c r="AZ21" s="246"/>
      <c r="BA21" s="246"/>
      <c r="BB21" s="246"/>
      <c r="BC21" s="246"/>
      <c r="BD21" s="246"/>
      <c r="BE21" s="246"/>
      <c r="BF21" s="246"/>
      <c r="BG21" s="246"/>
      <c r="BH21" s="246"/>
      <c r="BI21" s="246"/>
      <c r="BJ21" s="246"/>
      <c r="BK21" s="246"/>
      <c r="BL21" s="246"/>
      <c r="BM21" s="246"/>
      <c r="BN21" s="246"/>
      <c r="BO21" s="246"/>
      <c r="BP21" s="246"/>
      <c r="BQ21" s="246"/>
      <c r="BR21" s="246"/>
      <c r="BS21" s="246"/>
      <c r="BT21" s="246"/>
      <c r="BU21" s="246"/>
      <c r="BV21" s="246"/>
      <c r="BW21" s="246"/>
      <c r="BX21" s="246"/>
      <c r="BY21" s="246"/>
      <c r="BZ21" s="246"/>
      <c r="CA21" s="246"/>
      <c r="CB21" s="246"/>
      <c r="CC21" s="246"/>
      <c r="CD21" s="246"/>
      <c r="CE21" s="246"/>
      <c r="CF21" s="246"/>
      <c r="CG21" s="246"/>
      <c r="CH21" s="246"/>
      <c r="CI21" s="246"/>
      <c r="CJ21" s="246"/>
      <c r="CK21" s="246"/>
      <c r="CL21" s="246"/>
      <c r="CM21" s="246"/>
      <c r="CN21" s="246"/>
      <c r="CO21" s="246"/>
      <c r="CP21" s="246"/>
      <c r="CQ21" s="246"/>
      <c r="CR21" s="246"/>
      <c r="CS21" s="246"/>
      <c r="CT21" s="246"/>
      <c r="CU21" s="246"/>
      <c r="CV21" s="246"/>
      <c r="CW21" s="246"/>
      <c r="CX21" s="246"/>
      <c r="CY21" s="246"/>
      <c r="CZ21" s="246"/>
      <c r="DA21" s="246"/>
      <c r="DB21" s="246"/>
      <c r="DC21" s="246"/>
      <c r="DD21" s="246"/>
      <c r="DE21" s="246"/>
      <c r="DF21" s="246"/>
      <c r="DG21" s="246"/>
      <c r="DH21" s="246"/>
      <c r="DI21" s="246"/>
      <c r="DJ21" s="246"/>
      <c r="DK21" s="246"/>
      <c r="DL21" s="246"/>
    </row>
    <row r="22" spans="1:116" x14ac:dyDescent="0.25">
      <c r="A22" s="247" t="s">
        <v>6974</v>
      </c>
      <c r="B22" s="248" t="s">
        <v>6975</v>
      </c>
      <c r="C22" s="251">
        <v>0.63031901420000003</v>
      </c>
      <c r="D22" s="252">
        <v>6</v>
      </c>
      <c r="E22" s="251">
        <v>0.01</v>
      </c>
      <c r="F22" s="251">
        <v>5.75</v>
      </c>
      <c r="G22" s="251">
        <v>0.1620850103</v>
      </c>
      <c r="H22" s="251">
        <v>33</v>
      </c>
      <c r="I22" s="252">
        <v>2</v>
      </c>
      <c r="J22" s="252" t="str">
        <f>IFERROR(VLOOKUP($B22,'Core Indicators'!$E$3:$EU$906,147,FALSE),"x")</f>
        <v>x</v>
      </c>
      <c r="K22" s="253">
        <v>-0.23354159299999999</v>
      </c>
      <c r="L22" s="251">
        <v>6</v>
      </c>
      <c r="M22" s="252">
        <v>53</v>
      </c>
      <c r="N22" s="252">
        <v>36</v>
      </c>
      <c r="O22" s="252" t="str">
        <f>IFERROR(VLOOKUP(B22,'Core Indicators'!$E$3:$G$9906,3,FALSE),"x")</f>
        <v>x</v>
      </c>
      <c r="P22" s="252">
        <v>51200</v>
      </c>
      <c r="Q22" s="246"/>
      <c r="R22" s="246"/>
      <c r="S22" s="246"/>
      <c r="T22" s="246"/>
      <c r="U22" s="246"/>
      <c r="V22" s="246"/>
      <c r="W22" s="246"/>
      <c r="X22" s="246"/>
      <c r="Y22" s="246"/>
      <c r="Z22" s="246"/>
      <c r="AA22" s="246"/>
      <c r="AB22" s="246"/>
      <c r="AC22" s="246"/>
      <c r="AD22" s="246"/>
      <c r="AE22" s="246"/>
      <c r="AF22" s="246"/>
      <c r="AG22" s="246"/>
      <c r="AH22" s="246"/>
      <c r="AI22" s="246"/>
      <c r="AJ22" s="246"/>
      <c r="AK22" s="246"/>
      <c r="AL22" s="246"/>
      <c r="AM22" s="246"/>
      <c r="AN22" s="246"/>
      <c r="AO22" s="246"/>
      <c r="AP22" s="246"/>
      <c r="AQ22" s="246"/>
      <c r="AR22" s="246"/>
      <c r="AS22" s="246"/>
      <c r="AT22" s="246"/>
      <c r="AU22" s="246"/>
      <c r="AV22" s="246"/>
      <c r="AW22" s="246"/>
      <c r="AX22" s="246"/>
      <c r="AY22" s="246"/>
      <c r="AZ22" s="246"/>
      <c r="BA22" s="246"/>
      <c r="BB22" s="246"/>
      <c r="BC22" s="246"/>
      <c r="BD22" s="246"/>
      <c r="BE22" s="246"/>
      <c r="BF22" s="246"/>
      <c r="BG22" s="246"/>
      <c r="BH22" s="246"/>
      <c r="BI22" s="246"/>
      <c r="BJ22" s="246"/>
      <c r="BK22" s="246"/>
      <c r="BL22" s="246"/>
      <c r="BM22" s="246"/>
      <c r="BN22" s="246"/>
      <c r="BO22" s="246"/>
      <c r="BP22" s="246"/>
      <c r="BQ22" s="246"/>
      <c r="BR22" s="246"/>
      <c r="BS22" s="246"/>
      <c r="BT22" s="246"/>
      <c r="BU22" s="246"/>
      <c r="BV22" s="246"/>
      <c r="BW22" s="246"/>
      <c r="BX22" s="246"/>
      <c r="BY22" s="246"/>
      <c r="BZ22" s="246"/>
      <c r="CA22" s="246"/>
      <c r="CB22" s="246"/>
      <c r="CC22" s="246"/>
      <c r="CD22" s="246"/>
      <c r="CE22" s="246"/>
      <c r="CF22" s="246"/>
      <c r="CG22" s="246"/>
      <c r="CH22" s="246"/>
      <c r="CI22" s="246"/>
      <c r="CJ22" s="246"/>
      <c r="CK22" s="246"/>
      <c r="CL22" s="246"/>
      <c r="CM22" s="246"/>
      <c r="CN22" s="246"/>
      <c r="CO22" s="246"/>
      <c r="CP22" s="246"/>
      <c r="CQ22" s="246"/>
      <c r="CR22" s="246"/>
      <c r="CS22" s="246"/>
      <c r="CT22" s="246"/>
      <c r="CU22" s="246"/>
      <c r="CV22" s="246"/>
      <c r="CW22" s="246"/>
      <c r="CX22" s="246"/>
      <c r="CY22" s="246"/>
      <c r="CZ22" s="246"/>
      <c r="DA22" s="246"/>
      <c r="DB22" s="246"/>
      <c r="DC22" s="246"/>
      <c r="DD22" s="246"/>
      <c r="DE22" s="246"/>
      <c r="DF22" s="246"/>
      <c r="DG22" s="246"/>
      <c r="DH22" s="246"/>
      <c r="DI22" s="246"/>
      <c r="DJ22" s="246"/>
      <c r="DK22" s="246"/>
      <c r="DL22" s="246"/>
    </row>
    <row r="23" spans="1:116" x14ac:dyDescent="0.25">
      <c r="A23" s="247" t="s">
        <v>6976</v>
      </c>
      <c r="B23" s="248" t="s">
        <v>6977</v>
      </c>
      <c r="C23" s="251">
        <v>0.3724950447</v>
      </c>
      <c r="D23" s="252">
        <v>2</v>
      </c>
      <c r="E23" s="251">
        <v>4.1000000000000002E-2</v>
      </c>
      <c r="F23" s="251">
        <v>4.3833333333000004</v>
      </c>
      <c r="G23" s="251">
        <v>0.11907633970000001</v>
      </c>
      <c r="H23" s="251">
        <v>25.3</v>
      </c>
      <c r="I23" s="252">
        <v>6</v>
      </c>
      <c r="J23" s="252" t="str">
        <f>IFERROR(VLOOKUP($B23,'Core Indicators'!$E$3:$EU$906,147,FALSE),"x")</f>
        <v>x</v>
      </c>
      <c r="K23" s="253">
        <v>-0.79445779319999987</v>
      </c>
      <c r="L23" s="251">
        <v>4</v>
      </c>
      <c r="M23" s="252">
        <v>19</v>
      </c>
      <c r="N23" s="252">
        <v>45</v>
      </c>
      <c r="O23" s="252" t="str">
        <f>IFERROR(VLOOKUP(B23,'Core Indicators'!$E$3:$G$9906,3,FALSE),"x")</f>
        <v>x</v>
      </c>
      <c r="P23" s="252">
        <v>202910</v>
      </c>
      <c r="Q23" s="246"/>
      <c r="R23" s="246"/>
      <c r="S23" s="246"/>
      <c r="T23" s="246"/>
      <c r="U23" s="246"/>
      <c r="V23" s="246"/>
      <c r="W23" s="246"/>
      <c r="X23" s="246"/>
      <c r="Y23" s="246"/>
      <c r="Z23" s="246"/>
      <c r="AA23" s="246"/>
      <c r="AB23" s="246"/>
      <c r="AC23" s="246"/>
      <c r="AD23" s="246"/>
      <c r="AE23" s="246"/>
      <c r="AF23" s="246"/>
      <c r="AG23" s="246"/>
      <c r="AH23" s="246"/>
      <c r="AI23" s="246"/>
      <c r="AJ23" s="246"/>
      <c r="AK23" s="246"/>
      <c r="AL23" s="246"/>
      <c r="AM23" s="246"/>
      <c r="AN23" s="246"/>
      <c r="AO23" s="246"/>
      <c r="AP23" s="246"/>
      <c r="AQ23" s="246"/>
      <c r="AR23" s="246"/>
      <c r="AS23" s="246"/>
      <c r="AT23" s="246"/>
      <c r="AU23" s="246"/>
      <c r="AV23" s="246"/>
      <c r="AW23" s="246"/>
      <c r="AX23" s="246"/>
      <c r="AY23" s="246"/>
      <c r="AZ23" s="246"/>
      <c r="BA23" s="246"/>
      <c r="BB23" s="246"/>
      <c r="BC23" s="246"/>
      <c r="BD23" s="246"/>
      <c r="BE23" s="246"/>
      <c r="BF23" s="246"/>
      <c r="BG23" s="246"/>
      <c r="BH23" s="246"/>
      <c r="BI23" s="246"/>
      <c r="BJ23" s="246"/>
      <c r="BK23" s="246"/>
      <c r="BL23" s="246"/>
      <c r="BM23" s="246"/>
      <c r="BN23" s="246"/>
      <c r="BO23" s="246"/>
      <c r="BP23" s="246"/>
      <c r="BQ23" s="246"/>
      <c r="BR23" s="246"/>
      <c r="BS23" s="246"/>
      <c r="BT23" s="246"/>
      <c r="BU23" s="246"/>
      <c r="BV23" s="246"/>
      <c r="BW23" s="246"/>
      <c r="BX23" s="246"/>
      <c r="BY23" s="246"/>
      <c r="BZ23" s="246"/>
      <c r="CA23" s="246"/>
      <c r="CB23" s="246"/>
      <c r="CC23" s="246"/>
      <c r="CD23" s="246"/>
      <c r="CE23" s="246"/>
      <c r="CF23" s="246"/>
      <c r="CG23" s="246"/>
      <c r="CH23" s="246"/>
      <c r="CI23" s="246"/>
      <c r="CJ23" s="246"/>
      <c r="CK23" s="246"/>
      <c r="CL23" s="246"/>
      <c r="CM23" s="246"/>
      <c r="CN23" s="246"/>
      <c r="CO23" s="246"/>
      <c r="CP23" s="246"/>
      <c r="CQ23" s="246"/>
      <c r="CR23" s="246"/>
      <c r="CS23" s="246"/>
      <c r="CT23" s="246"/>
      <c r="CU23" s="246"/>
      <c r="CV23" s="246"/>
      <c r="CW23" s="246"/>
      <c r="CX23" s="246"/>
      <c r="CY23" s="246"/>
      <c r="CZ23" s="246"/>
      <c r="DA23" s="246"/>
      <c r="DB23" s="246"/>
      <c r="DC23" s="246"/>
      <c r="DD23" s="246"/>
      <c r="DE23" s="246"/>
      <c r="DF23" s="246"/>
      <c r="DG23" s="246"/>
      <c r="DH23" s="246"/>
      <c r="DI23" s="246"/>
      <c r="DJ23" s="246"/>
      <c r="DK23" s="246"/>
      <c r="DL23" s="246"/>
    </row>
    <row r="24" spans="1:116" x14ac:dyDescent="0.25">
      <c r="A24" s="247" t="s">
        <v>6978</v>
      </c>
      <c r="B24" s="248" t="s">
        <v>6979</v>
      </c>
      <c r="C24" s="251">
        <v>0.63658801529999998</v>
      </c>
      <c r="D24" s="252">
        <v>14</v>
      </c>
      <c r="E24" s="251">
        <v>0</v>
      </c>
      <c r="F24" s="251" t="s">
        <v>14</v>
      </c>
      <c r="G24" s="251">
        <v>0.39140979419999999</v>
      </c>
      <c r="H24" s="251">
        <v>53.3</v>
      </c>
      <c r="I24" s="252">
        <v>0</v>
      </c>
      <c r="J24" s="252" t="str">
        <f>IFERROR(VLOOKUP($B24,'Core Indicators'!$E$3:$EU$906,147,FALSE),"x")</f>
        <v>x</v>
      </c>
      <c r="K24" s="253">
        <v>-0.77551245689999992</v>
      </c>
      <c r="L24" s="251" t="s">
        <v>14</v>
      </c>
      <c r="M24" s="252">
        <v>86</v>
      </c>
      <c r="N24" s="252" t="s">
        <v>14</v>
      </c>
      <c r="O24" s="252" t="str">
        <f>IFERROR(VLOOKUP(B24,'Core Indicators'!$E$3:$G$9906,3,FALSE),"x")</f>
        <v>x</v>
      </c>
      <c r="P24" s="252">
        <v>22810</v>
      </c>
      <c r="Q24" s="246"/>
      <c r="R24" s="246"/>
      <c r="S24" s="246"/>
      <c r="T24" s="246"/>
      <c r="U24" s="246"/>
      <c r="V24" s="246"/>
      <c r="W24" s="246"/>
      <c r="X24" s="246"/>
      <c r="Y24" s="246"/>
      <c r="Z24" s="246"/>
      <c r="AA24" s="246"/>
      <c r="AB24" s="246"/>
      <c r="AC24" s="246"/>
      <c r="AD24" s="246"/>
      <c r="AE24" s="246"/>
      <c r="AF24" s="246"/>
      <c r="AG24" s="246"/>
      <c r="AH24" s="246"/>
      <c r="AI24" s="246"/>
      <c r="AJ24" s="246"/>
      <c r="AK24" s="246"/>
      <c r="AL24" s="246"/>
      <c r="AM24" s="246"/>
      <c r="AN24" s="246"/>
      <c r="AO24" s="246"/>
      <c r="AP24" s="246"/>
      <c r="AQ24" s="246"/>
      <c r="AR24" s="246"/>
      <c r="AS24" s="246"/>
      <c r="AT24" s="246"/>
      <c r="AU24" s="246"/>
      <c r="AV24" s="246"/>
      <c r="AW24" s="246"/>
      <c r="AX24" s="246"/>
      <c r="AY24" s="246"/>
      <c r="AZ24" s="246"/>
      <c r="BA24" s="246"/>
      <c r="BB24" s="246"/>
      <c r="BC24" s="246"/>
      <c r="BD24" s="246"/>
      <c r="BE24" s="246"/>
      <c r="BF24" s="246"/>
      <c r="BG24" s="246"/>
      <c r="BH24" s="246"/>
      <c r="BI24" s="246"/>
      <c r="BJ24" s="246"/>
      <c r="BK24" s="246"/>
      <c r="BL24" s="246"/>
      <c r="BM24" s="246"/>
      <c r="BN24" s="246"/>
      <c r="BO24" s="246"/>
      <c r="BP24" s="246"/>
      <c r="BQ24" s="246"/>
      <c r="BR24" s="246"/>
      <c r="BS24" s="246"/>
      <c r="BT24" s="246"/>
      <c r="BU24" s="246"/>
      <c r="BV24" s="246"/>
      <c r="BW24" s="246"/>
      <c r="BX24" s="246"/>
      <c r="BY24" s="246"/>
      <c r="BZ24" s="246"/>
      <c r="CA24" s="246"/>
      <c r="CB24" s="246"/>
      <c r="CC24" s="246"/>
      <c r="CD24" s="246"/>
      <c r="CE24" s="246"/>
      <c r="CF24" s="246"/>
      <c r="CG24" s="246"/>
      <c r="CH24" s="246"/>
      <c r="CI24" s="246"/>
      <c r="CJ24" s="246"/>
      <c r="CK24" s="246"/>
      <c r="CL24" s="246"/>
      <c r="CM24" s="246"/>
      <c r="CN24" s="246"/>
      <c r="CO24" s="246"/>
      <c r="CP24" s="246"/>
      <c r="CQ24" s="246"/>
      <c r="CR24" s="246"/>
      <c r="CS24" s="246"/>
      <c r="CT24" s="246"/>
      <c r="CU24" s="246"/>
      <c r="CV24" s="246"/>
      <c r="CW24" s="246"/>
      <c r="CX24" s="246"/>
      <c r="CY24" s="246"/>
      <c r="CZ24" s="246"/>
      <c r="DA24" s="246"/>
      <c r="DB24" s="246"/>
      <c r="DC24" s="246"/>
      <c r="DD24" s="246"/>
      <c r="DE24" s="246"/>
      <c r="DF24" s="246"/>
      <c r="DG24" s="246"/>
      <c r="DH24" s="246"/>
      <c r="DI24" s="246"/>
      <c r="DJ24" s="246"/>
      <c r="DK24" s="246"/>
      <c r="DL24" s="246"/>
    </row>
    <row r="25" spans="1:116" x14ac:dyDescent="0.25">
      <c r="A25" s="247" t="s">
        <v>6980</v>
      </c>
      <c r="B25" s="248" t="s">
        <v>6981</v>
      </c>
      <c r="C25" s="251">
        <v>0.67240000150000001</v>
      </c>
      <c r="D25" s="252">
        <v>11</v>
      </c>
      <c r="E25" s="251">
        <v>3.5000000000000003E-2</v>
      </c>
      <c r="F25" s="251">
        <v>6.8</v>
      </c>
      <c r="G25" s="251">
        <v>0.44613712929999999</v>
      </c>
      <c r="H25" s="251">
        <v>41.6</v>
      </c>
      <c r="I25" s="252">
        <v>6</v>
      </c>
      <c r="J25" s="252" t="str">
        <f>IFERROR(VLOOKUP($B25,'Core Indicators'!$E$3:$EU$906,147,FALSE),"x")</f>
        <v>x</v>
      </c>
      <c r="K25" s="253">
        <v>-1.1213886738000001</v>
      </c>
      <c r="L25" s="251">
        <v>5.25</v>
      </c>
      <c r="M25" s="252">
        <v>63</v>
      </c>
      <c r="N25" s="252">
        <v>31</v>
      </c>
      <c r="O25" s="252" t="str">
        <f>IFERROR(VLOOKUP(B25,'Core Indicators'!$E$3:$G$9906,3,FALSE),"x")</f>
        <v>x</v>
      </c>
      <c r="P25" s="252">
        <v>1083300</v>
      </c>
      <c r="Q25" s="246"/>
      <c r="R25" s="246"/>
      <c r="S25" s="246"/>
      <c r="T25" s="246"/>
      <c r="U25" s="246"/>
      <c r="V25" s="246"/>
      <c r="W25" s="246"/>
      <c r="X25" s="246"/>
      <c r="Y25" s="246"/>
      <c r="Z25" s="246"/>
      <c r="AA25" s="246"/>
      <c r="AB25" s="246"/>
      <c r="AC25" s="246"/>
      <c r="AD25" s="246"/>
      <c r="AE25" s="246"/>
      <c r="AF25" s="246"/>
      <c r="AG25" s="246"/>
      <c r="AH25" s="246"/>
      <c r="AI25" s="246"/>
      <c r="AJ25" s="246"/>
      <c r="AK25" s="246"/>
      <c r="AL25" s="246"/>
      <c r="AM25" s="246"/>
      <c r="AN25" s="246"/>
      <c r="AO25" s="246"/>
      <c r="AP25" s="246"/>
      <c r="AQ25" s="246"/>
      <c r="AR25" s="246"/>
      <c r="AS25" s="246"/>
      <c r="AT25" s="246"/>
      <c r="AU25" s="246"/>
      <c r="AV25" s="246"/>
      <c r="AW25" s="246"/>
      <c r="AX25" s="246"/>
      <c r="AY25" s="246"/>
      <c r="AZ25" s="246"/>
      <c r="BA25" s="246"/>
      <c r="BB25" s="246"/>
      <c r="BC25" s="246"/>
      <c r="BD25" s="246"/>
      <c r="BE25" s="246"/>
      <c r="BF25" s="246"/>
      <c r="BG25" s="246"/>
      <c r="BH25" s="246"/>
      <c r="BI25" s="246"/>
      <c r="BJ25" s="246"/>
      <c r="BK25" s="246"/>
      <c r="BL25" s="246"/>
      <c r="BM25" s="246"/>
      <c r="BN25" s="246"/>
      <c r="BO25" s="246"/>
      <c r="BP25" s="246"/>
      <c r="BQ25" s="246"/>
      <c r="BR25" s="246"/>
      <c r="BS25" s="246"/>
      <c r="BT25" s="246"/>
      <c r="BU25" s="246"/>
      <c r="BV25" s="246"/>
      <c r="BW25" s="246"/>
      <c r="BX25" s="246"/>
      <c r="BY25" s="246"/>
      <c r="BZ25" s="246"/>
      <c r="CA25" s="246"/>
      <c r="CB25" s="246"/>
      <c r="CC25" s="246"/>
      <c r="CD25" s="246"/>
      <c r="CE25" s="246"/>
      <c r="CF25" s="246"/>
      <c r="CG25" s="246"/>
      <c r="CH25" s="246"/>
      <c r="CI25" s="246"/>
      <c r="CJ25" s="246"/>
      <c r="CK25" s="246"/>
      <c r="CL25" s="246"/>
      <c r="CM25" s="246"/>
      <c r="CN25" s="246"/>
      <c r="CO25" s="246"/>
      <c r="CP25" s="246"/>
      <c r="CQ25" s="246"/>
      <c r="CR25" s="246"/>
      <c r="CS25" s="246"/>
      <c r="CT25" s="246"/>
      <c r="CU25" s="246"/>
      <c r="CV25" s="246"/>
      <c r="CW25" s="246"/>
      <c r="CX25" s="246"/>
      <c r="CY25" s="246"/>
      <c r="CZ25" s="246"/>
      <c r="DA25" s="246"/>
      <c r="DB25" s="246"/>
      <c r="DC25" s="246"/>
      <c r="DD25" s="246"/>
      <c r="DE25" s="246"/>
      <c r="DF25" s="246"/>
      <c r="DG25" s="246"/>
      <c r="DH25" s="246"/>
      <c r="DI25" s="246"/>
      <c r="DJ25" s="246"/>
      <c r="DK25" s="246"/>
      <c r="DL25" s="246"/>
    </row>
    <row r="26" spans="1:116" x14ac:dyDescent="0.25">
      <c r="A26" s="247" t="s">
        <v>541</v>
      </c>
      <c r="B26" s="248" t="s">
        <v>6982</v>
      </c>
      <c r="C26" s="251">
        <v>0.51540597229999996</v>
      </c>
      <c r="D26" s="252">
        <v>12</v>
      </c>
      <c r="E26" s="251">
        <v>6.6299999999999998E-2</v>
      </c>
      <c r="F26" s="251">
        <v>7.4</v>
      </c>
      <c r="G26" s="251">
        <v>0.38554076850000002</v>
      </c>
      <c r="H26" s="251">
        <v>53.4</v>
      </c>
      <c r="I26" s="252">
        <v>10</v>
      </c>
      <c r="J26" s="252">
        <f>IFERROR(VLOOKUP($B26,'Core Indicators'!$E$3:$EU$906,147,FALSE),"x")</f>
        <v>0</v>
      </c>
      <c r="K26" s="253">
        <v>-0.18090397120000001</v>
      </c>
      <c r="L26" s="251">
        <v>7.5</v>
      </c>
      <c r="M26" s="252">
        <v>75</v>
      </c>
      <c r="N26" s="252">
        <v>35</v>
      </c>
      <c r="O26" s="252">
        <f>IFERROR(VLOOKUP(B26,'Core Indicators'!$E$3:$G$9906,3,FALSE),"x")</f>
        <v>210147000</v>
      </c>
      <c r="P26" s="252">
        <v>8358140</v>
      </c>
      <c r="Q26" s="246"/>
      <c r="R26" s="246"/>
      <c r="S26" s="246"/>
      <c r="T26" s="246"/>
      <c r="U26" s="246"/>
      <c r="V26" s="246"/>
      <c r="W26" s="246"/>
      <c r="X26" s="246"/>
      <c r="Y26" s="246"/>
      <c r="Z26" s="246"/>
      <c r="AA26" s="246"/>
      <c r="AB26" s="246"/>
      <c r="AC26" s="246"/>
      <c r="AD26" s="246"/>
      <c r="AE26" s="246"/>
      <c r="AF26" s="246"/>
      <c r="AG26" s="246"/>
      <c r="AH26" s="246"/>
      <c r="AI26" s="246"/>
      <c r="AJ26" s="246"/>
      <c r="AK26" s="246"/>
      <c r="AL26" s="246"/>
      <c r="AM26" s="246"/>
      <c r="AN26" s="246"/>
      <c r="AO26" s="246"/>
      <c r="AP26" s="246"/>
      <c r="AQ26" s="246"/>
      <c r="AR26" s="246"/>
      <c r="AS26" s="246"/>
      <c r="AT26" s="246"/>
      <c r="AU26" s="246"/>
      <c r="AV26" s="246"/>
      <c r="AW26" s="246"/>
      <c r="AX26" s="246"/>
      <c r="AY26" s="246"/>
      <c r="AZ26" s="246"/>
      <c r="BA26" s="246"/>
      <c r="BB26" s="246"/>
      <c r="BC26" s="246"/>
      <c r="BD26" s="246"/>
      <c r="BE26" s="246"/>
      <c r="BF26" s="246"/>
      <c r="BG26" s="246"/>
      <c r="BH26" s="246"/>
      <c r="BI26" s="246"/>
      <c r="BJ26" s="246"/>
      <c r="BK26" s="246"/>
      <c r="BL26" s="246"/>
      <c r="BM26" s="246"/>
      <c r="BN26" s="246"/>
      <c r="BO26" s="246"/>
      <c r="BP26" s="246"/>
      <c r="BQ26" s="246"/>
      <c r="BR26" s="246"/>
      <c r="BS26" s="246"/>
      <c r="BT26" s="246"/>
      <c r="BU26" s="246"/>
      <c r="BV26" s="246"/>
      <c r="BW26" s="246"/>
      <c r="BX26" s="246"/>
      <c r="BY26" s="246"/>
      <c r="BZ26" s="246"/>
      <c r="CA26" s="246"/>
      <c r="CB26" s="246"/>
      <c r="CC26" s="246"/>
      <c r="CD26" s="246"/>
      <c r="CE26" s="246"/>
      <c r="CF26" s="246"/>
      <c r="CG26" s="246"/>
      <c r="CH26" s="246"/>
      <c r="CI26" s="246"/>
      <c r="CJ26" s="246"/>
      <c r="CK26" s="246"/>
      <c r="CL26" s="246"/>
      <c r="CM26" s="246"/>
      <c r="CN26" s="246"/>
      <c r="CO26" s="246"/>
      <c r="CP26" s="246"/>
      <c r="CQ26" s="246"/>
      <c r="CR26" s="246"/>
      <c r="CS26" s="246"/>
      <c r="CT26" s="246"/>
      <c r="CU26" s="246"/>
      <c r="CV26" s="246"/>
      <c r="CW26" s="246"/>
      <c r="CX26" s="246"/>
      <c r="CY26" s="246"/>
      <c r="CZ26" s="246"/>
      <c r="DA26" s="246"/>
      <c r="DB26" s="246"/>
      <c r="DC26" s="246"/>
      <c r="DD26" s="246"/>
      <c r="DE26" s="246"/>
      <c r="DF26" s="246"/>
      <c r="DG26" s="246"/>
      <c r="DH26" s="246"/>
      <c r="DI26" s="246"/>
      <c r="DJ26" s="246"/>
      <c r="DK26" s="246"/>
      <c r="DL26" s="246"/>
    </row>
    <row r="27" spans="1:116" x14ac:dyDescent="0.25">
      <c r="A27" s="247" t="s">
        <v>6983</v>
      </c>
      <c r="B27" s="248" t="s">
        <v>6984</v>
      </c>
      <c r="C27" s="251">
        <v>0</v>
      </c>
      <c r="D27" s="252">
        <v>12</v>
      </c>
      <c r="E27" s="251">
        <v>0</v>
      </c>
      <c r="F27" s="251" t="s">
        <v>14</v>
      </c>
      <c r="G27" s="251">
        <v>0.25602427439999997</v>
      </c>
      <c r="H27" s="251" t="s">
        <v>14</v>
      </c>
      <c r="I27" s="252">
        <v>0</v>
      </c>
      <c r="J27" s="252" t="str">
        <f>IFERROR(VLOOKUP($B27,'Core Indicators'!$E$3:$EU$906,147,FALSE),"x")</f>
        <v>x</v>
      </c>
      <c r="K27" s="253">
        <v>0.35702922939999998</v>
      </c>
      <c r="L27" s="251" t="s">
        <v>14</v>
      </c>
      <c r="M27" s="252">
        <v>95</v>
      </c>
      <c r="N27" s="252">
        <v>62</v>
      </c>
      <c r="O27" s="252" t="str">
        <f>IFERROR(VLOOKUP(B27,'Core Indicators'!$E$3:$G$9906,3,FALSE),"x")</f>
        <v>x</v>
      </c>
      <c r="P27" s="252">
        <v>430</v>
      </c>
      <c r="Q27" s="246"/>
      <c r="R27" s="246"/>
      <c r="S27" s="246"/>
      <c r="T27" s="246"/>
      <c r="U27" s="246"/>
      <c r="V27" s="246"/>
      <c r="W27" s="246"/>
      <c r="X27" s="246"/>
      <c r="Y27" s="246"/>
      <c r="Z27" s="246"/>
      <c r="AA27" s="246"/>
      <c r="AB27" s="246"/>
      <c r="AC27" s="246"/>
      <c r="AD27" s="246"/>
      <c r="AE27" s="246"/>
      <c r="AF27" s="246"/>
      <c r="AG27" s="246"/>
      <c r="AH27" s="246"/>
      <c r="AI27" s="246"/>
      <c r="AJ27" s="246"/>
      <c r="AK27" s="246"/>
      <c r="AL27" s="246"/>
      <c r="AM27" s="246"/>
      <c r="AN27" s="246"/>
      <c r="AO27" s="246"/>
      <c r="AP27" s="246"/>
      <c r="AQ27" s="246"/>
      <c r="AR27" s="246"/>
      <c r="AS27" s="246"/>
      <c r="AT27" s="246"/>
      <c r="AU27" s="246"/>
      <c r="AV27" s="246"/>
      <c r="AW27" s="246"/>
      <c r="AX27" s="246"/>
      <c r="AY27" s="246"/>
      <c r="AZ27" s="246"/>
      <c r="BA27" s="246"/>
      <c r="BB27" s="246"/>
      <c r="BC27" s="246"/>
      <c r="BD27" s="246"/>
      <c r="BE27" s="246"/>
      <c r="BF27" s="246"/>
      <c r="BG27" s="246"/>
      <c r="BH27" s="246"/>
      <c r="BI27" s="246"/>
      <c r="BJ27" s="246"/>
      <c r="BK27" s="246"/>
      <c r="BL27" s="246"/>
      <c r="BM27" s="246"/>
      <c r="BN27" s="246"/>
      <c r="BO27" s="246"/>
      <c r="BP27" s="246"/>
      <c r="BQ27" s="246"/>
      <c r="BR27" s="246"/>
      <c r="BS27" s="246"/>
      <c r="BT27" s="246"/>
      <c r="BU27" s="246"/>
      <c r="BV27" s="246"/>
      <c r="BW27" s="246"/>
      <c r="BX27" s="246"/>
      <c r="BY27" s="246"/>
      <c r="BZ27" s="246"/>
      <c r="CA27" s="246"/>
      <c r="CB27" s="246"/>
      <c r="CC27" s="246"/>
      <c r="CD27" s="246"/>
      <c r="CE27" s="246"/>
      <c r="CF27" s="246"/>
      <c r="CG27" s="246"/>
      <c r="CH27" s="246"/>
      <c r="CI27" s="246"/>
      <c r="CJ27" s="246"/>
      <c r="CK27" s="246"/>
      <c r="CL27" s="246"/>
      <c r="CM27" s="246"/>
      <c r="CN27" s="246"/>
      <c r="CO27" s="246"/>
      <c r="CP27" s="246"/>
      <c r="CQ27" s="246"/>
      <c r="CR27" s="246"/>
      <c r="CS27" s="246"/>
      <c r="CT27" s="246"/>
      <c r="CU27" s="246"/>
      <c r="CV27" s="246"/>
      <c r="CW27" s="246"/>
      <c r="CX27" s="246"/>
      <c r="CY27" s="246"/>
      <c r="CZ27" s="246"/>
      <c r="DA27" s="246"/>
      <c r="DB27" s="246"/>
      <c r="DC27" s="246"/>
      <c r="DD27" s="246"/>
      <c r="DE27" s="246"/>
      <c r="DF27" s="246"/>
      <c r="DG27" s="246"/>
      <c r="DH27" s="246"/>
      <c r="DI27" s="246"/>
      <c r="DJ27" s="246"/>
      <c r="DK27" s="246"/>
      <c r="DL27" s="246"/>
    </row>
    <row r="28" spans="1:116" x14ac:dyDescent="0.25">
      <c r="A28" s="247" t="s">
        <v>6985</v>
      </c>
      <c r="B28" s="248" t="s">
        <v>6986</v>
      </c>
      <c r="C28" s="251">
        <v>0.6545000071</v>
      </c>
      <c r="D28" s="252">
        <v>3</v>
      </c>
      <c r="E28" s="251">
        <v>0</v>
      </c>
      <c r="F28" s="251" t="s">
        <v>14</v>
      </c>
      <c r="G28" s="251">
        <v>0.23351593270000001</v>
      </c>
      <c r="H28" s="251" t="s">
        <v>14</v>
      </c>
      <c r="I28" s="252">
        <v>0</v>
      </c>
      <c r="J28" s="252" t="str">
        <f>IFERROR(VLOOKUP($B28,'Core Indicators'!$E$3:$EU$906,147,FALSE),"x")</f>
        <v>x</v>
      </c>
      <c r="K28" s="253">
        <v>0.61426669359999997</v>
      </c>
      <c r="L28" s="251" t="s">
        <v>14</v>
      </c>
      <c r="M28" s="252">
        <v>28</v>
      </c>
      <c r="N28" s="252">
        <v>60</v>
      </c>
      <c r="O28" s="252" t="str">
        <f>IFERROR(VLOOKUP(B28,'Core Indicators'!$E$3:$G$9906,3,FALSE),"x")</f>
        <v>x</v>
      </c>
      <c r="P28" s="252">
        <v>5270</v>
      </c>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246"/>
      <c r="BD28" s="246"/>
      <c r="BE28" s="246"/>
      <c r="BF28" s="246"/>
      <c r="BG28" s="246"/>
      <c r="BH28" s="246"/>
      <c r="BI28" s="246"/>
      <c r="BJ28" s="246"/>
      <c r="BK28" s="246"/>
      <c r="BL28" s="246"/>
      <c r="BM28" s="246"/>
      <c r="BN28" s="246"/>
      <c r="BO28" s="246"/>
      <c r="BP28" s="246"/>
      <c r="BQ28" s="246"/>
      <c r="BR28" s="246"/>
      <c r="BS28" s="246"/>
      <c r="BT28" s="246"/>
      <c r="BU28" s="246"/>
      <c r="BV28" s="246"/>
      <c r="BW28" s="246"/>
      <c r="BX28" s="246"/>
      <c r="BY28" s="246"/>
      <c r="BZ28" s="246"/>
      <c r="CA28" s="246"/>
      <c r="CB28" s="246"/>
      <c r="CC28" s="246"/>
      <c r="CD28" s="246"/>
      <c r="CE28" s="246"/>
      <c r="CF28" s="246"/>
      <c r="CG28" s="246"/>
      <c r="CH28" s="246"/>
      <c r="CI28" s="246"/>
      <c r="CJ28" s="246"/>
      <c r="CK28" s="246"/>
      <c r="CL28" s="246"/>
      <c r="CM28" s="246"/>
      <c r="CN28" s="246"/>
      <c r="CO28" s="246"/>
      <c r="CP28" s="246"/>
      <c r="CQ28" s="246"/>
      <c r="CR28" s="246"/>
      <c r="CS28" s="246"/>
      <c r="CT28" s="246"/>
      <c r="CU28" s="246"/>
      <c r="CV28" s="246"/>
      <c r="CW28" s="246"/>
      <c r="CX28" s="246"/>
      <c r="CY28" s="246"/>
      <c r="CZ28" s="246"/>
      <c r="DA28" s="246"/>
      <c r="DB28" s="246"/>
      <c r="DC28" s="246"/>
      <c r="DD28" s="246"/>
      <c r="DE28" s="246"/>
      <c r="DF28" s="246"/>
      <c r="DG28" s="246"/>
      <c r="DH28" s="246"/>
      <c r="DI28" s="246"/>
      <c r="DJ28" s="246"/>
      <c r="DK28" s="246"/>
      <c r="DL28" s="246"/>
    </row>
    <row r="29" spans="1:116" x14ac:dyDescent="0.25">
      <c r="A29" s="247" t="s">
        <v>6987</v>
      </c>
      <c r="B29" s="248" t="s">
        <v>6988</v>
      </c>
      <c r="C29" s="251">
        <v>0.75999999279999997</v>
      </c>
      <c r="D29" s="252">
        <v>6</v>
      </c>
      <c r="E29" s="251">
        <v>0</v>
      </c>
      <c r="F29" s="251">
        <v>6.85</v>
      </c>
      <c r="G29" s="251">
        <v>0.43637777080000001</v>
      </c>
      <c r="H29" s="251">
        <v>37.4</v>
      </c>
      <c r="I29" s="252">
        <v>0</v>
      </c>
      <c r="J29" s="252" t="str">
        <f>IFERROR(VLOOKUP($B29,'Core Indicators'!$E$3:$EU$906,147,FALSE),"x")</f>
        <v>x</v>
      </c>
      <c r="K29" s="253">
        <v>0.58970773219999995</v>
      </c>
      <c r="L29" s="251">
        <v>7.25</v>
      </c>
      <c r="M29" s="252">
        <v>58</v>
      </c>
      <c r="N29" s="252">
        <v>68</v>
      </c>
      <c r="O29" s="252" t="str">
        <f>IFERROR(VLOOKUP(B29,'Core Indicators'!$E$3:$G$9906,3,FALSE),"x")</f>
        <v>x</v>
      </c>
      <c r="P29" s="252">
        <v>38117</v>
      </c>
      <c r="Q29" s="246"/>
      <c r="R29" s="246"/>
      <c r="S29" s="246"/>
      <c r="T29" s="246"/>
      <c r="U29" s="246"/>
      <c r="V29" s="246"/>
      <c r="W29" s="246"/>
      <c r="X29" s="246"/>
      <c r="Y29" s="246"/>
      <c r="Z29" s="246"/>
      <c r="AA29" s="246"/>
      <c r="AB29" s="246"/>
      <c r="AC29" s="246"/>
      <c r="AD29" s="246"/>
      <c r="AE29" s="246"/>
      <c r="AF29" s="246"/>
      <c r="AG29" s="246"/>
      <c r="AH29" s="246"/>
      <c r="AI29" s="246"/>
      <c r="AJ29" s="246"/>
      <c r="AK29" s="246"/>
      <c r="AL29" s="246"/>
      <c r="AM29" s="246"/>
      <c r="AN29" s="246"/>
      <c r="AO29" s="246"/>
      <c r="AP29" s="246"/>
      <c r="AQ29" s="246"/>
      <c r="AR29" s="246"/>
      <c r="AS29" s="246"/>
      <c r="AT29" s="246"/>
      <c r="AU29" s="246"/>
      <c r="AV29" s="246"/>
      <c r="AW29" s="246"/>
      <c r="AX29" s="246"/>
      <c r="AY29" s="246"/>
      <c r="AZ29" s="246"/>
      <c r="BA29" s="246"/>
      <c r="BB29" s="246"/>
      <c r="BC29" s="246"/>
      <c r="BD29" s="246"/>
      <c r="BE29" s="246"/>
      <c r="BF29" s="246"/>
      <c r="BG29" s="246"/>
      <c r="BH29" s="246"/>
      <c r="BI29" s="246"/>
      <c r="BJ29" s="246"/>
      <c r="BK29" s="246"/>
      <c r="BL29" s="246"/>
      <c r="BM29" s="246"/>
      <c r="BN29" s="246"/>
      <c r="BO29" s="246"/>
      <c r="BP29" s="246"/>
      <c r="BQ29" s="246"/>
      <c r="BR29" s="246"/>
      <c r="BS29" s="246"/>
      <c r="BT29" s="246"/>
      <c r="BU29" s="246"/>
      <c r="BV29" s="246"/>
      <c r="BW29" s="246"/>
      <c r="BX29" s="246"/>
      <c r="BY29" s="246"/>
      <c r="BZ29" s="246"/>
      <c r="CA29" s="246"/>
      <c r="CB29" s="246"/>
      <c r="CC29" s="246"/>
      <c r="CD29" s="246"/>
      <c r="CE29" s="246"/>
      <c r="CF29" s="246"/>
      <c r="CG29" s="246"/>
      <c r="CH29" s="246"/>
      <c r="CI29" s="246"/>
      <c r="CJ29" s="246"/>
      <c r="CK29" s="246"/>
      <c r="CL29" s="246"/>
      <c r="CM29" s="246"/>
      <c r="CN29" s="246"/>
      <c r="CO29" s="246"/>
      <c r="CP29" s="246"/>
      <c r="CQ29" s="246"/>
      <c r="CR29" s="246"/>
      <c r="CS29" s="246"/>
      <c r="CT29" s="246"/>
      <c r="CU29" s="246"/>
      <c r="CV29" s="246"/>
      <c r="CW29" s="246"/>
      <c r="CX29" s="246"/>
      <c r="CY29" s="246"/>
      <c r="CZ29" s="246"/>
      <c r="DA29" s="246"/>
      <c r="DB29" s="246"/>
      <c r="DC29" s="246"/>
      <c r="DD29" s="246"/>
      <c r="DE29" s="246"/>
      <c r="DF29" s="246"/>
      <c r="DG29" s="246"/>
      <c r="DH29" s="246"/>
      <c r="DI29" s="246"/>
      <c r="DJ29" s="246"/>
      <c r="DK29" s="246"/>
      <c r="DL29" s="246"/>
    </row>
    <row r="30" spans="1:116" x14ac:dyDescent="0.25">
      <c r="A30" s="247" t="s">
        <v>6989</v>
      </c>
      <c r="B30" s="248" t="s">
        <v>6990</v>
      </c>
      <c r="C30" s="251">
        <v>0.66707900850000001</v>
      </c>
      <c r="D30" s="252">
        <v>10</v>
      </c>
      <c r="E30" s="251">
        <v>0.02</v>
      </c>
      <c r="F30" s="251">
        <v>8.35</v>
      </c>
      <c r="G30" s="251">
        <v>0.46426597219999999</v>
      </c>
      <c r="H30" s="251">
        <v>53.3</v>
      </c>
      <c r="I30" s="252">
        <v>0</v>
      </c>
      <c r="J30" s="252" t="str">
        <f>IFERROR(VLOOKUP($B30,'Core Indicators'!$E$3:$EU$906,147,FALSE),"x")</f>
        <v>x</v>
      </c>
      <c r="K30" s="253">
        <v>0.49843922260000001</v>
      </c>
      <c r="L30" s="251">
        <v>8</v>
      </c>
      <c r="M30" s="252">
        <v>72</v>
      </c>
      <c r="N30" s="252">
        <v>61</v>
      </c>
      <c r="O30" s="252" t="str">
        <f>IFERROR(VLOOKUP(B30,'Core Indicators'!$E$3:$G$9906,3,FALSE),"x")</f>
        <v>x</v>
      </c>
      <c r="P30" s="252">
        <v>566730</v>
      </c>
      <c r="Q30" s="246"/>
      <c r="R30" s="246"/>
      <c r="S30" s="246"/>
      <c r="T30" s="246"/>
      <c r="U30" s="246"/>
      <c r="V30" s="246"/>
      <c r="W30" s="246"/>
      <c r="X30" s="246"/>
      <c r="Y30" s="246"/>
      <c r="Z30" s="246"/>
      <c r="AA30" s="246"/>
      <c r="AB30" s="246"/>
      <c r="AC30" s="246"/>
      <c r="AD30" s="246"/>
      <c r="AE30" s="246"/>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246"/>
      <c r="BC30" s="246"/>
      <c r="BD30" s="246"/>
      <c r="BE30" s="246"/>
      <c r="BF30" s="246"/>
      <c r="BG30" s="246"/>
      <c r="BH30" s="246"/>
      <c r="BI30" s="246"/>
      <c r="BJ30" s="246"/>
      <c r="BK30" s="246"/>
      <c r="BL30" s="246"/>
      <c r="BM30" s="246"/>
      <c r="BN30" s="246"/>
      <c r="BO30" s="246"/>
      <c r="BP30" s="246"/>
      <c r="BQ30" s="246"/>
      <c r="BR30" s="246"/>
      <c r="BS30" s="246"/>
      <c r="BT30" s="246"/>
      <c r="BU30" s="246"/>
      <c r="BV30" s="246"/>
      <c r="BW30" s="246"/>
      <c r="BX30" s="246"/>
      <c r="BY30" s="246"/>
      <c r="BZ30" s="246"/>
      <c r="CA30" s="246"/>
      <c r="CB30" s="246"/>
      <c r="CC30" s="246"/>
      <c r="CD30" s="246"/>
      <c r="CE30" s="246"/>
      <c r="CF30" s="246"/>
      <c r="CG30" s="246"/>
      <c r="CH30" s="246"/>
      <c r="CI30" s="246"/>
      <c r="CJ30" s="246"/>
      <c r="CK30" s="246"/>
      <c r="CL30" s="246"/>
      <c r="CM30" s="246"/>
      <c r="CN30" s="246"/>
      <c r="CO30" s="246"/>
      <c r="CP30" s="246"/>
      <c r="CQ30" s="246"/>
      <c r="CR30" s="246"/>
      <c r="CS30" s="246"/>
      <c r="CT30" s="246"/>
      <c r="CU30" s="246"/>
      <c r="CV30" s="246"/>
      <c r="CW30" s="246"/>
      <c r="CX30" s="246"/>
      <c r="CY30" s="246"/>
      <c r="CZ30" s="246"/>
      <c r="DA30" s="246"/>
      <c r="DB30" s="246"/>
      <c r="DC30" s="246"/>
      <c r="DD30" s="246"/>
      <c r="DE30" s="246"/>
      <c r="DF30" s="246"/>
      <c r="DG30" s="246"/>
      <c r="DH30" s="246"/>
      <c r="DI30" s="246"/>
      <c r="DJ30" s="246"/>
      <c r="DK30" s="246"/>
      <c r="DL30" s="246"/>
    </row>
    <row r="31" spans="1:116" x14ac:dyDescent="0.25">
      <c r="A31" s="247" t="s">
        <v>254</v>
      </c>
      <c r="B31" s="248" t="s">
        <v>6991</v>
      </c>
      <c r="C31" s="251">
        <v>0.87789099120000003</v>
      </c>
      <c r="D31" s="252">
        <v>4</v>
      </c>
      <c r="E31" s="251">
        <v>0.183</v>
      </c>
      <c r="F31" s="251">
        <v>3.55</v>
      </c>
      <c r="G31" s="251">
        <v>0.68207866260000005</v>
      </c>
      <c r="H31" s="251">
        <v>56.2</v>
      </c>
      <c r="I31" s="252">
        <v>8</v>
      </c>
      <c r="J31" s="252">
        <f>IFERROR(VLOOKUP($B31,'Core Indicators'!$E$3:$EU$906,147,FALSE),"x")</f>
        <v>310</v>
      </c>
      <c r="K31" s="253">
        <v>-1.7283856869000001</v>
      </c>
      <c r="L31" s="251">
        <v>3.25</v>
      </c>
      <c r="M31" s="252">
        <v>10</v>
      </c>
      <c r="N31" s="252">
        <v>25</v>
      </c>
      <c r="O31" s="252">
        <f>IFERROR(VLOOKUP(B31,'Core Indicators'!$E$3:$G$9906,3,FALSE),"x")</f>
        <v>4900000</v>
      </c>
      <c r="P31" s="252">
        <v>622980</v>
      </c>
      <c r="Q31" s="246"/>
      <c r="R31" s="246"/>
      <c r="S31" s="246"/>
      <c r="T31" s="246"/>
      <c r="U31" s="246"/>
      <c r="V31" s="246"/>
      <c r="W31" s="246"/>
      <c r="X31" s="246"/>
      <c r="Y31" s="246"/>
      <c r="Z31" s="246"/>
      <c r="AA31" s="246"/>
      <c r="AB31" s="246"/>
      <c r="AC31" s="246"/>
      <c r="AD31" s="246"/>
      <c r="AE31" s="246"/>
      <c r="AF31" s="246"/>
      <c r="AG31" s="246"/>
      <c r="AH31" s="246"/>
      <c r="AI31" s="246"/>
      <c r="AJ31" s="246"/>
      <c r="AK31" s="246"/>
      <c r="AL31" s="246"/>
      <c r="AM31" s="246"/>
      <c r="AN31" s="246"/>
      <c r="AO31" s="246"/>
      <c r="AP31" s="246"/>
      <c r="AQ31" s="246"/>
      <c r="AR31" s="246"/>
      <c r="AS31" s="246"/>
      <c r="AT31" s="246"/>
      <c r="AU31" s="246"/>
      <c r="AV31" s="246"/>
      <c r="AW31" s="246"/>
      <c r="AX31" s="246"/>
      <c r="AY31" s="246"/>
      <c r="AZ31" s="246"/>
      <c r="BA31" s="246"/>
      <c r="BB31" s="246"/>
      <c r="BC31" s="246"/>
      <c r="BD31" s="246"/>
      <c r="BE31" s="246"/>
      <c r="BF31" s="246"/>
      <c r="BG31" s="246"/>
      <c r="BH31" s="246"/>
      <c r="BI31" s="246"/>
      <c r="BJ31" s="246"/>
      <c r="BK31" s="246"/>
      <c r="BL31" s="246"/>
      <c r="BM31" s="246"/>
      <c r="BN31" s="246"/>
      <c r="BO31" s="246"/>
      <c r="BP31" s="246"/>
      <c r="BQ31" s="246"/>
      <c r="BR31" s="246"/>
      <c r="BS31" s="246"/>
      <c r="BT31" s="246"/>
      <c r="BU31" s="246"/>
      <c r="BV31" s="246"/>
      <c r="BW31" s="246"/>
      <c r="BX31" s="246"/>
      <c r="BY31" s="246"/>
      <c r="BZ31" s="246"/>
      <c r="CA31" s="246"/>
      <c r="CB31" s="246"/>
      <c r="CC31" s="246"/>
      <c r="CD31" s="246"/>
      <c r="CE31" s="246"/>
      <c r="CF31" s="246"/>
      <c r="CG31" s="246"/>
      <c r="CH31" s="246"/>
      <c r="CI31" s="246"/>
      <c r="CJ31" s="246"/>
      <c r="CK31" s="246"/>
      <c r="CL31" s="246"/>
      <c r="CM31" s="246"/>
      <c r="CN31" s="246"/>
      <c r="CO31" s="246"/>
      <c r="CP31" s="246"/>
      <c r="CQ31" s="246"/>
      <c r="CR31" s="246"/>
      <c r="CS31" s="246"/>
      <c r="CT31" s="246"/>
      <c r="CU31" s="246"/>
      <c r="CV31" s="246"/>
      <c r="CW31" s="246"/>
      <c r="CX31" s="246"/>
      <c r="CY31" s="246"/>
      <c r="CZ31" s="246"/>
      <c r="DA31" s="246"/>
      <c r="DB31" s="246"/>
      <c r="DC31" s="246"/>
      <c r="DD31" s="246"/>
      <c r="DE31" s="246"/>
      <c r="DF31" s="246"/>
      <c r="DG31" s="246"/>
      <c r="DH31" s="246"/>
      <c r="DI31" s="246"/>
      <c r="DJ31" s="246"/>
      <c r="DK31" s="246"/>
      <c r="DL31" s="246"/>
    </row>
    <row r="32" spans="1:116" x14ac:dyDescent="0.25">
      <c r="A32" s="247" t="s">
        <v>6992</v>
      </c>
      <c r="B32" s="248" t="s">
        <v>6993</v>
      </c>
      <c r="C32" s="251">
        <v>0.59715102890000005</v>
      </c>
      <c r="D32" s="252">
        <v>12</v>
      </c>
      <c r="E32" s="251">
        <v>2.8000000000000001E-2</v>
      </c>
      <c r="F32" s="251" t="s">
        <v>14</v>
      </c>
      <c r="G32" s="251">
        <v>8.2716424699999999E-2</v>
      </c>
      <c r="H32" s="251">
        <v>33.299999999999997</v>
      </c>
      <c r="I32" s="252">
        <v>0</v>
      </c>
      <c r="J32" s="252" t="str">
        <f>IFERROR(VLOOKUP($B32,'Core Indicators'!$E$3:$EU$906,147,FALSE),"x")</f>
        <v>x</v>
      </c>
      <c r="K32" s="253">
        <v>1.7599397898</v>
      </c>
      <c r="L32" s="251" t="s">
        <v>14</v>
      </c>
      <c r="M32" s="252">
        <v>98</v>
      </c>
      <c r="N32" s="252">
        <v>77</v>
      </c>
      <c r="O32" s="252" t="str">
        <f>IFERROR(VLOOKUP(B32,'Core Indicators'!$E$3:$G$9906,3,FALSE),"x")</f>
        <v>x</v>
      </c>
      <c r="P32" s="252">
        <v>9093510</v>
      </c>
      <c r="Q32" s="246"/>
      <c r="R32" s="246"/>
      <c r="S32" s="246"/>
      <c r="T32" s="246"/>
      <c r="U32" s="246"/>
      <c r="V32" s="246"/>
      <c r="W32" s="246"/>
      <c r="X32" s="246"/>
      <c r="Y32" s="246"/>
      <c r="Z32" s="246"/>
      <c r="AA32" s="246"/>
      <c r="AB32" s="246"/>
      <c r="AC32" s="246"/>
      <c r="AD32" s="246"/>
      <c r="AE32" s="246"/>
      <c r="AF32" s="246"/>
      <c r="AG32" s="246"/>
      <c r="AH32" s="246"/>
      <c r="AI32" s="246"/>
      <c r="AJ32" s="246"/>
      <c r="AK32" s="246"/>
      <c r="AL32" s="246"/>
      <c r="AM32" s="246"/>
      <c r="AN32" s="246"/>
      <c r="AO32" s="246"/>
      <c r="AP32" s="246"/>
      <c r="AQ32" s="246"/>
      <c r="AR32" s="246"/>
      <c r="AS32" s="246"/>
      <c r="AT32" s="246"/>
      <c r="AU32" s="246"/>
      <c r="AV32" s="246"/>
      <c r="AW32" s="246"/>
      <c r="AX32" s="246"/>
      <c r="AY32" s="246"/>
      <c r="AZ32" s="246"/>
      <c r="BA32" s="246"/>
      <c r="BB32" s="246"/>
      <c r="BC32" s="246"/>
      <c r="BD32" s="246"/>
      <c r="BE32" s="246"/>
      <c r="BF32" s="246"/>
      <c r="BG32" s="246"/>
      <c r="BH32" s="246"/>
      <c r="BI32" s="246"/>
      <c r="BJ32" s="246"/>
      <c r="BK32" s="246"/>
      <c r="BL32" s="246"/>
      <c r="BM32" s="246"/>
      <c r="BN32" s="246"/>
      <c r="BO32" s="246"/>
      <c r="BP32" s="246"/>
      <c r="BQ32" s="246"/>
      <c r="BR32" s="246"/>
      <c r="BS32" s="246"/>
      <c r="BT32" s="246"/>
      <c r="BU32" s="246"/>
      <c r="BV32" s="246"/>
      <c r="BW32" s="246"/>
      <c r="BX32" s="246"/>
      <c r="BY32" s="246"/>
      <c r="BZ32" s="246"/>
      <c r="CA32" s="246"/>
      <c r="CB32" s="246"/>
      <c r="CC32" s="246"/>
      <c r="CD32" s="246"/>
      <c r="CE32" s="246"/>
      <c r="CF32" s="246"/>
      <c r="CG32" s="246"/>
      <c r="CH32" s="246"/>
      <c r="CI32" s="246"/>
      <c r="CJ32" s="246"/>
      <c r="CK32" s="246"/>
      <c r="CL32" s="246"/>
      <c r="CM32" s="246"/>
      <c r="CN32" s="246"/>
      <c r="CO32" s="246"/>
      <c r="CP32" s="246"/>
      <c r="CQ32" s="246"/>
      <c r="CR32" s="246"/>
      <c r="CS32" s="246"/>
      <c r="CT32" s="246"/>
      <c r="CU32" s="246"/>
      <c r="CV32" s="246"/>
      <c r="CW32" s="246"/>
      <c r="CX32" s="246"/>
      <c r="CY32" s="246"/>
      <c r="CZ32" s="246"/>
      <c r="DA32" s="246"/>
      <c r="DB32" s="246"/>
      <c r="DC32" s="246"/>
      <c r="DD32" s="246"/>
      <c r="DE32" s="246"/>
      <c r="DF32" s="246"/>
      <c r="DG32" s="246"/>
      <c r="DH32" s="246"/>
      <c r="DI32" s="246"/>
      <c r="DJ32" s="246"/>
      <c r="DK32" s="246"/>
      <c r="DL32" s="246"/>
    </row>
    <row r="33" spans="1:116" x14ac:dyDescent="0.25">
      <c r="A33" s="247" t="s">
        <v>6994</v>
      </c>
      <c r="B33" s="248" t="s">
        <v>6995</v>
      </c>
      <c r="C33" s="251">
        <v>0.5450100068</v>
      </c>
      <c r="D33" s="252">
        <v>11</v>
      </c>
      <c r="E33" s="251">
        <v>0</v>
      </c>
      <c r="F33" s="251" t="s">
        <v>14</v>
      </c>
      <c r="G33" s="251">
        <v>3.6718722199999998E-2</v>
      </c>
      <c r="H33" s="251">
        <v>33.1</v>
      </c>
      <c r="I33" s="252">
        <v>0</v>
      </c>
      <c r="J33" s="252" t="str">
        <f>IFERROR(VLOOKUP($B33,'Core Indicators'!$E$3:$EU$906,147,FALSE),"x")</f>
        <v>x</v>
      </c>
      <c r="K33" s="253">
        <v>1.9066414833000001</v>
      </c>
      <c r="L33" s="251" t="s">
        <v>14</v>
      </c>
      <c r="M33" s="252">
        <v>96</v>
      </c>
      <c r="N33" s="252">
        <v>85</v>
      </c>
      <c r="O33" s="252" t="str">
        <f>IFERROR(VLOOKUP(B33,'Core Indicators'!$E$3:$G$9906,3,FALSE),"x")</f>
        <v>x</v>
      </c>
      <c r="P33" s="252">
        <v>39516</v>
      </c>
      <c r="Q33" s="246"/>
      <c r="R33" s="246"/>
      <c r="S33" s="246"/>
      <c r="T33" s="246"/>
      <c r="U33" s="246"/>
      <c r="V33" s="246"/>
      <c r="W33" s="246"/>
      <c r="X33" s="246"/>
      <c r="Y33" s="246"/>
      <c r="Z33" s="246"/>
      <c r="AA33" s="246"/>
      <c r="AB33" s="246"/>
      <c r="AC33" s="246"/>
      <c r="AD33" s="246"/>
      <c r="AE33" s="246"/>
      <c r="AF33" s="246"/>
      <c r="AG33" s="246"/>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246"/>
      <c r="BD33" s="246"/>
      <c r="BE33" s="246"/>
      <c r="BF33" s="246"/>
      <c r="BG33" s="246"/>
      <c r="BH33" s="246"/>
      <c r="BI33" s="246"/>
      <c r="BJ33" s="246"/>
      <c r="BK33" s="246"/>
      <c r="BL33" s="246"/>
      <c r="BM33" s="246"/>
      <c r="BN33" s="246"/>
      <c r="BO33" s="246"/>
      <c r="BP33" s="246"/>
      <c r="BQ33" s="246"/>
      <c r="BR33" s="246"/>
      <c r="BS33" s="246"/>
      <c r="BT33" s="246"/>
      <c r="BU33" s="246"/>
      <c r="BV33" s="246"/>
      <c r="BW33" s="246"/>
      <c r="BX33" s="246"/>
      <c r="BY33" s="246"/>
      <c r="BZ33" s="246"/>
      <c r="CA33" s="246"/>
      <c r="CB33" s="246"/>
      <c r="CC33" s="246"/>
      <c r="CD33" s="246"/>
      <c r="CE33" s="246"/>
      <c r="CF33" s="246"/>
      <c r="CG33" s="246"/>
      <c r="CH33" s="246"/>
      <c r="CI33" s="246"/>
      <c r="CJ33" s="246"/>
      <c r="CK33" s="246"/>
      <c r="CL33" s="246"/>
      <c r="CM33" s="246"/>
      <c r="CN33" s="246"/>
      <c r="CO33" s="246"/>
      <c r="CP33" s="246"/>
      <c r="CQ33" s="246"/>
      <c r="CR33" s="246"/>
      <c r="CS33" s="246"/>
      <c r="CT33" s="246"/>
      <c r="CU33" s="246"/>
      <c r="CV33" s="246"/>
      <c r="CW33" s="246"/>
      <c r="CX33" s="246"/>
      <c r="CY33" s="246"/>
      <c r="CZ33" s="246"/>
      <c r="DA33" s="246"/>
      <c r="DB33" s="246"/>
      <c r="DC33" s="246"/>
      <c r="DD33" s="246"/>
      <c r="DE33" s="246"/>
      <c r="DF33" s="246"/>
      <c r="DG33" s="246"/>
      <c r="DH33" s="246"/>
      <c r="DI33" s="246"/>
      <c r="DJ33" s="246"/>
      <c r="DK33" s="246"/>
      <c r="DL33" s="246"/>
    </row>
    <row r="34" spans="1:116" x14ac:dyDescent="0.25">
      <c r="A34" s="247" t="s">
        <v>6996</v>
      </c>
      <c r="B34" s="248" t="s">
        <v>6997</v>
      </c>
      <c r="C34" s="251">
        <v>0.16604995180000001</v>
      </c>
      <c r="D34" s="252">
        <v>12</v>
      </c>
      <c r="E34" s="251">
        <v>0.04</v>
      </c>
      <c r="F34" s="251">
        <v>9.3000000000000007</v>
      </c>
      <c r="G34" s="251">
        <v>0.28785367480000001</v>
      </c>
      <c r="H34" s="251">
        <v>44.4</v>
      </c>
      <c r="I34" s="252">
        <v>6</v>
      </c>
      <c r="J34" s="252" t="str">
        <f>IFERROR(VLOOKUP($B34,'Core Indicators'!$E$3:$EU$906,147,FALSE),"x")</f>
        <v>x</v>
      </c>
      <c r="K34" s="253">
        <v>1.0736131668</v>
      </c>
      <c r="L34" s="251">
        <v>9.5</v>
      </c>
      <c r="M34" s="252">
        <v>90</v>
      </c>
      <c r="N34" s="252">
        <v>67</v>
      </c>
      <c r="O34" s="252" t="str">
        <f>IFERROR(VLOOKUP(B34,'Core Indicators'!$E$3:$G$9906,3,FALSE),"x")</f>
        <v>x</v>
      </c>
      <c r="P34" s="252">
        <v>743532</v>
      </c>
      <c r="Q34" s="246"/>
      <c r="R34" s="246"/>
      <c r="S34" s="246"/>
      <c r="T34" s="246"/>
      <c r="U34" s="246"/>
      <c r="V34" s="246"/>
      <c r="W34" s="246"/>
      <c r="X34" s="246"/>
      <c r="Y34" s="246"/>
      <c r="Z34" s="246"/>
      <c r="AA34" s="246"/>
      <c r="AB34" s="246"/>
      <c r="AC34" s="246"/>
      <c r="AD34" s="246"/>
      <c r="AE34" s="246"/>
      <c r="AF34" s="246"/>
      <c r="AG34" s="246"/>
      <c r="AH34" s="246"/>
      <c r="AI34" s="246"/>
      <c r="AJ34" s="246"/>
      <c r="AK34" s="246"/>
      <c r="AL34" s="246"/>
      <c r="AM34" s="246"/>
      <c r="AN34" s="246"/>
      <c r="AO34" s="246"/>
      <c r="AP34" s="246"/>
      <c r="AQ34" s="246"/>
      <c r="AR34" s="246"/>
      <c r="AS34" s="246"/>
      <c r="AT34" s="246"/>
      <c r="AU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6"/>
      <c r="BU34" s="246"/>
      <c r="BV34" s="246"/>
      <c r="BW34" s="246"/>
      <c r="BX34" s="246"/>
      <c r="BY34" s="246"/>
      <c r="BZ34" s="246"/>
      <c r="CA34" s="246"/>
      <c r="CB34" s="246"/>
      <c r="CC34" s="246"/>
      <c r="CD34" s="246"/>
      <c r="CE34" s="246"/>
      <c r="CF34" s="246"/>
      <c r="CG34" s="246"/>
      <c r="CH34" s="246"/>
      <c r="CI34" s="246"/>
      <c r="CJ34" s="246"/>
      <c r="CK34" s="246"/>
      <c r="CL34" s="246"/>
      <c r="CM34" s="246"/>
      <c r="CN34" s="246"/>
      <c r="CO34" s="246"/>
      <c r="CP34" s="246"/>
      <c r="CQ34" s="246"/>
      <c r="CR34" s="246"/>
      <c r="CS34" s="246"/>
      <c r="CT34" s="246"/>
      <c r="CU34" s="246"/>
      <c r="CV34" s="246"/>
      <c r="CW34" s="246"/>
      <c r="CX34" s="246"/>
      <c r="CY34" s="246"/>
      <c r="CZ34" s="246"/>
      <c r="DA34" s="246"/>
      <c r="DB34" s="246"/>
      <c r="DC34" s="246"/>
      <c r="DD34" s="246"/>
      <c r="DE34" s="246"/>
      <c r="DF34" s="246"/>
      <c r="DG34" s="246"/>
      <c r="DH34" s="246"/>
      <c r="DI34" s="246"/>
      <c r="DJ34" s="246"/>
      <c r="DK34" s="246"/>
      <c r="DL34" s="246"/>
    </row>
    <row r="35" spans="1:116" x14ac:dyDescent="0.25">
      <c r="A35" s="247" t="s">
        <v>6998</v>
      </c>
      <c r="B35" s="248" t="s">
        <v>6999</v>
      </c>
      <c r="C35" s="251">
        <v>0.16040162429999999</v>
      </c>
      <c r="D35" s="252">
        <v>0</v>
      </c>
      <c r="E35" s="251">
        <v>0.43430000000000002</v>
      </c>
      <c r="F35" s="251">
        <v>3.3333333333000001</v>
      </c>
      <c r="G35" s="251">
        <v>0.16264248040000001</v>
      </c>
      <c r="H35" s="251">
        <v>38.5</v>
      </c>
      <c r="I35" s="252">
        <v>6</v>
      </c>
      <c r="J35" s="252" t="str">
        <f>IFERROR(VLOOKUP($B35,'Core Indicators'!$E$3:$EU$906,147,FALSE),"x")</f>
        <v>x</v>
      </c>
      <c r="K35" s="253">
        <v>-0.27471861240000001</v>
      </c>
      <c r="L35" s="251">
        <v>2.5</v>
      </c>
      <c r="M35" s="252">
        <v>10</v>
      </c>
      <c r="N35" s="252">
        <v>41</v>
      </c>
      <c r="O35" s="252" t="str">
        <f>IFERROR(VLOOKUP(B35,'Core Indicators'!$E$3:$G$9906,3,FALSE),"x")</f>
        <v>x</v>
      </c>
      <c r="P35" s="252">
        <v>9388211</v>
      </c>
      <c r="Q35" s="246"/>
      <c r="R35" s="246"/>
      <c r="S35" s="246"/>
      <c r="T35" s="246"/>
      <c r="U35" s="246"/>
      <c r="V35" s="246"/>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6"/>
      <c r="AY35" s="246"/>
      <c r="AZ35" s="246"/>
      <c r="BA35" s="246"/>
      <c r="BB35" s="246"/>
      <c r="BC35" s="246"/>
      <c r="BD35" s="246"/>
      <c r="BE35" s="246"/>
      <c r="BF35" s="246"/>
      <c r="BG35" s="246"/>
      <c r="BH35" s="246"/>
      <c r="BI35" s="246"/>
      <c r="BJ35" s="246"/>
      <c r="BK35" s="246"/>
      <c r="BL35" s="246"/>
      <c r="BM35" s="246"/>
      <c r="BN35" s="246"/>
      <c r="BO35" s="246"/>
      <c r="BP35" s="246"/>
      <c r="BQ35" s="246"/>
      <c r="BR35" s="246"/>
      <c r="BS35" s="246"/>
      <c r="BT35" s="246"/>
      <c r="BU35" s="246"/>
      <c r="BV35" s="246"/>
      <c r="BW35" s="246"/>
      <c r="BX35" s="246"/>
      <c r="BY35" s="246"/>
      <c r="BZ35" s="246"/>
      <c r="CA35" s="246"/>
      <c r="CB35" s="246"/>
      <c r="CC35" s="246"/>
      <c r="CD35" s="246"/>
      <c r="CE35" s="246"/>
      <c r="CF35" s="246"/>
      <c r="CG35" s="246"/>
      <c r="CH35" s="246"/>
      <c r="CI35" s="246"/>
      <c r="CJ35" s="246"/>
      <c r="CK35" s="246"/>
      <c r="CL35" s="246"/>
      <c r="CM35" s="246"/>
      <c r="CN35" s="246"/>
      <c r="CO35" s="246"/>
      <c r="CP35" s="246"/>
      <c r="CQ35" s="246"/>
      <c r="CR35" s="246"/>
      <c r="CS35" s="246"/>
      <c r="CT35" s="246"/>
      <c r="CU35" s="246"/>
      <c r="CV35" s="246"/>
      <c r="CW35" s="246"/>
      <c r="CX35" s="246"/>
      <c r="CY35" s="246"/>
      <c r="CZ35" s="246"/>
      <c r="DA35" s="246"/>
      <c r="DB35" s="246"/>
      <c r="DC35" s="246"/>
      <c r="DD35" s="246"/>
      <c r="DE35" s="246"/>
      <c r="DF35" s="246"/>
      <c r="DG35" s="246"/>
      <c r="DH35" s="246"/>
      <c r="DI35" s="246"/>
      <c r="DJ35" s="246"/>
      <c r="DK35" s="246"/>
      <c r="DL35" s="246"/>
    </row>
    <row r="36" spans="1:116" x14ac:dyDescent="0.25">
      <c r="A36" s="247" t="s">
        <v>7000</v>
      </c>
      <c r="B36" s="248" t="s">
        <v>7001</v>
      </c>
      <c r="C36" s="251">
        <v>0.77389999669999998</v>
      </c>
      <c r="D36" s="252">
        <v>4</v>
      </c>
      <c r="E36" s="251">
        <v>0.34</v>
      </c>
      <c r="F36" s="251">
        <v>5.8</v>
      </c>
      <c r="G36" s="251">
        <v>0.65704813979999999</v>
      </c>
      <c r="H36" s="251">
        <v>41.5</v>
      </c>
      <c r="I36" s="252">
        <v>6</v>
      </c>
      <c r="J36" s="252" t="str">
        <f>IFERROR(VLOOKUP($B36,'Core Indicators'!$E$3:$EU$906,147,FALSE),"x")</f>
        <v>x</v>
      </c>
      <c r="K36" s="253">
        <v>-0.5669065714</v>
      </c>
      <c r="L36" s="251">
        <v>3.75</v>
      </c>
      <c r="M36" s="252">
        <v>51</v>
      </c>
      <c r="N36" s="252">
        <v>35</v>
      </c>
      <c r="O36" s="252" t="str">
        <f>IFERROR(VLOOKUP(B36,'Core Indicators'!$E$3:$G$9906,3,FALSE),"x")</f>
        <v>x</v>
      </c>
      <c r="P36" s="252">
        <v>318000</v>
      </c>
      <c r="Q36" s="246"/>
      <c r="R36" s="246"/>
      <c r="S36" s="246"/>
      <c r="T36" s="246"/>
      <c r="U36" s="246"/>
      <c r="V36" s="246"/>
      <c r="W36" s="246"/>
      <c r="X36" s="246"/>
      <c r="Y36" s="246"/>
      <c r="Z36" s="246"/>
      <c r="AA36" s="246"/>
      <c r="AB36" s="246"/>
      <c r="AC36" s="246"/>
      <c r="AD36" s="246"/>
      <c r="AE36" s="246"/>
      <c r="AF36" s="246"/>
      <c r="AG36" s="246"/>
      <c r="AH36" s="246"/>
      <c r="AI36" s="246"/>
      <c r="AJ36" s="246"/>
      <c r="AK36" s="246"/>
      <c r="AL36" s="246"/>
      <c r="AM36" s="246"/>
      <c r="AN36" s="246"/>
      <c r="AO36" s="246"/>
      <c r="AP36" s="246"/>
      <c r="AQ36" s="246"/>
      <c r="AR36" s="246"/>
      <c r="AS36" s="246"/>
      <c r="AT36" s="246"/>
      <c r="AU36" s="246"/>
      <c r="AV36" s="246"/>
      <c r="AW36" s="246"/>
      <c r="AX36" s="246"/>
      <c r="AY36" s="246"/>
      <c r="AZ36" s="246"/>
      <c r="BA36" s="246"/>
      <c r="BB36" s="246"/>
      <c r="BC36" s="246"/>
      <c r="BD36" s="246"/>
      <c r="BE36" s="246"/>
      <c r="BF36" s="246"/>
      <c r="BG36" s="246"/>
      <c r="BH36" s="246"/>
      <c r="BI36" s="246"/>
      <c r="BJ36" s="246"/>
      <c r="BK36" s="246"/>
      <c r="BL36" s="246"/>
      <c r="BM36" s="246"/>
      <c r="BN36" s="246"/>
      <c r="BO36" s="246"/>
      <c r="BP36" s="246"/>
      <c r="BQ36" s="246"/>
      <c r="BR36" s="246"/>
      <c r="BS36" s="246"/>
      <c r="BT36" s="246"/>
      <c r="BU36" s="246"/>
      <c r="BV36" s="246"/>
      <c r="BW36" s="246"/>
      <c r="BX36" s="246"/>
      <c r="BY36" s="246"/>
      <c r="BZ36" s="246"/>
      <c r="CA36" s="246"/>
      <c r="CB36" s="246"/>
      <c r="CC36" s="246"/>
      <c r="CD36" s="246"/>
      <c r="CE36" s="246"/>
      <c r="CF36" s="246"/>
      <c r="CG36" s="246"/>
      <c r="CH36" s="246"/>
      <c r="CI36" s="246"/>
      <c r="CJ36" s="246"/>
      <c r="CK36" s="246"/>
      <c r="CL36" s="246"/>
      <c r="CM36" s="246"/>
      <c r="CN36" s="246"/>
      <c r="CO36" s="246"/>
      <c r="CP36" s="246"/>
      <c r="CQ36" s="246"/>
      <c r="CR36" s="246"/>
      <c r="CS36" s="246"/>
      <c r="CT36" s="246"/>
      <c r="CU36" s="246"/>
      <c r="CV36" s="246"/>
      <c r="CW36" s="246"/>
      <c r="CX36" s="246"/>
      <c r="CY36" s="246"/>
      <c r="CZ36" s="246"/>
      <c r="DA36" s="246"/>
      <c r="DB36" s="246"/>
      <c r="DC36" s="246"/>
      <c r="DD36" s="246"/>
      <c r="DE36" s="246"/>
      <c r="DF36" s="246"/>
      <c r="DG36" s="246"/>
      <c r="DH36" s="246"/>
      <c r="DI36" s="246"/>
      <c r="DJ36" s="246"/>
      <c r="DK36" s="246"/>
      <c r="DL36" s="246"/>
    </row>
    <row r="37" spans="1:116" x14ac:dyDescent="0.25">
      <c r="A37" s="247" t="s">
        <v>309</v>
      </c>
      <c r="B37" s="248" t="s">
        <v>7002</v>
      </c>
      <c r="C37" s="251">
        <v>0.85829999849999994</v>
      </c>
      <c r="D37" s="252">
        <v>5</v>
      </c>
      <c r="E37" s="251">
        <v>0</v>
      </c>
      <c r="F37" s="251">
        <v>3.55</v>
      </c>
      <c r="G37" s="251">
        <v>0.56645724549999998</v>
      </c>
      <c r="H37" s="251">
        <v>46.6</v>
      </c>
      <c r="I37" s="252">
        <v>8</v>
      </c>
      <c r="J37" s="252">
        <f>IFERROR(VLOOKUP($B37,'Core Indicators'!$E$3:$EU$906,147,FALSE),"x")</f>
        <v>530</v>
      </c>
      <c r="K37" s="253">
        <v>-1.1189085244999999</v>
      </c>
      <c r="L37" s="251">
        <v>3.25</v>
      </c>
      <c r="M37" s="252">
        <v>18</v>
      </c>
      <c r="N37" s="252">
        <v>25</v>
      </c>
      <c r="O37" s="252">
        <f>IFERROR(VLOOKUP(B37,'Core Indicators'!$E$3:$G$9906,3,FALSE),"x")</f>
        <v>25876000</v>
      </c>
      <c r="P37" s="252">
        <v>472710</v>
      </c>
      <c r="Q37" s="246"/>
      <c r="R37" s="246"/>
      <c r="S37" s="246"/>
      <c r="T37" s="246"/>
      <c r="U37" s="246"/>
      <c r="V37" s="246"/>
      <c r="W37" s="246"/>
      <c r="X37" s="246"/>
      <c r="Y37" s="246"/>
      <c r="Z37" s="246"/>
      <c r="AA37" s="246"/>
      <c r="AB37" s="246"/>
      <c r="AC37" s="246"/>
      <c r="AD37" s="246"/>
      <c r="AE37" s="246"/>
      <c r="AF37" s="246"/>
      <c r="AG37" s="246"/>
      <c r="AH37" s="246"/>
      <c r="AI37" s="246"/>
      <c r="AJ37" s="246"/>
      <c r="AK37" s="246"/>
      <c r="AL37" s="246"/>
      <c r="AM37" s="246"/>
      <c r="AN37" s="246"/>
      <c r="AO37" s="246"/>
      <c r="AP37" s="246"/>
      <c r="AQ37" s="246"/>
      <c r="AR37" s="246"/>
      <c r="AS37" s="246"/>
      <c r="AT37" s="246"/>
      <c r="AU37" s="246"/>
      <c r="AV37" s="246"/>
      <c r="AW37" s="246"/>
      <c r="AX37" s="246"/>
      <c r="AY37" s="246"/>
      <c r="AZ37" s="246"/>
      <c r="BA37" s="246"/>
      <c r="BB37" s="246"/>
      <c r="BC37" s="246"/>
      <c r="BD37" s="246"/>
      <c r="BE37" s="246"/>
      <c r="BF37" s="246"/>
      <c r="BG37" s="246"/>
      <c r="BH37" s="246"/>
      <c r="BI37" s="246"/>
      <c r="BJ37" s="246"/>
      <c r="BK37" s="246"/>
      <c r="BL37" s="246"/>
      <c r="BM37" s="246"/>
      <c r="BN37" s="246"/>
      <c r="BO37" s="246"/>
      <c r="BP37" s="246"/>
      <c r="BQ37" s="246"/>
      <c r="BR37" s="246"/>
      <c r="BS37" s="246"/>
      <c r="BT37" s="246"/>
      <c r="BU37" s="246"/>
      <c r="BV37" s="246"/>
      <c r="BW37" s="246"/>
      <c r="BX37" s="246"/>
      <c r="BY37" s="246"/>
      <c r="BZ37" s="246"/>
      <c r="CA37" s="246"/>
      <c r="CB37" s="246"/>
      <c r="CC37" s="246"/>
      <c r="CD37" s="246"/>
      <c r="CE37" s="246"/>
      <c r="CF37" s="246"/>
      <c r="CG37" s="246"/>
      <c r="CH37" s="246"/>
      <c r="CI37" s="246"/>
      <c r="CJ37" s="246"/>
      <c r="CK37" s="246"/>
      <c r="CL37" s="246"/>
      <c r="CM37" s="246"/>
      <c r="CN37" s="246"/>
      <c r="CO37" s="246"/>
      <c r="CP37" s="246"/>
      <c r="CQ37" s="246"/>
      <c r="CR37" s="246"/>
      <c r="CS37" s="246"/>
      <c r="CT37" s="246"/>
      <c r="CU37" s="246"/>
      <c r="CV37" s="246"/>
      <c r="CW37" s="246"/>
      <c r="CX37" s="246"/>
      <c r="CY37" s="246"/>
      <c r="CZ37" s="246"/>
      <c r="DA37" s="246"/>
      <c r="DB37" s="246"/>
      <c r="DC37" s="246"/>
      <c r="DD37" s="246"/>
      <c r="DE37" s="246"/>
      <c r="DF37" s="246"/>
      <c r="DG37" s="246"/>
      <c r="DH37" s="246"/>
      <c r="DI37" s="246"/>
      <c r="DJ37" s="246"/>
      <c r="DK37" s="246"/>
      <c r="DL37" s="246"/>
    </row>
    <row r="38" spans="1:116" x14ac:dyDescent="0.25">
      <c r="A38" s="247" t="s">
        <v>347</v>
      </c>
      <c r="B38" s="248" t="s">
        <v>7003</v>
      </c>
      <c r="C38" s="251">
        <v>0.93415500099999993</v>
      </c>
      <c r="D38" s="252">
        <v>3</v>
      </c>
      <c r="E38" s="251">
        <v>0.61299999999999999</v>
      </c>
      <c r="F38" s="251">
        <v>3.5166666666999999</v>
      </c>
      <c r="G38" s="251">
        <v>0.65473159420000004</v>
      </c>
      <c r="H38" s="251">
        <v>42.1</v>
      </c>
      <c r="I38" s="252">
        <v>10</v>
      </c>
      <c r="J38" s="252">
        <f>IFERROR(VLOOKUP($B38,'Core Indicators'!$E$3:$EU$906,147,FALSE),"x")</f>
        <v>2440</v>
      </c>
      <c r="K38" s="253">
        <v>-1.786087513</v>
      </c>
      <c r="L38" s="251">
        <v>2.75</v>
      </c>
      <c r="M38" s="252">
        <v>18</v>
      </c>
      <c r="N38" s="252">
        <v>18</v>
      </c>
      <c r="O38" s="252">
        <f>IFERROR(VLOOKUP(B38,'Core Indicators'!$E$3:$G$9906,3,FALSE),"x")</f>
        <v>102743000</v>
      </c>
      <c r="P38" s="252">
        <v>2267050</v>
      </c>
      <c r="Q38" s="246"/>
      <c r="R38" s="246"/>
      <c r="S38" s="246"/>
      <c r="T38" s="246"/>
      <c r="U38" s="246"/>
      <c r="V38" s="246"/>
      <c r="W38" s="246"/>
      <c r="X38" s="246"/>
      <c r="Y38" s="246"/>
      <c r="Z38" s="246"/>
      <c r="AA38" s="246"/>
      <c r="AB38" s="246"/>
      <c r="AC38" s="246"/>
      <c r="AD38" s="246"/>
      <c r="AE38" s="246"/>
      <c r="AF38" s="246"/>
      <c r="AG38" s="246"/>
      <c r="AH38" s="246"/>
      <c r="AI38" s="246"/>
      <c r="AJ38" s="246"/>
      <c r="AK38" s="246"/>
      <c r="AL38" s="246"/>
      <c r="AM38" s="246"/>
      <c r="AN38" s="246"/>
      <c r="AO38" s="246"/>
      <c r="AP38" s="246"/>
      <c r="AQ38" s="246"/>
      <c r="AR38" s="246"/>
      <c r="AS38" s="246"/>
      <c r="AT38" s="246"/>
      <c r="AU38" s="246"/>
      <c r="AV38" s="246"/>
      <c r="AW38" s="246"/>
      <c r="AX38" s="246"/>
      <c r="AY38" s="246"/>
      <c r="AZ38" s="246"/>
      <c r="BA38" s="246"/>
      <c r="BB38" s="246"/>
      <c r="BC38" s="246"/>
      <c r="BD38" s="246"/>
      <c r="BE38" s="246"/>
      <c r="BF38" s="246"/>
      <c r="BG38" s="246"/>
      <c r="BH38" s="246"/>
      <c r="BI38" s="246"/>
      <c r="BJ38" s="246"/>
      <c r="BK38" s="246"/>
      <c r="BL38" s="246"/>
      <c r="BM38" s="246"/>
      <c r="BN38" s="246"/>
      <c r="BO38" s="246"/>
      <c r="BP38" s="246"/>
      <c r="BQ38" s="246"/>
      <c r="BR38" s="246"/>
      <c r="BS38" s="246"/>
      <c r="BT38" s="246"/>
      <c r="BU38" s="246"/>
      <c r="BV38" s="246"/>
      <c r="BW38" s="246"/>
      <c r="BX38" s="246"/>
      <c r="BY38" s="246"/>
      <c r="BZ38" s="246"/>
      <c r="CA38" s="246"/>
      <c r="CB38" s="246"/>
      <c r="CC38" s="246"/>
      <c r="CD38" s="246"/>
      <c r="CE38" s="246"/>
      <c r="CF38" s="246"/>
      <c r="CG38" s="246"/>
      <c r="CH38" s="246"/>
      <c r="CI38" s="246"/>
      <c r="CJ38" s="246"/>
      <c r="CK38" s="246"/>
      <c r="CL38" s="246"/>
      <c r="CM38" s="246"/>
      <c r="CN38" s="246"/>
      <c r="CO38" s="246"/>
      <c r="CP38" s="246"/>
      <c r="CQ38" s="246"/>
      <c r="CR38" s="246"/>
      <c r="CS38" s="246"/>
      <c r="CT38" s="246"/>
      <c r="CU38" s="246"/>
      <c r="CV38" s="246"/>
      <c r="CW38" s="246"/>
      <c r="CX38" s="246"/>
      <c r="CY38" s="246"/>
      <c r="CZ38" s="246"/>
      <c r="DA38" s="246"/>
      <c r="DB38" s="246"/>
      <c r="DC38" s="246"/>
      <c r="DD38" s="246"/>
      <c r="DE38" s="246"/>
      <c r="DF38" s="246"/>
      <c r="DG38" s="246"/>
      <c r="DH38" s="246"/>
      <c r="DI38" s="246"/>
      <c r="DJ38" s="246"/>
      <c r="DK38" s="246"/>
      <c r="DL38" s="246"/>
    </row>
    <row r="39" spans="1:116" x14ac:dyDescent="0.25">
      <c r="A39" s="247" t="s">
        <v>2338</v>
      </c>
      <c r="B39" s="248" t="s">
        <v>7004</v>
      </c>
      <c r="C39" s="251">
        <v>0.8790999934</v>
      </c>
      <c r="D39" s="252">
        <v>10</v>
      </c>
      <c r="E39" s="251">
        <v>0.72</v>
      </c>
      <c r="F39" s="251">
        <v>3.3</v>
      </c>
      <c r="G39" s="251">
        <v>0.57901026190000005</v>
      </c>
      <c r="H39" s="251">
        <v>48.9</v>
      </c>
      <c r="I39" s="252">
        <v>2</v>
      </c>
      <c r="J39" s="252" t="str">
        <f>IFERROR(VLOOKUP($B39,'Core Indicators'!$E$3:$EU$906,147,FALSE),"x")</f>
        <v>x</v>
      </c>
      <c r="K39" s="253">
        <v>-1.1497093438999999</v>
      </c>
      <c r="L39" s="251">
        <v>2.5</v>
      </c>
      <c r="M39" s="252">
        <v>20</v>
      </c>
      <c r="N39" s="252">
        <v>19</v>
      </c>
      <c r="O39" s="252">
        <f>IFERROR(VLOOKUP(B39,'Core Indicators'!$E$3:$G$9906,3,FALSE),"x")</f>
        <v>5599000</v>
      </c>
      <c r="P39" s="252">
        <v>341500</v>
      </c>
      <c r="Q39" s="246"/>
      <c r="R39" s="246"/>
      <c r="S39" s="246"/>
      <c r="T39" s="246"/>
      <c r="U39" s="246"/>
      <c r="V39" s="246"/>
      <c r="W39" s="246"/>
      <c r="X39" s="246"/>
      <c r="Y39" s="246"/>
      <c r="Z39" s="246"/>
      <c r="AA39" s="246"/>
      <c r="AB39" s="246"/>
      <c r="AC39" s="246"/>
      <c r="AD39" s="246"/>
      <c r="AE39" s="246"/>
      <c r="AF39" s="246"/>
      <c r="AG39" s="246"/>
      <c r="AH39" s="246"/>
      <c r="AI39" s="246"/>
      <c r="AJ39" s="246"/>
      <c r="AK39" s="246"/>
      <c r="AL39" s="246"/>
      <c r="AM39" s="246"/>
      <c r="AN39" s="246"/>
      <c r="AO39" s="246"/>
      <c r="AP39" s="246"/>
      <c r="AQ39" s="246"/>
      <c r="AR39" s="246"/>
      <c r="AS39" s="246"/>
      <c r="AT39" s="246"/>
      <c r="AU39" s="246"/>
      <c r="AV39" s="246"/>
      <c r="AW39" s="246"/>
      <c r="AX39" s="246"/>
      <c r="AY39" s="246"/>
      <c r="AZ39" s="246"/>
      <c r="BA39" s="246"/>
      <c r="BB39" s="246"/>
      <c r="BC39" s="246"/>
      <c r="BD39" s="246"/>
      <c r="BE39" s="246"/>
      <c r="BF39" s="246"/>
      <c r="BG39" s="246"/>
      <c r="BH39" s="246"/>
      <c r="BI39" s="246"/>
      <c r="BJ39" s="246"/>
      <c r="BK39" s="246"/>
      <c r="BL39" s="246"/>
      <c r="BM39" s="246"/>
      <c r="BN39" s="246"/>
      <c r="BO39" s="246"/>
      <c r="BP39" s="246"/>
      <c r="BQ39" s="246"/>
      <c r="BR39" s="246"/>
      <c r="BS39" s="246"/>
      <c r="BT39" s="246"/>
      <c r="BU39" s="246"/>
      <c r="BV39" s="246"/>
      <c r="BW39" s="246"/>
      <c r="BX39" s="246"/>
      <c r="BY39" s="246"/>
      <c r="BZ39" s="246"/>
      <c r="CA39" s="246"/>
      <c r="CB39" s="246"/>
      <c r="CC39" s="246"/>
      <c r="CD39" s="246"/>
      <c r="CE39" s="246"/>
      <c r="CF39" s="246"/>
      <c r="CG39" s="246"/>
      <c r="CH39" s="246"/>
      <c r="CI39" s="246"/>
      <c r="CJ39" s="246"/>
      <c r="CK39" s="246"/>
      <c r="CL39" s="246"/>
      <c r="CM39" s="246"/>
      <c r="CN39" s="246"/>
      <c r="CO39" s="246"/>
      <c r="CP39" s="246"/>
      <c r="CQ39" s="246"/>
      <c r="CR39" s="246"/>
      <c r="CS39" s="246"/>
      <c r="CT39" s="246"/>
      <c r="CU39" s="246"/>
      <c r="CV39" s="246"/>
      <c r="CW39" s="246"/>
      <c r="CX39" s="246"/>
      <c r="CY39" s="246"/>
      <c r="CZ39" s="246"/>
      <c r="DA39" s="246"/>
      <c r="DB39" s="246"/>
      <c r="DC39" s="246"/>
      <c r="DD39" s="246"/>
      <c r="DE39" s="246"/>
      <c r="DF39" s="246"/>
      <c r="DG39" s="246"/>
      <c r="DH39" s="246"/>
      <c r="DI39" s="246"/>
      <c r="DJ39" s="246"/>
      <c r="DK39" s="246"/>
      <c r="DL39" s="246"/>
    </row>
    <row r="40" spans="1:116" x14ac:dyDescent="0.25">
      <c r="A40" s="247" t="s">
        <v>423</v>
      </c>
      <c r="B40" s="248" t="s">
        <v>7005</v>
      </c>
      <c r="C40" s="251">
        <v>0.41304397009999999</v>
      </c>
      <c r="D40" s="252">
        <v>10</v>
      </c>
      <c r="E40" s="251">
        <v>0.247</v>
      </c>
      <c r="F40" s="251">
        <v>6.7</v>
      </c>
      <c r="G40" s="251">
        <v>0.41050226350000002</v>
      </c>
      <c r="H40" s="251">
        <v>51.3</v>
      </c>
      <c r="I40" s="252">
        <v>8</v>
      </c>
      <c r="J40" s="252">
        <f>IFERROR(VLOOKUP($B40,'Core Indicators'!$E$3:$EU$906,147,FALSE),"x")</f>
        <v>471</v>
      </c>
      <c r="K40" s="253">
        <v>-0.41692885759999998</v>
      </c>
      <c r="L40" s="251">
        <v>6.25</v>
      </c>
      <c r="M40" s="252">
        <v>66</v>
      </c>
      <c r="N40" s="252">
        <v>37</v>
      </c>
      <c r="O40" s="252">
        <f>IFERROR(VLOOKUP(B40,'Core Indicators'!$E$3:$G$9906,3,FALSE),"x")</f>
        <v>50300000</v>
      </c>
      <c r="P40" s="252">
        <v>1109500</v>
      </c>
      <c r="Q40" s="246"/>
      <c r="R40" s="246"/>
      <c r="S40" s="246"/>
      <c r="T40" s="246"/>
      <c r="U40" s="246"/>
      <c r="V40" s="246"/>
      <c r="W40" s="246"/>
      <c r="X40" s="246"/>
      <c r="Y40" s="246"/>
      <c r="Z40" s="246"/>
      <c r="AA40" s="246"/>
      <c r="AB40" s="246"/>
      <c r="AC40" s="246"/>
      <c r="AD40" s="246"/>
      <c r="AE40" s="246"/>
      <c r="AF40" s="246"/>
      <c r="AG40" s="246"/>
      <c r="AH40" s="246"/>
      <c r="AI40" s="246"/>
      <c r="AJ40" s="246"/>
      <c r="AK40" s="246"/>
      <c r="AL40" s="246"/>
      <c r="AM40" s="246"/>
      <c r="AN40" s="246"/>
      <c r="AO40" s="246"/>
      <c r="AP40" s="246"/>
      <c r="AQ40" s="246"/>
      <c r="AR40" s="246"/>
      <c r="AS40" s="246"/>
      <c r="AT40" s="246"/>
      <c r="AU40" s="246"/>
      <c r="AV40" s="246"/>
      <c r="AW40" s="246"/>
      <c r="AX40" s="246"/>
      <c r="AY40" s="246"/>
      <c r="AZ40" s="246"/>
      <c r="BA40" s="246"/>
      <c r="BB40" s="246"/>
      <c r="BC40" s="246"/>
      <c r="BD40" s="246"/>
      <c r="BE40" s="246"/>
      <c r="BF40" s="246"/>
      <c r="BG40" s="246"/>
      <c r="BH40" s="246"/>
      <c r="BI40" s="246"/>
      <c r="BJ40" s="246"/>
      <c r="BK40" s="246"/>
      <c r="BL40" s="246"/>
      <c r="BM40" s="246"/>
      <c r="BN40" s="246"/>
      <c r="BO40" s="246"/>
      <c r="BP40" s="246"/>
      <c r="BQ40" s="246"/>
      <c r="BR40" s="246"/>
      <c r="BS40" s="246"/>
      <c r="BT40" s="246"/>
      <c r="BU40" s="246"/>
      <c r="BV40" s="246"/>
      <c r="BW40" s="246"/>
      <c r="BX40" s="246"/>
      <c r="BY40" s="246"/>
      <c r="BZ40" s="246"/>
      <c r="CA40" s="246"/>
      <c r="CB40" s="246"/>
      <c r="CC40" s="246"/>
      <c r="CD40" s="246"/>
      <c r="CE40" s="246"/>
      <c r="CF40" s="246"/>
      <c r="CG40" s="246"/>
      <c r="CH40" s="246"/>
      <c r="CI40" s="246"/>
      <c r="CJ40" s="246"/>
      <c r="CK40" s="246"/>
      <c r="CL40" s="246"/>
      <c r="CM40" s="246"/>
      <c r="CN40" s="246"/>
      <c r="CO40" s="246"/>
      <c r="CP40" s="246"/>
      <c r="CQ40" s="246"/>
      <c r="CR40" s="246"/>
      <c r="CS40" s="246"/>
      <c r="CT40" s="246"/>
      <c r="CU40" s="246"/>
      <c r="CV40" s="246"/>
      <c r="CW40" s="246"/>
      <c r="CX40" s="246"/>
      <c r="CY40" s="246"/>
      <c r="CZ40" s="246"/>
      <c r="DA40" s="246"/>
      <c r="DB40" s="246"/>
      <c r="DC40" s="246"/>
      <c r="DD40" s="246"/>
      <c r="DE40" s="246"/>
      <c r="DF40" s="246"/>
      <c r="DG40" s="246"/>
      <c r="DH40" s="246"/>
      <c r="DI40" s="246"/>
      <c r="DJ40" s="246"/>
      <c r="DK40" s="246"/>
      <c r="DL40" s="246"/>
    </row>
    <row r="41" spans="1:116" x14ac:dyDescent="0.25">
      <c r="A41" s="247" t="s">
        <v>7006</v>
      </c>
      <c r="B41" s="248" t="s">
        <v>7007</v>
      </c>
      <c r="C41" s="251">
        <v>0.54602201459999999</v>
      </c>
      <c r="D41" s="252">
        <v>10</v>
      </c>
      <c r="E41" s="251">
        <v>0</v>
      </c>
      <c r="F41" s="251" t="s">
        <v>14</v>
      </c>
      <c r="G41" s="251" t="s">
        <v>14</v>
      </c>
      <c r="H41" s="251">
        <v>45.3</v>
      </c>
      <c r="I41" s="252">
        <v>0</v>
      </c>
      <c r="J41" s="252" t="str">
        <f>IFERROR(VLOOKUP($B41,'Core Indicators'!$E$3:$EU$906,147,FALSE),"x")</f>
        <v>x</v>
      </c>
      <c r="K41" s="253">
        <v>-1.0875025988</v>
      </c>
      <c r="L41" s="251" t="s">
        <v>14</v>
      </c>
      <c r="M41" s="252">
        <v>44</v>
      </c>
      <c r="N41" s="252">
        <v>25</v>
      </c>
      <c r="O41" s="252" t="str">
        <f>IFERROR(VLOOKUP(B41,'Core Indicators'!$E$3:$G$9906,3,FALSE),"x")</f>
        <v>x</v>
      </c>
      <c r="P41" s="252">
        <v>1861</v>
      </c>
      <c r="Q41" s="246"/>
      <c r="R41" s="246"/>
      <c r="S41" s="246"/>
      <c r="T41" s="246"/>
      <c r="U41" s="246"/>
      <c r="V41" s="246"/>
      <c r="W41" s="246"/>
      <c r="X41" s="246"/>
      <c r="Y41" s="246"/>
      <c r="Z41" s="246"/>
      <c r="AA41" s="246"/>
      <c r="AB41" s="246"/>
      <c r="AC41" s="246"/>
      <c r="AD41" s="246"/>
      <c r="AE41" s="246"/>
      <c r="AF41" s="246"/>
      <c r="AG41" s="246"/>
      <c r="AH41" s="246"/>
      <c r="AI41" s="246"/>
      <c r="AJ41" s="246"/>
      <c r="AK41" s="246"/>
      <c r="AL41" s="246"/>
      <c r="AM41" s="246"/>
      <c r="AN41" s="246"/>
      <c r="AO41" s="246"/>
      <c r="AP41" s="246"/>
      <c r="AQ41" s="246"/>
      <c r="AR41" s="246"/>
      <c r="AS41" s="246"/>
      <c r="AT41" s="246"/>
      <c r="AU41" s="246"/>
      <c r="AV41" s="246"/>
      <c r="AW41" s="246"/>
      <c r="AX41" s="246"/>
      <c r="AY41" s="246"/>
      <c r="AZ41" s="246"/>
      <c r="BA41" s="246"/>
      <c r="BB41" s="246"/>
      <c r="BC41" s="246"/>
      <c r="BD41" s="246"/>
      <c r="BE41" s="246"/>
      <c r="BF41" s="246"/>
      <c r="BG41" s="246"/>
      <c r="BH41" s="246"/>
      <c r="BI41" s="246"/>
      <c r="BJ41" s="246"/>
      <c r="BK41" s="246"/>
      <c r="BL41" s="246"/>
      <c r="BM41" s="246"/>
      <c r="BN41" s="246"/>
      <c r="BO41" s="246"/>
      <c r="BP41" s="246"/>
      <c r="BQ41" s="246"/>
      <c r="BR41" s="246"/>
      <c r="BS41" s="246"/>
      <c r="BT41" s="246"/>
      <c r="BU41" s="246"/>
      <c r="BV41" s="246"/>
      <c r="BW41" s="246"/>
      <c r="BX41" s="246"/>
      <c r="BY41" s="246"/>
      <c r="BZ41" s="246"/>
      <c r="CA41" s="246"/>
      <c r="CB41" s="246"/>
      <c r="CC41" s="246"/>
      <c r="CD41" s="246"/>
      <c r="CE41" s="246"/>
      <c r="CF41" s="246"/>
      <c r="CG41" s="246"/>
      <c r="CH41" s="246"/>
      <c r="CI41" s="246"/>
      <c r="CJ41" s="246"/>
      <c r="CK41" s="246"/>
      <c r="CL41" s="246"/>
      <c r="CM41" s="246"/>
      <c r="CN41" s="246"/>
      <c r="CO41" s="246"/>
      <c r="CP41" s="246"/>
      <c r="CQ41" s="246"/>
      <c r="CR41" s="246"/>
      <c r="CS41" s="246"/>
      <c r="CT41" s="246"/>
      <c r="CU41" s="246"/>
      <c r="CV41" s="246"/>
      <c r="CW41" s="246"/>
      <c r="CX41" s="246"/>
      <c r="CY41" s="246"/>
      <c r="CZ41" s="246"/>
      <c r="DA41" s="246"/>
      <c r="DB41" s="246"/>
      <c r="DC41" s="246"/>
      <c r="DD41" s="246"/>
      <c r="DE41" s="246"/>
      <c r="DF41" s="246"/>
      <c r="DG41" s="246"/>
      <c r="DH41" s="246"/>
      <c r="DI41" s="246"/>
      <c r="DJ41" s="246"/>
      <c r="DK41" s="246"/>
      <c r="DL41" s="246"/>
    </row>
    <row r="42" spans="1:116" x14ac:dyDescent="0.25">
      <c r="A42" s="247" t="s">
        <v>7008</v>
      </c>
      <c r="B42" s="248" t="s">
        <v>7009</v>
      </c>
      <c r="C42" s="251">
        <v>0</v>
      </c>
      <c r="D42" s="252">
        <v>13</v>
      </c>
      <c r="E42" s="251">
        <v>0</v>
      </c>
      <c r="F42" s="251" t="s">
        <v>14</v>
      </c>
      <c r="G42" s="251">
        <v>0.37196926270000003</v>
      </c>
      <c r="H42" s="251">
        <v>42.4</v>
      </c>
      <c r="I42" s="252">
        <v>0</v>
      </c>
      <c r="J42" s="252" t="str">
        <f>IFERROR(VLOOKUP($B42,'Core Indicators'!$E$3:$EU$906,147,FALSE),"x")</f>
        <v>x</v>
      </c>
      <c r="K42" s="253">
        <v>0.51534461980000001</v>
      </c>
      <c r="L42" s="251" t="s">
        <v>14</v>
      </c>
      <c r="M42" s="252">
        <v>92</v>
      </c>
      <c r="N42" s="252">
        <v>58</v>
      </c>
      <c r="O42" s="252" t="str">
        <f>IFERROR(VLOOKUP(B42,'Core Indicators'!$E$3:$G$9906,3,FALSE),"x")</f>
        <v>x</v>
      </c>
      <c r="P42" s="252">
        <v>4030</v>
      </c>
      <c r="Q42" s="246"/>
      <c r="R42" s="246"/>
      <c r="S42" s="246"/>
      <c r="T42" s="246"/>
      <c r="U42" s="246"/>
      <c r="V42" s="246"/>
      <c r="W42" s="246"/>
      <c r="X42" s="246"/>
      <c r="Y42" s="246"/>
      <c r="Z42" s="246"/>
      <c r="AA42" s="246"/>
      <c r="AB42" s="246"/>
      <c r="AC42" s="246"/>
      <c r="AD42" s="246"/>
      <c r="AE42" s="246"/>
      <c r="AF42" s="246"/>
      <c r="AG42" s="246"/>
      <c r="AH42" s="246"/>
      <c r="AI42" s="246"/>
      <c r="AJ42" s="246"/>
      <c r="AK42" s="246"/>
      <c r="AL42" s="246"/>
      <c r="AM42" s="246"/>
      <c r="AN42" s="246"/>
      <c r="AO42" s="246"/>
      <c r="AP42" s="246"/>
      <c r="AQ42" s="246"/>
      <c r="AR42" s="246"/>
      <c r="AS42" s="246"/>
      <c r="AT42" s="246"/>
      <c r="AU42" s="246"/>
      <c r="AV42" s="246"/>
      <c r="AW42" s="246"/>
      <c r="AX42" s="246"/>
      <c r="AY42" s="246"/>
      <c r="AZ42" s="246"/>
      <c r="BA42" s="246"/>
      <c r="BB42" s="246"/>
      <c r="BC42" s="246"/>
      <c r="BD42" s="246"/>
      <c r="BE42" s="246"/>
      <c r="BF42" s="246"/>
      <c r="BG42" s="246"/>
      <c r="BH42" s="246"/>
      <c r="BI42" s="246"/>
      <c r="BJ42" s="246"/>
      <c r="BK42" s="246"/>
      <c r="BL42" s="246"/>
      <c r="BM42" s="246"/>
      <c r="BN42" s="246"/>
      <c r="BO42" s="246"/>
      <c r="BP42" s="246"/>
      <c r="BQ42" s="246"/>
      <c r="BR42" s="246"/>
      <c r="BS42" s="246"/>
      <c r="BT42" s="246"/>
      <c r="BU42" s="246"/>
      <c r="BV42" s="246"/>
      <c r="BW42" s="246"/>
      <c r="BX42" s="246"/>
      <c r="BY42" s="246"/>
      <c r="BZ42" s="246"/>
      <c r="CA42" s="246"/>
      <c r="CB42" s="246"/>
      <c r="CC42" s="246"/>
      <c r="CD42" s="246"/>
      <c r="CE42" s="246"/>
      <c r="CF42" s="246"/>
      <c r="CG42" s="246"/>
      <c r="CH42" s="246"/>
      <c r="CI42" s="246"/>
      <c r="CJ42" s="246"/>
      <c r="CK42" s="246"/>
      <c r="CL42" s="246"/>
      <c r="CM42" s="246"/>
      <c r="CN42" s="246"/>
      <c r="CO42" s="246"/>
      <c r="CP42" s="246"/>
      <c r="CQ42" s="246"/>
      <c r="CR42" s="246"/>
      <c r="CS42" s="246"/>
      <c r="CT42" s="246"/>
      <c r="CU42" s="246"/>
      <c r="CV42" s="246"/>
      <c r="CW42" s="246"/>
      <c r="CX42" s="246"/>
      <c r="CY42" s="246"/>
      <c r="CZ42" s="246"/>
      <c r="DA42" s="246"/>
      <c r="DB42" s="246"/>
      <c r="DC42" s="246"/>
      <c r="DD42" s="246"/>
      <c r="DE42" s="246"/>
      <c r="DF42" s="246"/>
      <c r="DG42" s="246"/>
      <c r="DH42" s="246"/>
      <c r="DI42" s="246"/>
      <c r="DJ42" s="246"/>
      <c r="DK42" s="246"/>
      <c r="DL42" s="246"/>
    </row>
    <row r="43" spans="1:116" x14ac:dyDescent="0.25">
      <c r="A43" s="247" t="s">
        <v>958</v>
      </c>
      <c r="B43" s="248" t="s">
        <v>7010</v>
      </c>
      <c r="C43" s="251">
        <v>0.29277097899999999</v>
      </c>
      <c r="D43" s="252">
        <v>11</v>
      </c>
      <c r="E43" s="251">
        <v>0.02</v>
      </c>
      <c r="F43" s="251">
        <v>9.0500000000000007</v>
      </c>
      <c r="G43" s="251">
        <v>0.28514079650000002</v>
      </c>
      <c r="H43" s="251">
        <v>48.2</v>
      </c>
      <c r="I43" s="252">
        <v>0</v>
      </c>
      <c r="J43" s="252">
        <f>IFERROR(VLOOKUP($B43,'Core Indicators'!$E$3:$EU$906,147,FALSE),"x")</f>
        <v>0</v>
      </c>
      <c r="K43" s="253">
        <v>0.54409223789999994</v>
      </c>
      <c r="L43" s="251">
        <v>9.5</v>
      </c>
      <c r="M43" s="252">
        <v>91</v>
      </c>
      <c r="N43" s="252">
        <v>56</v>
      </c>
      <c r="O43" s="252">
        <f>IFERROR(VLOOKUP(B43,'Core Indicators'!$E$3:$G$9906,3,FALSE),"x")</f>
        <v>5197000</v>
      </c>
      <c r="P43" s="252">
        <v>51060</v>
      </c>
      <c r="Q43" s="246"/>
      <c r="R43" s="246"/>
      <c r="S43" s="246"/>
      <c r="T43" s="246"/>
      <c r="U43" s="246"/>
      <c r="V43" s="246"/>
      <c r="W43" s="246"/>
      <c r="X43" s="246"/>
      <c r="Y43" s="246"/>
      <c r="Z43" s="246"/>
      <c r="AA43" s="246"/>
      <c r="AB43" s="246"/>
      <c r="AC43" s="246"/>
      <c r="AD43" s="246"/>
      <c r="AE43" s="246"/>
      <c r="AF43" s="246"/>
      <c r="AG43" s="246"/>
      <c r="AH43" s="246"/>
      <c r="AI43" s="246"/>
      <c r="AJ43" s="246"/>
      <c r="AK43" s="246"/>
      <c r="AL43" s="246"/>
      <c r="AM43" s="246"/>
      <c r="AN43" s="246"/>
      <c r="AO43" s="246"/>
      <c r="AP43" s="246"/>
      <c r="AQ43" s="246"/>
      <c r="AR43" s="246"/>
      <c r="AS43" s="246"/>
      <c r="AT43" s="246"/>
      <c r="AU43" s="246"/>
      <c r="AV43" s="246"/>
      <c r="AW43" s="246"/>
      <c r="AX43" s="246"/>
      <c r="AY43" s="246"/>
      <c r="AZ43" s="246"/>
      <c r="BA43" s="246"/>
      <c r="BB43" s="246"/>
      <c r="BC43" s="246"/>
      <c r="BD43" s="246"/>
      <c r="BE43" s="246"/>
      <c r="BF43" s="246"/>
      <c r="BG43" s="246"/>
      <c r="BH43" s="246"/>
      <c r="BI43" s="246"/>
      <c r="BJ43" s="246"/>
      <c r="BK43" s="246"/>
      <c r="BL43" s="246"/>
      <c r="BM43" s="246"/>
      <c r="BN43" s="246"/>
      <c r="BO43" s="246"/>
      <c r="BP43" s="246"/>
      <c r="BQ43" s="246"/>
      <c r="BR43" s="246"/>
      <c r="BS43" s="246"/>
      <c r="BT43" s="246"/>
      <c r="BU43" s="246"/>
      <c r="BV43" s="246"/>
      <c r="BW43" s="246"/>
      <c r="BX43" s="246"/>
      <c r="BY43" s="246"/>
      <c r="BZ43" s="246"/>
      <c r="CA43" s="246"/>
      <c r="CB43" s="246"/>
      <c r="CC43" s="246"/>
      <c r="CD43" s="246"/>
      <c r="CE43" s="246"/>
      <c r="CF43" s="246"/>
      <c r="CG43" s="246"/>
      <c r="CH43" s="246"/>
      <c r="CI43" s="246"/>
      <c r="CJ43" s="246"/>
      <c r="CK43" s="246"/>
      <c r="CL43" s="246"/>
      <c r="CM43" s="246"/>
      <c r="CN43" s="246"/>
      <c r="CO43" s="246"/>
      <c r="CP43" s="246"/>
      <c r="CQ43" s="246"/>
      <c r="CR43" s="246"/>
      <c r="CS43" s="246"/>
      <c r="CT43" s="246"/>
      <c r="CU43" s="246"/>
      <c r="CV43" s="246"/>
      <c r="CW43" s="246"/>
      <c r="CX43" s="246"/>
      <c r="CY43" s="246"/>
      <c r="CZ43" s="246"/>
      <c r="DA43" s="246"/>
      <c r="DB43" s="246"/>
      <c r="DC43" s="246"/>
      <c r="DD43" s="246"/>
      <c r="DE43" s="246"/>
      <c r="DF43" s="246"/>
      <c r="DG43" s="246"/>
      <c r="DH43" s="246"/>
      <c r="DI43" s="246"/>
      <c r="DJ43" s="246"/>
      <c r="DK43" s="246"/>
      <c r="DL43" s="246"/>
    </row>
    <row r="44" spans="1:116" x14ac:dyDescent="0.25">
      <c r="A44" s="247" t="s">
        <v>7011</v>
      </c>
      <c r="B44" s="248" t="s">
        <v>7012</v>
      </c>
      <c r="C44" s="251">
        <v>0.46023803670000002</v>
      </c>
      <c r="D44" s="252">
        <v>0</v>
      </c>
      <c r="E44" s="251">
        <v>0</v>
      </c>
      <c r="F44" s="251">
        <v>3.5333333332999999</v>
      </c>
      <c r="G44" s="251">
        <v>0.31249158030000002</v>
      </c>
      <c r="H44" s="251" t="s">
        <v>14</v>
      </c>
      <c r="I44" s="252">
        <v>0</v>
      </c>
      <c r="J44" s="252" t="str">
        <f>IFERROR(VLOOKUP($B44,'Core Indicators'!$E$3:$EU$906,147,FALSE),"x")</f>
        <v>x</v>
      </c>
      <c r="K44" s="253">
        <v>-0.32248908279999999</v>
      </c>
      <c r="L44" s="251">
        <v>3.25</v>
      </c>
      <c r="M44" s="252">
        <v>14</v>
      </c>
      <c r="N44" s="252">
        <v>48</v>
      </c>
      <c r="O44" s="252" t="str">
        <f>IFERROR(VLOOKUP(B44,'Core Indicators'!$E$3:$G$9906,3,FALSE),"x")</f>
        <v>x</v>
      </c>
      <c r="P44" s="252">
        <v>104020</v>
      </c>
      <c r="Q44" s="246"/>
      <c r="R44" s="246"/>
      <c r="S44" s="246"/>
      <c r="T44" s="246"/>
      <c r="U44" s="246"/>
      <c r="V44" s="246"/>
      <c r="W44" s="246"/>
      <c r="X44" s="246"/>
      <c r="Y44" s="246"/>
      <c r="Z44" s="246"/>
      <c r="AA44" s="246"/>
      <c r="AB44" s="246"/>
      <c r="AC44" s="246"/>
      <c r="AD44" s="246"/>
      <c r="AE44" s="246"/>
      <c r="AF44" s="246"/>
      <c r="AG44" s="246"/>
      <c r="AH44" s="246"/>
      <c r="AI44" s="246"/>
      <c r="AJ44" s="246"/>
      <c r="AK44" s="246"/>
      <c r="AL44" s="246"/>
      <c r="AM44" s="246"/>
      <c r="AN44" s="246"/>
      <c r="AO44" s="246"/>
      <c r="AP44" s="246"/>
      <c r="AQ44" s="246"/>
      <c r="AR44" s="246"/>
      <c r="AS44" s="246"/>
      <c r="AT44" s="246"/>
      <c r="AU44" s="246"/>
      <c r="AV44" s="246"/>
      <c r="AW44" s="246"/>
      <c r="AX44" s="246"/>
      <c r="AY44" s="246"/>
      <c r="AZ44" s="246"/>
      <c r="BA44" s="246"/>
      <c r="BB44" s="246"/>
      <c r="BC44" s="246"/>
      <c r="BD44" s="246"/>
      <c r="BE44" s="246"/>
      <c r="BF44" s="246"/>
      <c r="BG44" s="246"/>
      <c r="BH44" s="246"/>
      <c r="BI44" s="246"/>
      <c r="BJ44" s="246"/>
      <c r="BK44" s="246"/>
      <c r="BL44" s="246"/>
      <c r="BM44" s="246"/>
      <c r="BN44" s="246"/>
      <c r="BO44" s="246"/>
      <c r="BP44" s="246"/>
      <c r="BQ44" s="246"/>
      <c r="BR44" s="246"/>
      <c r="BS44" s="246"/>
      <c r="BT44" s="246"/>
      <c r="BU44" s="246"/>
      <c r="BV44" s="246"/>
      <c r="BW44" s="246"/>
      <c r="BX44" s="246"/>
      <c r="BY44" s="246"/>
      <c r="BZ44" s="246"/>
      <c r="CA44" s="246"/>
      <c r="CB44" s="246"/>
      <c r="CC44" s="246"/>
      <c r="CD44" s="246"/>
      <c r="CE44" s="246"/>
      <c r="CF44" s="246"/>
      <c r="CG44" s="246"/>
      <c r="CH44" s="246"/>
      <c r="CI44" s="246"/>
      <c r="CJ44" s="246"/>
      <c r="CK44" s="246"/>
      <c r="CL44" s="246"/>
      <c r="CM44" s="246"/>
      <c r="CN44" s="246"/>
      <c r="CO44" s="246"/>
      <c r="CP44" s="246"/>
      <c r="CQ44" s="246"/>
      <c r="CR44" s="246"/>
      <c r="CS44" s="246"/>
      <c r="CT44" s="246"/>
      <c r="CU44" s="246"/>
      <c r="CV44" s="246"/>
      <c r="CW44" s="246"/>
      <c r="CX44" s="246"/>
      <c r="CY44" s="246"/>
      <c r="CZ44" s="246"/>
      <c r="DA44" s="246"/>
      <c r="DB44" s="246"/>
      <c r="DC44" s="246"/>
      <c r="DD44" s="246"/>
      <c r="DE44" s="246"/>
      <c r="DF44" s="246"/>
      <c r="DG44" s="246"/>
      <c r="DH44" s="246"/>
      <c r="DI44" s="246"/>
      <c r="DJ44" s="246"/>
      <c r="DK44" s="246"/>
      <c r="DL44" s="246"/>
    </row>
    <row r="45" spans="1:116" x14ac:dyDescent="0.25">
      <c r="A45" s="247" t="s">
        <v>7013</v>
      </c>
      <c r="B45" s="248" t="s">
        <v>7014</v>
      </c>
      <c r="C45" s="251">
        <v>0.32759997839999999</v>
      </c>
      <c r="D45" s="252">
        <v>11</v>
      </c>
      <c r="E45" s="251">
        <v>0</v>
      </c>
      <c r="F45" s="251" t="s">
        <v>14</v>
      </c>
      <c r="G45" s="251">
        <v>8.6124699200000002E-2</v>
      </c>
      <c r="H45" s="251">
        <v>32.700000000000003</v>
      </c>
      <c r="I45" s="252">
        <v>4</v>
      </c>
      <c r="J45" s="252" t="str">
        <f>IFERROR(VLOOKUP($B45,'Core Indicators'!$E$3:$EU$906,147,FALSE),"x")</f>
        <v>x</v>
      </c>
      <c r="K45" s="253">
        <v>0.75989937780000005</v>
      </c>
      <c r="L45" s="251" t="s">
        <v>14</v>
      </c>
      <c r="M45" s="252">
        <v>94</v>
      </c>
      <c r="N45" s="252">
        <v>58</v>
      </c>
      <c r="O45" s="252" t="str">
        <f>IFERROR(VLOOKUP(B45,'Core Indicators'!$E$3:$G$9906,3,FALSE),"x")</f>
        <v>x</v>
      </c>
      <c r="P45" s="252">
        <v>9240</v>
      </c>
      <c r="Q45" s="246"/>
      <c r="R45" s="246"/>
      <c r="S45" s="246"/>
      <c r="T45" s="246"/>
      <c r="U45" s="246"/>
      <c r="V45" s="246"/>
      <c r="W45" s="246"/>
      <c r="X45" s="246"/>
      <c r="Y45" s="246"/>
      <c r="Z45" s="246"/>
      <c r="AA45" s="246"/>
      <c r="AB45" s="246"/>
      <c r="AC45" s="246"/>
      <c r="AD45" s="246"/>
      <c r="AE45" s="246"/>
      <c r="AF45" s="246"/>
      <c r="AG45" s="246"/>
      <c r="AH45" s="246"/>
      <c r="AI45" s="246"/>
      <c r="AJ45" s="246"/>
      <c r="AK45" s="246"/>
      <c r="AL45" s="246"/>
      <c r="AM45" s="246"/>
      <c r="AN45" s="246"/>
      <c r="AO45" s="246"/>
      <c r="AP45" s="246"/>
      <c r="AQ45" s="246"/>
      <c r="AR45" s="246"/>
      <c r="AS45" s="246"/>
      <c r="AT45" s="246"/>
      <c r="AU45" s="246"/>
      <c r="AV45" s="246"/>
      <c r="AW45" s="246"/>
      <c r="AX45" s="246"/>
      <c r="AY45" s="246"/>
      <c r="AZ45" s="246"/>
      <c r="BA45" s="246"/>
      <c r="BB45" s="246"/>
      <c r="BC45" s="246"/>
      <c r="BD45" s="246"/>
      <c r="BE45" s="246"/>
      <c r="BF45" s="246"/>
      <c r="BG45" s="246"/>
      <c r="BH45" s="246"/>
      <c r="BI45" s="246"/>
      <c r="BJ45" s="246"/>
      <c r="BK45" s="246"/>
      <c r="BL45" s="246"/>
      <c r="BM45" s="246"/>
      <c r="BN45" s="246"/>
      <c r="BO45" s="246"/>
      <c r="BP45" s="246"/>
      <c r="BQ45" s="246"/>
      <c r="BR45" s="246"/>
      <c r="BS45" s="246"/>
      <c r="BT45" s="246"/>
      <c r="BU45" s="246"/>
      <c r="BV45" s="246"/>
      <c r="BW45" s="246"/>
      <c r="BX45" s="246"/>
      <c r="BY45" s="246"/>
      <c r="BZ45" s="246"/>
      <c r="CA45" s="246"/>
      <c r="CB45" s="246"/>
      <c r="CC45" s="246"/>
      <c r="CD45" s="246"/>
      <c r="CE45" s="246"/>
      <c r="CF45" s="246"/>
      <c r="CG45" s="246"/>
      <c r="CH45" s="246"/>
      <c r="CI45" s="246"/>
      <c r="CJ45" s="246"/>
      <c r="CK45" s="246"/>
      <c r="CL45" s="246"/>
      <c r="CM45" s="246"/>
      <c r="CN45" s="246"/>
      <c r="CO45" s="246"/>
      <c r="CP45" s="246"/>
      <c r="CQ45" s="246"/>
      <c r="CR45" s="246"/>
      <c r="CS45" s="246"/>
      <c r="CT45" s="246"/>
      <c r="CU45" s="246"/>
      <c r="CV45" s="246"/>
      <c r="CW45" s="246"/>
      <c r="CX45" s="246"/>
      <c r="CY45" s="246"/>
      <c r="CZ45" s="246"/>
      <c r="DA45" s="246"/>
      <c r="DB45" s="246"/>
      <c r="DC45" s="246"/>
      <c r="DD45" s="246"/>
      <c r="DE45" s="246"/>
      <c r="DF45" s="246"/>
      <c r="DG45" s="246"/>
      <c r="DH45" s="246"/>
      <c r="DI45" s="246"/>
      <c r="DJ45" s="246"/>
      <c r="DK45" s="246"/>
      <c r="DL45" s="246"/>
    </row>
    <row r="46" spans="1:116" x14ac:dyDescent="0.25">
      <c r="A46" s="247" t="s">
        <v>7015</v>
      </c>
      <c r="B46" s="248" t="s">
        <v>7016</v>
      </c>
      <c r="C46" s="251">
        <v>5.5215994400000003E-2</v>
      </c>
      <c r="D46" s="252">
        <v>11</v>
      </c>
      <c r="E46" s="251">
        <v>5.7000000000000002E-2</v>
      </c>
      <c r="F46" s="251">
        <v>9.35</v>
      </c>
      <c r="G46" s="251">
        <v>0.1374148355</v>
      </c>
      <c r="H46" s="251">
        <v>25</v>
      </c>
      <c r="I46" s="252">
        <v>0</v>
      </c>
      <c r="J46" s="252" t="str">
        <f>IFERROR(VLOOKUP($B46,'Core Indicators'!$E$3:$EU$906,147,FALSE),"x")</f>
        <v>x</v>
      </c>
      <c r="K46" s="253">
        <v>1.0465040207</v>
      </c>
      <c r="L46" s="251">
        <v>9</v>
      </c>
      <c r="M46" s="252">
        <v>91</v>
      </c>
      <c r="N46" s="252">
        <v>56</v>
      </c>
      <c r="O46" s="252" t="str">
        <f>IFERROR(VLOOKUP(B46,'Core Indicators'!$E$3:$G$9906,3,FALSE),"x")</f>
        <v>x</v>
      </c>
      <c r="P46" s="252">
        <v>77210</v>
      </c>
      <c r="Q46" s="246"/>
      <c r="R46" s="246"/>
      <c r="S46" s="246"/>
      <c r="T46" s="246"/>
      <c r="U46" s="246"/>
      <c r="V46" s="246"/>
      <c r="W46" s="246"/>
      <c r="X46" s="246"/>
      <c r="Y46" s="246"/>
      <c r="Z46" s="246"/>
      <c r="AA46" s="246"/>
      <c r="AB46" s="246"/>
      <c r="AC46" s="246"/>
      <c r="AD46" s="246"/>
      <c r="AE46" s="246"/>
      <c r="AF46" s="246"/>
      <c r="AG46" s="246"/>
      <c r="AH46" s="246"/>
      <c r="AI46" s="246"/>
      <c r="AJ46" s="246"/>
      <c r="AK46" s="246"/>
      <c r="AL46" s="246"/>
      <c r="AM46" s="246"/>
      <c r="AN46" s="246"/>
      <c r="AO46" s="246"/>
      <c r="AP46" s="246"/>
      <c r="AQ46" s="246"/>
      <c r="AR46" s="246"/>
      <c r="AS46" s="246"/>
      <c r="AT46" s="246"/>
      <c r="AU46" s="246"/>
      <c r="AV46" s="246"/>
      <c r="AW46" s="246"/>
      <c r="AX46" s="246"/>
      <c r="AY46" s="246"/>
      <c r="AZ46" s="246"/>
      <c r="BA46" s="246"/>
      <c r="BB46" s="246"/>
      <c r="BC46" s="246"/>
      <c r="BD46" s="246"/>
      <c r="BE46" s="246"/>
      <c r="BF46" s="246"/>
      <c r="BG46" s="246"/>
      <c r="BH46" s="246"/>
      <c r="BI46" s="246"/>
      <c r="BJ46" s="246"/>
      <c r="BK46" s="246"/>
      <c r="BL46" s="246"/>
      <c r="BM46" s="246"/>
      <c r="BN46" s="246"/>
      <c r="BO46" s="246"/>
      <c r="BP46" s="246"/>
      <c r="BQ46" s="246"/>
      <c r="BR46" s="246"/>
      <c r="BS46" s="246"/>
      <c r="BT46" s="246"/>
      <c r="BU46" s="246"/>
      <c r="BV46" s="246"/>
      <c r="BW46" s="246"/>
      <c r="BX46" s="246"/>
      <c r="BY46" s="246"/>
      <c r="BZ46" s="246"/>
      <c r="CA46" s="246"/>
      <c r="CB46" s="246"/>
      <c r="CC46" s="246"/>
      <c r="CD46" s="246"/>
      <c r="CE46" s="246"/>
      <c r="CF46" s="246"/>
      <c r="CG46" s="246"/>
      <c r="CH46" s="246"/>
      <c r="CI46" s="246"/>
      <c r="CJ46" s="246"/>
      <c r="CK46" s="246"/>
      <c r="CL46" s="246"/>
      <c r="CM46" s="246"/>
      <c r="CN46" s="246"/>
      <c r="CO46" s="246"/>
      <c r="CP46" s="246"/>
      <c r="CQ46" s="246"/>
      <c r="CR46" s="246"/>
      <c r="CS46" s="246"/>
      <c r="CT46" s="246"/>
      <c r="CU46" s="246"/>
      <c r="CV46" s="246"/>
      <c r="CW46" s="246"/>
      <c r="CX46" s="246"/>
      <c r="CY46" s="246"/>
      <c r="CZ46" s="246"/>
      <c r="DA46" s="246"/>
      <c r="DB46" s="246"/>
      <c r="DC46" s="246"/>
      <c r="DD46" s="246"/>
      <c r="DE46" s="246"/>
      <c r="DF46" s="246"/>
      <c r="DG46" s="246"/>
      <c r="DH46" s="246"/>
      <c r="DI46" s="246"/>
      <c r="DJ46" s="246"/>
      <c r="DK46" s="246"/>
      <c r="DL46" s="246"/>
    </row>
    <row r="47" spans="1:116" x14ac:dyDescent="0.25">
      <c r="A47" s="247" t="s">
        <v>7017</v>
      </c>
      <c r="B47" s="248" t="s">
        <v>7018</v>
      </c>
      <c r="C47" s="251">
        <v>0</v>
      </c>
      <c r="D47" s="252">
        <v>11</v>
      </c>
      <c r="E47" s="251">
        <v>0</v>
      </c>
      <c r="F47" s="251" t="s">
        <v>14</v>
      </c>
      <c r="G47" s="251">
        <v>8.3537887399999997E-2</v>
      </c>
      <c r="H47" s="251">
        <v>31.9</v>
      </c>
      <c r="I47" s="252">
        <v>6</v>
      </c>
      <c r="J47" s="252" t="str">
        <f>IFERROR(VLOOKUP($B47,'Core Indicators'!$E$3:$EU$906,147,FALSE),"x")</f>
        <v>x</v>
      </c>
      <c r="K47" s="253">
        <v>1.618773222</v>
      </c>
      <c r="L47" s="251" t="s">
        <v>14</v>
      </c>
      <c r="M47" s="252">
        <v>94</v>
      </c>
      <c r="N47" s="252">
        <v>80</v>
      </c>
      <c r="O47" s="252" t="str">
        <f>IFERROR(VLOOKUP(B47,'Core Indicators'!$E$3:$G$9906,3,FALSE),"x")</f>
        <v>x</v>
      </c>
      <c r="P47" s="252">
        <v>348900</v>
      </c>
      <c r="Q47" s="246"/>
      <c r="R47" s="246"/>
      <c r="S47" s="246"/>
      <c r="T47" s="246"/>
      <c r="U47" s="246"/>
      <c r="V47" s="246"/>
      <c r="W47" s="246"/>
      <c r="X47" s="246"/>
      <c r="Y47" s="246"/>
      <c r="Z47" s="246"/>
      <c r="AA47" s="246"/>
      <c r="AB47" s="246"/>
      <c r="AC47" s="246"/>
      <c r="AD47" s="246"/>
      <c r="AE47" s="246"/>
      <c r="AF47" s="246"/>
      <c r="AG47" s="246"/>
      <c r="AH47" s="246"/>
      <c r="AI47" s="246"/>
      <c r="AJ47" s="246"/>
      <c r="AK47" s="246"/>
      <c r="AL47" s="246"/>
      <c r="AM47" s="246"/>
      <c r="AN47" s="246"/>
      <c r="AO47" s="246"/>
      <c r="AP47" s="246"/>
      <c r="AQ47" s="246"/>
      <c r="AR47" s="246"/>
      <c r="AS47" s="246"/>
      <c r="AT47" s="246"/>
      <c r="AU47" s="246"/>
      <c r="AV47" s="246"/>
      <c r="AW47" s="246"/>
      <c r="AX47" s="246"/>
      <c r="AY47" s="246"/>
      <c r="AZ47" s="246"/>
      <c r="BA47" s="246"/>
      <c r="BB47" s="246"/>
      <c r="BC47" s="246"/>
      <c r="BD47" s="246"/>
      <c r="BE47" s="246"/>
      <c r="BF47" s="246"/>
      <c r="BG47" s="246"/>
      <c r="BH47" s="246"/>
      <c r="BI47" s="246"/>
      <c r="BJ47" s="246"/>
      <c r="BK47" s="246"/>
      <c r="BL47" s="246"/>
      <c r="BM47" s="246"/>
      <c r="BN47" s="246"/>
      <c r="BO47" s="246"/>
      <c r="BP47" s="246"/>
      <c r="BQ47" s="246"/>
      <c r="BR47" s="246"/>
      <c r="BS47" s="246"/>
      <c r="BT47" s="246"/>
      <c r="BU47" s="246"/>
      <c r="BV47" s="246"/>
      <c r="BW47" s="246"/>
      <c r="BX47" s="246"/>
      <c r="BY47" s="246"/>
      <c r="BZ47" s="246"/>
      <c r="CA47" s="246"/>
      <c r="CB47" s="246"/>
      <c r="CC47" s="246"/>
      <c r="CD47" s="246"/>
      <c r="CE47" s="246"/>
      <c r="CF47" s="246"/>
      <c r="CG47" s="246"/>
      <c r="CH47" s="246"/>
      <c r="CI47" s="246"/>
      <c r="CJ47" s="246"/>
      <c r="CK47" s="246"/>
      <c r="CL47" s="246"/>
      <c r="CM47" s="246"/>
      <c r="CN47" s="246"/>
      <c r="CO47" s="246"/>
      <c r="CP47" s="246"/>
      <c r="CQ47" s="246"/>
      <c r="CR47" s="246"/>
      <c r="CS47" s="246"/>
      <c r="CT47" s="246"/>
      <c r="CU47" s="246"/>
      <c r="CV47" s="246"/>
      <c r="CW47" s="246"/>
      <c r="CX47" s="246"/>
      <c r="CY47" s="246"/>
      <c r="CZ47" s="246"/>
      <c r="DA47" s="246"/>
      <c r="DB47" s="246"/>
      <c r="DC47" s="246"/>
      <c r="DD47" s="246"/>
      <c r="DE47" s="246"/>
      <c r="DF47" s="246"/>
      <c r="DG47" s="246"/>
      <c r="DH47" s="246"/>
      <c r="DI47" s="246"/>
      <c r="DJ47" s="246"/>
      <c r="DK47" s="246"/>
      <c r="DL47" s="246"/>
    </row>
    <row r="48" spans="1:116" x14ac:dyDescent="0.25">
      <c r="A48" s="247" t="s">
        <v>445</v>
      </c>
      <c r="B48" s="248" t="s">
        <v>7019</v>
      </c>
      <c r="C48" s="251">
        <v>0.56789997659999991</v>
      </c>
      <c r="D48" s="252">
        <v>6</v>
      </c>
      <c r="E48" s="251">
        <v>0</v>
      </c>
      <c r="F48" s="251">
        <v>3.7833333332999999</v>
      </c>
      <c r="G48" s="251" t="s">
        <v>14</v>
      </c>
      <c r="H48" s="251">
        <v>41.6</v>
      </c>
      <c r="I48" s="252">
        <v>6</v>
      </c>
      <c r="J48" s="252">
        <f>IFERROR(VLOOKUP($B48,'Core Indicators'!$E$3:$EU$906,147,FALSE),"x")</f>
        <v>6</v>
      </c>
      <c r="K48" s="253">
        <v>-0.91440337900000002</v>
      </c>
      <c r="L48" s="251">
        <v>3</v>
      </c>
      <c r="M48" s="252">
        <v>24</v>
      </c>
      <c r="N48" s="252">
        <v>30</v>
      </c>
      <c r="O48" s="252">
        <f>IFERROR(VLOOKUP(B48,'Core Indicators'!$E$3:$G$9906,3,FALSE),"x")</f>
        <v>1023000</v>
      </c>
      <c r="P48" s="252">
        <v>23180</v>
      </c>
      <c r="Q48" s="246"/>
      <c r="R48" s="246"/>
      <c r="S48" s="246"/>
      <c r="T48" s="246"/>
      <c r="U48" s="246"/>
      <c r="V48" s="246"/>
      <c r="W48" s="246"/>
      <c r="X48" s="246"/>
      <c r="Y48" s="246"/>
      <c r="Z48" s="246"/>
      <c r="AA48" s="246"/>
      <c r="AB48" s="246"/>
      <c r="AC48" s="246"/>
      <c r="AD48" s="246"/>
      <c r="AE48" s="246"/>
      <c r="AF48" s="246"/>
      <c r="AG48" s="246"/>
      <c r="AH48" s="246"/>
      <c r="AI48" s="246"/>
      <c r="AJ48" s="246"/>
      <c r="AK48" s="246"/>
      <c r="AL48" s="246"/>
      <c r="AM48" s="246"/>
      <c r="AN48" s="246"/>
      <c r="AO48" s="246"/>
      <c r="AP48" s="246"/>
      <c r="AQ48" s="246"/>
      <c r="AR48" s="246"/>
      <c r="AS48" s="246"/>
      <c r="AT48" s="246"/>
      <c r="AU48" s="246"/>
      <c r="AV48" s="246"/>
      <c r="AW48" s="246"/>
      <c r="AX48" s="246"/>
      <c r="AY48" s="246"/>
      <c r="AZ48" s="246"/>
      <c r="BA48" s="246"/>
      <c r="BB48" s="246"/>
      <c r="BC48" s="246"/>
      <c r="BD48" s="246"/>
      <c r="BE48" s="246"/>
      <c r="BF48" s="246"/>
      <c r="BG48" s="246"/>
      <c r="BH48" s="246"/>
      <c r="BI48" s="246"/>
      <c r="BJ48" s="246"/>
      <c r="BK48" s="246"/>
      <c r="BL48" s="246"/>
      <c r="BM48" s="246"/>
      <c r="BN48" s="246"/>
      <c r="BO48" s="246"/>
      <c r="BP48" s="246"/>
      <c r="BQ48" s="246"/>
      <c r="BR48" s="246"/>
      <c r="BS48" s="246"/>
      <c r="BT48" s="246"/>
      <c r="BU48" s="246"/>
      <c r="BV48" s="246"/>
      <c r="BW48" s="246"/>
      <c r="BX48" s="246"/>
      <c r="BY48" s="246"/>
      <c r="BZ48" s="246"/>
      <c r="CA48" s="246"/>
      <c r="CB48" s="246"/>
      <c r="CC48" s="246"/>
      <c r="CD48" s="246"/>
      <c r="CE48" s="246"/>
      <c r="CF48" s="246"/>
      <c r="CG48" s="246"/>
      <c r="CH48" s="246"/>
      <c r="CI48" s="246"/>
      <c r="CJ48" s="246"/>
      <c r="CK48" s="246"/>
      <c r="CL48" s="246"/>
      <c r="CM48" s="246"/>
      <c r="CN48" s="246"/>
      <c r="CO48" s="246"/>
      <c r="CP48" s="246"/>
      <c r="CQ48" s="246"/>
      <c r="CR48" s="246"/>
      <c r="CS48" s="246"/>
      <c r="CT48" s="246"/>
      <c r="CU48" s="246"/>
      <c r="CV48" s="246"/>
      <c r="CW48" s="246"/>
      <c r="CX48" s="246"/>
      <c r="CY48" s="246"/>
      <c r="CZ48" s="246"/>
      <c r="DA48" s="246"/>
      <c r="DB48" s="246"/>
      <c r="DC48" s="246"/>
      <c r="DD48" s="246"/>
      <c r="DE48" s="246"/>
      <c r="DF48" s="246"/>
      <c r="DG48" s="246"/>
      <c r="DH48" s="246"/>
      <c r="DI48" s="246"/>
      <c r="DJ48" s="246"/>
      <c r="DK48" s="246"/>
      <c r="DL48" s="246"/>
    </row>
    <row r="49" spans="1:116" x14ac:dyDescent="0.25">
      <c r="A49" s="247" t="s">
        <v>7020</v>
      </c>
      <c r="B49" s="248" t="s">
        <v>7021</v>
      </c>
      <c r="C49" s="251">
        <v>0</v>
      </c>
      <c r="D49" s="252">
        <v>13</v>
      </c>
      <c r="E49" s="251">
        <v>0</v>
      </c>
      <c r="F49" s="251" t="s">
        <v>14</v>
      </c>
      <c r="G49" s="251" t="s">
        <v>14</v>
      </c>
      <c r="H49" s="251" t="s">
        <v>14</v>
      </c>
      <c r="I49" s="252">
        <v>0</v>
      </c>
      <c r="J49" s="252" t="str">
        <f>IFERROR(VLOOKUP($B49,'Core Indicators'!$E$3:$EU$906,147,FALSE),"x")</f>
        <v>x</v>
      </c>
      <c r="K49" s="253">
        <v>0.68633824590000003</v>
      </c>
      <c r="L49" s="251" t="s">
        <v>14</v>
      </c>
      <c r="M49" s="252">
        <v>93</v>
      </c>
      <c r="N49" s="252">
        <v>55</v>
      </c>
      <c r="O49" s="252" t="str">
        <f>IFERROR(VLOOKUP(B49,'Core Indicators'!$E$3:$G$9906,3,FALSE),"x")</f>
        <v>x</v>
      </c>
      <c r="P49" s="252">
        <v>750</v>
      </c>
      <c r="Q49" s="246"/>
      <c r="R49" s="246"/>
      <c r="S49" s="246"/>
      <c r="T49" s="246"/>
      <c r="U49" s="246"/>
      <c r="V49" s="246"/>
      <c r="W49" s="246"/>
      <c r="X49" s="246"/>
      <c r="Y49" s="246"/>
      <c r="Z49" s="246"/>
      <c r="AA49" s="246"/>
      <c r="AB49" s="246"/>
      <c r="AC49" s="246"/>
      <c r="AD49" s="246"/>
      <c r="AE49" s="246"/>
      <c r="AF49" s="246"/>
      <c r="AG49" s="246"/>
      <c r="AH49" s="246"/>
      <c r="AI49" s="246"/>
      <c r="AJ49" s="246"/>
      <c r="AK49" s="246"/>
      <c r="AL49" s="246"/>
      <c r="AM49" s="246"/>
      <c r="AN49" s="246"/>
      <c r="AO49" s="246"/>
      <c r="AP49" s="246"/>
      <c r="AQ49" s="246"/>
      <c r="AR49" s="246"/>
      <c r="AS49" s="246"/>
      <c r="AT49" s="246"/>
      <c r="AU49" s="246"/>
      <c r="AV49" s="246"/>
      <c r="AW49" s="246"/>
      <c r="AX49" s="246"/>
      <c r="AY49" s="246"/>
      <c r="AZ49" s="246"/>
      <c r="BA49" s="246"/>
      <c r="BB49" s="246"/>
      <c r="BC49" s="246"/>
      <c r="BD49" s="246"/>
      <c r="BE49" s="246"/>
      <c r="BF49" s="246"/>
      <c r="BG49" s="246"/>
      <c r="BH49" s="246"/>
      <c r="BI49" s="246"/>
      <c r="BJ49" s="246"/>
      <c r="BK49" s="246"/>
      <c r="BL49" s="246"/>
      <c r="BM49" s="246"/>
      <c r="BN49" s="246"/>
      <c r="BO49" s="246"/>
      <c r="BP49" s="246"/>
      <c r="BQ49" s="246"/>
      <c r="BR49" s="246"/>
      <c r="BS49" s="246"/>
      <c r="BT49" s="246"/>
      <c r="BU49" s="246"/>
      <c r="BV49" s="246"/>
      <c r="BW49" s="246"/>
      <c r="BX49" s="246"/>
      <c r="BY49" s="246"/>
      <c r="BZ49" s="246"/>
      <c r="CA49" s="246"/>
      <c r="CB49" s="246"/>
      <c r="CC49" s="246"/>
      <c r="CD49" s="246"/>
      <c r="CE49" s="246"/>
      <c r="CF49" s="246"/>
      <c r="CG49" s="246"/>
      <c r="CH49" s="246"/>
      <c r="CI49" s="246"/>
      <c r="CJ49" s="246"/>
      <c r="CK49" s="246"/>
      <c r="CL49" s="246"/>
      <c r="CM49" s="246"/>
      <c r="CN49" s="246"/>
      <c r="CO49" s="246"/>
      <c r="CP49" s="246"/>
      <c r="CQ49" s="246"/>
      <c r="CR49" s="246"/>
      <c r="CS49" s="246"/>
      <c r="CT49" s="246"/>
      <c r="CU49" s="246"/>
      <c r="CV49" s="246"/>
      <c r="CW49" s="246"/>
      <c r="CX49" s="246"/>
      <c r="CY49" s="246"/>
      <c r="CZ49" s="246"/>
      <c r="DA49" s="246"/>
      <c r="DB49" s="246"/>
      <c r="DC49" s="246"/>
      <c r="DD49" s="246"/>
      <c r="DE49" s="246"/>
      <c r="DF49" s="246"/>
      <c r="DG49" s="246"/>
      <c r="DH49" s="246"/>
      <c r="DI49" s="246"/>
      <c r="DJ49" s="246"/>
      <c r="DK49" s="246"/>
      <c r="DL49" s="246"/>
    </row>
    <row r="50" spans="1:116" x14ac:dyDescent="0.25">
      <c r="A50" s="247" t="s">
        <v>7022</v>
      </c>
      <c r="B50" s="248" t="s">
        <v>7023</v>
      </c>
      <c r="C50" s="251">
        <v>0</v>
      </c>
      <c r="D50" s="252">
        <v>12</v>
      </c>
      <c r="E50" s="251">
        <v>0</v>
      </c>
      <c r="F50" s="251" t="s">
        <v>14</v>
      </c>
      <c r="G50" s="251">
        <v>3.95971736E-2</v>
      </c>
      <c r="H50" s="251">
        <v>28.2</v>
      </c>
      <c r="I50" s="252">
        <v>0</v>
      </c>
      <c r="J50" s="252" t="str">
        <f>IFERROR(VLOOKUP($B50,'Core Indicators'!$E$3:$EU$906,147,FALSE),"x")</f>
        <v>x</v>
      </c>
      <c r="K50" s="253">
        <v>1.8984570503</v>
      </c>
      <c r="L50" s="251" t="s">
        <v>14</v>
      </c>
      <c r="M50" s="252">
        <v>97</v>
      </c>
      <c r="N50" s="252">
        <v>87</v>
      </c>
      <c r="O50" s="252" t="str">
        <f>IFERROR(VLOOKUP(B50,'Core Indicators'!$E$3:$G$9906,3,FALSE),"x")</f>
        <v>x</v>
      </c>
      <c r="P50" s="252">
        <v>42262</v>
      </c>
      <c r="Q50" s="246"/>
      <c r="R50" s="246"/>
      <c r="S50" s="246"/>
      <c r="T50" s="246"/>
      <c r="U50" s="246"/>
      <c r="V50" s="246"/>
      <c r="W50" s="246"/>
      <c r="X50" s="246"/>
      <c r="Y50" s="246"/>
      <c r="Z50" s="246"/>
      <c r="AA50" s="246"/>
      <c r="AB50" s="246"/>
      <c r="AC50" s="246"/>
      <c r="AD50" s="246"/>
      <c r="AE50" s="246"/>
      <c r="AF50" s="246"/>
      <c r="AG50" s="246"/>
      <c r="AH50" s="246"/>
      <c r="AI50" s="246"/>
      <c r="AJ50" s="246"/>
      <c r="AK50" s="246"/>
      <c r="AL50" s="246"/>
      <c r="AM50" s="246"/>
      <c r="AN50" s="246"/>
      <c r="AO50" s="246"/>
      <c r="AP50" s="246"/>
      <c r="AQ50" s="246"/>
      <c r="AR50" s="246"/>
      <c r="AS50" s="246"/>
      <c r="AT50" s="246"/>
      <c r="AU50" s="246"/>
      <c r="AV50" s="246"/>
      <c r="AW50" s="246"/>
      <c r="AX50" s="246"/>
      <c r="AY50" s="246"/>
      <c r="AZ50" s="246"/>
      <c r="BA50" s="246"/>
      <c r="BB50" s="246"/>
      <c r="BC50" s="246"/>
      <c r="BD50" s="246"/>
      <c r="BE50" s="246"/>
      <c r="BF50" s="246"/>
      <c r="BG50" s="246"/>
      <c r="BH50" s="246"/>
      <c r="BI50" s="246"/>
      <c r="BJ50" s="246"/>
      <c r="BK50" s="246"/>
      <c r="BL50" s="246"/>
      <c r="BM50" s="246"/>
      <c r="BN50" s="246"/>
      <c r="BO50" s="246"/>
      <c r="BP50" s="246"/>
      <c r="BQ50" s="246"/>
      <c r="BR50" s="246"/>
      <c r="BS50" s="246"/>
      <c r="BT50" s="246"/>
      <c r="BU50" s="246"/>
      <c r="BV50" s="246"/>
      <c r="BW50" s="246"/>
      <c r="BX50" s="246"/>
      <c r="BY50" s="246"/>
      <c r="BZ50" s="246"/>
      <c r="CA50" s="246"/>
      <c r="CB50" s="246"/>
      <c r="CC50" s="246"/>
      <c r="CD50" s="246"/>
      <c r="CE50" s="246"/>
      <c r="CF50" s="246"/>
      <c r="CG50" s="246"/>
      <c r="CH50" s="246"/>
      <c r="CI50" s="246"/>
      <c r="CJ50" s="246"/>
      <c r="CK50" s="246"/>
      <c r="CL50" s="246"/>
      <c r="CM50" s="246"/>
      <c r="CN50" s="246"/>
      <c r="CO50" s="246"/>
      <c r="CP50" s="246"/>
      <c r="CQ50" s="246"/>
      <c r="CR50" s="246"/>
      <c r="CS50" s="246"/>
      <c r="CT50" s="246"/>
      <c r="CU50" s="246"/>
      <c r="CV50" s="246"/>
      <c r="CW50" s="246"/>
      <c r="CX50" s="246"/>
      <c r="CY50" s="246"/>
      <c r="CZ50" s="246"/>
      <c r="DA50" s="246"/>
      <c r="DB50" s="246"/>
      <c r="DC50" s="246"/>
      <c r="DD50" s="246"/>
      <c r="DE50" s="246"/>
      <c r="DF50" s="246"/>
      <c r="DG50" s="246"/>
      <c r="DH50" s="246"/>
      <c r="DI50" s="246"/>
      <c r="DJ50" s="246"/>
      <c r="DK50" s="246"/>
      <c r="DL50" s="246"/>
    </row>
    <row r="51" spans="1:116" x14ac:dyDescent="0.25">
      <c r="A51" s="247" t="s">
        <v>7024</v>
      </c>
      <c r="B51" s="248" t="s">
        <v>7025</v>
      </c>
      <c r="C51" s="251">
        <v>0</v>
      </c>
      <c r="D51" s="252">
        <v>7</v>
      </c>
      <c r="E51" s="251">
        <v>7.0000000000000007E-2</v>
      </c>
      <c r="F51" s="251">
        <v>6.8</v>
      </c>
      <c r="G51" s="251">
        <v>0.4532722515</v>
      </c>
      <c r="H51" s="251">
        <v>41.9</v>
      </c>
      <c r="I51" s="252">
        <v>2</v>
      </c>
      <c r="J51" s="252" t="str">
        <f>IFERROR(VLOOKUP($B51,'Core Indicators'!$E$3:$EU$906,147,FALSE),"x")</f>
        <v>x</v>
      </c>
      <c r="K51" s="253">
        <v>-0.34769749639999997</v>
      </c>
      <c r="L51" s="251">
        <v>5.25</v>
      </c>
      <c r="M51" s="252">
        <v>67</v>
      </c>
      <c r="N51" s="252">
        <v>28</v>
      </c>
      <c r="O51" s="252" t="str">
        <f>IFERROR(VLOOKUP(B51,'Core Indicators'!$E$3:$G$9906,3,FALSE),"x")</f>
        <v>x</v>
      </c>
      <c r="P51" s="252">
        <v>48310</v>
      </c>
      <c r="Q51" s="246"/>
      <c r="R51" s="246"/>
      <c r="S51" s="246"/>
      <c r="T51" s="246"/>
      <c r="U51" s="246"/>
      <c r="V51" s="246"/>
      <c r="W51" s="246"/>
      <c r="X51" s="246"/>
      <c r="Y51" s="246"/>
      <c r="Z51" s="246"/>
      <c r="AA51" s="246"/>
      <c r="AB51" s="246"/>
      <c r="AC51" s="246"/>
      <c r="AD51" s="246"/>
      <c r="AE51" s="246"/>
      <c r="AF51" s="246"/>
      <c r="AG51" s="246"/>
      <c r="AH51" s="246"/>
      <c r="AI51" s="246"/>
      <c r="AJ51" s="246"/>
      <c r="AK51" s="246"/>
      <c r="AL51" s="246"/>
      <c r="AM51" s="246"/>
      <c r="AN51" s="246"/>
      <c r="AO51" s="246"/>
      <c r="AP51" s="246"/>
      <c r="AQ51" s="246"/>
      <c r="AR51" s="246"/>
      <c r="AS51" s="246"/>
      <c r="AT51" s="246"/>
      <c r="AU51" s="246"/>
      <c r="AV51" s="246"/>
      <c r="AW51" s="246"/>
      <c r="AX51" s="246"/>
      <c r="AY51" s="246"/>
      <c r="AZ51" s="246"/>
      <c r="BA51" s="246"/>
      <c r="BB51" s="246"/>
      <c r="BC51" s="246"/>
      <c r="BD51" s="246"/>
      <c r="BE51" s="246"/>
      <c r="BF51" s="246"/>
      <c r="BG51" s="246"/>
      <c r="BH51" s="246"/>
      <c r="BI51" s="246"/>
      <c r="BJ51" s="246"/>
      <c r="BK51" s="246"/>
      <c r="BL51" s="246"/>
      <c r="BM51" s="246"/>
      <c r="BN51" s="246"/>
      <c r="BO51" s="246"/>
      <c r="BP51" s="246"/>
      <c r="BQ51" s="246"/>
      <c r="BR51" s="246"/>
      <c r="BS51" s="246"/>
      <c r="BT51" s="246"/>
      <c r="BU51" s="246"/>
      <c r="BV51" s="246"/>
      <c r="BW51" s="246"/>
      <c r="BX51" s="246"/>
      <c r="BY51" s="246"/>
      <c r="BZ51" s="246"/>
      <c r="CA51" s="246"/>
      <c r="CB51" s="246"/>
      <c r="CC51" s="246"/>
      <c r="CD51" s="246"/>
      <c r="CE51" s="246"/>
      <c r="CF51" s="246"/>
      <c r="CG51" s="246"/>
      <c r="CH51" s="246"/>
      <c r="CI51" s="246"/>
      <c r="CJ51" s="246"/>
      <c r="CK51" s="246"/>
      <c r="CL51" s="246"/>
      <c r="CM51" s="246"/>
      <c r="CN51" s="246"/>
      <c r="CO51" s="246"/>
      <c r="CP51" s="246"/>
      <c r="CQ51" s="246"/>
      <c r="CR51" s="246"/>
      <c r="CS51" s="246"/>
      <c r="CT51" s="246"/>
      <c r="CU51" s="246"/>
      <c r="CV51" s="246"/>
      <c r="CW51" s="246"/>
      <c r="CX51" s="246"/>
      <c r="CY51" s="246"/>
      <c r="CZ51" s="246"/>
      <c r="DA51" s="246"/>
      <c r="DB51" s="246"/>
      <c r="DC51" s="246"/>
      <c r="DD51" s="246"/>
      <c r="DE51" s="246"/>
      <c r="DF51" s="246"/>
      <c r="DG51" s="246"/>
      <c r="DH51" s="246"/>
      <c r="DI51" s="246"/>
      <c r="DJ51" s="246"/>
      <c r="DK51" s="246"/>
      <c r="DL51" s="246"/>
    </row>
    <row r="52" spans="1:116" x14ac:dyDescent="0.25">
      <c r="A52" s="247" t="s">
        <v>551</v>
      </c>
      <c r="B52" s="248" t="s">
        <v>7026</v>
      </c>
      <c r="C52" s="251">
        <v>0.40319995809999998</v>
      </c>
      <c r="D52" s="252">
        <v>3</v>
      </c>
      <c r="E52" s="251">
        <v>0.27</v>
      </c>
      <c r="F52" s="251">
        <v>4.7</v>
      </c>
      <c r="G52" s="251">
        <v>0.44306804239999997</v>
      </c>
      <c r="H52" s="251">
        <v>27.6</v>
      </c>
      <c r="I52" s="252">
        <v>6</v>
      </c>
      <c r="J52" s="252">
        <f>IFERROR(VLOOKUP($B52,'Core Indicators'!$E$3:$EU$906,147,FALSE),"x")</f>
        <v>852</v>
      </c>
      <c r="K52" s="253">
        <v>-0.81546378139999998</v>
      </c>
      <c r="L52" s="251">
        <v>4.25</v>
      </c>
      <c r="M52" s="252">
        <v>34</v>
      </c>
      <c r="N52" s="252">
        <v>35</v>
      </c>
      <c r="O52" s="252">
        <f>IFERROR(VLOOKUP(B52,'Core Indicators'!$E$3:$G$9906,3,FALSE),"x")</f>
        <v>43100000</v>
      </c>
      <c r="P52" s="252">
        <v>2381741</v>
      </c>
      <c r="Q52" s="246"/>
      <c r="R52" s="246"/>
      <c r="S52" s="246"/>
      <c r="T52" s="246"/>
      <c r="U52" s="246"/>
      <c r="V52" s="246"/>
      <c r="W52" s="246"/>
      <c r="X52" s="246"/>
      <c r="Y52" s="246"/>
      <c r="Z52" s="246"/>
      <c r="AA52" s="246"/>
      <c r="AB52" s="246"/>
      <c r="AC52" s="246"/>
      <c r="AD52" s="246"/>
      <c r="AE52" s="246"/>
      <c r="AF52" s="246"/>
      <c r="AG52" s="246"/>
      <c r="AH52" s="246"/>
      <c r="AI52" s="246"/>
      <c r="AJ52" s="246"/>
      <c r="AK52" s="246"/>
      <c r="AL52" s="246"/>
      <c r="AM52" s="246"/>
      <c r="AN52" s="246"/>
      <c r="AO52" s="246"/>
      <c r="AP52" s="246"/>
      <c r="AQ52" s="246"/>
      <c r="AR52" s="246"/>
      <c r="AS52" s="246"/>
      <c r="AT52" s="246"/>
      <c r="AU52" s="246"/>
      <c r="AV52" s="246"/>
      <c r="AW52" s="246"/>
      <c r="AX52" s="246"/>
      <c r="AY52" s="246"/>
      <c r="AZ52" s="246"/>
      <c r="BA52" s="246"/>
      <c r="BB52" s="246"/>
      <c r="BC52" s="246"/>
      <c r="BD52" s="246"/>
      <c r="BE52" s="246"/>
      <c r="BF52" s="246"/>
      <c r="BG52" s="246"/>
      <c r="BH52" s="246"/>
      <c r="BI52" s="246"/>
      <c r="BJ52" s="246"/>
      <c r="BK52" s="246"/>
      <c r="BL52" s="246"/>
      <c r="BM52" s="246"/>
      <c r="BN52" s="246"/>
      <c r="BO52" s="246"/>
      <c r="BP52" s="246"/>
      <c r="BQ52" s="246"/>
      <c r="BR52" s="246"/>
      <c r="BS52" s="246"/>
      <c r="BT52" s="246"/>
      <c r="BU52" s="246"/>
      <c r="BV52" s="246"/>
      <c r="BW52" s="246"/>
      <c r="BX52" s="246"/>
      <c r="BY52" s="246"/>
      <c r="BZ52" s="246"/>
      <c r="CA52" s="246"/>
      <c r="CB52" s="246"/>
      <c r="CC52" s="246"/>
      <c r="CD52" s="246"/>
      <c r="CE52" s="246"/>
      <c r="CF52" s="246"/>
      <c r="CG52" s="246"/>
      <c r="CH52" s="246"/>
      <c r="CI52" s="246"/>
      <c r="CJ52" s="246"/>
      <c r="CK52" s="246"/>
      <c r="CL52" s="246"/>
      <c r="CM52" s="246"/>
      <c r="CN52" s="246"/>
      <c r="CO52" s="246"/>
      <c r="CP52" s="246"/>
      <c r="CQ52" s="246"/>
      <c r="CR52" s="246"/>
      <c r="CS52" s="246"/>
      <c r="CT52" s="246"/>
      <c r="CU52" s="246"/>
      <c r="CV52" s="246"/>
      <c r="CW52" s="246"/>
      <c r="CX52" s="246"/>
      <c r="CY52" s="246"/>
      <c r="CZ52" s="246"/>
      <c r="DA52" s="246"/>
      <c r="DB52" s="246"/>
      <c r="DC52" s="246"/>
      <c r="DD52" s="246"/>
      <c r="DE52" s="246"/>
      <c r="DF52" s="246"/>
      <c r="DG52" s="246"/>
      <c r="DH52" s="246"/>
      <c r="DI52" s="246"/>
      <c r="DJ52" s="246"/>
      <c r="DK52" s="246"/>
      <c r="DL52" s="246"/>
    </row>
    <row r="53" spans="1:116" x14ac:dyDescent="0.25">
      <c r="A53" s="247" t="s">
        <v>462</v>
      </c>
      <c r="B53" s="248" t="s">
        <v>7027</v>
      </c>
      <c r="C53" s="251">
        <v>0.32659999670000001</v>
      </c>
      <c r="D53" s="252">
        <v>9</v>
      </c>
      <c r="E53" s="251">
        <v>0.31</v>
      </c>
      <c r="F53" s="251">
        <v>7.2</v>
      </c>
      <c r="G53" s="251">
        <v>0.38886860010000002</v>
      </c>
      <c r="H53" s="251">
        <v>45.7</v>
      </c>
      <c r="I53" s="252">
        <v>6</v>
      </c>
      <c r="J53" s="252">
        <f>IFERROR(VLOOKUP($B53,'Core Indicators'!$E$3:$EU$906,147,FALSE),"x")</f>
        <v>1</v>
      </c>
      <c r="K53" s="253">
        <v>-0.57735705380000002</v>
      </c>
      <c r="L53" s="251">
        <v>6.5</v>
      </c>
      <c r="M53" s="252">
        <v>65</v>
      </c>
      <c r="N53" s="252">
        <v>38</v>
      </c>
      <c r="O53" s="252">
        <f>IFERROR(VLOOKUP(B53,'Core Indicators'!$E$3:$G$9906,3,FALSE),"x")</f>
        <v>14846000</v>
      </c>
      <c r="P53" s="252">
        <v>248360</v>
      </c>
      <c r="Q53" s="246"/>
      <c r="R53" s="246"/>
      <c r="S53" s="246"/>
      <c r="T53" s="246"/>
      <c r="U53" s="246"/>
      <c r="V53" s="246"/>
      <c r="W53" s="246"/>
      <c r="X53" s="246"/>
      <c r="Y53" s="246"/>
      <c r="Z53" s="246"/>
      <c r="AA53" s="246"/>
      <c r="AB53" s="246"/>
      <c r="AC53" s="246"/>
      <c r="AD53" s="246"/>
      <c r="AE53" s="246"/>
      <c r="AF53" s="246"/>
      <c r="AG53" s="246"/>
      <c r="AH53" s="246"/>
      <c r="AI53" s="246"/>
      <c r="AJ53" s="246"/>
      <c r="AK53" s="246"/>
      <c r="AL53" s="246"/>
      <c r="AM53" s="246"/>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6"/>
      <c r="BR53" s="246"/>
      <c r="BS53" s="246"/>
      <c r="BT53" s="246"/>
      <c r="BU53" s="246"/>
      <c r="BV53" s="246"/>
      <c r="BW53" s="246"/>
      <c r="BX53" s="246"/>
      <c r="BY53" s="246"/>
      <c r="BZ53" s="246"/>
      <c r="CA53" s="246"/>
      <c r="CB53" s="246"/>
      <c r="CC53" s="246"/>
      <c r="CD53" s="246"/>
      <c r="CE53" s="246"/>
      <c r="CF53" s="246"/>
      <c r="CG53" s="246"/>
      <c r="CH53" s="246"/>
      <c r="CI53" s="246"/>
      <c r="CJ53" s="246"/>
      <c r="CK53" s="246"/>
      <c r="CL53" s="246"/>
      <c r="CM53" s="246"/>
      <c r="CN53" s="246"/>
      <c r="CO53" s="246"/>
      <c r="CP53" s="246"/>
      <c r="CQ53" s="246"/>
      <c r="CR53" s="246"/>
      <c r="CS53" s="246"/>
      <c r="CT53" s="246"/>
      <c r="CU53" s="246"/>
      <c r="CV53" s="246"/>
      <c r="CW53" s="246"/>
      <c r="CX53" s="246"/>
      <c r="CY53" s="246"/>
      <c r="CZ53" s="246"/>
      <c r="DA53" s="246"/>
      <c r="DB53" s="246"/>
      <c r="DC53" s="246"/>
      <c r="DD53" s="246"/>
      <c r="DE53" s="246"/>
      <c r="DF53" s="246"/>
      <c r="DG53" s="246"/>
      <c r="DH53" s="246"/>
      <c r="DI53" s="246"/>
      <c r="DJ53" s="246"/>
      <c r="DK53" s="246"/>
      <c r="DL53" s="246"/>
    </row>
    <row r="54" spans="1:116" x14ac:dyDescent="0.25">
      <c r="A54" s="247" t="s">
        <v>247</v>
      </c>
      <c r="B54" s="248" t="s">
        <v>7028</v>
      </c>
      <c r="C54" s="251">
        <v>0.16379995159999999</v>
      </c>
      <c r="D54" s="252">
        <v>3</v>
      </c>
      <c r="E54" s="251">
        <v>0.09</v>
      </c>
      <c r="F54" s="251">
        <v>3.5</v>
      </c>
      <c r="G54" s="251">
        <v>0.44973590689999998</v>
      </c>
      <c r="H54" s="251">
        <v>31.5</v>
      </c>
      <c r="I54" s="252">
        <v>8</v>
      </c>
      <c r="J54" s="252">
        <f>IFERROR(VLOOKUP($B54,'Core Indicators'!$E$3:$EU$906,147,FALSE),"x")</f>
        <v>132</v>
      </c>
      <c r="K54" s="253">
        <v>-0.42084598540000001</v>
      </c>
      <c r="L54" s="251">
        <v>3</v>
      </c>
      <c r="M54" s="252">
        <v>21</v>
      </c>
      <c r="N54" s="252">
        <v>35</v>
      </c>
      <c r="O54" s="252">
        <f>IFERROR(VLOOKUP(B54,'Core Indicators'!$E$3:$G$9906,3,FALSE),"x")</f>
        <v>100388000</v>
      </c>
      <c r="P54" s="252">
        <v>995450</v>
      </c>
      <c r="Q54" s="246"/>
      <c r="R54" s="246"/>
      <c r="S54" s="246"/>
      <c r="T54" s="246"/>
      <c r="U54" s="246"/>
      <c r="V54" s="246"/>
      <c r="W54" s="246"/>
      <c r="X54" s="246"/>
      <c r="Y54" s="246"/>
      <c r="Z54" s="246"/>
      <c r="AA54" s="246"/>
      <c r="AB54" s="246"/>
      <c r="AC54" s="246"/>
      <c r="AD54" s="246"/>
      <c r="AE54" s="246"/>
      <c r="AF54" s="246"/>
      <c r="AG54" s="246"/>
      <c r="AH54" s="246"/>
      <c r="AI54" s="246"/>
      <c r="AJ54" s="246"/>
      <c r="AK54" s="246"/>
      <c r="AL54" s="246"/>
      <c r="AM54" s="246"/>
      <c r="AN54" s="246"/>
      <c r="AO54" s="246"/>
      <c r="AP54" s="246"/>
      <c r="AQ54" s="246"/>
      <c r="AR54" s="246"/>
      <c r="AS54" s="246"/>
      <c r="AT54" s="246"/>
      <c r="AU54" s="246"/>
      <c r="AV54" s="246"/>
      <c r="AW54" s="246"/>
      <c r="AX54" s="246"/>
      <c r="AY54" s="246"/>
      <c r="AZ54" s="246"/>
      <c r="BA54" s="246"/>
      <c r="BB54" s="246"/>
      <c r="BC54" s="246"/>
      <c r="BD54" s="246"/>
      <c r="BE54" s="246"/>
      <c r="BF54" s="246"/>
      <c r="BG54" s="246"/>
      <c r="BH54" s="246"/>
      <c r="BI54" s="246"/>
      <c r="BJ54" s="246"/>
      <c r="BK54" s="246"/>
      <c r="BL54" s="246"/>
      <c r="BM54" s="246"/>
      <c r="BN54" s="246"/>
      <c r="BO54" s="246"/>
      <c r="BP54" s="246"/>
      <c r="BQ54" s="246"/>
      <c r="BR54" s="246"/>
      <c r="BS54" s="246"/>
      <c r="BT54" s="246"/>
      <c r="BU54" s="246"/>
      <c r="BV54" s="246"/>
      <c r="BW54" s="246"/>
      <c r="BX54" s="246"/>
      <c r="BY54" s="246"/>
      <c r="BZ54" s="246"/>
      <c r="CA54" s="246"/>
      <c r="CB54" s="246"/>
      <c r="CC54" s="246"/>
      <c r="CD54" s="246"/>
      <c r="CE54" s="246"/>
      <c r="CF54" s="246"/>
      <c r="CG54" s="246"/>
      <c r="CH54" s="246"/>
      <c r="CI54" s="246"/>
      <c r="CJ54" s="246"/>
      <c r="CK54" s="246"/>
      <c r="CL54" s="246"/>
      <c r="CM54" s="246"/>
      <c r="CN54" s="246"/>
      <c r="CO54" s="246"/>
      <c r="CP54" s="246"/>
      <c r="CQ54" s="246"/>
      <c r="CR54" s="246"/>
      <c r="CS54" s="246"/>
      <c r="CT54" s="246"/>
      <c r="CU54" s="246"/>
      <c r="CV54" s="246"/>
      <c r="CW54" s="246"/>
      <c r="CX54" s="246"/>
      <c r="CY54" s="246"/>
      <c r="CZ54" s="246"/>
      <c r="DA54" s="246"/>
      <c r="DB54" s="246"/>
      <c r="DC54" s="246"/>
      <c r="DD54" s="246"/>
      <c r="DE54" s="246"/>
      <c r="DF54" s="246"/>
      <c r="DG54" s="246"/>
      <c r="DH54" s="246"/>
      <c r="DI54" s="246"/>
      <c r="DJ54" s="246"/>
      <c r="DK54" s="246"/>
      <c r="DL54" s="246"/>
    </row>
    <row r="55" spans="1:116" x14ac:dyDescent="0.25">
      <c r="A55" s="247" t="s">
        <v>357</v>
      </c>
      <c r="B55" s="248" t="s">
        <v>7029</v>
      </c>
      <c r="C55" s="251">
        <v>0.61300002149999999</v>
      </c>
      <c r="D55" s="252">
        <v>0</v>
      </c>
      <c r="E55" s="251">
        <v>0</v>
      </c>
      <c r="F55" s="251">
        <v>2.1166666667</v>
      </c>
      <c r="G55" s="251" t="s">
        <v>14</v>
      </c>
      <c r="H55" s="251" t="s">
        <v>14</v>
      </c>
      <c r="I55" s="252">
        <v>10</v>
      </c>
      <c r="J55" s="252">
        <f>IFERROR(VLOOKUP($B55,'Core Indicators'!$E$3:$EU$906,147,FALSE),"x")</f>
        <v>0</v>
      </c>
      <c r="K55" s="253">
        <v>-1.5954957007999999</v>
      </c>
      <c r="L55" s="251">
        <v>1.25</v>
      </c>
      <c r="M55" s="252">
        <v>2</v>
      </c>
      <c r="N55" s="252">
        <v>23</v>
      </c>
      <c r="O55" s="252">
        <f>IFERROR(VLOOKUP(B55,'Core Indicators'!$E$3:$G$9906,3,FALSE),"x")</f>
        <v>3227000</v>
      </c>
      <c r="P55" s="252">
        <v>101000</v>
      </c>
      <c r="Q55" s="246"/>
      <c r="R55" s="246"/>
      <c r="S55" s="246"/>
      <c r="T55" s="246"/>
      <c r="U55" s="246"/>
      <c r="V55" s="246"/>
      <c r="W55" s="246"/>
      <c r="X55" s="246"/>
      <c r="Y55" s="246"/>
      <c r="Z55" s="246"/>
      <c r="AA55" s="246"/>
      <c r="AB55" s="246"/>
      <c r="AC55" s="246"/>
      <c r="AD55" s="246"/>
      <c r="AE55" s="246"/>
      <c r="AF55" s="246"/>
      <c r="AG55" s="246"/>
      <c r="AH55" s="246"/>
      <c r="AI55" s="246"/>
      <c r="AJ55" s="246"/>
      <c r="AK55" s="246"/>
      <c r="AL55" s="246"/>
      <c r="AM55" s="246"/>
      <c r="AN55" s="246"/>
      <c r="AO55" s="246"/>
      <c r="AP55" s="246"/>
      <c r="AQ55" s="246"/>
      <c r="AR55" s="246"/>
      <c r="AS55" s="246"/>
      <c r="AT55" s="246"/>
      <c r="AU55" s="246"/>
      <c r="AV55" s="246"/>
      <c r="AW55" s="246"/>
      <c r="AX55" s="246"/>
      <c r="AY55" s="246"/>
      <c r="AZ55" s="246"/>
      <c r="BA55" s="246"/>
      <c r="BB55" s="246"/>
      <c r="BC55" s="246"/>
      <c r="BD55" s="246"/>
      <c r="BE55" s="246"/>
      <c r="BF55" s="246"/>
      <c r="BG55" s="246"/>
      <c r="BH55" s="246"/>
      <c r="BI55" s="246"/>
      <c r="BJ55" s="246"/>
      <c r="BK55" s="246"/>
      <c r="BL55" s="246"/>
      <c r="BM55" s="246"/>
      <c r="BN55" s="246"/>
      <c r="BO55" s="246"/>
      <c r="BP55" s="246"/>
      <c r="BQ55" s="246"/>
      <c r="BR55" s="246"/>
      <c r="BS55" s="246"/>
      <c r="BT55" s="246"/>
      <c r="BU55" s="246"/>
      <c r="BV55" s="246"/>
      <c r="BW55" s="246"/>
      <c r="BX55" s="246"/>
      <c r="BY55" s="246"/>
      <c r="BZ55" s="246"/>
      <c r="CA55" s="246"/>
      <c r="CB55" s="246"/>
      <c r="CC55" s="246"/>
      <c r="CD55" s="246"/>
      <c r="CE55" s="246"/>
      <c r="CF55" s="246"/>
      <c r="CG55" s="246"/>
      <c r="CH55" s="246"/>
      <c r="CI55" s="246"/>
      <c r="CJ55" s="246"/>
      <c r="CK55" s="246"/>
      <c r="CL55" s="246"/>
      <c r="CM55" s="246"/>
      <c r="CN55" s="246"/>
      <c r="CO55" s="246"/>
      <c r="CP55" s="246"/>
      <c r="CQ55" s="246"/>
      <c r="CR55" s="246"/>
      <c r="CS55" s="246"/>
      <c r="CT55" s="246"/>
      <c r="CU55" s="246"/>
      <c r="CV55" s="246"/>
      <c r="CW55" s="246"/>
      <c r="CX55" s="246"/>
      <c r="CY55" s="246"/>
      <c r="CZ55" s="246"/>
      <c r="DA55" s="246"/>
      <c r="DB55" s="246"/>
      <c r="DC55" s="246"/>
      <c r="DD55" s="246"/>
      <c r="DE55" s="246"/>
      <c r="DF55" s="246"/>
      <c r="DG55" s="246"/>
      <c r="DH55" s="246"/>
      <c r="DI55" s="246"/>
      <c r="DJ55" s="246"/>
      <c r="DK55" s="246"/>
      <c r="DL55" s="246"/>
    </row>
    <row r="56" spans="1:116" x14ac:dyDescent="0.25">
      <c r="A56" s="247" t="s">
        <v>470</v>
      </c>
      <c r="B56" s="248" t="s">
        <v>7030</v>
      </c>
      <c r="C56" s="251">
        <v>0.50216199039999998</v>
      </c>
      <c r="D56" s="252">
        <v>11</v>
      </c>
      <c r="E56" s="251">
        <v>0.30199999999999999</v>
      </c>
      <c r="F56" s="251" t="s">
        <v>14</v>
      </c>
      <c r="G56" s="251">
        <v>7.4110250799999999E-2</v>
      </c>
      <c r="H56" s="251">
        <v>34.700000000000003</v>
      </c>
      <c r="I56" s="252">
        <v>4</v>
      </c>
      <c r="J56" s="252">
        <f>IFERROR(VLOOKUP($B56,'Core Indicators'!$E$3:$EU$906,147,FALSE),"x")</f>
        <v>131</v>
      </c>
      <c r="K56" s="253">
        <v>0.97905218599999999</v>
      </c>
      <c r="L56" s="251" t="s">
        <v>14</v>
      </c>
      <c r="M56" s="252">
        <v>92</v>
      </c>
      <c r="N56" s="252">
        <v>62</v>
      </c>
      <c r="O56" s="252">
        <f>IFERROR(VLOOKUP(B56,'Core Indicators'!$E$3:$G$9906,3,FALSE),"x")</f>
        <v>47077000</v>
      </c>
      <c r="P56" s="252">
        <v>500210</v>
      </c>
      <c r="Q56" s="246"/>
      <c r="R56" s="246"/>
      <c r="S56" s="246"/>
      <c r="T56" s="246"/>
      <c r="U56" s="246"/>
      <c r="V56" s="246"/>
      <c r="W56" s="246"/>
      <c r="X56" s="246"/>
      <c r="Y56" s="246"/>
      <c r="Z56" s="246"/>
      <c r="AA56" s="246"/>
      <c r="AB56" s="246"/>
      <c r="AC56" s="246"/>
      <c r="AD56" s="246"/>
      <c r="AE56" s="246"/>
      <c r="AF56" s="246"/>
      <c r="AG56" s="246"/>
      <c r="AH56" s="246"/>
      <c r="AI56" s="246"/>
      <c r="AJ56" s="246"/>
      <c r="AK56" s="246"/>
      <c r="AL56" s="246"/>
      <c r="AM56" s="246"/>
      <c r="AN56" s="246"/>
      <c r="AO56" s="246"/>
      <c r="AP56" s="246"/>
      <c r="AQ56" s="246"/>
      <c r="AR56" s="246"/>
      <c r="AS56" s="246"/>
      <c r="AT56" s="246"/>
      <c r="AU56" s="246"/>
      <c r="AV56" s="246"/>
      <c r="AW56" s="246"/>
      <c r="AX56" s="246"/>
      <c r="AY56" s="246"/>
      <c r="AZ56" s="246"/>
      <c r="BA56" s="246"/>
      <c r="BB56" s="246"/>
      <c r="BC56" s="246"/>
      <c r="BD56" s="246"/>
      <c r="BE56" s="246"/>
      <c r="BF56" s="246"/>
      <c r="BG56" s="246"/>
      <c r="BH56" s="246"/>
      <c r="BI56" s="246"/>
      <c r="BJ56" s="246"/>
      <c r="BK56" s="246"/>
      <c r="BL56" s="246"/>
      <c r="BM56" s="246"/>
      <c r="BN56" s="246"/>
      <c r="BO56" s="246"/>
      <c r="BP56" s="246"/>
      <c r="BQ56" s="246"/>
      <c r="BR56" s="246"/>
      <c r="BS56" s="246"/>
      <c r="BT56" s="246"/>
      <c r="BU56" s="246"/>
      <c r="BV56" s="246"/>
      <c r="BW56" s="246"/>
      <c r="BX56" s="246"/>
      <c r="BY56" s="246"/>
      <c r="BZ56" s="246"/>
      <c r="CA56" s="246"/>
      <c r="CB56" s="246"/>
      <c r="CC56" s="246"/>
      <c r="CD56" s="246"/>
      <c r="CE56" s="246"/>
      <c r="CF56" s="246"/>
      <c r="CG56" s="246"/>
      <c r="CH56" s="246"/>
      <c r="CI56" s="246"/>
      <c r="CJ56" s="246"/>
      <c r="CK56" s="246"/>
      <c r="CL56" s="246"/>
      <c r="CM56" s="246"/>
      <c r="CN56" s="246"/>
      <c r="CO56" s="246"/>
      <c r="CP56" s="246"/>
      <c r="CQ56" s="246"/>
      <c r="CR56" s="246"/>
      <c r="CS56" s="246"/>
      <c r="CT56" s="246"/>
      <c r="CU56" s="246"/>
      <c r="CV56" s="246"/>
      <c r="CW56" s="246"/>
      <c r="CX56" s="246"/>
      <c r="CY56" s="246"/>
      <c r="CZ56" s="246"/>
      <c r="DA56" s="246"/>
      <c r="DB56" s="246"/>
      <c r="DC56" s="246"/>
      <c r="DD56" s="246"/>
      <c r="DE56" s="246"/>
      <c r="DF56" s="246"/>
      <c r="DG56" s="246"/>
      <c r="DH56" s="246"/>
      <c r="DI56" s="246"/>
      <c r="DJ56" s="246"/>
      <c r="DK56" s="246"/>
      <c r="DL56" s="246"/>
    </row>
    <row r="57" spans="1:116" x14ac:dyDescent="0.25">
      <c r="A57" s="247" t="s">
        <v>7031</v>
      </c>
      <c r="B57" s="248" t="s">
        <v>7032</v>
      </c>
      <c r="C57" s="251">
        <v>0.47281296659999988</v>
      </c>
      <c r="D57" s="252">
        <v>13</v>
      </c>
      <c r="E57" s="251">
        <v>0.28999999999999998</v>
      </c>
      <c r="F57" s="251">
        <v>9.8000000000000007</v>
      </c>
      <c r="G57" s="251">
        <v>9.12578624E-2</v>
      </c>
      <c r="H57" s="251">
        <v>30.3</v>
      </c>
      <c r="I57" s="252">
        <v>2</v>
      </c>
      <c r="J57" s="252" t="str">
        <f>IFERROR(VLOOKUP($B57,'Core Indicators'!$E$3:$EU$906,147,FALSE),"x")</f>
        <v>x</v>
      </c>
      <c r="K57" s="253">
        <v>1.2812571526000001</v>
      </c>
      <c r="L57" s="251">
        <v>10</v>
      </c>
      <c r="M57" s="252">
        <v>94</v>
      </c>
      <c r="N57" s="252">
        <v>74</v>
      </c>
      <c r="O57" s="252" t="str">
        <f>IFERROR(VLOOKUP(B57,'Core Indicators'!$E$3:$G$9906,3,FALSE),"x")</f>
        <v>x</v>
      </c>
      <c r="P57" s="252">
        <v>42390</v>
      </c>
      <c r="Q57" s="246"/>
      <c r="R57" s="246"/>
      <c r="S57" s="246"/>
      <c r="T57" s="246"/>
      <c r="U57" s="246"/>
      <c r="V57" s="246"/>
      <c r="W57" s="246"/>
      <c r="X57" s="246"/>
      <c r="Y57" s="246"/>
      <c r="Z57" s="246"/>
      <c r="AA57" s="246"/>
      <c r="AB57" s="246"/>
      <c r="AC57" s="246"/>
      <c r="AD57" s="246"/>
      <c r="AE57" s="246"/>
      <c r="AF57" s="246"/>
      <c r="AG57" s="246"/>
      <c r="AH57" s="246"/>
      <c r="AI57" s="246"/>
      <c r="AJ57" s="246"/>
      <c r="AK57" s="246"/>
      <c r="AL57" s="246"/>
      <c r="AM57" s="246"/>
      <c r="AN57" s="246"/>
      <c r="AO57" s="246"/>
      <c r="AP57" s="246"/>
      <c r="AQ57" s="246"/>
      <c r="AR57" s="246"/>
      <c r="AS57" s="246"/>
      <c r="AT57" s="246"/>
      <c r="AU57" s="246"/>
      <c r="AV57" s="246"/>
      <c r="AW57" s="246"/>
      <c r="AX57" s="246"/>
      <c r="AY57" s="246"/>
      <c r="AZ57" s="246"/>
      <c r="BA57" s="246"/>
      <c r="BB57" s="246"/>
      <c r="BC57" s="246"/>
      <c r="BD57" s="246"/>
      <c r="BE57" s="246"/>
      <c r="BF57" s="246"/>
      <c r="BG57" s="246"/>
      <c r="BH57" s="246"/>
      <c r="BI57" s="246"/>
      <c r="BJ57" s="246"/>
      <c r="BK57" s="246"/>
      <c r="BL57" s="246"/>
      <c r="BM57" s="246"/>
      <c r="BN57" s="246"/>
      <c r="BO57" s="246"/>
      <c r="BP57" s="246"/>
      <c r="BQ57" s="246"/>
      <c r="BR57" s="246"/>
      <c r="BS57" s="246"/>
      <c r="BT57" s="246"/>
      <c r="BU57" s="246"/>
      <c r="BV57" s="246"/>
      <c r="BW57" s="246"/>
      <c r="BX57" s="246"/>
      <c r="BY57" s="246"/>
      <c r="BZ57" s="246"/>
      <c r="CA57" s="246"/>
      <c r="CB57" s="246"/>
      <c r="CC57" s="246"/>
      <c r="CD57" s="246"/>
      <c r="CE57" s="246"/>
      <c r="CF57" s="246"/>
      <c r="CG57" s="246"/>
      <c r="CH57" s="246"/>
      <c r="CI57" s="246"/>
      <c r="CJ57" s="246"/>
      <c r="CK57" s="246"/>
      <c r="CL57" s="246"/>
      <c r="CM57" s="246"/>
      <c r="CN57" s="246"/>
      <c r="CO57" s="246"/>
      <c r="CP57" s="246"/>
      <c r="CQ57" s="246"/>
      <c r="CR57" s="246"/>
      <c r="CS57" s="246"/>
      <c r="CT57" s="246"/>
      <c r="CU57" s="246"/>
      <c r="CV57" s="246"/>
      <c r="CW57" s="246"/>
      <c r="CX57" s="246"/>
      <c r="CY57" s="246"/>
      <c r="CZ57" s="246"/>
      <c r="DA57" s="246"/>
      <c r="DB57" s="246"/>
      <c r="DC57" s="246"/>
      <c r="DD57" s="246"/>
      <c r="DE57" s="246"/>
      <c r="DF57" s="246"/>
      <c r="DG57" s="246"/>
      <c r="DH57" s="246"/>
      <c r="DI57" s="246"/>
      <c r="DJ57" s="246"/>
      <c r="DK57" s="246"/>
      <c r="DL57" s="246"/>
    </row>
    <row r="58" spans="1:116" x14ac:dyDescent="0.25">
      <c r="A58" s="247" t="s">
        <v>573</v>
      </c>
      <c r="B58" s="248" t="s">
        <v>7033</v>
      </c>
      <c r="C58" s="251">
        <v>0.76015806069999992</v>
      </c>
      <c r="D58" s="252">
        <v>3</v>
      </c>
      <c r="E58" s="251">
        <v>0.27339999999999998</v>
      </c>
      <c r="F58" s="251">
        <v>4</v>
      </c>
      <c r="G58" s="251">
        <v>0.50796334649999997</v>
      </c>
      <c r="H58" s="251">
        <v>35</v>
      </c>
      <c r="I58" s="252">
        <v>10</v>
      </c>
      <c r="J58" s="252">
        <f>IFERROR(VLOOKUP($B58,'Core Indicators'!$E$3:$EU$906,147,FALSE),"x")</f>
        <v>11174</v>
      </c>
      <c r="K58" s="253">
        <v>-0.47347819810000003</v>
      </c>
      <c r="L58" s="251">
        <v>3.25</v>
      </c>
      <c r="M58" s="252">
        <v>24</v>
      </c>
      <c r="N58" s="252">
        <v>37</v>
      </c>
      <c r="O58" s="252">
        <f>IFERROR(VLOOKUP(B58,'Core Indicators'!$E$3:$G$9906,3,FALSE),"x")</f>
        <v>103700000</v>
      </c>
      <c r="P58" s="252">
        <v>1000000</v>
      </c>
      <c r="Q58" s="246"/>
      <c r="R58" s="246"/>
      <c r="S58" s="246"/>
      <c r="T58" s="246"/>
      <c r="U58" s="246"/>
      <c r="V58" s="246"/>
      <c r="W58" s="246"/>
      <c r="X58" s="246"/>
      <c r="Y58" s="246"/>
      <c r="Z58" s="246"/>
      <c r="AA58" s="246"/>
      <c r="AB58" s="246"/>
      <c r="AC58" s="246"/>
      <c r="AD58" s="246"/>
      <c r="AE58" s="246"/>
      <c r="AF58" s="246"/>
      <c r="AG58" s="246"/>
      <c r="AH58" s="246"/>
      <c r="AI58" s="246"/>
      <c r="AJ58" s="246"/>
      <c r="AK58" s="246"/>
      <c r="AL58" s="246"/>
      <c r="AM58" s="246"/>
      <c r="AN58" s="246"/>
      <c r="AO58" s="246"/>
      <c r="AP58" s="246"/>
      <c r="AQ58" s="246"/>
      <c r="AR58" s="246"/>
      <c r="AS58" s="246"/>
      <c r="AT58" s="246"/>
      <c r="AU58" s="246"/>
      <c r="AV58" s="246"/>
      <c r="AW58" s="246"/>
      <c r="AX58" s="246"/>
      <c r="AY58" s="246"/>
      <c r="AZ58" s="246"/>
      <c r="BA58" s="246"/>
      <c r="BB58" s="246"/>
      <c r="BC58" s="246"/>
      <c r="BD58" s="246"/>
      <c r="BE58" s="246"/>
      <c r="BF58" s="246"/>
      <c r="BG58" s="246"/>
      <c r="BH58" s="246"/>
      <c r="BI58" s="246"/>
      <c r="BJ58" s="246"/>
      <c r="BK58" s="246"/>
      <c r="BL58" s="246"/>
      <c r="BM58" s="246"/>
      <c r="BN58" s="246"/>
      <c r="BO58" s="246"/>
      <c r="BP58" s="246"/>
      <c r="BQ58" s="246"/>
      <c r="BR58" s="246"/>
      <c r="BS58" s="246"/>
      <c r="BT58" s="246"/>
      <c r="BU58" s="246"/>
      <c r="BV58" s="246"/>
      <c r="BW58" s="246"/>
      <c r="BX58" s="246"/>
      <c r="BY58" s="246"/>
      <c r="BZ58" s="246"/>
      <c r="CA58" s="246"/>
      <c r="CB58" s="246"/>
      <c r="CC58" s="246"/>
      <c r="CD58" s="246"/>
      <c r="CE58" s="246"/>
      <c r="CF58" s="246"/>
      <c r="CG58" s="246"/>
      <c r="CH58" s="246"/>
      <c r="CI58" s="246"/>
      <c r="CJ58" s="246"/>
      <c r="CK58" s="246"/>
      <c r="CL58" s="246"/>
      <c r="CM58" s="246"/>
      <c r="CN58" s="246"/>
      <c r="CO58" s="246"/>
      <c r="CP58" s="246"/>
      <c r="CQ58" s="246"/>
      <c r="CR58" s="246"/>
      <c r="CS58" s="246"/>
      <c r="CT58" s="246"/>
      <c r="CU58" s="246"/>
      <c r="CV58" s="246"/>
      <c r="CW58" s="246"/>
      <c r="CX58" s="246"/>
      <c r="CY58" s="246"/>
      <c r="CZ58" s="246"/>
      <c r="DA58" s="246"/>
      <c r="DB58" s="246"/>
      <c r="DC58" s="246"/>
      <c r="DD58" s="246"/>
      <c r="DE58" s="246"/>
      <c r="DF58" s="246"/>
      <c r="DG58" s="246"/>
      <c r="DH58" s="246"/>
      <c r="DI58" s="246"/>
      <c r="DJ58" s="246"/>
      <c r="DK58" s="246"/>
      <c r="DL58" s="246"/>
    </row>
    <row r="59" spans="1:116" x14ac:dyDescent="0.25">
      <c r="A59" s="247" t="s">
        <v>7034</v>
      </c>
      <c r="B59" s="248" t="s">
        <v>7035</v>
      </c>
      <c r="C59" s="251">
        <v>0.1314999869</v>
      </c>
      <c r="D59" s="252">
        <v>11</v>
      </c>
      <c r="E59" s="251">
        <v>0</v>
      </c>
      <c r="F59" s="251" t="s">
        <v>14</v>
      </c>
      <c r="G59" s="251">
        <v>5.03954369E-2</v>
      </c>
      <c r="H59" s="251">
        <v>27.3</v>
      </c>
      <c r="I59" s="252">
        <v>0</v>
      </c>
      <c r="J59" s="252" t="str">
        <f>IFERROR(VLOOKUP($B59,'Core Indicators'!$E$3:$EU$906,147,FALSE),"x")</f>
        <v>x</v>
      </c>
      <c r="K59" s="253">
        <v>2.0221455097000001</v>
      </c>
      <c r="L59" s="251" t="s">
        <v>14</v>
      </c>
      <c r="M59" s="252">
        <v>100</v>
      </c>
      <c r="N59" s="252">
        <v>86</v>
      </c>
      <c r="O59" s="252" t="str">
        <f>IFERROR(VLOOKUP(B59,'Core Indicators'!$E$3:$G$9906,3,FALSE),"x")</f>
        <v>x</v>
      </c>
      <c r="P59" s="252">
        <v>303890</v>
      </c>
      <c r="Q59" s="246"/>
      <c r="R59" s="246"/>
      <c r="S59" s="246"/>
      <c r="T59" s="246"/>
      <c r="U59" s="246"/>
      <c r="V59" s="246"/>
      <c r="W59" s="246"/>
      <c r="X59" s="246"/>
      <c r="Y59" s="246"/>
      <c r="Z59" s="246"/>
      <c r="AA59" s="246"/>
      <c r="AB59" s="246"/>
      <c r="AC59" s="246"/>
      <c r="AD59" s="246"/>
      <c r="AE59" s="246"/>
      <c r="AF59" s="246"/>
      <c r="AG59" s="246"/>
      <c r="AH59" s="246"/>
      <c r="AI59" s="246"/>
      <c r="AJ59" s="246"/>
      <c r="AK59" s="246"/>
      <c r="AL59" s="246"/>
      <c r="AM59" s="246"/>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6"/>
      <c r="BK59" s="246"/>
      <c r="BL59" s="246"/>
      <c r="BM59" s="246"/>
      <c r="BN59" s="246"/>
      <c r="BO59" s="246"/>
      <c r="BP59" s="246"/>
      <c r="BQ59" s="246"/>
      <c r="BR59" s="246"/>
      <c r="BS59" s="246"/>
      <c r="BT59" s="246"/>
      <c r="BU59" s="246"/>
      <c r="BV59" s="246"/>
      <c r="BW59" s="246"/>
      <c r="BX59" s="246"/>
      <c r="BY59" s="246"/>
      <c r="BZ59" s="246"/>
      <c r="CA59" s="246"/>
      <c r="CB59" s="246"/>
      <c r="CC59" s="246"/>
      <c r="CD59" s="246"/>
      <c r="CE59" s="246"/>
      <c r="CF59" s="246"/>
      <c r="CG59" s="246"/>
      <c r="CH59" s="246"/>
      <c r="CI59" s="246"/>
      <c r="CJ59" s="246"/>
      <c r="CK59" s="246"/>
      <c r="CL59" s="246"/>
      <c r="CM59" s="246"/>
      <c r="CN59" s="246"/>
      <c r="CO59" s="246"/>
      <c r="CP59" s="246"/>
      <c r="CQ59" s="246"/>
      <c r="CR59" s="246"/>
      <c r="CS59" s="246"/>
      <c r="CT59" s="246"/>
      <c r="CU59" s="246"/>
      <c r="CV59" s="246"/>
      <c r="CW59" s="246"/>
      <c r="CX59" s="246"/>
      <c r="CY59" s="246"/>
      <c r="CZ59" s="246"/>
      <c r="DA59" s="246"/>
      <c r="DB59" s="246"/>
      <c r="DC59" s="246"/>
      <c r="DD59" s="246"/>
      <c r="DE59" s="246"/>
      <c r="DF59" s="246"/>
      <c r="DG59" s="246"/>
      <c r="DH59" s="246"/>
      <c r="DI59" s="246"/>
      <c r="DJ59" s="246"/>
      <c r="DK59" s="246"/>
      <c r="DL59" s="246"/>
    </row>
    <row r="60" spans="1:116" x14ac:dyDescent="0.25">
      <c r="A60" s="247" t="s">
        <v>7036</v>
      </c>
      <c r="B60" s="248" t="s">
        <v>7037</v>
      </c>
      <c r="C60" s="251">
        <v>0.53238296770000004</v>
      </c>
      <c r="D60" s="252">
        <v>3</v>
      </c>
      <c r="E60" s="251">
        <v>0</v>
      </c>
      <c r="F60" s="251" t="s">
        <v>14</v>
      </c>
      <c r="G60" s="251">
        <v>0.35655918990000002</v>
      </c>
      <c r="H60" s="251">
        <v>36.700000000000003</v>
      </c>
      <c r="I60" s="252">
        <v>0</v>
      </c>
      <c r="J60" s="252" t="str">
        <f>IFERROR(VLOOKUP($B60,'Core Indicators'!$E$3:$EU$906,147,FALSE),"x")</f>
        <v>x</v>
      </c>
      <c r="K60" s="253">
        <v>-2.57588495E-2</v>
      </c>
      <c r="L60" s="251" t="s">
        <v>14</v>
      </c>
      <c r="M60" s="252">
        <v>60</v>
      </c>
      <c r="N60" s="252" t="s">
        <v>14</v>
      </c>
      <c r="O60" s="252" t="str">
        <f>IFERROR(VLOOKUP(B60,'Core Indicators'!$E$3:$G$9906,3,FALSE),"x")</f>
        <v>x</v>
      </c>
      <c r="P60" s="252">
        <v>18270</v>
      </c>
      <c r="Q60" s="246"/>
      <c r="R60" s="246"/>
      <c r="S60" s="246"/>
      <c r="T60" s="246"/>
      <c r="U60" s="246"/>
      <c r="V60" s="246"/>
      <c r="W60" s="246"/>
      <c r="X60" s="246"/>
      <c r="Y60" s="246"/>
      <c r="Z60" s="246"/>
      <c r="AA60" s="246"/>
      <c r="AB60" s="246"/>
      <c r="AC60" s="246"/>
      <c r="AD60" s="246"/>
      <c r="AE60" s="246"/>
      <c r="AF60" s="246"/>
      <c r="AG60" s="246"/>
      <c r="AH60" s="246"/>
      <c r="AI60" s="246"/>
      <c r="AJ60" s="246"/>
      <c r="AK60" s="246"/>
      <c r="AL60" s="246"/>
      <c r="AM60" s="246"/>
      <c r="AN60" s="246"/>
      <c r="AO60" s="246"/>
      <c r="AP60" s="246"/>
      <c r="AQ60" s="246"/>
      <c r="AR60" s="246"/>
      <c r="AS60" s="246"/>
      <c r="AT60" s="246"/>
      <c r="AU60" s="246"/>
      <c r="AV60" s="246"/>
      <c r="AW60" s="246"/>
      <c r="AX60" s="246"/>
      <c r="AY60" s="246"/>
      <c r="AZ60" s="246"/>
      <c r="BA60" s="246"/>
      <c r="BB60" s="246"/>
      <c r="BC60" s="246"/>
      <c r="BD60" s="246"/>
      <c r="BE60" s="246"/>
      <c r="BF60" s="246"/>
      <c r="BG60" s="246"/>
      <c r="BH60" s="246"/>
      <c r="BI60" s="246"/>
      <c r="BJ60" s="246"/>
      <c r="BK60" s="246"/>
      <c r="BL60" s="246"/>
      <c r="BM60" s="246"/>
      <c r="BN60" s="246"/>
      <c r="BO60" s="246"/>
      <c r="BP60" s="246"/>
      <c r="BQ60" s="246"/>
      <c r="BR60" s="246"/>
      <c r="BS60" s="246"/>
      <c r="BT60" s="246"/>
      <c r="BU60" s="246"/>
      <c r="BV60" s="246"/>
      <c r="BW60" s="246"/>
      <c r="BX60" s="246"/>
      <c r="BY60" s="246"/>
      <c r="BZ60" s="246"/>
      <c r="CA60" s="246"/>
      <c r="CB60" s="246"/>
      <c r="CC60" s="246"/>
      <c r="CD60" s="246"/>
      <c r="CE60" s="246"/>
      <c r="CF60" s="246"/>
      <c r="CG60" s="246"/>
      <c r="CH60" s="246"/>
      <c r="CI60" s="246"/>
      <c r="CJ60" s="246"/>
      <c r="CK60" s="246"/>
      <c r="CL60" s="246"/>
      <c r="CM60" s="246"/>
      <c r="CN60" s="246"/>
      <c r="CO60" s="246"/>
      <c r="CP60" s="246"/>
      <c r="CQ60" s="246"/>
      <c r="CR60" s="246"/>
      <c r="CS60" s="246"/>
      <c r="CT60" s="246"/>
      <c r="CU60" s="246"/>
      <c r="CV60" s="246"/>
      <c r="CW60" s="246"/>
      <c r="CX60" s="246"/>
      <c r="CY60" s="246"/>
      <c r="CZ60" s="246"/>
      <c r="DA60" s="246"/>
      <c r="DB60" s="246"/>
      <c r="DC60" s="246"/>
      <c r="DD60" s="246"/>
      <c r="DE60" s="246"/>
      <c r="DF60" s="246"/>
      <c r="DG60" s="246"/>
      <c r="DH60" s="246"/>
      <c r="DI60" s="246"/>
      <c r="DJ60" s="246"/>
      <c r="DK60" s="246"/>
      <c r="DL60" s="246"/>
    </row>
    <row r="61" spans="1:116" x14ac:dyDescent="0.25">
      <c r="A61" s="247" t="s">
        <v>7038</v>
      </c>
      <c r="B61" s="248" t="s">
        <v>7039</v>
      </c>
      <c r="C61" s="251">
        <v>4.7355978600000001E-2</v>
      </c>
      <c r="D61" s="252">
        <v>10</v>
      </c>
      <c r="E61" s="251">
        <v>2.3E-2</v>
      </c>
      <c r="F61" s="251" t="s">
        <v>14</v>
      </c>
      <c r="G61" s="251">
        <v>5.1375861000000002E-2</v>
      </c>
      <c r="H61" s="251">
        <v>32.4</v>
      </c>
      <c r="I61" s="252">
        <v>4</v>
      </c>
      <c r="J61" s="252" t="str">
        <f>IFERROR(VLOOKUP($B61,'Core Indicators'!$E$3:$EU$906,147,FALSE),"x")</f>
        <v>x</v>
      </c>
      <c r="K61" s="253">
        <v>1.4120583534</v>
      </c>
      <c r="L61" s="251" t="s">
        <v>14</v>
      </c>
      <c r="M61" s="252">
        <v>90</v>
      </c>
      <c r="N61" s="252">
        <v>69</v>
      </c>
      <c r="O61" s="252" t="str">
        <f>IFERROR(VLOOKUP(B61,'Core Indicators'!$E$3:$G$9906,3,FALSE),"x")</f>
        <v>x</v>
      </c>
      <c r="P61" s="252">
        <v>547557</v>
      </c>
      <c r="Q61" s="246"/>
      <c r="R61" s="246"/>
      <c r="S61" s="246"/>
      <c r="T61" s="246"/>
      <c r="U61" s="246"/>
      <c r="V61" s="246"/>
      <c r="W61" s="246"/>
      <c r="X61" s="246"/>
      <c r="Y61" s="246"/>
      <c r="Z61" s="246"/>
      <c r="AA61" s="246"/>
      <c r="AB61" s="246"/>
      <c r="AC61" s="246"/>
      <c r="AD61" s="246"/>
      <c r="AE61" s="246"/>
      <c r="AF61" s="246"/>
      <c r="AG61" s="246"/>
      <c r="AH61" s="246"/>
      <c r="AI61" s="246"/>
      <c r="AJ61" s="246"/>
      <c r="AK61" s="246"/>
      <c r="AL61" s="246"/>
      <c r="AM61" s="246"/>
      <c r="AN61" s="246"/>
      <c r="AO61" s="246"/>
      <c r="AP61" s="246"/>
      <c r="AQ61" s="246"/>
      <c r="AR61" s="246"/>
      <c r="AS61" s="246"/>
      <c r="AT61" s="246"/>
      <c r="AU61" s="246"/>
      <c r="AV61" s="246"/>
      <c r="AW61" s="246"/>
      <c r="AX61" s="246"/>
      <c r="AY61" s="246"/>
      <c r="AZ61" s="246"/>
      <c r="BA61" s="246"/>
      <c r="BB61" s="246"/>
      <c r="BC61" s="246"/>
      <c r="BD61" s="246"/>
      <c r="BE61" s="246"/>
      <c r="BF61" s="246"/>
      <c r="BG61" s="246"/>
      <c r="BH61" s="246"/>
      <c r="BI61" s="246"/>
      <c r="BJ61" s="246"/>
      <c r="BK61" s="246"/>
      <c r="BL61" s="246"/>
      <c r="BM61" s="246"/>
      <c r="BN61" s="246"/>
      <c r="BO61" s="246"/>
      <c r="BP61" s="246"/>
      <c r="BQ61" s="246"/>
      <c r="BR61" s="246"/>
      <c r="BS61" s="246"/>
      <c r="BT61" s="246"/>
      <c r="BU61" s="246"/>
      <c r="BV61" s="246"/>
      <c r="BW61" s="246"/>
      <c r="BX61" s="246"/>
      <c r="BY61" s="246"/>
      <c r="BZ61" s="246"/>
      <c r="CA61" s="246"/>
      <c r="CB61" s="246"/>
      <c r="CC61" s="246"/>
      <c r="CD61" s="246"/>
      <c r="CE61" s="246"/>
      <c r="CF61" s="246"/>
      <c r="CG61" s="246"/>
      <c r="CH61" s="246"/>
      <c r="CI61" s="246"/>
      <c r="CJ61" s="246"/>
      <c r="CK61" s="246"/>
      <c r="CL61" s="246"/>
      <c r="CM61" s="246"/>
      <c r="CN61" s="246"/>
      <c r="CO61" s="246"/>
      <c r="CP61" s="246"/>
      <c r="CQ61" s="246"/>
      <c r="CR61" s="246"/>
      <c r="CS61" s="246"/>
      <c r="CT61" s="246"/>
      <c r="CU61" s="246"/>
      <c r="CV61" s="246"/>
      <c r="CW61" s="246"/>
      <c r="CX61" s="246"/>
      <c r="CY61" s="246"/>
      <c r="CZ61" s="246"/>
      <c r="DA61" s="246"/>
      <c r="DB61" s="246"/>
      <c r="DC61" s="246"/>
      <c r="DD61" s="246"/>
      <c r="DE61" s="246"/>
      <c r="DF61" s="246"/>
      <c r="DG61" s="246"/>
      <c r="DH61" s="246"/>
      <c r="DI61" s="246"/>
      <c r="DJ61" s="246"/>
      <c r="DK61" s="246"/>
      <c r="DL61" s="246"/>
    </row>
    <row r="62" spans="1:116" x14ac:dyDescent="0.25">
      <c r="A62" s="247" t="s">
        <v>7040</v>
      </c>
      <c r="B62" s="248" t="s">
        <v>7041</v>
      </c>
      <c r="C62" s="251">
        <v>0</v>
      </c>
      <c r="D62" s="252">
        <v>11</v>
      </c>
      <c r="E62" s="251">
        <v>0</v>
      </c>
      <c r="F62" s="251" t="s">
        <v>14</v>
      </c>
      <c r="G62" s="251" t="s">
        <v>14</v>
      </c>
      <c r="H62" s="251">
        <v>40.1</v>
      </c>
      <c r="I62" s="252">
        <v>0</v>
      </c>
      <c r="J62" s="252" t="str">
        <f>IFERROR(VLOOKUP($B62,'Core Indicators'!$E$3:$EU$906,147,FALSE),"x")</f>
        <v>x</v>
      </c>
      <c r="K62" s="253">
        <v>2.41156537E-2</v>
      </c>
      <c r="L62" s="251" t="s">
        <v>14</v>
      </c>
      <c r="M62" s="252">
        <v>92</v>
      </c>
      <c r="N62" s="252" t="s">
        <v>14</v>
      </c>
      <c r="O62" s="252" t="str">
        <f>IFERROR(VLOOKUP(B62,'Core Indicators'!$E$3:$G$9906,3,FALSE),"x")</f>
        <v>x</v>
      </c>
      <c r="P62" s="252">
        <v>700</v>
      </c>
      <c r="Q62" s="246"/>
      <c r="R62" s="246"/>
      <c r="S62" s="246"/>
      <c r="T62" s="246"/>
      <c r="U62" s="246"/>
      <c r="V62" s="246"/>
      <c r="W62" s="246"/>
      <c r="X62" s="246"/>
      <c r="Y62" s="246"/>
      <c r="Z62" s="246"/>
      <c r="AA62" s="246"/>
      <c r="AB62" s="246"/>
      <c r="AC62" s="246"/>
      <c r="AD62" s="246"/>
      <c r="AE62" s="246"/>
      <c r="AF62" s="246"/>
      <c r="AG62" s="246"/>
      <c r="AH62" s="246"/>
      <c r="AI62" s="246"/>
      <c r="AJ62" s="246"/>
      <c r="AK62" s="246"/>
      <c r="AL62" s="246"/>
      <c r="AM62" s="246"/>
      <c r="AN62" s="246"/>
      <c r="AO62" s="246"/>
      <c r="AP62" s="246"/>
      <c r="AQ62" s="246"/>
      <c r="AR62" s="246"/>
      <c r="AS62" s="246"/>
      <c r="AT62" s="246"/>
      <c r="AU62" s="246"/>
      <c r="AV62" s="246"/>
      <c r="AW62" s="246"/>
      <c r="AX62" s="246"/>
      <c r="AY62" s="246"/>
      <c r="AZ62" s="246"/>
      <c r="BA62" s="246"/>
      <c r="BB62" s="246"/>
      <c r="BC62" s="246"/>
      <c r="BD62" s="246"/>
      <c r="BE62" s="246"/>
      <c r="BF62" s="246"/>
      <c r="BG62" s="246"/>
      <c r="BH62" s="246"/>
      <c r="BI62" s="246"/>
      <c r="BJ62" s="246"/>
      <c r="BK62" s="246"/>
      <c r="BL62" s="246"/>
      <c r="BM62" s="246"/>
      <c r="BN62" s="246"/>
      <c r="BO62" s="246"/>
      <c r="BP62" s="246"/>
      <c r="BQ62" s="246"/>
      <c r="BR62" s="246"/>
      <c r="BS62" s="246"/>
      <c r="BT62" s="246"/>
      <c r="BU62" s="246"/>
      <c r="BV62" s="246"/>
      <c r="BW62" s="246"/>
      <c r="BX62" s="246"/>
      <c r="BY62" s="246"/>
      <c r="BZ62" s="246"/>
      <c r="CA62" s="246"/>
      <c r="CB62" s="246"/>
      <c r="CC62" s="246"/>
      <c r="CD62" s="246"/>
      <c r="CE62" s="246"/>
      <c r="CF62" s="246"/>
      <c r="CG62" s="246"/>
      <c r="CH62" s="246"/>
      <c r="CI62" s="246"/>
      <c r="CJ62" s="246"/>
      <c r="CK62" s="246"/>
      <c r="CL62" s="246"/>
      <c r="CM62" s="246"/>
      <c r="CN62" s="246"/>
      <c r="CO62" s="246"/>
      <c r="CP62" s="246"/>
      <c r="CQ62" s="246"/>
      <c r="CR62" s="246"/>
      <c r="CS62" s="246"/>
      <c r="CT62" s="246"/>
      <c r="CU62" s="246"/>
      <c r="CV62" s="246"/>
      <c r="CW62" s="246"/>
      <c r="CX62" s="246"/>
      <c r="CY62" s="246"/>
      <c r="CZ62" s="246"/>
      <c r="DA62" s="246"/>
      <c r="DB62" s="246"/>
      <c r="DC62" s="246"/>
      <c r="DD62" s="246"/>
      <c r="DE62" s="246"/>
      <c r="DF62" s="246"/>
      <c r="DG62" s="246"/>
      <c r="DH62" s="246"/>
      <c r="DI62" s="246"/>
      <c r="DJ62" s="246"/>
      <c r="DK62" s="246"/>
      <c r="DL62" s="246"/>
    </row>
    <row r="63" spans="1:116" x14ac:dyDescent="0.25">
      <c r="A63" s="247" t="s">
        <v>7042</v>
      </c>
      <c r="B63" s="248" t="s">
        <v>7043</v>
      </c>
      <c r="C63" s="251">
        <v>0.77740000549999999</v>
      </c>
      <c r="D63" s="252">
        <v>9</v>
      </c>
      <c r="E63" s="251">
        <v>0.01</v>
      </c>
      <c r="F63" s="251">
        <v>4.7</v>
      </c>
      <c r="G63" s="251">
        <v>0.53430152109999995</v>
      </c>
      <c r="H63" s="251">
        <v>38</v>
      </c>
      <c r="I63" s="252">
        <v>2</v>
      </c>
      <c r="J63" s="252" t="str">
        <f>IFERROR(VLOOKUP($B63,'Core Indicators'!$E$3:$EU$906,147,FALSE),"x")</f>
        <v>x</v>
      </c>
      <c r="K63" s="253">
        <v>-0.7328509688</v>
      </c>
      <c r="L63" s="251">
        <v>3.75</v>
      </c>
      <c r="M63" s="252">
        <v>22</v>
      </c>
      <c r="N63" s="252">
        <v>31</v>
      </c>
      <c r="O63" s="252" t="str">
        <f>IFERROR(VLOOKUP(B63,'Core Indicators'!$E$3:$G$9906,3,FALSE),"x")</f>
        <v>x</v>
      </c>
      <c r="P63" s="252">
        <v>257670</v>
      </c>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6"/>
      <c r="AP63" s="246"/>
      <c r="AQ63" s="246"/>
      <c r="AR63" s="246"/>
      <c r="AS63" s="246"/>
      <c r="AT63" s="246"/>
      <c r="AU63" s="246"/>
      <c r="AV63" s="246"/>
      <c r="AW63" s="246"/>
      <c r="AX63" s="246"/>
      <c r="AY63" s="246"/>
      <c r="AZ63" s="246"/>
      <c r="BA63" s="246"/>
      <c r="BB63" s="246"/>
      <c r="BC63" s="246"/>
      <c r="BD63" s="246"/>
      <c r="BE63" s="246"/>
      <c r="BF63" s="246"/>
      <c r="BG63" s="246"/>
      <c r="BH63" s="246"/>
      <c r="BI63" s="246"/>
      <c r="BJ63" s="246"/>
      <c r="BK63" s="246"/>
      <c r="BL63" s="246"/>
      <c r="BM63" s="246"/>
      <c r="BN63" s="246"/>
      <c r="BO63" s="246"/>
      <c r="BP63" s="246"/>
      <c r="BQ63" s="246"/>
      <c r="BR63" s="246"/>
      <c r="BS63" s="246"/>
      <c r="BT63" s="246"/>
      <c r="BU63" s="246"/>
      <c r="BV63" s="246"/>
      <c r="BW63" s="246"/>
      <c r="BX63" s="246"/>
      <c r="BY63" s="246"/>
      <c r="BZ63" s="246"/>
      <c r="CA63" s="246"/>
      <c r="CB63" s="246"/>
      <c r="CC63" s="246"/>
      <c r="CD63" s="246"/>
      <c r="CE63" s="246"/>
      <c r="CF63" s="246"/>
      <c r="CG63" s="246"/>
      <c r="CH63" s="246"/>
      <c r="CI63" s="246"/>
      <c r="CJ63" s="246"/>
      <c r="CK63" s="246"/>
      <c r="CL63" s="246"/>
      <c r="CM63" s="246"/>
      <c r="CN63" s="246"/>
      <c r="CO63" s="246"/>
      <c r="CP63" s="246"/>
      <c r="CQ63" s="246"/>
      <c r="CR63" s="246"/>
      <c r="CS63" s="246"/>
      <c r="CT63" s="246"/>
      <c r="CU63" s="246"/>
      <c r="CV63" s="246"/>
      <c r="CW63" s="246"/>
      <c r="CX63" s="246"/>
      <c r="CY63" s="246"/>
      <c r="CZ63" s="246"/>
      <c r="DA63" s="246"/>
      <c r="DB63" s="246"/>
      <c r="DC63" s="246"/>
      <c r="DD63" s="246"/>
      <c r="DE63" s="246"/>
      <c r="DF63" s="246"/>
      <c r="DG63" s="246"/>
      <c r="DH63" s="246"/>
      <c r="DI63" s="246"/>
      <c r="DJ63" s="246"/>
      <c r="DK63" s="246"/>
      <c r="DL63" s="246"/>
    </row>
    <row r="64" spans="1:116" x14ac:dyDescent="0.25">
      <c r="A64" s="247" t="s">
        <v>7044</v>
      </c>
      <c r="B64" s="248" t="s">
        <v>7045</v>
      </c>
      <c r="C64" s="251">
        <v>0.32496100410000001</v>
      </c>
      <c r="D64" s="252">
        <v>13</v>
      </c>
      <c r="E64" s="251">
        <v>7.0000000000000007E-2</v>
      </c>
      <c r="F64" s="251" t="s">
        <v>14</v>
      </c>
      <c r="G64" s="251">
        <v>0.1191900699</v>
      </c>
      <c r="H64" s="251">
        <v>35.1</v>
      </c>
      <c r="I64" s="252">
        <v>6</v>
      </c>
      <c r="J64" s="252" t="str">
        <f>IFERROR(VLOOKUP($B64,'Core Indicators'!$E$3:$EU$906,147,FALSE),"x")</f>
        <v>x</v>
      </c>
      <c r="K64" s="253">
        <v>1.6009106635999999</v>
      </c>
      <c r="L64" s="251" t="s">
        <v>14</v>
      </c>
      <c r="M64" s="252">
        <v>94</v>
      </c>
      <c r="N64" s="252">
        <v>77</v>
      </c>
      <c r="O64" s="252" t="str">
        <f>IFERROR(VLOOKUP(B64,'Core Indicators'!$E$3:$G$9906,3,FALSE),"x")</f>
        <v>x</v>
      </c>
      <c r="P64" s="252">
        <v>241930</v>
      </c>
      <c r="Q64" s="246"/>
      <c r="R64" s="246"/>
      <c r="S64" s="246"/>
      <c r="T64" s="246"/>
      <c r="U64" s="246"/>
      <c r="V64" s="246"/>
      <c r="W64" s="246"/>
      <c r="X64" s="246"/>
      <c r="Y64" s="246"/>
      <c r="Z64" s="246"/>
      <c r="AA64" s="246"/>
      <c r="AB64" s="246"/>
      <c r="AC64" s="246"/>
      <c r="AD64" s="246"/>
      <c r="AE64" s="246"/>
      <c r="AF64" s="246"/>
      <c r="AG64" s="246"/>
      <c r="AH64" s="246"/>
      <c r="AI64" s="246"/>
      <c r="AJ64" s="246"/>
      <c r="AK64" s="246"/>
      <c r="AL64" s="246"/>
      <c r="AM64" s="246"/>
      <c r="AN64" s="246"/>
      <c r="AO64" s="246"/>
      <c r="AP64" s="246"/>
      <c r="AQ64" s="246"/>
      <c r="AR64" s="246"/>
      <c r="AS64" s="246"/>
      <c r="AT64" s="246"/>
      <c r="AU64" s="246"/>
      <c r="AV64" s="246"/>
      <c r="AW64" s="246"/>
      <c r="AX64" s="246"/>
      <c r="AY64" s="246"/>
      <c r="AZ64" s="246"/>
      <c r="BA64" s="246"/>
      <c r="BB64" s="246"/>
      <c r="BC64" s="246"/>
      <c r="BD64" s="246"/>
      <c r="BE64" s="246"/>
      <c r="BF64" s="246"/>
      <c r="BG64" s="246"/>
      <c r="BH64" s="246"/>
      <c r="BI64" s="246"/>
      <c r="BJ64" s="246"/>
      <c r="BK64" s="246"/>
      <c r="BL64" s="246"/>
      <c r="BM64" s="246"/>
      <c r="BN64" s="246"/>
      <c r="BO64" s="246"/>
      <c r="BP64" s="246"/>
      <c r="BQ64" s="246"/>
      <c r="BR64" s="246"/>
      <c r="BS64" s="246"/>
      <c r="BT64" s="246"/>
      <c r="BU64" s="246"/>
      <c r="BV64" s="246"/>
      <c r="BW64" s="246"/>
      <c r="BX64" s="246"/>
      <c r="BY64" s="246"/>
      <c r="BZ64" s="246"/>
      <c r="CA64" s="246"/>
      <c r="CB64" s="246"/>
      <c r="CC64" s="246"/>
      <c r="CD64" s="246"/>
      <c r="CE64" s="246"/>
      <c r="CF64" s="246"/>
      <c r="CG64" s="246"/>
      <c r="CH64" s="246"/>
      <c r="CI64" s="246"/>
      <c r="CJ64" s="246"/>
      <c r="CK64" s="246"/>
      <c r="CL64" s="246"/>
      <c r="CM64" s="246"/>
      <c r="CN64" s="246"/>
      <c r="CO64" s="246"/>
      <c r="CP64" s="246"/>
      <c r="CQ64" s="246"/>
      <c r="CR64" s="246"/>
      <c r="CS64" s="246"/>
      <c r="CT64" s="246"/>
      <c r="CU64" s="246"/>
      <c r="CV64" s="246"/>
      <c r="CW64" s="246"/>
      <c r="CX64" s="246"/>
      <c r="CY64" s="246"/>
      <c r="CZ64" s="246"/>
      <c r="DA64" s="246"/>
      <c r="DB64" s="246"/>
      <c r="DC64" s="246"/>
      <c r="DD64" s="246"/>
      <c r="DE64" s="246"/>
      <c r="DF64" s="246"/>
      <c r="DG64" s="246"/>
      <c r="DH64" s="246"/>
      <c r="DI64" s="246"/>
      <c r="DJ64" s="246"/>
      <c r="DK64" s="246"/>
      <c r="DL64" s="246"/>
    </row>
    <row r="65" spans="1:116" x14ac:dyDescent="0.25">
      <c r="A65" s="247" t="s">
        <v>7046</v>
      </c>
      <c r="B65" s="248" t="s">
        <v>7047</v>
      </c>
      <c r="C65" s="251">
        <v>0.32528704609999998</v>
      </c>
      <c r="D65" s="252">
        <v>5</v>
      </c>
      <c r="E65" s="251">
        <v>0.30399999999999999</v>
      </c>
      <c r="F65" s="251">
        <v>6.6</v>
      </c>
      <c r="G65" s="251">
        <v>0.35077464800000002</v>
      </c>
      <c r="H65" s="251">
        <v>35.9</v>
      </c>
      <c r="I65" s="252">
        <v>6</v>
      </c>
      <c r="J65" s="252" t="str">
        <f>IFERROR(VLOOKUP($B65,'Core Indicators'!$E$3:$EU$906,147,FALSE),"x")</f>
        <v>x</v>
      </c>
      <c r="K65" s="253">
        <v>0.30997923020000001</v>
      </c>
      <c r="L65" s="251">
        <v>6.25</v>
      </c>
      <c r="M65" s="252">
        <v>61</v>
      </c>
      <c r="N65" s="252">
        <v>56</v>
      </c>
      <c r="O65" s="252" t="str">
        <f>IFERROR(VLOOKUP(B65,'Core Indicators'!$E$3:$G$9906,3,FALSE),"x")</f>
        <v>x</v>
      </c>
      <c r="P65" s="252">
        <v>69490</v>
      </c>
      <c r="Q65" s="246"/>
      <c r="R65" s="246"/>
      <c r="S65" s="246"/>
      <c r="T65" s="246"/>
      <c r="U65" s="246"/>
      <c r="V65" s="246"/>
      <c r="W65" s="246"/>
      <c r="X65" s="246"/>
      <c r="Y65" s="246"/>
      <c r="Z65" s="246"/>
      <c r="AA65" s="246"/>
      <c r="AB65" s="246"/>
      <c r="AC65" s="246"/>
      <c r="AD65" s="246"/>
      <c r="AE65" s="246"/>
      <c r="AF65" s="246"/>
      <c r="AG65" s="246"/>
      <c r="AH65" s="246"/>
      <c r="AI65" s="246"/>
      <c r="AJ65" s="246"/>
      <c r="AK65" s="246"/>
      <c r="AL65" s="246"/>
      <c r="AM65" s="246"/>
      <c r="AN65" s="246"/>
      <c r="AO65" s="246"/>
      <c r="AP65" s="246"/>
      <c r="AQ65" s="246"/>
      <c r="AR65" s="246"/>
      <c r="AS65" s="246"/>
      <c r="AT65" s="246"/>
      <c r="AU65" s="246"/>
      <c r="AV65" s="246"/>
      <c r="AW65" s="246"/>
      <c r="AX65" s="246"/>
      <c r="AY65" s="246"/>
      <c r="AZ65" s="246"/>
      <c r="BA65" s="246"/>
      <c r="BB65" s="246"/>
      <c r="BC65" s="246"/>
      <c r="BD65" s="246"/>
      <c r="BE65" s="246"/>
      <c r="BF65" s="246"/>
      <c r="BG65" s="246"/>
      <c r="BH65" s="246"/>
      <c r="BI65" s="246"/>
      <c r="BJ65" s="246"/>
      <c r="BK65" s="246"/>
      <c r="BL65" s="246"/>
      <c r="BM65" s="246"/>
      <c r="BN65" s="246"/>
      <c r="BO65" s="246"/>
      <c r="BP65" s="246"/>
      <c r="BQ65" s="246"/>
      <c r="BR65" s="246"/>
      <c r="BS65" s="246"/>
      <c r="BT65" s="246"/>
      <c r="BU65" s="246"/>
      <c r="BV65" s="246"/>
      <c r="BW65" s="246"/>
      <c r="BX65" s="246"/>
      <c r="BY65" s="246"/>
      <c r="BZ65" s="246"/>
      <c r="CA65" s="246"/>
      <c r="CB65" s="246"/>
      <c r="CC65" s="246"/>
      <c r="CD65" s="246"/>
      <c r="CE65" s="246"/>
      <c r="CF65" s="246"/>
      <c r="CG65" s="246"/>
      <c r="CH65" s="246"/>
      <c r="CI65" s="246"/>
      <c r="CJ65" s="246"/>
      <c r="CK65" s="246"/>
      <c r="CL65" s="246"/>
      <c r="CM65" s="246"/>
      <c r="CN65" s="246"/>
      <c r="CO65" s="246"/>
      <c r="CP65" s="246"/>
      <c r="CQ65" s="246"/>
      <c r="CR65" s="246"/>
      <c r="CS65" s="246"/>
      <c r="CT65" s="246"/>
      <c r="CU65" s="246"/>
      <c r="CV65" s="246"/>
      <c r="CW65" s="246"/>
      <c r="CX65" s="246"/>
      <c r="CY65" s="246"/>
      <c r="CZ65" s="246"/>
      <c r="DA65" s="246"/>
      <c r="DB65" s="246"/>
      <c r="DC65" s="246"/>
      <c r="DD65" s="246"/>
      <c r="DE65" s="246"/>
      <c r="DF65" s="246"/>
      <c r="DG65" s="246"/>
      <c r="DH65" s="246"/>
      <c r="DI65" s="246"/>
      <c r="DJ65" s="246"/>
      <c r="DK65" s="246"/>
      <c r="DL65" s="246"/>
    </row>
    <row r="66" spans="1:116" x14ac:dyDescent="0.25">
      <c r="A66" s="247" t="s">
        <v>7048</v>
      </c>
      <c r="B66" s="248" t="s">
        <v>7049</v>
      </c>
      <c r="C66" s="251">
        <v>0.77995000079999999</v>
      </c>
      <c r="D66" s="252">
        <v>11</v>
      </c>
      <c r="E66" s="251">
        <v>0</v>
      </c>
      <c r="F66" s="251">
        <v>7.85</v>
      </c>
      <c r="G66" s="251">
        <v>0.54103560419999996</v>
      </c>
      <c r="H66" s="251">
        <v>43.5</v>
      </c>
      <c r="I66" s="252">
        <v>6</v>
      </c>
      <c r="J66" s="252" t="str">
        <f>IFERROR(VLOOKUP($B66,'Core Indicators'!$E$3:$EU$906,147,FALSE),"x")</f>
        <v>x</v>
      </c>
      <c r="K66" s="253">
        <v>4.6889737200000003E-2</v>
      </c>
      <c r="L66" s="251">
        <v>7</v>
      </c>
      <c r="M66" s="252">
        <v>82</v>
      </c>
      <c r="N66" s="252">
        <v>41</v>
      </c>
      <c r="O66" s="252" t="str">
        <f>IFERROR(VLOOKUP(B66,'Core Indicators'!$E$3:$G$9906,3,FALSE),"x")</f>
        <v>x</v>
      </c>
      <c r="P66" s="252">
        <v>227540</v>
      </c>
      <c r="Q66" s="246"/>
      <c r="R66" s="246"/>
      <c r="S66" s="246"/>
      <c r="T66" s="246"/>
      <c r="U66" s="246"/>
      <c r="V66" s="246"/>
      <c r="W66" s="246"/>
      <c r="X66" s="246"/>
      <c r="Y66" s="246"/>
      <c r="Z66" s="246"/>
      <c r="AA66" s="246"/>
      <c r="AB66" s="246"/>
      <c r="AC66" s="246"/>
      <c r="AD66" s="246"/>
      <c r="AE66" s="246"/>
      <c r="AF66" s="246"/>
      <c r="AG66" s="246"/>
      <c r="AH66" s="246"/>
      <c r="AI66" s="246"/>
      <c r="AJ66" s="246"/>
      <c r="AK66" s="246"/>
      <c r="AL66" s="246"/>
      <c r="AM66" s="246"/>
      <c r="AN66" s="246"/>
      <c r="AO66" s="246"/>
      <c r="AP66" s="246"/>
      <c r="AQ66" s="246"/>
      <c r="AR66" s="246"/>
      <c r="AS66" s="246"/>
      <c r="AT66" s="246"/>
      <c r="AU66" s="246"/>
      <c r="AV66" s="246"/>
      <c r="AW66" s="246"/>
      <c r="AX66" s="246"/>
      <c r="AY66" s="246"/>
      <c r="AZ66" s="246"/>
      <c r="BA66" s="246"/>
      <c r="BB66" s="246"/>
      <c r="BC66" s="246"/>
      <c r="BD66" s="246"/>
      <c r="BE66" s="246"/>
      <c r="BF66" s="246"/>
      <c r="BG66" s="246"/>
      <c r="BH66" s="246"/>
      <c r="BI66" s="246"/>
      <c r="BJ66" s="246"/>
      <c r="BK66" s="246"/>
      <c r="BL66" s="246"/>
      <c r="BM66" s="246"/>
      <c r="BN66" s="246"/>
      <c r="BO66" s="246"/>
      <c r="BP66" s="246"/>
      <c r="BQ66" s="246"/>
      <c r="BR66" s="246"/>
      <c r="BS66" s="246"/>
      <c r="BT66" s="246"/>
      <c r="BU66" s="246"/>
      <c r="BV66" s="246"/>
      <c r="BW66" s="246"/>
      <c r="BX66" s="246"/>
      <c r="BY66" s="246"/>
      <c r="BZ66" s="246"/>
      <c r="CA66" s="246"/>
      <c r="CB66" s="246"/>
      <c r="CC66" s="246"/>
      <c r="CD66" s="246"/>
      <c r="CE66" s="246"/>
      <c r="CF66" s="246"/>
      <c r="CG66" s="246"/>
      <c r="CH66" s="246"/>
      <c r="CI66" s="246"/>
      <c r="CJ66" s="246"/>
      <c r="CK66" s="246"/>
      <c r="CL66" s="246"/>
      <c r="CM66" s="246"/>
      <c r="CN66" s="246"/>
      <c r="CO66" s="246"/>
      <c r="CP66" s="246"/>
      <c r="CQ66" s="246"/>
      <c r="CR66" s="246"/>
      <c r="CS66" s="246"/>
      <c r="CT66" s="246"/>
      <c r="CU66" s="246"/>
      <c r="CV66" s="246"/>
      <c r="CW66" s="246"/>
      <c r="CX66" s="246"/>
      <c r="CY66" s="246"/>
      <c r="CZ66" s="246"/>
      <c r="DA66" s="246"/>
      <c r="DB66" s="246"/>
      <c r="DC66" s="246"/>
      <c r="DD66" s="246"/>
      <c r="DE66" s="246"/>
      <c r="DF66" s="246"/>
      <c r="DG66" s="246"/>
      <c r="DH66" s="246"/>
      <c r="DI66" s="246"/>
      <c r="DJ66" s="246"/>
      <c r="DK66" s="246"/>
      <c r="DL66" s="246"/>
    </row>
    <row r="67" spans="1:116" x14ac:dyDescent="0.25">
      <c r="A67" s="247" t="s">
        <v>7050</v>
      </c>
      <c r="B67" s="248" t="s">
        <v>7051</v>
      </c>
      <c r="C67" s="251">
        <v>0.70999998689999999</v>
      </c>
      <c r="D67" s="252">
        <v>6</v>
      </c>
      <c r="E67" s="251">
        <v>0.6</v>
      </c>
      <c r="F67" s="251">
        <v>5.95</v>
      </c>
      <c r="G67" s="251" t="s">
        <v>14</v>
      </c>
      <c r="H67" s="251">
        <v>33.700000000000003</v>
      </c>
      <c r="I67" s="252">
        <v>6</v>
      </c>
      <c r="J67" s="252" t="str">
        <f>IFERROR(VLOOKUP($B67,'Core Indicators'!$E$3:$EU$906,147,FALSE),"x")</f>
        <v>x</v>
      </c>
      <c r="K67" s="253">
        <v>-1.2090275288000001</v>
      </c>
      <c r="L67" s="251">
        <v>4.75</v>
      </c>
      <c r="M67" s="252">
        <v>40</v>
      </c>
      <c r="N67" s="252">
        <v>29</v>
      </c>
      <c r="O67" s="252" t="str">
        <f>IFERROR(VLOOKUP(B67,'Core Indicators'!$E$3:$G$9906,3,FALSE),"x")</f>
        <v>x</v>
      </c>
      <c r="P67" s="252">
        <v>245720</v>
      </c>
      <c r="Q67" s="246"/>
      <c r="R67" s="246"/>
      <c r="S67" s="246"/>
      <c r="T67" s="246"/>
      <c r="U67" s="246"/>
      <c r="V67" s="246"/>
      <c r="W67" s="246"/>
      <c r="X67" s="246"/>
      <c r="Y67" s="246"/>
      <c r="Z67" s="246"/>
      <c r="AA67" s="246"/>
      <c r="AB67" s="246"/>
      <c r="AC67" s="246"/>
      <c r="AD67" s="246"/>
      <c r="AE67" s="246"/>
      <c r="AF67" s="246"/>
      <c r="AG67" s="246"/>
      <c r="AH67" s="246"/>
      <c r="AI67" s="246"/>
      <c r="AJ67" s="246"/>
      <c r="AK67" s="246"/>
      <c r="AL67" s="246"/>
      <c r="AM67" s="246"/>
      <c r="AN67" s="246"/>
      <c r="AO67" s="246"/>
      <c r="AP67" s="246"/>
      <c r="AQ67" s="246"/>
      <c r="AR67" s="246"/>
      <c r="AS67" s="246"/>
      <c r="AT67" s="246"/>
      <c r="AU67" s="246"/>
      <c r="AV67" s="246"/>
      <c r="AW67" s="246"/>
      <c r="AX67" s="246"/>
      <c r="AY67" s="246"/>
      <c r="AZ67" s="246"/>
      <c r="BA67" s="246"/>
      <c r="BB67" s="246"/>
      <c r="BC67" s="246"/>
      <c r="BD67" s="246"/>
      <c r="BE67" s="246"/>
      <c r="BF67" s="246"/>
      <c r="BG67" s="246"/>
      <c r="BH67" s="246"/>
      <c r="BI67" s="246"/>
      <c r="BJ67" s="246"/>
      <c r="BK67" s="246"/>
      <c r="BL67" s="246"/>
      <c r="BM67" s="246"/>
      <c r="BN67" s="246"/>
      <c r="BO67" s="246"/>
      <c r="BP67" s="246"/>
      <c r="BQ67" s="246"/>
      <c r="BR67" s="246"/>
      <c r="BS67" s="246"/>
      <c r="BT67" s="246"/>
      <c r="BU67" s="246"/>
      <c r="BV67" s="246"/>
      <c r="BW67" s="246"/>
      <c r="BX67" s="246"/>
      <c r="BY67" s="246"/>
      <c r="BZ67" s="246"/>
      <c r="CA67" s="246"/>
      <c r="CB67" s="246"/>
      <c r="CC67" s="246"/>
      <c r="CD67" s="246"/>
      <c r="CE67" s="246"/>
      <c r="CF67" s="246"/>
      <c r="CG67" s="246"/>
      <c r="CH67" s="246"/>
      <c r="CI67" s="246"/>
      <c r="CJ67" s="246"/>
      <c r="CK67" s="246"/>
      <c r="CL67" s="246"/>
      <c r="CM67" s="246"/>
      <c r="CN67" s="246"/>
      <c r="CO67" s="246"/>
      <c r="CP67" s="246"/>
      <c r="CQ67" s="246"/>
      <c r="CR67" s="246"/>
      <c r="CS67" s="246"/>
      <c r="CT67" s="246"/>
      <c r="CU67" s="246"/>
      <c r="CV67" s="246"/>
      <c r="CW67" s="246"/>
      <c r="CX67" s="246"/>
      <c r="CY67" s="246"/>
      <c r="CZ67" s="246"/>
      <c r="DA67" s="246"/>
      <c r="DB67" s="246"/>
      <c r="DC67" s="246"/>
      <c r="DD67" s="246"/>
      <c r="DE67" s="246"/>
      <c r="DF67" s="246"/>
      <c r="DG67" s="246"/>
      <c r="DH67" s="246"/>
      <c r="DI67" s="246"/>
      <c r="DJ67" s="246"/>
      <c r="DK67" s="246"/>
      <c r="DL67" s="246"/>
    </row>
    <row r="68" spans="1:116" x14ac:dyDescent="0.25">
      <c r="A68" s="247" t="s">
        <v>7052</v>
      </c>
      <c r="B68" s="248" t="s">
        <v>7053</v>
      </c>
      <c r="C68" s="251">
        <v>0.77542499430000011</v>
      </c>
      <c r="D68" s="252">
        <v>8</v>
      </c>
      <c r="E68" s="251">
        <v>0</v>
      </c>
      <c r="F68" s="251">
        <v>6.9</v>
      </c>
      <c r="G68" s="251">
        <v>0.62044554029999999</v>
      </c>
      <c r="H68" s="251">
        <v>35.9</v>
      </c>
      <c r="I68" s="252">
        <v>6</v>
      </c>
      <c r="J68" s="252" t="str">
        <f>IFERROR(VLOOKUP($B68,'Core Indicators'!$E$3:$EU$906,147,FALSE),"x")</f>
        <v>x</v>
      </c>
      <c r="K68" s="253">
        <v>-0.37157607079999999</v>
      </c>
      <c r="L68" s="251">
        <v>5.5</v>
      </c>
      <c r="M68" s="252">
        <v>46</v>
      </c>
      <c r="N68" s="252">
        <v>37</v>
      </c>
      <c r="O68" s="252" t="str">
        <f>IFERROR(VLOOKUP(B68,'Core Indicators'!$E$3:$G$9906,3,FALSE),"x")</f>
        <v>x</v>
      </c>
      <c r="P68" s="252">
        <v>10120</v>
      </c>
      <c r="Q68" s="246"/>
      <c r="R68" s="246"/>
      <c r="S68" s="246"/>
      <c r="T68" s="246"/>
      <c r="U68" s="246"/>
      <c r="V68" s="246"/>
      <c r="W68" s="246"/>
      <c r="X68" s="246"/>
      <c r="Y68" s="246"/>
      <c r="Z68" s="246"/>
      <c r="AA68" s="246"/>
      <c r="AB68" s="246"/>
      <c r="AC68" s="246"/>
      <c r="AD68" s="246"/>
      <c r="AE68" s="246"/>
      <c r="AF68" s="246"/>
      <c r="AG68" s="246"/>
      <c r="AH68" s="246"/>
      <c r="AI68" s="246"/>
      <c r="AJ68" s="246"/>
      <c r="AK68" s="246"/>
      <c r="AL68" s="246"/>
      <c r="AM68" s="246"/>
      <c r="AN68" s="246"/>
      <c r="AO68" s="246"/>
      <c r="AP68" s="246"/>
      <c r="AQ68" s="246"/>
      <c r="AR68" s="246"/>
      <c r="AS68" s="246"/>
      <c r="AT68" s="246"/>
      <c r="AU68" s="246"/>
      <c r="AV68" s="246"/>
      <c r="AW68" s="246"/>
      <c r="AX68" s="246"/>
      <c r="AY68" s="246"/>
      <c r="AZ68" s="246"/>
      <c r="BA68" s="246"/>
      <c r="BB68" s="246"/>
      <c r="BC68" s="246"/>
      <c r="BD68" s="246"/>
      <c r="BE68" s="246"/>
      <c r="BF68" s="246"/>
      <c r="BG68" s="246"/>
      <c r="BH68" s="246"/>
      <c r="BI68" s="246"/>
      <c r="BJ68" s="246"/>
      <c r="BK68" s="246"/>
      <c r="BL68" s="246"/>
      <c r="BM68" s="246"/>
      <c r="BN68" s="246"/>
      <c r="BO68" s="246"/>
      <c r="BP68" s="246"/>
      <c r="BQ68" s="246"/>
      <c r="BR68" s="246"/>
      <c r="BS68" s="246"/>
      <c r="BT68" s="246"/>
      <c r="BU68" s="246"/>
      <c r="BV68" s="246"/>
      <c r="BW68" s="246"/>
      <c r="BX68" s="246"/>
      <c r="BY68" s="246"/>
      <c r="BZ68" s="246"/>
      <c r="CA68" s="246"/>
      <c r="CB68" s="246"/>
      <c r="CC68" s="246"/>
      <c r="CD68" s="246"/>
      <c r="CE68" s="246"/>
      <c r="CF68" s="246"/>
      <c r="CG68" s="246"/>
      <c r="CH68" s="246"/>
      <c r="CI68" s="246"/>
      <c r="CJ68" s="246"/>
      <c r="CK68" s="246"/>
      <c r="CL68" s="246"/>
      <c r="CM68" s="246"/>
      <c r="CN68" s="246"/>
      <c r="CO68" s="246"/>
      <c r="CP68" s="246"/>
      <c r="CQ68" s="246"/>
      <c r="CR68" s="246"/>
      <c r="CS68" s="246"/>
      <c r="CT68" s="246"/>
      <c r="CU68" s="246"/>
      <c r="CV68" s="246"/>
      <c r="CW68" s="246"/>
      <c r="CX68" s="246"/>
      <c r="CY68" s="246"/>
      <c r="CZ68" s="246"/>
      <c r="DA68" s="246"/>
      <c r="DB68" s="246"/>
      <c r="DC68" s="246"/>
      <c r="DD68" s="246"/>
      <c r="DE68" s="246"/>
      <c r="DF68" s="246"/>
      <c r="DG68" s="246"/>
      <c r="DH68" s="246"/>
      <c r="DI68" s="246"/>
      <c r="DJ68" s="246"/>
      <c r="DK68" s="246"/>
      <c r="DL68" s="246"/>
    </row>
    <row r="69" spans="1:116" x14ac:dyDescent="0.25">
      <c r="A69" s="247" t="s">
        <v>7054</v>
      </c>
      <c r="B69" s="248" t="s">
        <v>7055</v>
      </c>
      <c r="C69" s="251">
        <v>0.84509999150000004</v>
      </c>
      <c r="D69" s="252">
        <v>11</v>
      </c>
      <c r="E69" s="251">
        <v>0.14000000000000001</v>
      </c>
      <c r="F69" s="251">
        <v>6.25</v>
      </c>
      <c r="G69" s="251" t="s">
        <v>14</v>
      </c>
      <c r="H69" s="251">
        <v>50.7</v>
      </c>
      <c r="I69" s="252">
        <v>4</v>
      </c>
      <c r="J69" s="252" t="str">
        <f>IFERROR(VLOOKUP($B69,'Core Indicators'!$E$3:$EU$906,147,FALSE),"x")</f>
        <v>x</v>
      </c>
      <c r="K69" s="253">
        <v>-1.2640448809</v>
      </c>
      <c r="L69" s="251">
        <v>5</v>
      </c>
      <c r="M69" s="252">
        <v>46</v>
      </c>
      <c r="N69" s="252">
        <v>18</v>
      </c>
      <c r="O69" s="252" t="str">
        <f>IFERROR(VLOOKUP(B69,'Core Indicators'!$E$3:$G$9906,3,FALSE),"x")</f>
        <v>x</v>
      </c>
      <c r="P69" s="252">
        <v>28120</v>
      </c>
      <c r="Q69" s="246"/>
      <c r="R69" s="246"/>
      <c r="S69" s="246"/>
      <c r="T69" s="246"/>
      <c r="U69" s="246"/>
      <c r="V69" s="246"/>
      <c r="W69" s="246"/>
      <c r="X69" s="246"/>
      <c r="Y69" s="246"/>
      <c r="Z69" s="246"/>
      <c r="AA69" s="246"/>
      <c r="AB69" s="246"/>
      <c r="AC69" s="246"/>
      <c r="AD69" s="246"/>
      <c r="AE69" s="246"/>
      <c r="AF69" s="246"/>
      <c r="AG69" s="246"/>
      <c r="AH69" s="246"/>
      <c r="AI69" s="246"/>
      <c r="AJ69" s="246"/>
      <c r="AK69" s="246"/>
      <c r="AL69" s="246"/>
      <c r="AM69" s="246"/>
      <c r="AN69" s="246"/>
      <c r="AO69" s="246"/>
      <c r="AP69" s="246"/>
      <c r="AQ69" s="246"/>
      <c r="AR69" s="246"/>
      <c r="AS69" s="246"/>
      <c r="AT69" s="246"/>
      <c r="AU69" s="246"/>
      <c r="AV69" s="246"/>
      <c r="AW69" s="246"/>
      <c r="AX69" s="246"/>
      <c r="AY69" s="246"/>
      <c r="AZ69" s="246"/>
      <c r="BA69" s="246"/>
      <c r="BB69" s="246"/>
      <c r="BC69" s="246"/>
      <c r="BD69" s="246"/>
      <c r="BE69" s="246"/>
      <c r="BF69" s="246"/>
      <c r="BG69" s="246"/>
      <c r="BH69" s="246"/>
      <c r="BI69" s="246"/>
      <c r="BJ69" s="246"/>
      <c r="BK69" s="246"/>
      <c r="BL69" s="246"/>
      <c r="BM69" s="246"/>
      <c r="BN69" s="246"/>
      <c r="BO69" s="246"/>
      <c r="BP69" s="246"/>
      <c r="BQ69" s="246"/>
      <c r="BR69" s="246"/>
      <c r="BS69" s="246"/>
      <c r="BT69" s="246"/>
      <c r="BU69" s="246"/>
      <c r="BV69" s="246"/>
      <c r="BW69" s="246"/>
      <c r="BX69" s="246"/>
      <c r="BY69" s="246"/>
      <c r="BZ69" s="246"/>
      <c r="CA69" s="246"/>
      <c r="CB69" s="246"/>
      <c r="CC69" s="246"/>
      <c r="CD69" s="246"/>
      <c r="CE69" s="246"/>
      <c r="CF69" s="246"/>
      <c r="CG69" s="246"/>
      <c r="CH69" s="246"/>
      <c r="CI69" s="246"/>
      <c r="CJ69" s="246"/>
      <c r="CK69" s="246"/>
      <c r="CL69" s="246"/>
      <c r="CM69" s="246"/>
      <c r="CN69" s="246"/>
      <c r="CO69" s="246"/>
      <c r="CP69" s="246"/>
      <c r="CQ69" s="246"/>
      <c r="CR69" s="246"/>
      <c r="CS69" s="246"/>
      <c r="CT69" s="246"/>
      <c r="CU69" s="246"/>
      <c r="CV69" s="246"/>
      <c r="CW69" s="246"/>
      <c r="CX69" s="246"/>
      <c r="CY69" s="246"/>
      <c r="CZ69" s="246"/>
      <c r="DA69" s="246"/>
      <c r="DB69" s="246"/>
      <c r="DC69" s="246"/>
      <c r="DD69" s="246"/>
      <c r="DE69" s="246"/>
      <c r="DF69" s="246"/>
      <c r="DG69" s="246"/>
      <c r="DH69" s="246"/>
      <c r="DI69" s="246"/>
      <c r="DJ69" s="246"/>
      <c r="DK69" s="246"/>
      <c r="DL69" s="246"/>
    </row>
    <row r="70" spans="1:116" x14ac:dyDescent="0.25">
      <c r="A70" s="247" t="s">
        <v>7056</v>
      </c>
      <c r="B70" s="248" t="s">
        <v>7057</v>
      </c>
      <c r="C70" s="251">
        <v>0.25992401189999997</v>
      </c>
      <c r="D70" s="252">
        <v>4</v>
      </c>
      <c r="E70" s="251">
        <v>0</v>
      </c>
      <c r="F70" s="251">
        <v>2.8166666667000002</v>
      </c>
      <c r="G70" s="251" t="s">
        <v>14</v>
      </c>
      <c r="H70" s="251" t="s">
        <v>14</v>
      </c>
      <c r="I70" s="252">
        <v>0</v>
      </c>
      <c r="J70" s="252" t="str">
        <f>IFERROR(VLOOKUP($B70,'Core Indicators'!$E$3:$EU$906,147,FALSE),"x")</f>
        <v>x</v>
      </c>
      <c r="K70" s="253">
        <v>-1.4223147630999999</v>
      </c>
      <c r="L70" s="251">
        <v>1.75</v>
      </c>
      <c r="M70" s="252">
        <v>6</v>
      </c>
      <c r="N70" s="252">
        <v>16</v>
      </c>
      <c r="O70" s="252" t="str">
        <f>IFERROR(VLOOKUP(B70,'Core Indicators'!$E$3:$G$9906,3,FALSE),"x")</f>
        <v>x</v>
      </c>
      <c r="P70" s="252">
        <v>28050</v>
      </c>
      <c r="Q70" s="246"/>
      <c r="R70" s="246"/>
      <c r="S70" s="246"/>
      <c r="T70" s="246"/>
      <c r="U70" s="246"/>
      <c r="V70" s="246"/>
      <c r="W70" s="246"/>
      <c r="X70" s="246"/>
      <c r="Y70" s="246"/>
      <c r="Z70" s="246"/>
      <c r="AA70" s="246"/>
      <c r="AB70" s="246"/>
      <c r="AC70" s="246"/>
      <c r="AD70" s="246"/>
      <c r="AE70" s="246"/>
      <c r="AF70" s="246"/>
      <c r="AG70" s="246"/>
      <c r="AH70" s="246"/>
      <c r="AI70" s="246"/>
      <c r="AJ70" s="246"/>
      <c r="AK70" s="246"/>
      <c r="AL70" s="246"/>
      <c r="AM70" s="246"/>
      <c r="AN70" s="246"/>
      <c r="AO70" s="246"/>
      <c r="AP70" s="246"/>
      <c r="AQ70" s="246"/>
      <c r="AR70" s="246"/>
      <c r="AS70" s="246"/>
      <c r="AT70" s="246"/>
      <c r="AU70" s="246"/>
      <c r="AV70" s="246"/>
      <c r="AW70" s="246"/>
      <c r="AX70" s="246"/>
      <c r="AY70" s="246"/>
      <c r="AZ70" s="246"/>
      <c r="BA70" s="246"/>
      <c r="BB70" s="246"/>
      <c r="BC70" s="246"/>
      <c r="BD70" s="246"/>
      <c r="BE70" s="246"/>
      <c r="BF70" s="246"/>
      <c r="BG70" s="246"/>
      <c r="BH70" s="246"/>
      <c r="BI70" s="246"/>
      <c r="BJ70" s="246"/>
      <c r="BK70" s="246"/>
      <c r="BL70" s="246"/>
      <c r="BM70" s="246"/>
      <c r="BN70" s="246"/>
      <c r="BO70" s="246"/>
      <c r="BP70" s="246"/>
      <c r="BQ70" s="246"/>
      <c r="BR70" s="246"/>
      <c r="BS70" s="246"/>
      <c r="BT70" s="246"/>
      <c r="BU70" s="246"/>
      <c r="BV70" s="246"/>
      <c r="BW70" s="246"/>
      <c r="BX70" s="246"/>
      <c r="BY70" s="246"/>
      <c r="BZ70" s="246"/>
      <c r="CA70" s="246"/>
      <c r="CB70" s="246"/>
      <c r="CC70" s="246"/>
      <c r="CD70" s="246"/>
      <c r="CE70" s="246"/>
      <c r="CF70" s="246"/>
      <c r="CG70" s="246"/>
      <c r="CH70" s="246"/>
      <c r="CI70" s="246"/>
      <c r="CJ70" s="246"/>
      <c r="CK70" s="246"/>
      <c r="CL70" s="246"/>
      <c r="CM70" s="246"/>
      <c r="CN70" s="246"/>
      <c r="CO70" s="246"/>
      <c r="CP70" s="246"/>
      <c r="CQ70" s="246"/>
      <c r="CR70" s="246"/>
      <c r="CS70" s="246"/>
      <c r="CT70" s="246"/>
      <c r="CU70" s="246"/>
      <c r="CV70" s="246"/>
      <c r="CW70" s="246"/>
      <c r="CX70" s="246"/>
      <c r="CY70" s="246"/>
      <c r="CZ70" s="246"/>
      <c r="DA70" s="246"/>
      <c r="DB70" s="246"/>
      <c r="DC70" s="246"/>
      <c r="DD70" s="246"/>
      <c r="DE70" s="246"/>
      <c r="DF70" s="246"/>
      <c r="DG70" s="246"/>
      <c r="DH70" s="246"/>
      <c r="DI70" s="246"/>
      <c r="DJ70" s="246"/>
      <c r="DK70" s="246"/>
      <c r="DL70" s="246"/>
    </row>
    <row r="71" spans="1:116" x14ac:dyDescent="0.25">
      <c r="A71" s="247" t="s">
        <v>175</v>
      </c>
      <c r="B71" s="248" t="s">
        <v>7058</v>
      </c>
      <c r="C71" s="251">
        <v>7.7842041200000003E-2</v>
      </c>
      <c r="D71" s="252">
        <v>9</v>
      </c>
      <c r="E71" s="251">
        <v>2.7E-2</v>
      </c>
      <c r="F71" s="251" t="s">
        <v>14</v>
      </c>
      <c r="G71" s="251">
        <v>0.1223017302</v>
      </c>
      <c r="H71" s="251">
        <v>32.9</v>
      </c>
      <c r="I71" s="252">
        <v>6</v>
      </c>
      <c r="J71" s="252">
        <f>IFERROR(VLOOKUP($B71,'Core Indicators'!$E$3:$EU$906,147,FALSE),"x")</f>
        <v>8</v>
      </c>
      <c r="K71" s="253">
        <v>0.1988379508</v>
      </c>
      <c r="L71" s="251" t="s">
        <v>14</v>
      </c>
      <c r="M71" s="252">
        <v>88</v>
      </c>
      <c r="N71" s="252">
        <v>48</v>
      </c>
      <c r="O71" s="252">
        <f>IFERROR(VLOOKUP(B71,'Core Indicators'!$E$3:$G$9906,3,FALSE),"x")</f>
        <v>10893000</v>
      </c>
      <c r="P71" s="252">
        <v>128900</v>
      </c>
      <c r="Q71" s="246"/>
      <c r="R71" s="246"/>
      <c r="S71" s="246"/>
      <c r="T71" s="246"/>
      <c r="U71" s="246"/>
      <c r="V71" s="246"/>
      <c r="W71" s="246"/>
      <c r="X71" s="246"/>
      <c r="Y71" s="246"/>
      <c r="Z71" s="246"/>
      <c r="AA71" s="246"/>
      <c r="AB71" s="246"/>
      <c r="AC71" s="246"/>
      <c r="AD71" s="246"/>
      <c r="AE71" s="246"/>
      <c r="AF71" s="246"/>
      <c r="AG71" s="246"/>
      <c r="AH71" s="246"/>
      <c r="AI71" s="246"/>
      <c r="AJ71" s="246"/>
      <c r="AK71" s="246"/>
      <c r="AL71" s="246"/>
      <c r="AM71" s="246"/>
      <c r="AN71" s="246"/>
      <c r="AO71" s="246"/>
      <c r="AP71" s="246"/>
      <c r="AQ71" s="246"/>
      <c r="AR71" s="246"/>
      <c r="AS71" s="246"/>
      <c r="AT71" s="246"/>
      <c r="AU71" s="246"/>
      <c r="AV71" s="246"/>
      <c r="AW71" s="246"/>
      <c r="AX71" s="246"/>
      <c r="AY71" s="246"/>
      <c r="AZ71" s="246"/>
      <c r="BA71" s="246"/>
      <c r="BB71" s="246"/>
      <c r="BC71" s="246"/>
      <c r="BD71" s="246"/>
      <c r="BE71" s="246"/>
      <c r="BF71" s="246"/>
      <c r="BG71" s="246"/>
      <c r="BH71" s="246"/>
      <c r="BI71" s="246"/>
      <c r="BJ71" s="246"/>
      <c r="BK71" s="246"/>
      <c r="BL71" s="246"/>
      <c r="BM71" s="246"/>
      <c r="BN71" s="246"/>
      <c r="BO71" s="246"/>
      <c r="BP71" s="246"/>
      <c r="BQ71" s="246"/>
      <c r="BR71" s="246"/>
      <c r="BS71" s="246"/>
      <c r="BT71" s="246"/>
      <c r="BU71" s="246"/>
      <c r="BV71" s="246"/>
      <c r="BW71" s="246"/>
      <c r="BX71" s="246"/>
      <c r="BY71" s="246"/>
      <c r="BZ71" s="246"/>
      <c r="CA71" s="246"/>
      <c r="CB71" s="246"/>
      <c r="CC71" s="246"/>
      <c r="CD71" s="246"/>
      <c r="CE71" s="246"/>
      <c r="CF71" s="246"/>
      <c r="CG71" s="246"/>
      <c r="CH71" s="246"/>
      <c r="CI71" s="246"/>
      <c r="CJ71" s="246"/>
      <c r="CK71" s="246"/>
      <c r="CL71" s="246"/>
      <c r="CM71" s="246"/>
      <c r="CN71" s="246"/>
      <c r="CO71" s="246"/>
      <c r="CP71" s="246"/>
      <c r="CQ71" s="246"/>
      <c r="CR71" s="246"/>
      <c r="CS71" s="246"/>
      <c r="CT71" s="246"/>
      <c r="CU71" s="246"/>
      <c r="CV71" s="246"/>
      <c r="CW71" s="246"/>
      <c r="CX71" s="246"/>
      <c r="CY71" s="246"/>
      <c r="CZ71" s="246"/>
      <c r="DA71" s="246"/>
      <c r="DB71" s="246"/>
      <c r="DC71" s="246"/>
      <c r="DD71" s="246"/>
      <c r="DE71" s="246"/>
      <c r="DF71" s="246"/>
      <c r="DG71" s="246"/>
      <c r="DH71" s="246"/>
      <c r="DI71" s="246"/>
      <c r="DJ71" s="246"/>
      <c r="DK71" s="246"/>
      <c r="DL71" s="246"/>
    </row>
    <row r="72" spans="1:116" x14ac:dyDescent="0.25">
      <c r="A72" s="247" t="s">
        <v>7059</v>
      </c>
      <c r="B72" s="248" t="s">
        <v>7060</v>
      </c>
      <c r="C72" s="251">
        <v>0</v>
      </c>
      <c r="D72" s="252">
        <v>13</v>
      </c>
      <c r="E72" s="251">
        <v>0</v>
      </c>
      <c r="F72" s="251" t="s">
        <v>14</v>
      </c>
      <c r="G72" s="251" t="s">
        <v>14</v>
      </c>
      <c r="H72" s="251" t="s">
        <v>14</v>
      </c>
      <c r="I72" s="252">
        <v>0</v>
      </c>
      <c r="J72" s="252" t="str">
        <f>IFERROR(VLOOKUP($B72,'Core Indicators'!$E$3:$EU$906,147,FALSE),"x")</f>
        <v>x</v>
      </c>
      <c r="K72" s="253">
        <v>0.17586329580000001</v>
      </c>
      <c r="L72" s="251" t="s">
        <v>14</v>
      </c>
      <c r="M72" s="252">
        <v>89</v>
      </c>
      <c r="N72" s="252">
        <v>53</v>
      </c>
      <c r="O72" s="252" t="str">
        <f>IFERROR(VLOOKUP(B72,'Core Indicators'!$E$3:$G$9906,3,FALSE),"x")</f>
        <v>x</v>
      </c>
      <c r="P72" s="252">
        <v>340</v>
      </c>
      <c r="Q72" s="246"/>
      <c r="R72" s="246"/>
      <c r="S72" s="246"/>
      <c r="T72" s="246"/>
      <c r="U72" s="246"/>
      <c r="V72" s="246"/>
      <c r="W72" s="246"/>
      <c r="X72" s="246"/>
      <c r="Y72" s="246"/>
      <c r="Z72" s="246"/>
      <c r="AA72" s="246"/>
      <c r="AB72" s="246"/>
      <c r="AC72" s="246"/>
      <c r="AD72" s="246"/>
      <c r="AE72" s="246"/>
      <c r="AF72" s="246"/>
      <c r="AG72" s="246"/>
      <c r="AH72" s="246"/>
      <c r="AI72" s="246"/>
      <c r="AJ72" s="246"/>
      <c r="AK72" s="246"/>
      <c r="AL72" s="246"/>
      <c r="AM72" s="246"/>
      <c r="AN72" s="246"/>
      <c r="AO72" s="246"/>
      <c r="AP72" s="246"/>
      <c r="AQ72" s="246"/>
      <c r="AR72" s="246"/>
      <c r="AS72" s="246"/>
      <c r="AT72" s="246"/>
      <c r="AU72" s="246"/>
      <c r="AV72" s="246"/>
      <c r="AW72" s="246"/>
      <c r="AX72" s="246"/>
      <c r="AY72" s="246"/>
      <c r="AZ72" s="246"/>
      <c r="BA72" s="246"/>
      <c r="BB72" s="246"/>
      <c r="BC72" s="246"/>
      <c r="BD72" s="246"/>
      <c r="BE72" s="246"/>
      <c r="BF72" s="246"/>
      <c r="BG72" s="246"/>
      <c r="BH72" s="246"/>
      <c r="BI72" s="246"/>
      <c r="BJ72" s="246"/>
      <c r="BK72" s="246"/>
      <c r="BL72" s="246"/>
      <c r="BM72" s="246"/>
      <c r="BN72" s="246"/>
      <c r="BO72" s="246"/>
      <c r="BP72" s="246"/>
      <c r="BQ72" s="246"/>
      <c r="BR72" s="246"/>
      <c r="BS72" s="246"/>
      <c r="BT72" s="246"/>
      <c r="BU72" s="246"/>
      <c r="BV72" s="246"/>
      <c r="BW72" s="246"/>
      <c r="BX72" s="246"/>
      <c r="BY72" s="246"/>
      <c r="BZ72" s="246"/>
      <c r="CA72" s="246"/>
      <c r="CB72" s="246"/>
      <c r="CC72" s="246"/>
      <c r="CD72" s="246"/>
      <c r="CE72" s="246"/>
      <c r="CF72" s="246"/>
      <c r="CG72" s="246"/>
      <c r="CH72" s="246"/>
      <c r="CI72" s="246"/>
      <c r="CJ72" s="246"/>
      <c r="CK72" s="246"/>
      <c r="CL72" s="246"/>
      <c r="CM72" s="246"/>
      <c r="CN72" s="246"/>
      <c r="CO72" s="246"/>
      <c r="CP72" s="246"/>
      <c r="CQ72" s="246"/>
      <c r="CR72" s="246"/>
      <c r="CS72" s="246"/>
      <c r="CT72" s="246"/>
      <c r="CU72" s="246"/>
      <c r="CV72" s="246"/>
      <c r="CW72" s="246"/>
      <c r="CX72" s="246"/>
      <c r="CY72" s="246"/>
      <c r="CZ72" s="246"/>
      <c r="DA72" s="246"/>
      <c r="DB72" s="246"/>
      <c r="DC72" s="246"/>
      <c r="DD72" s="246"/>
      <c r="DE72" s="246"/>
      <c r="DF72" s="246"/>
      <c r="DG72" s="246"/>
      <c r="DH72" s="246"/>
      <c r="DI72" s="246"/>
      <c r="DJ72" s="246"/>
      <c r="DK72" s="246"/>
      <c r="DL72" s="246"/>
    </row>
    <row r="73" spans="1:116" x14ac:dyDescent="0.25">
      <c r="A73" s="247" t="s">
        <v>482</v>
      </c>
      <c r="B73" s="248" t="s">
        <v>7061</v>
      </c>
      <c r="C73" s="251">
        <v>0.50436202500000005</v>
      </c>
      <c r="D73" s="252">
        <v>11</v>
      </c>
      <c r="E73" s="251">
        <v>0.39200000000000002</v>
      </c>
      <c r="F73" s="251">
        <v>4.05</v>
      </c>
      <c r="G73" s="251">
        <v>0.49214644930000001</v>
      </c>
      <c r="H73" s="251">
        <v>48.3</v>
      </c>
      <c r="I73" s="252">
        <v>6</v>
      </c>
      <c r="J73" s="252">
        <f>IFERROR(VLOOKUP($B73,'Core Indicators'!$E$3:$EU$906,147,FALSE),"x")</f>
        <v>1937</v>
      </c>
      <c r="K73" s="253">
        <v>-1.0522887706999999</v>
      </c>
      <c r="L73" s="251">
        <v>3.25</v>
      </c>
      <c r="M73" s="252">
        <v>52</v>
      </c>
      <c r="N73" s="252">
        <v>26</v>
      </c>
      <c r="O73" s="252">
        <f>IFERROR(VLOOKUP(B73,'Core Indicators'!$E$3:$G$9906,3,FALSE),"x")</f>
        <v>17100000</v>
      </c>
      <c r="P73" s="252">
        <v>107160</v>
      </c>
      <c r="Q73" s="246"/>
      <c r="R73" s="246"/>
      <c r="S73" s="246"/>
      <c r="T73" s="246"/>
      <c r="U73" s="246"/>
      <c r="V73" s="246"/>
      <c r="W73" s="246"/>
      <c r="X73" s="246"/>
      <c r="Y73" s="246"/>
      <c r="Z73" s="246"/>
      <c r="AA73" s="246"/>
      <c r="AB73" s="246"/>
      <c r="AC73" s="246"/>
      <c r="AD73" s="246"/>
      <c r="AE73" s="246"/>
      <c r="AF73" s="246"/>
      <c r="AG73" s="246"/>
      <c r="AH73" s="246"/>
      <c r="AI73" s="246"/>
      <c r="AJ73" s="246"/>
      <c r="AK73" s="246"/>
      <c r="AL73" s="246"/>
      <c r="AM73" s="246"/>
      <c r="AN73" s="246"/>
      <c r="AO73" s="246"/>
      <c r="AP73" s="246"/>
      <c r="AQ73" s="246"/>
      <c r="AR73" s="246"/>
      <c r="AS73" s="246"/>
      <c r="AT73" s="246"/>
      <c r="AU73" s="246"/>
      <c r="AV73" s="246"/>
      <c r="AW73" s="246"/>
      <c r="AX73" s="246"/>
      <c r="AY73" s="246"/>
      <c r="AZ73" s="246"/>
      <c r="BA73" s="246"/>
      <c r="BB73" s="246"/>
      <c r="BC73" s="246"/>
      <c r="BD73" s="246"/>
      <c r="BE73" s="246"/>
      <c r="BF73" s="246"/>
      <c r="BG73" s="246"/>
      <c r="BH73" s="246"/>
      <c r="BI73" s="246"/>
      <c r="BJ73" s="246"/>
      <c r="BK73" s="246"/>
      <c r="BL73" s="246"/>
      <c r="BM73" s="246"/>
      <c r="BN73" s="246"/>
      <c r="BO73" s="246"/>
      <c r="BP73" s="246"/>
      <c r="BQ73" s="246"/>
      <c r="BR73" s="246"/>
      <c r="BS73" s="246"/>
      <c r="BT73" s="246"/>
      <c r="BU73" s="246"/>
      <c r="BV73" s="246"/>
      <c r="BW73" s="246"/>
      <c r="BX73" s="246"/>
      <c r="BY73" s="246"/>
      <c r="BZ73" s="246"/>
      <c r="CA73" s="246"/>
      <c r="CB73" s="246"/>
      <c r="CC73" s="246"/>
      <c r="CD73" s="246"/>
      <c r="CE73" s="246"/>
      <c r="CF73" s="246"/>
      <c r="CG73" s="246"/>
      <c r="CH73" s="246"/>
      <c r="CI73" s="246"/>
      <c r="CJ73" s="246"/>
      <c r="CK73" s="246"/>
      <c r="CL73" s="246"/>
      <c r="CM73" s="246"/>
      <c r="CN73" s="246"/>
      <c r="CO73" s="246"/>
      <c r="CP73" s="246"/>
      <c r="CQ73" s="246"/>
      <c r="CR73" s="246"/>
      <c r="CS73" s="246"/>
      <c r="CT73" s="246"/>
      <c r="CU73" s="246"/>
      <c r="CV73" s="246"/>
      <c r="CW73" s="246"/>
      <c r="CX73" s="246"/>
      <c r="CY73" s="246"/>
      <c r="CZ73" s="246"/>
      <c r="DA73" s="246"/>
      <c r="DB73" s="246"/>
      <c r="DC73" s="246"/>
      <c r="DD73" s="246"/>
      <c r="DE73" s="246"/>
      <c r="DF73" s="246"/>
      <c r="DG73" s="246"/>
      <c r="DH73" s="246"/>
      <c r="DI73" s="246"/>
      <c r="DJ73" s="246"/>
      <c r="DK73" s="246"/>
      <c r="DL73" s="246"/>
    </row>
    <row r="74" spans="1:116" x14ac:dyDescent="0.25">
      <c r="A74" s="247" t="s">
        <v>7062</v>
      </c>
      <c r="B74" s="248" t="s">
        <v>7063</v>
      </c>
      <c r="C74" s="251">
        <v>0.7111070062</v>
      </c>
      <c r="D74" s="252">
        <v>10</v>
      </c>
      <c r="E74" s="251">
        <v>0</v>
      </c>
      <c r="F74" s="251" t="s">
        <v>14</v>
      </c>
      <c r="G74" s="251">
        <v>0.49233108460000002</v>
      </c>
      <c r="H74" s="251">
        <v>45.1</v>
      </c>
      <c r="I74" s="252">
        <v>0</v>
      </c>
      <c r="J74" s="252" t="str">
        <f>IFERROR(VLOOKUP($B74,'Core Indicators'!$E$3:$EU$906,147,FALSE),"x")</f>
        <v>x</v>
      </c>
      <c r="K74" s="253">
        <v>-0.43134814500000002</v>
      </c>
      <c r="L74" s="251" t="s">
        <v>14</v>
      </c>
      <c r="M74" s="252">
        <v>74</v>
      </c>
      <c r="N74" s="252">
        <v>40</v>
      </c>
      <c r="O74" s="252" t="str">
        <f>IFERROR(VLOOKUP(B74,'Core Indicators'!$E$3:$G$9906,3,FALSE),"x")</f>
        <v>x</v>
      </c>
      <c r="P74" s="252">
        <v>196850</v>
      </c>
      <c r="Q74" s="246"/>
      <c r="R74" s="246"/>
      <c r="S74" s="246"/>
      <c r="T74" s="246"/>
      <c r="U74" s="246"/>
      <c r="V74" s="246"/>
      <c r="W74" s="246"/>
      <c r="X74" s="246"/>
      <c r="Y74" s="246"/>
      <c r="Z74" s="246"/>
      <c r="AA74" s="246"/>
      <c r="AB74" s="246"/>
      <c r="AC74" s="246"/>
      <c r="AD74" s="246"/>
      <c r="AE74" s="246"/>
      <c r="AF74" s="246"/>
      <c r="AG74" s="246"/>
      <c r="AH74" s="246"/>
      <c r="AI74" s="246"/>
      <c r="AJ74" s="246"/>
      <c r="AK74" s="246"/>
      <c r="AL74" s="246"/>
      <c r="AM74" s="246"/>
      <c r="AN74" s="246"/>
      <c r="AO74" s="246"/>
      <c r="AP74" s="246"/>
      <c r="AQ74" s="246"/>
      <c r="AR74" s="246"/>
      <c r="AS74" s="246"/>
      <c r="AT74" s="246"/>
      <c r="AU74" s="246"/>
      <c r="AV74" s="246"/>
      <c r="AW74" s="246"/>
      <c r="AX74" s="246"/>
      <c r="AY74" s="246"/>
      <c r="AZ74" s="246"/>
      <c r="BA74" s="246"/>
      <c r="BB74" s="246"/>
      <c r="BC74" s="246"/>
      <c r="BD74" s="246"/>
      <c r="BE74" s="246"/>
      <c r="BF74" s="246"/>
      <c r="BG74" s="246"/>
      <c r="BH74" s="246"/>
      <c r="BI74" s="246"/>
      <c r="BJ74" s="246"/>
      <c r="BK74" s="246"/>
      <c r="BL74" s="246"/>
      <c r="BM74" s="246"/>
      <c r="BN74" s="246"/>
      <c r="BO74" s="246"/>
      <c r="BP74" s="246"/>
      <c r="BQ74" s="246"/>
      <c r="BR74" s="246"/>
      <c r="BS74" s="246"/>
      <c r="BT74" s="246"/>
      <c r="BU74" s="246"/>
      <c r="BV74" s="246"/>
      <c r="BW74" s="246"/>
      <c r="BX74" s="246"/>
      <c r="BY74" s="246"/>
      <c r="BZ74" s="246"/>
      <c r="CA74" s="246"/>
      <c r="CB74" s="246"/>
      <c r="CC74" s="246"/>
      <c r="CD74" s="246"/>
      <c r="CE74" s="246"/>
      <c r="CF74" s="246"/>
      <c r="CG74" s="246"/>
      <c r="CH74" s="246"/>
      <c r="CI74" s="246"/>
      <c r="CJ74" s="246"/>
      <c r="CK74" s="246"/>
      <c r="CL74" s="246"/>
      <c r="CM74" s="246"/>
      <c r="CN74" s="246"/>
      <c r="CO74" s="246"/>
      <c r="CP74" s="246"/>
      <c r="CQ74" s="246"/>
      <c r="CR74" s="246"/>
      <c r="CS74" s="246"/>
      <c r="CT74" s="246"/>
      <c r="CU74" s="246"/>
      <c r="CV74" s="246"/>
      <c r="CW74" s="246"/>
      <c r="CX74" s="246"/>
      <c r="CY74" s="246"/>
      <c r="CZ74" s="246"/>
      <c r="DA74" s="246"/>
      <c r="DB74" s="246"/>
      <c r="DC74" s="246"/>
      <c r="DD74" s="246"/>
      <c r="DE74" s="246"/>
      <c r="DF74" s="246"/>
      <c r="DG74" s="246"/>
      <c r="DH74" s="246"/>
      <c r="DI74" s="246"/>
      <c r="DJ74" s="246"/>
      <c r="DK74" s="246"/>
      <c r="DL74" s="246"/>
    </row>
    <row r="75" spans="1:116" x14ac:dyDescent="0.25">
      <c r="A75" s="247" t="s">
        <v>369</v>
      </c>
      <c r="B75" s="248" t="s">
        <v>7064</v>
      </c>
      <c r="C75" s="251">
        <v>0.16674395219999999</v>
      </c>
      <c r="D75" s="252">
        <v>9</v>
      </c>
      <c r="E75" s="251">
        <v>6.8000000000000005E-2</v>
      </c>
      <c r="F75" s="251">
        <v>4.6666666667000003</v>
      </c>
      <c r="G75" s="251">
        <v>0.47928705150000001</v>
      </c>
      <c r="H75" s="251">
        <v>48.2</v>
      </c>
      <c r="I75" s="252">
        <v>6</v>
      </c>
      <c r="J75" s="252">
        <f>IFERROR(VLOOKUP($B75,'Core Indicators'!$E$3:$EU$906,147,FALSE),"x")</f>
        <v>1909</v>
      </c>
      <c r="K75" s="253">
        <v>-1.0090796947</v>
      </c>
      <c r="L75" s="251">
        <v>3.25</v>
      </c>
      <c r="M75" s="252">
        <v>45</v>
      </c>
      <c r="N75" s="252">
        <v>26</v>
      </c>
      <c r="O75" s="252">
        <f>IFERROR(VLOOKUP(B75,'Core Indicators'!$E$3:$G$9906,3,FALSE),"x")</f>
        <v>9400000</v>
      </c>
      <c r="P75" s="252">
        <v>111890</v>
      </c>
      <c r="Q75" s="246"/>
      <c r="R75" s="246"/>
      <c r="S75" s="246"/>
      <c r="T75" s="246"/>
      <c r="U75" s="246"/>
      <c r="V75" s="246"/>
      <c r="W75" s="246"/>
      <c r="X75" s="246"/>
      <c r="Y75" s="246"/>
      <c r="Z75" s="246"/>
      <c r="AA75" s="246"/>
      <c r="AB75" s="246"/>
      <c r="AC75" s="246"/>
      <c r="AD75" s="246"/>
      <c r="AE75" s="246"/>
      <c r="AF75" s="246"/>
      <c r="AG75" s="246"/>
      <c r="AH75" s="246"/>
      <c r="AI75" s="246"/>
      <c r="AJ75" s="246"/>
      <c r="AK75" s="246"/>
      <c r="AL75" s="246"/>
      <c r="AM75" s="246"/>
      <c r="AN75" s="246"/>
      <c r="AO75" s="246"/>
      <c r="AP75" s="246"/>
      <c r="AQ75" s="246"/>
      <c r="AR75" s="246"/>
      <c r="AS75" s="246"/>
      <c r="AT75" s="246"/>
      <c r="AU75" s="246"/>
      <c r="AV75" s="246"/>
      <c r="AW75" s="246"/>
      <c r="AX75" s="246"/>
      <c r="AY75" s="246"/>
      <c r="AZ75" s="246"/>
      <c r="BA75" s="246"/>
      <c r="BB75" s="246"/>
      <c r="BC75" s="246"/>
      <c r="BD75" s="246"/>
      <c r="BE75" s="246"/>
      <c r="BF75" s="246"/>
      <c r="BG75" s="246"/>
      <c r="BH75" s="246"/>
      <c r="BI75" s="246"/>
      <c r="BJ75" s="246"/>
      <c r="BK75" s="246"/>
      <c r="BL75" s="246"/>
      <c r="BM75" s="246"/>
      <c r="BN75" s="246"/>
      <c r="BO75" s="246"/>
      <c r="BP75" s="246"/>
      <c r="BQ75" s="246"/>
      <c r="BR75" s="246"/>
      <c r="BS75" s="246"/>
      <c r="BT75" s="246"/>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246"/>
      <c r="CR75" s="246"/>
      <c r="CS75" s="246"/>
      <c r="CT75" s="246"/>
      <c r="CU75" s="246"/>
      <c r="CV75" s="246"/>
      <c r="CW75" s="246"/>
      <c r="CX75" s="246"/>
      <c r="CY75" s="246"/>
      <c r="CZ75" s="246"/>
      <c r="DA75" s="246"/>
      <c r="DB75" s="246"/>
      <c r="DC75" s="246"/>
      <c r="DD75" s="246"/>
      <c r="DE75" s="246"/>
      <c r="DF75" s="246"/>
      <c r="DG75" s="246"/>
      <c r="DH75" s="246"/>
      <c r="DI75" s="246"/>
      <c r="DJ75" s="246"/>
      <c r="DK75" s="246"/>
      <c r="DL75" s="246"/>
    </row>
    <row r="76" spans="1:116" x14ac:dyDescent="0.25">
      <c r="A76" s="247" t="s">
        <v>7065</v>
      </c>
      <c r="B76" s="248" t="s">
        <v>7066</v>
      </c>
      <c r="C76" s="251">
        <v>0.1808372083</v>
      </c>
      <c r="D76" s="252">
        <v>11</v>
      </c>
      <c r="E76" s="251">
        <v>1.6799999999999999E-2</v>
      </c>
      <c r="F76" s="251">
        <v>8.15</v>
      </c>
      <c r="G76" s="251">
        <v>0.1224165438</v>
      </c>
      <c r="H76" s="251">
        <v>29.7</v>
      </c>
      <c r="I76" s="252">
        <v>4</v>
      </c>
      <c r="J76" s="252" t="str">
        <f>IFERROR(VLOOKUP($B76,'Core Indicators'!$E$3:$EU$906,147,FALSE),"x")</f>
        <v>x</v>
      </c>
      <c r="K76" s="253">
        <v>0.36613461380000001</v>
      </c>
      <c r="L76" s="251">
        <v>7.25</v>
      </c>
      <c r="M76" s="252">
        <v>85</v>
      </c>
      <c r="N76" s="252">
        <v>47</v>
      </c>
      <c r="O76" s="252" t="str">
        <f>IFERROR(VLOOKUP(B76,'Core Indicators'!$E$3:$G$9906,3,FALSE),"x")</f>
        <v>x</v>
      </c>
      <c r="P76" s="252">
        <v>55960</v>
      </c>
      <c r="Q76" s="246"/>
      <c r="R76" s="246"/>
      <c r="S76" s="246"/>
      <c r="T76" s="246"/>
      <c r="U76" s="246"/>
      <c r="V76" s="246"/>
      <c r="W76" s="246"/>
      <c r="X76" s="246"/>
      <c r="Y76" s="246"/>
      <c r="Z76" s="246"/>
      <c r="AA76" s="246"/>
      <c r="AB76" s="246"/>
      <c r="AC76" s="246"/>
      <c r="AD76" s="246"/>
      <c r="AE76" s="246"/>
      <c r="AF76" s="246"/>
      <c r="AG76" s="246"/>
      <c r="AH76" s="246"/>
      <c r="AI76" s="246"/>
      <c r="AJ76" s="246"/>
      <c r="AK76" s="246"/>
      <c r="AL76" s="246"/>
      <c r="AM76" s="246"/>
      <c r="AN76" s="246"/>
      <c r="AO76" s="246"/>
      <c r="AP76" s="246"/>
      <c r="AQ76" s="246"/>
      <c r="AR76" s="246"/>
      <c r="AS76" s="246"/>
      <c r="AT76" s="246"/>
      <c r="AU76" s="246"/>
      <c r="AV76" s="246"/>
      <c r="AW76" s="246"/>
      <c r="AX76" s="246"/>
      <c r="AY76" s="246"/>
      <c r="AZ76" s="246"/>
      <c r="BA76" s="246"/>
      <c r="BB76" s="246"/>
      <c r="BC76" s="246"/>
      <c r="BD76" s="246"/>
      <c r="BE76" s="246"/>
      <c r="BF76" s="246"/>
      <c r="BG76" s="246"/>
      <c r="BH76" s="246"/>
      <c r="BI76" s="246"/>
      <c r="BJ76" s="246"/>
      <c r="BK76" s="246"/>
      <c r="BL76" s="246"/>
      <c r="BM76" s="246"/>
      <c r="BN76" s="246"/>
      <c r="BO76" s="246"/>
      <c r="BP76" s="246"/>
      <c r="BQ76" s="246"/>
      <c r="BR76" s="246"/>
      <c r="BS76" s="246"/>
      <c r="BT76" s="246"/>
      <c r="BU76" s="246"/>
      <c r="BV76" s="246"/>
      <c r="BW76" s="246"/>
      <c r="BX76" s="246"/>
      <c r="BY76" s="246"/>
      <c r="BZ76" s="246"/>
      <c r="CA76" s="246"/>
      <c r="CB76" s="246"/>
      <c r="CC76" s="246"/>
      <c r="CD76" s="246"/>
      <c r="CE76" s="246"/>
      <c r="CF76" s="246"/>
      <c r="CG76" s="246"/>
      <c r="CH76" s="246"/>
      <c r="CI76" s="246"/>
      <c r="CJ76" s="246"/>
      <c r="CK76" s="246"/>
      <c r="CL76" s="246"/>
      <c r="CM76" s="246"/>
      <c r="CN76" s="246"/>
      <c r="CO76" s="246"/>
      <c r="CP76" s="246"/>
      <c r="CQ76" s="246"/>
      <c r="CR76" s="246"/>
      <c r="CS76" s="246"/>
      <c r="CT76" s="246"/>
      <c r="CU76" s="246"/>
      <c r="CV76" s="246"/>
      <c r="CW76" s="246"/>
      <c r="CX76" s="246"/>
      <c r="CY76" s="246"/>
      <c r="CZ76" s="246"/>
      <c r="DA76" s="246"/>
      <c r="DB76" s="246"/>
      <c r="DC76" s="246"/>
      <c r="DD76" s="246"/>
      <c r="DE76" s="246"/>
      <c r="DF76" s="246"/>
      <c r="DG76" s="246"/>
      <c r="DH76" s="246"/>
      <c r="DI76" s="246"/>
      <c r="DJ76" s="246"/>
      <c r="DK76" s="246"/>
      <c r="DL76" s="246"/>
    </row>
    <row r="77" spans="1:116" x14ac:dyDescent="0.25">
      <c r="A77" s="247" t="s">
        <v>72</v>
      </c>
      <c r="B77" s="248" t="s">
        <v>7067</v>
      </c>
      <c r="C77" s="251">
        <v>0</v>
      </c>
      <c r="D77" s="252">
        <v>8</v>
      </c>
      <c r="E77" s="251">
        <v>0</v>
      </c>
      <c r="F77" s="251">
        <v>4.2166666667000001</v>
      </c>
      <c r="G77" s="251">
        <v>0.61954366890000001</v>
      </c>
      <c r="H77" s="251">
        <v>41.1</v>
      </c>
      <c r="I77" s="252">
        <v>6</v>
      </c>
      <c r="J77" s="252">
        <f>IFERROR(VLOOKUP($B77,'Core Indicators'!$E$3:$EU$906,147,FALSE),"x")</f>
        <v>2208</v>
      </c>
      <c r="K77" s="253">
        <v>-0.97110140319999994</v>
      </c>
      <c r="L77" s="251">
        <v>3</v>
      </c>
      <c r="M77" s="252">
        <v>38</v>
      </c>
      <c r="N77" s="252">
        <v>18</v>
      </c>
      <c r="O77" s="252">
        <f>IFERROR(VLOOKUP(B77,'Core Indicators'!$E$3:$G$9906,3,FALSE),"x")</f>
        <v>10898000</v>
      </c>
      <c r="P77" s="252">
        <v>27560</v>
      </c>
      <c r="Q77" s="246"/>
      <c r="R77" s="246"/>
      <c r="S77" s="246"/>
      <c r="T77" s="246"/>
      <c r="U77" s="246"/>
      <c r="V77" s="246"/>
      <c r="W77" s="246"/>
      <c r="X77" s="246"/>
      <c r="Y77" s="246"/>
      <c r="Z77" s="246"/>
      <c r="AA77" s="246"/>
      <c r="AB77" s="246"/>
      <c r="AC77" s="246"/>
      <c r="AD77" s="246"/>
      <c r="AE77" s="246"/>
      <c r="AF77" s="246"/>
      <c r="AG77" s="246"/>
      <c r="AH77" s="246"/>
      <c r="AI77" s="246"/>
      <c r="AJ77" s="246"/>
      <c r="AK77" s="246"/>
      <c r="AL77" s="246"/>
      <c r="AM77" s="246"/>
      <c r="AN77" s="246"/>
      <c r="AO77" s="246"/>
      <c r="AP77" s="246"/>
      <c r="AQ77" s="246"/>
      <c r="AR77" s="246"/>
      <c r="AS77" s="246"/>
      <c r="AT77" s="246"/>
      <c r="AU77" s="246"/>
      <c r="AV77" s="246"/>
      <c r="AW77" s="246"/>
      <c r="AX77" s="246"/>
      <c r="AY77" s="246"/>
      <c r="AZ77" s="246"/>
      <c r="BA77" s="246"/>
      <c r="BB77" s="246"/>
      <c r="BC77" s="246"/>
      <c r="BD77" s="246"/>
      <c r="BE77" s="246"/>
      <c r="BF77" s="246"/>
      <c r="BG77" s="246"/>
      <c r="BH77" s="246"/>
      <c r="BI77" s="246"/>
      <c r="BJ77" s="246"/>
      <c r="BK77" s="246"/>
      <c r="BL77" s="246"/>
      <c r="BM77" s="246"/>
      <c r="BN77" s="246"/>
      <c r="BO77" s="246"/>
      <c r="BP77" s="246"/>
      <c r="BQ77" s="246"/>
      <c r="BR77" s="246"/>
      <c r="BS77" s="246"/>
      <c r="BT77" s="246"/>
      <c r="BU77" s="246"/>
      <c r="BV77" s="246"/>
      <c r="BW77" s="246"/>
      <c r="BX77" s="246"/>
      <c r="BY77" s="246"/>
      <c r="BZ77" s="246"/>
      <c r="CA77" s="246"/>
      <c r="CB77" s="246"/>
      <c r="CC77" s="246"/>
      <c r="CD77" s="246"/>
      <c r="CE77" s="246"/>
      <c r="CF77" s="246"/>
      <c r="CG77" s="246"/>
      <c r="CH77" s="246"/>
      <c r="CI77" s="246"/>
      <c r="CJ77" s="246"/>
      <c r="CK77" s="246"/>
      <c r="CL77" s="246"/>
      <c r="CM77" s="246"/>
      <c r="CN77" s="246"/>
      <c r="CO77" s="246"/>
      <c r="CP77" s="246"/>
      <c r="CQ77" s="246"/>
      <c r="CR77" s="246"/>
      <c r="CS77" s="246"/>
      <c r="CT77" s="246"/>
      <c r="CU77" s="246"/>
      <c r="CV77" s="246"/>
      <c r="CW77" s="246"/>
      <c r="CX77" s="246"/>
      <c r="CY77" s="246"/>
      <c r="CZ77" s="246"/>
      <c r="DA77" s="246"/>
      <c r="DB77" s="246"/>
      <c r="DC77" s="246"/>
      <c r="DD77" s="246"/>
      <c r="DE77" s="246"/>
      <c r="DF77" s="246"/>
      <c r="DG77" s="246"/>
      <c r="DH77" s="246"/>
      <c r="DI77" s="246"/>
      <c r="DJ77" s="246"/>
      <c r="DK77" s="246"/>
      <c r="DL77" s="246"/>
    </row>
    <row r="78" spans="1:116" x14ac:dyDescent="0.25">
      <c r="A78" s="247" t="s">
        <v>7068</v>
      </c>
      <c r="B78" s="248" t="s">
        <v>7069</v>
      </c>
      <c r="C78" s="251">
        <v>0.18750004279999999</v>
      </c>
      <c r="D78" s="252">
        <v>11</v>
      </c>
      <c r="E78" s="251">
        <v>0.05</v>
      </c>
      <c r="F78" s="251">
        <v>6.8</v>
      </c>
      <c r="G78" s="251">
        <v>0.25845412979999999</v>
      </c>
      <c r="H78" s="251">
        <v>29.6</v>
      </c>
      <c r="I78" s="252">
        <v>4</v>
      </c>
      <c r="J78" s="252" t="str">
        <f>IFERROR(VLOOKUP($B78,'Core Indicators'!$E$3:$EU$906,147,FALSE),"x")</f>
        <v>x</v>
      </c>
      <c r="K78" s="253">
        <v>0.49313449860000003</v>
      </c>
      <c r="L78" s="251">
        <v>5.75</v>
      </c>
      <c r="M78" s="252">
        <v>70</v>
      </c>
      <c r="N78" s="252">
        <v>44</v>
      </c>
      <c r="O78" s="252" t="str">
        <f>IFERROR(VLOOKUP(B78,'Core Indicators'!$E$3:$G$9906,3,FALSE),"x")</f>
        <v>x</v>
      </c>
      <c r="P78" s="252">
        <v>90530</v>
      </c>
      <c r="Q78" s="246"/>
      <c r="R78" s="246"/>
      <c r="S78" s="246"/>
      <c r="T78" s="246"/>
      <c r="U78" s="246"/>
      <c r="V78" s="246"/>
      <c r="W78" s="246"/>
      <c r="X78" s="246"/>
      <c r="Y78" s="246"/>
      <c r="Z78" s="246"/>
      <c r="AA78" s="246"/>
      <c r="AB78" s="246"/>
      <c r="AC78" s="246"/>
      <c r="AD78" s="246"/>
      <c r="AE78" s="246"/>
      <c r="AF78" s="246"/>
      <c r="AG78" s="246"/>
      <c r="AH78" s="246"/>
      <c r="AI78" s="246"/>
      <c r="AJ78" s="246"/>
      <c r="AK78" s="246"/>
      <c r="AL78" s="246"/>
      <c r="AM78" s="246"/>
      <c r="AN78" s="246"/>
      <c r="AO78" s="246"/>
      <c r="AP78" s="246"/>
      <c r="AQ78" s="246"/>
      <c r="AR78" s="246"/>
      <c r="AS78" s="246"/>
      <c r="AT78" s="246"/>
      <c r="AU78" s="246"/>
      <c r="AV78" s="246"/>
      <c r="AW78" s="246"/>
      <c r="AX78" s="246"/>
      <c r="AY78" s="246"/>
      <c r="AZ78" s="246"/>
      <c r="BA78" s="246"/>
      <c r="BB78" s="246"/>
      <c r="BC78" s="246"/>
      <c r="BD78" s="246"/>
      <c r="BE78" s="246"/>
      <c r="BF78" s="246"/>
      <c r="BG78" s="246"/>
      <c r="BH78" s="246"/>
      <c r="BI78" s="246"/>
      <c r="BJ78" s="246"/>
      <c r="BK78" s="246"/>
      <c r="BL78" s="246"/>
      <c r="BM78" s="246"/>
      <c r="BN78" s="246"/>
      <c r="BO78" s="246"/>
      <c r="BP78" s="246"/>
      <c r="BQ78" s="246"/>
      <c r="BR78" s="246"/>
      <c r="BS78" s="246"/>
      <c r="BT78" s="246"/>
      <c r="BU78" s="246"/>
      <c r="BV78" s="246"/>
      <c r="BW78" s="246"/>
      <c r="BX78" s="246"/>
      <c r="BY78" s="246"/>
      <c r="BZ78" s="246"/>
      <c r="CA78" s="246"/>
      <c r="CB78" s="246"/>
      <c r="CC78" s="246"/>
      <c r="CD78" s="246"/>
      <c r="CE78" s="246"/>
      <c r="CF78" s="246"/>
      <c r="CG78" s="246"/>
      <c r="CH78" s="246"/>
      <c r="CI78" s="246"/>
      <c r="CJ78" s="246"/>
      <c r="CK78" s="246"/>
      <c r="CL78" s="246"/>
      <c r="CM78" s="246"/>
      <c r="CN78" s="246"/>
      <c r="CO78" s="246"/>
      <c r="CP78" s="246"/>
      <c r="CQ78" s="246"/>
      <c r="CR78" s="246"/>
      <c r="CS78" s="246"/>
      <c r="CT78" s="246"/>
      <c r="CU78" s="246"/>
      <c r="CV78" s="246"/>
      <c r="CW78" s="246"/>
      <c r="CX78" s="246"/>
      <c r="CY78" s="246"/>
      <c r="CZ78" s="246"/>
      <c r="DA78" s="246"/>
      <c r="DB78" s="246"/>
      <c r="DC78" s="246"/>
      <c r="DD78" s="246"/>
      <c r="DE78" s="246"/>
      <c r="DF78" s="246"/>
      <c r="DG78" s="246"/>
      <c r="DH78" s="246"/>
      <c r="DI78" s="246"/>
      <c r="DJ78" s="246"/>
      <c r="DK78" s="246"/>
      <c r="DL78" s="246"/>
    </row>
    <row r="79" spans="1:116" x14ac:dyDescent="0.25">
      <c r="A79" s="247" t="s">
        <v>1230</v>
      </c>
      <c r="B79" s="248" t="s">
        <v>7070</v>
      </c>
      <c r="C79" s="251">
        <v>0.774848922</v>
      </c>
      <c r="D79" s="252">
        <v>5</v>
      </c>
      <c r="E79" s="251">
        <v>0.10680000000000001</v>
      </c>
      <c r="F79" s="251">
        <v>6.45</v>
      </c>
      <c r="G79" s="251">
        <v>0.45129165370000002</v>
      </c>
      <c r="H79" s="251">
        <v>38.200000000000003</v>
      </c>
      <c r="I79" s="252">
        <v>6</v>
      </c>
      <c r="J79" s="252">
        <f>IFERROR(VLOOKUP($B79,'Core Indicators'!$E$3:$EU$906,147,FALSE),"x")</f>
        <v>49</v>
      </c>
      <c r="K79" s="253">
        <v>-0.3425302207</v>
      </c>
      <c r="L79" s="251">
        <v>6</v>
      </c>
      <c r="M79" s="252">
        <v>61</v>
      </c>
      <c r="N79" s="252">
        <v>40</v>
      </c>
      <c r="O79" s="252">
        <f>IFERROR(VLOOKUP(B79,'Core Indicators'!$E$3:$G$9906,3,FALSE),"x")</f>
        <v>237655000</v>
      </c>
      <c r="P79" s="252">
        <v>1811570</v>
      </c>
      <c r="Q79" s="246"/>
      <c r="R79" s="246"/>
      <c r="S79" s="246"/>
      <c r="T79" s="246"/>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6"/>
      <c r="BE79" s="246"/>
      <c r="BF79" s="246"/>
      <c r="BG79" s="246"/>
      <c r="BH79" s="246"/>
      <c r="BI79" s="246"/>
      <c r="BJ79" s="246"/>
      <c r="BK79" s="246"/>
      <c r="BL79" s="246"/>
      <c r="BM79" s="246"/>
      <c r="BN79" s="246"/>
      <c r="BO79" s="246"/>
      <c r="BP79" s="246"/>
      <c r="BQ79" s="246"/>
      <c r="BR79" s="246"/>
      <c r="BS79" s="246"/>
      <c r="BT79" s="246"/>
      <c r="BU79" s="246"/>
      <c r="BV79" s="246"/>
      <c r="BW79" s="246"/>
      <c r="BX79" s="246"/>
      <c r="BY79" s="246"/>
      <c r="BZ79" s="246"/>
      <c r="CA79" s="246"/>
      <c r="CB79" s="246"/>
      <c r="CC79" s="246"/>
      <c r="CD79" s="246"/>
      <c r="CE79" s="246"/>
      <c r="CF79" s="246"/>
      <c r="CG79" s="246"/>
      <c r="CH79" s="246"/>
      <c r="CI79" s="246"/>
      <c r="CJ79" s="246"/>
      <c r="CK79" s="246"/>
      <c r="CL79" s="246"/>
      <c r="CM79" s="246"/>
      <c r="CN79" s="246"/>
      <c r="CO79" s="246"/>
      <c r="CP79" s="246"/>
      <c r="CQ79" s="246"/>
      <c r="CR79" s="246"/>
      <c r="CS79" s="246"/>
      <c r="CT79" s="246"/>
      <c r="CU79" s="246"/>
      <c r="CV79" s="246"/>
      <c r="CW79" s="246"/>
      <c r="CX79" s="246"/>
      <c r="CY79" s="246"/>
      <c r="CZ79" s="246"/>
      <c r="DA79" s="246"/>
      <c r="DB79" s="246"/>
      <c r="DC79" s="246"/>
      <c r="DD79" s="246"/>
      <c r="DE79" s="246"/>
      <c r="DF79" s="246"/>
      <c r="DG79" s="246"/>
      <c r="DH79" s="246"/>
      <c r="DI79" s="246"/>
      <c r="DJ79" s="246"/>
      <c r="DK79" s="246"/>
      <c r="DL79" s="246"/>
    </row>
    <row r="80" spans="1:116" x14ac:dyDescent="0.25">
      <c r="A80" s="247" t="s">
        <v>940</v>
      </c>
      <c r="B80" s="248" t="s">
        <v>7071</v>
      </c>
      <c r="C80" s="251">
        <v>0.87948376319999988</v>
      </c>
      <c r="D80" s="252">
        <v>7</v>
      </c>
      <c r="E80" s="251">
        <v>7.0000000000000001E-3</v>
      </c>
      <c r="F80" s="251">
        <v>7.25</v>
      </c>
      <c r="G80" s="251">
        <v>0.50102830359999995</v>
      </c>
      <c r="H80" s="251">
        <v>35.700000000000003</v>
      </c>
      <c r="I80" s="252">
        <v>6</v>
      </c>
      <c r="J80" s="252">
        <f>IFERROR(VLOOKUP($B80,'Core Indicators'!$E$3:$EU$906,147,FALSE),"x")</f>
        <v>177</v>
      </c>
      <c r="K80" s="253">
        <v>-3.0758399499999999E-2</v>
      </c>
      <c r="L80" s="251">
        <v>7</v>
      </c>
      <c r="M80" s="252">
        <v>71</v>
      </c>
      <c r="N80" s="252">
        <v>41</v>
      </c>
      <c r="O80" s="252">
        <f>IFERROR(VLOOKUP(B80,'Core Indicators'!$E$3:$G$9906,3,FALSE),"x")</f>
        <v>1353520000</v>
      </c>
      <c r="P80" s="252">
        <v>2973190</v>
      </c>
      <c r="Q80" s="246"/>
      <c r="R80" s="246"/>
      <c r="S80" s="246"/>
      <c r="T80" s="246"/>
      <c r="U80" s="246"/>
      <c r="V80" s="246"/>
      <c r="W80" s="246"/>
      <c r="X80" s="246"/>
      <c r="Y80" s="246"/>
      <c r="Z80" s="246"/>
      <c r="AA80" s="246"/>
      <c r="AB80" s="246"/>
      <c r="AC80" s="246"/>
      <c r="AD80" s="246"/>
      <c r="AE80" s="246"/>
      <c r="AF80" s="246"/>
      <c r="AG80" s="246"/>
      <c r="AH80" s="246"/>
      <c r="AI80" s="246"/>
      <c r="AJ80" s="246"/>
      <c r="AK80" s="246"/>
      <c r="AL80" s="246"/>
      <c r="AM80" s="246"/>
      <c r="AN80" s="246"/>
      <c r="AO80" s="246"/>
      <c r="AP80" s="246"/>
      <c r="AQ80" s="246"/>
      <c r="AR80" s="246"/>
      <c r="AS80" s="246"/>
      <c r="AT80" s="246"/>
      <c r="AU80" s="246"/>
      <c r="AV80" s="246"/>
      <c r="AW80" s="246"/>
      <c r="AX80" s="246"/>
      <c r="AY80" s="246"/>
      <c r="AZ80" s="246"/>
      <c r="BA80" s="246"/>
      <c r="BB80" s="246"/>
      <c r="BC80" s="246"/>
      <c r="BD80" s="246"/>
      <c r="BE80" s="246"/>
      <c r="BF80" s="246"/>
      <c r="BG80" s="246"/>
      <c r="BH80" s="246"/>
      <c r="BI80" s="246"/>
      <c r="BJ80" s="246"/>
      <c r="BK80" s="246"/>
      <c r="BL80" s="246"/>
      <c r="BM80" s="246"/>
      <c r="BN80" s="246"/>
      <c r="BO80" s="246"/>
      <c r="BP80" s="246"/>
      <c r="BQ80" s="246"/>
      <c r="BR80" s="246"/>
      <c r="BS80" s="246"/>
      <c r="BT80" s="246"/>
      <c r="BU80" s="246"/>
      <c r="BV80" s="246"/>
      <c r="BW80" s="246"/>
      <c r="BX80" s="246"/>
      <c r="BY80" s="246"/>
      <c r="BZ80" s="246"/>
      <c r="CA80" s="246"/>
      <c r="CB80" s="246"/>
      <c r="CC80" s="246"/>
      <c r="CD80" s="246"/>
      <c r="CE80" s="246"/>
      <c r="CF80" s="246"/>
      <c r="CG80" s="246"/>
      <c r="CH80" s="246"/>
      <c r="CI80" s="246"/>
      <c r="CJ80" s="246"/>
      <c r="CK80" s="246"/>
      <c r="CL80" s="246"/>
      <c r="CM80" s="246"/>
      <c r="CN80" s="246"/>
      <c r="CO80" s="246"/>
      <c r="CP80" s="246"/>
      <c r="CQ80" s="246"/>
      <c r="CR80" s="246"/>
      <c r="CS80" s="246"/>
      <c r="CT80" s="246"/>
      <c r="CU80" s="246"/>
      <c r="CV80" s="246"/>
      <c r="CW80" s="246"/>
      <c r="CX80" s="246"/>
      <c r="CY80" s="246"/>
      <c r="CZ80" s="246"/>
      <c r="DA80" s="246"/>
      <c r="DB80" s="246"/>
      <c r="DC80" s="246"/>
      <c r="DD80" s="246"/>
      <c r="DE80" s="246"/>
      <c r="DF80" s="246"/>
      <c r="DG80" s="246"/>
      <c r="DH80" s="246"/>
      <c r="DI80" s="246"/>
      <c r="DJ80" s="246"/>
      <c r="DK80" s="246"/>
      <c r="DL80" s="246"/>
    </row>
    <row r="81" spans="1:116" x14ac:dyDescent="0.25">
      <c r="A81" s="247" t="s">
        <v>7072</v>
      </c>
      <c r="B81" s="248" t="s">
        <v>7073</v>
      </c>
      <c r="C81" s="251">
        <v>0</v>
      </c>
      <c r="D81" s="252">
        <v>12</v>
      </c>
      <c r="E81" s="251">
        <v>0</v>
      </c>
      <c r="F81" s="251" t="s">
        <v>14</v>
      </c>
      <c r="G81" s="251">
        <v>9.2902528700000001E-2</v>
      </c>
      <c r="H81" s="251">
        <v>31.4</v>
      </c>
      <c r="I81" s="252">
        <v>0</v>
      </c>
      <c r="J81" s="252" t="str">
        <f>IFERROR(VLOOKUP($B81,'Core Indicators'!$E$3:$EU$906,147,FALSE),"x")</f>
        <v>x</v>
      </c>
      <c r="K81" s="253">
        <v>1.3942295312999999</v>
      </c>
      <c r="L81" s="251" t="s">
        <v>14</v>
      </c>
      <c r="M81" s="252">
        <v>97</v>
      </c>
      <c r="N81" s="252">
        <v>74</v>
      </c>
      <c r="O81" s="252" t="str">
        <f>IFERROR(VLOOKUP(B81,'Core Indicators'!$E$3:$G$9906,3,FALSE),"x")</f>
        <v>x</v>
      </c>
      <c r="P81" s="252">
        <v>68890</v>
      </c>
      <c r="Q81" s="246"/>
      <c r="R81" s="246"/>
      <c r="S81" s="246"/>
      <c r="T81" s="246"/>
      <c r="U81" s="246"/>
      <c r="V81" s="246"/>
      <c r="W81" s="246"/>
      <c r="X81" s="246"/>
      <c r="Y81" s="246"/>
      <c r="Z81" s="246"/>
      <c r="AA81" s="246"/>
      <c r="AB81" s="246"/>
      <c r="AC81" s="246"/>
      <c r="AD81" s="246"/>
      <c r="AE81" s="246"/>
      <c r="AF81" s="246"/>
      <c r="AG81" s="246"/>
      <c r="AH81" s="246"/>
      <c r="AI81" s="246"/>
      <c r="AJ81" s="246"/>
      <c r="AK81" s="246"/>
      <c r="AL81" s="246"/>
      <c r="AM81" s="246"/>
      <c r="AN81" s="246"/>
      <c r="AO81" s="246"/>
      <c r="AP81" s="246"/>
      <c r="AQ81" s="246"/>
      <c r="AR81" s="246"/>
      <c r="AS81" s="246"/>
      <c r="AT81" s="246"/>
      <c r="AU81" s="246"/>
      <c r="AV81" s="246"/>
      <c r="AW81" s="246"/>
      <c r="AX81" s="246"/>
      <c r="AY81" s="246"/>
      <c r="AZ81" s="246"/>
      <c r="BA81" s="246"/>
      <c r="BB81" s="246"/>
      <c r="BC81" s="246"/>
      <c r="BD81" s="246"/>
      <c r="BE81" s="246"/>
      <c r="BF81" s="246"/>
      <c r="BG81" s="246"/>
      <c r="BH81" s="246"/>
      <c r="BI81" s="246"/>
      <c r="BJ81" s="246"/>
      <c r="BK81" s="246"/>
      <c r="BL81" s="246"/>
      <c r="BM81" s="246"/>
      <c r="BN81" s="246"/>
      <c r="BO81" s="246"/>
      <c r="BP81" s="246"/>
      <c r="BQ81" s="246"/>
      <c r="BR81" s="246"/>
      <c r="BS81" s="246"/>
      <c r="BT81" s="246"/>
      <c r="BU81" s="246"/>
      <c r="BV81" s="246"/>
      <c r="BW81" s="246"/>
      <c r="BX81" s="246"/>
      <c r="BY81" s="246"/>
      <c r="BZ81" s="246"/>
      <c r="CA81" s="246"/>
      <c r="CB81" s="246"/>
      <c r="CC81" s="246"/>
      <c r="CD81" s="246"/>
      <c r="CE81" s="246"/>
      <c r="CF81" s="246"/>
      <c r="CG81" s="246"/>
      <c r="CH81" s="246"/>
      <c r="CI81" s="246"/>
      <c r="CJ81" s="246"/>
      <c r="CK81" s="246"/>
      <c r="CL81" s="246"/>
      <c r="CM81" s="246"/>
      <c r="CN81" s="246"/>
      <c r="CO81" s="246"/>
      <c r="CP81" s="246"/>
      <c r="CQ81" s="246"/>
      <c r="CR81" s="246"/>
      <c r="CS81" s="246"/>
      <c r="CT81" s="246"/>
      <c r="CU81" s="246"/>
      <c r="CV81" s="246"/>
      <c r="CW81" s="246"/>
      <c r="CX81" s="246"/>
      <c r="CY81" s="246"/>
      <c r="CZ81" s="246"/>
      <c r="DA81" s="246"/>
      <c r="DB81" s="246"/>
      <c r="DC81" s="246"/>
      <c r="DD81" s="246"/>
      <c r="DE81" s="246"/>
      <c r="DF81" s="246"/>
      <c r="DG81" s="246"/>
      <c r="DH81" s="246"/>
      <c r="DI81" s="246"/>
      <c r="DJ81" s="246"/>
      <c r="DK81" s="246"/>
      <c r="DL81" s="246"/>
    </row>
    <row r="82" spans="1:116" x14ac:dyDescent="0.25">
      <c r="A82" s="247" t="s">
        <v>1723</v>
      </c>
      <c r="B82" s="248" t="s">
        <v>7074</v>
      </c>
      <c r="C82" s="251">
        <v>0.67411710269999991</v>
      </c>
      <c r="D82" s="252">
        <v>0</v>
      </c>
      <c r="E82" s="251">
        <v>0.1595</v>
      </c>
      <c r="F82" s="251">
        <v>2.8833333333</v>
      </c>
      <c r="G82" s="251">
        <v>0.49178700730000002</v>
      </c>
      <c r="H82" s="251">
        <v>42</v>
      </c>
      <c r="I82" s="252">
        <v>6</v>
      </c>
      <c r="J82" s="252">
        <f>IFERROR(VLOOKUP($B82,'Core Indicators'!$E$3:$EU$906,147,FALSE),"x")</f>
        <v>0</v>
      </c>
      <c r="K82" s="253">
        <v>-0.74937212470000003</v>
      </c>
      <c r="L82" s="251">
        <v>2.25</v>
      </c>
      <c r="M82" s="252">
        <v>17</v>
      </c>
      <c r="N82" s="252">
        <v>26</v>
      </c>
      <c r="O82" s="252">
        <f>IFERROR(VLOOKUP(B82,'Core Indicators'!$E$3:$G$9906,3,FALSE),"x")</f>
        <v>82926000</v>
      </c>
      <c r="P82" s="252">
        <v>1628760</v>
      </c>
      <c r="Q82" s="246"/>
      <c r="R82" s="246"/>
      <c r="S82" s="246"/>
      <c r="T82" s="246"/>
      <c r="U82" s="246"/>
      <c r="V82" s="246"/>
      <c r="W82" s="246"/>
      <c r="X82" s="246"/>
      <c r="Y82" s="246"/>
      <c r="Z82" s="246"/>
      <c r="AA82" s="246"/>
      <c r="AB82" s="246"/>
      <c r="AC82" s="246"/>
      <c r="AD82" s="246"/>
      <c r="AE82" s="246"/>
      <c r="AF82" s="246"/>
      <c r="AG82" s="246"/>
      <c r="AH82" s="246"/>
      <c r="AI82" s="246"/>
      <c r="AJ82" s="246"/>
      <c r="AK82" s="246"/>
      <c r="AL82" s="246"/>
      <c r="AM82" s="246"/>
      <c r="AN82" s="246"/>
      <c r="AO82" s="246"/>
      <c r="AP82" s="246"/>
      <c r="AQ82" s="246"/>
      <c r="AR82" s="246"/>
      <c r="AS82" s="246"/>
      <c r="AT82" s="246"/>
      <c r="AU82" s="246"/>
      <c r="AV82" s="246"/>
      <c r="AW82" s="246"/>
      <c r="AX82" s="246"/>
      <c r="AY82" s="246"/>
      <c r="AZ82" s="246"/>
      <c r="BA82" s="246"/>
      <c r="BB82" s="246"/>
      <c r="BC82" s="246"/>
      <c r="BD82" s="246"/>
      <c r="BE82" s="246"/>
      <c r="BF82" s="246"/>
      <c r="BG82" s="246"/>
      <c r="BH82" s="246"/>
      <c r="BI82" s="246"/>
      <c r="BJ82" s="246"/>
      <c r="BK82" s="246"/>
      <c r="BL82" s="246"/>
      <c r="BM82" s="246"/>
      <c r="BN82" s="246"/>
      <c r="BO82" s="246"/>
      <c r="BP82" s="246"/>
      <c r="BQ82" s="246"/>
      <c r="BR82" s="246"/>
      <c r="BS82" s="246"/>
      <c r="BT82" s="246"/>
      <c r="BU82" s="246"/>
      <c r="BV82" s="246"/>
      <c r="BW82" s="246"/>
      <c r="BX82" s="246"/>
      <c r="BY82" s="246"/>
      <c r="BZ82" s="246"/>
      <c r="CA82" s="246"/>
      <c r="CB82" s="246"/>
      <c r="CC82" s="246"/>
      <c r="CD82" s="246"/>
      <c r="CE82" s="246"/>
      <c r="CF82" s="246"/>
      <c r="CG82" s="246"/>
      <c r="CH82" s="246"/>
      <c r="CI82" s="246"/>
      <c r="CJ82" s="246"/>
      <c r="CK82" s="246"/>
      <c r="CL82" s="246"/>
      <c r="CM82" s="246"/>
      <c r="CN82" s="246"/>
      <c r="CO82" s="246"/>
      <c r="CP82" s="246"/>
      <c r="CQ82" s="246"/>
      <c r="CR82" s="246"/>
      <c r="CS82" s="246"/>
      <c r="CT82" s="246"/>
      <c r="CU82" s="246"/>
      <c r="CV82" s="246"/>
      <c r="CW82" s="246"/>
      <c r="CX82" s="246"/>
      <c r="CY82" s="246"/>
      <c r="CZ82" s="246"/>
      <c r="DA82" s="246"/>
      <c r="DB82" s="246"/>
      <c r="DC82" s="246"/>
      <c r="DD82" s="246"/>
      <c r="DE82" s="246"/>
      <c r="DF82" s="246"/>
      <c r="DG82" s="246"/>
      <c r="DH82" s="246"/>
      <c r="DI82" s="246"/>
      <c r="DJ82" s="246"/>
      <c r="DK82" s="246"/>
      <c r="DL82" s="246"/>
    </row>
    <row r="83" spans="1:116" x14ac:dyDescent="0.25">
      <c r="A83" s="247" t="s">
        <v>583</v>
      </c>
      <c r="B83" s="248" t="s">
        <v>7075</v>
      </c>
      <c r="C83" s="251">
        <v>0.54614899849999998</v>
      </c>
      <c r="D83" s="252">
        <v>2</v>
      </c>
      <c r="E83" s="251">
        <v>0</v>
      </c>
      <c r="F83" s="251">
        <v>3.9666666667000001</v>
      </c>
      <c r="G83" s="251">
        <v>0.5402728229</v>
      </c>
      <c r="H83" s="251">
        <v>29.5</v>
      </c>
      <c r="I83" s="252">
        <v>10</v>
      </c>
      <c r="J83" s="252">
        <f>IFERROR(VLOOKUP($B83,'Core Indicators'!$E$3:$EU$906,147,FALSE),"x")</f>
        <v>1238</v>
      </c>
      <c r="K83" s="253">
        <v>-1.7224633694</v>
      </c>
      <c r="L83" s="251">
        <v>3.75</v>
      </c>
      <c r="M83" s="252">
        <v>31</v>
      </c>
      <c r="N83" s="252">
        <v>20</v>
      </c>
      <c r="O83" s="252">
        <f>IFERROR(VLOOKUP(B83,'Core Indicators'!$E$3:$G$9906,3,FALSE),"x")</f>
        <v>40223000</v>
      </c>
      <c r="P83" s="252">
        <v>434320</v>
      </c>
      <c r="Q83" s="246"/>
      <c r="R83" s="246"/>
      <c r="S83" s="246"/>
      <c r="T83" s="246"/>
      <c r="U83" s="246"/>
      <c r="V83" s="246"/>
      <c r="W83" s="246"/>
      <c r="X83" s="246"/>
      <c r="Y83" s="246"/>
      <c r="Z83" s="246"/>
      <c r="AA83" s="246"/>
      <c r="AB83" s="246"/>
      <c r="AC83" s="246"/>
      <c r="AD83" s="246"/>
      <c r="AE83" s="246"/>
      <c r="AF83" s="246"/>
      <c r="AG83" s="246"/>
      <c r="AH83" s="246"/>
      <c r="AI83" s="246"/>
      <c r="AJ83" s="246"/>
      <c r="AK83" s="246"/>
      <c r="AL83" s="246"/>
      <c r="AM83" s="246"/>
      <c r="AN83" s="246"/>
      <c r="AO83" s="246"/>
      <c r="AP83" s="246"/>
      <c r="AQ83" s="246"/>
      <c r="AR83" s="246"/>
      <c r="AS83" s="246"/>
      <c r="AT83" s="246"/>
      <c r="AU83" s="246"/>
      <c r="AV83" s="246"/>
      <c r="AW83" s="246"/>
      <c r="AX83" s="246"/>
      <c r="AY83" s="246"/>
      <c r="AZ83" s="246"/>
      <c r="BA83" s="246"/>
      <c r="BB83" s="246"/>
      <c r="BC83" s="246"/>
      <c r="BD83" s="246"/>
      <c r="BE83" s="246"/>
      <c r="BF83" s="246"/>
      <c r="BG83" s="246"/>
      <c r="BH83" s="246"/>
      <c r="BI83" s="246"/>
      <c r="BJ83" s="246"/>
      <c r="BK83" s="246"/>
      <c r="BL83" s="246"/>
      <c r="BM83" s="246"/>
      <c r="BN83" s="246"/>
      <c r="BO83" s="246"/>
      <c r="BP83" s="246"/>
      <c r="BQ83" s="246"/>
      <c r="BR83" s="246"/>
      <c r="BS83" s="246"/>
      <c r="BT83" s="246"/>
      <c r="BU83" s="246"/>
      <c r="BV83" s="246"/>
      <c r="BW83" s="246"/>
      <c r="BX83" s="246"/>
      <c r="BY83" s="246"/>
      <c r="BZ83" s="246"/>
      <c r="CA83" s="246"/>
      <c r="CB83" s="246"/>
      <c r="CC83" s="246"/>
      <c r="CD83" s="246"/>
      <c r="CE83" s="246"/>
      <c r="CF83" s="246"/>
      <c r="CG83" s="246"/>
      <c r="CH83" s="246"/>
      <c r="CI83" s="246"/>
      <c r="CJ83" s="246"/>
      <c r="CK83" s="246"/>
      <c r="CL83" s="246"/>
      <c r="CM83" s="246"/>
      <c r="CN83" s="246"/>
      <c r="CO83" s="246"/>
      <c r="CP83" s="246"/>
      <c r="CQ83" s="246"/>
      <c r="CR83" s="246"/>
      <c r="CS83" s="246"/>
      <c r="CT83" s="246"/>
      <c r="CU83" s="246"/>
      <c r="CV83" s="246"/>
      <c r="CW83" s="246"/>
      <c r="CX83" s="246"/>
      <c r="CY83" s="246"/>
      <c r="CZ83" s="246"/>
      <c r="DA83" s="246"/>
      <c r="DB83" s="246"/>
      <c r="DC83" s="246"/>
      <c r="DD83" s="246"/>
      <c r="DE83" s="246"/>
      <c r="DF83" s="246"/>
      <c r="DG83" s="246"/>
      <c r="DH83" s="246"/>
      <c r="DI83" s="246"/>
      <c r="DJ83" s="246"/>
      <c r="DK83" s="246"/>
      <c r="DL83" s="246"/>
    </row>
    <row r="84" spans="1:116" x14ac:dyDescent="0.25">
      <c r="A84" s="247" t="s">
        <v>7076</v>
      </c>
      <c r="B84" s="248" t="s">
        <v>7077</v>
      </c>
      <c r="C84" s="251">
        <v>0</v>
      </c>
      <c r="D84" s="252">
        <v>12</v>
      </c>
      <c r="E84" s="251">
        <v>0</v>
      </c>
      <c r="F84" s="251" t="s">
        <v>14</v>
      </c>
      <c r="G84" s="251">
        <v>5.7485973699999998E-2</v>
      </c>
      <c r="H84" s="251">
        <v>26.1</v>
      </c>
      <c r="I84" s="252">
        <v>0</v>
      </c>
      <c r="J84" s="252" t="str">
        <f>IFERROR(VLOOKUP($B84,'Core Indicators'!$E$3:$EU$906,147,FALSE),"x")</f>
        <v>x</v>
      </c>
      <c r="K84" s="253">
        <v>1.7669236660000001</v>
      </c>
      <c r="L84" s="251" t="s">
        <v>14</v>
      </c>
      <c r="M84" s="252">
        <v>94</v>
      </c>
      <c r="N84" s="252">
        <v>78</v>
      </c>
      <c r="O84" s="252" t="str">
        <f>IFERROR(VLOOKUP(B84,'Core Indicators'!$E$3:$G$9906,3,FALSE),"x")</f>
        <v>x</v>
      </c>
      <c r="P84" s="252">
        <v>100250</v>
      </c>
      <c r="Q84" s="246"/>
      <c r="R84" s="246"/>
      <c r="S84" s="246"/>
      <c r="T84" s="246"/>
      <c r="U84" s="246"/>
      <c r="V84" s="246"/>
      <c r="W84" s="246"/>
      <c r="X84" s="246"/>
      <c r="Y84" s="246"/>
      <c r="Z84" s="246"/>
      <c r="AA84" s="246"/>
      <c r="AB84" s="246"/>
      <c r="AC84" s="246"/>
      <c r="AD84" s="246"/>
      <c r="AE84" s="246"/>
      <c r="AF84" s="246"/>
      <c r="AG84" s="246"/>
      <c r="AH84" s="246"/>
      <c r="AI84" s="246"/>
      <c r="AJ84" s="246"/>
      <c r="AK84" s="246"/>
      <c r="AL84" s="246"/>
      <c r="AM84" s="246"/>
      <c r="AN84" s="246"/>
      <c r="AO84" s="246"/>
      <c r="AP84" s="246"/>
      <c r="AQ84" s="246"/>
      <c r="AR84" s="246"/>
      <c r="AS84" s="246"/>
      <c r="AT84" s="246"/>
      <c r="AU84" s="246"/>
      <c r="AV84" s="246"/>
      <c r="AW84" s="246"/>
      <c r="AX84" s="246"/>
      <c r="AY84" s="246"/>
      <c r="AZ84" s="246"/>
      <c r="BA84" s="246"/>
      <c r="BB84" s="246"/>
      <c r="BC84" s="246"/>
      <c r="BD84" s="246"/>
      <c r="BE84" s="246"/>
      <c r="BF84" s="246"/>
      <c r="BG84" s="246"/>
      <c r="BH84" s="246"/>
      <c r="BI84" s="246"/>
      <c r="BJ84" s="246"/>
      <c r="BK84" s="246"/>
      <c r="BL84" s="246"/>
      <c r="BM84" s="246"/>
      <c r="BN84" s="246"/>
      <c r="BO84" s="246"/>
      <c r="BP84" s="246"/>
      <c r="BQ84" s="246"/>
      <c r="BR84" s="246"/>
      <c r="BS84" s="246"/>
      <c r="BT84" s="246"/>
      <c r="BU84" s="246"/>
      <c r="BV84" s="246"/>
      <c r="BW84" s="246"/>
      <c r="BX84" s="246"/>
      <c r="BY84" s="246"/>
      <c r="BZ84" s="246"/>
      <c r="CA84" s="246"/>
      <c r="CB84" s="246"/>
      <c r="CC84" s="246"/>
      <c r="CD84" s="246"/>
      <c r="CE84" s="246"/>
      <c r="CF84" s="246"/>
      <c r="CG84" s="246"/>
      <c r="CH84" s="246"/>
      <c r="CI84" s="246"/>
      <c r="CJ84" s="246"/>
      <c r="CK84" s="246"/>
      <c r="CL84" s="246"/>
      <c r="CM84" s="246"/>
      <c r="CN84" s="246"/>
      <c r="CO84" s="246"/>
      <c r="CP84" s="246"/>
      <c r="CQ84" s="246"/>
      <c r="CR84" s="246"/>
      <c r="CS84" s="246"/>
      <c r="CT84" s="246"/>
      <c r="CU84" s="246"/>
      <c r="CV84" s="246"/>
      <c r="CW84" s="246"/>
      <c r="CX84" s="246"/>
      <c r="CY84" s="246"/>
      <c r="CZ84" s="246"/>
      <c r="DA84" s="246"/>
      <c r="DB84" s="246"/>
      <c r="DC84" s="246"/>
      <c r="DD84" s="246"/>
      <c r="DE84" s="246"/>
      <c r="DF84" s="246"/>
      <c r="DG84" s="246"/>
      <c r="DH84" s="246"/>
      <c r="DI84" s="246"/>
      <c r="DJ84" s="246"/>
      <c r="DK84" s="246"/>
      <c r="DL84" s="246"/>
    </row>
    <row r="85" spans="1:116" x14ac:dyDescent="0.25">
      <c r="A85" s="247" t="s">
        <v>7078</v>
      </c>
      <c r="B85" s="248" t="s">
        <v>7079</v>
      </c>
      <c r="C85" s="251">
        <v>0.77369999499999997</v>
      </c>
      <c r="D85" s="252">
        <v>4</v>
      </c>
      <c r="E85" s="251">
        <v>0.44</v>
      </c>
      <c r="F85" s="251" t="s">
        <v>14</v>
      </c>
      <c r="G85" s="251">
        <v>0.1002841248</v>
      </c>
      <c r="H85" s="251">
        <v>39</v>
      </c>
      <c r="I85" s="252">
        <v>6</v>
      </c>
      <c r="J85" s="252" t="str">
        <f>IFERROR(VLOOKUP($B85,'Core Indicators'!$E$3:$EU$906,147,FALSE),"x")</f>
        <v>x</v>
      </c>
      <c r="K85" s="253">
        <v>1.0475901365</v>
      </c>
      <c r="L85" s="251" t="s">
        <v>14</v>
      </c>
      <c r="M85" s="252">
        <v>76</v>
      </c>
      <c r="N85" s="252">
        <v>60</v>
      </c>
      <c r="O85" s="252" t="str">
        <f>IFERROR(VLOOKUP(B85,'Core Indicators'!$E$3:$G$9906,3,FALSE),"x")</f>
        <v>x</v>
      </c>
      <c r="P85" s="252">
        <v>21640</v>
      </c>
      <c r="Q85" s="246"/>
      <c r="R85" s="246"/>
      <c r="S85" s="246"/>
      <c r="T85" s="246"/>
      <c r="U85" s="246"/>
      <c r="V85" s="246"/>
      <c r="W85" s="246"/>
      <c r="X85" s="246"/>
      <c r="Y85" s="246"/>
      <c r="Z85" s="246"/>
      <c r="AA85" s="246"/>
      <c r="AB85" s="246"/>
      <c r="AC85" s="246"/>
      <c r="AD85" s="246"/>
      <c r="AE85" s="246"/>
      <c r="AF85" s="246"/>
      <c r="AG85" s="246"/>
      <c r="AH85" s="246"/>
      <c r="AI85" s="246"/>
      <c r="AJ85" s="246"/>
      <c r="AK85" s="246"/>
      <c r="AL85" s="246"/>
      <c r="AM85" s="246"/>
      <c r="AN85" s="246"/>
      <c r="AO85" s="246"/>
      <c r="AP85" s="246"/>
      <c r="AQ85" s="246"/>
      <c r="AR85" s="246"/>
      <c r="AS85" s="246"/>
      <c r="AT85" s="246"/>
      <c r="AU85" s="246"/>
      <c r="AV85" s="246"/>
      <c r="AW85" s="246"/>
      <c r="AX85" s="246"/>
      <c r="AY85" s="246"/>
      <c r="AZ85" s="246"/>
      <c r="BA85" s="246"/>
      <c r="BB85" s="246"/>
      <c r="BC85" s="246"/>
      <c r="BD85" s="246"/>
      <c r="BE85" s="246"/>
      <c r="BF85" s="246"/>
      <c r="BG85" s="246"/>
      <c r="BH85" s="246"/>
      <c r="BI85" s="246"/>
      <c r="BJ85" s="246"/>
      <c r="BK85" s="246"/>
      <c r="BL85" s="246"/>
      <c r="BM85" s="246"/>
      <c r="BN85" s="246"/>
      <c r="BO85" s="246"/>
      <c r="BP85" s="246"/>
      <c r="BQ85" s="246"/>
      <c r="BR85" s="246"/>
      <c r="BS85" s="246"/>
      <c r="BT85" s="246"/>
      <c r="BU85" s="246"/>
      <c r="BV85" s="246"/>
      <c r="BW85" s="246"/>
      <c r="BX85" s="246"/>
      <c r="BY85" s="246"/>
      <c r="BZ85" s="246"/>
      <c r="CA85" s="246"/>
      <c r="CB85" s="246"/>
      <c r="CC85" s="246"/>
      <c r="CD85" s="246"/>
      <c r="CE85" s="246"/>
      <c r="CF85" s="246"/>
      <c r="CG85" s="246"/>
      <c r="CH85" s="246"/>
      <c r="CI85" s="246"/>
      <c r="CJ85" s="246"/>
      <c r="CK85" s="246"/>
      <c r="CL85" s="246"/>
      <c r="CM85" s="246"/>
      <c r="CN85" s="246"/>
      <c r="CO85" s="246"/>
      <c r="CP85" s="246"/>
      <c r="CQ85" s="246"/>
      <c r="CR85" s="246"/>
      <c r="CS85" s="246"/>
      <c r="CT85" s="246"/>
      <c r="CU85" s="246"/>
      <c r="CV85" s="246"/>
      <c r="CW85" s="246"/>
      <c r="CX85" s="246"/>
      <c r="CY85" s="246"/>
      <c r="CZ85" s="246"/>
      <c r="DA85" s="246"/>
      <c r="DB85" s="246"/>
      <c r="DC85" s="246"/>
      <c r="DD85" s="246"/>
      <c r="DE85" s="246"/>
      <c r="DF85" s="246"/>
      <c r="DG85" s="246"/>
      <c r="DH85" s="246"/>
      <c r="DI85" s="246"/>
      <c r="DJ85" s="246"/>
      <c r="DK85" s="246"/>
      <c r="DL85" s="246"/>
    </row>
    <row r="86" spans="1:116" x14ac:dyDescent="0.25">
      <c r="A86" s="247" t="s">
        <v>601</v>
      </c>
      <c r="B86" s="248" t="s">
        <v>7080</v>
      </c>
      <c r="C86" s="251">
        <v>0.12520399560000001</v>
      </c>
      <c r="D86" s="252">
        <v>12</v>
      </c>
      <c r="E86" s="251">
        <v>5.4999999999999997E-3</v>
      </c>
      <c r="F86" s="251" t="s">
        <v>14</v>
      </c>
      <c r="G86" s="251">
        <v>6.9101684999999996E-2</v>
      </c>
      <c r="H86" s="251">
        <v>35.9</v>
      </c>
      <c r="I86" s="252">
        <v>0</v>
      </c>
      <c r="J86" s="252">
        <f>IFERROR(VLOOKUP($B86,'Core Indicators'!$E$3:$EU$906,147,FALSE),"x")</f>
        <v>697</v>
      </c>
      <c r="K86" s="253">
        <v>0.28019103410000001</v>
      </c>
      <c r="L86" s="251" t="s">
        <v>14</v>
      </c>
      <c r="M86" s="252">
        <v>89</v>
      </c>
      <c r="N86" s="252">
        <v>53</v>
      </c>
      <c r="O86" s="252">
        <f>IFERROR(VLOOKUP(B86,'Core Indicators'!$E$3:$G$9906,3,FALSE),"x")</f>
        <v>64293000</v>
      </c>
      <c r="P86" s="252">
        <v>294140</v>
      </c>
      <c r="Q86" s="246"/>
      <c r="R86" s="246"/>
      <c r="S86" s="246"/>
      <c r="T86" s="246"/>
      <c r="U86" s="246"/>
      <c r="V86" s="246"/>
      <c r="W86" s="246"/>
      <c r="X86" s="246"/>
      <c r="Y86" s="246"/>
      <c r="Z86" s="246"/>
      <c r="AA86" s="246"/>
      <c r="AB86" s="246"/>
      <c r="AC86" s="246"/>
      <c r="AD86" s="246"/>
      <c r="AE86" s="246"/>
      <c r="AF86" s="246"/>
      <c r="AG86" s="246"/>
      <c r="AH86" s="246"/>
      <c r="AI86" s="246"/>
      <c r="AJ86" s="246"/>
      <c r="AK86" s="246"/>
      <c r="AL86" s="246"/>
      <c r="AM86" s="246"/>
      <c r="AN86" s="246"/>
      <c r="AO86" s="246"/>
      <c r="AP86" s="246"/>
      <c r="AQ86" s="246"/>
      <c r="AR86" s="246"/>
      <c r="AS86" s="246"/>
      <c r="AT86" s="246"/>
      <c r="AU86" s="246"/>
      <c r="AV86" s="246"/>
      <c r="AW86" s="246"/>
      <c r="AX86" s="246"/>
      <c r="AY86" s="246"/>
      <c r="AZ86" s="246"/>
      <c r="BA86" s="246"/>
      <c r="BB86" s="246"/>
      <c r="BC86" s="246"/>
      <c r="BD86" s="246"/>
      <c r="BE86" s="246"/>
      <c r="BF86" s="246"/>
      <c r="BG86" s="246"/>
      <c r="BH86" s="246"/>
      <c r="BI86" s="246"/>
      <c r="BJ86" s="246"/>
      <c r="BK86" s="246"/>
      <c r="BL86" s="246"/>
      <c r="BM86" s="246"/>
      <c r="BN86" s="246"/>
      <c r="BO86" s="246"/>
      <c r="BP86" s="246"/>
      <c r="BQ86" s="246"/>
      <c r="BR86" s="246"/>
      <c r="BS86" s="246"/>
      <c r="BT86" s="246"/>
      <c r="BU86" s="246"/>
      <c r="BV86" s="246"/>
      <c r="BW86" s="246"/>
      <c r="BX86" s="246"/>
      <c r="BY86" s="246"/>
      <c r="BZ86" s="246"/>
      <c r="CA86" s="246"/>
      <c r="CB86" s="246"/>
      <c r="CC86" s="246"/>
      <c r="CD86" s="246"/>
      <c r="CE86" s="246"/>
      <c r="CF86" s="246"/>
      <c r="CG86" s="246"/>
      <c r="CH86" s="246"/>
      <c r="CI86" s="246"/>
      <c r="CJ86" s="246"/>
      <c r="CK86" s="246"/>
      <c r="CL86" s="246"/>
      <c r="CM86" s="246"/>
      <c r="CN86" s="246"/>
      <c r="CO86" s="246"/>
      <c r="CP86" s="246"/>
      <c r="CQ86" s="246"/>
      <c r="CR86" s="246"/>
      <c r="CS86" s="246"/>
      <c r="CT86" s="246"/>
      <c r="CU86" s="246"/>
      <c r="CV86" s="246"/>
      <c r="CW86" s="246"/>
      <c r="CX86" s="246"/>
      <c r="CY86" s="246"/>
      <c r="CZ86" s="246"/>
      <c r="DA86" s="246"/>
      <c r="DB86" s="246"/>
      <c r="DC86" s="246"/>
      <c r="DD86" s="246"/>
      <c r="DE86" s="246"/>
      <c r="DF86" s="246"/>
      <c r="DG86" s="246"/>
      <c r="DH86" s="246"/>
      <c r="DI86" s="246"/>
      <c r="DJ86" s="246"/>
      <c r="DK86" s="246"/>
      <c r="DL86" s="246"/>
    </row>
    <row r="87" spans="1:116" x14ac:dyDescent="0.25">
      <c r="A87" s="247" t="s">
        <v>7081</v>
      </c>
      <c r="B87" s="248" t="s">
        <v>7082</v>
      </c>
      <c r="C87" s="251">
        <v>0</v>
      </c>
      <c r="D87" s="252">
        <v>13</v>
      </c>
      <c r="E87" s="251">
        <v>0</v>
      </c>
      <c r="F87" s="251">
        <v>8.25</v>
      </c>
      <c r="G87" s="251">
        <v>0.40466299929999999</v>
      </c>
      <c r="H87" s="251">
        <v>45.5</v>
      </c>
      <c r="I87" s="252">
        <v>6</v>
      </c>
      <c r="J87" s="252" t="str">
        <f>IFERROR(VLOOKUP($B87,'Core Indicators'!$E$3:$EU$906,147,FALSE),"x")</f>
        <v>x</v>
      </c>
      <c r="K87" s="253">
        <v>-0.3125736415</v>
      </c>
      <c r="L87" s="251">
        <v>7.25</v>
      </c>
      <c r="M87" s="252">
        <v>78</v>
      </c>
      <c r="N87" s="252">
        <v>43</v>
      </c>
      <c r="O87" s="252" t="str">
        <f>IFERROR(VLOOKUP(B87,'Core Indicators'!$E$3:$G$9906,3,FALSE),"x")</f>
        <v>x</v>
      </c>
      <c r="P87" s="252">
        <v>10830</v>
      </c>
      <c r="Q87" s="246"/>
      <c r="R87" s="246"/>
      <c r="S87" s="246"/>
      <c r="T87" s="246"/>
      <c r="U87" s="246"/>
      <c r="V87" s="246"/>
      <c r="W87" s="246"/>
      <c r="X87" s="246"/>
      <c r="Y87" s="246"/>
      <c r="Z87" s="246"/>
      <c r="AA87" s="246"/>
      <c r="AB87" s="246"/>
      <c r="AC87" s="246"/>
      <c r="AD87" s="246"/>
      <c r="AE87" s="246"/>
      <c r="AF87" s="246"/>
      <c r="AG87" s="246"/>
      <c r="AH87" s="246"/>
      <c r="AI87" s="246"/>
      <c r="AJ87" s="246"/>
      <c r="AK87" s="246"/>
      <c r="AL87" s="246"/>
      <c r="AM87" s="246"/>
      <c r="AN87" s="246"/>
      <c r="AO87" s="246"/>
      <c r="AP87" s="246"/>
      <c r="AQ87" s="246"/>
      <c r="AR87" s="246"/>
      <c r="AS87" s="246"/>
      <c r="AT87" s="246"/>
      <c r="AU87" s="246"/>
      <c r="AV87" s="246"/>
      <c r="AW87" s="246"/>
      <c r="AX87" s="246"/>
      <c r="AY87" s="246"/>
      <c r="AZ87" s="246"/>
      <c r="BA87" s="246"/>
      <c r="BB87" s="246"/>
      <c r="BC87" s="246"/>
      <c r="BD87" s="246"/>
      <c r="BE87" s="246"/>
      <c r="BF87" s="246"/>
      <c r="BG87" s="246"/>
      <c r="BH87" s="246"/>
      <c r="BI87" s="246"/>
      <c r="BJ87" s="246"/>
      <c r="BK87" s="246"/>
      <c r="BL87" s="246"/>
      <c r="BM87" s="246"/>
      <c r="BN87" s="246"/>
      <c r="BO87" s="246"/>
      <c r="BP87" s="246"/>
      <c r="BQ87" s="246"/>
      <c r="BR87" s="246"/>
      <c r="BS87" s="246"/>
      <c r="BT87" s="246"/>
      <c r="BU87" s="246"/>
      <c r="BV87" s="246"/>
      <c r="BW87" s="246"/>
      <c r="BX87" s="246"/>
      <c r="BY87" s="246"/>
      <c r="BZ87" s="246"/>
      <c r="CA87" s="246"/>
      <c r="CB87" s="246"/>
      <c r="CC87" s="246"/>
      <c r="CD87" s="246"/>
      <c r="CE87" s="246"/>
      <c r="CF87" s="246"/>
      <c r="CG87" s="246"/>
      <c r="CH87" s="246"/>
      <c r="CI87" s="246"/>
      <c r="CJ87" s="246"/>
      <c r="CK87" s="246"/>
      <c r="CL87" s="246"/>
      <c r="CM87" s="246"/>
      <c r="CN87" s="246"/>
      <c r="CO87" s="246"/>
      <c r="CP87" s="246"/>
      <c r="CQ87" s="246"/>
      <c r="CR87" s="246"/>
      <c r="CS87" s="246"/>
      <c r="CT87" s="246"/>
      <c r="CU87" s="246"/>
      <c r="CV87" s="246"/>
      <c r="CW87" s="246"/>
      <c r="CX87" s="246"/>
      <c r="CY87" s="246"/>
      <c r="CZ87" s="246"/>
      <c r="DA87" s="246"/>
      <c r="DB87" s="246"/>
      <c r="DC87" s="246"/>
      <c r="DD87" s="246"/>
      <c r="DE87" s="246"/>
      <c r="DF87" s="246"/>
      <c r="DG87" s="246"/>
      <c r="DH87" s="246"/>
      <c r="DI87" s="246"/>
      <c r="DJ87" s="246"/>
      <c r="DK87" s="246"/>
      <c r="DL87" s="246"/>
    </row>
    <row r="88" spans="1:116" x14ac:dyDescent="0.25">
      <c r="A88" s="247" t="s">
        <v>199</v>
      </c>
      <c r="B88" s="248" t="s">
        <v>7083</v>
      </c>
      <c r="C88" s="251">
        <v>0.58639999539999998</v>
      </c>
      <c r="D88" s="252">
        <v>2</v>
      </c>
      <c r="E88" s="251">
        <v>0.57999999999999996</v>
      </c>
      <c r="F88" s="251">
        <v>4.3166666666999998</v>
      </c>
      <c r="G88" s="251">
        <v>0.46862760440000001</v>
      </c>
      <c r="H88" s="251">
        <v>33.700000000000003</v>
      </c>
      <c r="I88" s="252">
        <v>6</v>
      </c>
      <c r="J88" s="252">
        <f>IFERROR(VLOOKUP($B88,'Core Indicators'!$E$3:$EU$906,147,FALSE),"x")</f>
        <v>0</v>
      </c>
      <c r="K88" s="253">
        <v>0.14395745099999999</v>
      </c>
      <c r="L88" s="251">
        <v>4.25</v>
      </c>
      <c r="M88" s="252">
        <v>37</v>
      </c>
      <c r="N88" s="252">
        <v>48</v>
      </c>
      <c r="O88" s="252">
        <f>IFERROR(VLOOKUP(B88,'Core Indicators'!$E$3:$G$9906,3,FALSE),"x")</f>
        <v>10806000</v>
      </c>
      <c r="P88" s="252">
        <v>88780</v>
      </c>
      <c r="Q88" s="246"/>
      <c r="R88" s="246"/>
      <c r="S88" s="246"/>
      <c r="T88" s="246"/>
      <c r="U88" s="246"/>
      <c r="V88" s="246"/>
      <c r="W88" s="246"/>
      <c r="X88" s="246"/>
      <c r="Y88" s="246"/>
      <c r="Z88" s="246"/>
      <c r="AA88" s="246"/>
      <c r="AB88" s="246"/>
      <c r="AC88" s="246"/>
      <c r="AD88" s="246"/>
      <c r="AE88" s="246"/>
      <c r="AF88" s="246"/>
      <c r="AG88" s="246"/>
      <c r="AH88" s="246"/>
      <c r="AI88" s="246"/>
      <c r="AJ88" s="246"/>
      <c r="AK88" s="246"/>
      <c r="AL88" s="246"/>
      <c r="AM88" s="246"/>
      <c r="AN88" s="246"/>
      <c r="AO88" s="246"/>
      <c r="AP88" s="246"/>
      <c r="AQ88" s="246"/>
      <c r="AR88" s="246"/>
      <c r="AS88" s="246"/>
      <c r="AT88" s="246"/>
      <c r="AU88" s="246"/>
      <c r="AV88" s="246"/>
      <c r="AW88" s="246"/>
      <c r="AX88" s="246"/>
      <c r="AY88" s="246"/>
      <c r="AZ88" s="246"/>
      <c r="BA88" s="246"/>
      <c r="BB88" s="246"/>
      <c r="BC88" s="246"/>
      <c r="BD88" s="246"/>
      <c r="BE88" s="246"/>
      <c r="BF88" s="246"/>
      <c r="BG88" s="246"/>
      <c r="BH88" s="246"/>
      <c r="BI88" s="246"/>
      <c r="BJ88" s="246"/>
      <c r="BK88" s="246"/>
      <c r="BL88" s="246"/>
      <c r="BM88" s="246"/>
      <c r="BN88" s="246"/>
      <c r="BO88" s="246"/>
      <c r="BP88" s="246"/>
      <c r="BQ88" s="246"/>
      <c r="BR88" s="246"/>
      <c r="BS88" s="246"/>
      <c r="BT88" s="246"/>
      <c r="BU88" s="246"/>
      <c r="BV88" s="246"/>
      <c r="BW88" s="246"/>
      <c r="BX88" s="246"/>
      <c r="BY88" s="246"/>
      <c r="BZ88" s="246"/>
      <c r="CA88" s="246"/>
      <c r="CB88" s="246"/>
      <c r="CC88" s="246"/>
      <c r="CD88" s="246"/>
      <c r="CE88" s="246"/>
      <c r="CF88" s="246"/>
      <c r="CG88" s="246"/>
      <c r="CH88" s="246"/>
      <c r="CI88" s="246"/>
      <c r="CJ88" s="246"/>
      <c r="CK88" s="246"/>
      <c r="CL88" s="246"/>
      <c r="CM88" s="246"/>
      <c r="CN88" s="246"/>
      <c r="CO88" s="246"/>
      <c r="CP88" s="246"/>
      <c r="CQ88" s="246"/>
      <c r="CR88" s="246"/>
      <c r="CS88" s="246"/>
      <c r="CT88" s="246"/>
      <c r="CU88" s="246"/>
      <c r="CV88" s="246"/>
      <c r="CW88" s="246"/>
      <c r="CX88" s="246"/>
      <c r="CY88" s="246"/>
      <c r="CZ88" s="246"/>
      <c r="DA88" s="246"/>
      <c r="DB88" s="246"/>
      <c r="DC88" s="246"/>
      <c r="DD88" s="246"/>
      <c r="DE88" s="246"/>
      <c r="DF88" s="246"/>
      <c r="DG88" s="246"/>
      <c r="DH88" s="246"/>
      <c r="DI88" s="246"/>
      <c r="DJ88" s="246"/>
      <c r="DK88" s="246"/>
      <c r="DL88" s="246"/>
    </row>
    <row r="89" spans="1:116" x14ac:dyDescent="0.25">
      <c r="A89" s="247" t="s">
        <v>7084</v>
      </c>
      <c r="B89" s="248" t="s">
        <v>7085</v>
      </c>
      <c r="C89" s="251">
        <v>4.1406014200000001E-2</v>
      </c>
      <c r="D89" s="252">
        <v>12</v>
      </c>
      <c r="E89" s="251">
        <v>2.2020000000000001E-2</v>
      </c>
      <c r="F89" s="251" t="s">
        <v>14</v>
      </c>
      <c r="G89" s="251">
        <v>9.8649094399999998E-2</v>
      </c>
      <c r="H89" s="251">
        <v>32.9</v>
      </c>
      <c r="I89" s="252">
        <v>0</v>
      </c>
      <c r="J89" s="252" t="str">
        <f>IFERROR(VLOOKUP($B89,'Core Indicators'!$E$3:$EU$906,147,FALSE),"x")</f>
        <v>x</v>
      </c>
      <c r="K89" s="253">
        <v>1.5379649401</v>
      </c>
      <c r="L89" s="251" t="s">
        <v>14</v>
      </c>
      <c r="M89" s="252">
        <v>96</v>
      </c>
      <c r="N89" s="252">
        <v>73</v>
      </c>
      <c r="O89" s="252" t="str">
        <f>IFERROR(VLOOKUP(B89,'Core Indicators'!$E$3:$G$9906,3,FALSE),"x")</f>
        <v>x</v>
      </c>
      <c r="P89" s="252">
        <v>364560</v>
      </c>
      <c r="Q89" s="246"/>
      <c r="R89" s="246"/>
      <c r="S89" s="246"/>
      <c r="T89" s="246"/>
      <c r="U89" s="246"/>
      <c r="V89" s="246"/>
      <c r="W89" s="246"/>
      <c r="X89" s="246"/>
      <c r="Y89" s="246"/>
      <c r="Z89" s="246"/>
      <c r="AA89" s="246"/>
      <c r="AB89" s="246"/>
      <c r="AC89" s="246"/>
      <c r="AD89" s="246"/>
      <c r="AE89" s="246"/>
      <c r="AF89" s="246"/>
      <c r="AG89" s="246"/>
      <c r="AH89" s="246"/>
      <c r="AI89" s="246"/>
      <c r="AJ89" s="246"/>
      <c r="AK89" s="246"/>
      <c r="AL89" s="246"/>
      <c r="AM89" s="246"/>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c r="BQ89" s="246"/>
      <c r="BR89" s="246"/>
      <c r="BS89" s="246"/>
      <c r="BT89" s="246"/>
      <c r="BU89" s="246"/>
      <c r="BV89" s="246"/>
      <c r="BW89" s="246"/>
      <c r="BX89" s="246"/>
      <c r="BY89" s="246"/>
      <c r="BZ89" s="246"/>
      <c r="CA89" s="246"/>
      <c r="CB89" s="246"/>
      <c r="CC89" s="246"/>
      <c r="CD89" s="246"/>
      <c r="CE89" s="246"/>
      <c r="CF89" s="246"/>
      <c r="CG89" s="246"/>
      <c r="CH89" s="246"/>
      <c r="CI89" s="246"/>
      <c r="CJ89" s="246"/>
      <c r="CK89" s="246"/>
      <c r="CL89" s="246"/>
      <c r="CM89" s="246"/>
      <c r="CN89" s="246"/>
      <c r="CO89" s="246"/>
      <c r="CP89" s="246"/>
      <c r="CQ89" s="246"/>
      <c r="CR89" s="246"/>
      <c r="CS89" s="246"/>
      <c r="CT89" s="246"/>
      <c r="CU89" s="246"/>
      <c r="CV89" s="246"/>
      <c r="CW89" s="246"/>
      <c r="CX89" s="246"/>
      <c r="CY89" s="246"/>
      <c r="CZ89" s="246"/>
      <c r="DA89" s="246"/>
      <c r="DB89" s="246"/>
      <c r="DC89" s="246"/>
      <c r="DD89" s="246"/>
      <c r="DE89" s="246"/>
      <c r="DF89" s="246"/>
      <c r="DG89" s="246"/>
      <c r="DH89" s="246"/>
      <c r="DI89" s="246"/>
      <c r="DJ89" s="246"/>
      <c r="DK89" s="246"/>
      <c r="DL89" s="246"/>
    </row>
    <row r="90" spans="1:116" x14ac:dyDescent="0.25">
      <c r="A90" s="247" t="s">
        <v>7086</v>
      </c>
      <c r="B90" s="248" t="s">
        <v>7087</v>
      </c>
      <c r="C90" s="251">
        <v>0.53400502920000004</v>
      </c>
      <c r="D90" s="252">
        <v>4</v>
      </c>
      <c r="E90" s="251">
        <v>0.41699999999999998</v>
      </c>
      <c r="F90" s="251">
        <v>3.7833333332999999</v>
      </c>
      <c r="G90" s="251">
        <v>0.20262584820000001</v>
      </c>
      <c r="H90" s="251">
        <v>27.8</v>
      </c>
      <c r="I90" s="252">
        <v>4</v>
      </c>
      <c r="J90" s="252" t="str">
        <f>IFERROR(VLOOKUP($B90,'Core Indicators'!$E$3:$EU$906,147,FALSE),"x")</f>
        <v>x</v>
      </c>
      <c r="K90" s="253">
        <v>-0.43241328000000001</v>
      </c>
      <c r="L90" s="251">
        <v>3.5</v>
      </c>
      <c r="M90" s="252">
        <v>23</v>
      </c>
      <c r="N90" s="252">
        <v>34</v>
      </c>
      <c r="O90" s="252" t="str">
        <f>IFERROR(VLOOKUP(B90,'Core Indicators'!$E$3:$G$9906,3,FALSE),"x")</f>
        <v>x</v>
      </c>
      <c r="P90" s="252">
        <v>2699700</v>
      </c>
      <c r="Q90" s="246"/>
      <c r="R90" s="246"/>
      <c r="S90" s="246"/>
      <c r="T90" s="246"/>
      <c r="U90" s="246"/>
      <c r="V90" s="246"/>
      <c r="W90" s="246"/>
      <c r="X90" s="246"/>
      <c r="Y90" s="246"/>
      <c r="Z90" s="246"/>
      <c r="AA90" s="246"/>
      <c r="AB90" s="246"/>
      <c r="AC90" s="246"/>
      <c r="AD90" s="246"/>
      <c r="AE90" s="246"/>
      <c r="AF90" s="246"/>
      <c r="AG90" s="246"/>
      <c r="AH90" s="246"/>
      <c r="AI90" s="246"/>
      <c r="AJ90" s="246"/>
      <c r="AK90" s="246"/>
      <c r="AL90" s="246"/>
      <c r="AM90" s="246"/>
      <c r="AN90" s="246"/>
      <c r="AO90" s="246"/>
      <c r="AP90" s="246"/>
      <c r="AQ90" s="246"/>
      <c r="AR90" s="246"/>
      <c r="AS90" s="246"/>
      <c r="AT90" s="246"/>
      <c r="AU90" s="246"/>
      <c r="AV90" s="246"/>
      <c r="AW90" s="246"/>
      <c r="AX90" s="246"/>
      <c r="AY90" s="246"/>
      <c r="AZ90" s="246"/>
      <c r="BA90" s="246"/>
      <c r="BB90" s="246"/>
      <c r="BC90" s="246"/>
      <c r="BD90" s="246"/>
      <c r="BE90" s="246"/>
      <c r="BF90" s="246"/>
      <c r="BG90" s="246"/>
      <c r="BH90" s="246"/>
      <c r="BI90" s="246"/>
      <c r="BJ90" s="246"/>
      <c r="BK90" s="246"/>
      <c r="BL90" s="246"/>
      <c r="BM90" s="246"/>
      <c r="BN90" s="246"/>
      <c r="BO90" s="246"/>
      <c r="BP90" s="246"/>
      <c r="BQ90" s="246"/>
      <c r="BR90" s="246"/>
      <c r="BS90" s="246"/>
      <c r="BT90" s="246"/>
      <c r="BU90" s="246"/>
      <c r="BV90" s="246"/>
      <c r="BW90" s="246"/>
      <c r="BX90" s="246"/>
      <c r="BY90" s="246"/>
      <c r="BZ90" s="246"/>
      <c r="CA90" s="246"/>
      <c r="CB90" s="246"/>
      <c r="CC90" s="246"/>
      <c r="CD90" s="246"/>
      <c r="CE90" s="246"/>
      <c r="CF90" s="246"/>
      <c r="CG90" s="246"/>
      <c r="CH90" s="246"/>
      <c r="CI90" s="246"/>
      <c r="CJ90" s="246"/>
      <c r="CK90" s="246"/>
      <c r="CL90" s="246"/>
      <c r="CM90" s="246"/>
      <c r="CN90" s="246"/>
      <c r="CO90" s="246"/>
      <c r="CP90" s="246"/>
      <c r="CQ90" s="246"/>
      <c r="CR90" s="246"/>
      <c r="CS90" s="246"/>
      <c r="CT90" s="246"/>
      <c r="CU90" s="246"/>
      <c r="CV90" s="246"/>
      <c r="CW90" s="246"/>
      <c r="CX90" s="246"/>
      <c r="CY90" s="246"/>
      <c r="CZ90" s="246"/>
      <c r="DA90" s="246"/>
      <c r="DB90" s="246"/>
      <c r="DC90" s="246"/>
      <c r="DD90" s="246"/>
      <c r="DE90" s="246"/>
      <c r="DF90" s="246"/>
      <c r="DG90" s="246"/>
      <c r="DH90" s="246"/>
      <c r="DI90" s="246"/>
      <c r="DJ90" s="246"/>
      <c r="DK90" s="246"/>
      <c r="DL90" s="246"/>
    </row>
    <row r="91" spans="1:116" x14ac:dyDescent="0.25">
      <c r="A91" s="247" t="s">
        <v>617</v>
      </c>
      <c r="B91" s="248" t="s">
        <v>7088</v>
      </c>
      <c r="C91" s="251">
        <v>0.85199999310000007</v>
      </c>
      <c r="D91" s="252">
        <v>4</v>
      </c>
      <c r="E91" s="251">
        <v>0.08</v>
      </c>
      <c r="F91" s="251">
        <v>4.8499999999999996</v>
      </c>
      <c r="G91" s="251">
        <v>0.54450861260000005</v>
      </c>
      <c r="H91" s="251">
        <v>40.799999999999997</v>
      </c>
      <c r="I91" s="252">
        <v>10</v>
      </c>
      <c r="J91" s="252">
        <f>IFERROR(VLOOKUP($B91,'Core Indicators'!$E$3:$EU$906,147,FALSE),"x")</f>
        <v>0</v>
      </c>
      <c r="K91" s="253">
        <v>-0.45431771869999998</v>
      </c>
      <c r="L91" s="251">
        <v>5.5</v>
      </c>
      <c r="M91" s="252">
        <v>48</v>
      </c>
      <c r="N91" s="252">
        <v>28</v>
      </c>
      <c r="O91" s="252">
        <f>IFERROR(VLOOKUP(B91,'Core Indicators'!$E$3:$G$9906,3,FALSE),"x")</f>
        <v>54297000</v>
      </c>
      <c r="P91" s="252">
        <v>569140</v>
      </c>
      <c r="Q91" s="246"/>
      <c r="R91" s="246"/>
      <c r="S91" s="246"/>
      <c r="T91" s="246"/>
      <c r="U91" s="246"/>
      <c r="V91" s="246"/>
      <c r="W91" s="246"/>
      <c r="X91" s="246"/>
      <c r="Y91" s="246"/>
      <c r="Z91" s="246"/>
      <c r="AA91" s="246"/>
      <c r="AB91" s="246"/>
      <c r="AC91" s="246"/>
      <c r="AD91" s="246"/>
      <c r="AE91" s="246"/>
      <c r="AF91" s="246"/>
      <c r="AG91" s="246"/>
      <c r="AH91" s="246"/>
      <c r="AI91" s="246"/>
      <c r="AJ91" s="246"/>
      <c r="AK91" s="246"/>
      <c r="AL91" s="246"/>
      <c r="AM91" s="246"/>
      <c r="AN91" s="246"/>
      <c r="AO91" s="246"/>
      <c r="AP91" s="246"/>
      <c r="AQ91" s="246"/>
      <c r="AR91" s="246"/>
      <c r="AS91" s="246"/>
      <c r="AT91" s="246"/>
      <c r="AU91" s="246"/>
      <c r="AV91" s="246"/>
      <c r="AW91" s="246"/>
      <c r="AX91" s="246"/>
      <c r="AY91" s="246"/>
      <c r="AZ91" s="246"/>
      <c r="BA91" s="246"/>
      <c r="BB91" s="246"/>
      <c r="BC91" s="246"/>
      <c r="BD91" s="246"/>
      <c r="BE91" s="246"/>
      <c r="BF91" s="246"/>
      <c r="BG91" s="246"/>
      <c r="BH91" s="246"/>
      <c r="BI91" s="246"/>
      <c r="BJ91" s="246"/>
      <c r="BK91" s="246"/>
      <c r="BL91" s="246"/>
      <c r="BM91" s="246"/>
      <c r="BN91" s="246"/>
      <c r="BO91" s="246"/>
      <c r="BP91" s="246"/>
      <c r="BQ91" s="246"/>
      <c r="BR91" s="246"/>
      <c r="BS91" s="246"/>
      <c r="BT91" s="246"/>
      <c r="BU91" s="246"/>
      <c r="BV91" s="246"/>
      <c r="BW91" s="246"/>
      <c r="BX91" s="246"/>
      <c r="BY91" s="246"/>
      <c r="BZ91" s="246"/>
      <c r="CA91" s="246"/>
      <c r="CB91" s="246"/>
      <c r="CC91" s="246"/>
      <c r="CD91" s="246"/>
      <c r="CE91" s="246"/>
      <c r="CF91" s="246"/>
      <c r="CG91" s="246"/>
      <c r="CH91" s="246"/>
      <c r="CI91" s="246"/>
      <c r="CJ91" s="246"/>
      <c r="CK91" s="246"/>
      <c r="CL91" s="246"/>
      <c r="CM91" s="246"/>
      <c r="CN91" s="246"/>
      <c r="CO91" s="246"/>
      <c r="CP91" s="246"/>
      <c r="CQ91" s="246"/>
      <c r="CR91" s="246"/>
      <c r="CS91" s="246"/>
      <c r="CT91" s="246"/>
      <c r="CU91" s="246"/>
      <c r="CV91" s="246"/>
      <c r="CW91" s="246"/>
      <c r="CX91" s="246"/>
      <c r="CY91" s="246"/>
      <c r="CZ91" s="246"/>
      <c r="DA91" s="246"/>
      <c r="DB91" s="246"/>
      <c r="DC91" s="246"/>
      <c r="DD91" s="246"/>
      <c r="DE91" s="246"/>
      <c r="DF91" s="246"/>
      <c r="DG91" s="246"/>
      <c r="DH91" s="246"/>
      <c r="DI91" s="246"/>
      <c r="DJ91" s="246"/>
      <c r="DK91" s="246"/>
      <c r="DL91" s="246"/>
    </row>
    <row r="92" spans="1:116" x14ac:dyDescent="0.25">
      <c r="A92" s="247" t="s">
        <v>7089</v>
      </c>
      <c r="B92" s="248" t="s">
        <v>7090</v>
      </c>
      <c r="C92" s="251">
        <v>0.54403001520000005</v>
      </c>
      <c r="D92" s="252">
        <v>6</v>
      </c>
      <c r="E92" s="251">
        <v>0.27300000000000002</v>
      </c>
      <c r="F92" s="251">
        <v>6.1</v>
      </c>
      <c r="G92" s="251">
        <v>0.38123403010000001</v>
      </c>
      <c r="H92" s="251">
        <v>29.7</v>
      </c>
      <c r="I92" s="252">
        <v>6</v>
      </c>
      <c r="J92" s="252" t="str">
        <f>IFERROR(VLOOKUP($B92,'Core Indicators'!$E$3:$EU$906,147,FALSE),"x")</f>
        <v>x</v>
      </c>
      <c r="K92" s="253">
        <v>-0.88630145790000003</v>
      </c>
      <c r="L92" s="251">
        <v>5</v>
      </c>
      <c r="M92" s="252">
        <v>38</v>
      </c>
      <c r="N92" s="252">
        <v>30</v>
      </c>
      <c r="O92" s="252" t="str">
        <f>IFERROR(VLOOKUP(B92,'Core Indicators'!$E$3:$G$9906,3,FALSE),"x")</f>
        <v>x</v>
      </c>
      <c r="P92" s="252">
        <v>191800</v>
      </c>
      <c r="Q92" s="246"/>
      <c r="R92" s="246"/>
      <c r="S92" s="246"/>
      <c r="T92" s="246"/>
      <c r="U92" s="246"/>
      <c r="V92" s="246"/>
      <c r="W92" s="246"/>
      <c r="X92" s="246"/>
      <c r="Y92" s="246"/>
      <c r="Z92" s="246"/>
      <c r="AA92" s="246"/>
      <c r="AB92" s="246"/>
      <c r="AC92" s="246"/>
      <c r="AD92" s="246"/>
      <c r="AE92" s="246"/>
      <c r="AF92" s="246"/>
      <c r="AG92" s="246"/>
      <c r="AH92" s="246"/>
      <c r="AI92" s="246"/>
      <c r="AJ92" s="246"/>
      <c r="AK92" s="246"/>
      <c r="AL92" s="246"/>
      <c r="AM92" s="246"/>
      <c r="AN92" s="246"/>
      <c r="AO92" s="246"/>
      <c r="AP92" s="246"/>
      <c r="AQ92" s="246"/>
      <c r="AR92" s="246"/>
      <c r="AS92" s="246"/>
      <c r="AT92" s="246"/>
      <c r="AU92" s="246"/>
      <c r="AV92" s="246"/>
      <c r="AW92" s="246"/>
      <c r="AX92" s="246"/>
      <c r="AY92" s="246"/>
      <c r="AZ92" s="246"/>
      <c r="BA92" s="246"/>
      <c r="BB92" s="246"/>
      <c r="BC92" s="246"/>
      <c r="BD92" s="246"/>
      <c r="BE92" s="246"/>
      <c r="BF92" s="246"/>
      <c r="BG92" s="246"/>
      <c r="BH92" s="246"/>
      <c r="BI92" s="246"/>
      <c r="BJ92" s="246"/>
      <c r="BK92" s="246"/>
      <c r="BL92" s="246"/>
      <c r="BM92" s="246"/>
      <c r="BN92" s="246"/>
      <c r="BO92" s="246"/>
      <c r="BP92" s="246"/>
      <c r="BQ92" s="246"/>
      <c r="BR92" s="246"/>
      <c r="BS92" s="246"/>
      <c r="BT92" s="246"/>
      <c r="BU92" s="246"/>
      <c r="BV92" s="246"/>
      <c r="BW92" s="246"/>
      <c r="BX92" s="246"/>
      <c r="BY92" s="246"/>
      <c r="BZ92" s="246"/>
      <c r="CA92" s="246"/>
      <c r="CB92" s="246"/>
      <c r="CC92" s="246"/>
      <c r="CD92" s="246"/>
      <c r="CE92" s="246"/>
      <c r="CF92" s="246"/>
      <c r="CG92" s="246"/>
      <c r="CH92" s="246"/>
      <c r="CI92" s="246"/>
      <c r="CJ92" s="246"/>
      <c r="CK92" s="246"/>
      <c r="CL92" s="246"/>
      <c r="CM92" s="246"/>
      <c r="CN92" s="246"/>
      <c r="CO92" s="246"/>
      <c r="CP92" s="246"/>
      <c r="CQ92" s="246"/>
      <c r="CR92" s="246"/>
      <c r="CS92" s="246"/>
      <c r="CT92" s="246"/>
      <c r="CU92" s="246"/>
      <c r="CV92" s="246"/>
      <c r="CW92" s="246"/>
      <c r="CX92" s="246"/>
      <c r="CY92" s="246"/>
      <c r="CZ92" s="246"/>
      <c r="DA92" s="246"/>
      <c r="DB92" s="246"/>
      <c r="DC92" s="246"/>
      <c r="DD92" s="246"/>
      <c r="DE92" s="246"/>
      <c r="DF92" s="246"/>
      <c r="DG92" s="246"/>
      <c r="DH92" s="246"/>
      <c r="DI92" s="246"/>
      <c r="DJ92" s="246"/>
      <c r="DK92" s="246"/>
      <c r="DL92" s="246"/>
    </row>
    <row r="93" spans="1:116" x14ac:dyDescent="0.25">
      <c r="A93" s="247" t="s">
        <v>7091</v>
      </c>
      <c r="B93" s="248" t="s">
        <v>7092</v>
      </c>
      <c r="C93" s="251">
        <v>9.6800022599999994E-2</v>
      </c>
      <c r="D93" s="252">
        <v>9</v>
      </c>
      <c r="E93" s="251">
        <v>3.5000000000000003E-2</v>
      </c>
      <c r="F93" s="251">
        <v>3.2833333332999999</v>
      </c>
      <c r="G93" s="251">
        <v>0.47416294609999998</v>
      </c>
      <c r="H93" s="251" t="s">
        <v>14</v>
      </c>
      <c r="I93" s="252">
        <v>4</v>
      </c>
      <c r="J93" s="252" t="str">
        <f>IFERROR(VLOOKUP($B93,'Core Indicators'!$E$3:$EU$906,147,FALSE),"x")</f>
        <v>x</v>
      </c>
      <c r="K93" s="253">
        <v>-0.93566834930000009</v>
      </c>
      <c r="L93" s="251">
        <v>2</v>
      </c>
      <c r="M93" s="252">
        <v>25</v>
      </c>
      <c r="N93" s="252">
        <v>20</v>
      </c>
      <c r="O93" s="252" t="str">
        <f>IFERROR(VLOOKUP(B93,'Core Indicators'!$E$3:$G$9906,3,FALSE),"x")</f>
        <v>x</v>
      </c>
      <c r="P93" s="252">
        <v>176520</v>
      </c>
      <c r="Q93" s="246"/>
      <c r="R93" s="246"/>
      <c r="S93" s="246"/>
      <c r="T93" s="246"/>
      <c r="U93" s="246"/>
      <c r="V93" s="246"/>
      <c r="W93" s="246"/>
      <c r="X93" s="246"/>
      <c r="Y93" s="246"/>
      <c r="Z93" s="246"/>
      <c r="AA93" s="246"/>
      <c r="AB93" s="246"/>
      <c r="AC93" s="246"/>
      <c r="AD93" s="246"/>
      <c r="AE93" s="246"/>
      <c r="AF93" s="246"/>
      <c r="AG93" s="246"/>
      <c r="AH93" s="246"/>
      <c r="AI93" s="246"/>
      <c r="AJ93" s="246"/>
      <c r="AK93" s="246"/>
      <c r="AL93" s="246"/>
      <c r="AM93" s="246"/>
      <c r="AN93" s="246"/>
      <c r="AO93" s="246"/>
      <c r="AP93" s="246"/>
      <c r="AQ93" s="246"/>
      <c r="AR93" s="246"/>
      <c r="AS93" s="246"/>
      <c r="AT93" s="246"/>
      <c r="AU93" s="246"/>
      <c r="AV93" s="246"/>
      <c r="AW93" s="246"/>
      <c r="AX93" s="246"/>
      <c r="AY93" s="246"/>
      <c r="AZ93" s="246"/>
      <c r="BA93" s="246"/>
      <c r="BB93" s="246"/>
      <c r="BC93" s="246"/>
      <c r="BD93" s="246"/>
      <c r="BE93" s="246"/>
      <c r="BF93" s="246"/>
      <c r="BG93" s="246"/>
      <c r="BH93" s="246"/>
      <c r="BI93" s="246"/>
      <c r="BJ93" s="246"/>
      <c r="BK93" s="246"/>
      <c r="BL93" s="246"/>
      <c r="BM93" s="246"/>
      <c r="BN93" s="246"/>
      <c r="BO93" s="246"/>
      <c r="BP93" s="246"/>
      <c r="BQ93" s="246"/>
      <c r="BR93" s="246"/>
      <c r="BS93" s="246"/>
      <c r="BT93" s="246"/>
      <c r="BU93" s="246"/>
      <c r="BV93" s="246"/>
      <c r="BW93" s="246"/>
      <c r="BX93" s="246"/>
      <c r="BY93" s="246"/>
      <c r="BZ93" s="246"/>
      <c r="CA93" s="246"/>
      <c r="CB93" s="246"/>
      <c r="CC93" s="246"/>
      <c r="CD93" s="246"/>
      <c r="CE93" s="246"/>
      <c r="CF93" s="246"/>
      <c r="CG93" s="246"/>
      <c r="CH93" s="246"/>
      <c r="CI93" s="246"/>
      <c r="CJ93" s="246"/>
      <c r="CK93" s="246"/>
      <c r="CL93" s="246"/>
      <c r="CM93" s="246"/>
      <c r="CN93" s="246"/>
      <c r="CO93" s="246"/>
      <c r="CP93" s="246"/>
      <c r="CQ93" s="246"/>
      <c r="CR93" s="246"/>
      <c r="CS93" s="246"/>
      <c r="CT93" s="246"/>
      <c r="CU93" s="246"/>
      <c r="CV93" s="246"/>
      <c r="CW93" s="246"/>
      <c r="CX93" s="246"/>
      <c r="CY93" s="246"/>
      <c r="CZ93" s="246"/>
      <c r="DA93" s="246"/>
      <c r="DB93" s="246"/>
      <c r="DC93" s="246"/>
      <c r="DD93" s="246"/>
      <c r="DE93" s="246"/>
      <c r="DF93" s="246"/>
      <c r="DG93" s="246"/>
      <c r="DH93" s="246"/>
      <c r="DI93" s="246"/>
      <c r="DJ93" s="246"/>
      <c r="DK93" s="246"/>
      <c r="DL93" s="246"/>
    </row>
    <row r="94" spans="1:116" x14ac:dyDescent="0.25">
      <c r="A94" s="247" t="s">
        <v>7093</v>
      </c>
      <c r="B94" s="248" t="s">
        <v>7094</v>
      </c>
      <c r="C94" s="251">
        <v>0</v>
      </c>
      <c r="D94" s="252">
        <v>13</v>
      </c>
      <c r="E94" s="251">
        <v>0</v>
      </c>
      <c r="F94" s="251" t="s">
        <v>14</v>
      </c>
      <c r="G94" s="251" t="s">
        <v>14</v>
      </c>
      <c r="H94" s="251">
        <v>37</v>
      </c>
      <c r="I94" s="252">
        <v>0</v>
      </c>
      <c r="J94" s="252" t="str">
        <f>IFERROR(VLOOKUP($B94,'Core Indicators'!$E$3:$EU$906,147,FALSE),"x")</f>
        <v>x</v>
      </c>
      <c r="K94" s="253">
        <v>0.73770260809999999</v>
      </c>
      <c r="L94" s="251" t="s">
        <v>14</v>
      </c>
      <c r="M94" s="252">
        <v>93</v>
      </c>
      <c r="N94" s="252" t="s">
        <v>14</v>
      </c>
      <c r="O94" s="252" t="str">
        <f>IFERROR(VLOOKUP(B94,'Core Indicators'!$E$3:$G$9906,3,FALSE),"x")</f>
        <v>x</v>
      </c>
      <c r="P94" s="252">
        <v>810</v>
      </c>
      <c r="Q94" s="246"/>
      <c r="R94" s="246"/>
      <c r="S94" s="246"/>
      <c r="T94" s="246"/>
      <c r="U94" s="246"/>
      <c r="V94" s="246"/>
      <c r="W94" s="246"/>
      <c r="X94" s="246"/>
      <c r="Y94" s="246"/>
      <c r="Z94" s="246"/>
      <c r="AA94" s="246"/>
      <c r="AB94" s="246"/>
      <c r="AC94" s="246"/>
      <c r="AD94" s="246"/>
      <c r="AE94" s="246"/>
      <c r="AF94" s="246"/>
      <c r="AG94" s="246"/>
      <c r="AH94" s="246"/>
      <c r="AI94" s="246"/>
      <c r="AJ94" s="246"/>
      <c r="AK94" s="246"/>
      <c r="AL94" s="246"/>
      <c r="AM94" s="246"/>
      <c r="AN94" s="246"/>
      <c r="AO94" s="246"/>
      <c r="AP94" s="246"/>
      <c r="AQ94" s="246"/>
      <c r="AR94" s="246"/>
      <c r="AS94" s="246"/>
      <c r="AT94" s="246"/>
      <c r="AU94" s="246"/>
      <c r="AV94" s="246"/>
      <c r="AW94" s="246"/>
      <c r="AX94" s="246"/>
      <c r="AY94" s="246"/>
      <c r="AZ94" s="246"/>
      <c r="BA94" s="246"/>
      <c r="BB94" s="246"/>
      <c r="BC94" s="246"/>
      <c r="BD94" s="246"/>
      <c r="BE94" s="246"/>
      <c r="BF94" s="246"/>
      <c r="BG94" s="246"/>
      <c r="BH94" s="246"/>
      <c r="BI94" s="246"/>
      <c r="BJ94" s="246"/>
      <c r="BK94" s="246"/>
      <c r="BL94" s="246"/>
      <c r="BM94" s="246"/>
      <c r="BN94" s="246"/>
      <c r="BO94" s="246"/>
      <c r="BP94" s="246"/>
      <c r="BQ94" s="246"/>
      <c r="BR94" s="246"/>
      <c r="BS94" s="246"/>
      <c r="BT94" s="246"/>
      <c r="BU94" s="246"/>
      <c r="BV94" s="246"/>
      <c r="BW94" s="246"/>
      <c r="BX94" s="246"/>
      <c r="BY94" s="246"/>
      <c r="BZ94" s="246"/>
      <c r="CA94" s="246"/>
      <c r="CB94" s="246"/>
      <c r="CC94" s="246"/>
      <c r="CD94" s="246"/>
      <c r="CE94" s="246"/>
      <c r="CF94" s="246"/>
      <c r="CG94" s="246"/>
      <c r="CH94" s="246"/>
      <c r="CI94" s="246"/>
      <c r="CJ94" s="246"/>
      <c r="CK94" s="246"/>
      <c r="CL94" s="246"/>
      <c r="CM94" s="246"/>
      <c r="CN94" s="246"/>
      <c r="CO94" s="246"/>
      <c r="CP94" s="246"/>
      <c r="CQ94" s="246"/>
      <c r="CR94" s="246"/>
      <c r="CS94" s="246"/>
      <c r="CT94" s="246"/>
      <c r="CU94" s="246"/>
      <c r="CV94" s="246"/>
      <c r="CW94" s="246"/>
      <c r="CX94" s="246"/>
      <c r="CY94" s="246"/>
      <c r="CZ94" s="246"/>
      <c r="DA94" s="246"/>
      <c r="DB94" s="246"/>
      <c r="DC94" s="246"/>
      <c r="DD94" s="246"/>
      <c r="DE94" s="246"/>
      <c r="DF94" s="246"/>
      <c r="DG94" s="246"/>
      <c r="DH94" s="246"/>
      <c r="DI94" s="246"/>
      <c r="DJ94" s="246"/>
      <c r="DK94" s="246"/>
      <c r="DL94" s="246"/>
    </row>
    <row r="95" spans="1:116" x14ac:dyDescent="0.25">
      <c r="A95" s="247" t="s">
        <v>7095</v>
      </c>
      <c r="B95" s="248" t="s">
        <v>7096</v>
      </c>
      <c r="C95" s="251">
        <v>0</v>
      </c>
      <c r="D95" s="252">
        <v>13</v>
      </c>
      <c r="E95" s="251">
        <v>0</v>
      </c>
      <c r="F95" s="251" t="s">
        <v>14</v>
      </c>
      <c r="G95" s="251" t="s">
        <v>14</v>
      </c>
      <c r="H95" s="251" t="s">
        <v>14</v>
      </c>
      <c r="I95" s="252">
        <v>0</v>
      </c>
      <c r="J95" s="252" t="str">
        <f>IFERROR(VLOOKUP($B95,'Core Indicators'!$E$3:$EU$906,147,FALSE),"x")</f>
        <v>x</v>
      </c>
      <c r="K95" s="253">
        <v>0.4797953069</v>
      </c>
      <c r="L95" s="251" t="s">
        <v>14</v>
      </c>
      <c r="M95" s="252">
        <v>89</v>
      </c>
      <c r="N95" s="252" t="s">
        <v>14</v>
      </c>
      <c r="O95" s="252" t="str">
        <f>IFERROR(VLOOKUP(B95,'Core Indicators'!$E$3:$G$9906,3,FALSE),"x")</f>
        <v>x</v>
      </c>
      <c r="P95" s="252">
        <v>260</v>
      </c>
      <c r="Q95" s="246"/>
      <c r="R95" s="246"/>
      <c r="S95" s="246"/>
      <c r="T95" s="246"/>
      <c r="U95" s="246"/>
      <c r="V95" s="246"/>
      <c r="W95" s="246"/>
      <c r="X95" s="246"/>
      <c r="Y95" s="246"/>
      <c r="Z95" s="246"/>
      <c r="AA95" s="246"/>
      <c r="AB95" s="246"/>
      <c r="AC95" s="246"/>
      <c r="AD95" s="246"/>
      <c r="AE95" s="246"/>
      <c r="AF95" s="246"/>
      <c r="AG95" s="246"/>
      <c r="AH95" s="246"/>
      <c r="AI95" s="246"/>
      <c r="AJ95" s="246"/>
      <c r="AK95" s="246"/>
      <c r="AL95" s="246"/>
      <c r="AM95" s="246"/>
      <c r="AN95" s="246"/>
      <c r="AO95" s="246"/>
      <c r="AP95" s="246"/>
      <c r="AQ95" s="246"/>
      <c r="AR95" s="246"/>
      <c r="AS95" s="246"/>
      <c r="AT95" s="246"/>
      <c r="AU95" s="246"/>
      <c r="AV95" s="246"/>
      <c r="AW95" s="246"/>
      <c r="AX95" s="246"/>
      <c r="AY95" s="246"/>
      <c r="AZ95" s="246"/>
      <c r="BA95" s="246"/>
      <c r="BB95" s="246"/>
      <c r="BC95" s="246"/>
      <c r="BD95" s="246"/>
      <c r="BE95" s="246"/>
      <c r="BF95" s="246"/>
      <c r="BG95" s="246"/>
      <c r="BH95" s="246"/>
      <c r="BI95" s="246"/>
      <c r="BJ95" s="246"/>
      <c r="BK95" s="246"/>
      <c r="BL95" s="246"/>
      <c r="BM95" s="246"/>
      <c r="BN95" s="246"/>
      <c r="BO95" s="246"/>
      <c r="BP95" s="246"/>
      <c r="BQ95" s="246"/>
      <c r="BR95" s="246"/>
      <c r="BS95" s="246"/>
      <c r="BT95" s="246"/>
      <c r="BU95" s="246"/>
      <c r="BV95" s="246"/>
      <c r="BW95" s="246"/>
      <c r="BX95" s="246"/>
      <c r="BY95" s="246"/>
      <c r="BZ95" s="246"/>
      <c r="CA95" s="246"/>
      <c r="CB95" s="246"/>
      <c r="CC95" s="246"/>
      <c r="CD95" s="246"/>
      <c r="CE95" s="246"/>
      <c r="CF95" s="246"/>
      <c r="CG95" s="246"/>
      <c r="CH95" s="246"/>
      <c r="CI95" s="246"/>
      <c r="CJ95" s="246"/>
      <c r="CK95" s="246"/>
      <c r="CL95" s="246"/>
      <c r="CM95" s="246"/>
      <c r="CN95" s="246"/>
      <c r="CO95" s="246"/>
      <c r="CP95" s="246"/>
      <c r="CQ95" s="246"/>
      <c r="CR95" s="246"/>
      <c r="CS95" s="246"/>
      <c r="CT95" s="246"/>
      <c r="CU95" s="246"/>
      <c r="CV95" s="246"/>
      <c r="CW95" s="246"/>
      <c r="CX95" s="246"/>
      <c r="CY95" s="246"/>
      <c r="CZ95" s="246"/>
      <c r="DA95" s="246"/>
      <c r="DB95" s="246"/>
      <c r="DC95" s="246"/>
      <c r="DD95" s="246"/>
      <c r="DE95" s="246"/>
      <c r="DF95" s="246"/>
      <c r="DG95" s="246"/>
      <c r="DH95" s="246"/>
      <c r="DI95" s="246"/>
      <c r="DJ95" s="246"/>
      <c r="DK95" s="246"/>
      <c r="DL95" s="246"/>
    </row>
    <row r="96" spans="1:116" x14ac:dyDescent="0.25">
      <c r="A96" s="247" t="s">
        <v>7097</v>
      </c>
      <c r="B96" s="248" t="s">
        <v>7098</v>
      </c>
      <c r="C96" s="251">
        <v>0</v>
      </c>
      <c r="D96" s="252">
        <v>10</v>
      </c>
      <c r="E96" s="251">
        <v>0</v>
      </c>
      <c r="F96" s="251">
        <v>8.6</v>
      </c>
      <c r="G96" s="251">
        <v>5.75736331E-2</v>
      </c>
      <c r="H96" s="251">
        <v>31.4</v>
      </c>
      <c r="I96" s="252">
        <v>0</v>
      </c>
      <c r="J96" s="252" t="str">
        <f>IFERROR(VLOOKUP($B96,'Core Indicators'!$E$3:$EU$906,147,FALSE),"x")</f>
        <v>x</v>
      </c>
      <c r="K96" s="253">
        <v>1.194070816</v>
      </c>
      <c r="L96" s="251">
        <v>8.5</v>
      </c>
      <c r="M96" s="252">
        <v>83</v>
      </c>
      <c r="N96" s="252">
        <v>59</v>
      </c>
      <c r="O96" s="252" t="str">
        <f>IFERROR(VLOOKUP(B96,'Core Indicators'!$E$3:$G$9906,3,FALSE),"x")</f>
        <v>x</v>
      </c>
      <c r="P96" s="252">
        <v>97480</v>
      </c>
      <c r="Q96" s="246"/>
      <c r="R96" s="246"/>
      <c r="S96" s="246"/>
      <c r="T96" s="246"/>
      <c r="U96" s="246"/>
      <c r="V96" s="246"/>
      <c r="W96" s="246"/>
      <c r="X96" s="246"/>
      <c r="Y96" s="246"/>
      <c r="Z96" s="246"/>
      <c r="AA96" s="246"/>
      <c r="AB96" s="246"/>
      <c r="AC96" s="246"/>
      <c r="AD96" s="246"/>
      <c r="AE96" s="246"/>
      <c r="AF96" s="246"/>
      <c r="AG96" s="246"/>
      <c r="AH96" s="246"/>
      <c r="AI96" s="246"/>
      <c r="AJ96" s="246"/>
      <c r="AK96" s="246"/>
      <c r="AL96" s="246"/>
      <c r="AM96" s="246"/>
      <c r="AN96" s="246"/>
      <c r="AO96" s="246"/>
      <c r="AP96" s="246"/>
      <c r="AQ96" s="246"/>
      <c r="AR96" s="246"/>
      <c r="AS96" s="246"/>
      <c r="AT96" s="246"/>
      <c r="AU96" s="246"/>
      <c r="AV96" s="246"/>
      <c r="AW96" s="246"/>
      <c r="AX96" s="246"/>
      <c r="AY96" s="246"/>
      <c r="AZ96" s="246"/>
      <c r="BA96" s="246"/>
      <c r="BB96" s="246"/>
      <c r="BC96" s="246"/>
      <c r="BD96" s="246"/>
      <c r="BE96" s="246"/>
      <c r="BF96" s="246"/>
      <c r="BG96" s="246"/>
      <c r="BH96" s="246"/>
      <c r="BI96" s="246"/>
      <c r="BJ96" s="246"/>
      <c r="BK96" s="246"/>
      <c r="BL96" s="246"/>
      <c r="BM96" s="246"/>
      <c r="BN96" s="246"/>
      <c r="BO96" s="246"/>
      <c r="BP96" s="246"/>
      <c r="BQ96" s="246"/>
      <c r="BR96" s="246"/>
      <c r="BS96" s="246"/>
      <c r="BT96" s="246"/>
      <c r="BU96" s="246"/>
      <c r="BV96" s="246"/>
      <c r="BW96" s="246"/>
      <c r="BX96" s="246"/>
      <c r="BY96" s="246"/>
      <c r="BZ96" s="246"/>
      <c r="CA96" s="246"/>
      <c r="CB96" s="246"/>
      <c r="CC96" s="246"/>
      <c r="CD96" s="246"/>
      <c r="CE96" s="246"/>
      <c r="CF96" s="246"/>
      <c r="CG96" s="246"/>
      <c r="CH96" s="246"/>
      <c r="CI96" s="246"/>
      <c r="CJ96" s="246"/>
      <c r="CK96" s="246"/>
      <c r="CL96" s="246"/>
      <c r="CM96" s="246"/>
      <c r="CN96" s="246"/>
      <c r="CO96" s="246"/>
      <c r="CP96" s="246"/>
      <c r="CQ96" s="246"/>
      <c r="CR96" s="246"/>
      <c r="CS96" s="246"/>
      <c r="CT96" s="246"/>
      <c r="CU96" s="246"/>
      <c r="CV96" s="246"/>
      <c r="CW96" s="246"/>
      <c r="CX96" s="246"/>
      <c r="CY96" s="246"/>
      <c r="CZ96" s="246"/>
      <c r="DA96" s="246"/>
      <c r="DB96" s="246"/>
      <c r="DC96" s="246"/>
      <c r="DD96" s="246"/>
      <c r="DE96" s="246"/>
      <c r="DF96" s="246"/>
      <c r="DG96" s="246"/>
      <c r="DH96" s="246"/>
      <c r="DI96" s="246"/>
      <c r="DJ96" s="246"/>
      <c r="DK96" s="246"/>
      <c r="DL96" s="246"/>
    </row>
    <row r="97" spans="1:116" x14ac:dyDescent="0.25">
      <c r="A97" s="247" t="s">
        <v>7099</v>
      </c>
      <c r="B97" s="248" t="s">
        <v>7100</v>
      </c>
      <c r="C97" s="251">
        <v>0.93409999830000001</v>
      </c>
      <c r="D97" s="252">
        <v>5</v>
      </c>
      <c r="E97" s="251">
        <v>0.15</v>
      </c>
      <c r="F97" s="251">
        <v>4.7</v>
      </c>
      <c r="G97" s="251">
        <v>0.24530015899999999</v>
      </c>
      <c r="H97" s="251" t="s">
        <v>14</v>
      </c>
      <c r="I97" s="252">
        <v>2</v>
      </c>
      <c r="J97" s="252" t="str">
        <f>IFERROR(VLOOKUP($B97,'Core Indicators'!$E$3:$EU$906,147,FALSE),"x")</f>
        <v>x</v>
      </c>
      <c r="K97" s="253">
        <v>0.2156739533</v>
      </c>
      <c r="L97" s="251">
        <v>5</v>
      </c>
      <c r="M97" s="252">
        <v>36</v>
      </c>
      <c r="N97" s="252">
        <v>40</v>
      </c>
      <c r="O97" s="252" t="str">
        <f>IFERROR(VLOOKUP(B97,'Core Indicators'!$E$3:$G$9906,3,FALSE),"x")</f>
        <v>x</v>
      </c>
      <c r="P97" s="252">
        <v>17820</v>
      </c>
      <c r="Q97" s="246"/>
      <c r="R97" s="246"/>
      <c r="S97" s="246"/>
      <c r="T97" s="246"/>
      <c r="U97" s="246"/>
      <c r="V97" s="246"/>
      <c r="W97" s="246"/>
      <c r="X97" s="246"/>
      <c r="Y97" s="246"/>
      <c r="Z97" s="246"/>
      <c r="AA97" s="246"/>
      <c r="AB97" s="246"/>
      <c r="AC97" s="246"/>
      <c r="AD97" s="246"/>
      <c r="AE97" s="246"/>
      <c r="AF97" s="246"/>
      <c r="AG97" s="246"/>
      <c r="AH97" s="246"/>
      <c r="AI97" s="246"/>
      <c r="AJ97" s="246"/>
      <c r="AK97" s="246"/>
      <c r="AL97" s="246"/>
      <c r="AM97" s="246"/>
      <c r="AN97" s="246"/>
      <c r="AO97" s="246"/>
      <c r="AP97" s="246"/>
      <c r="AQ97" s="246"/>
      <c r="AR97" s="246"/>
      <c r="AS97" s="246"/>
      <c r="AT97" s="246"/>
      <c r="AU97" s="246"/>
      <c r="AV97" s="246"/>
      <c r="AW97" s="246"/>
      <c r="AX97" s="246"/>
      <c r="AY97" s="246"/>
      <c r="AZ97" s="246"/>
      <c r="BA97" s="246"/>
      <c r="BB97" s="246"/>
      <c r="BC97" s="246"/>
      <c r="BD97" s="246"/>
      <c r="BE97" s="246"/>
      <c r="BF97" s="246"/>
      <c r="BG97" s="246"/>
      <c r="BH97" s="246"/>
      <c r="BI97" s="246"/>
      <c r="BJ97" s="246"/>
      <c r="BK97" s="246"/>
      <c r="BL97" s="246"/>
      <c r="BM97" s="246"/>
      <c r="BN97" s="246"/>
      <c r="BO97" s="246"/>
      <c r="BP97" s="246"/>
      <c r="BQ97" s="246"/>
      <c r="BR97" s="246"/>
      <c r="BS97" s="246"/>
      <c r="BT97" s="246"/>
      <c r="BU97" s="246"/>
      <c r="BV97" s="246"/>
      <c r="BW97" s="246"/>
      <c r="BX97" s="246"/>
      <c r="BY97" s="246"/>
      <c r="BZ97" s="246"/>
      <c r="CA97" s="246"/>
      <c r="CB97" s="246"/>
      <c r="CC97" s="246"/>
      <c r="CD97" s="246"/>
      <c r="CE97" s="246"/>
      <c r="CF97" s="246"/>
      <c r="CG97" s="246"/>
      <c r="CH97" s="246"/>
      <c r="CI97" s="246"/>
      <c r="CJ97" s="246"/>
      <c r="CK97" s="246"/>
      <c r="CL97" s="246"/>
      <c r="CM97" s="246"/>
      <c r="CN97" s="246"/>
      <c r="CO97" s="246"/>
      <c r="CP97" s="246"/>
      <c r="CQ97" s="246"/>
      <c r="CR97" s="246"/>
      <c r="CS97" s="246"/>
      <c r="CT97" s="246"/>
      <c r="CU97" s="246"/>
      <c r="CV97" s="246"/>
      <c r="CW97" s="246"/>
      <c r="CX97" s="246"/>
      <c r="CY97" s="246"/>
      <c r="CZ97" s="246"/>
      <c r="DA97" s="246"/>
      <c r="DB97" s="246"/>
      <c r="DC97" s="246"/>
      <c r="DD97" s="246"/>
      <c r="DE97" s="246"/>
      <c r="DF97" s="246"/>
      <c r="DG97" s="246"/>
      <c r="DH97" s="246"/>
      <c r="DI97" s="246"/>
      <c r="DJ97" s="246"/>
      <c r="DK97" s="246"/>
      <c r="DL97" s="246"/>
    </row>
    <row r="98" spans="1:116" x14ac:dyDescent="0.25">
      <c r="A98" s="247" t="s">
        <v>7101</v>
      </c>
      <c r="B98" s="248" t="s">
        <v>7102</v>
      </c>
      <c r="C98" s="251">
        <v>0.64979998859999999</v>
      </c>
      <c r="D98" s="252">
        <v>2</v>
      </c>
      <c r="E98" s="251">
        <v>0.39700000000000002</v>
      </c>
      <c r="F98" s="251">
        <v>2.9666666667000001</v>
      </c>
      <c r="G98" s="251">
        <v>0.46313362470000002</v>
      </c>
      <c r="H98" s="251">
        <v>38.799999999999997</v>
      </c>
      <c r="I98" s="252">
        <v>6</v>
      </c>
      <c r="J98" s="252" t="str">
        <f>IFERROR(VLOOKUP($B98,'Core Indicators'!$E$3:$EU$906,147,FALSE),"x")</f>
        <v>x</v>
      </c>
      <c r="K98" s="253">
        <v>-0.9411007762000001</v>
      </c>
      <c r="L98" s="251">
        <v>2.25</v>
      </c>
      <c r="M98" s="252">
        <v>14</v>
      </c>
      <c r="N98" s="252">
        <v>29</v>
      </c>
      <c r="O98" s="252" t="str">
        <f>IFERROR(VLOOKUP(B98,'Core Indicators'!$E$3:$G$9906,3,FALSE),"x")</f>
        <v>x</v>
      </c>
      <c r="P98" s="252">
        <v>230800</v>
      </c>
      <c r="Q98" s="246"/>
      <c r="R98" s="246"/>
      <c r="S98" s="246"/>
      <c r="T98" s="246"/>
      <c r="U98" s="246"/>
      <c r="V98" s="246"/>
      <c r="W98" s="246"/>
      <c r="X98" s="246"/>
      <c r="Y98" s="246"/>
      <c r="Z98" s="246"/>
      <c r="AA98" s="246"/>
      <c r="AB98" s="246"/>
      <c r="AC98" s="246"/>
      <c r="AD98" s="246"/>
      <c r="AE98" s="246"/>
      <c r="AF98" s="246"/>
      <c r="AG98" s="246"/>
      <c r="AH98" s="246"/>
      <c r="AI98" s="246"/>
      <c r="AJ98" s="246"/>
      <c r="AK98" s="246"/>
      <c r="AL98" s="246"/>
      <c r="AM98" s="246"/>
      <c r="AN98" s="246"/>
      <c r="AO98" s="246"/>
      <c r="AP98" s="246"/>
      <c r="AQ98" s="246"/>
      <c r="AR98" s="246"/>
      <c r="AS98" s="246"/>
      <c r="AT98" s="246"/>
      <c r="AU98" s="246"/>
      <c r="AV98" s="246"/>
      <c r="AW98" s="246"/>
      <c r="AX98" s="246"/>
      <c r="AY98" s="246"/>
      <c r="AZ98" s="246"/>
      <c r="BA98" s="246"/>
      <c r="BB98" s="246"/>
      <c r="BC98" s="246"/>
      <c r="BD98" s="246"/>
      <c r="BE98" s="246"/>
      <c r="BF98" s="246"/>
      <c r="BG98" s="246"/>
      <c r="BH98" s="246"/>
      <c r="BI98" s="246"/>
      <c r="BJ98" s="246"/>
      <c r="BK98" s="246"/>
      <c r="BL98" s="246"/>
      <c r="BM98" s="246"/>
      <c r="BN98" s="246"/>
      <c r="BO98" s="246"/>
      <c r="BP98" s="246"/>
      <c r="BQ98" s="246"/>
      <c r="BR98" s="246"/>
      <c r="BS98" s="246"/>
      <c r="BT98" s="246"/>
      <c r="BU98" s="246"/>
      <c r="BV98" s="246"/>
      <c r="BW98" s="246"/>
      <c r="BX98" s="246"/>
      <c r="BY98" s="246"/>
      <c r="BZ98" s="246"/>
      <c r="CA98" s="246"/>
      <c r="CB98" s="246"/>
      <c r="CC98" s="246"/>
      <c r="CD98" s="246"/>
      <c r="CE98" s="246"/>
      <c r="CF98" s="246"/>
      <c r="CG98" s="246"/>
      <c r="CH98" s="246"/>
      <c r="CI98" s="246"/>
      <c r="CJ98" s="246"/>
      <c r="CK98" s="246"/>
      <c r="CL98" s="246"/>
      <c r="CM98" s="246"/>
      <c r="CN98" s="246"/>
      <c r="CO98" s="246"/>
      <c r="CP98" s="246"/>
      <c r="CQ98" s="246"/>
      <c r="CR98" s="246"/>
      <c r="CS98" s="246"/>
      <c r="CT98" s="246"/>
      <c r="CU98" s="246"/>
      <c r="CV98" s="246"/>
      <c r="CW98" s="246"/>
      <c r="CX98" s="246"/>
      <c r="CY98" s="246"/>
      <c r="CZ98" s="246"/>
      <c r="DA98" s="246"/>
      <c r="DB98" s="246"/>
      <c r="DC98" s="246"/>
      <c r="DD98" s="246"/>
      <c r="DE98" s="246"/>
      <c r="DF98" s="246"/>
      <c r="DG98" s="246"/>
      <c r="DH98" s="246"/>
      <c r="DI98" s="246"/>
      <c r="DJ98" s="246"/>
      <c r="DK98" s="246"/>
      <c r="DL98" s="246"/>
    </row>
    <row r="99" spans="1:116" x14ac:dyDescent="0.25">
      <c r="A99" s="247" t="s">
        <v>1810</v>
      </c>
      <c r="B99" s="248" t="s">
        <v>7103</v>
      </c>
      <c r="C99" s="251">
        <v>0.81310000439999996</v>
      </c>
      <c r="D99" s="252">
        <v>6</v>
      </c>
      <c r="E99" s="251">
        <v>0.1</v>
      </c>
      <c r="F99" s="251">
        <v>5.3</v>
      </c>
      <c r="G99" s="251">
        <v>0.36244894649999998</v>
      </c>
      <c r="H99" s="251">
        <v>31.8</v>
      </c>
      <c r="I99" s="252">
        <v>6</v>
      </c>
      <c r="J99" s="252">
        <f>IFERROR(VLOOKUP($B99,'Core Indicators'!$E$3:$EU$906,147,FALSE),"x")</f>
        <v>191</v>
      </c>
      <c r="K99" s="253">
        <v>-0.85828012230000006</v>
      </c>
      <c r="L99" s="251">
        <v>4.75</v>
      </c>
      <c r="M99" s="252">
        <v>44</v>
      </c>
      <c r="N99" s="252">
        <v>28</v>
      </c>
      <c r="O99" s="252">
        <f>IFERROR(VLOOKUP(B99,'Core Indicators'!$E$3:$G$9906,3,FALSE),"x")</f>
        <v>6825000</v>
      </c>
      <c r="P99" s="252">
        <v>10230</v>
      </c>
      <c r="Q99" s="246"/>
      <c r="R99" s="246"/>
      <c r="S99" s="246"/>
      <c r="T99" s="246"/>
      <c r="U99" s="246"/>
      <c r="V99" s="246"/>
      <c r="W99" s="246"/>
      <c r="X99" s="246"/>
      <c r="Y99" s="246"/>
      <c r="Z99" s="246"/>
      <c r="AA99" s="246"/>
      <c r="AB99" s="246"/>
      <c r="AC99" s="246"/>
      <c r="AD99" s="246"/>
      <c r="AE99" s="246"/>
      <c r="AF99" s="246"/>
      <c r="AG99" s="246"/>
      <c r="AH99" s="246"/>
      <c r="AI99" s="246"/>
      <c r="AJ99" s="246"/>
      <c r="AK99" s="246"/>
      <c r="AL99" s="246"/>
      <c r="AM99" s="246"/>
      <c r="AN99" s="246"/>
      <c r="AO99" s="246"/>
      <c r="AP99" s="246"/>
      <c r="AQ99" s="246"/>
      <c r="AR99" s="246"/>
      <c r="AS99" s="246"/>
      <c r="AT99" s="246"/>
      <c r="AU99" s="246"/>
      <c r="AV99" s="246"/>
      <c r="AW99" s="246"/>
      <c r="AX99" s="246"/>
      <c r="AY99" s="246"/>
      <c r="AZ99" s="246"/>
      <c r="BA99" s="246"/>
      <c r="BB99" s="246"/>
      <c r="BC99" s="246"/>
      <c r="BD99" s="246"/>
      <c r="BE99" s="246"/>
      <c r="BF99" s="246"/>
      <c r="BG99" s="246"/>
      <c r="BH99" s="246"/>
      <c r="BI99" s="246"/>
      <c r="BJ99" s="246"/>
      <c r="BK99" s="246"/>
      <c r="BL99" s="246"/>
      <c r="BM99" s="246"/>
      <c r="BN99" s="246"/>
      <c r="BO99" s="246"/>
      <c r="BP99" s="246"/>
      <c r="BQ99" s="246"/>
      <c r="BR99" s="246"/>
      <c r="BS99" s="246"/>
      <c r="BT99" s="246"/>
      <c r="BU99" s="246"/>
      <c r="BV99" s="246"/>
      <c r="BW99" s="246"/>
      <c r="BX99" s="246"/>
      <c r="BY99" s="246"/>
      <c r="BZ99" s="246"/>
      <c r="CA99" s="246"/>
      <c r="CB99" s="246"/>
      <c r="CC99" s="246"/>
      <c r="CD99" s="246"/>
      <c r="CE99" s="246"/>
      <c r="CF99" s="246"/>
      <c r="CG99" s="246"/>
      <c r="CH99" s="246"/>
      <c r="CI99" s="246"/>
      <c r="CJ99" s="246"/>
      <c r="CK99" s="246"/>
      <c r="CL99" s="246"/>
      <c r="CM99" s="246"/>
      <c r="CN99" s="246"/>
      <c r="CO99" s="246"/>
      <c r="CP99" s="246"/>
      <c r="CQ99" s="246"/>
      <c r="CR99" s="246"/>
      <c r="CS99" s="246"/>
      <c r="CT99" s="246"/>
      <c r="CU99" s="246"/>
      <c r="CV99" s="246"/>
      <c r="CW99" s="246"/>
      <c r="CX99" s="246"/>
      <c r="CY99" s="246"/>
      <c r="CZ99" s="246"/>
      <c r="DA99" s="246"/>
      <c r="DB99" s="246"/>
      <c r="DC99" s="246"/>
      <c r="DD99" s="246"/>
      <c r="DE99" s="246"/>
      <c r="DF99" s="246"/>
      <c r="DG99" s="246"/>
      <c r="DH99" s="246"/>
      <c r="DI99" s="246"/>
      <c r="DJ99" s="246"/>
      <c r="DK99" s="246"/>
      <c r="DL99" s="246"/>
    </row>
    <row r="100" spans="1:116" x14ac:dyDescent="0.25">
      <c r="A100" s="247" t="s">
        <v>7104</v>
      </c>
      <c r="B100" s="248" t="s">
        <v>7105</v>
      </c>
      <c r="C100" s="251">
        <v>0.98551100019999993</v>
      </c>
      <c r="D100" s="252">
        <v>11</v>
      </c>
      <c r="E100" s="251">
        <v>0</v>
      </c>
      <c r="F100" s="251">
        <v>6.6</v>
      </c>
      <c r="G100" s="251">
        <v>0.65102151679999998</v>
      </c>
      <c r="H100" s="251">
        <v>35.299999999999997</v>
      </c>
      <c r="I100" s="252">
        <v>0</v>
      </c>
      <c r="J100" s="252" t="str">
        <f>IFERROR(VLOOKUP($B100,'Core Indicators'!$E$3:$EU$906,147,FALSE),"x")</f>
        <v>x</v>
      </c>
      <c r="K100" s="253">
        <v>-0.99521124360000002</v>
      </c>
      <c r="L100" s="251">
        <v>5.5</v>
      </c>
      <c r="M100" s="252">
        <v>60</v>
      </c>
      <c r="N100" s="252">
        <v>28</v>
      </c>
      <c r="O100" s="252" t="str">
        <f>IFERROR(VLOOKUP(B100,'Core Indicators'!$E$3:$G$9906,3,FALSE),"x")</f>
        <v>x</v>
      </c>
      <c r="P100" s="252">
        <v>96320</v>
      </c>
      <c r="Q100" s="246"/>
      <c r="R100" s="246"/>
      <c r="S100" s="246"/>
      <c r="T100" s="246"/>
      <c r="U100" s="246"/>
      <c r="V100" s="246"/>
      <c r="W100" s="246"/>
      <c r="X100" s="246"/>
      <c r="Y100" s="246"/>
      <c r="Z100" s="246"/>
      <c r="AA100" s="246"/>
      <c r="AB100" s="246"/>
      <c r="AC100" s="246"/>
      <c r="AD100" s="246"/>
      <c r="AE100" s="246"/>
      <c r="AF100" s="246"/>
      <c r="AG100" s="246"/>
      <c r="AH100" s="246"/>
      <c r="AI100" s="246"/>
      <c r="AJ100" s="246"/>
      <c r="AK100" s="246"/>
      <c r="AL100" s="246"/>
      <c r="AM100" s="246"/>
      <c r="AN100" s="246"/>
      <c r="AO100" s="246"/>
      <c r="AP100" s="246"/>
      <c r="AQ100" s="246"/>
      <c r="AR100" s="246"/>
      <c r="AS100" s="246"/>
      <c r="AT100" s="246"/>
      <c r="AU100" s="246"/>
      <c r="AV100" s="246"/>
      <c r="AW100" s="246"/>
      <c r="AX100" s="246"/>
      <c r="AY100" s="246"/>
      <c r="AZ100" s="246"/>
      <c r="BA100" s="246"/>
      <c r="BB100" s="246"/>
      <c r="BC100" s="246"/>
      <c r="BD100" s="246"/>
      <c r="BE100" s="246"/>
      <c r="BF100" s="246"/>
      <c r="BG100" s="246"/>
      <c r="BH100" s="246"/>
      <c r="BI100" s="246"/>
      <c r="BJ100" s="246"/>
      <c r="BK100" s="246"/>
      <c r="BL100" s="246"/>
      <c r="BM100" s="246"/>
      <c r="BN100" s="246"/>
      <c r="BO100" s="246"/>
      <c r="BP100" s="246"/>
      <c r="BQ100" s="246"/>
      <c r="BR100" s="246"/>
      <c r="BS100" s="246"/>
      <c r="BT100" s="246"/>
      <c r="BU100" s="246"/>
      <c r="BV100" s="246"/>
      <c r="BW100" s="246"/>
      <c r="BX100" s="246"/>
      <c r="BY100" s="246"/>
      <c r="BZ100" s="246"/>
      <c r="CA100" s="246"/>
      <c r="CB100" s="246"/>
      <c r="CC100" s="246"/>
      <c r="CD100" s="246"/>
      <c r="CE100" s="246"/>
      <c r="CF100" s="246"/>
      <c r="CG100" s="246"/>
      <c r="CH100" s="246"/>
      <c r="CI100" s="246"/>
      <c r="CJ100" s="246"/>
      <c r="CK100" s="246"/>
      <c r="CL100" s="246"/>
      <c r="CM100" s="246"/>
      <c r="CN100" s="246"/>
      <c r="CO100" s="246"/>
      <c r="CP100" s="246"/>
      <c r="CQ100" s="246"/>
      <c r="CR100" s="246"/>
      <c r="CS100" s="246"/>
      <c r="CT100" s="246"/>
      <c r="CU100" s="246"/>
      <c r="CV100" s="246"/>
      <c r="CW100" s="246"/>
      <c r="CX100" s="246"/>
      <c r="CY100" s="246"/>
      <c r="CZ100" s="246"/>
      <c r="DA100" s="246"/>
      <c r="DB100" s="246"/>
      <c r="DC100" s="246"/>
      <c r="DD100" s="246"/>
      <c r="DE100" s="246"/>
      <c r="DF100" s="246"/>
      <c r="DG100" s="246"/>
      <c r="DH100" s="246"/>
      <c r="DI100" s="246"/>
      <c r="DJ100" s="246"/>
      <c r="DK100" s="246"/>
      <c r="DL100" s="246"/>
    </row>
    <row r="101" spans="1:116" x14ac:dyDescent="0.25">
      <c r="A101" s="247" t="s">
        <v>205</v>
      </c>
      <c r="B101" s="248" t="s">
        <v>7106</v>
      </c>
      <c r="C101" s="251">
        <v>0.27512803019999998</v>
      </c>
      <c r="D101" s="252">
        <v>1</v>
      </c>
      <c r="E101" s="251">
        <v>0</v>
      </c>
      <c r="F101" s="251">
        <v>2.4500000000000002</v>
      </c>
      <c r="G101" s="251">
        <v>0.1717677189</v>
      </c>
      <c r="H101" s="251" t="s">
        <v>14</v>
      </c>
      <c r="I101" s="252">
        <v>10</v>
      </c>
      <c r="J101" s="252">
        <f>IFERROR(VLOOKUP($B101,'Core Indicators'!$E$3:$EU$906,147,FALSE),"x")</f>
        <v>899</v>
      </c>
      <c r="K101" s="253">
        <v>-1.8480540513999999</v>
      </c>
      <c r="L101" s="251">
        <v>2.75</v>
      </c>
      <c r="M101" s="252">
        <v>9</v>
      </c>
      <c r="N101" s="252">
        <v>18</v>
      </c>
      <c r="O101" s="252">
        <f>IFERROR(VLOOKUP(B101,'Core Indicators'!$E$3:$G$9906,3,FALSE),"x")</f>
        <v>7400000</v>
      </c>
      <c r="P101" s="252">
        <v>1759540</v>
      </c>
      <c r="Q101" s="246"/>
      <c r="R101" s="246"/>
      <c r="S101" s="246"/>
      <c r="T101" s="246"/>
      <c r="U101" s="246"/>
      <c r="V101" s="246"/>
      <c r="W101" s="246"/>
      <c r="X101" s="246"/>
      <c r="Y101" s="246"/>
      <c r="Z101" s="246"/>
      <c r="AA101" s="246"/>
      <c r="AB101" s="246"/>
      <c r="AC101" s="246"/>
      <c r="AD101" s="246"/>
      <c r="AE101" s="246"/>
      <c r="AF101" s="246"/>
      <c r="AG101" s="246"/>
      <c r="AH101" s="246"/>
      <c r="AI101" s="246"/>
      <c r="AJ101" s="246"/>
      <c r="AK101" s="246"/>
      <c r="AL101" s="246"/>
      <c r="AM101" s="246"/>
      <c r="AN101" s="246"/>
      <c r="AO101" s="246"/>
      <c r="AP101" s="246"/>
      <c r="AQ101" s="246"/>
      <c r="AR101" s="246"/>
      <c r="AS101" s="246"/>
      <c r="AT101" s="246"/>
      <c r="AU101" s="246"/>
      <c r="AV101" s="246"/>
      <c r="AW101" s="246"/>
      <c r="AX101" s="246"/>
      <c r="AY101" s="246"/>
      <c r="AZ101" s="246"/>
      <c r="BA101" s="246"/>
      <c r="BB101" s="246"/>
      <c r="BC101" s="246"/>
      <c r="BD101" s="246"/>
      <c r="BE101" s="246"/>
      <c r="BF101" s="246"/>
      <c r="BG101" s="246"/>
      <c r="BH101" s="246"/>
      <c r="BI101" s="246"/>
      <c r="BJ101" s="246"/>
      <c r="BK101" s="246"/>
      <c r="BL101" s="246"/>
      <c r="BM101" s="246"/>
      <c r="BN101" s="246"/>
      <c r="BO101" s="246"/>
      <c r="BP101" s="246"/>
      <c r="BQ101" s="246"/>
      <c r="BR101" s="246"/>
      <c r="BS101" s="246"/>
      <c r="BT101" s="246"/>
      <c r="BU101" s="246"/>
      <c r="BV101" s="246"/>
      <c r="BW101" s="246"/>
      <c r="BX101" s="246"/>
      <c r="BY101" s="246"/>
      <c r="BZ101" s="246"/>
      <c r="CA101" s="246"/>
      <c r="CB101" s="246"/>
      <c r="CC101" s="246"/>
      <c r="CD101" s="246"/>
      <c r="CE101" s="246"/>
      <c r="CF101" s="246"/>
      <c r="CG101" s="246"/>
      <c r="CH101" s="246"/>
      <c r="CI101" s="246"/>
      <c r="CJ101" s="246"/>
      <c r="CK101" s="246"/>
      <c r="CL101" s="246"/>
      <c r="CM101" s="246"/>
      <c r="CN101" s="246"/>
      <c r="CO101" s="246"/>
      <c r="CP101" s="246"/>
      <c r="CQ101" s="246"/>
      <c r="CR101" s="246"/>
      <c r="CS101" s="246"/>
      <c r="CT101" s="246"/>
      <c r="CU101" s="246"/>
      <c r="CV101" s="246"/>
      <c r="CW101" s="246"/>
      <c r="CX101" s="246"/>
      <c r="CY101" s="246"/>
      <c r="CZ101" s="246"/>
      <c r="DA101" s="246"/>
      <c r="DB101" s="246"/>
      <c r="DC101" s="246"/>
      <c r="DD101" s="246"/>
      <c r="DE101" s="246"/>
      <c r="DF101" s="246"/>
      <c r="DG101" s="246"/>
      <c r="DH101" s="246"/>
      <c r="DI101" s="246"/>
      <c r="DJ101" s="246"/>
      <c r="DK101" s="246"/>
      <c r="DL101" s="246"/>
    </row>
    <row r="102" spans="1:116" x14ac:dyDescent="0.25">
      <c r="A102" s="247" t="s">
        <v>7107</v>
      </c>
      <c r="B102" s="248" t="s">
        <v>7108</v>
      </c>
      <c r="C102" s="251">
        <v>0</v>
      </c>
      <c r="D102" s="252">
        <v>12</v>
      </c>
      <c r="E102" s="251">
        <v>0</v>
      </c>
      <c r="F102" s="251" t="s">
        <v>14</v>
      </c>
      <c r="G102" s="251">
        <v>0.33299378600000001</v>
      </c>
      <c r="H102" s="251">
        <v>51.2</v>
      </c>
      <c r="I102" s="252">
        <v>0</v>
      </c>
      <c r="J102" s="252" t="str">
        <f>IFERROR(VLOOKUP($B102,'Core Indicators'!$E$3:$EU$906,147,FALSE),"x")</f>
        <v>x</v>
      </c>
      <c r="K102" s="253">
        <v>0.569129467</v>
      </c>
      <c r="L102" s="251" t="s">
        <v>14</v>
      </c>
      <c r="M102" s="252">
        <v>92</v>
      </c>
      <c r="N102" s="252">
        <v>55</v>
      </c>
      <c r="O102" s="252" t="str">
        <f>IFERROR(VLOOKUP(B102,'Core Indicators'!$E$3:$G$9906,3,FALSE),"x")</f>
        <v>x</v>
      </c>
      <c r="P102" s="252">
        <v>610</v>
      </c>
      <c r="Q102" s="246"/>
      <c r="R102" s="246"/>
      <c r="S102" s="246"/>
      <c r="T102" s="246"/>
      <c r="U102" s="246"/>
      <c r="V102" s="246"/>
      <c r="W102" s="246"/>
      <c r="X102" s="246"/>
      <c r="Y102" s="246"/>
      <c r="Z102" s="246"/>
      <c r="AA102" s="246"/>
      <c r="AB102" s="246"/>
      <c r="AC102" s="246"/>
      <c r="AD102" s="246"/>
      <c r="AE102" s="246"/>
      <c r="AF102" s="246"/>
      <c r="AG102" s="246"/>
      <c r="AH102" s="246"/>
      <c r="AI102" s="246"/>
      <c r="AJ102" s="246"/>
      <c r="AK102" s="246"/>
      <c r="AL102" s="246"/>
      <c r="AM102" s="246"/>
      <c r="AN102" s="246"/>
      <c r="AO102" s="246"/>
      <c r="AP102" s="246"/>
      <c r="AQ102" s="246"/>
      <c r="AR102" s="246"/>
      <c r="AS102" s="246"/>
      <c r="AT102" s="246"/>
      <c r="AU102" s="246"/>
      <c r="AV102" s="246"/>
      <c r="AW102" s="246"/>
      <c r="AX102" s="246"/>
      <c r="AY102" s="246"/>
      <c r="AZ102" s="246"/>
      <c r="BA102" s="246"/>
      <c r="BB102" s="246"/>
      <c r="BC102" s="246"/>
      <c r="BD102" s="246"/>
      <c r="BE102" s="246"/>
      <c r="BF102" s="246"/>
      <c r="BG102" s="246"/>
      <c r="BH102" s="246"/>
      <c r="BI102" s="246"/>
      <c r="BJ102" s="246"/>
      <c r="BK102" s="246"/>
      <c r="BL102" s="246"/>
      <c r="BM102" s="246"/>
      <c r="BN102" s="246"/>
      <c r="BO102" s="246"/>
      <c r="BP102" s="246"/>
      <c r="BQ102" s="246"/>
      <c r="BR102" s="246"/>
      <c r="BS102" s="246"/>
      <c r="BT102" s="246"/>
      <c r="BU102" s="246"/>
      <c r="BV102" s="246"/>
      <c r="BW102" s="246"/>
      <c r="BX102" s="246"/>
      <c r="BY102" s="246"/>
      <c r="BZ102" s="246"/>
      <c r="CA102" s="246"/>
      <c r="CB102" s="246"/>
      <c r="CC102" s="246"/>
      <c r="CD102" s="246"/>
      <c r="CE102" s="246"/>
      <c r="CF102" s="246"/>
      <c r="CG102" s="246"/>
      <c r="CH102" s="246"/>
      <c r="CI102" s="246"/>
      <c r="CJ102" s="246"/>
      <c r="CK102" s="246"/>
      <c r="CL102" s="246"/>
      <c r="CM102" s="246"/>
      <c r="CN102" s="246"/>
      <c r="CO102" s="246"/>
      <c r="CP102" s="246"/>
      <c r="CQ102" s="246"/>
      <c r="CR102" s="246"/>
      <c r="CS102" s="246"/>
      <c r="CT102" s="246"/>
      <c r="CU102" s="246"/>
      <c r="CV102" s="246"/>
      <c r="CW102" s="246"/>
      <c r="CX102" s="246"/>
      <c r="CY102" s="246"/>
      <c r="CZ102" s="246"/>
      <c r="DA102" s="246"/>
      <c r="DB102" s="246"/>
      <c r="DC102" s="246"/>
      <c r="DD102" s="246"/>
      <c r="DE102" s="246"/>
      <c r="DF102" s="246"/>
      <c r="DG102" s="246"/>
      <c r="DH102" s="246"/>
      <c r="DI102" s="246"/>
      <c r="DJ102" s="246"/>
      <c r="DK102" s="246"/>
      <c r="DL102" s="246"/>
    </row>
    <row r="103" spans="1:116" x14ac:dyDescent="0.25">
      <c r="A103" s="247" t="s">
        <v>7109</v>
      </c>
      <c r="B103" s="248" t="s">
        <v>7110</v>
      </c>
      <c r="C103" s="251">
        <v>0</v>
      </c>
      <c r="D103" s="252">
        <v>12</v>
      </c>
      <c r="E103" s="251">
        <v>0</v>
      </c>
      <c r="F103" s="251" t="s">
        <v>14</v>
      </c>
      <c r="G103" s="251" t="s">
        <v>14</v>
      </c>
      <c r="H103" s="251" t="s">
        <v>14</v>
      </c>
      <c r="I103" s="252">
        <v>0</v>
      </c>
      <c r="J103" s="252" t="str">
        <f>IFERROR(VLOOKUP($B103,'Core Indicators'!$E$3:$EU$906,147,FALSE),"x")</f>
        <v>x</v>
      </c>
      <c r="K103" s="253">
        <v>1.6793329716000001</v>
      </c>
      <c r="L103" s="251" t="s">
        <v>14</v>
      </c>
      <c r="M103" s="252">
        <v>90</v>
      </c>
      <c r="N103" s="252" t="s">
        <v>14</v>
      </c>
      <c r="O103" s="252" t="str">
        <f>IFERROR(VLOOKUP(B103,'Core Indicators'!$E$3:$G$9906,3,FALSE),"x")</f>
        <v>x</v>
      </c>
      <c r="P103" s="252">
        <v>160</v>
      </c>
      <c r="Q103" s="246"/>
      <c r="R103" s="246"/>
      <c r="S103" s="246"/>
      <c r="T103" s="246"/>
      <c r="U103" s="246"/>
      <c r="V103" s="246"/>
      <c r="W103" s="246"/>
      <c r="X103" s="246"/>
      <c r="Y103" s="246"/>
      <c r="Z103" s="246"/>
      <c r="AA103" s="246"/>
      <c r="AB103" s="246"/>
      <c r="AC103" s="246"/>
      <c r="AD103" s="246"/>
      <c r="AE103" s="246"/>
      <c r="AF103" s="246"/>
      <c r="AG103" s="246"/>
      <c r="AH103" s="246"/>
      <c r="AI103" s="246"/>
      <c r="AJ103" s="246"/>
      <c r="AK103" s="246"/>
      <c r="AL103" s="246"/>
      <c r="AM103" s="246"/>
      <c r="AN103" s="246"/>
      <c r="AO103" s="246"/>
      <c r="AP103" s="246"/>
      <c r="AQ103" s="246"/>
      <c r="AR103" s="246"/>
      <c r="AS103" s="246"/>
      <c r="AT103" s="246"/>
      <c r="AU103" s="246"/>
      <c r="AV103" s="246"/>
      <c r="AW103" s="246"/>
      <c r="AX103" s="246"/>
      <c r="AY103" s="246"/>
      <c r="AZ103" s="246"/>
      <c r="BA103" s="246"/>
      <c r="BB103" s="246"/>
      <c r="BC103" s="246"/>
      <c r="BD103" s="246"/>
      <c r="BE103" s="246"/>
      <c r="BF103" s="246"/>
      <c r="BG103" s="246"/>
      <c r="BH103" s="246"/>
      <c r="BI103" s="246"/>
      <c r="BJ103" s="246"/>
      <c r="BK103" s="246"/>
      <c r="BL103" s="246"/>
      <c r="BM103" s="246"/>
      <c r="BN103" s="246"/>
      <c r="BO103" s="246"/>
      <c r="BP103" s="246"/>
      <c r="BQ103" s="246"/>
      <c r="BR103" s="246"/>
      <c r="BS103" s="246"/>
      <c r="BT103" s="246"/>
      <c r="BU103" s="246"/>
      <c r="BV103" s="246"/>
      <c r="BW103" s="246"/>
      <c r="BX103" s="246"/>
      <c r="BY103" s="246"/>
      <c r="BZ103" s="246"/>
      <c r="CA103" s="246"/>
      <c r="CB103" s="246"/>
      <c r="CC103" s="246"/>
      <c r="CD103" s="246"/>
      <c r="CE103" s="246"/>
      <c r="CF103" s="246"/>
      <c r="CG103" s="246"/>
      <c r="CH103" s="246"/>
      <c r="CI103" s="246"/>
      <c r="CJ103" s="246"/>
      <c r="CK103" s="246"/>
      <c r="CL103" s="246"/>
      <c r="CM103" s="246"/>
      <c r="CN103" s="246"/>
      <c r="CO103" s="246"/>
      <c r="CP103" s="246"/>
      <c r="CQ103" s="246"/>
      <c r="CR103" s="246"/>
      <c r="CS103" s="246"/>
      <c r="CT103" s="246"/>
      <c r="CU103" s="246"/>
      <c r="CV103" s="246"/>
      <c r="CW103" s="246"/>
      <c r="CX103" s="246"/>
      <c r="CY103" s="246"/>
      <c r="CZ103" s="246"/>
      <c r="DA103" s="246"/>
      <c r="DB103" s="246"/>
      <c r="DC103" s="246"/>
      <c r="DD103" s="246"/>
      <c r="DE103" s="246"/>
      <c r="DF103" s="246"/>
      <c r="DG103" s="246"/>
      <c r="DH103" s="246"/>
      <c r="DI103" s="246"/>
      <c r="DJ103" s="246"/>
      <c r="DK103" s="246"/>
      <c r="DL103" s="246"/>
    </row>
    <row r="104" spans="1:116" x14ac:dyDescent="0.25">
      <c r="A104" s="247" t="s">
        <v>7111</v>
      </c>
      <c r="B104" s="248" t="s">
        <v>7112</v>
      </c>
      <c r="C104" s="251">
        <v>0.41569999959999998</v>
      </c>
      <c r="D104" s="252">
        <v>5</v>
      </c>
      <c r="E104" s="251">
        <v>0.11</v>
      </c>
      <c r="F104" s="251">
        <v>6.65</v>
      </c>
      <c r="G104" s="251">
        <v>0.37970115970000001</v>
      </c>
      <c r="H104" s="251">
        <v>39.299999999999997</v>
      </c>
      <c r="I104" s="252">
        <v>6</v>
      </c>
      <c r="J104" s="252" t="str">
        <f>IFERROR(VLOOKUP($B104,'Core Indicators'!$E$3:$EU$906,147,FALSE),"x")</f>
        <v>x</v>
      </c>
      <c r="K104" s="253">
        <v>-1.1983425400000001E-2</v>
      </c>
      <c r="L104" s="251">
        <v>6.5</v>
      </c>
      <c r="M104" s="252">
        <v>55</v>
      </c>
      <c r="N104" s="252">
        <v>38</v>
      </c>
      <c r="O104" s="252" t="str">
        <f>IFERROR(VLOOKUP(B104,'Core Indicators'!$E$3:$G$9906,3,FALSE),"x")</f>
        <v>x</v>
      </c>
      <c r="P104" s="252">
        <v>62710</v>
      </c>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246"/>
      <c r="AM104" s="246"/>
      <c r="AN104" s="246"/>
      <c r="AO104" s="246"/>
      <c r="AP104" s="246"/>
      <c r="AQ104" s="246"/>
      <c r="AR104" s="246"/>
      <c r="AS104" s="246"/>
      <c r="AT104" s="246"/>
      <c r="AU104" s="246"/>
      <c r="AV104" s="246"/>
      <c r="AW104" s="246"/>
      <c r="AX104" s="246"/>
      <c r="AY104" s="246"/>
      <c r="AZ104" s="246"/>
      <c r="BA104" s="246"/>
      <c r="BB104" s="246"/>
      <c r="BC104" s="246"/>
      <c r="BD104" s="246"/>
      <c r="BE104" s="246"/>
      <c r="BF104" s="246"/>
      <c r="BG104" s="246"/>
      <c r="BH104" s="246"/>
      <c r="BI104" s="246"/>
      <c r="BJ104" s="246"/>
      <c r="BK104" s="246"/>
      <c r="BL104" s="246"/>
      <c r="BM104" s="246"/>
      <c r="BN104" s="246"/>
      <c r="BO104" s="246"/>
      <c r="BP104" s="246"/>
      <c r="BQ104" s="246"/>
      <c r="BR104" s="246"/>
      <c r="BS104" s="246"/>
      <c r="BT104" s="246"/>
      <c r="BU104" s="246"/>
      <c r="BV104" s="246"/>
      <c r="BW104" s="246"/>
      <c r="BX104" s="246"/>
      <c r="BY104" s="246"/>
      <c r="BZ104" s="246"/>
      <c r="CA104" s="246"/>
      <c r="CB104" s="246"/>
      <c r="CC104" s="246"/>
      <c r="CD104" s="246"/>
      <c r="CE104" s="246"/>
      <c r="CF104" s="246"/>
      <c r="CG104" s="246"/>
      <c r="CH104" s="246"/>
      <c r="CI104" s="246"/>
      <c r="CJ104" s="246"/>
      <c r="CK104" s="246"/>
      <c r="CL104" s="246"/>
      <c r="CM104" s="246"/>
      <c r="CN104" s="246"/>
      <c r="CO104" s="246"/>
      <c r="CP104" s="246"/>
      <c r="CQ104" s="246"/>
      <c r="CR104" s="246"/>
      <c r="CS104" s="246"/>
      <c r="CT104" s="246"/>
      <c r="CU104" s="246"/>
      <c r="CV104" s="246"/>
      <c r="CW104" s="246"/>
      <c r="CX104" s="246"/>
      <c r="CY104" s="246"/>
      <c r="CZ104" s="246"/>
      <c r="DA104" s="246"/>
      <c r="DB104" s="246"/>
      <c r="DC104" s="246"/>
      <c r="DD104" s="246"/>
      <c r="DE104" s="246"/>
      <c r="DF104" s="246"/>
      <c r="DG104" s="246"/>
      <c r="DH104" s="246"/>
      <c r="DI104" s="246"/>
      <c r="DJ104" s="246"/>
      <c r="DK104" s="246"/>
      <c r="DL104" s="246"/>
    </row>
    <row r="105" spans="1:116" x14ac:dyDescent="0.25">
      <c r="A105" s="247" t="s">
        <v>131</v>
      </c>
      <c r="B105" s="248" t="s">
        <v>7113</v>
      </c>
      <c r="C105" s="251">
        <v>0</v>
      </c>
      <c r="D105" s="252">
        <v>11</v>
      </c>
      <c r="E105" s="251">
        <v>0</v>
      </c>
      <c r="F105" s="251">
        <v>5.45</v>
      </c>
      <c r="G105" s="251">
        <v>0.54603114490000004</v>
      </c>
      <c r="H105" s="251">
        <v>44.9</v>
      </c>
      <c r="I105" s="252">
        <v>0</v>
      </c>
      <c r="J105" s="252">
        <f>IFERROR(VLOOKUP($B105,'Core Indicators'!$E$3:$EU$906,147,FALSE),"x")</f>
        <v>10</v>
      </c>
      <c r="K105" s="253">
        <v>-0.38059708479999999</v>
      </c>
      <c r="L105" s="251">
        <v>5</v>
      </c>
      <c r="M105" s="252">
        <v>63</v>
      </c>
      <c r="N105" s="252">
        <v>40</v>
      </c>
      <c r="O105" s="252">
        <f>IFERROR(VLOOKUP(B105,'Core Indicators'!$E$3:$G$9906,3,FALSE),"x")</f>
        <v>2100000</v>
      </c>
      <c r="P105" s="252">
        <v>30360</v>
      </c>
      <c r="Q105" s="246"/>
      <c r="R105" s="246"/>
      <c r="S105" s="246"/>
      <c r="T105" s="246"/>
      <c r="U105" s="246"/>
      <c r="V105" s="246"/>
      <c r="W105" s="246"/>
      <c r="X105" s="246"/>
      <c r="Y105" s="246"/>
      <c r="Z105" s="246"/>
      <c r="AA105" s="246"/>
      <c r="AB105" s="246"/>
      <c r="AC105" s="246"/>
      <c r="AD105" s="246"/>
      <c r="AE105" s="246"/>
      <c r="AF105" s="246"/>
      <c r="AG105" s="246"/>
      <c r="AH105" s="246"/>
      <c r="AI105" s="246"/>
      <c r="AJ105" s="246"/>
      <c r="AK105" s="246"/>
      <c r="AL105" s="246"/>
      <c r="AM105" s="246"/>
      <c r="AN105" s="246"/>
      <c r="AO105" s="246"/>
      <c r="AP105" s="246"/>
      <c r="AQ105" s="246"/>
      <c r="AR105" s="246"/>
      <c r="AS105" s="246"/>
      <c r="AT105" s="246"/>
      <c r="AU105" s="246"/>
      <c r="AV105" s="246"/>
      <c r="AW105" s="246"/>
      <c r="AX105" s="246"/>
      <c r="AY105" s="246"/>
      <c r="AZ105" s="246"/>
      <c r="BA105" s="246"/>
      <c r="BB105" s="246"/>
      <c r="BC105" s="246"/>
      <c r="BD105" s="246"/>
      <c r="BE105" s="246"/>
      <c r="BF105" s="246"/>
      <c r="BG105" s="246"/>
      <c r="BH105" s="246"/>
      <c r="BI105" s="246"/>
      <c r="BJ105" s="246"/>
      <c r="BK105" s="246"/>
      <c r="BL105" s="246"/>
      <c r="BM105" s="246"/>
      <c r="BN105" s="246"/>
      <c r="BO105" s="246"/>
      <c r="BP105" s="246"/>
      <c r="BQ105" s="246"/>
      <c r="BR105" s="246"/>
      <c r="BS105" s="246"/>
      <c r="BT105" s="246"/>
      <c r="BU105" s="246"/>
      <c r="BV105" s="246"/>
      <c r="BW105" s="246"/>
      <c r="BX105" s="246"/>
      <c r="BY105" s="246"/>
      <c r="BZ105" s="246"/>
      <c r="CA105" s="246"/>
      <c r="CB105" s="246"/>
      <c r="CC105" s="246"/>
      <c r="CD105" s="246"/>
      <c r="CE105" s="246"/>
      <c r="CF105" s="246"/>
      <c r="CG105" s="246"/>
      <c r="CH105" s="246"/>
      <c r="CI105" s="246"/>
      <c r="CJ105" s="246"/>
      <c r="CK105" s="246"/>
      <c r="CL105" s="246"/>
      <c r="CM105" s="246"/>
      <c r="CN105" s="246"/>
      <c r="CO105" s="246"/>
      <c r="CP105" s="246"/>
      <c r="CQ105" s="246"/>
      <c r="CR105" s="246"/>
      <c r="CS105" s="246"/>
      <c r="CT105" s="246"/>
      <c r="CU105" s="246"/>
      <c r="CV105" s="246"/>
      <c r="CW105" s="246"/>
      <c r="CX105" s="246"/>
      <c r="CY105" s="246"/>
      <c r="CZ105" s="246"/>
      <c r="DA105" s="246"/>
      <c r="DB105" s="246"/>
      <c r="DC105" s="246"/>
      <c r="DD105" s="246"/>
      <c r="DE105" s="246"/>
      <c r="DF105" s="246"/>
      <c r="DG105" s="246"/>
      <c r="DH105" s="246"/>
      <c r="DI105" s="246"/>
      <c r="DJ105" s="246"/>
      <c r="DK105" s="246"/>
      <c r="DL105" s="246"/>
    </row>
    <row r="106" spans="1:116" x14ac:dyDescent="0.25">
      <c r="A106" s="247" t="s">
        <v>7114</v>
      </c>
      <c r="B106" s="248" t="s">
        <v>7115</v>
      </c>
      <c r="C106" s="251">
        <v>0.28331598740000002</v>
      </c>
      <c r="D106" s="252">
        <v>9</v>
      </c>
      <c r="E106" s="251">
        <v>0.13</v>
      </c>
      <c r="F106" s="251">
        <v>9.5</v>
      </c>
      <c r="G106" s="251">
        <v>0.12419569599999999</v>
      </c>
      <c r="H106" s="251">
        <v>35.700000000000003</v>
      </c>
      <c r="I106" s="252">
        <v>0</v>
      </c>
      <c r="J106" s="252" t="str">
        <f>IFERROR(VLOOKUP($B106,'Core Indicators'!$E$3:$EU$906,147,FALSE),"x")</f>
        <v>x</v>
      </c>
      <c r="K106" s="253">
        <v>1.022870779</v>
      </c>
      <c r="L106" s="251">
        <v>9.75</v>
      </c>
      <c r="M106" s="252">
        <v>91</v>
      </c>
      <c r="N106" s="252">
        <v>60</v>
      </c>
      <c r="O106" s="252" t="str">
        <f>IFERROR(VLOOKUP(B106,'Core Indicators'!$E$3:$G$9906,3,FALSE),"x")</f>
        <v>x</v>
      </c>
      <c r="P106" s="252">
        <v>62650</v>
      </c>
      <c r="Q106" s="246"/>
      <c r="R106" s="246"/>
      <c r="S106" s="246"/>
      <c r="T106" s="246"/>
      <c r="U106" s="246"/>
      <c r="V106" s="246"/>
      <c r="W106" s="246"/>
      <c r="X106" s="246"/>
      <c r="Y106" s="246"/>
      <c r="Z106" s="246"/>
      <c r="AA106" s="246"/>
      <c r="AB106" s="246"/>
      <c r="AC106" s="246"/>
      <c r="AD106" s="246"/>
      <c r="AE106" s="246"/>
      <c r="AF106" s="246"/>
      <c r="AG106" s="246"/>
      <c r="AH106" s="246"/>
      <c r="AI106" s="246"/>
      <c r="AJ106" s="246"/>
      <c r="AK106" s="246"/>
      <c r="AL106" s="246"/>
      <c r="AM106" s="246"/>
      <c r="AN106" s="246"/>
      <c r="AO106" s="246"/>
      <c r="AP106" s="246"/>
      <c r="AQ106" s="246"/>
      <c r="AR106" s="246"/>
      <c r="AS106" s="246"/>
      <c r="AT106" s="246"/>
      <c r="AU106" s="246"/>
      <c r="AV106" s="246"/>
      <c r="AW106" s="246"/>
      <c r="AX106" s="246"/>
      <c r="AY106" s="246"/>
      <c r="AZ106" s="246"/>
      <c r="BA106" s="246"/>
      <c r="BB106" s="246"/>
      <c r="BC106" s="246"/>
      <c r="BD106" s="246"/>
      <c r="BE106" s="246"/>
      <c r="BF106" s="246"/>
      <c r="BG106" s="246"/>
      <c r="BH106" s="246"/>
      <c r="BI106" s="246"/>
      <c r="BJ106" s="246"/>
      <c r="BK106" s="246"/>
      <c r="BL106" s="246"/>
      <c r="BM106" s="246"/>
      <c r="BN106" s="246"/>
      <c r="BO106" s="246"/>
      <c r="BP106" s="246"/>
      <c r="BQ106" s="246"/>
      <c r="BR106" s="246"/>
      <c r="BS106" s="246"/>
      <c r="BT106" s="246"/>
      <c r="BU106" s="246"/>
      <c r="BV106" s="246"/>
      <c r="BW106" s="246"/>
      <c r="BX106" s="246"/>
      <c r="BY106" s="246"/>
      <c r="BZ106" s="246"/>
      <c r="CA106" s="246"/>
      <c r="CB106" s="246"/>
      <c r="CC106" s="246"/>
      <c r="CD106" s="246"/>
      <c r="CE106" s="246"/>
      <c r="CF106" s="246"/>
      <c r="CG106" s="246"/>
      <c r="CH106" s="246"/>
      <c r="CI106" s="246"/>
      <c r="CJ106" s="246"/>
      <c r="CK106" s="246"/>
      <c r="CL106" s="246"/>
      <c r="CM106" s="246"/>
      <c r="CN106" s="246"/>
      <c r="CO106" s="246"/>
      <c r="CP106" s="246"/>
      <c r="CQ106" s="246"/>
      <c r="CR106" s="246"/>
      <c r="CS106" s="246"/>
      <c r="CT106" s="246"/>
      <c r="CU106" s="246"/>
      <c r="CV106" s="246"/>
      <c r="CW106" s="246"/>
      <c r="CX106" s="246"/>
      <c r="CY106" s="246"/>
      <c r="CZ106" s="246"/>
      <c r="DA106" s="246"/>
      <c r="DB106" s="246"/>
      <c r="DC106" s="246"/>
      <c r="DD106" s="246"/>
      <c r="DE106" s="246"/>
      <c r="DF106" s="246"/>
      <c r="DG106" s="246"/>
      <c r="DH106" s="246"/>
      <c r="DI106" s="246"/>
      <c r="DJ106" s="246"/>
      <c r="DK106" s="246"/>
      <c r="DL106" s="246"/>
    </row>
    <row r="107" spans="1:116" x14ac:dyDescent="0.25">
      <c r="A107" s="247" t="s">
        <v>7116</v>
      </c>
      <c r="B107" s="248" t="s">
        <v>7117</v>
      </c>
      <c r="C107" s="251">
        <v>0</v>
      </c>
      <c r="D107" s="252">
        <v>14</v>
      </c>
      <c r="E107" s="251">
        <v>0</v>
      </c>
      <c r="F107" s="251" t="s">
        <v>14</v>
      </c>
      <c r="G107" s="251">
        <v>7.8352409200000001E-2</v>
      </c>
      <c r="H107" s="251">
        <v>35.4</v>
      </c>
      <c r="I107" s="252">
        <v>0</v>
      </c>
      <c r="J107" s="252" t="str">
        <f>IFERROR(VLOOKUP($B107,'Core Indicators'!$E$3:$EU$906,147,FALSE),"x")</f>
        <v>x</v>
      </c>
      <c r="K107" s="253">
        <v>1.7934256792000001</v>
      </c>
      <c r="L107" s="251" t="s">
        <v>14</v>
      </c>
      <c r="M107" s="252">
        <v>98</v>
      </c>
      <c r="N107" s="252">
        <v>80</v>
      </c>
      <c r="O107" s="252" t="str">
        <f>IFERROR(VLOOKUP(B107,'Core Indicators'!$E$3:$G$9906,3,FALSE),"x")</f>
        <v>x</v>
      </c>
      <c r="P107" s="252">
        <v>2590</v>
      </c>
      <c r="Q107" s="246"/>
      <c r="R107" s="246"/>
      <c r="S107" s="246"/>
      <c r="T107" s="246"/>
      <c r="U107" s="246"/>
      <c r="V107" s="246"/>
      <c r="W107" s="246"/>
      <c r="X107" s="246"/>
      <c r="Y107" s="246"/>
      <c r="Z107" s="246"/>
      <c r="AA107" s="246"/>
      <c r="AB107" s="246"/>
      <c r="AC107" s="246"/>
      <c r="AD107" s="246"/>
      <c r="AE107" s="246"/>
      <c r="AF107" s="246"/>
      <c r="AG107" s="246"/>
      <c r="AH107" s="246"/>
      <c r="AI107" s="246"/>
      <c r="AJ107" s="246"/>
      <c r="AK107" s="246"/>
      <c r="AL107" s="246"/>
      <c r="AM107" s="246"/>
      <c r="AN107" s="246"/>
      <c r="AO107" s="246"/>
      <c r="AP107" s="246"/>
      <c r="AQ107" s="246"/>
      <c r="AR107" s="246"/>
      <c r="AS107" s="246"/>
      <c r="AT107" s="246"/>
      <c r="AU107" s="246"/>
      <c r="AV107" s="246"/>
      <c r="AW107" s="246"/>
      <c r="AX107" s="246"/>
      <c r="AY107" s="246"/>
      <c r="AZ107" s="246"/>
      <c r="BA107" s="246"/>
      <c r="BB107" s="246"/>
      <c r="BC107" s="246"/>
      <c r="BD107" s="246"/>
      <c r="BE107" s="246"/>
      <c r="BF107" s="246"/>
      <c r="BG107" s="246"/>
      <c r="BH107" s="246"/>
      <c r="BI107" s="246"/>
      <c r="BJ107" s="246"/>
      <c r="BK107" s="246"/>
      <c r="BL107" s="246"/>
      <c r="BM107" s="246"/>
      <c r="BN107" s="246"/>
      <c r="BO107" s="246"/>
      <c r="BP107" s="246"/>
      <c r="BQ107" s="246"/>
      <c r="BR107" s="246"/>
      <c r="BS107" s="246"/>
      <c r="BT107" s="246"/>
      <c r="BU107" s="246"/>
      <c r="BV107" s="246"/>
      <c r="BW107" s="246"/>
      <c r="BX107" s="246"/>
      <c r="BY107" s="246"/>
      <c r="BZ107" s="246"/>
      <c r="CA107" s="246"/>
      <c r="CB107" s="246"/>
      <c r="CC107" s="246"/>
      <c r="CD107" s="246"/>
      <c r="CE107" s="246"/>
      <c r="CF107" s="246"/>
      <c r="CG107" s="246"/>
      <c r="CH107" s="246"/>
      <c r="CI107" s="246"/>
      <c r="CJ107" s="246"/>
      <c r="CK107" s="246"/>
      <c r="CL107" s="246"/>
      <c r="CM107" s="246"/>
      <c r="CN107" s="246"/>
      <c r="CO107" s="246"/>
      <c r="CP107" s="246"/>
      <c r="CQ107" s="246"/>
      <c r="CR107" s="246"/>
      <c r="CS107" s="246"/>
      <c r="CT107" s="246"/>
      <c r="CU107" s="246"/>
      <c r="CV107" s="246"/>
      <c r="CW107" s="246"/>
      <c r="CX107" s="246"/>
      <c r="CY107" s="246"/>
      <c r="CZ107" s="246"/>
      <c r="DA107" s="246"/>
      <c r="DB107" s="246"/>
      <c r="DC107" s="246"/>
      <c r="DD107" s="246"/>
      <c r="DE107" s="246"/>
      <c r="DF107" s="246"/>
      <c r="DG107" s="246"/>
      <c r="DH107" s="246"/>
      <c r="DI107" s="246"/>
      <c r="DJ107" s="246"/>
      <c r="DK107" s="246"/>
      <c r="DL107" s="246"/>
    </row>
    <row r="108" spans="1:116" x14ac:dyDescent="0.25">
      <c r="A108" s="247" t="s">
        <v>7118</v>
      </c>
      <c r="B108" s="248" t="s">
        <v>7119</v>
      </c>
      <c r="C108" s="251">
        <v>0.57146297740000007</v>
      </c>
      <c r="D108" s="252">
        <v>10</v>
      </c>
      <c r="E108" s="251">
        <v>0.35299999999999998</v>
      </c>
      <c r="F108" s="251">
        <v>8.9</v>
      </c>
      <c r="G108" s="251">
        <v>0.16942693950000001</v>
      </c>
      <c r="H108" s="251">
        <v>35.1</v>
      </c>
      <c r="I108" s="252">
        <v>2</v>
      </c>
      <c r="J108" s="252" t="str">
        <f>IFERROR(VLOOKUP($B108,'Core Indicators'!$E$3:$EU$906,147,FALSE),"x")</f>
        <v>x</v>
      </c>
      <c r="K108" s="253">
        <v>1.0139242411</v>
      </c>
      <c r="L108" s="251">
        <v>8.25</v>
      </c>
      <c r="M108" s="252">
        <v>89</v>
      </c>
      <c r="N108" s="252">
        <v>56</v>
      </c>
      <c r="O108" s="252" t="str">
        <f>IFERROR(VLOOKUP(B108,'Core Indicators'!$E$3:$G$9906,3,FALSE),"x")</f>
        <v>x</v>
      </c>
      <c r="P108" s="252">
        <v>62180</v>
      </c>
      <c r="Q108" s="246"/>
      <c r="R108" s="246"/>
      <c r="S108" s="246"/>
      <c r="T108" s="246"/>
      <c r="U108" s="246"/>
      <c r="V108" s="246"/>
      <c r="W108" s="246"/>
      <c r="X108" s="246"/>
      <c r="Y108" s="246"/>
      <c r="Z108" s="246"/>
      <c r="AA108" s="246"/>
      <c r="AB108" s="246"/>
      <c r="AC108" s="246"/>
      <c r="AD108" s="246"/>
      <c r="AE108" s="246"/>
      <c r="AF108" s="246"/>
      <c r="AG108" s="246"/>
      <c r="AH108" s="246"/>
      <c r="AI108" s="246"/>
      <c r="AJ108" s="246"/>
      <c r="AK108" s="246"/>
      <c r="AL108" s="246"/>
      <c r="AM108" s="246"/>
      <c r="AN108" s="246"/>
      <c r="AO108" s="246"/>
      <c r="AP108" s="246"/>
      <c r="AQ108" s="246"/>
      <c r="AR108" s="246"/>
      <c r="AS108" s="246"/>
      <c r="AT108" s="246"/>
      <c r="AU108" s="246"/>
      <c r="AV108" s="246"/>
      <c r="AW108" s="246"/>
      <c r="AX108" s="246"/>
      <c r="AY108" s="246"/>
      <c r="AZ108" s="246"/>
      <c r="BA108" s="246"/>
      <c r="BB108" s="246"/>
      <c r="BC108" s="246"/>
      <c r="BD108" s="246"/>
      <c r="BE108" s="246"/>
      <c r="BF108" s="246"/>
      <c r="BG108" s="246"/>
      <c r="BH108" s="246"/>
      <c r="BI108" s="246"/>
      <c r="BJ108" s="246"/>
      <c r="BK108" s="246"/>
      <c r="BL108" s="246"/>
      <c r="BM108" s="246"/>
      <c r="BN108" s="246"/>
      <c r="BO108" s="246"/>
      <c r="BP108" s="246"/>
      <c r="BQ108" s="246"/>
      <c r="BR108" s="246"/>
      <c r="BS108" s="246"/>
      <c r="BT108" s="246"/>
      <c r="BU108" s="246"/>
      <c r="BV108" s="246"/>
      <c r="BW108" s="246"/>
      <c r="BX108" s="246"/>
      <c r="BY108" s="246"/>
      <c r="BZ108" s="246"/>
      <c r="CA108" s="246"/>
      <c r="CB108" s="246"/>
      <c r="CC108" s="246"/>
      <c r="CD108" s="246"/>
      <c r="CE108" s="246"/>
      <c r="CF108" s="246"/>
      <c r="CG108" s="246"/>
      <c r="CH108" s="246"/>
      <c r="CI108" s="246"/>
      <c r="CJ108" s="246"/>
      <c r="CK108" s="246"/>
      <c r="CL108" s="246"/>
      <c r="CM108" s="246"/>
      <c r="CN108" s="246"/>
      <c r="CO108" s="246"/>
      <c r="CP108" s="246"/>
      <c r="CQ108" s="246"/>
      <c r="CR108" s="246"/>
      <c r="CS108" s="246"/>
      <c r="CT108" s="246"/>
      <c r="CU108" s="246"/>
      <c r="CV108" s="246"/>
      <c r="CW108" s="246"/>
      <c r="CX108" s="246"/>
      <c r="CY108" s="246"/>
      <c r="CZ108" s="246"/>
      <c r="DA108" s="246"/>
      <c r="DB108" s="246"/>
      <c r="DC108" s="246"/>
      <c r="DD108" s="246"/>
      <c r="DE108" s="246"/>
      <c r="DF108" s="246"/>
      <c r="DG108" s="246"/>
      <c r="DH108" s="246"/>
      <c r="DI108" s="246"/>
      <c r="DJ108" s="246"/>
      <c r="DK108" s="246"/>
      <c r="DL108" s="246"/>
    </row>
    <row r="109" spans="1:116" x14ac:dyDescent="0.25">
      <c r="A109" s="247" t="s">
        <v>621</v>
      </c>
      <c r="B109" s="248" t="s">
        <v>7120</v>
      </c>
      <c r="C109" s="251">
        <v>0.49561599899999997</v>
      </c>
      <c r="D109" s="252">
        <v>5</v>
      </c>
      <c r="E109" s="251">
        <v>0.4</v>
      </c>
      <c r="F109" s="251">
        <v>3.6833333332999998</v>
      </c>
      <c r="G109" s="251">
        <v>0.4923099393</v>
      </c>
      <c r="H109" s="251">
        <v>39.5</v>
      </c>
      <c r="I109" s="252">
        <v>6</v>
      </c>
      <c r="J109" s="252">
        <f>IFERROR(VLOOKUP($B109,'Core Indicators'!$E$3:$EU$906,147,FALSE),"x")</f>
        <v>181</v>
      </c>
      <c r="K109" s="253">
        <v>-0.13564912970000001</v>
      </c>
      <c r="L109" s="251">
        <v>3.25</v>
      </c>
      <c r="M109" s="252">
        <v>37</v>
      </c>
      <c r="N109" s="252">
        <v>41</v>
      </c>
      <c r="O109" s="252">
        <f>IFERROR(VLOOKUP(B109,'Core Indicators'!$E$3:$G$9906,3,FALSE),"x")</f>
        <v>36472000</v>
      </c>
      <c r="P109" s="252">
        <v>446300</v>
      </c>
      <c r="Q109" s="246"/>
      <c r="R109" s="246"/>
      <c r="S109" s="246"/>
      <c r="T109" s="246"/>
      <c r="U109" s="246"/>
      <c r="V109" s="246"/>
      <c r="W109" s="246"/>
      <c r="X109" s="246"/>
      <c r="Y109" s="246"/>
      <c r="Z109" s="246"/>
      <c r="AA109" s="246"/>
      <c r="AB109" s="246"/>
      <c r="AC109" s="246"/>
      <c r="AD109" s="246"/>
      <c r="AE109" s="246"/>
      <c r="AF109" s="246"/>
      <c r="AG109" s="246"/>
      <c r="AH109" s="246"/>
      <c r="AI109" s="246"/>
      <c r="AJ109" s="246"/>
      <c r="AK109" s="246"/>
      <c r="AL109" s="246"/>
      <c r="AM109" s="246"/>
      <c r="AN109" s="246"/>
      <c r="AO109" s="246"/>
      <c r="AP109" s="246"/>
      <c r="AQ109" s="246"/>
      <c r="AR109" s="246"/>
      <c r="AS109" s="246"/>
      <c r="AT109" s="246"/>
      <c r="AU109" s="246"/>
      <c r="AV109" s="246"/>
      <c r="AW109" s="246"/>
      <c r="AX109" s="246"/>
      <c r="AY109" s="246"/>
      <c r="AZ109" s="246"/>
      <c r="BA109" s="246"/>
      <c r="BB109" s="246"/>
      <c r="BC109" s="246"/>
      <c r="BD109" s="246"/>
      <c r="BE109" s="246"/>
      <c r="BF109" s="246"/>
      <c r="BG109" s="246"/>
      <c r="BH109" s="246"/>
      <c r="BI109" s="246"/>
      <c r="BJ109" s="246"/>
      <c r="BK109" s="246"/>
      <c r="BL109" s="246"/>
      <c r="BM109" s="246"/>
      <c r="BN109" s="246"/>
      <c r="BO109" s="246"/>
      <c r="BP109" s="246"/>
      <c r="BQ109" s="246"/>
      <c r="BR109" s="246"/>
      <c r="BS109" s="246"/>
      <c r="BT109" s="246"/>
      <c r="BU109" s="246"/>
      <c r="BV109" s="246"/>
      <c r="BW109" s="246"/>
      <c r="BX109" s="246"/>
      <c r="BY109" s="246"/>
      <c r="BZ109" s="246"/>
      <c r="CA109" s="246"/>
      <c r="CB109" s="246"/>
      <c r="CC109" s="246"/>
      <c r="CD109" s="246"/>
      <c r="CE109" s="246"/>
      <c r="CF109" s="246"/>
      <c r="CG109" s="246"/>
      <c r="CH109" s="246"/>
      <c r="CI109" s="246"/>
      <c r="CJ109" s="246"/>
      <c r="CK109" s="246"/>
      <c r="CL109" s="246"/>
      <c r="CM109" s="246"/>
      <c r="CN109" s="246"/>
      <c r="CO109" s="246"/>
      <c r="CP109" s="246"/>
      <c r="CQ109" s="246"/>
      <c r="CR109" s="246"/>
      <c r="CS109" s="246"/>
      <c r="CT109" s="246"/>
      <c r="CU109" s="246"/>
      <c r="CV109" s="246"/>
      <c r="CW109" s="246"/>
      <c r="CX109" s="246"/>
      <c r="CY109" s="246"/>
      <c r="CZ109" s="246"/>
      <c r="DA109" s="246"/>
      <c r="DB109" s="246"/>
      <c r="DC109" s="246"/>
      <c r="DD109" s="246"/>
      <c r="DE109" s="246"/>
      <c r="DF109" s="246"/>
      <c r="DG109" s="246"/>
      <c r="DH109" s="246"/>
      <c r="DI109" s="246"/>
      <c r="DJ109" s="246"/>
      <c r="DK109" s="246"/>
      <c r="DL109" s="246"/>
    </row>
    <row r="110" spans="1:116" x14ac:dyDescent="0.25">
      <c r="A110" s="247" t="s">
        <v>7121</v>
      </c>
      <c r="B110" s="248" t="s">
        <v>7122</v>
      </c>
      <c r="C110" s="251">
        <v>0.42207301920000001</v>
      </c>
      <c r="D110" s="252">
        <v>7</v>
      </c>
      <c r="E110" s="251">
        <v>0.19400000000000001</v>
      </c>
      <c r="F110" s="251">
        <v>5.8</v>
      </c>
      <c r="G110" s="251">
        <v>0.2284775829</v>
      </c>
      <c r="H110" s="251">
        <v>25.7</v>
      </c>
      <c r="I110" s="252">
        <v>6</v>
      </c>
      <c r="J110" s="252" t="str">
        <f>IFERROR(VLOOKUP($B110,'Core Indicators'!$E$3:$EU$906,147,FALSE),"x")</f>
        <v>x</v>
      </c>
      <c r="K110" s="253">
        <v>-0.37302857639999998</v>
      </c>
      <c r="L110" s="251">
        <v>4.5</v>
      </c>
      <c r="M110" s="252">
        <v>60</v>
      </c>
      <c r="N110" s="252">
        <v>32</v>
      </c>
      <c r="O110" s="252" t="str">
        <f>IFERROR(VLOOKUP(B110,'Core Indicators'!$E$3:$G$9906,3,FALSE),"x")</f>
        <v>x</v>
      </c>
      <c r="P110" s="252">
        <v>32870</v>
      </c>
      <c r="Q110" s="246"/>
      <c r="R110" s="246"/>
      <c r="S110" s="246"/>
      <c r="T110" s="246"/>
      <c r="U110" s="246"/>
      <c r="V110" s="246"/>
      <c r="W110" s="246"/>
      <c r="X110" s="246"/>
      <c r="Y110" s="246"/>
      <c r="Z110" s="246"/>
      <c r="AA110" s="246"/>
      <c r="AB110" s="246"/>
      <c r="AC110" s="246"/>
      <c r="AD110" s="246"/>
      <c r="AE110" s="246"/>
      <c r="AF110" s="246"/>
      <c r="AG110" s="246"/>
      <c r="AH110" s="246"/>
      <c r="AI110" s="246"/>
      <c r="AJ110" s="246"/>
      <c r="AK110" s="246"/>
      <c r="AL110" s="246"/>
      <c r="AM110" s="246"/>
      <c r="AN110" s="246"/>
      <c r="AO110" s="246"/>
      <c r="AP110" s="246"/>
      <c r="AQ110" s="246"/>
      <c r="AR110" s="246"/>
      <c r="AS110" s="246"/>
      <c r="AT110" s="246"/>
      <c r="AU110" s="246"/>
      <c r="AV110" s="246"/>
      <c r="AW110" s="246"/>
      <c r="AX110" s="246"/>
      <c r="AY110" s="246"/>
      <c r="AZ110" s="246"/>
      <c r="BA110" s="246"/>
      <c r="BB110" s="246"/>
      <c r="BC110" s="246"/>
      <c r="BD110" s="246"/>
      <c r="BE110" s="246"/>
      <c r="BF110" s="246"/>
      <c r="BG110" s="246"/>
      <c r="BH110" s="246"/>
      <c r="BI110" s="246"/>
      <c r="BJ110" s="246"/>
      <c r="BK110" s="246"/>
      <c r="BL110" s="246"/>
      <c r="BM110" s="246"/>
      <c r="BN110" s="246"/>
      <c r="BO110" s="246"/>
      <c r="BP110" s="246"/>
      <c r="BQ110" s="246"/>
      <c r="BR110" s="246"/>
      <c r="BS110" s="246"/>
      <c r="BT110" s="246"/>
      <c r="BU110" s="246"/>
      <c r="BV110" s="246"/>
      <c r="BW110" s="246"/>
      <c r="BX110" s="246"/>
      <c r="BY110" s="246"/>
      <c r="BZ110" s="246"/>
      <c r="CA110" s="246"/>
      <c r="CB110" s="246"/>
      <c r="CC110" s="246"/>
      <c r="CD110" s="246"/>
      <c r="CE110" s="246"/>
      <c r="CF110" s="246"/>
      <c r="CG110" s="246"/>
      <c r="CH110" s="246"/>
      <c r="CI110" s="246"/>
      <c r="CJ110" s="246"/>
      <c r="CK110" s="246"/>
      <c r="CL110" s="246"/>
      <c r="CM110" s="246"/>
      <c r="CN110" s="246"/>
      <c r="CO110" s="246"/>
      <c r="CP110" s="246"/>
      <c r="CQ110" s="246"/>
      <c r="CR110" s="246"/>
      <c r="CS110" s="246"/>
      <c r="CT110" s="246"/>
      <c r="CU110" s="246"/>
      <c r="CV110" s="246"/>
      <c r="CW110" s="246"/>
      <c r="CX110" s="246"/>
      <c r="CY110" s="246"/>
      <c r="CZ110" s="246"/>
      <c r="DA110" s="246"/>
      <c r="DB110" s="246"/>
      <c r="DC110" s="246"/>
      <c r="DD110" s="246"/>
      <c r="DE110" s="246"/>
      <c r="DF110" s="246"/>
      <c r="DG110" s="246"/>
      <c r="DH110" s="246"/>
      <c r="DI110" s="246"/>
      <c r="DJ110" s="246"/>
      <c r="DK110" s="246"/>
      <c r="DL110" s="246"/>
    </row>
    <row r="111" spans="1:116" x14ac:dyDescent="0.25">
      <c r="A111" s="247" t="s">
        <v>1207</v>
      </c>
      <c r="B111" s="248" t="s">
        <v>7123</v>
      </c>
      <c r="C111" s="251">
        <v>0.61453398950000004</v>
      </c>
      <c r="D111" s="252">
        <v>6</v>
      </c>
      <c r="E111" s="251">
        <v>0</v>
      </c>
      <c r="F111" s="251">
        <v>5.4</v>
      </c>
      <c r="G111" s="251" t="s">
        <v>14</v>
      </c>
      <c r="H111" s="251">
        <v>42.6</v>
      </c>
      <c r="I111" s="252">
        <v>0</v>
      </c>
      <c r="J111" s="252">
        <f>IFERROR(VLOOKUP($B111,'Core Indicators'!$E$3:$EU$906,147,FALSE),"x")</f>
        <v>366</v>
      </c>
      <c r="K111" s="253">
        <v>-1.0088132620000001</v>
      </c>
      <c r="L111" s="251">
        <v>4.25</v>
      </c>
      <c r="M111" s="252">
        <v>61</v>
      </c>
      <c r="N111" s="252">
        <v>24</v>
      </c>
      <c r="O111" s="252">
        <f>IFERROR(VLOOKUP(B111,'Core Indicators'!$E$3:$G$9906,3,FALSE),"x")</f>
        <v>25680000</v>
      </c>
      <c r="P111" s="252">
        <v>581800</v>
      </c>
      <c r="Q111" s="246"/>
      <c r="R111" s="246"/>
      <c r="S111" s="246"/>
      <c r="T111" s="246"/>
      <c r="U111" s="246"/>
      <c r="V111" s="246"/>
      <c r="W111" s="246"/>
      <c r="X111" s="246"/>
      <c r="Y111" s="246"/>
      <c r="Z111" s="246"/>
      <c r="AA111" s="246"/>
      <c r="AB111" s="246"/>
      <c r="AC111" s="246"/>
      <c r="AD111" s="246"/>
      <c r="AE111" s="246"/>
      <c r="AF111" s="246"/>
      <c r="AG111" s="246"/>
      <c r="AH111" s="246"/>
      <c r="AI111" s="246"/>
      <c r="AJ111" s="246"/>
      <c r="AK111" s="246"/>
      <c r="AL111" s="246"/>
      <c r="AM111" s="246"/>
      <c r="AN111" s="246"/>
      <c r="AO111" s="246"/>
      <c r="AP111" s="246"/>
      <c r="AQ111" s="246"/>
      <c r="AR111" s="246"/>
      <c r="AS111" s="246"/>
      <c r="AT111" s="246"/>
      <c r="AU111" s="246"/>
      <c r="AV111" s="246"/>
      <c r="AW111" s="246"/>
      <c r="AX111" s="246"/>
      <c r="AY111" s="246"/>
      <c r="AZ111" s="246"/>
      <c r="BA111" s="246"/>
      <c r="BB111" s="246"/>
      <c r="BC111" s="246"/>
      <c r="BD111" s="246"/>
      <c r="BE111" s="246"/>
      <c r="BF111" s="246"/>
      <c r="BG111" s="246"/>
      <c r="BH111" s="246"/>
      <c r="BI111" s="246"/>
      <c r="BJ111" s="246"/>
      <c r="BK111" s="246"/>
      <c r="BL111" s="246"/>
      <c r="BM111" s="246"/>
      <c r="BN111" s="246"/>
      <c r="BO111" s="246"/>
      <c r="BP111" s="246"/>
      <c r="BQ111" s="246"/>
      <c r="BR111" s="246"/>
      <c r="BS111" s="246"/>
      <c r="BT111" s="246"/>
      <c r="BU111" s="246"/>
      <c r="BV111" s="246"/>
      <c r="BW111" s="246"/>
      <c r="BX111" s="246"/>
      <c r="BY111" s="246"/>
      <c r="BZ111" s="246"/>
      <c r="CA111" s="246"/>
      <c r="CB111" s="246"/>
      <c r="CC111" s="246"/>
      <c r="CD111" s="246"/>
      <c r="CE111" s="246"/>
      <c r="CF111" s="246"/>
      <c r="CG111" s="246"/>
      <c r="CH111" s="246"/>
      <c r="CI111" s="246"/>
      <c r="CJ111" s="246"/>
      <c r="CK111" s="246"/>
      <c r="CL111" s="246"/>
      <c r="CM111" s="246"/>
      <c r="CN111" s="246"/>
      <c r="CO111" s="246"/>
      <c r="CP111" s="246"/>
      <c r="CQ111" s="246"/>
      <c r="CR111" s="246"/>
      <c r="CS111" s="246"/>
      <c r="CT111" s="246"/>
      <c r="CU111" s="246"/>
      <c r="CV111" s="246"/>
      <c r="CW111" s="246"/>
      <c r="CX111" s="246"/>
      <c r="CY111" s="246"/>
      <c r="CZ111" s="246"/>
      <c r="DA111" s="246"/>
      <c r="DB111" s="246"/>
      <c r="DC111" s="246"/>
      <c r="DD111" s="246"/>
      <c r="DE111" s="246"/>
      <c r="DF111" s="246"/>
      <c r="DG111" s="246"/>
      <c r="DH111" s="246"/>
      <c r="DI111" s="246"/>
      <c r="DJ111" s="246"/>
      <c r="DK111" s="246"/>
      <c r="DL111" s="246"/>
    </row>
    <row r="112" spans="1:116" x14ac:dyDescent="0.25">
      <c r="A112" s="247" t="s">
        <v>7124</v>
      </c>
      <c r="B112" s="248" t="s">
        <v>7125</v>
      </c>
      <c r="C112" s="251">
        <v>1.9899981099999998E-2</v>
      </c>
      <c r="D112" s="252">
        <v>8</v>
      </c>
      <c r="E112" s="251">
        <v>0</v>
      </c>
      <c r="F112" s="251" t="s">
        <v>14</v>
      </c>
      <c r="G112" s="251">
        <v>0.36658249790000003</v>
      </c>
      <c r="H112" s="251">
        <v>31.3</v>
      </c>
      <c r="I112" s="252">
        <v>6</v>
      </c>
      <c r="J112" s="252" t="str">
        <f>IFERROR(VLOOKUP($B112,'Core Indicators'!$E$3:$EU$906,147,FALSE),"x")</f>
        <v>x</v>
      </c>
      <c r="K112" s="253">
        <v>-0.41108790039999998</v>
      </c>
      <c r="L112" s="251" t="s">
        <v>14</v>
      </c>
      <c r="M112" s="252">
        <v>40</v>
      </c>
      <c r="N112" s="252">
        <v>29</v>
      </c>
      <c r="O112" s="252" t="str">
        <f>IFERROR(VLOOKUP(B112,'Core Indicators'!$E$3:$G$9906,3,FALSE),"x")</f>
        <v>x</v>
      </c>
      <c r="P112" s="252">
        <v>300</v>
      </c>
      <c r="Q112" s="246"/>
      <c r="R112" s="246"/>
      <c r="S112" s="246"/>
      <c r="T112" s="246"/>
      <c r="U112" s="246"/>
      <c r="V112" s="246"/>
      <c r="W112" s="246"/>
      <c r="X112" s="246"/>
      <c r="Y112" s="246"/>
      <c r="Z112" s="246"/>
      <c r="AA112" s="246"/>
      <c r="AB112" s="246"/>
      <c r="AC112" s="246"/>
      <c r="AD112" s="246"/>
      <c r="AE112" s="246"/>
      <c r="AF112" s="246"/>
      <c r="AG112" s="246"/>
      <c r="AH112" s="246"/>
      <c r="AI112" s="246"/>
      <c r="AJ112" s="246"/>
      <c r="AK112" s="246"/>
      <c r="AL112" s="246"/>
      <c r="AM112" s="246"/>
      <c r="AN112" s="246"/>
      <c r="AO112" s="246"/>
      <c r="AP112" s="246"/>
      <c r="AQ112" s="246"/>
      <c r="AR112" s="246"/>
      <c r="AS112" s="246"/>
      <c r="AT112" s="246"/>
      <c r="AU112" s="246"/>
      <c r="AV112" s="246"/>
      <c r="AW112" s="246"/>
      <c r="AX112" s="246"/>
      <c r="AY112" s="246"/>
      <c r="AZ112" s="246"/>
      <c r="BA112" s="246"/>
      <c r="BB112" s="246"/>
      <c r="BC112" s="246"/>
      <c r="BD112" s="246"/>
      <c r="BE112" s="246"/>
      <c r="BF112" s="246"/>
      <c r="BG112" s="246"/>
      <c r="BH112" s="246"/>
      <c r="BI112" s="246"/>
      <c r="BJ112" s="246"/>
      <c r="BK112" s="246"/>
      <c r="BL112" s="246"/>
      <c r="BM112" s="246"/>
      <c r="BN112" s="246"/>
      <c r="BO112" s="246"/>
      <c r="BP112" s="246"/>
      <c r="BQ112" s="246"/>
      <c r="BR112" s="246"/>
      <c r="BS112" s="246"/>
      <c r="BT112" s="246"/>
      <c r="BU112" s="246"/>
      <c r="BV112" s="246"/>
      <c r="BW112" s="246"/>
      <c r="BX112" s="246"/>
      <c r="BY112" s="246"/>
      <c r="BZ112" s="246"/>
      <c r="CA112" s="246"/>
      <c r="CB112" s="246"/>
      <c r="CC112" s="246"/>
      <c r="CD112" s="246"/>
      <c r="CE112" s="246"/>
      <c r="CF112" s="246"/>
      <c r="CG112" s="246"/>
      <c r="CH112" s="246"/>
      <c r="CI112" s="246"/>
      <c r="CJ112" s="246"/>
      <c r="CK112" s="246"/>
      <c r="CL112" s="246"/>
      <c r="CM112" s="246"/>
      <c r="CN112" s="246"/>
      <c r="CO112" s="246"/>
      <c r="CP112" s="246"/>
      <c r="CQ112" s="246"/>
      <c r="CR112" s="246"/>
      <c r="CS112" s="246"/>
      <c r="CT112" s="246"/>
      <c r="CU112" s="246"/>
      <c r="CV112" s="246"/>
      <c r="CW112" s="246"/>
      <c r="CX112" s="246"/>
      <c r="CY112" s="246"/>
      <c r="CZ112" s="246"/>
      <c r="DA112" s="246"/>
      <c r="DB112" s="246"/>
      <c r="DC112" s="246"/>
      <c r="DD112" s="246"/>
      <c r="DE112" s="246"/>
      <c r="DF112" s="246"/>
      <c r="DG112" s="246"/>
      <c r="DH112" s="246"/>
      <c r="DI112" s="246"/>
      <c r="DJ112" s="246"/>
      <c r="DK112" s="246"/>
      <c r="DL112" s="246"/>
    </row>
    <row r="113" spans="1:116" x14ac:dyDescent="0.25">
      <c r="A113" s="247" t="s">
        <v>1428</v>
      </c>
      <c r="B113" s="248" t="s">
        <v>7126</v>
      </c>
      <c r="C113" s="251">
        <v>0.33568600009999999</v>
      </c>
      <c r="D113" s="252">
        <v>10</v>
      </c>
      <c r="E113" s="251">
        <v>0.11</v>
      </c>
      <c r="F113" s="251">
        <v>6.05</v>
      </c>
      <c r="G113" s="251">
        <v>0.334242492</v>
      </c>
      <c r="H113" s="251">
        <v>45.4</v>
      </c>
      <c r="I113" s="252">
        <v>8</v>
      </c>
      <c r="J113" s="252">
        <f>IFERROR(VLOOKUP($B113,'Core Indicators'!$E$3:$EU$906,147,FALSE),"x")</f>
        <v>3714</v>
      </c>
      <c r="K113" s="253">
        <v>-0.65810358520000001</v>
      </c>
      <c r="L113" s="251">
        <v>5</v>
      </c>
      <c r="M113" s="252">
        <v>62</v>
      </c>
      <c r="N113" s="252">
        <v>29</v>
      </c>
      <c r="O113" s="252">
        <f>IFERROR(VLOOKUP(B113,'Core Indicators'!$E$3:$G$9906,3,FALSE),"x")</f>
        <v>124227000</v>
      </c>
      <c r="P113" s="252">
        <v>1943950</v>
      </c>
      <c r="Q113" s="246"/>
      <c r="R113" s="246"/>
      <c r="S113" s="246"/>
      <c r="T113" s="246"/>
      <c r="U113" s="246"/>
      <c r="V113" s="246"/>
      <c r="W113" s="246"/>
      <c r="X113" s="246"/>
      <c r="Y113" s="246"/>
      <c r="Z113" s="246"/>
      <c r="AA113" s="246"/>
      <c r="AB113" s="246"/>
      <c r="AC113" s="246"/>
      <c r="AD113" s="246"/>
      <c r="AE113" s="246"/>
      <c r="AF113" s="246"/>
      <c r="AG113" s="246"/>
      <c r="AH113" s="246"/>
      <c r="AI113" s="246"/>
      <c r="AJ113" s="246"/>
      <c r="AK113" s="246"/>
      <c r="AL113" s="246"/>
      <c r="AM113" s="246"/>
      <c r="AN113" s="246"/>
      <c r="AO113" s="246"/>
      <c r="AP113" s="246"/>
      <c r="AQ113" s="246"/>
      <c r="AR113" s="246"/>
      <c r="AS113" s="246"/>
      <c r="AT113" s="246"/>
      <c r="AU113" s="246"/>
      <c r="AV113" s="246"/>
      <c r="AW113" s="246"/>
      <c r="AX113" s="246"/>
      <c r="AY113" s="246"/>
      <c r="AZ113" s="246"/>
      <c r="BA113" s="246"/>
      <c r="BB113" s="246"/>
      <c r="BC113" s="246"/>
      <c r="BD113" s="246"/>
      <c r="BE113" s="246"/>
      <c r="BF113" s="246"/>
      <c r="BG113" s="246"/>
      <c r="BH113" s="246"/>
      <c r="BI113" s="246"/>
      <c r="BJ113" s="246"/>
      <c r="BK113" s="246"/>
      <c r="BL113" s="246"/>
      <c r="BM113" s="246"/>
      <c r="BN113" s="246"/>
      <c r="BO113" s="246"/>
      <c r="BP113" s="246"/>
      <c r="BQ113" s="246"/>
      <c r="BR113" s="246"/>
      <c r="BS113" s="246"/>
      <c r="BT113" s="246"/>
      <c r="BU113" s="246"/>
      <c r="BV113" s="246"/>
      <c r="BW113" s="246"/>
      <c r="BX113" s="246"/>
      <c r="BY113" s="246"/>
      <c r="BZ113" s="246"/>
      <c r="CA113" s="246"/>
      <c r="CB113" s="246"/>
      <c r="CC113" s="246"/>
      <c r="CD113" s="246"/>
      <c r="CE113" s="246"/>
      <c r="CF113" s="246"/>
      <c r="CG113" s="246"/>
      <c r="CH113" s="246"/>
      <c r="CI113" s="246"/>
      <c r="CJ113" s="246"/>
      <c r="CK113" s="246"/>
      <c r="CL113" s="246"/>
      <c r="CM113" s="246"/>
      <c r="CN113" s="246"/>
      <c r="CO113" s="246"/>
      <c r="CP113" s="246"/>
      <c r="CQ113" s="246"/>
      <c r="CR113" s="246"/>
      <c r="CS113" s="246"/>
      <c r="CT113" s="246"/>
      <c r="CU113" s="246"/>
      <c r="CV113" s="246"/>
      <c r="CW113" s="246"/>
      <c r="CX113" s="246"/>
      <c r="CY113" s="246"/>
      <c r="CZ113" s="246"/>
      <c r="DA113" s="246"/>
      <c r="DB113" s="246"/>
      <c r="DC113" s="246"/>
      <c r="DD113" s="246"/>
      <c r="DE113" s="246"/>
      <c r="DF113" s="246"/>
      <c r="DG113" s="246"/>
      <c r="DH113" s="246"/>
      <c r="DI113" s="246"/>
      <c r="DJ113" s="246"/>
      <c r="DK113" s="246"/>
      <c r="DL113" s="246"/>
    </row>
    <row r="114" spans="1:116" x14ac:dyDescent="0.25">
      <c r="A114" s="247" t="s">
        <v>7127</v>
      </c>
      <c r="B114" s="248" t="s">
        <v>7128</v>
      </c>
      <c r="C114" s="251">
        <v>0</v>
      </c>
      <c r="D114" s="252">
        <v>12</v>
      </c>
      <c r="E114" s="251">
        <v>0</v>
      </c>
      <c r="F114" s="251" t="s">
        <v>14</v>
      </c>
      <c r="G114" s="251" t="s">
        <v>14</v>
      </c>
      <c r="H114" s="251" t="s">
        <v>14</v>
      </c>
      <c r="I114" s="252">
        <v>0</v>
      </c>
      <c r="J114" s="252" t="str">
        <f>IFERROR(VLOOKUP($B114,'Core Indicators'!$E$3:$EU$906,147,FALSE),"x")</f>
        <v>x</v>
      </c>
      <c r="K114" s="253">
        <v>-3.3094067099999999E-2</v>
      </c>
      <c r="L114" s="251" t="s">
        <v>14</v>
      </c>
      <c r="M114" s="252">
        <v>93</v>
      </c>
      <c r="N114" s="252" t="s">
        <v>14</v>
      </c>
      <c r="O114" s="252" t="str">
        <f>IFERROR(VLOOKUP(B114,'Core Indicators'!$E$3:$G$9906,3,FALSE),"x")</f>
        <v>x</v>
      </c>
      <c r="P114" s="252">
        <v>180</v>
      </c>
      <c r="Q114" s="246"/>
      <c r="R114" s="246"/>
      <c r="S114" s="246"/>
      <c r="T114" s="246"/>
      <c r="U114" s="246"/>
      <c r="V114" s="246"/>
      <c r="W114" s="246"/>
      <c r="X114" s="246"/>
      <c r="Y114" s="246"/>
      <c r="Z114" s="246"/>
      <c r="AA114" s="246"/>
      <c r="AB114" s="246"/>
      <c r="AC114" s="246"/>
      <c r="AD114" s="246"/>
      <c r="AE114" s="246"/>
      <c r="AF114" s="246"/>
      <c r="AG114" s="246"/>
      <c r="AH114" s="246"/>
      <c r="AI114" s="246"/>
      <c r="AJ114" s="246"/>
      <c r="AK114" s="246"/>
      <c r="AL114" s="246"/>
      <c r="AM114" s="246"/>
      <c r="AN114" s="246"/>
      <c r="AO114" s="246"/>
      <c r="AP114" s="246"/>
      <c r="AQ114" s="246"/>
      <c r="AR114" s="246"/>
      <c r="AS114" s="246"/>
      <c r="AT114" s="246"/>
      <c r="AU114" s="246"/>
      <c r="AV114" s="246"/>
      <c r="AW114" s="246"/>
      <c r="AX114" s="246"/>
      <c r="AY114" s="246"/>
      <c r="AZ114" s="246"/>
      <c r="BA114" s="246"/>
      <c r="BB114" s="246"/>
      <c r="BC114" s="246"/>
      <c r="BD114" s="246"/>
      <c r="BE114" s="246"/>
      <c r="BF114" s="246"/>
      <c r="BG114" s="246"/>
      <c r="BH114" s="246"/>
      <c r="BI114" s="246"/>
      <c r="BJ114" s="246"/>
      <c r="BK114" s="246"/>
      <c r="BL114" s="246"/>
      <c r="BM114" s="246"/>
      <c r="BN114" s="246"/>
      <c r="BO114" s="246"/>
      <c r="BP114" s="246"/>
      <c r="BQ114" s="246"/>
      <c r="BR114" s="246"/>
      <c r="BS114" s="246"/>
      <c r="BT114" s="246"/>
      <c r="BU114" s="246"/>
      <c r="BV114" s="246"/>
      <c r="BW114" s="246"/>
      <c r="BX114" s="246"/>
      <c r="BY114" s="246"/>
      <c r="BZ114" s="246"/>
      <c r="CA114" s="246"/>
      <c r="CB114" s="246"/>
      <c r="CC114" s="246"/>
      <c r="CD114" s="246"/>
      <c r="CE114" s="246"/>
      <c r="CF114" s="246"/>
      <c r="CG114" s="246"/>
      <c r="CH114" s="246"/>
      <c r="CI114" s="246"/>
      <c r="CJ114" s="246"/>
      <c r="CK114" s="246"/>
      <c r="CL114" s="246"/>
      <c r="CM114" s="246"/>
      <c r="CN114" s="246"/>
      <c r="CO114" s="246"/>
      <c r="CP114" s="246"/>
      <c r="CQ114" s="246"/>
      <c r="CR114" s="246"/>
      <c r="CS114" s="246"/>
      <c r="CT114" s="246"/>
      <c r="CU114" s="246"/>
      <c r="CV114" s="246"/>
      <c r="CW114" s="246"/>
      <c r="CX114" s="246"/>
      <c r="CY114" s="246"/>
      <c r="CZ114" s="246"/>
      <c r="DA114" s="246"/>
      <c r="DB114" s="246"/>
      <c r="DC114" s="246"/>
      <c r="DD114" s="246"/>
      <c r="DE114" s="246"/>
      <c r="DF114" s="246"/>
      <c r="DG114" s="246"/>
      <c r="DH114" s="246"/>
      <c r="DI114" s="246"/>
      <c r="DJ114" s="246"/>
      <c r="DK114" s="246"/>
      <c r="DL114" s="246"/>
    </row>
    <row r="115" spans="1:116" x14ac:dyDescent="0.25">
      <c r="A115" s="247" t="s">
        <v>7129</v>
      </c>
      <c r="B115" s="248" t="s">
        <v>7130</v>
      </c>
      <c r="C115" s="251">
        <v>0.52166897280000002</v>
      </c>
      <c r="D115" s="252">
        <v>10</v>
      </c>
      <c r="E115" s="251">
        <v>0.06</v>
      </c>
      <c r="F115" s="251">
        <v>7.2</v>
      </c>
      <c r="G115" s="251">
        <v>0.1450303838</v>
      </c>
      <c r="H115" s="251">
        <v>33</v>
      </c>
      <c r="I115" s="252">
        <v>2</v>
      </c>
      <c r="J115" s="252" t="str">
        <f>IFERROR(VLOOKUP($B115,'Core Indicators'!$E$3:$EU$906,147,FALSE),"x")</f>
        <v>x</v>
      </c>
      <c r="K115" s="253">
        <v>-0.24343633649999999</v>
      </c>
      <c r="L115" s="251">
        <v>6.5</v>
      </c>
      <c r="M115" s="252">
        <v>63</v>
      </c>
      <c r="N115" s="252">
        <v>35</v>
      </c>
      <c r="O115" s="252" t="str">
        <f>IFERROR(VLOOKUP(B115,'Core Indicators'!$E$3:$G$9906,3,FALSE),"x")</f>
        <v>x</v>
      </c>
      <c r="P115" s="252">
        <v>25220</v>
      </c>
      <c r="Q115" s="246"/>
      <c r="R115" s="246"/>
      <c r="S115" s="246"/>
      <c r="T115" s="246"/>
      <c r="U115" s="246"/>
      <c r="V115" s="246"/>
      <c r="W115" s="246"/>
      <c r="X115" s="246"/>
      <c r="Y115" s="246"/>
      <c r="Z115" s="246"/>
      <c r="AA115" s="246"/>
      <c r="AB115" s="246"/>
      <c r="AC115" s="246"/>
      <c r="AD115" s="246"/>
      <c r="AE115" s="246"/>
      <c r="AF115" s="246"/>
      <c r="AG115" s="246"/>
      <c r="AH115" s="246"/>
      <c r="AI115" s="246"/>
      <c r="AJ115" s="246"/>
      <c r="AK115" s="246"/>
      <c r="AL115" s="246"/>
      <c r="AM115" s="246"/>
      <c r="AN115" s="246"/>
      <c r="AO115" s="246"/>
      <c r="AP115" s="246"/>
      <c r="AQ115" s="246"/>
      <c r="AR115" s="246"/>
      <c r="AS115" s="246"/>
      <c r="AT115" s="246"/>
      <c r="AU115" s="246"/>
      <c r="AV115" s="246"/>
      <c r="AW115" s="246"/>
      <c r="AX115" s="246"/>
      <c r="AY115" s="246"/>
      <c r="AZ115" s="246"/>
      <c r="BA115" s="246"/>
      <c r="BB115" s="246"/>
      <c r="BC115" s="246"/>
      <c r="BD115" s="246"/>
      <c r="BE115" s="246"/>
      <c r="BF115" s="246"/>
      <c r="BG115" s="246"/>
      <c r="BH115" s="246"/>
      <c r="BI115" s="246"/>
      <c r="BJ115" s="246"/>
      <c r="BK115" s="246"/>
      <c r="BL115" s="246"/>
      <c r="BM115" s="246"/>
      <c r="BN115" s="246"/>
      <c r="BO115" s="246"/>
      <c r="BP115" s="246"/>
      <c r="BQ115" s="246"/>
      <c r="BR115" s="246"/>
      <c r="BS115" s="246"/>
      <c r="BT115" s="246"/>
      <c r="BU115" s="246"/>
      <c r="BV115" s="246"/>
      <c r="BW115" s="246"/>
      <c r="BX115" s="246"/>
      <c r="BY115" s="246"/>
      <c r="BZ115" s="246"/>
      <c r="CA115" s="246"/>
      <c r="CB115" s="246"/>
      <c r="CC115" s="246"/>
      <c r="CD115" s="246"/>
      <c r="CE115" s="246"/>
      <c r="CF115" s="246"/>
      <c r="CG115" s="246"/>
      <c r="CH115" s="246"/>
      <c r="CI115" s="246"/>
      <c r="CJ115" s="246"/>
      <c r="CK115" s="246"/>
      <c r="CL115" s="246"/>
      <c r="CM115" s="246"/>
      <c r="CN115" s="246"/>
      <c r="CO115" s="246"/>
      <c r="CP115" s="246"/>
      <c r="CQ115" s="246"/>
      <c r="CR115" s="246"/>
      <c r="CS115" s="246"/>
      <c r="CT115" s="246"/>
      <c r="CU115" s="246"/>
      <c r="CV115" s="246"/>
      <c r="CW115" s="246"/>
      <c r="CX115" s="246"/>
      <c r="CY115" s="246"/>
      <c r="CZ115" s="246"/>
      <c r="DA115" s="246"/>
      <c r="DB115" s="246"/>
      <c r="DC115" s="246"/>
      <c r="DD115" s="246"/>
      <c r="DE115" s="246"/>
      <c r="DF115" s="246"/>
      <c r="DG115" s="246"/>
      <c r="DH115" s="246"/>
      <c r="DI115" s="246"/>
      <c r="DJ115" s="246"/>
      <c r="DK115" s="246"/>
      <c r="DL115" s="246"/>
    </row>
    <row r="116" spans="1:116" x14ac:dyDescent="0.25">
      <c r="A116" s="247" t="s">
        <v>12</v>
      </c>
      <c r="B116" s="248" t="s">
        <v>7131</v>
      </c>
      <c r="C116" s="251">
        <v>0.1842000429</v>
      </c>
      <c r="D116" s="252">
        <v>12</v>
      </c>
      <c r="E116" s="251">
        <v>0</v>
      </c>
      <c r="F116" s="251">
        <v>5.8</v>
      </c>
      <c r="G116" s="251">
        <v>0.67610385110000004</v>
      </c>
      <c r="H116" s="251">
        <v>33</v>
      </c>
      <c r="I116" s="252">
        <v>10</v>
      </c>
      <c r="J116" s="252">
        <f>IFERROR(VLOOKUP($B116,'Core Indicators'!$E$3:$EU$906,147,FALSE),"x")</f>
        <v>974</v>
      </c>
      <c r="K116" s="253">
        <v>-0.83423358200000008</v>
      </c>
      <c r="L116" s="251">
        <v>4.5</v>
      </c>
      <c r="M116" s="252">
        <v>41</v>
      </c>
      <c r="N116" s="252">
        <v>29</v>
      </c>
      <c r="O116" s="252">
        <f>IFERROR(VLOOKUP(B116,'Core Indicators'!$E$3:$G$9906,3,FALSE),"x")</f>
        <v>20402000</v>
      </c>
      <c r="P116" s="252">
        <v>1220190</v>
      </c>
      <c r="Q116" s="246"/>
      <c r="R116" s="246"/>
      <c r="S116" s="246"/>
      <c r="T116" s="246"/>
      <c r="U116" s="246"/>
      <c r="V116" s="246"/>
      <c r="W116" s="246"/>
      <c r="X116" s="246"/>
      <c r="Y116" s="246"/>
      <c r="Z116" s="246"/>
      <c r="AA116" s="246"/>
      <c r="AB116" s="246"/>
      <c r="AC116" s="246"/>
      <c r="AD116" s="246"/>
      <c r="AE116" s="246"/>
      <c r="AF116" s="246"/>
      <c r="AG116" s="246"/>
      <c r="AH116" s="246"/>
      <c r="AI116" s="246"/>
      <c r="AJ116" s="246"/>
      <c r="AK116" s="246"/>
      <c r="AL116" s="246"/>
      <c r="AM116" s="246"/>
      <c r="AN116" s="246"/>
      <c r="AO116" s="246"/>
      <c r="AP116" s="246"/>
      <c r="AQ116" s="246"/>
      <c r="AR116" s="246"/>
      <c r="AS116" s="246"/>
      <c r="AT116" s="246"/>
      <c r="AU116" s="246"/>
      <c r="AV116" s="246"/>
      <c r="AW116" s="246"/>
      <c r="AX116" s="246"/>
      <c r="AY116" s="246"/>
      <c r="AZ116" s="246"/>
      <c r="BA116" s="246"/>
      <c r="BB116" s="246"/>
      <c r="BC116" s="246"/>
      <c r="BD116" s="246"/>
      <c r="BE116" s="246"/>
      <c r="BF116" s="246"/>
      <c r="BG116" s="246"/>
      <c r="BH116" s="246"/>
      <c r="BI116" s="246"/>
      <c r="BJ116" s="246"/>
      <c r="BK116" s="246"/>
      <c r="BL116" s="246"/>
      <c r="BM116" s="246"/>
      <c r="BN116" s="246"/>
      <c r="BO116" s="246"/>
      <c r="BP116" s="246"/>
      <c r="BQ116" s="246"/>
      <c r="BR116" s="246"/>
      <c r="BS116" s="246"/>
      <c r="BT116" s="246"/>
      <c r="BU116" s="246"/>
      <c r="BV116" s="246"/>
      <c r="BW116" s="246"/>
      <c r="BX116" s="246"/>
      <c r="BY116" s="246"/>
      <c r="BZ116" s="246"/>
      <c r="CA116" s="246"/>
      <c r="CB116" s="246"/>
      <c r="CC116" s="246"/>
      <c r="CD116" s="246"/>
      <c r="CE116" s="246"/>
      <c r="CF116" s="246"/>
      <c r="CG116" s="246"/>
      <c r="CH116" s="246"/>
      <c r="CI116" s="246"/>
      <c r="CJ116" s="246"/>
      <c r="CK116" s="246"/>
      <c r="CL116" s="246"/>
      <c r="CM116" s="246"/>
      <c r="CN116" s="246"/>
      <c r="CO116" s="246"/>
      <c r="CP116" s="246"/>
      <c r="CQ116" s="246"/>
      <c r="CR116" s="246"/>
      <c r="CS116" s="246"/>
      <c r="CT116" s="246"/>
      <c r="CU116" s="246"/>
      <c r="CV116" s="246"/>
      <c r="CW116" s="246"/>
      <c r="CX116" s="246"/>
      <c r="CY116" s="246"/>
      <c r="CZ116" s="246"/>
      <c r="DA116" s="246"/>
      <c r="DB116" s="246"/>
      <c r="DC116" s="246"/>
      <c r="DD116" s="246"/>
      <c r="DE116" s="246"/>
      <c r="DF116" s="246"/>
      <c r="DG116" s="246"/>
      <c r="DH116" s="246"/>
      <c r="DI116" s="246"/>
      <c r="DJ116" s="246"/>
      <c r="DK116" s="246"/>
      <c r="DL116" s="246"/>
    </row>
    <row r="117" spans="1:116" x14ac:dyDescent="0.25">
      <c r="A117" s="247" t="s">
        <v>7132</v>
      </c>
      <c r="B117" s="248" t="s">
        <v>7133</v>
      </c>
      <c r="C117" s="251">
        <v>0</v>
      </c>
      <c r="D117" s="252">
        <v>12</v>
      </c>
      <c r="E117" s="251">
        <v>0</v>
      </c>
      <c r="F117" s="251" t="s">
        <v>14</v>
      </c>
      <c r="G117" s="251">
        <v>0.19499821959999999</v>
      </c>
      <c r="H117" s="251">
        <v>28.7</v>
      </c>
      <c r="I117" s="252">
        <v>0</v>
      </c>
      <c r="J117" s="252" t="str">
        <f>IFERROR(VLOOKUP($B117,'Core Indicators'!$E$3:$EU$906,147,FALSE),"x")</f>
        <v>x</v>
      </c>
      <c r="K117" s="253">
        <v>0.95223230120000002</v>
      </c>
      <c r="L117" s="251" t="s">
        <v>14</v>
      </c>
      <c r="M117" s="252">
        <v>90</v>
      </c>
      <c r="N117" s="252">
        <v>54</v>
      </c>
      <c r="O117" s="252" t="str">
        <f>IFERROR(VLOOKUP(B117,'Core Indicators'!$E$3:$G$9906,3,FALSE),"x")</f>
        <v>x</v>
      </c>
      <c r="P117" s="252">
        <v>320</v>
      </c>
      <c r="Q117" s="246"/>
      <c r="R117" s="246"/>
      <c r="S117" s="246"/>
      <c r="T117" s="246"/>
      <c r="U117" s="246"/>
      <c r="V117" s="246"/>
      <c r="W117" s="246"/>
      <c r="X117" s="246"/>
      <c r="Y117" s="246"/>
      <c r="Z117" s="246"/>
      <c r="AA117" s="246"/>
      <c r="AB117" s="246"/>
      <c r="AC117" s="246"/>
      <c r="AD117" s="246"/>
      <c r="AE117" s="246"/>
      <c r="AF117" s="246"/>
      <c r="AG117" s="246"/>
      <c r="AH117" s="246"/>
      <c r="AI117" s="246"/>
      <c r="AJ117" s="246"/>
      <c r="AK117" s="246"/>
      <c r="AL117" s="246"/>
      <c r="AM117" s="246"/>
      <c r="AN117" s="246"/>
      <c r="AO117" s="246"/>
      <c r="AP117" s="246"/>
      <c r="AQ117" s="246"/>
      <c r="AR117" s="246"/>
      <c r="AS117" s="246"/>
      <c r="AT117" s="246"/>
      <c r="AU117" s="246"/>
      <c r="AV117" s="246"/>
      <c r="AW117" s="246"/>
      <c r="AX117" s="246"/>
      <c r="AY117" s="246"/>
      <c r="AZ117" s="246"/>
      <c r="BA117" s="246"/>
      <c r="BB117" s="246"/>
      <c r="BC117" s="246"/>
      <c r="BD117" s="246"/>
      <c r="BE117" s="246"/>
      <c r="BF117" s="246"/>
      <c r="BG117" s="246"/>
      <c r="BH117" s="246"/>
      <c r="BI117" s="246"/>
      <c r="BJ117" s="246"/>
      <c r="BK117" s="246"/>
      <c r="BL117" s="246"/>
      <c r="BM117" s="246"/>
      <c r="BN117" s="246"/>
      <c r="BO117" s="246"/>
      <c r="BP117" s="246"/>
      <c r="BQ117" s="246"/>
      <c r="BR117" s="246"/>
      <c r="BS117" s="246"/>
      <c r="BT117" s="246"/>
      <c r="BU117" s="246"/>
      <c r="BV117" s="246"/>
      <c r="BW117" s="246"/>
      <c r="BX117" s="246"/>
      <c r="BY117" s="246"/>
      <c r="BZ117" s="246"/>
      <c r="CA117" s="246"/>
      <c r="CB117" s="246"/>
      <c r="CC117" s="246"/>
      <c r="CD117" s="246"/>
      <c r="CE117" s="246"/>
      <c r="CF117" s="246"/>
      <c r="CG117" s="246"/>
      <c r="CH117" s="246"/>
      <c r="CI117" s="246"/>
      <c r="CJ117" s="246"/>
      <c r="CK117" s="246"/>
      <c r="CL117" s="246"/>
      <c r="CM117" s="246"/>
      <c r="CN117" s="246"/>
      <c r="CO117" s="246"/>
      <c r="CP117" s="246"/>
      <c r="CQ117" s="246"/>
      <c r="CR117" s="246"/>
      <c r="CS117" s="246"/>
      <c r="CT117" s="246"/>
      <c r="CU117" s="246"/>
      <c r="CV117" s="246"/>
      <c r="CW117" s="246"/>
      <c r="CX117" s="246"/>
      <c r="CY117" s="246"/>
      <c r="CZ117" s="246"/>
      <c r="DA117" s="246"/>
      <c r="DB117" s="246"/>
      <c r="DC117" s="246"/>
      <c r="DD117" s="246"/>
      <c r="DE117" s="246"/>
      <c r="DF117" s="246"/>
      <c r="DG117" s="246"/>
      <c r="DH117" s="246"/>
      <c r="DI117" s="246"/>
      <c r="DJ117" s="246"/>
      <c r="DK117" s="246"/>
      <c r="DL117" s="246"/>
    </row>
    <row r="118" spans="1:116" x14ac:dyDescent="0.25">
      <c r="A118" s="247" t="s">
        <v>489</v>
      </c>
      <c r="B118" s="248" t="s">
        <v>7134</v>
      </c>
      <c r="C118" s="251">
        <v>0.52228899020000008</v>
      </c>
      <c r="D118" s="252">
        <v>0</v>
      </c>
      <c r="E118" s="251">
        <v>0.30299999999999999</v>
      </c>
      <c r="F118" s="251">
        <v>3.3</v>
      </c>
      <c r="G118" s="251">
        <v>0.45849855369999998</v>
      </c>
      <c r="H118" s="251">
        <v>30.7</v>
      </c>
      <c r="I118" s="252">
        <v>8</v>
      </c>
      <c r="J118" s="252">
        <f>IFERROR(VLOOKUP($B118,'Core Indicators'!$E$3:$EU$906,147,FALSE),"x")</f>
        <v>7222</v>
      </c>
      <c r="K118" s="253">
        <v>-1.0627838373</v>
      </c>
      <c r="L118" s="251">
        <v>2.75</v>
      </c>
      <c r="M118" s="252">
        <v>30</v>
      </c>
      <c r="N118" s="252">
        <v>29</v>
      </c>
      <c r="O118" s="252">
        <f>IFERROR(VLOOKUP(B118,'Core Indicators'!$E$3:$G$9906,3,FALSE),"x")</f>
        <v>52240000</v>
      </c>
      <c r="P118" s="252">
        <v>653080</v>
      </c>
      <c r="Q118" s="246"/>
      <c r="R118" s="246"/>
      <c r="S118" s="246"/>
      <c r="T118" s="246"/>
      <c r="U118" s="246"/>
      <c r="V118" s="246"/>
      <c r="W118" s="246"/>
      <c r="X118" s="246"/>
      <c r="Y118" s="246"/>
      <c r="Z118" s="246"/>
      <c r="AA118" s="246"/>
      <c r="AB118" s="246"/>
      <c r="AC118" s="246"/>
      <c r="AD118" s="246"/>
      <c r="AE118" s="246"/>
      <c r="AF118" s="246"/>
      <c r="AG118" s="246"/>
      <c r="AH118" s="246"/>
      <c r="AI118" s="246"/>
      <c r="AJ118" s="246"/>
      <c r="AK118" s="246"/>
      <c r="AL118" s="246"/>
      <c r="AM118" s="246"/>
      <c r="AN118" s="246"/>
      <c r="AO118" s="246"/>
      <c r="AP118" s="246"/>
      <c r="AQ118" s="246"/>
      <c r="AR118" s="246"/>
      <c r="AS118" s="246"/>
      <c r="AT118" s="246"/>
      <c r="AU118" s="246"/>
      <c r="AV118" s="246"/>
      <c r="AW118" s="246"/>
      <c r="AX118" s="246"/>
      <c r="AY118" s="246"/>
      <c r="AZ118" s="246"/>
      <c r="BA118" s="246"/>
      <c r="BB118" s="246"/>
      <c r="BC118" s="246"/>
      <c r="BD118" s="246"/>
      <c r="BE118" s="246"/>
      <c r="BF118" s="246"/>
      <c r="BG118" s="246"/>
      <c r="BH118" s="246"/>
      <c r="BI118" s="246"/>
      <c r="BJ118" s="246"/>
      <c r="BK118" s="246"/>
      <c r="BL118" s="246"/>
      <c r="BM118" s="246"/>
      <c r="BN118" s="246"/>
      <c r="BO118" s="246"/>
      <c r="BP118" s="246"/>
      <c r="BQ118" s="246"/>
      <c r="BR118" s="246"/>
      <c r="BS118" s="246"/>
      <c r="BT118" s="246"/>
      <c r="BU118" s="246"/>
      <c r="BV118" s="246"/>
      <c r="BW118" s="246"/>
      <c r="BX118" s="246"/>
      <c r="BY118" s="246"/>
      <c r="BZ118" s="246"/>
      <c r="CA118" s="246"/>
      <c r="CB118" s="246"/>
      <c r="CC118" s="246"/>
      <c r="CD118" s="246"/>
      <c r="CE118" s="246"/>
      <c r="CF118" s="246"/>
      <c r="CG118" s="246"/>
      <c r="CH118" s="246"/>
      <c r="CI118" s="246"/>
      <c r="CJ118" s="246"/>
      <c r="CK118" s="246"/>
      <c r="CL118" s="246"/>
      <c r="CM118" s="246"/>
      <c r="CN118" s="246"/>
      <c r="CO118" s="246"/>
      <c r="CP118" s="246"/>
      <c r="CQ118" s="246"/>
      <c r="CR118" s="246"/>
      <c r="CS118" s="246"/>
      <c r="CT118" s="246"/>
      <c r="CU118" s="246"/>
      <c r="CV118" s="246"/>
      <c r="CW118" s="246"/>
      <c r="CX118" s="246"/>
      <c r="CY118" s="246"/>
      <c r="CZ118" s="246"/>
      <c r="DA118" s="246"/>
      <c r="DB118" s="246"/>
      <c r="DC118" s="246"/>
      <c r="DD118" s="246"/>
      <c r="DE118" s="246"/>
      <c r="DF118" s="246"/>
      <c r="DG118" s="246"/>
      <c r="DH118" s="246"/>
      <c r="DI118" s="246"/>
      <c r="DJ118" s="246"/>
      <c r="DK118" s="246"/>
      <c r="DL118" s="246"/>
    </row>
    <row r="119" spans="1:116" x14ac:dyDescent="0.25">
      <c r="A119" s="247" t="s">
        <v>7135</v>
      </c>
      <c r="B119" s="248" t="s">
        <v>7136</v>
      </c>
      <c r="C119" s="251">
        <v>0.69836900989999995</v>
      </c>
      <c r="D119" s="252">
        <v>10</v>
      </c>
      <c r="E119" s="251">
        <v>5.4199999999999998E-2</v>
      </c>
      <c r="F119" s="251">
        <v>7.35</v>
      </c>
      <c r="G119" s="251">
        <v>0.1190679714</v>
      </c>
      <c r="H119" s="251">
        <v>38.5</v>
      </c>
      <c r="I119" s="252">
        <v>6</v>
      </c>
      <c r="J119" s="252" t="str">
        <f>IFERROR(VLOOKUP($B119,'Core Indicators'!$E$3:$EU$906,147,FALSE),"x")</f>
        <v>x</v>
      </c>
      <c r="K119" s="253">
        <v>9.5744796099999988E-2</v>
      </c>
      <c r="L119" s="251">
        <v>6.75</v>
      </c>
      <c r="M119" s="252">
        <v>62</v>
      </c>
      <c r="N119" s="252">
        <v>45</v>
      </c>
      <c r="O119" s="252" t="str">
        <f>IFERROR(VLOOKUP(B119,'Core Indicators'!$E$3:$G$9906,3,FALSE),"x")</f>
        <v>x</v>
      </c>
      <c r="P119" s="252">
        <v>13450</v>
      </c>
      <c r="Q119" s="246"/>
      <c r="R119" s="246"/>
      <c r="S119" s="246"/>
      <c r="T119" s="246"/>
      <c r="U119" s="246"/>
      <c r="V119" s="246"/>
      <c r="W119" s="246"/>
      <c r="X119" s="246"/>
      <c r="Y119" s="246"/>
      <c r="Z119" s="246"/>
      <c r="AA119" s="246"/>
      <c r="AB119" s="246"/>
      <c r="AC119" s="246"/>
      <c r="AD119" s="246"/>
      <c r="AE119" s="246"/>
      <c r="AF119" s="246"/>
      <c r="AG119" s="246"/>
      <c r="AH119" s="246"/>
      <c r="AI119" s="246"/>
      <c r="AJ119" s="246"/>
      <c r="AK119" s="246"/>
      <c r="AL119" s="246"/>
      <c r="AM119" s="246"/>
      <c r="AN119" s="246"/>
      <c r="AO119" s="246"/>
      <c r="AP119" s="246"/>
      <c r="AQ119" s="246"/>
      <c r="AR119" s="246"/>
      <c r="AS119" s="246"/>
      <c r="AT119" s="246"/>
      <c r="AU119" s="246"/>
      <c r="AV119" s="246"/>
      <c r="AW119" s="246"/>
      <c r="AX119" s="246"/>
      <c r="AY119" s="246"/>
      <c r="AZ119" s="246"/>
      <c r="BA119" s="246"/>
      <c r="BB119" s="246"/>
      <c r="BC119" s="246"/>
      <c r="BD119" s="246"/>
      <c r="BE119" s="246"/>
      <c r="BF119" s="246"/>
      <c r="BG119" s="246"/>
      <c r="BH119" s="246"/>
      <c r="BI119" s="246"/>
      <c r="BJ119" s="246"/>
      <c r="BK119" s="246"/>
      <c r="BL119" s="246"/>
      <c r="BM119" s="246"/>
      <c r="BN119" s="246"/>
      <c r="BO119" s="246"/>
      <c r="BP119" s="246"/>
      <c r="BQ119" s="246"/>
      <c r="BR119" s="246"/>
      <c r="BS119" s="246"/>
      <c r="BT119" s="246"/>
      <c r="BU119" s="246"/>
      <c r="BV119" s="246"/>
      <c r="BW119" s="246"/>
      <c r="BX119" s="246"/>
      <c r="BY119" s="246"/>
      <c r="BZ119" s="246"/>
      <c r="CA119" s="246"/>
      <c r="CB119" s="246"/>
      <c r="CC119" s="246"/>
      <c r="CD119" s="246"/>
      <c r="CE119" s="246"/>
      <c r="CF119" s="246"/>
      <c r="CG119" s="246"/>
      <c r="CH119" s="246"/>
      <c r="CI119" s="246"/>
      <c r="CJ119" s="246"/>
      <c r="CK119" s="246"/>
      <c r="CL119" s="246"/>
      <c r="CM119" s="246"/>
      <c r="CN119" s="246"/>
      <c r="CO119" s="246"/>
      <c r="CP119" s="246"/>
      <c r="CQ119" s="246"/>
      <c r="CR119" s="246"/>
      <c r="CS119" s="246"/>
      <c r="CT119" s="246"/>
      <c r="CU119" s="246"/>
      <c r="CV119" s="246"/>
      <c r="CW119" s="246"/>
      <c r="CX119" s="246"/>
      <c r="CY119" s="246"/>
      <c r="CZ119" s="246"/>
      <c r="DA119" s="246"/>
      <c r="DB119" s="246"/>
      <c r="DC119" s="246"/>
      <c r="DD119" s="246"/>
      <c r="DE119" s="246"/>
      <c r="DF119" s="246"/>
      <c r="DG119" s="246"/>
      <c r="DH119" s="246"/>
      <c r="DI119" s="246"/>
      <c r="DJ119" s="246"/>
      <c r="DK119" s="246"/>
      <c r="DL119" s="246"/>
    </row>
    <row r="120" spans="1:116" x14ac:dyDescent="0.25">
      <c r="A120" s="247" t="s">
        <v>7137</v>
      </c>
      <c r="B120" s="248" t="s">
        <v>7138</v>
      </c>
      <c r="C120" s="251">
        <v>0.18750004279999999</v>
      </c>
      <c r="D120" s="252">
        <v>11</v>
      </c>
      <c r="E120" s="251">
        <v>7.0000000000000007E-2</v>
      </c>
      <c r="F120" s="251">
        <v>7.3</v>
      </c>
      <c r="G120" s="251">
        <v>0.32160517550000001</v>
      </c>
      <c r="H120" s="251">
        <v>32.700000000000003</v>
      </c>
      <c r="I120" s="252">
        <v>0</v>
      </c>
      <c r="J120" s="252" t="str">
        <f>IFERROR(VLOOKUP($B120,'Core Indicators'!$E$3:$EU$906,147,FALSE),"x")</f>
        <v>x</v>
      </c>
      <c r="K120" s="253">
        <v>-0.2662930489</v>
      </c>
      <c r="L120" s="251">
        <v>6.25</v>
      </c>
      <c r="M120" s="252">
        <v>84</v>
      </c>
      <c r="N120" s="252">
        <v>35</v>
      </c>
      <c r="O120" s="252" t="str">
        <f>IFERROR(VLOOKUP(B120,'Core Indicators'!$E$3:$G$9906,3,FALSE),"x")</f>
        <v>x</v>
      </c>
      <c r="P120" s="252">
        <v>1553560</v>
      </c>
      <c r="Q120" s="246"/>
      <c r="R120" s="246"/>
      <c r="S120" s="246"/>
      <c r="T120" s="246"/>
      <c r="U120" s="246"/>
      <c r="V120" s="246"/>
      <c r="W120" s="246"/>
      <c r="X120" s="246"/>
      <c r="Y120" s="246"/>
      <c r="Z120" s="246"/>
      <c r="AA120" s="246"/>
      <c r="AB120" s="246"/>
      <c r="AC120" s="246"/>
      <c r="AD120" s="246"/>
      <c r="AE120" s="246"/>
      <c r="AF120" s="246"/>
      <c r="AG120" s="246"/>
      <c r="AH120" s="246"/>
      <c r="AI120" s="246"/>
      <c r="AJ120" s="246"/>
      <c r="AK120" s="246"/>
      <c r="AL120" s="246"/>
      <c r="AM120" s="246"/>
      <c r="AN120" s="246"/>
      <c r="AO120" s="246"/>
      <c r="AP120" s="246"/>
      <c r="AQ120" s="246"/>
      <c r="AR120" s="246"/>
      <c r="AS120" s="246"/>
      <c r="AT120" s="246"/>
      <c r="AU120" s="246"/>
      <c r="AV120" s="246"/>
      <c r="AW120" s="246"/>
      <c r="AX120" s="246"/>
      <c r="AY120" s="246"/>
      <c r="AZ120" s="246"/>
      <c r="BA120" s="246"/>
      <c r="BB120" s="246"/>
      <c r="BC120" s="246"/>
      <c r="BD120" s="246"/>
      <c r="BE120" s="246"/>
      <c r="BF120" s="246"/>
      <c r="BG120" s="246"/>
      <c r="BH120" s="246"/>
      <c r="BI120" s="246"/>
      <c r="BJ120" s="246"/>
      <c r="BK120" s="246"/>
      <c r="BL120" s="246"/>
      <c r="BM120" s="246"/>
      <c r="BN120" s="246"/>
      <c r="BO120" s="246"/>
      <c r="BP120" s="246"/>
      <c r="BQ120" s="246"/>
      <c r="BR120" s="246"/>
      <c r="BS120" s="246"/>
      <c r="BT120" s="246"/>
      <c r="BU120" s="246"/>
      <c r="BV120" s="246"/>
      <c r="BW120" s="246"/>
      <c r="BX120" s="246"/>
      <c r="BY120" s="246"/>
      <c r="BZ120" s="246"/>
      <c r="CA120" s="246"/>
      <c r="CB120" s="246"/>
      <c r="CC120" s="246"/>
      <c r="CD120" s="246"/>
      <c r="CE120" s="246"/>
      <c r="CF120" s="246"/>
      <c r="CG120" s="246"/>
      <c r="CH120" s="246"/>
      <c r="CI120" s="246"/>
      <c r="CJ120" s="246"/>
      <c r="CK120" s="246"/>
      <c r="CL120" s="246"/>
      <c r="CM120" s="246"/>
      <c r="CN120" s="246"/>
      <c r="CO120" s="246"/>
      <c r="CP120" s="246"/>
      <c r="CQ120" s="246"/>
      <c r="CR120" s="246"/>
      <c r="CS120" s="246"/>
      <c r="CT120" s="246"/>
      <c r="CU120" s="246"/>
      <c r="CV120" s="246"/>
      <c r="CW120" s="246"/>
      <c r="CX120" s="246"/>
      <c r="CY120" s="246"/>
      <c r="CZ120" s="246"/>
      <c r="DA120" s="246"/>
      <c r="DB120" s="246"/>
      <c r="DC120" s="246"/>
      <c r="DD120" s="246"/>
      <c r="DE120" s="246"/>
      <c r="DF120" s="246"/>
      <c r="DG120" s="246"/>
      <c r="DH120" s="246"/>
      <c r="DI120" s="246"/>
      <c r="DJ120" s="246"/>
      <c r="DK120" s="246"/>
      <c r="DL120" s="246"/>
    </row>
    <row r="121" spans="1:116" x14ac:dyDescent="0.25">
      <c r="A121" s="247" t="s">
        <v>925</v>
      </c>
      <c r="B121" s="248" t="s">
        <v>7139</v>
      </c>
      <c r="C121" s="251">
        <v>0.90353799999999995</v>
      </c>
      <c r="D121" s="252">
        <v>7</v>
      </c>
      <c r="E121" s="251">
        <v>0.16500000000000001</v>
      </c>
      <c r="F121" s="251">
        <v>4.4833333333000001</v>
      </c>
      <c r="G121" s="251">
        <v>0.56887839289999997</v>
      </c>
      <c r="H121" s="251">
        <v>54</v>
      </c>
      <c r="I121" s="252">
        <v>10</v>
      </c>
      <c r="J121" s="252">
        <f>IFERROR(VLOOKUP($B121,'Core Indicators'!$E$3:$EU$906,147,FALSE),"x")</f>
        <v>610</v>
      </c>
      <c r="K121" s="253">
        <v>-1.0201843977</v>
      </c>
      <c r="L121" s="251">
        <v>3</v>
      </c>
      <c r="M121" s="252">
        <v>45</v>
      </c>
      <c r="N121" s="252">
        <v>26</v>
      </c>
      <c r="O121" s="252">
        <f>IFERROR(VLOOKUP(B121,'Core Indicators'!$E$3:$G$9906,3,FALSE),"x")</f>
        <v>28860000</v>
      </c>
      <c r="P121" s="252">
        <v>786380</v>
      </c>
      <c r="Q121" s="246"/>
      <c r="R121" s="246"/>
      <c r="S121" s="246"/>
      <c r="T121" s="246"/>
      <c r="U121" s="246"/>
      <c r="V121" s="246"/>
      <c r="W121" s="246"/>
      <c r="X121" s="246"/>
      <c r="Y121" s="246"/>
      <c r="Z121" s="246"/>
      <c r="AA121" s="246"/>
      <c r="AB121" s="246"/>
      <c r="AC121" s="246"/>
      <c r="AD121" s="246"/>
      <c r="AE121" s="246"/>
      <c r="AF121" s="246"/>
      <c r="AG121" s="246"/>
      <c r="AH121" s="246"/>
      <c r="AI121" s="246"/>
      <c r="AJ121" s="246"/>
      <c r="AK121" s="246"/>
      <c r="AL121" s="246"/>
      <c r="AM121" s="246"/>
      <c r="AN121" s="246"/>
      <c r="AO121" s="246"/>
      <c r="AP121" s="246"/>
      <c r="AQ121" s="246"/>
      <c r="AR121" s="246"/>
      <c r="AS121" s="246"/>
      <c r="AT121" s="246"/>
      <c r="AU121" s="246"/>
      <c r="AV121" s="246"/>
      <c r="AW121" s="246"/>
      <c r="AX121" s="246"/>
      <c r="AY121" s="246"/>
      <c r="AZ121" s="246"/>
      <c r="BA121" s="246"/>
      <c r="BB121" s="246"/>
      <c r="BC121" s="246"/>
      <c r="BD121" s="246"/>
      <c r="BE121" s="246"/>
      <c r="BF121" s="246"/>
      <c r="BG121" s="246"/>
      <c r="BH121" s="246"/>
      <c r="BI121" s="246"/>
      <c r="BJ121" s="246"/>
      <c r="BK121" s="246"/>
      <c r="BL121" s="246"/>
      <c r="BM121" s="246"/>
      <c r="BN121" s="246"/>
      <c r="BO121" s="246"/>
      <c r="BP121" s="246"/>
      <c r="BQ121" s="246"/>
      <c r="BR121" s="246"/>
      <c r="BS121" s="246"/>
      <c r="BT121" s="246"/>
      <c r="BU121" s="246"/>
      <c r="BV121" s="246"/>
      <c r="BW121" s="246"/>
      <c r="BX121" s="246"/>
      <c r="BY121" s="246"/>
      <c r="BZ121" s="246"/>
      <c r="CA121" s="246"/>
      <c r="CB121" s="246"/>
      <c r="CC121" s="246"/>
      <c r="CD121" s="246"/>
      <c r="CE121" s="246"/>
      <c r="CF121" s="246"/>
      <c r="CG121" s="246"/>
      <c r="CH121" s="246"/>
      <c r="CI121" s="246"/>
      <c r="CJ121" s="246"/>
      <c r="CK121" s="246"/>
      <c r="CL121" s="246"/>
      <c r="CM121" s="246"/>
      <c r="CN121" s="246"/>
      <c r="CO121" s="246"/>
      <c r="CP121" s="246"/>
      <c r="CQ121" s="246"/>
      <c r="CR121" s="246"/>
      <c r="CS121" s="246"/>
      <c r="CT121" s="246"/>
      <c r="CU121" s="246"/>
      <c r="CV121" s="246"/>
      <c r="CW121" s="246"/>
      <c r="CX121" s="246"/>
      <c r="CY121" s="246"/>
      <c r="CZ121" s="246"/>
      <c r="DA121" s="246"/>
      <c r="DB121" s="246"/>
      <c r="DC121" s="246"/>
      <c r="DD121" s="246"/>
      <c r="DE121" s="246"/>
      <c r="DF121" s="246"/>
      <c r="DG121" s="246"/>
      <c r="DH121" s="246"/>
      <c r="DI121" s="246"/>
      <c r="DJ121" s="246"/>
      <c r="DK121" s="246"/>
      <c r="DL121" s="246"/>
    </row>
    <row r="122" spans="1:116" x14ac:dyDescent="0.25">
      <c r="A122" s="247" t="s">
        <v>506</v>
      </c>
      <c r="B122" s="248" t="s">
        <v>7140</v>
      </c>
      <c r="C122" s="251">
        <v>0.65999998090000001</v>
      </c>
      <c r="D122" s="252">
        <v>5</v>
      </c>
      <c r="E122" s="251">
        <v>0</v>
      </c>
      <c r="F122" s="251">
        <v>4.2666666666999999</v>
      </c>
      <c r="G122" s="251">
        <v>0.61993629360000002</v>
      </c>
      <c r="H122" s="251">
        <v>32.6</v>
      </c>
      <c r="I122" s="252">
        <v>4</v>
      </c>
      <c r="J122" s="252">
        <f>IFERROR(VLOOKUP($B122,'Core Indicators'!$E$3:$EU$906,147,FALSE),"x")</f>
        <v>3</v>
      </c>
      <c r="K122" s="253">
        <v>-0.58271789549999997</v>
      </c>
      <c r="L122" s="251">
        <v>4</v>
      </c>
      <c r="M122" s="252">
        <v>34</v>
      </c>
      <c r="N122" s="252">
        <v>28</v>
      </c>
      <c r="O122" s="252">
        <f>IFERROR(VLOOKUP(B122,'Core Indicators'!$E$3:$G$9906,3,FALSE),"x")</f>
        <v>4164000</v>
      </c>
      <c r="P122" s="252">
        <v>1030700</v>
      </c>
      <c r="Q122" s="246"/>
      <c r="R122" s="246"/>
      <c r="S122" s="246"/>
      <c r="T122" s="246"/>
      <c r="U122" s="246"/>
      <c r="V122" s="246"/>
      <c r="W122" s="246"/>
      <c r="X122" s="246"/>
      <c r="Y122" s="246"/>
      <c r="Z122" s="246"/>
      <c r="AA122" s="246"/>
      <c r="AB122" s="246"/>
      <c r="AC122" s="246"/>
      <c r="AD122" s="246"/>
      <c r="AE122" s="246"/>
      <c r="AF122" s="246"/>
      <c r="AG122" s="246"/>
      <c r="AH122" s="246"/>
      <c r="AI122" s="246"/>
      <c r="AJ122" s="246"/>
      <c r="AK122" s="246"/>
      <c r="AL122" s="246"/>
      <c r="AM122" s="246"/>
      <c r="AN122" s="246"/>
      <c r="AO122" s="246"/>
      <c r="AP122" s="246"/>
      <c r="AQ122" s="246"/>
      <c r="AR122" s="246"/>
      <c r="AS122" s="246"/>
      <c r="AT122" s="246"/>
      <c r="AU122" s="246"/>
      <c r="AV122" s="246"/>
      <c r="AW122" s="246"/>
      <c r="AX122" s="246"/>
      <c r="AY122" s="246"/>
      <c r="AZ122" s="246"/>
      <c r="BA122" s="246"/>
      <c r="BB122" s="246"/>
      <c r="BC122" s="246"/>
      <c r="BD122" s="246"/>
      <c r="BE122" s="246"/>
      <c r="BF122" s="246"/>
      <c r="BG122" s="246"/>
      <c r="BH122" s="246"/>
      <c r="BI122" s="246"/>
      <c r="BJ122" s="246"/>
      <c r="BK122" s="246"/>
      <c r="BL122" s="246"/>
      <c r="BM122" s="246"/>
      <c r="BN122" s="246"/>
      <c r="BO122" s="246"/>
      <c r="BP122" s="246"/>
      <c r="BQ122" s="246"/>
      <c r="BR122" s="246"/>
      <c r="BS122" s="246"/>
      <c r="BT122" s="246"/>
      <c r="BU122" s="246"/>
      <c r="BV122" s="246"/>
      <c r="BW122" s="246"/>
      <c r="BX122" s="246"/>
      <c r="BY122" s="246"/>
      <c r="BZ122" s="246"/>
      <c r="CA122" s="246"/>
      <c r="CB122" s="246"/>
      <c r="CC122" s="246"/>
      <c r="CD122" s="246"/>
      <c r="CE122" s="246"/>
      <c r="CF122" s="246"/>
      <c r="CG122" s="246"/>
      <c r="CH122" s="246"/>
      <c r="CI122" s="246"/>
      <c r="CJ122" s="246"/>
      <c r="CK122" s="246"/>
      <c r="CL122" s="246"/>
      <c r="CM122" s="246"/>
      <c r="CN122" s="246"/>
      <c r="CO122" s="246"/>
      <c r="CP122" s="246"/>
      <c r="CQ122" s="246"/>
      <c r="CR122" s="246"/>
      <c r="CS122" s="246"/>
      <c r="CT122" s="246"/>
      <c r="CU122" s="246"/>
      <c r="CV122" s="246"/>
      <c r="CW122" s="246"/>
      <c r="CX122" s="246"/>
      <c r="CY122" s="246"/>
      <c r="CZ122" s="246"/>
      <c r="DA122" s="246"/>
      <c r="DB122" s="246"/>
      <c r="DC122" s="246"/>
      <c r="DD122" s="246"/>
      <c r="DE122" s="246"/>
      <c r="DF122" s="246"/>
      <c r="DG122" s="246"/>
      <c r="DH122" s="246"/>
      <c r="DI122" s="246"/>
      <c r="DJ122" s="246"/>
      <c r="DK122" s="246"/>
      <c r="DL122" s="246"/>
    </row>
    <row r="123" spans="1:116" x14ac:dyDescent="0.25">
      <c r="A123" s="247" t="s">
        <v>7141</v>
      </c>
      <c r="B123" s="248" t="s">
        <v>7142</v>
      </c>
      <c r="C123" s="251">
        <v>0.73069999029999999</v>
      </c>
      <c r="D123" s="252">
        <v>11</v>
      </c>
      <c r="E123" s="251">
        <v>0</v>
      </c>
      <c r="F123" s="251">
        <v>8.6</v>
      </c>
      <c r="G123" s="251">
        <v>0.36946207279999999</v>
      </c>
      <c r="H123" s="251">
        <v>36.799999999999997</v>
      </c>
      <c r="I123" s="252">
        <v>0</v>
      </c>
      <c r="J123" s="252" t="str">
        <f>IFERROR(VLOOKUP($B123,'Core Indicators'!$E$3:$EU$906,147,FALSE),"x")</f>
        <v>x</v>
      </c>
      <c r="K123" s="253">
        <v>0.76357662680000005</v>
      </c>
      <c r="L123" s="251">
        <v>8.25</v>
      </c>
      <c r="M123" s="252">
        <v>89</v>
      </c>
      <c r="N123" s="252">
        <v>52</v>
      </c>
      <c r="O123" s="252" t="str">
        <f>IFERROR(VLOOKUP(B123,'Core Indicators'!$E$3:$G$9906,3,FALSE),"x")</f>
        <v>x</v>
      </c>
      <c r="P123" s="252">
        <v>2030</v>
      </c>
      <c r="Q123" s="246"/>
      <c r="R123" s="246"/>
      <c r="S123" s="246"/>
      <c r="T123" s="246"/>
      <c r="U123" s="246"/>
      <c r="V123" s="246"/>
      <c r="W123" s="246"/>
      <c r="X123" s="246"/>
      <c r="Y123" s="246"/>
      <c r="Z123" s="246"/>
      <c r="AA123" s="246"/>
      <c r="AB123" s="246"/>
      <c r="AC123" s="246"/>
      <c r="AD123" s="246"/>
      <c r="AE123" s="246"/>
      <c r="AF123" s="246"/>
      <c r="AG123" s="246"/>
      <c r="AH123" s="246"/>
      <c r="AI123" s="246"/>
      <c r="AJ123" s="246"/>
      <c r="AK123" s="246"/>
      <c r="AL123" s="246"/>
      <c r="AM123" s="246"/>
      <c r="AN123" s="246"/>
      <c r="AO123" s="246"/>
      <c r="AP123" s="246"/>
      <c r="AQ123" s="246"/>
      <c r="AR123" s="246"/>
      <c r="AS123" s="246"/>
      <c r="AT123" s="246"/>
      <c r="AU123" s="246"/>
      <c r="AV123" s="246"/>
      <c r="AW123" s="246"/>
      <c r="AX123" s="246"/>
      <c r="AY123" s="246"/>
      <c r="AZ123" s="246"/>
      <c r="BA123" s="246"/>
      <c r="BB123" s="246"/>
      <c r="BC123" s="246"/>
      <c r="BD123" s="246"/>
      <c r="BE123" s="246"/>
      <c r="BF123" s="246"/>
      <c r="BG123" s="246"/>
      <c r="BH123" s="246"/>
      <c r="BI123" s="246"/>
      <c r="BJ123" s="246"/>
      <c r="BK123" s="246"/>
      <c r="BL123" s="246"/>
      <c r="BM123" s="246"/>
      <c r="BN123" s="246"/>
      <c r="BO123" s="246"/>
      <c r="BP123" s="246"/>
      <c r="BQ123" s="246"/>
      <c r="BR123" s="246"/>
      <c r="BS123" s="246"/>
      <c r="BT123" s="246"/>
      <c r="BU123" s="246"/>
      <c r="BV123" s="246"/>
      <c r="BW123" s="246"/>
      <c r="BX123" s="246"/>
      <c r="BY123" s="246"/>
      <c r="BZ123" s="246"/>
      <c r="CA123" s="246"/>
      <c r="CB123" s="246"/>
      <c r="CC123" s="246"/>
      <c r="CD123" s="246"/>
      <c r="CE123" s="246"/>
      <c r="CF123" s="246"/>
      <c r="CG123" s="246"/>
      <c r="CH123" s="246"/>
      <c r="CI123" s="246"/>
      <c r="CJ123" s="246"/>
      <c r="CK123" s="246"/>
      <c r="CL123" s="246"/>
      <c r="CM123" s="246"/>
      <c r="CN123" s="246"/>
      <c r="CO123" s="246"/>
      <c r="CP123" s="246"/>
      <c r="CQ123" s="246"/>
      <c r="CR123" s="246"/>
      <c r="CS123" s="246"/>
      <c r="CT123" s="246"/>
      <c r="CU123" s="246"/>
      <c r="CV123" s="246"/>
      <c r="CW123" s="246"/>
      <c r="CX123" s="246"/>
      <c r="CY123" s="246"/>
      <c r="CZ123" s="246"/>
      <c r="DA123" s="246"/>
      <c r="DB123" s="246"/>
      <c r="DC123" s="246"/>
      <c r="DD123" s="246"/>
      <c r="DE123" s="246"/>
      <c r="DF123" s="246"/>
      <c r="DG123" s="246"/>
      <c r="DH123" s="246"/>
      <c r="DI123" s="246"/>
      <c r="DJ123" s="246"/>
      <c r="DK123" s="246"/>
      <c r="DL123" s="246"/>
    </row>
    <row r="124" spans="1:116" x14ac:dyDescent="0.25">
      <c r="A124" s="247" t="s">
        <v>633</v>
      </c>
      <c r="B124" s="248" t="s">
        <v>7143</v>
      </c>
      <c r="C124" s="251">
        <v>0.60879998740000008</v>
      </c>
      <c r="D124" s="252">
        <v>10</v>
      </c>
      <c r="E124" s="251">
        <v>0</v>
      </c>
      <c r="F124" s="251">
        <v>6.35</v>
      </c>
      <c r="G124" s="251">
        <v>0.61495508840000002</v>
      </c>
      <c r="H124" s="251">
        <v>44.7</v>
      </c>
      <c r="I124" s="252">
        <v>0</v>
      </c>
      <c r="J124" s="252">
        <f>IFERROR(VLOOKUP($B124,'Core Indicators'!$E$3:$EU$906,147,FALSE),"x")</f>
        <v>44</v>
      </c>
      <c r="K124" s="253">
        <v>-0.33112335209999999</v>
      </c>
      <c r="L124" s="251">
        <v>5.5</v>
      </c>
      <c r="M124" s="252">
        <v>62</v>
      </c>
      <c r="N124" s="252">
        <v>31</v>
      </c>
      <c r="O124" s="252">
        <f>IFERROR(VLOOKUP(B124,'Core Indicators'!$E$3:$G$9906,3,FALSE),"x")</f>
        <v>19129000</v>
      </c>
      <c r="P124" s="252">
        <v>94280</v>
      </c>
      <c r="Q124" s="246"/>
      <c r="R124" s="246"/>
      <c r="S124" s="246"/>
      <c r="T124" s="246"/>
      <c r="U124" s="246"/>
      <c r="V124" s="246"/>
      <c r="W124" s="246"/>
      <c r="X124" s="246"/>
      <c r="Y124" s="246"/>
      <c r="Z124" s="246"/>
      <c r="AA124" s="246"/>
      <c r="AB124" s="246"/>
      <c r="AC124" s="246"/>
      <c r="AD124" s="246"/>
      <c r="AE124" s="246"/>
      <c r="AF124" s="246"/>
      <c r="AG124" s="246"/>
      <c r="AH124" s="246"/>
      <c r="AI124" s="246"/>
      <c r="AJ124" s="246"/>
      <c r="AK124" s="246"/>
      <c r="AL124" s="246"/>
      <c r="AM124" s="246"/>
      <c r="AN124" s="246"/>
      <c r="AO124" s="246"/>
      <c r="AP124" s="246"/>
      <c r="AQ124" s="246"/>
      <c r="AR124" s="246"/>
      <c r="AS124" s="246"/>
      <c r="AT124" s="246"/>
      <c r="AU124" s="246"/>
      <c r="AV124" s="246"/>
      <c r="AW124" s="246"/>
      <c r="AX124" s="246"/>
      <c r="AY124" s="246"/>
      <c r="AZ124" s="246"/>
      <c r="BA124" s="246"/>
      <c r="BB124" s="246"/>
      <c r="BC124" s="246"/>
      <c r="BD124" s="246"/>
      <c r="BE124" s="246"/>
      <c r="BF124" s="246"/>
      <c r="BG124" s="246"/>
      <c r="BH124" s="246"/>
      <c r="BI124" s="246"/>
      <c r="BJ124" s="246"/>
      <c r="BK124" s="246"/>
      <c r="BL124" s="246"/>
      <c r="BM124" s="246"/>
      <c r="BN124" s="246"/>
      <c r="BO124" s="246"/>
      <c r="BP124" s="246"/>
      <c r="BQ124" s="246"/>
      <c r="BR124" s="246"/>
      <c r="BS124" s="246"/>
      <c r="BT124" s="246"/>
      <c r="BU124" s="246"/>
      <c r="BV124" s="246"/>
      <c r="BW124" s="246"/>
      <c r="BX124" s="246"/>
      <c r="BY124" s="246"/>
      <c r="BZ124" s="246"/>
      <c r="CA124" s="246"/>
      <c r="CB124" s="246"/>
      <c r="CC124" s="246"/>
      <c r="CD124" s="246"/>
      <c r="CE124" s="246"/>
      <c r="CF124" s="246"/>
      <c r="CG124" s="246"/>
      <c r="CH124" s="246"/>
      <c r="CI124" s="246"/>
      <c r="CJ124" s="246"/>
      <c r="CK124" s="246"/>
      <c r="CL124" s="246"/>
      <c r="CM124" s="246"/>
      <c r="CN124" s="246"/>
      <c r="CO124" s="246"/>
      <c r="CP124" s="246"/>
      <c r="CQ124" s="246"/>
      <c r="CR124" s="246"/>
      <c r="CS124" s="246"/>
      <c r="CT124" s="246"/>
      <c r="CU124" s="246"/>
      <c r="CV124" s="246"/>
      <c r="CW124" s="246"/>
      <c r="CX124" s="246"/>
      <c r="CY124" s="246"/>
      <c r="CZ124" s="246"/>
      <c r="DA124" s="246"/>
      <c r="DB124" s="246"/>
      <c r="DC124" s="246"/>
      <c r="DD124" s="246"/>
      <c r="DE124" s="246"/>
      <c r="DF124" s="246"/>
      <c r="DG124" s="246"/>
      <c r="DH124" s="246"/>
      <c r="DI124" s="246"/>
      <c r="DJ124" s="246"/>
      <c r="DK124" s="246"/>
      <c r="DL124" s="246"/>
    </row>
    <row r="125" spans="1:116" x14ac:dyDescent="0.25">
      <c r="A125" s="247" t="s">
        <v>3007</v>
      </c>
      <c r="B125" s="248" t="s">
        <v>7144</v>
      </c>
      <c r="C125" s="251">
        <v>0.59559397110000001</v>
      </c>
      <c r="D125" s="252">
        <v>3</v>
      </c>
      <c r="E125" s="251">
        <v>5.8999999999999997E-2</v>
      </c>
      <c r="F125" s="251">
        <v>5.85</v>
      </c>
      <c r="G125" s="251">
        <v>0.27437398190000001</v>
      </c>
      <c r="H125" s="251">
        <v>41.1</v>
      </c>
      <c r="I125" s="252">
        <v>2</v>
      </c>
      <c r="J125" s="252">
        <f>IFERROR(VLOOKUP($B125,'Core Indicators'!$E$3:$EU$906,147,FALSE),"x")</f>
        <v>2</v>
      </c>
      <c r="K125" s="253">
        <v>0.59094518419999997</v>
      </c>
      <c r="L125" s="251">
        <v>5.5</v>
      </c>
      <c r="M125" s="252">
        <v>52</v>
      </c>
      <c r="N125" s="252">
        <v>53</v>
      </c>
      <c r="O125" s="252">
        <f>IFERROR(VLOOKUP(B125,'Core Indicators'!$E$3:$G$9906,3,FALSE),"x")</f>
        <v>30485000</v>
      </c>
      <c r="P125" s="252">
        <v>328550</v>
      </c>
      <c r="Q125" s="246"/>
      <c r="R125" s="246"/>
      <c r="S125" s="246"/>
      <c r="T125" s="246"/>
      <c r="U125" s="246"/>
      <c r="V125" s="246"/>
      <c r="W125" s="246"/>
      <c r="X125" s="246"/>
      <c r="Y125" s="246"/>
      <c r="Z125" s="246"/>
      <c r="AA125" s="246"/>
      <c r="AB125" s="246"/>
      <c r="AC125" s="246"/>
      <c r="AD125" s="246"/>
      <c r="AE125" s="246"/>
      <c r="AF125" s="246"/>
      <c r="AG125" s="246"/>
      <c r="AH125" s="246"/>
      <c r="AI125" s="246"/>
      <c r="AJ125" s="246"/>
      <c r="AK125" s="246"/>
      <c r="AL125" s="246"/>
      <c r="AM125" s="246"/>
      <c r="AN125" s="246"/>
      <c r="AO125" s="246"/>
      <c r="AP125" s="246"/>
      <c r="AQ125" s="246"/>
      <c r="AR125" s="246"/>
      <c r="AS125" s="246"/>
      <c r="AT125" s="246"/>
      <c r="AU125" s="246"/>
      <c r="AV125" s="246"/>
      <c r="AW125" s="246"/>
      <c r="AX125" s="246"/>
      <c r="AY125" s="246"/>
      <c r="AZ125" s="246"/>
      <c r="BA125" s="246"/>
      <c r="BB125" s="246"/>
      <c r="BC125" s="246"/>
      <c r="BD125" s="246"/>
      <c r="BE125" s="246"/>
      <c r="BF125" s="246"/>
      <c r="BG125" s="246"/>
      <c r="BH125" s="246"/>
      <c r="BI125" s="246"/>
      <c r="BJ125" s="246"/>
      <c r="BK125" s="246"/>
      <c r="BL125" s="246"/>
      <c r="BM125" s="246"/>
      <c r="BN125" s="246"/>
      <c r="BO125" s="246"/>
      <c r="BP125" s="246"/>
      <c r="BQ125" s="246"/>
      <c r="BR125" s="246"/>
      <c r="BS125" s="246"/>
      <c r="BT125" s="246"/>
      <c r="BU125" s="246"/>
      <c r="BV125" s="246"/>
      <c r="BW125" s="246"/>
      <c r="BX125" s="246"/>
      <c r="BY125" s="246"/>
      <c r="BZ125" s="246"/>
      <c r="CA125" s="246"/>
      <c r="CB125" s="246"/>
      <c r="CC125" s="246"/>
      <c r="CD125" s="246"/>
      <c r="CE125" s="246"/>
      <c r="CF125" s="246"/>
      <c r="CG125" s="246"/>
      <c r="CH125" s="246"/>
      <c r="CI125" s="246"/>
      <c r="CJ125" s="246"/>
      <c r="CK125" s="246"/>
      <c r="CL125" s="246"/>
      <c r="CM125" s="246"/>
      <c r="CN125" s="246"/>
      <c r="CO125" s="246"/>
      <c r="CP125" s="246"/>
      <c r="CQ125" s="246"/>
      <c r="CR125" s="246"/>
      <c r="CS125" s="246"/>
      <c r="CT125" s="246"/>
      <c r="CU125" s="246"/>
      <c r="CV125" s="246"/>
      <c r="CW125" s="246"/>
      <c r="CX125" s="246"/>
      <c r="CY125" s="246"/>
      <c r="CZ125" s="246"/>
      <c r="DA125" s="246"/>
      <c r="DB125" s="246"/>
      <c r="DC125" s="246"/>
      <c r="DD125" s="246"/>
      <c r="DE125" s="246"/>
      <c r="DF125" s="246"/>
      <c r="DG125" s="246"/>
      <c r="DH125" s="246"/>
      <c r="DI125" s="246"/>
      <c r="DJ125" s="246"/>
      <c r="DK125" s="246"/>
      <c r="DL125" s="246"/>
    </row>
    <row r="126" spans="1:116" x14ac:dyDescent="0.25">
      <c r="A126" s="247" t="s">
        <v>1643</v>
      </c>
      <c r="B126" s="248" t="s">
        <v>7145</v>
      </c>
      <c r="C126" s="251">
        <v>0.72633300469999995</v>
      </c>
      <c r="D126" s="252">
        <v>11</v>
      </c>
      <c r="E126" s="251">
        <v>0.161</v>
      </c>
      <c r="F126" s="251">
        <v>7.5</v>
      </c>
      <c r="G126" s="251">
        <v>0.46023062380000002</v>
      </c>
      <c r="H126" s="251">
        <v>59.1</v>
      </c>
      <c r="I126" s="252">
        <v>0</v>
      </c>
      <c r="J126" s="252">
        <f>IFERROR(VLOOKUP($B126,'Core Indicators'!$E$3:$EU$906,147,FALSE),"x")</f>
        <v>2</v>
      </c>
      <c r="K126" s="253">
        <v>0.30998012419999998</v>
      </c>
      <c r="L126" s="251">
        <v>6.75</v>
      </c>
      <c r="M126" s="252">
        <v>77</v>
      </c>
      <c r="N126" s="252">
        <v>52</v>
      </c>
      <c r="O126" s="252">
        <f>IFERROR(VLOOKUP(B126,'Core Indicators'!$E$3:$G$9906,3,FALSE),"x")</f>
        <v>2541000</v>
      </c>
      <c r="P126" s="252">
        <v>823290</v>
      </c>
      <c r="Q126" s="246"/>
      <c r="R126" s="246"/>
      <c r="S126" s="246"/>
      <c r="T126" s="246"/>
      <c r="U126" s="246"/>
      <c r="V126" s="246"/>
      <c r="W126" s="246"/>
      <c r="X126" s="246"/>
      <c r="Y126" s="246"/>
      <c r="Z126" s="246"/>
      <c r="AA126" s="246"/>
      <c r="AB126" s="246"/>
      <c r="AC126" s="246"/>
      <c r="AD126" s="246"/>
      <c r="AE126" s="246"/>
      <c r="AF126" s="246"/>
      <c r="AG126" s="246"/>
      <c r="AH126" s="246"/>
      <c r="AI126" s="246"/>
      <c r="AJ126" s="246"/>
      <c r="AK126" s="246"/>
      <c r="AL126" s="246"/>
      <c r="AM126" s="246"/>
      <c r="AN126" s="246"/>
      <c r="AO126" s="246"/>
      <c r="AP126" s="246"/>
      <c r="AQ126" s="246"/>
      <c r="AR126" s="246"/>
      <c r="AS126" s="246"/>
      <c r="AT126" s="246"/>
      <c r="AU126" s="246"/>
      <c r="AV126" s="246"/>
      <c r="AW126" s="246"/>
      <c r="AX126" s="246"/>
      <c r="AY126" s="246"/>
      <c r="AZ126" s="246"/>
      <c r="BA126" s="246"/>
      <c r="BB126" s="246"/>
      <c r="BC126" s="246"/>
      <c r="BD126" s="246"/>
      <c r="BE126" s="246"/>
      <c r="BF126" s="246"/>
      <c r="BG126" s="246"/>
      <c r="BH126" s="246"/>
      <c r="BI126" s="246"/>
      <c r="BJ126" s="246"/>
      <c r="BK126" s="246"/>
      <c r="BL126" s="246"/>
      <c r="BM126" s="246"/>
      <c r="BN126" s="246"/>
      <c r="BO126" s="246"/>
      <c r="BP126" s="246"/>
      <c r="BQ126" s="246"/>
      <c r="BR126" s="246"/>
      <c r="BS126" s="246"/>
      <c r="BT126" s="246"/>
      <c r="BU126" s="246"/>
      <c r="BV126" s="246"/>
      <c r="BW126" s="246"/>
      <c r="BX126" s="246"/>
      <c r="BY126" s="246"/>
      <c r="BZ126" s="246"/>
      <c r="CA126" s="246"/>
      <c r="CB126" s="246"/>
      <c r="CC126" s="246"/>
      <c r="CD126" s="246"/>
      <c r="CE126" s="246"/>
      <c r="CF126" s="246"/>
      <c r="CG126" s="246"/>
      <c r="CH126" s="246"/>
      <c r="CI126" s="246"/>
      <c r="CJ126" s="246"/>
      <c r="CK126" s="246"/>
      <c r="CL126" s="246"/>
      <c r="CM126" s="246"/>
      <c r="CN126" s="246"/>
      <c r="CO126" s="246"/>
      <c r="CP126" s="246"/>
      <c r="CQ126" s="246"/>
      <c r="CR126" s="246"/>
      <c r="CS126" s="246"/>
      <c r="CT126" s="246"/>
      <c r="CU126" s="246"/>
      <c r="CV126" s="246"/>
      <c r="CW126" s="246"/>
      <c r="CX126" s="246"/>
      <c r="CY126" s="246"/>
      <c r="CZ126" s="246"/>
      <c r="DA126" s="246"/>
      <c r="DB126" s="246"/>
      <c r="DC126" s="246"/>
      <c r="DD126" s="246"/>
      <c r="DE126" s="246"/>
      <c r="DF126" s="246"/>
      <c r="DG126" s="246"/>
      <c r="DH126" s="246"/>
      <c r="DI126" s="246"/>
      <c r="DJ126" s="246"/>
      <c r="DK126" s="246"/>
      <c r="DL126" s="246"/>
    </row>
    <row r="127" spans="1:116" x14ac:dyDescent="0.25">
      <c r="A127" s="247" t="s">
        <v>268</v>
      </c>
      <c r="B127" s="248" t="s">
        <v>7146</v>
      </c>
      <c r="C127" s="251">
        <v>0.629549998</v>
      </c>
      <c r="D127" s="252">
        <v>8</v>
      </c>
      <c r="E127" s="251">
        <v>8.5000000000000006E-2</v>
      </c>
      <c r="F127" s="251">
        <v>6.1</v>
      </c>
      <c r="G127" s="251">
        <v>0.64744784730000005</v>
      </c>
      <c r="H127" s="251">
        <v>34.299999999999997</v>
      </c>
      <c r="I127" s="252">
        <v>6</v>
      </c>
      <c r="J127" s="252">
        <f>IFERROR(VLOOKUP($B127,'Core Indicators'!$E$3:$EU$906,147,FALSE),"x")</f>
        <v>385</v>
      </c>
      <c r="K127" s="253">
        <v>-0.53293120859999998</v>
      </c>
      <c r="L127" s="251">
        <v>5.5</v>
      </c>
      <c r="M127" s="252">
        <v>48</v>
      </c>
      <c r="N127" s="252">
        <v>32</v>
      </c>
      <c r="O127" s="252">
        <f>IFERROR(VLOOKUP(B127,'Core Indicators'!$E$3:$G$9906,3,FALSE),"x")</f>
        <v>23800000</v>
      </c>
      <c r="P127" s="252">
        <v>1266700</v>
      </c>
      <c r="Q127" s="246"/>
      <c r="R127" s="246"/>
      <c r="S127" s="246"/>
      <c r="T127" s="246"/>
      <c r="U127" s="246"/>
      <c r="V127" s="246"/>
      <c r="W127" s="246"/>
      <c r="X127" s="246"/>
      <c r="Y127" s="246"/>
      <c r="Z127" s="246"/>
      <c r="AA127" s="246"/>
      <c r="AB127" s="246"/>
      <c r="AC127" s="246"/>
      <c r="AD127" s="246"/>
      <c r="AE127" s="246"/>
      <c r="AF127" s="246"/>
      <c r="AG127" s="246"/>
      <c r="AH127" s="246"/>
      <c r="AI127" s="246"/>
      <c r="AJ127" s="246"/>
      <c r="AK127" s="246"/>
      <c r="AL127" s="246"/>
      <c r="AM127" s="246"/>
      <c r="AN127" s="246"/>
      <c r="AO127" s="246"/>
      <c r="AP127" s="246"/>
      <c r="AQ127" s="246"/>
      <c r="AR127" s="246"/>
      <c r="AS127" s="246"/>
      <c r="AT127" s="246"/>
      <c r="AU127" s="246"/>
      <c r="AV127" s="246"/>
      <c r="AW127" s="246"/>
      <c r="AX127" s="246"/>
      <c r="AY127" s="246"/>
      <c r="AZ127" s="246"/>
      <c r="BA127" s="246"/>
      <c r="BB127" s="246"/>
      <c r="BC127" s="246"/>
      <c r="BD127" s="246"/>
      <c r="BE127" s="246"/>
      <c r="BF127" s="246"/>
      <c r="BG127" s="246"/>
      <c r="BH127" s="246"/>
      <c r="BI127" s="246"/>
      <c r="BJ127" s="246"/>
      <c r="BK127" s="246"/>
      <c r="BL127" s="246"/>
      <c r="BM127" s="246"/>
      <c r="BN127" s="246"/>
      <c r="BO127" s="246"/>
      <c r="BP127" s="246"/>
      <c r="BQ127" s="246"/>
      <c r="BR127" s="246"/>
      <c r="BS127" s="246"/>
      <c r="BT127" s="246"/>
      <c r="BU127" s="246"/>
      <c r="BV127" s="246"/>
      <c r="BW127" s="246"/>
      <c r="BX127" s="246"/>
      <c r="BY127" s="246"/>
      <c r="BZ127" s="246"/>
      <c r="CA127" s="246"/>
      <c r="CB127" s="246"/>
      <c r="CC127" s="246"/>
      <c r="CD127" s="246"/>
      <c r="CE127" s="246"/>
      <c r="CF127" s="246"/>
      <c r="CG127" s="246"/>
      <c r="CH127" s="246"/>
      <c r="CI127" s="246"/>
      <c r="CJ127" s="246"/>
      <c r="CK127" s="246"/>
      <c r="CL127" s="246"/>
      <c r="CM127" s="246"/>
      <c r="CN127" s="246"/>
      <c r="CO127" s="246"/>
      <c r="CP127" s="246"/>
      <c r="CQ127" s="246"/>
      <c r="CR127" s="246"/>
      <c r="CS127" s="246"/>
      <c r="CT127" s="246"/>
      <c r="CU127" s="246"/>
      <c r="CV127" s="246"/>
      <c r="CW127" s="246"/>
      <c r="CX127" s="246"/>
      <c r="CY127" s="246"/>
      <c r="CZ127" s="246"/>
      <c r="DA127" s="246"/>
      <c r="DB127" s="246"/>
      <c r="DC127" s="246"/>
      <c r="DD127" s="246"/>
      <c r="DE127" s="246"/>
      <c r="DF127" s="246"/>
      <c r="DG127" s="246"/>
      <c r="DH127" s="246"/>
      <c r="DI127" s="246"/>
      <c r="DJ127" s="246"/>
      <c r="DK127" s="246"/>
      <c r="DL127" s="246"/>
    </row>
    <row r="128" spans="1:116" x14ac:dyDescent="0.25">
      <c r="A128" s="247" t="s">
        <v>1158</v>
      </c>
      <c r="B128" s="248" t="s">
        <v>7147</v>
      </c>
      <c r="C128" s="251">
        <v>0.82875000470000004</v>
      </c>
      <c r="D128" s="252">
        <v>3</v>
      </c>
      <c r="E128" s="251">
        <v>0.03</v>
      </c>
      <c r="F128" s="251">
        <v>5.45</v>
      </c>
      <c r="G128" s="251" t="s">
        <v>14</v>
      </c>
      <c r="H128" s="251">
        <v>35.1</v>
      </c>
      <c r="I128" s="252">
        <v>10</v>
      </c>
      <c r="J128" s="252">
        <f>IFERROR(VLOOKUP($B128,'Core Indicators'!$E$3:$EU$906,147,FALSE),"x")</f>
        <v>3790</v>
      </c>
      <c r="K128" s="253">
        <v>-0.89798212049999993</v>
      </c>
      <c r="L128" s="251">
        <v>5.25</v>
      </c>
      <c r="M128" s="252">
        <v>47</v>
      </c>
      <c r="N128" s="252">
        <v>26</v>
      </c>
      <c r="O128" s="252">
        <f>IFERROR(VLOOKUP(B128,'Core Indicators'!$E$3:$G$9906,3,FALSE),"x")</f>
        <v>200964000</v>
      </c>
      <c r="P128" s="252">
        <v>910770</v>
      </c>
      <c r="Q128" s="246"/>
      <c r="R128" s="246"/>
      <c r="S128" s="246"/>
      <c r="T128" s="246"/>
      <c r="U128" s="246"/>
      <c r="V128" s="246"/>
      <c r="W128" s="246"/>
      <c r="X128" s="246"/>
      <c r="Y128" s="246"/>
      <c r="Z128" s="246"/>
      <c r="AA128" s="246"/>
      <c r="AB128" s="246"/>
      <c r="AC128" s="246"/>
      <c r="AD128" s="246"/>
      <c r="AE128" s="246"/>
      <c r="AF128" s="246"/>
      <c r="AG128" s="246"/>
      <c r="AH128" s="246"/>
      <c r="AI128" s="246"/>
      <c r="AJ128" s="246"/>
      <c r="AK128" s="246"/>
      <c r="AL128" s="246"/>
      <c r="AM128" s="246"/>
      <c r="AN128" s="246"/>
      <c r="AO128" s="246"/>
      <c r="AP128" s="246"/>
      <c r="AQ128" s="246"/>
      <c r="AR128" s="246"/>
      <c r="AS128" s="246"/>
      <c r="AT128" s="246"/>
      <c r="AU128" s="246"/>
      <c r="AV128" s="246"/>
      <c r="AW128" s="246"/>
      <c r="AX128" s="246"/>
      <c r="AY128" s="246"/>
      <c r="AZ128" s="246"/>
      <c r="BA128" s="246"/>
      <c r="BB128" s="246"/>
      <c r="BC128" s="246"/>
      <c r="BD128" s="246"/>
      <c r="BE128" s="246"/>
      <c r="BF128" s="246"/>
      <c r="BG128" s="246"/>
      <c r="BH128" s="246"/>
      <c r="BI128" s="246"/>
      <c r="BJ128" s="246"/>
      <c r="BK128" s="246"/>
      <c r="BL128" s="246"/>
      <c r="BM128" s="246"/>
      <c r="BN128" s="246"/>
      <c r="BO128" s="246"/>
      <c r="BP128" s="246"/>
      <c r="BQ128" s="246"/>
      <c r="BR128" s="246"/>
      <c r="BS128" s="246"/>
      <c r="BT128" s="246"/>
      <c r="BU128" s="246"/>
      <c r="BV128" s="246"/>
      <c r="BW128" s="246"/>
      <c r="BX128" s="246"/>
      <c r="BY128" s="246"/>
      <c r="BZ128" s="246"/>
      <c r="CA128" s="246"/>
      <c r="CB128" s="246"/>
      <c r="CC128" s="246"/>
      <c r="CD128" s="246"/>
      <c r="CE128" s="246"/>
      <c r="CF128" s="246"/>
      <c r="CG128" s="246"/>
      <c r="CH128" s="246"/>
      <c r="CI128" s="246"/>
      <c r="CJ128" s="246"/>
      <c r="CK128" s="246"/>
      <c r="CL128" s="246"/>
      <c r="CM128" s="246"/>
      <c r="CN128" s="246"/>
      <c r="CO128" s="246"/>
      <c r="CP128" s="246"/>
      <c r="CQ128" s="246"/>
      <c r="CR128" s="246"/>
      <c r="CS128" s="246"/>
      <c r="CT128" s="246"/>
      <c r="CU128" s="246"/>
      <c r="CV128" s="246"/>
      <c r="CW128" s="246"/>
      <c r="CX128" s="246"/>
      <c r="CY128" s="246"/>
      <c r="CZ128" s="246"/>
      <c r="DA128" s="246"/>
      <c r="DB128" s="246"/>
      <c r="DC128" s="246"/>
      <c r="DD128" s="246"/>
      <c r="DE128" s="246"/>
      <c r="DF128" s="246"/>
      <c r="DG128" s="246"/>
      <c r="DH128" s="246"/>
      <c r="DI128" s="246"/>
      <c r="DJ128" s="246"/>
      <c r="DK128" s="246"/>
      <c r="DL128" s="246"/>
    </row>
    <row r="129" spans="1:116" x14ac:dyDescent="0.25">
      <c r="A129" s="247" t="s">
        <v>32</v>
      </c>
      <c r="B129" s="248" t="s">
        <v>7148</v>
      </c>
      <c r="C129" s="251">
        <v>0.2510709747</v>
      </c>
      <c r="D129" s="252">
        <v>6</v>
      </c>
      <c r="E129" s="251">
        <v>0.13950000000000001</v>
      </c>
      <c r="F129" s="251">
        <v>4.0333333332999999</v>
      </c>
      <c r="G129" s="251">
        <v>0.45470245500000001</v>
      </c>
      <c r="H129" s="251">
        <v>46.2</v>
      </c>
      <c r="I129" s="252">
        <v>6</v>
      </c>
      <c r="J129" s="252">
        <f>IFERROR(VLOOKUP($B129,'Core Indicators'!$E$3:$EU$906,147,FALSE),"x")</f>
        <v>26</v>
      </c>
      <c r="K129" s="253">
        <v>-1.1756899356999999</v>
      </c>
      <c r="L129" s="251">
        <v>2.5</v>
      </c>
      <c r="M129" s="252">
        <v>31</v>
      </c>
      <c r="N129" s="252">
        <v>22</v>
      </c>
      <c r="O129" s="252">
        <f>IFERROR(VLOOKUP(B129,'Core Indicators'!$E$3:$G$9906,3,FALSE),"x")</f>
        <v>6444000</v>
      </c>
      <c r="P129" s="252">
        <v>120340</v>
      </c>
      <c r="Q129" s="246"/>
      <c r="R129" s="246"/>
      <c r="S129" s="246"/>
      <c r="T129" s="246"/>
      <c r="U129" s="246"/>
      <c r="V129" s="246"/>
      <c r="W129" s="246"/>
      <c r="X129" s="246"/>
      <c r="Y129" s="246"/>
      <c r="Z129" s="246"/>
      <c r="AA129" s="246"/>
      <c r="AB129" s="246"/>
      <c r="AC129" s="246"/>
      <c r="AD129" s="246"/>
      <c r="AE129" s="246"/>
      <c r="AF129" s="246"/>
      <c r="AG129" s="246"/>
      <c r="AH129" s="246"/>
      <c r="AI129" s="246"/>
      <c r="AJ129" s="246"/>
      <c r="AK129" s="246"/>
      <c r="AL129" s="246"/>
      <c r="AM129" s="246"/>
      <c r="AN129" s="246"/>
      <c r="AO129" s="246"/>
      <c r="AP129" s="246"/>
      <c r="AQ129" s="246"/>
      <c r="AR129" s="246"/>
      <c r="AS129" s="246"/>
      <c r="AT129" s="246"/>
      <c r="AU129" s="246"/>
      <c r="AV129" s="246"/>
      <c r="AW129" s="246"/>
      <c r="AX129" s="246"/>
      <c r="AY129" s="246"/>
      <c r="AZ129" s="246"/>
      <c r="BA129" s="246"/>
      <c r="BB129" s="246"/>
      <c r="BC129" s="246"/>
      <c r="BD129" s="246"/>
      <c r="BE129" s="246"/>
      <c r="BF129" s="246"/>
      <c r="BG129" s="246"/>
      <c r="BH129" s="246"/>
      <c r="BI129" s="246"/>
      <c r="BJ129" s="246"/>
      <c r="BK129" s="246"/>
      <c r="BL129" s="246"/>
      <c r="BM129" s="246"/>
      <c r="BN129" s="246"/>
      <c r="BO129" s="246"/>
      <c r="BP129" s="246"/>
      <c r="BQ129" s="246"/>
      <c r="BR129" s="246"/>
      <c r="BS129" s="246"/>
      <c r="BT129" s="246"/>
      <c r="BU129" s="246"/>
      <c r="BV129" s="246"/>
      <c r="BW129" s="246"/>
      <c r="BX129" s="246"/>
      <c r="BY129" s="246"/>
      <c r="BZ129" s="246"/>
      <c r="CA129" s="246"/>
      <c r="CB129" s="246"/>
      <c r="CC129" s="246"/>
      <c r="CD129" s="246"/>
      <c r="CE129" s="246"/>
      <c r="CF129" s="246"/>
      <c r="CG129" s="246"/>
      <c r="CH129" s="246"/>
      <c r="CI129" s="246"/>
      <c r="CJ129" s="246"/>
      <c r="CK129" s="246"/>
      <c r="CL129" s="246"/>
      <c r="CM129" s="246"/>
      <c r="CN129" s="246"/>
      <c r="CO129" s="246"/>
      <c r="CP129" s="246"/>
      <c r="CQ129" s="246"/>
      <c r="CR129" s="246"/>
      <c r="CS129" s="246"/>
      <c r="CT129" s="246"/>
      <c r="CU129" s="246"/>
      <c r="CV129" s="246"/>
      <c r="CW129" s="246"/>
      <c r="CX129" s="246"/>
      <c r="CY129" s="246"/>
      <c r="CZ129" s="246"/>
      <c r="DA129" s="246"/>
      <c r="DB129" s="246"/>
      <c r="DC129" s="246"/>
      <c r="DD129" s="246"/>
      <c r="DE129" s="246"/>
      <c r="DF129" s="246"/>
      <c r="DG129" s="246"/>
      <c r="DH129" s="246"/>
      <c r="DI129" s="246"/>
      <c r="DJ129" s="246"/>
      <c r="DK129" s="246"/>
      <c r="DL129" s="246"/>
    </row>
    <row r="130" spans="1:116" x14ac:dyDescent="0.25">
      <c r="A130" s="247" t="s">
        <v>7149</v>
      </c>
      <c r="B130" s="248" t="s">
        <v>7150</v>
      </c>
      <c r="C130" s="251">
        <v>0</v>
      </c>
      <c r="D130" s="252">
        <v>13</v>
      </c>
      <c r="E130" s="251">
        <v>0</v>
      </c>
      <c r="F130" s="251" t="s">
        <v>14</v>
      </c>
      <c r="G130" s="251">
        <v>4.1109984400000001E-2</v>
      </c>
      <c r="H130" s="251">
        <v>28.1</v>
      </c>
      <c r="I130" s="252">
        <v>0</v>
      </c>
      <c r="J130" s="252" t="str">
        <f>IFERROR(VLOOKUP($B130,'Core Indicators'!$E$3:$EU$906,147,FALSE),"x")</f>
        <v>x</v>
      </c>
      <c r="K130" s="253">
        <v>1.8084671497</v>
      </c>
      <c r="L130" s="251" t="s">
        <v>14</v>
      </c>
      <c r="M130" s="252">
        <v>99</v>
      </c>
      <c r="N130" s="252">
        <v>82</v>
      </c>
      <c r="O130" s="252" t="str">
        <f>IFERROR(VLOOKUP(B130,'Core Indicators'!$E$3:$G$9906,3,FALSE),"x")</f>
        <v>x</v>
      </c>
      <c r="P130" s="252">
        <v>33690</v>
      </c>
      <c r="Q130" s="246"/>
      <c r="R130" s="246"/>
      <c r="S130" s="246"/>
      <c r="T130" s="246"/>
      <c r="U130" s="246"/>
      <c r="V130" s="246"/>
      <c r="W130" s="246"/>
      <c r="X130" s="246"/>
      <c r="Y130" s="246"/>
      <c r="Z130" s="246"/>
      <c r="AA130" s="246"/>
      <c r="AB130" s="246"/>
      <c r="AC130" s="246"/>
      <c r="AD130" s="246"/>
      <c r="AE130" s="246"/>
      <c r="AF130" s="246"/>
      <c r="AG130" s="246"/>
      <c r="AH130" s="246"/>
      <c r="AI130" s="246"/>
      <c r="AJ130" s="246"/>
      <c r="AK130" s="246"/>
      <c r="AL130" s="246"/>
      <c r="AM130" s="246"/>
      <c r="AN130" s="246"/>
      <c r="AO130" s="246"/>
      <c r="AP130" s="246"/>
      <c r="AQ130" s="246"/>
      <c r="AR130" s="246"/>
      <c r="AS130" s="246"/>
      <c r="AT130" s="246"/>
      <c r="AU130" s="246"/>
      <c r="AV130" s="246"/>
      <c r="AW130" s="246"/>
      <c r="AX130" s="246"/>
      <c r="AY130" s="246"/>
      <c r="AZ130" s="246"/>
      <c r="BA130" s="246"/>
      <c r="BB130" s="246"/>
      <c r="BC130" s="246"/>
      <c r="BD130" s="246"/>
      <c r="BE130" s="246"/>
      <c r="BF130" s="246"/>
      <c r="BG130" s="246"/>
      <c r="BH130" s="246"/>
      <c r="BI130" s="246"/>
      <c r="BJ130" s="246"/>
      <c r="BK130" s="246"/>
      <c r="BL130" s="246"/>
      <c r="BM130" s="246"/>
      <c r="BN130" s="246"/>
      <c r="BO130" s="246"/>
      <c r="BP130" s="246"/>
      <c r="BQ130" s="246"/>
      <c r="BR130" s="246"/>
      <c r="BS130" s="246"/>
      <c r="BT130" s="246"/>
      <c r="BU130" s="246"/>
      <c r="BV130" s="246"/>
      <c r="BW130" s="246"/>
      <c r="BX130" s="246"/>
      <c r="BY130" s="246"/>
      <c r="BZ130" s="246"/>
      <c r="CA130" s="246"/>
      <c r="CB130" s="246"/>
      <c r="CC130" s="246"/>
      <c r="CD130" s="246"/>
      <c r="CE130" s="246"/>
      <c r="CF130" s="246"/>
      <c r="CG130" s="246"/>
      <c r="CH130" s="246"/>
      <c r="CI130" s="246"/>
      <c r="CJ130" s="246"/>
      <c r="CK130" s="246"/>
      <c r="CL130" s="246"/>
      <c r="CM130" s="246"/>
      <c r="CN130" s="246"/>
      <c r="CO130" s="246"/>
      <c r="CP130" s="246"/>
      <c r="CQ130" s="246"/>
      <c r="CR130" s="246"/>
      <c r="CS130" s="246"/>
      <c r="CT130" s="246"/>
      <c r="CU130" s="246"/>
      <c r="CV130" s="246"/>
      <c r="CW130" s="246"/>
      <c r="CX130" s="246"/>
      <c r="CY130" s="246"/>
      <c r="CZ130" s="246"/>
      <c r="DA130" s="246"/>
      <c r="DB130" s="246"/>
      <c r="DC130" s="246"/>
      <c r="DD130" s="246"/>
      <c r="DE130" s="246"/>
      <c r="DF130" s="246"/>
      <c r="DG130" s="246"/>
      <c r="DH130" s="246"/>
      <c r="DI130" s="246"/>
      <c r="DJ130" s="246"/>
      <c r="DK130" s="246"/>
      <c r="DL130" s="246"/>
    </row>
    <row r="131" spans="1:116" x14ac:dyDescent="0.25">
      <c r="A131" s="247" t="s">
        <v>7151</v>
      </c>
      <c r="B131" s="248" t="s">
        <v>7152</v>
      </c>
      <c r="C131" s="251">
        <v>0</v>
      </c>
      <c r="D131" s="252">
        <v>12</v>
      </c>
      <c r="E131" s="251">
        <v>0</v>
      </c>
      <c r="F131" s="251" t="s">
        <v>14</v>
      </c>
      <c r="G131" s="251">
        <v>4.4116419499999997E-2</v>
      </c>
      <c r="H131" s="251">
        <v>27.6</v>
      </c>
      <c r="I131" s="252">
        <v>0</v>
      </c>
      <c r="J131" s="252" t="str">
        <f>IFERROR(VLOOKUP($B131,'Core Indicators'!$E$3:$EU$906,147,FALSE),"x")</f>
        <v>x</v>
      </c>
      <c r="K131" s="253">
        <v>1.9849152564999999</v>
      </c>
      <c r="L131" s="251" t="s">
        <v>14</v>
      </c>
      <c r="M131" s="252">
        <v>100</v>
      </c>
      <c r="N131" s="252">
        <v>84</v>
      </c>
      <c r="O131" s="252" t="str">
        <f>IFERROR(VLOOKUP(B131,'Core Indicators'!$E$3:$G$9906,3,FALSE),"x")</f>
        <v>x</v>
      </c>
      <c r="P131" s="252">
        <v>365245</v>
      </c>
      <c r="Q131" s="246"/>
      <c r="R131" s="246"/>
      <c r="S131" s="246"/>
      <c r="T131" s="246"/>
      <c r="U131" s="246"/>
      <c r="V131" s="246"/>
      <c r="W131" s="246"/>
      <c r="X131" s="246"/>
      <c r="Y131" s="246"/>
      <c r="Z131" s="246"/>
      <c r="AA131" s="246"/>
      <c r="AB131" s="246"/>
      <c r="AC131" s="246"/>
      <c r="AD131" s="246"/>
      <c r="AE131" s="246"/>
      <c r="AF131" s="246"/>
      <c r="AG131" s="246"/>
      <c r="AH131" s="246"/>
      <c r="AI131" s="246"/>
      <c r="AJ131" s="246"/>
      <c r="AK131" s="246"/>
      <c r="AL131" s="246"/>
      <c r="AM131" s="246"/>
      <c r="AN131" s="246"/>
      <c r="AO131" s="246"/>
      <c r="AP131" s="246"/>
      <c r="AQ131" s="246"/>
      <c r="AR131" s="246"/>
      <c r="AS131" s="246"/>
      <c r="AT131" s="246"/>
      <c r="AU131" s="246"/>
      <c r="AV131" s="246"/>
      <c r="AW131" s="246"/>
      <c r="AX131" s="246"/>
      <c r="AY131" s="246"/>
      <c r="AZ131" s="246"/>
      <c r="BA131" s="246"/>
      <c r="BB131" s="246"/>
      <c r="BC131" s="246"/>
      <c r="BD131" s="246"/>
      <c r="BE131" s="246"/>
      <c r="BF131" s="246"/>
      <c r="BG131" s="246"/>
      <c r="BH131" s="246"/>
      <c r="BI131" s="246"/>
      <c r="BJ131" s="246"/>
      <c r="BK131" s="246"/>
      <c r="BL131" s="246"/>
      <c r="BM131" s="246"/>
      <c r="BN131" s="246"/>
      <c r="BO131" s="246"/>
      <c r="BP131" s="246"/>
      <c r="BQ131" s="246"/>
      <c r="BR131" s="246"/>
      <c r="BS131" s="246"/>
      <c r="BT131" s="246"/>
      <c r="BU131" s="246"/>
      <c r="BV131" s="246"/>
      <c r="BW131" s="246"/>
      <c r="BX131" s="246"/>
      <c r="BY131" s="246"/>
      <c r="BZ131" s="246"/>
      <c r="CA131" s="246"/>
      <c r="CB131" s="246"/>
      <c r="CC131" s="246"/>
      <c r="CD131" s="246"/>
      <c r="CE131" s="246"/>
      <c r="CF131" s="246"/>
      <c r="CG131" s="246"/>
      <c r="CH131" s="246"/>
      <c r="CI131" s="246"/>
      <c r="CJ131" s="246"/>
      <c r="CK131" s="246"/>
      <c r="CL131" s="246"/>
      <c r="CM131" s="246"/>
      <c r="CN131" s="246"/>
      <c r="CO131" s="246"/>
      <c r="CP131" s="246"/>
      <c r="CQ131" s="246"/>
      <c r="CR131" s="246"/>
      <c r="CS131" s="246"/>
      <c r="CT131" s="246"/>
      <c r="CU131" s="246"/>
      <c r="CV131" s="246"/>
      <c r="CW131" s="246"/>
      <c r="CX131" s="246"/>
      <c r="CY131" s="246"/>
      <c r="CZ131" s="246"/>
      <c r="DA131" s="246"/>
      <c r="DB131" s="246"/>
      <c r="DC131" s="246"/>
      <c r="DD131" s="246"/>
      <c r="DE131" s="246"/>
      <c r="DF131" s="246"/>
      <c r="DG131" s="246"/>
      <c r="DH131" s="246"/>
      <c r="DI131" s="246"/>
      <c r="DJ131" s="246"/>
      <c r="DK131" s="246"/>
      <c r="DL131" s="246"/>
    </row>
    <row r="132" spans="1:116" x14ac:dyDescent="0.25">
      <c r="A132" s="247" t="s">
        <v>7153</v>
      </c>
      <c r="B132" s="248" t="s">
        <v>7154</v>
      </c>
      <c r="C132" s="251">
        <v>0.76569999609999995</v>
      </c>
      <c r="D132" s="252">
        <v>8</v>
      </c>
      <c r="E132" s="251">
        <v>0.09</v>
      </c>
      <c r="F132" s="251">
        <v>5.85</v>
      </c>
      <c r="G132" s="251">
        <v>0.47573758710000003</v>
      </c>
      <c r="H132" s="251">
        <v>32.799999999999997</v>
      </c>
      <c r="I132" s="252">
        <v>4</v>
      </c>
      <c r="J132" s="252" t="str">
        <f>IFERROR(VLOOKUP($B132,'Core Indicators'!$E$3:$EU$906,147,FALSE),"x")</f>
        <v>x</v>
      </c>
      <c r="K132" s="253">
        <v>-0.53553414340000005</v>
      </c>
      <c r="L132" s="251">
        <v>5</v>
      </c>
      <c r="M132" s="252">
        <v>56</v>
      </c>
      <c r="N132" s="252">
        <v>34</v>
      </c>
      <c r="O132" s="252" t="str">
        <f>IFERROR(VLOOKUP(B132,'Core Indicators'!$E$3:$G$9906,3,FALSE),"x")</f>
        <v>x</v>
      </c>
      <c r="P132" s="252">
        <v>143350</v>
      </c>
      <c r="Q132" s="246"/>
      <c r="R132" s="246"/>
      <c r="S132" s="246"/>
      <c r="T132" s="246"/>
      <c r="U132" s="246"/>
      <c r="V132" s="246"/>
      <c r="W132" s="246"/>
      <c r="X132" s="246"/>
      <c r="Y132" s="246"/>
      <c r="Z132" s="246"/>
      <c r="AA132" s="246"/>
      <c r="AB132" s="246"/>
      <c r="AC132" s="246"/>
      <c r="AD132" s="246"/>
      <c r="AE132" s="246"/>
      <c r="AF132" s="246"/>
      <c r="AG132" s="246"/>
      <c r="AH132" s="246"/>
      <c r="AI132" s="246"/>
      <c r="AJ132" s="246"/>
      <c r="AK132" s="246"/>
      <c r="AL132" s="246"/>
      <c r="AM132" s="246"/>
      <c r="AN132" s="246"/>
      <c r="AO132" s="246"/>
      <c r="AP132" s="246"/>
      <c r="AQ132" s="246"/>
      <c r="AR132" s="246"/>
      <c r="AS132" s="246"/>
      <c r="AT132" s="246"/>
      <c r="AU132" s="246"/>
      <c r="AV132" s="246"/>
      <c r="AW132" s="246"/>
      <c r="AX132" s="246"/>
      <c r="AY132" s="246"/>
      <c r="AZ132" s="246"/>
      <c r="BA132" s="246"/>
      <c r="BB132" s="246"/>
      <c r="BC132" s="246"/>
      <c r="BD132" s="246"/>
      <c r="BE132" s="246"/>
      <c r="BF132" s="246"/>
      <c r="BG132" s="246"/>
      <c r="BH132" s="246"/>
      <c r="BI132" s="246"/>
      <c r="BJ132" s="246"/>
      <c r="BK132" s="246"/>
      <c r="BL132" s="246"/>
      <c r="BM132" s="246"/>
      <c r="BN132" s="246"/>
      <c r="BO132" s="246"/>
      <c r="BP132" s="246"/>
      <c r="BQ132" s="246"/>
      <c r="BR132" s="246"/>
      <c r="BS132" s="246"/>
      <c r="BT132" s="246"/>
      <c r="BU132" s="246"/>
      <c r="BV132" s="246"/>
      <c r="BW132" s="246"/>
      <c r="BX132" s="246"/>
      <c r="BY132" s="246"/>
      <c r="BZ132" s="246"/>
      <c r="CA132" s="246"/>
      <c r="CB132" s="246"/>
      <c r="CC132" s="246"/>
      <c r="CD132" s="246"/>
      <c r="CE132" s="246"/>
      <c r="CF132" s="246"/>
      <c r="CG132" s="246"/>
      <c r="CH132" s="246"/>
      <c r="CI132" s="246"/>
      <c r="CJ132" s="246"/>
      <c r="CK132" s="246"/>
      <c r="CL132" s="246"/>
      <c r="CM132" s="246"/>
      <c r="CN132" s="246"/>
      <c r="CO132" s="246"/>
      <c r="CP132" s="246"/>
      <c r="CQ132" s="246"/>
      <c r="CR132" s="246"/>
      <c r="CS132" s="246"/>
      <c r="CT132" s="246"/>
      <c r="CU132" s="246"/>
      <c r="CV132" s="246"/>
      <c r="CW132" s="246"/>
      <c r="CX132" s="246"/>
      <c r="CY132" s="246"/>
      <c r="CZ132" s="246"/>
      <c r="DA132" s="246"/>
      <c r="DB132" s="246"/>
      <c r="DC132" s="246"/>
      <c r="DD132" s="246"/>
      <c r="DE132" s="246"/>
      <c r="DF132" s="246"/>
      <c r="DG132" s="246"/>
      <c r="DH132" s="246"/>
      <c r="DI132" s="246"/>
      <c r="DJ132" s="246"/>
      <c r="DK132" s="246"/>
      <c r="DL132" s="246"/>
    </row>
    <row r="133" spans="1:116" x14ac:dyDescent="0.25">
      <c r="A133" s="247" t="s">
        <v>7155</v>
      </c>
      <c r="B133" s="248" t="s">
        <v>7156</v>
      </c>
      <c r="C133" s="251">
        <v>0</v>
      </c>
      <c r="D133" s="252">
        <v>12</v>
      </c>
      <c r="E133" s="251">
        <v>0</v>
      </c>
      <c r="F133" s="251" t="s">
        <v>14</v>
      </c>
      <c r="G133" s="251" t="s">
        <v>14</v>
      </c>
      <c r="H133" s="251">
        <v>34.799999999999997</v>
      </c>
      <c r="I133" s="252">
        <v>0</v>
      </c>
      <c r="J133" s="252" t="str">
        <f>IFERROR(VLOOKUP($B133,'Core Indicators'!$E$3:$EU$906,147,FALSE),"x")</f>
        <v>x</v>
      </c>
      <c r="K133" s="253">
        <v>-0.76369076969999994</v>
      </c>
      <c r="L133" s="251" t="s">
        <v>14</v>
      </c>
      <c r="M133" s="252">
        <v>77</v>
      </c>
      <c r="N133" s="252" t="s">
        <v>14</v>
      </c>
      <c r="O133" s="252" t="str">
        <f>IFERROR(VLOOKUP(B133,'Core Indicators'!$E$3:$G$9906,3,FALSE),"x")</f>
        <v>x</v>
      </c>
      <c r="P133" s="252">
        <v>20</v>
      </c>
      <c r="Q133" s="246"/>
      <c r="R133" s="246"/>
      <c r="S133" s="246"/>
      <c r="T133" s="246"/>
      <c r="U133" s="246"/>
      <c r="V133" s="246"/>
      <c r="W133" s="246"/>
      <c r="X133" s="246"/>
      <c r="Y133" s="246"/>
      <c r="Z133" s="246"/>
      <c r="AA133" s="246"/>
      <c r="AB133" s="246"/>
      <c r="AC133" s="246"/>
      <c r="AD133" s="246"/>
      <c r="AE133" s="246"/>
      <c r="AF133" s="246"/>
      <c r="AG133" s="246"/>
      <c r="AH133" s="246"/>
      <c r="AI133" s="246"/>
      <c r="AJ133" s="246"/>
      <c r="AK133" s="246"/>
      <c r="AL133" s="246"/>
      <c r="AM133" s="246"/>
      <c r="AN133" s="246"/>
      <c r="AO133" s="246"/>
      <c r="AP133" s="246"/>
      <c r="AQ133" s="246"/>
      <c r="AR133" s="246"/>
      <c r="AS133" s="246"/>
      <c r="AT133" s="246"/>
      <c r="AU133" s="246"/>
      <c r="AV133" s="246"/>
      <c r="AW133" s="246"/>
      <c r="AX133" s="246"/>
      <c r="AY133" s="246"/>
      <c r="AZ133" s="246"/>
      <c r="BA133" s="246"/>
      <c r="BB133" s="246"/>
      <c r="BC133" s="246"/>
      <c r="BD133" s="246"/>
      <c r="BE133" s="246"/>
      <c r="BF133" s="246"/>
      <c r="BG133" s="246"/>
      <c r="BH133" s="246"/>
      <c r="BI133" s="246"/>
      <c r="BJ133" s="246"/>
      <c r="BK133" s="246"/>
      <c r="BL133" s="246"/>
      <c r="BM133" s="246"/>
      <c r="BN133" s="246"/>
      <c r="BO133" s="246"/>
      <c r="BP133" s="246"/>
      <c r="BQ133" s="246"/>
      <c r="BR133" s="246"/>
      <c r="BS133" s="246"/>
      <c r="BT133" s="246"/>
      <c r="BU133" s="246"/>
      <c r="BV133" s="246"/>
      <c r="BW133" s="246"/>
      <c r="BX133" s="246"/>
      <c r="BY133" s="246"/>
      <c r="BZ133" s="246"/>
      <c r="CA133" s="246"/>
      <c r="CB133" s="246"/>
      <c r="CC133" s="246"/>
      <c r="CD133" s="246"/>
      <c r="CE133" s="246"/>
      <c r="CF133" s="246"/>
      <c r="CG133" s="246"/>
      <c r="CH133" s="246"/>
      <c r="CI133" s="246"/>
      <c r="CJ133" s="246"/>
      <c r="CK133" s="246"/>
      <c r="CL133" s="246"/>
      <c r="CM133" s="246"/>
      <c r="CN133" s="246"/>
      <c r="CO133" s="246"/>
      <c r="CP133" s="246"/>
      <c r="CQ133" s="246"/>
      <c r="CR133" s="246"/>
      <c r="CS133" s="246"/>
      <c r="CT133" s="246"/>
      <c r="CU133" s="246"/>
      <c r="CV133" s="246"/>
      <c r="CW133" s="246"/>
      <c r="CX133" s="246"/>
      <c r="CY133" s="246"/>
      <c r="CZ133" s="246"/>
      <c r="DA133" s="246"/>
      <c r="DB133" s="246"/>
      <c r="DC133" s="246"/>
      <c r="DD133" s="246"/>
      <c r="DE133" s="246"/>
      <c r="DF133" s="246"/>
      <c r="DG133" s="246"/>
      <c r="DH133" s="246"/>
      <c r="DI133" s="246"/>
      <c r="DJ133" s="246"/>
      <c r="DK133" s="246"/>
      <c r="DL133" s="246"/>
    </row>
    <row r="134" spans="1:116" x14ac:dyDescent="0.25">
      <c r="A134" s="247" t="s">
        <v>7157</v>
      </c>
      <c r="B134" s="248" t="s">
        <v>7158</v>
      </c>
      <c r="C134" s="251">
        <v>0.50848300209999997</v>
      </c>
      <c r="D134" s="252">
        <v>13</v>
      </c>
      <c r="E134" s="251">
        <v>0</v>
      </c>
      <c r="F134" s="251" t="s">
        <v>14</v>
      </c>
      <c r="G134" s="251">
        <v>0.13293942289999999</v>
      </c>
      <c r="H134" s="251" t="s">
        <v>14</v>
      </c>
      <c r="I134" s="252">
        <v>0</v>
      </c>
      <c r="J134" s="252" t="str">
        <f>IFERROR(VLOOKUP($B134,'Core Indicators'!$E$3:$EU$906,147,FALSE),"x")</f>
        <v>x</v>
      </c>
      <c r="K134" s="253">
        <v>1.8847389220999999</v>
      </c>
      <c r="L134" s="251" t="s">
        <v>14</v>
      </c>
      <c r="M134" s="252">
        <v>97</v>
      </c>
      <c r="N134" s="252">
        <v>87</v>
      </c>
      <c r="O134" s="252" t="str">
        <f>IFERROR(VLOOKUP(B134,'Core Indicators'!$E$3:$G$9906,3,FALSE),"x")</f>
        <v>x</v>
      </c>
      <c r="P134" s="252">
        <v>263310</v>
      </c>
      <c r="Q134" s="246"/>
      <c r="R134" s="246"/>
      <c r="S134" s="246"/>
      <c r="T134" s="246"/>
      <c r="U134" s="246"/>
      <c r="V134" s="246"/>
      <c r="W134" s="246"/>
      <c r="X134" s="246"/>
      <c r="Y134" s="246"/>
      <c r="Z134" s="246"/>
      <c r="AA134" s="246"/>
      <c r="AB134" s="246"/>
      <c r="AC134" s="246"/>
      <c r="AD134" s="246"/>
      <c r="AE134" s="246"/>
      <c r="AF134" s="246"/>
      <c r="AG134" s="246"/>
      <c r="AH134" s="246"/>
      <c r="AI134" s="246"/>
      <c r="AJ134" s="246"/>
      <c r="AK134" s="246"/>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6"/>
      <c r="BK134" s="246"/>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246"/>
      <c r="CM134" s="246"/>
      <c r="CN134" s="246"/>
      <c r="CO134" s="246"/>
      <c r="CP134" s="246"/>
      <c r="CQ134" s="246"/>
      <c r="CR134" s="246"/>
      <c r="CS134" s="246"/>
      <c r="CT134" s="246"/>
      <c r="CU134" s="246"/>
      <c r="CV134" s="246"/>
      <c r="CW134" s="246"/>
      <c r="CX134" s="246"/>
      <c r="CY134" s="246"/>
      <c r="CZ134" s="246"/>
      <c r="DA134" s="246"/>
      <c r="DB134" s="246"/>
      <c r="DC134" s="246"/>
      <c r="DD134" s="246"/>
      <c r="DE134" s="246"/>
      <c r="DF134" s="246"/>
      <c r="DG134" s="246"/>
      <c r="DH134" s="246"/>
      <c r="DI134" s="246"/>
      <c r="DJ134" s="246"/>
      <c r="DK134" s="246"/>
      <c r="DL134" s="246"/>
    </row>
    <row r="135" spans="1:116" x14ac:dyDescent="0.25">
      <c r="A135" s="247" t="s">
        <v>7159</v>
      </c>
      <c r="B135" s="248" t="s">
        <v>7160</v>
      </c>
      <c r="C135" s="251">
        <v>0.45239998590000002</v>
      </c>
      <c r="D135" s="252">
        <v>5</v>
      </c>
      <c r="E135" s="251">
        <v>0</v>
      </c>
      <c r="F135" s="251">
        <v>2.9</v>
      </c>
      <c r="G135" s="251">
        <v>0.30388778789999998</v>
      </c>
      <c r="H135" s="251" t="s">
        <v>14</v>
      </c>
      <c r="I135" s="252">
        <v>2</v>
      </c>
      <c r="J135" s="252" t="str">
        <f>IFERROR(VLOOKUP($B135,'Core Indicators'!$E$3:$EU$906,147,FALSE),"x")</f>
        <v>x</v>
      </c>
      <c r="K135" s="253">
        <v>0.55440390110000004</v>
      </c>
      <c r="L135" s="251">
        <v>1.75</v>
      </c>
      <c r="M135" s="252">
        <v>23</v>
      </c>
      <c r="N135" s="252">
        <v>52</v>
      </c>
      <c r="O135" s="252" t="str">
        <f>IFERROR(VLOOKUP(B135,'Core Indicators'!$E$3:$G$9906,3,FALSE),"x")</f>
        <v>x</v>
      </c>
      <c r="P135" s="252">
        <v>309500</v>
      </c>
      <c r="Q135" s="246"/>
      <c r="R135" s="246"/>
      <c r="S135" s="246"/>
      <c r="T135" s="246"/>
      <c r="U135" s="246"/>
      <c r="V135" s="246"/>
      <c r="W135" s="246"/>
      <c r="X135" s="246"/>
      <c r="Y135" s="246"/>
      <c r="Z135" s="246"/>
      <c r="AA135" s="246"/>
      <c r="AB135" s="246"/>
      <c r="AC135" s="246"/>
      <c r="AD135" s="246"/>
      <c r="AE135" s="246"/>
      <c r="AF135" s="246"/>
      <c r="AG135" s="246"/>
      <c r="AH135" s="246"/>
      <c r="AI135" s="246"/>
      <c r="AJ135" s="246"/>
      <c r="AK135" s="246"/>
      <c r="AL135" s="246"/>
      <c r="AM135" s="246"/>
      <c r="AN135" s="246"/>
      <c r="AO135" s="246"/>
      <c r="AP135" s="246"/>
      <c r="AQ135" s="246"/>
      <c r="AR135" s="246"/>
      <c r="AS135" s="246"/>
      <c r="AT135" s="246"/>
      <c r="AU135" s="246"/>
      <c r="AV135" s="246"/>
      <c r="AW135" s="246"/>
      <c r="AX135" s="246"/>
      <c r="AY135" s="246"/>
      <c r="AZ135" s="246"/>
      <c r="BA135" s="246"/>
      <c r="BB135" s="246"/>
      <c r="BC135" s="246"/>
      <c r="BD135" s="246"/>
      <c r="BE135" s="246"/>
      <c r="BF135" s="246"/>
      <c r="BG135" s="246"/>
      <c r="BH135" s="246"/>
      <c r="BI135" s="246"/>
      <c r="BJ135" s="246"/>
      <c r="BK135" s="246"/>
      <c r="BL135" s="246"/>
      <c r="BM135" s="246"/>
      <c r="BN135" s="246"/>
      <c r="BO135" s="246"/>
      <c r="BP135" s="246"/>
      <c r="BQ135" s="246"/>
      <c r="BR135" s="246"/>
      <c r="BS135" s="246"/>
      <c r="BT135" s="246"/>
      <c r="BU135" s="246"/>
      <c r="BV135" s="246"/>
      <c r="BW135" s="246"/>
      <c r="BX135" s="246"/>
      <c r="BY135" s="246"/>
      <c r="BZ135" s="246"/>
      <c r="CA135" s="246"/>
      <c r="CB135" s="246"/>
      <c r="CC135" s="246"/>
      <c r="CD135" s="246"/>
      <c r="CE135" s="246"/>
      <c r="CF135" s="246"/>
      <c r="CG135" s="246"/>
      <c r="CH135" s="246"/>
      <c r="CI135" s="246"/>
      <c r="CJ135" s="246"/>
      <c r="CK135" s="246"/>
      <c r="CL135" s="246"/>
      <c r="CM135" s="246"/>
      <c r="CN135" s="246"/>
      <c r="CO135" s="246"/>
      <c r="CP135" s="246"/>
      <c r="CQ135" s="246"/>
      <c r="CR135" s="246"/>
      <c r="CS135" s="246"/>
      <c r="CT135" s="246"/>
      <c r="CU135" s="246"/>
      <c r="CV135" s="246"/>
      <c r="CW135" s="246"/>
      <c r="CX135" s="246"/>
      <c r="CY135" s="246"/>
      <c r="CZ135" s="246"/>
      <c r="DA135" s="246"/>
      <c r="DB135" s="246"/>
      <c r="DC135" s="246"/>
      <c r="DD135" s="246"/>
      <c r="DE135" s="246"/>
      <c r="DF135" s="246"/>
      <c r="DG135" s="246"/>
      <c r="DH135" s="246"/>
      <c r="DI135" s="246"/>
      <c r="DJ135" s="246"/>
      <c r="DK135" s="246"/>
      <c r="DL135" s="246"/>
    </row>
    <row r="136" spans="1:116" x14ac:dyDescent="0.25">
      <c r="A136" s="247" t="s">
        <v>219</v>
      </c>
      <c r="B136" s="248" t="s">
        <v>7161</v>
      </c>
      <c r="C136" s="251">
        <v>0.63669099569999998</v>
      </c>
      <c r="D136" s="252">
        <v>3</v>
      </c>
      <c r="E136" s="251">
        <v>0.16</v>
      </c>
      <c r="F136" s="251">
        <v>3.75</v>
      </c>
      <c r="G136" s="251">
        <v>0.54718978070000002</v>
      </c>
      <c r="H136" s="251">
        <v>31.6</v>
      </c>
      <c r="I136" s="252">
        <v>6</v>
      </c>
      <c r="J136" s="252">
        <f>IFERROR(VLOOKUP($B136,'Core Indicators'!$E$3:$EU$906,147,FALSE),"x")</f>
        <v>720</v>
      </c>
      <c r="K136" s="253">
        <v>-0.66757869719999996</v>
      </c>
      <c r="L136" s="251">
        <v>3.25</v>
      </c>
      <c r="M136" s="252">
        <v>38</v>
      </c>
      <c r="N136" s="252">
        <v>32</v>
      </c>
      <c r="O136" s="252">
        <f>IFERROR(VLOOKUP(B136,'Core Indicators'!$E$3:$G$9906,3,FALSE),"x")</f>
        <v>229489000</v>
      </c>
      <c r="P136" s="252">
        <v>770880</v>
      </c>
      <c r="Q136" s="246"/>
      <c r="R136" s="246"/>
      <c r="S136" s="246"/>
      <c r="T136" s="246"/>
      <c r="U136" s="246"/>
      <c r="V136" s="246"/>
      <c r="W136" s="246"/>
      <c r="X136" s="246"/>
      <c r="Y136" s="246"/>
      <c r="Z136" s="246"/>
      <c r="AA136" s="246"/>
      <c r="AB136" s="246"/>
      <c r="AC136" s="246"/>
      <c r="AD136" s="246"/>
      <c r="AE136" s="246"/>
      <c r="AF136" s="246"/>
      <c r="AG136" s="246"/>
      <c r="AH136" s="246"/>
      <c r="AI136" s="246"/>
      <c r="AJ136" s="246"/>
      <c r="AK136" s="246"/>
      <c r="AL136" s="246"/>
      <c r="AM136" s="246"/>
      <c r="AN136" s="246"/>
      <c r="AO136" s="246"/>
      <c r="AP136" s="246"/>
      <c r="AQ136" s="246"/>
      <c r="AR136" s="246"/>
      <c r="AS136" s="246"/>
      <c r="AT136" s="246"/>
      <c r="AU136" s="246"/>
      <c r="AV136" s="246"/>
      <c r="AW136" s="246"/>
      <c r="AX136" s="246"/>
      <c r="AY136" s="246"/>
      <c r="AZ136" s="246"/>
      <c r="BA136" s="246"/>
      <c r="BB136" s="246"/>
      <c r="BC136" s="246"/>
      <c r="BD136" s="246"/>
      <c r="BE136" s="246"/>
      <c r="BF136" s="246"/>
      <c r="BG136" s="246"/>
      <c r="BH136" s="246"/>
      <c r="BI136" s="246"/>
      <c r="BJ136" s="246"/>
      <c r="BK136" s="246"/>
      <c r="BL136" s="246"/>
      <c r="BM136" s="246"/>
      <c r="BN136" s="246"/>
      <c r="BO136" s="246"/>
      <c r="BP136" s="246"/>
      <c r="BQ136" s="246"/>
      <c r="BR136" s="246"/>
      <c r="BS136" s="246"/>
      <c r="BT136" s="246"/>
      <c r="BU136" s="246"/>
      <c r="BV136" s="246"/>
      <c r="BW136" s="246"/>
      <c r="BX136" s="246"/>
      <c r="BY136" s="246"/>
      <c r="BZ136" s="246"/>
      <c r="CA136" s="246"/>
      <c r="CB136" s="246"/>
      <c r="CC136" s="246"/>
      <c r="CD136" s="246"/>
      <c r="CE136" s="246"/>
      <c r="CF136" s="246"/>
      <c r="CG136" s="246"/>
      <c r="CH136" s="246"/>
      <c r="CI136" s="246"/>
      <c r="CJ136" s="246"/>
      <c r="CK136" s="246"/>
      <c r="CL136" s="246"/>
      <c r="CM136" s="246"/>
      <c r="CN136" s="246"/>
      <c r="CO136" s="246"/>
      <c r="CP136" s="246"/>
      <c r="CQ136" s="246"/>
      <c r="CR136" s="246"/>
      <c r="CS136" s="246"/>
      <c r="CT136" s="246"/>
      <c r="CU136" s="246"/>
      <c r="CV136" s="246"/>
      <c r="CW136" s="246"/>
      <c r="CX136" s="246"/>
      <c r="CY136" s="246"/>
      <c r="CZ136" s="246"/>
      <c r="DA136" s="246"/>
      <c r="DB136" s="246"/>
      <c r="DC136" s="246"/>
      <c r="DD136" s="246"/>
      <c r="DE136" s="246"/>
      <c r="DF136" s="246"/>
      <c r="DG136" s="246"/>
      <c r="DH136" s="246"/>
      <c r="DI136" s="246"/>
      <c r="DJ136" s="246"/>
      <c r="DK136" s="246"/>
      <c r="DL136" s="246"/>
    </row>
    <row r="137" spans="1:116" x14ac:dyDescent="0.25">
      <c r="A137" s="247" t="s">
        <v>7162</v>
      </c>
      <c r="B137" s="248" t="s">
        <v>7163</v>
      </c>
      <c r="C137" s="251">
        <v>0.3385659808</v>
      </c>
      <c r="D137" s="252">
        <v>12</v>
      </c>
      <c r="E137" s="251">
        <v>0.126</v>
      </c>
      <c r="F137" s="251">
        <v>7.05</v>
      </c>
      <c r="G137" s="251">
        <v>0.45966340729999999</v>
      </c>
      <c r="H137" s="251">
        <v>49.8</v>
      </c>
      <c r="I137" s="252">
        <v>0</v>
      </c>
      <c r="J137" s="252" t="str">
        <f>IFERROR(VLOOKUP($B137,'Core Indicators'!$E$3:$EU$906,147,FALSE),"x")</f>
        <v>x</v>
      </c>
      <c r="K137" s="253">
        <v>-0.1190349832</v>
      </c>
      <c r="L137" s="251">
        <v>6</v>
      </c>
      <c r="M137" s="252">
        <v>84</v>
      </c>
      <c r="N137" s="252">
        <v>36</v>
      </c>
      <c r="O137" s="252" t="str">
        <f>IFERROR(VLOOKUP(B137,'Core Indicators'!$E$3:$G$9906,3,FALSE),"x")</f>
        <v>x</v>
      </c>
      <c r="P137" s="252">
        <v>74340</v>
      </c>
      <c r="Q137" s="246"/>
      <c r="R137" s="246"/>
      <c r="S137" s="246"/>
      <c r="T137" s="246"/>
      <c r="U137" s="246"/>
      <c r="V137" s="246"/>
      <c r="W137" s="246"/>
      <c r="X137" s="246"/>
      <c r="Y137" s="246"/>
      <c r="Z137" s="246"/>
      <c r="AA137" s="246"/>
      <c r="AB137" s="246"/>
      <c r="AC137" s="246"/>
      <c r="AD137" s="246"/>
      <c r="AE137" s="246"/>
      <c r="AF137" s="246"/>
      <c r="AG137" s="246"/>
      <c r="AH137" s="246"/>
      <c r="AI137" s="246"/>
      <c r="AJ137" s="246"/>
      <c r="AK137" s="246"/>
      <c r="AL137" s="246"/>
      <c r="AM137" s="246"/>
      <c r="AN137" s="246"/>
      <c r="AO137" s="246"/>
      <c r="AP137" s="246"/>
      <c r="AQ137" s="246"/>
      <c r="AR137" s="246"/>
      <c r="AS137" s="246"/>
      <c r="AT137" s="246"/>
      <c r="AU137" s="246"/>
      <c r="AV137" s="246"/>
      <c r="AW137" s="246"/>
      <c r="AX137" s="246"/>
      <c r="AY137" s="246"/>
      <c r="AZ137" s="246"/>
      <c r="BA137" s="246"/>
      <c r="BB137" s="246"/>
      <c r="BC137" s="246"/>
      <c r="BD137" s="246"/>
      <c r="BE137" s="246"/>
      <c r="BF137" s="246"/>
      <c r="BG137" s="246"/>
      <c r="BH137" s="246"/>
      <c r="BI137" s="246"/>
      <c r="BJ137" s="246"/>
      <c r="BK137" s="246"/>
      <c r="BL137" s="246"/>
      <c r="BM137" s="246"/>
      <c r="BN137" s="246"/>
      <c r="BO137" s="246"/>
      <c r="BP137" s="246"/>
      <c r="BQ137" s="246"/>
      <c r="BR137" s="246"/>
      <c r="BS137" s="246"/>
      <c r="BT137" s="246"/>
      <c r="BU137" s="246"/>
      <c r="BV137" s="246"/>
      <c r="BW137" s="246"/>
      <c r="BX137" s="246"/>
      <c r="BY137" s="246"/>
      <c r="BZ137" s="246"/>
      <c r="CA137" s="246"/>
      <c r="CB137" s="246"/>
      <c r="CC137" s="246"/>
      <c r="CD137" s="246"/>
      <c r="CE137" s="246"/>
      <c r="CF137" s="246"/>
      <c r="CG137" s="246"/>
      <c r="CH137" s="246"/>
      <c r="CI137" s="246"/>
      <c r="CJ137" s="246"/>
      <c r="CK137" s="246"/>
      <c r="CL137" s="246"/>
      <c r="CM137" s="246"/>
      <c r="CN137" s="246"/>
      <c r="CO137" s="246"/>
      <c r="CP137" s="246"/>
      <c r="CQ137" s="246"/>
      <c r="CR137" s="246"/>
      <c r="CS137" s="246"/>
      <c r="CT137" s="246"/>
      <c r="CU137" s="246"/>
      <c r="CV137" s="246"/>
      <c r="CW137" s="246"/>
      <c r="CX137" s="246"/>
      <c r="CY137" s="246"/>
      <c r="CZ137" s="246"/>
      <c r="DA137" s="246"/>
      <c r="DB137" s="246"/>
      <c r="DC137" s="246"/>
      <c r="DD137" s="246"/>
      <c r="DE137" s="246"/>
      <c r="DF137" s="246"/>
      <c r="DG137" s="246"/>
      <c r="DH137" s="246"/>
      <c r="DI137" s="246"/>
      <c r="DJ137" s="246"/>
      <c r="DK137" s="246"/>
      <c r="DL137" s="246"/>
    </row>
    <row r="138" spans="1:116" x14ac:dyDescent="0.25">
      <c r="A138" s="247" t="s">
        <v>638</v>
      </c>
      <c r="B138" s="248" t="s">
        <v>7164</v>
      </c>
      <c r="C138" s="251">
        <v>0.59663501870000002</v>
      </c>
      <c r="D138" s="252">
        <v>9</v>
      </c>
      <c r="E138" s="251">
        <v>0.45</v>
      </c>
      <c r="F138" s="251">
        <v>6.55</v>
      </c>
      <c r="G138" s="251">
        <v>0.38092470439999998</v>
      </c>
      <c r="H138" s="251">
        <v>41.5</v>
      </c>
      <c r="I138" s="252">
        <v>6</v>
      </c>
      <c r="J138" s="252" t="str">
        <f>IFERROR(VLOOKUP($B138,'Core Indicators'!$E$3:$EU$906,147,FALSE),"x")</f>
        <v>x</v>
      </c>
      <c r="K138" s="253">
        <v>-0.48720264429999999</v>
      </c>
      <c r="L138" s="251">
        <v>6.25</v>
      </c>
      <c r="M138" s="252">
        <v>72</v>
      </c>
      <c r="N138" s="252">
        <v>36</v>
      </c>
      <c r="O138" s="252">
        <f>IFERROR(VLOOKUP(B138,'Core Indicators'!$E$3:$G$9906,3,FALSE),"x")</f>
        <v>33000000</v>
      </c>
      <c r="P138" s="252">
        <v>1280000</v>
      </c>
      <c r="Q138" s="246"/>
      <c r="R138" s="246"/>
      <c r="S138" s="246"/>
      <c r="T138" s="246"/>
      <c r="U138" s="246"/>
      <c r="V138" s="246"/>
      <c r="W138" s="246"/>
      <c r="X138" s="246"/>
      <c r="Y138" s="246"/>
      <c r="Z138" s="246"/>
      <c r="AA138" s="246"/>
      <c r="AB138" s="246"/>
      <c r="AC138" s="246"/>
      <c r="AD138" s="246"/>
      <c r="AE138" s="246"/>
      <c r="AF138" s="246"/>
      <c r="AG138" s="246"/>
      <c r="AH138" s="246"/>
      <c r="AI138" s="246"/>
      <c r="AJ138" s="246"/>
      <c r="AK138" s="246"/>
      <c r="AL138" s="246"/>
      <c r="AM138" s="246"/>
      <c r="AN138" s="246"/>
      <c r="AO138" s="246"/>
      <c r="AP138" s="246"/>
      <c r="AQ138" s="246"/>
      <c r="AR138" s="246"/>
      <c r="AS138" s="246"/>
      <c r="AT138" s="246"/>
      <c r="AU138" s="246"/>
      <c r="AV138" s="246"/>
      <c r="AW138" s="246"/>
      <c r="AX138" s="246"/>
      <c r="AY138" s="246"/>
      <c r="AZ138" s="246"/>
      <c r="BA138" s="246"/>
      <c r="BB138" s="246"/>
      <c r="BC138" s="246"/>
      <c r="BD138" s="246"/>
      <c r="BE138" s="246"/>
      <c r="BF138" s="246"/>
      <c r="BG138" s="246"/>
      <c r="BH138" s="246"/>
      <c r="BI138" s="246"/>
      <c r="BJ138" s="246"/>
      <c r="BK138" s="246"/>
      <c r="BL138" s="246"/>
      <c r="BM138" s="246"/>
      <c r="BN138" s="246"/>
      <c r="BO138" s="246"/>
      <c r="BP138" s="246"/>
      <c r="BQ138" s="246"/>
      <c r="BR138" s="246"/>
      <c r="BS138" s="246"/>
      <c r="BT138" s="246"/>
      <c r="BU138" s="246"/>
      <c r="BV138" s="246"/>
      <c r="BW138" s="246"/>
      <c r="BX138" s="246"/>
      <c r="BY138" s="246"/>
      <c r="BZ138" s="246"/>
      <c r="CA138" s="246"/>
      <c r="CB138" s="246"/>
      <c r="CC138" s="246"/>
      <c r="CD138" s="246"/>
      <c r="CE138" s="246"/>
      <c r="CF138" s="246"/>
      <c r="CG138" s="246"/>
      <c r="CH138" s="246"/>
      <c r="CI138" s="246"/>
      <c r="CJ138" s="246"/>
      <c r="CK138" s="246"/>
      <c r="CL138" s="246"/>
      <c r="CM138" s="246"/>
      <c r="CN138" s="246"/>
      <c r="CO138" s="246"/>
      <c r="CP138" s="246"/>
      <c r="CQ138" s="246"/>
      <c r="CR138" s="246"/>
      <c r="CS138" s="246"/>
      <c r="CT138" s="246"/>
      <c r="CU138" s="246"/>
      <c r="CV138" s="246"/>
      <c r="CW138" s="246"/>
      <c r="CX138" s="246"/>
      <c r="CY138" s="246"/>
      <c r="CZ138" s="246"/>
      <c r="DA138" s="246"/>
      <c r="DB138" s="246"/>
      <c r="DC138" s="246"/>
      <c r="DD138" s="246"/>
      <c r="DE138" s="246"/>
      <c r="DF138" s="246"/>
      <c r="DG138" s="246"/>
      <c r="DH138" s="246"/>
      <c r="DI138" s="246"/>
      <c r="DJ138" s="246"/>
      <c r="DK138" s="246"/>
      <c r="DL138" s="246"/>
    </row>
    <row r="139" spans="1:116" x14ac:dyDescent="0.25">
      <c r="A139" s="247" t="s">
        <v>979</v>
      </c>
      <c r="B139" s="248" t="s">
        <v>7165</v>
      </c>
      <c r="C139" s="251">
        <v>0.253667953</v>
      </c>
      <c r="D139" s="252">
        <v>9</v>
      </c>
      <c r="E139" s="251">
        <v>0.14099999999999999</v>
      </c>
      <c r="F139" s="251">
        <v>5.75</v>
      </c>
      <c r="G139" s="251">
        <v>0.42524208769999999</v>
      </c>
      <c r="H139" s="251">
        <v>42.3</v>
      </c>
      <c r="I139" s="252">
        <v>8</v>
      </c>
      <c r="J139" s="252">
        <f>IFERROR(VLOOKUP($B139,'Core Indicators'!$E$3:$EU$906,147,FALSE),"x")</f>
        <v>434</v>
      </c>
      <c r="K139" s="253">
        <v>-0.47730070349999998</v>
      </c>
      <c r="L139" s="251">
        <v>4.75</v>
      </c>
      <c r="M139" s="252">
        <v>59</v>
      </c>
      <c r="N139" s="252">
        <v>34</v>
      </c>
      <c r="O139" s="252">
        <f>IFERROR(VLOOKUP(B139,'Core Indicators'!$E$3:$G$9906,3,FALSE),"x")</f>
        <v>109033000</v>
      </c>
      <c r="P139" s="252">
        <v>298170</v>
      </c>
      <c r="Q139" s="246"/>
      <c r="R139" s="246"/>
      <c r="S139" s="246"/>
      <c r="T139" s="246"/>
      <c r="U139" s="246"/>
      <c r="V139" s="246"/>
      <c r="W139" s="246"/>
      <c r="X139" s="246"/>
      <c r="Y139" s="246"/>
      <c r="Z139" s="246"/>
      <c r="AA139" s="246"/>
      <c r="AB139" s="246"/>
      <c r="AC139" s="246"/>
      <c r="AD139" s="246"/>
      <c r="AE139" s="246"/>
      <c r="AF139" s="246"/>
      <c r="AG139" s="246"/>
      <c r="AH139" s="246"/>
      <c r="AI139" s="246"/>
      <c r="AJ139" s="246"/>
      <c r="AK139" s="246"/>
      <c r="AL139" s="246"/>
      <c r="AM139" s="246"/>
      <c r="AN139" s="246"/>
      <c r="AO139" s="246"/>
      <c r="AP139" s="246"/>
      <c r="AQ139" s="246"/>
      <c r="AR139" s="246"/>
      <c r="AS139" s="246"/>
      <c r="AT139" s="246"/>
      <c r="AU139" s="246"/>
      <c r="AV139" s="246"/>
      <c r="AW139" s="246"/>
      <c r="AX139" s="246"/>
      <c r="AY139" s="246"/>
      <c r="AZ139" s="246"/>
      <c r="BA139" s="246"/>
      <c r="BB139" s="246"/>
      <c r="BC139" s="246"/>
      <c r="BD139" s="246"/>
      <c r="BE139" s="246"/>
      <c r="BF139" s="246"/>
      <c r="BG139" s="246"/>
      <c r="BH139" s="246"/>
      <c r="BI139" s="246"/>
      <c r="BJ139" s="246"/>
      <c r="BK139" s="246"/>
      <c r="BL139" s="246"/>
      <c r="BM139" s="246"/>
      <c r="BN139" s="246"/>
      <c r="BO139" s="246"/>
      <c r="BP139" s="246"/>
      <c r="BQ139" s="246"/>
      <c r="BR139" s="246"/>
      <c r="BS139" s="246"/>
      <c r="BT139" s="246"/>
      <c r="BU139" s="246"/>
      <c r="BV139" s="246"/>
      <c r="BW139" s="246"/>
      <c r="BX139" s="246"/>
      <c r="BY139" s="246"/>
      <c r="BZ139" s="246"/>
      <c r="CA139" s="246"/>
      <c r="CB139" s="246"/>
      <c r="CC139" s="246"/>
      <c r="CD139" s="246"/>
      <c r="CE139" s="246"/>
      <c r="CF139" s="246"/>
      <c r="CG139" s="246"/>
      <c r="CH139" s="246"/>
      <c r="CI139" s="246"/>
      <c r="CJ139" s="246"/>
      <c r="CK139" s="246"/>
      <c r="CL139" s="246"/>
      <c r="CM139" s="246"/>
      <c r="CN139" s="246"/>
      <c r="CO139" s="246"/>
      <c r="CP139" s="246"/>
      <c r="CQ139" s="246"/>
      <c r="CR139" s="246"/>
      <c r="CS139" s="246"/>
      <c r="CT139" s="246"/>
      <c r="CU139" s="246"/>
      <c r="CV139" s="246"/>
      <c r="CW139" s="246"/>
      <c r="CX139" s="246"/>
      <c r="CY139" s="246"/>
      <c r="CZ139" s="246"/>
      <c r="DA139" s="246"/>
      <c r="DB139" s="246"/>
      <c r="DC139" s="246"/>
      <c r="DD139" s="246"/>
      <c r="DE139" s="246"/>
      <c r="DF139" s="246"/>
      <c r="DG139" s="246"/>
      <c r="DH139" s="246"/>
      <c r="DI139" s="246"/>
      <c r="DJ139" s="246"/>
      <c r="DK139" s="246"/>
      <c r="DL139" s="246"/>
    </row>
    <row r="140" spans="1:116" x14ac:dyDescent="0.25">
      <c r="A140" s="247" t="s">
        <v>7166</v>
      </c>
      <c r="B140" s="248" t="s">
        <v>7167</v>
      </c>
      <c r="C140" s="251">
        <v>0</v>
      </c>
      <c r="D140" s="252">
        <v>12</v>
      </c>
      <c r="E140" s="251">
        <v>0</v>
      </c>
      <c r="F140" s="251" t="s">
        <v>14</v>
      </c>
      <c r="G140" s="251" t="s">
        <v>14</v>
      </c>
      <c r="H140" s="251" t="s">
        <v>14</v>
      </c>
      <c r="I140" s="252">
        <v>0</v>
      </c>
      <c r="J140" s="252" t="str">
        <f>IFERROR(VLOOKUP($B140,'Core Indicators'!$E$3:$EU$906,147,FALSE),"x")</f>
        <v>x</v>
      </c>
      <c r="K140" s="253">
        <v>0.31445762519999998</v>
      </c>
      <c r="L140" s="251" t="s">
        <v>14</v>
      </c>
      <c r="M140" s="252">
        <v>92</v>
      </c>
      <c r="N140" s="252" t="s">
        <v>14</v>
      </c>
      <c r="O140" s="252" t="str">
        <f>IFERROR(VLOOKUP(B140,'Core Indicators'!$E$3:$G$9906,3,FALSE),"x")</f>
        <v>x</v>
      </c>
      <c r="P140" s="252">
        <v>460</v>
      </c>
      <c r="Q140" s="246"/>
      <c r="R140" s="246"/>
      <c r="S140" s="246"/>
      <c r="T140" s="246"/>
      <c r="U140" s="246"/>
      <c r="V140" s="246"/>
      <c r="W140" s="246"/>
      <c r="X140" s="246"/>
      <c r="Y140" s="246"/>
      <c r="Z140" s="246"/>
      <c r="AA140" s="246"/>
      <c r="AB140" s="246"/>
      <c r="AC140" s="246"/>
      <c r="AD140" s="246"/>
      <c r="AE140" s="246"/>
      <c r="AF140" s="246"/>
      <c r="AG140" s="246"/>
      <c r="AH140" s="246"/>
      <c r="AI140" s="246"/>
      <c r="AJ140" s="246"/>
      <c r="AK140" s="246"/>
      <c r="AL140" s="246"/>
      <c r="AM140" s="246"/>
      <c r="AN140" s="246"/>
      <c r="AO140" s="246"/>
      <c r="AP140" s="246"/>
      <c r="AQ140" s="246"/>
      <c r="AR140" s="246"/>
      <c r="AS140" s="246"/>
      <c r="AT140" s="246"/>
      <c r="AU140" s="246"/>
      <c r="AV140" s="246"/>
      <c r="AW140" s="246"/>
      <c r="AX140" s="246"/>
      <c r="AY140" s="246"/>
      <c r="AZ140" s="246"/>
      <c r="BA140" s="246"/>
      <c r="BB140" s="246"/>
      <c r="BC140" s="246"/>
      <c r="BD140" s="246"/>
      <c r="BE140" s="246"/>
      <c r="BF140" s="246"/>
      <c r="BG140" s="246"/>
      <c r="BH140" s="246"/>
      <c r="BI140" s="246"/>
      <c r="BJ140" s="246"/>
      <c r="BK140" s="246"/>
      <c r="BL140" s="246"/>
      <c r="BM140" s="246"/>
      <c r="BN140" s="246"/>
      <c r="BO140" s="246"/>
      <c r="BP140" s="246"/>
      <c r="BQ140" s="246"/>
      <c r="BR140" s="246"/>
      <c r="BS140" s="246"/>
      <c r="BT140" s="246"/>
      <c r="BU140" s="246"/>
      <c r="BV140" s="246"/>
      <c r="BW140" s="246"/>
      <c r="BX140" s="246"/>
      <c r="BY140" s="246"/>
      <c r="BZ140" s="246"/>
      <c r="CA140" s="246"/>
      <c r="CB140" s="246"/>
      <c r="CC140" s="246"/>
      <c r="CD140" s="246"/>
      <c r="CE140" s="246"/>
      <c r="CF140" s="246"/>
      <c r="CG140" s="246"/>
      <c r="CH140" s="246"/>
      <c r="CI140" s="246"/>
      <c r="CJ140" s="246"/>
      <c r="CK140" s="246"/>
      <c r="CL140" s="246"/>
      <c r="CM140" s="246"/>
      <c r="CN140" s="246"/>
      <c r="CO140" s="246"/>
      <c r="CP140" s="246"/>
      <c r="CQ140" s="246"/>
      <c r="CR140" s="246"/>
      <c r="CS140" s="246"/>
      <c r="CT140" s="246"/>
      <c r="CU140" s="246"/>
      <c r="CV140" s="246"/>
      <c r="CW140" s="246"/>
      <c r="CX140" s="246"/>
      <c r="CY140" s="246"/>
      <c r="CZ140" s="246"/>
      <c r="DA140" s="246"/>
      <c r="DB140" s="246"/>
      <c r="DC140" s="246"/>
      <c r="DD140" s="246"/>
      <c r="DE140" s="246"/>
      <c r="DF140" s="246"/>
      <c r="DG140" s="246"/>
      <c r="DH140" s="246"/>
      <c r="DI140" s="246"/>
      <c r="DJ140" s="246"/>
      <c r="DK140" s="246"/>
      <c r="DL140" s="246"/>
    </row>
    <row r="141" spans="1:116" x14ac:dyDescent="0.25">
      <c r="A141" s="247" t="s">
        <v>7168</v>
      </c>
      <c r="B141" s="248" t="s">
        <v>7169</v>
      </c>
      <c r="C141" s="251">
        <v>6.5687960300000001E-2</v>
      </c>
      <c r="D141" s="252">
        <v>11</v>
      </c>
      <c r="E141" s="251">
        <v>0</v>
      </c>
      <c r="F141" s="251">
        <v>6</v>
      </c>
      <c r="G141" s="251">
        <v>0.74038999660000004</v>
      </c>
      <c r="H141" s="251">
        <v>41.9</v>
      </c>
      <c r="I141" s="252">
        <v>6</v>
      </c>
      <c r="J141" s="252" t="str">
        <f>IFERROR(VLOOKUP($B141,'Core Indicators'!$E$3:$EU$906,147,FALSE),"x")</f>
        <v>x</v>
      </c>
      <c r="K141" s="253">
        <v>-0.80097305769999994</v>
      </c>
      <c r="L141" s="251">
        <v>5.75</v>
      </c>
      <c r="M141" s="252">
        <v>62</v>
      </c>
      <c r="N141" s="252">
        <v>28</v>
      </c>
      <c r="O141" s="252" t="str">
        <f>IFERROR(VLOOKUP(B141,'Core Indicators'!$E$3:$G$9906,3,FALSE),"x")</f>
        <v>x</v>
      </c>
      <c r="P141" s="252">
        <v>452860</v>
      </c>
      <c r="Q141" s="246"/>
      <c r="R141" s="246"/>
      <c r="S141" s="246"/>
      <c r="T141" s="246"/>
      <c r="U141" s="246"/>
      <c r="V141" s="246"/>
      <c r="W141" s="246"/>
      <c r="X141" s="246"/>
      <c r="Y141" s="246"/>
      <c r="Z141" s="246"/>
      <c r="AA141" s="246"/>
      <c r="AB141" s="246"/>
      <c r="AC141" s="246"/>
      <c r="AD141" s="246"/>
      <c r="AE141" s="246"/>
      <c r="AF141" s="246"/>
      <c r="AG141" s="246"/>
      <c r="AH141" s="246"/>
      <c r="AI141" s="246"/>
      <c r="AJ141" s="246"/>
      <c r="AK141" s="246"/>
      <c r="AL141" s="246"/>
      <c r="AM141" s="246"/>
      <c r="AN141" s="246"/>
      <c r="AO141" s="246"/>
      <c r="AP141" s="246"/>
      <c r="AQ141" s="246"/>
      <c r="AR141" s="246"/>
      <c r="AS141" s="246"/>
      <c r="AT141" s="246"/>
      <c r="AU141" s="246"/>
      <c r="AV141" s="246"/>
      <c r="AW141" s="246"/>
      <c r="AX141" s="246"/>
      <c r="AY141" s="246"/>
      <c r="AZ141" s="246"/>
      <c r="BA141" s="246"/>
      <c r="BB141" s="246"/>
      <c r="BC141" s="246"/>
      <c r="BD141" s="246"/>
      <c r="BE141" s="246"/>
      <c r="BF141" s="246"/>
      <c r="BG141" s="246"/>
      <c r="BH141" s="246"/>
      <c r="BI141" s="246"/>
      <c r="BJ141" s="246"/>
      <c r="BK141" s="246"/>
      <c r="BL141" s="246"/>
      <c r="BM141" s="246"/>
      <c r="BN141" s="246"/>
      <c r="BO141" s="246"/>
      <c r="BP141" s="246"/>
      <c r="BQ141" s="246"/>
      <c r="BR141" s="246"/>
      <c r="BS141" s="246"/>
      <c r="BT141" s="246"/>
      <c r="BU141" s="246"/>
      <c r="BV141" s="246"/>
      <c r="BW141" s="246"/>
      <c r="BX141" s="246"/>
      <c r="BY141" s="246"/>
      <c r="BZ141" s="246"/>
      <c r="CA141" s="246"/>
      <c r="CB141" s="246"/>
      <c r="CC141" s="246"/>
      <c r="CD141" s="246"/>
      <c r="CE141" s="246"/>
      <c r="CF141" s="246"/>
      <c r="CG141" s="246"/>
      <c r="CH141" s="246"/>
      <c r="CI141" s="246"/>
      <c r="CJ141" s="246"/>
      <c r="CK141" s="246"/>
      <c r="CL141" s="246"/>
      <c r="CM141" s="246"/>
      <c r="CN141" s="246"/>
      <c r="CO141" s="246"/>
      <c r="CP141" s="246"/>
      <c r="CQ141" s="246"/>
      <c r="CR141" s="246"/>
      <c r="CS141" s="246"/>
      <c r="CT141" s="246"/>
      <c r="CU141" s="246"/>
      <c r="CV141" s="246"/>
      <c r="CW141" s="246"/>
      <c r="CX141" s="246"/>
      <c r="CY141" s="246"/>
      <c r="CZ141" s="246"/>
      <c r="DA141" s="246"/>
      <c r="DB141" s="246"/>
      <c r="DC141" s="246"/>
      <c r="DD141" s="246"/>
      <c r="DE141" s="246"/>
      <c r="DF141" s="246"/>
      <c r="DG141" s="246"/>
      <c r="DH141" s="246"/>
      <c r="DI141" s="246"/>
      <c r="DJ141" s="246"/>
      <c r="DK141" s="246"/>
      <c r="DL141" s="246"/>
    </row>
    <row r="142" spans="1:116" x14ac:dyDescent="0.25">
      <c r="A142" s="247" t="s">
        <v>7170</v>
      </c>
      <c r="B142" s="248" t="s">
        <v>7171</v>
      </c>
      <c r="C142" s="251">
        <v>7.8200951200000007E-2</v>
      </c>
      <c r="D142" s="252">
        <v>12</v>
      </c>
      <c r="E142" s="251">
        <v>1.15E-2</v>
      </c>
      <c r="F142" s="251">
        <v>7.95</v>
      </c>
      <c r="G142" s="251">
        <v>0.12005188899999999</v>
      </c>
      <c r="H142" s="251">
        <v>30.2</v>
      </c>
      <c r="I142" s="252">
        <v>0</v>
      </c>
      <c r="J142" s="252" t="str">
        <f>IFERROR(VLOOKUP($B142,'Core Indicators'!$E$3:$EU$906,147,FALSE),"x")</f>
        <v>x</v>
      </c>
      <c r="K142" s="253">
        <v>0.45209297539999999</v>
      </c>
      <c r="L142" s="251">
        <v>6.75</v>
      </c>
      <c r="M142" s="252">
        <v>84</v>
      </c>
      <c r="N142" s="252">
        <v>58</v>
      </c>
      <c r="O142" s="252" t="str">
        <f>IFERROR(VLOOKUP(B142,'Core Indicators'!$E$3:$G$9906,3,FALSE),"x")</f>
        <v>x</v>
      </c>
      <c r="P142" s="252">
        <v>306190</v>
      </c>
      <c r="Q142" s="246"/>
      <c r="R142" s="246"/>
      <c r="S142" s="246"/>
      <c r="T142" s="246"/>
      <c r="U142" s="246"/>
      <c r="V142" s="246"/>
      <c r="W142" s="246"/>
      <c r="X142" s="246"/>
      <c r="Y142" s="246"/>
      <c r="Z142" s="246"/>
      <c r="AA142" s="246"/>
      <c r="AB142" s="246"/>
      <c r="AC142" s="246"/>
      <c r="AD142" s="246"/>
      <c r="AE142" s="246"/>
      <c r="AF142" s="246"/>
      <c r="AG142" s="246"/>
      <c r="AH142" s="246"/>
      <c r="AI142" s="246"/>
      <c r="AJ142" s="246"/>
      <c r="AK142" s="246"/>
      <c r="AL142" s="246"/>
      <c r="AM142" s="246"/>
      <c r="AN142" s="246"/>
      <c r="AO142" s="246"/>
      <c r="AP142" s="246"/>
      <c r="AQ142" s="246"/>
      <c r="AR142" s="246"/>
      <c r="AS142" s="246"/>
      <c r="AT142" s="246"/>
      <c r="AU142" s="246"/>
      <c r="AV142" s="246"/>
      <c r="AW142" s="246"/>
      <c r="AX142" s="246"/>
      <c r="AY142" s="246"/>
      <c r="AZ142" s="246"/>
      <c r="BA142" s="246"/>
      <c r="BB142" s="246"/>
      <c r="BC142" s="246"/>
      <c r="BD142" s="246"/>
      <c r="BE142" s="246"/>
      <c r="BF142" s="246"/>
      <c r="BG142" s="246"/>
      <c r="BH142" s="246"/>
      <c r="BI142" s="246"/>
      <c r="BJ142" s="246"/>
      <c r="BK142" s="246"/>
      <c r="BL142" s="246"/>
      <c r="BM142" s="246"/>
      <c r="BN142" s="246"/>
      <c r="BO142" s="246"/>
      <c r="BP142" s="246"/>
      <c r="BQ142" s="246"/>
      <c r="BR142" s="246"/>
      <c r="BS142" s="246"/>
      <c r="BT142" s="246"/>
      <c r="BU142" s="246"/>
      <c r="BV142" s="246"/>
      <c r="BW142" s="246"/>
      <c r="BX142" s="246"/>
      <c r="BY142" s="246"/>
      <c r="BZ142" s="246"/>
      <c r="CA142" s="246"/>
      <c r="CB142" s="246"/>
      <c r="CC142" s="246"/>
      <c r="CD142" s="246"/>
      <c r="CE142" s="246"/>
      <c r="CF142" s="246"/>
      <c r="CG142" s="246"/>
      <c r="CH142" s="246"/>
      <c r="CI142" s="246"/>
      <c r="CJ142" s="246"/>
      <c r="CK142" s="246"/>
      <c r="CL142" s="246"/>
      <c r="CM142" s="246"/>
      <c r="CN142" s="246"/>
      <c r="CO142" s="246"/>
      <c r="CP142" s="246"/>
      <c r="CQ142" s="246"/>
      <c r="CR142" s="246"/>
      <c r="CS142" s="246"/>
      <c r="CT142" s="246"/>
      <c r="CU142" s="246"/>
      <c r="CV142" s="246"/>
      <c r="CW142" s="246"/>
      <c r="CX142" s="246"/>
      <c r="CY142" s="246"/>
      <c r="CZ142" s="246"/>
      <c r="DA142" s="246"/>
      <c r="DB142" s="246"/>
      <c r="DC142" s="246"/>
      <c r="DD142" s="246"/>
      <c r="DE142" s="246"/>
      <c r="DF142" s="246"/>
      <c r="DG142" s="246"/>
      <c r="DH142" s="246"/>
      <c r="DI142" s="246"/>
      <c r="DJ142" s="246"/>
      <c r="DK142" s="246"/>
      <c r="DL142" s="246"/>
    </row>
    <row r="143" spans="1:116" x14ac:dyDescent="0.25">
      <c r="A143" s="247" t="s">
        <v>81</v>
      </c>
      <c r="B143" s="248" t="s">
        <v>7172</v>
      </c>
      <c r="C143" s="251">
        <v>0</v>
      </c>
      <c r="D143" s="252">
        <v>0</v>
      </c>
      <c r="E143" s="251">
        <v>0</v>
      </c>
      <c r="F143" s="251">
        <v>2.65</v>
      </c>
      <c r="G143" s="251" t="s">
        <v>14</v>
      </c>
      <c r="H143" s="251" t="s">
        <v>14</v>
      </c>
      <c r="I143" s="252">
        <v>4</v>
      </c>
      <c r="J143" s="252">
        <f>IFERROR(VLOOKUP($B143,'Core Indicators'!$E$3:$EU$906,147,FALSE),"x")</f>
        <v>3</v>
      </c>
      <c r="K143" s="253">
        <v>-1.6514610052000001</v>
      </c>
      <c r="L143" s="251">
        <v>1.25</v>
      </c>
      <c r="M143" s="252">
        <v>3</v>
      </c>
      <c r="N143" s="252">
        <v>17</v>
      </c>
      <c r="O143" s="252">
        <f>IFERROR(VLOOKUP(B143,'Core Indicators'!$E$3:$G$9906,3,FALSE),"x")</f>
        <v>25666000</v>
      </c>
      <c r="P143" s="252">
        <v>120410</v>
      </c>
      <c r="Q143" s="246"/>
      <c r="R143" s="246"/>
      <c r="S143" s="246"/>
      <c r="T143" s="246"/>
      <c r="U143" s="246"/>
      <c r="V143" s="246"/>
      <c r="W143" s="246"/>
      <c r="X143" s="246"/>
      <c r="Y143" s="246"/>
      <c r="Z143" s="246"/>
      <c r="AA143" s="246"/>
      <c r="AB143" s="246"/>
      <c r="AC143" s="246"/>
      <c r="AD143" s="246"/>
      <c r="AE143" s="246"/>
      <c r="AF143" s="246"/>
      <c r="AG143" s="246"/>
      <c r="AH143" s="246"/>
      <c r="AI143" s="246"/>
      <c r="AJ143" s="246"/>
      <c r="AK143" s="246"/>
      <c r="AL143" s="246"/>
      <c r="AM143" s="246"/>
      <c r="AN143" s="246"/>
      <c r="AO143" s="246"/>
      <c r="AP143" s="246"/>
      <c r="AQ143" s="246"/>
      <c r="AR143" s="246"/>
      <c r="AS143" s="246"/>
      <c r="AT143" s="246"/>
      <c r="AU143" s="246"/>
      <c r="AV143" s="246"/>
      <c r="AW143" s="246"/>
      <c r="AX143" s="246"/>
      <c r="AY143" s="246"/>
      <c r="AZ143" s="246"/>
      <c r="BA143" s="246"/>
      <c r="BB143" s="246"/>
      <c r="BC143" s="246"/>
      <c r="BD143" s="246"/>
      <c r="BE143" s="246"/>
      <c r="BF143" s="246"/>
      <c r="BG143" s="246"/>
      <c r="BH143" s="246"/>
      <c r="BI143" s="246"/>
      <c r="BJ143" s="246"/>
      <c r="BK143" s="246"/>
      <c r="BL143" s="246"/>
      <c r="BM143" s="246"/>
      <c r="BN143" s="246"/>
      <c r="BO143" s="246"/>
      <c r="BP143" s="246"/>
      <c r="BQ143" s="246"/>
      <c r="BR143" s="246"/>
      <c r="BS143" s="246"/>
      <c r="BT143" s="246"/>
      <c r="BU143" s="246"/>
      <c r="BV143" s="246"/>
      <c r="BW143" s="246"/>
      <c r="BX143" s="246"/>
      <c r="BY143" s="246"/>
      <c r="BZ143" s="246"/>
      <c r="CA143" s="246"/>
      <c r="CB143" s="246"/>
      <c r="CC143" s="246"/>
      <c r="CD143" s="246"/>
      <c r="CE143" s="246"/>
      <c r="CF143" s="246"/>
      <c r="CG143" s="246"/>
      <c r="CH143" s="246"/>
      <c r="CI143" s="246"/>
      <c r="CJ143" s="246"/>
      <c r="CK143" s="246"/>
      <c r="CL143" s="246"/>
      <c r="CM143" s="246"/>
      <c r="CN143" s="246"/>
      <c r="CO143" s="246"/>
      <c r="CP143" s="246"/>
      <c r="CQ143" s="246"/>
      <c r="CR143" s="246"/>
      <c r="CS143" s="246"/>
      <c r="CT143" s="246"/>
      <c r="CU143" s="246"/>
      <c r="CV143" s="246"/>
      <c r="CW143" s="246"/>
      <c r="CX143" s="246"/>
      <c r="CY143" s="246"/>
      <c r="CZ143" s="246"/>
      <c r="DA143" s="246"/>
      <c r="DB143" s="246"/>
      <c r="DC143" s="246"/>
      <c r="DD143" s="246"/>
      <c r="DE143" s="246"/>
      <c r="DF143" s="246"/>
      <c r="DG143" s="246"/>
      <c r="DH143" s="246"/>
      <c r="DI143" s="246"/>
      <c r="DJ143" s="246"/>
      <c r="DK143" s="246"/>
      <c r="DL143" s="246"/>
    </row>
    <row r="144" spans="1:116" x14ac:dyDescent="0.25">
      <c r="A144" s="247" t="s">
        <v>7173</v>
      </c>
      <c r="B144" s="248" t="s">
        <v>7174</v>
      </c>
      <c r="C144" s="251">
        <v>0</v>
      </c>
      <c r="D144" s="252">
        <v>13</v>
      </c>
      <c r="E144" s="251">
        <v>0</v>
      </c>
      <c r="F144" s="251" t="s">
        <v>14</v>
      </c>
      <c r="G144" s="251">
        <v>8.0794128899999998E-2</v>
      </c>
      <c r="H144" s="251">
        <v>33.5</v>
      </c>
      <c r="I144" s="252">
        <v>0</v>
      </c>
      <c r="J144" s="252" t="str">
        <f>IFERROR(VLOOKUP($B144,'Core Indicators'!$E$3:$EU$906,147,FALSE),"x")</f>
        <v>x</v>
      </c>
      <c r="K144" s="253">
        <v>1.1356768608000001</v>
      </c>
      <c r="L144" s="251" t="s">
        <v>14</v>
      </c>
      <c r="M144" s="252">
        <v>96</v>
      </c>
      <c r="N144" s="252">
        <v>62</v>
      </c>
      <c r="O144" s="252" t="str">
        <f>IFERROR(VLOOKUP(B144,'Core Indicators'!$E$3:$G$9906,3,FALSE),"x")</f>
        <v>x</v>
      </c>
      <c r="P144" s="252">
        <v>91605</v>
      </c>
      <c r="Q144" s="246"/>
      <c r="R144" s="246"/>
      <c r="S144" s="246"/>
      <c r="T144" s="246"/>
      <c r="U144" s="246"/>
      <c r="V144" s="246"/>
      <c r="W144" s="246"/>
      <c r="X144" s="246"/>
      <c r="Y144" s="246"/>
      <c r="Z144" s="246"/>
      <c r="AA144" s="246"/>
      <c r="AB144" s="246"/>
      <c r="AC144" s="246"/>
      <c r="AD144" s="246"/>
      <c r="AE144" s="246"/>
      <c r="AF144" s="246"/>
      <c r="AG144" s="246"/>
      <c r="AH144" s="246"/>
      <c r="AI144" s="246"/>
      <c r="AJ144" s="246"/>
      <c r="AK144" s="246"/>
      <c r="AL144" s="246"/>
      <c r="AM144" s="246"/>
      <c r="AN144" s="246"/>
      <c r="AO144" s="246"/>
      <c r="AP144" s="246"/>
      <c r="AQ144" s="246"/>
      <c r="AR144" s="246"/>
      <c r="AS144" s="246"/>
      <c r="AT144" s="246"/>
      <c r="AU144" s="246"/>
      <c r="AV144" s="246"/>
      <c r="AW144" s="246"/>
      <c r="AX144" s="246"/>
      <c r="AY144" s="246"/>
      <c r="AZ144" s="246"/>
      <c r="BA144" s="246"/>
      <c r="BB144" s="246"/>
      <c r="BC144" s="246"/>
      <c r="BD144" s="246"/>
      <c r="BE144" s="246"/>
      <c r="BF144" s="246"/>
      <c r="BG144" s="246"/>
      <c r="BH144" s="246"/>
      <c r="BI144" s="246"/>
      <c r="BJ144" s="246"/>
      <c r="BK144" s="246"/>
      <c r="BL144" s="246"/>
      <c r="BM144" s="246"/>
      <c r="BN144" s="246"/>
      <c r="BO144" s="246"/>
      <c r="BP144" s="246"/>
      <c r="BQ144" s="246"/>
      <c r="BR144" s="246"/>
      <c r="BS144" s="246"/>
      <c r="BT144" s="246"/>
      <c r="BU144" s="246"/>
      <c r="BV144" s="246"/>
      <c r="BW144" s="246"/>
      <c r="BX144" s="246"/>
      <c r="BY144" s="246"/>
      <c r="BZ144" s="246"/>
      <c r="CA144" s="246"/>
      <c r="CB144" s="246"/>
      <c r="CC144" s="246"/>
      <c r="CD144" s="246"/>
      <c r="CE144" s="246"/>
      <c r="CF144" s="246"/>
      <c r="CG144" s="246"/>
      <c r="CH144" s="246"/>
      <c r="CI144" s="246"/>
      <c r="CJ144" s="246"/>
      <c r="CK144" s="246"/>
      <c r="CL144" s="246"/>
      <c r="CM144" s="246"/>
      <c r="CN144" s="246"/>
      <c r="CO144" s="246"/>
      <c r="CP144" s="246"/>
      <c r="CQ144" s="246"/>
      <c r="CR144" s="246"/>
      <c r="CS144" s="246"/>
      <c r="CT144" s="246"/>
      <c r="CU144" s="246"/>
      <c r="CV144" s="246"/>
      <c r="CW144" s="246"/>
      <c r="CX144" s="246"/>
      <c r="CY144" s="246"/>
      <c r="CZ144" s="246"/>
      <c r="DA144" s="246"/>
      <c r="DB144" s="246"/>
      <c r="DC144" s="246"/>
      <c r="DD144" s="246"/>
      <c r="DE144" s="246"/>
      <c r="DF144" s="246"/>
      <c r="DG144" s="246"/>
      <c r="DH144" s="246"/>
      <c r="DI144" s="246"/>
      <c r="DJ144" s="246"/>
      <c r="DK144" s="246"/>
      <c r="DL144" s="246"/>
    </row>
    <row r="145" spans="1:116" x14ac:dyDescent="0.25">
      <c r="A145" s="247" t="s">
        <v>7175</v>
      </c>
      <c r="B145" s="248" t="s">
        <v>7176</v>
      </c>
      <c r="C145" s="251">
        <v>0.1065750135</v>
      </c>
      <c r="D145" s="252">
        <v>12</v>
      </c>
      <c r="E145" s="251">
        <v>1.7999999999999999E-2</v>
      </c>
      <c r="F145" s="251">
        <v>6.6</v>
      </c>
      <c r="G145" s="251">
        <v>0.4823245162</v>
      </c>
      <c r="H145" s="251">
        <v>45.7</v>
      </c>
      <c r="I145" s="252">
        <v>6</v>
      </c>
      <c r="J145" s="252" t="str">
        <f>IFERROR(VLOOKUP($B145,'Core Indicators'!$E$3:$EU$906,147,FALSE),"x")</f>
        <v>x</v>
      </c>
      <c r="K145" s="253">
        <v>-0.55640339849999998</v>
      </c>
      <c r="L145" s="251">
        <v>5.75</v>
      </c>
      <c r="M145" s="252">
        <v>65</v>
      </c>
      <c r="N145" s="252">
        <v>28</v>
      </c>
      <c r="O145" s="252" t="str">
        <f>IFERROR(VLOOKUP(B145,'Core Indicators'!$E$3:$G$9906,3,FALSE),"x")</f>
        <v>x</v>
      </c>
      <c r="P145" s="252">
        <v>397300</v>
      </c>
      <c r="Q145" s="246"/>
      <c r="R145" s="246"/>
      <c r="S145" s="246"/>
      <c r="T145" s="246"/>
      <c r="U145" s="246"/>
      <c r="V145" s="246"/>
      <c r="W145" s="246"/>
      <c r="X145" s="246"/>
      <c r="Y145" s="246"/>
      <c r="Z145" s="246"/>
      <c r="AA145" s="246"/>
      <c r="AB145" s="246"/>
      <c r="AC145" s="246"/>
      <c r="AD145" s="246"/>
      <c r="AE145" s="246"/>
      <c r="AF145" s="246"/>
      <c r="AG145" s="246"/>
      <c r="AH145" s="246"/>
      <c r="AI145" s="246"/>
      <c r="AJ145" s="246"/>
      <c r="AK145" s="246"/>
      <c r="AL145" s="246"/>
      <c r="AM145" s="246"/>
      <c r="AN145" s="246"/>
      <c r="AO145" s="246"/>
      <c r="AP145" s="246"/>
      <c r="AQ145" s="246"/>
      <c r="AR145" s="246"/>
      <c r="AS145" s="246"/>
      <c r="AT145" s="246"/>
      <c r="AU145" s="246"/>
      <c r="AV145" s="246"/>
      <c r="AW145" s="246"/>
      <c r="AX145" s="246"/>
      <c r="AY145" s="246"/>
      <c r="AZ145" s="246"/>
      <c r="BA145" s="246"/>
      <c r="BB145" s="246"/>
      <c r="BC145" s="246"/>
      <c r="BD145" s="246"/>
      <c r="BE145" s="246"/>
      <c r="BF145" s="246"/>
      <c r="BG145" s="246"/>
      <c r="BH145" s="246"/>
      <c r="BI145" s="246"/>
      <c r="BJ145" s="246"/>
      <c r="BK145" s="246"/>
      <c r="BL145" s="246"/>
      <c r="BM145" s="246"/>
      <c r="BN145" s="246"/>
      <c r="BO145" s="246"/>
      <c r="BP145" s="246"/>
      <c r="BQ145" s="246"/>
      <c r="BR145" s="246"/>
      <c r="BS145" s="246"/>
      <c r="BT145" s="246"/>
      <c r="BU145" s="246"/>
      <c r="BV145" s="246"/>
      <c r="BW145" s="246"/>
      <c r="BX145" s="246"/>
      <c r="BY145" s="246"/>
      <c r="BZ145" s="246"/>
      <c r="CA145" s="246"/>
      <c r="CB145" s="246"/>
      <c r="CC145" s="246"/>
      <c r="CD145" s="246"/>
      <c r="CE145" s="246"/>
      <c r="CF145" s="246"/>
      <c r="CG145" s="246"/>
      <c r="CH145" s="246"/>
      <c r="CI145" s="246"/>
      <c r="CJ145" s="246"/>
      <c r="CK145" s="246"/>
      <c r="CL145" s="246"/>
      <c r="CM145" s="246"/>
      <c r="CN145" s="246"/>
      <c r="CO145" s="246"/>
      <c r="CP145" s="246"/>
      <c r="CQ145" s="246"/>
      <c r="CR145" s="246"/>
      <c r="CS145" s="246"/>
      <c r="CT145" s="246"/>
      <c r="CU145" s="246"/>
      <c r="CV145" s="246"/>
      <c r="CW145" s="246"/>
      <c r="CX145" s="246"/>
      <c r="CY145" s="246"/>
      <c r="CZ145" s="246"/>
      <c r="DA145" s="246"/>
      <c r="DB145" s="246"/>
      <c r="DC145" s="246"/>
      <c r="DD145" s="246"/>
      <c r="DE145" s="246"/>
      <c r="DF145" s="246"/>
      <c r="DG145" s="246"/>
      <c r="DH145" s="246"/>
      <c r="DI145" s="246"/>
      <c r="DJ145" s="246"/>
      <c r="DK145" s="246"/>
      <c r="DL145" s="246"/>
    </row>
    <row r="146" spans="1:116" x14ac:dyDescent="0.25">
      <c r="A146" s="247" t="s">
        <v>232</v>
      </c>
      <c r="B146" s="248" t="s">
        <v>7177</v>
      </c>
      <c r="C146" s="251">
        <v>0</v>
      </c>
      <c r="D146" s="252" t="s">
        <v>14</v>
      </c>
      <c r="E146" s="251">
        <v>0</v>
      </c>
      <c r="F146" s="251" t="s">
        <v>14</v>
      </c>
      <c r="G146" s="251" t="s">
        <v>14</v>
      </c>
      <c r="H146" s="251">
        <v>33.700000000000003</v>
      </c>
      <c r="I146" s="252">
        <v>6</v>
      </c>
      <c r="J146" s="252">
        <f>IFERROR(VLOOKUP($B146,'Core Indicators'!$E$3:$EU$906,147,FALSE),"x")</f>
        <v>44</v>
      </c>
      <c r="K146" s="253">
        <v>-0.48548009990000002</v>
      </c>
      <c r="L146" s="251" t="s">
        <v>14</v>
      </c>
      <c r="M146" s="252">
        <v>11</v>
      </c>
      <c r="N146" s="252" t="s">
        <v>14</v>
      </c>
      <c r="O146" s="252">
        <f>IFERROR(VLOOKUP(B146,'Core Indicators'!$E$3:$G$9906,3,FALSE),"x")</f>
        <v>5335000</v>
      </c>
      <c r="P146" s="252">
        <v>6020</v>
      </c>
      <c r="Q146" s="246"/>
      <c r="R146" s="246"/>
      <c r="S146" s="246"/>
      <c r="T146" s="246"/>
      <c r="U146" s="246"/>
      <c r="V146" s="246"/>
      <c r="W146" s="246"/>
      <c r="X146" s="246"/>
      <c r="Y146" s="246"/>
      <c r="Z146" s="246"/>
      <c r="AA146" s="246"/>
      <c r="AB146" s="246"/>
      <c r="AC146" s="246"/>
      <c r="AD146" s="246"/>
      <c r="AE146" s="246"/>
      <c r="AF146" s="246"/>
      <c r="AG146" s="246"/>
      <c r="AH146" s="246"/>
      <c r="AI146" s="246"/>
      <c r="AJ146" s="246"/>
      <c r="AK146" s="246"/>
      <c r="AL146" s="246"/>
      <c r="AM146" s="246"/>
      <c r="AN146" s="246"/>
      <c r="AO146" s="246"/>
      <c r="AP146" s="246"/>
      <c r="AQ146" s="246"/>
      <c r="AR146" s="246"/>
      <c r="AS146" s="246"/>
      <c r="AT146" s="246"/>
      <c r="AU146" s="246"/>
      <c r="AV146" s="246"/>
      <c r="AW146" s="246"/>
      <c r="AX146" s="246"/>
      <c r="AY146" s="246"/>
      <c r="AZ146" s="246"/>
      <c r="BA146" s="246"/>
      <c r="BB146" s="246"/>
      <c r="BC146" s="246"/>
      <c r="BD146" s="246"/>
      <c r="BE146" s="246"/>
      <c r="BF146" s="246"/>
      <c r="BG146" s="246"/>
      <c r="BH146" s="246"/>
      <c r="BI146" s="246"/>
      <c r="BJ146" s="246"/>
      <c r="BK146" s="246"/>
      <c r="BL146" s="246"/>
      <c r="BM146" s="246"/>
      <c r="BN146" s="246"/>
      <c r="BO146" s="246"/>
      <c r="BP146" s="246"/>
      <c r="BQ146" s="246"/>
      <c r="BR146" s="246"/>
      <c r="BS146" s="246"/>
      <c r="BT146" s="246"/>
      <c r="BU146" s="246"/>
      <c r="BV146" s="246"/>
      <c r="BW146" s="246"/>
      <c r="BX146" s="246"/>
      <c r="BY146" s="246"/>
      <c r="BZ146" s="246"/>
      <c r="CA146" s="246"/>
      <c r="CB146" s="246"/>
      <c r="CC146" s="246"/>
      <c r="CD146" s="246"/>
      <c r="CE146" s="246"/>
      <c r="CF146" s="246"/>
      <c r="CG146" s="246"/>
      <c r="CH146" s="246"/>
      <c r="CI146" s="246"/>
      <c r="CJ146" s="246"/>
      <c r="CK146" s="246"/>
      <c r="CL146" s="246"/>
      <c r="CM146" s="246"/>
      <c r="CN146" s="246"/>
      <c r="CO146" s="246"/>
      <c r="CP146" s="246"/>
      <c r="CQ146" s="246"/>
      <c r="CR146" s="246"/>
      <c r="CS146" s="246"/>
      <c r="CT146" s="246"/>
      <c r="CU146" s="246"/>
      <c r="CV146" s="246"/>
      <c r="CW146" s="246"/>
      <c r="CX146" s="246"/>
      <c r="CY146" s="246"/>
      <c r="CZ146" s="246"/>
      <c r="DA146" s="246"/>
      <c r="DB146" s="246"/>
      <c r="DC146" s="246"/>
      <c r="DD146" s="246"/>
      <c r="DE146" s="246"/>
      <c r="DF146" s="246"/>
      <c r="DG146" s="246"/>
      <c r="DH146" s="246"/>
      <c r="DI146" s="246"/>
      <c r="DJ146" s="246"/>
      <c r="DK146" s="246"/>
      <c r="DL146" s="246"/>
    </row>
    <row r="147" spans="1:116" x14ac:dyDescent="0.25">
      <c r="A147" s="247" t="s">
        <v>7178</v>
      </c>
      <c r="B147" s="248" t="s">
        <v>7179</v>
      </c>
      <c r="C147" s="251">
        <v>0.98654400079999993</v>
      </c>
      <c r="D147" s="252">
        <v>2</v>
      </c>
      <c r="E147" s="251">
        <v>0</v>
      </c>
      <c r="F147" s="251">
        <v>3.9</v>
      </c>
      <c r="G147" s="251">
        <v>0.20243781869999999</v>
      </c>
      <c r="H147" s="251" t="s">
        <v>14</v>
      </c>
      <c r="I147" s="252">
        <v>0</v>
      </c>
      <c r="J147" s="252" t="str">
        <f>IFERROR(VLOOKUP($B147,'Core Indicators'!$E$3:$EU$906,147,FALSE),"x")</f>
        <v>x</v>
      </c>
      <c r="K147" s="253">
        <v>0.73431843519999995</v>
      </c>
      <c r="L147" s="251">
        <v>3.75</v>
      </c>
      <c r="M147" s="252">
        <v>25</v>
      </c>
      <c r="N147" s="252">
        <v>62</v>
      </c>
      <c r="O147" s="252" t="str">
        <f>IFERROR(VLOOKUP(B147,'Core Indicators'!$E$3:$G$9906,3,FALSE),"x")</f>
        <v>x</v>
      </c>
      <c r="P147" s="252">
        <v>11610</v>
      </c>
      <c r="Q147" s="246"/>
      <c r="R147" s="246"/>
      <c r="S147" s="246"/>
      <c r="T147" s="246"/>
      <c r="U147" s="246"/>
      <c r="V147" s="246"/>
      <c r="W147" s="246"/>
      <c r="X147" s="246"/>
      <c r="Y147" s="246"/>
      <c r="Z147" s="246"/>
      <c r="AA147" s="246"/>
      <c r="AB147" s="246"/>
      <c r="AC147" s="246"/>
      <c r="AD147" s="246"/>
      <c r="AE147" s="246"/>
      <c r="AF147" s="246"/>
      <c r="AG147" s="246"/>
      <c r="AH147" s="246"/>
      <c r="AI147" s="246"/>
      <c r="AJ147" s="246"/>
      <c r="AK147" s="246"/>
      <c r="AL147" s="246"/>
      <c r="AM147" s="246"/>
      <c r="AN147" s="246"/>
      <c r="AO147" s="246"/>
      <c r="AP147" s="246"/>
      <c r="AQ147" s="246"/>
      <c r="AR147" s="246"/>
      <c r="AS147" s="246"/>
      <c r="AT147" s="246"/>
      <c r="AU147" s="246"/>
      <c r="AV147" s="246"/>
      <c r="AW147" s="246"/>
      <c r="AX147" s="246"/>
      <c r="AY147" s="246"/>
      <c r="AZ147" s="246"/>
      <c r="BA147" s="246"/>
      <c r="BB147" s="246"/>
      <c r="BC147" s="246"/>
      <c r="BD147" s="246"/>
      <c r="BE147" s="246"/>
      <c r="BF147" s="246"/>
      <c r="BG147" s="246"/>
      <c r="BH147" s="246"/>
      <c r="BI147" s="246"/>
      <c r="BJ147" s="246"/>
      <c r="BK147" s="246"/>
      <c r="BL147" s="246"/>
      <c r="BM147" s="246"/>
      <c r="BN147" s="246"/>
      <c r="BO147" s="246"/>
      <c r="BP147" s="246"/>
      <c r="BQ147" s="246"/>
      <c r="BR147" s="246"/>
      <c r="BS147" s="246"/>
      <c r="BT147" s="246"/>
      <c r="BU147" s="246"/>
      <c r="BV147" s="246"/>
      <c r="BW147" s="246"/>
      <c r="BX147" s="246"/>
      <c r="BY147" s="246"/>
      <c r="BZ147" s="246"/>
      <c r="CA147" s="246"/>
      <c r="CB147" s="246"/>
      <c r="CC147" s="246"/>
      <c r="CD147" s="246"/>
      <c r="CE147" s="246"/>
      <c r="CF147" s="246"/>
      <c r="CG147" s="246"/>
      <c r="CH147" s="246"/>
      <c r="CI147" s="246"/>
      <c r="CJ147" s="246"/>
      <c r="CK147" s="246"/>
      <c r="CL147" s="246"/>
      <c r="CM147" s="246"/>
      <c r="CN147" s="246"/>
      <c r="CO147" s="246"/>
      <c r="CP147" s="246"/>
      <c r="CQ147" s="246"/>
      <c r="CR147" s="246"/>
      <c r="CS147" s="246"/>
      <c r="CT147" s="246"/>
      <c r="CU147" s="246"/>
      <c r="CV147" s="246"/>
      <c r="CW147" s="246"/>
      <c r="CX147" s="246"/>
      <c r="CY147" s="246"/>
      <c r="CZ147" s="246"/>
      <c r="DA147" s="246"/>
      <c r="DB147" s="246"/>
      <c r="DC147" s="246"/>
      <c r="DD147" s="246"/>
      <c r="DE147" s="246"/>
      <c r="DF147" s="246"/>
      <c r="DG147" s="246"/>
      <c r="DH147" s="246"/>
      <c r="DI147" s="246"/>
      <c r="DJ147" s="246"/>
      <c r="DK147" s="246"/>
      <c r="DL147" s="246"/>
    </row>
    <row r="148" spans="1:116" x14ac:dyDescent="0.25">
      <c r="A148" s="247" t="s">
        <v>7180</v>
      </c>
      <c r="B148" s="248" t="s">
        <v>7181</v>
      </c>
      <c r="C148" s="251" t="s">
        <v>14</v>
      </c>
      <c r="D148" s="252" t="s">
        <v>14</v>
      </c>
      <c r="E148" s="251" t="s">
        <v>14</v>
      </c>
      <c r="F148" s="251" t="s">
        <v>14</v>
      </c>
      <c r="G148" s="251" t="s">
        <v>14</v>
      </c>
      <c r="H148" s="251">
        <v>29</v>
      </c>
      <c r="I148" s="252" t="s">
        <v>14</v>
      </c>
      <c r="J148" s="252" t="str">
        <f>IFERROR(VLOOKUP($B148,'Core Indicators'!$E$3:$EU$906,147,FALSE),"x")</f>
        <v>x</v>
      </c>
      <c r="K148" s="253" t="s">
        <v>14</v>
      </c>
      <c r="L148" s="251" t="s">
        <v>14</v>
      </c>
      <c r="M148" s="252" t="s">
        <v>14</v>
      </c>
      <c r="N148" s="252" t="s">
        <v>14</v>
      </c>
      <c r="O148" s="252" t="str">
        <f>IFERROR(VLOOKUP(B148,'Core Indicators'!$E$3:$G$9906,3,FALSE),"x")</f>
        <v>x</v>
      </c>
      <c r="P148" s="252" t="s">
        <v>14</v>
      </c>
      <c r="Q148" s="246"/>
      <c r="R148" s="246"/>
      <c r="S148" s="246"/>
      <c r="T148" s="246"/>
      <c r="U148" s="246"/>
      <c r="V148" s="246"/>
      <c r="W148" s="246"/>
      <c r="X148" s="246"/>
      <c r="Y148" s="246"/>
      <c r="Z148" s="246"/>
      <c r="AA148" s="246"/>
      <c r="AB148" s="246"/>
      <c r="AC148" s="246"/>
      <c r="AD148" s="246"/>
      <c r="AE148" s="246"/>
      <c r="AF148" s="246"/>
      <c r="AG148" s="246"/>
      <c r="AH148" s="246"/>
      <c r="AI148" s="246"/>
      <c r="AJ148" s="246"/>
      <c r="AK148" s="246"/>
      <c r="AL148" s="246"/>
      <c r="AM148" s="246"/>
      <c r="AN148" s="246"/>
      <c r="AO148" s="246"/>
      <c r="AP148" s="246"/>
      <c r="AQ148" s="246"/>
      <c r="AR148" s="246"/>
      <c r="AS148" s="246"/>
      <c r="AT148" s="246"/>
      <c r="AU148" s="246"/>
      <c r="AV148" s="246"/>
      <c r="AW148" s="246"/>
      <c r="AX148" s="246"/>
      <c r="AY148" s="246"/>
      <c r="AZ148" s="246"/>
      <c r="BA148" s="246"/>
      <c r="BB148" s="246"/>
      <c r="BC148" s="246"/>
      <c r="BD148" s="246"/>
      <c r="BE148" s="246"/>
      <c r="BF148" s="246"/>
      <c r="BG148" s="246"/>
      <c r="BH148" s="246"/>
      <c r="BI148" s="246"/>
      <c r="BJ148" s="246"/>
      <c r="BK148" s="246"/>
      <c r="BL148" s="246"/>
      <c r="BM148" s="246"/>
      <c r="BN148" s="246"/>
      <c r="BO148" s="246"/>
      <c r="BP148" s="246"/>
      <c r="BQ148" s="246"/>
      <c r="BR148" s="246"/>
      <c r="BS148" s="246"/>
      <c r="BT148" s="246"/>
      <c r="BU148" s="246"/>
      <c r="BV148" s="246"/>
      <c r="BW148" s="246"/>
      <c r="BX148" s="246"/>
      <c r="BY148" s="246"/>
      <c r="BZ148" s="246"/>
      <c r="CA148" s="246"/>
      <c r="CB148" s="246"/>
      <c r="CC148" s="246"/>
      <c r="CD148" s="246"/>
      <c r="CE148" s="246"/>
      <c r="CF148" s="246"/>
      <c r="CG148" s="246"/>
      <c r="CH148" s="246"/>
      <c r="CI148" s="246"/>
      <c r="CJ148" s="246"/>
      <c r="CK148" s="246"/>
      <c r="CL148" s="246"/>
      <c r="CM148" s="246"/>
      <c r="CN148" s="246"/>
      <c r="CO148" s="246"/>
      <c r="CP148" s="246"/>
      <c r="CQ148" s="246"/>
      <c r="CR148" s="246"/>
      <c r="CS148" s="246"/>
      <c r="CT148" s="246"/>
      <c r="CU148" s="246"/>
      <c r="CV148" s="246"/>
      <c r="CW148" s="246"/>
      <c r="CX148" s="246"/>
      <c r="CY148" s="246"/>
      <c r="CZ148" s="246"/>
      <c r="DA148" s="246"/>
      <c r="DB148" s="246"/>
      <c r="DC148" s="246"/>
      <c r="DD148" s="246"/>
      <c r="DE148" s="246"/>
      <c r="DF148" s="246"/>
      <c r="DG148" s="246"/>
      <c r="DH148" s="246"/>
      <c r="DI148" s="246"/>
      <c r="DJ148" s="246"/>
      <c r="DK148" s="246"/>
      <c r="DL148" s="246"/>
    </row>
    <row r="149" spans="1:116" x14ac:dyDescent="0.25">
      <c r="A149" s="247" t="s">
        <v>7182</v>
      </c>
      <c r="B149" s="248" t="s">
        <v>7183</v>
      </c>
      <c r="C149" s="251">
        <v>0.29808903580000001</v>
      </c>
      <c r="D149" s="252">
        <v>8</v>
      </c>
      <c r="E149" s="251">
        <v>2.7E-2</v>
      </c>
      <c r="F149" s="251">
        <v>7.65</v>
      </c>
      <c r="G149" s="251">
        <v>0.31603010729999997</v>
      </c>
      <c r="H149" s="251">
        <v>35.799999999999997</v>
      </c>
      <c r="I149" s="252">
        <v>4</v>
      </c>
      <c r="J149" s="252" t="str">
        <f>IFERROR(VLOOKUP($B149,'Core Indicators'!$E$3:$EU$906,147,FALSE),"x")</f>
        <v>x</v>
      </c>
      <c r="K149" s="253">
        <v>0.36400461200000001</v>
      </c>
      <c r="L149" s="251">
        <v>6.75</v>
      </c>
      <c r="M149" s="252">
        <v>83</v>
      </c>
      <c r="N149" s="252">
        <v>44</v>
      </c>
      <c r="O149" s="252" t="str">
        <f>IFERROR(VLOOKUP(B149,'Core Indicators'!$E$3:$G$9906,3,FALSE),"x")</f>
        <v>x</v>
      </c>
      <c r="P149" s="252">
        <v>230080</v>
      </c>
      <c r="Q149" s="246"/>
      <c r="R149" s="246"/>
      <c r="S149" s="246"/>
      <c r="T149" s="246"/>
      <c r="U149" s="246"/>
      <c r="V149" s="246"/>
      <c r="W149" s="246"/>
      <c r="X149" s="246"/>
      <c r="Y149" s="246"/>
      <c r="Z149" s="246"/>
      <c r="AA149" s="246"/>
      <c r="AB149" s="246"/>
      <c r="AC149" s="246"/>
      <c r="AD149" s="246"/>
      <c r="AE149" s="246"/>
      <c r="AF149" s="246"/>
      <c r="AG149" s="246"/>
      <c r="AH149" s="246"/>
      <c r="AI149" s="246"/>
      <c r="AJ149" s="246"/>
      <c r="AK149" s="246"/>
      <c r="AL149" s="246"/>
      <c r="AM149" s="246"/>
      <c r="AN149" s="246"/>
      <c r="AO149" s="246"/>
      <c r="AP149" s="246"/>
      <c r="AQ149" s="246"/>
      <c r="AR149" s="246"/>
      <c r="AS149" s="246"/>
      <c r="AT149" s="246"/>
      <c r="AU149" s="246"/>
      <c r="AV149" s="246"/>
      <c r="AW149" s="246"/>
      <c r="AX149" s="246"/>
      <c r="AY149" s="246"/>
      <c r="AZ149" s="246"/>
      <c r="BA149" s="246"/>
      <c r="BB149" s="246"/>
      <c r="BC149" s="246"/>
      <c r="BD149" s="246"/>
      <c r="BE149" s="246"/>
      <c r="BF149" s="246"/>
      <c r="BG149" s="246"/>
      <c r="BH149" s="246"/>
      <c r="BI149" s="246"/>
      <c r="BJ149" s="246"/>
      <c r="BK149" s="246"/>
      <c r="BL149" s="246"/>
      <c r="BM149" s="246"/>
      <c r="BN149" s="246"/>
      <c r="BO149" s="246"/>
      <c r="BP149" s="246"/>
      <c r="BQ149" s="246"/>
      <c r="BR149" s="246"/>
      <c r="BS149" s="246"/>
      <c r="BT149" s="246"/>
      <c r="BU149" s="246"/>
      <c r="BV149" s="246"/>
      <c r="BW149" s="246"/>
      <c r="BX149" s="246"/>
      <c r="BY149" s="246"/>
      <c r="BZ149" s="246"/>
      <c r="CA149" s="246"/>
      <c r="CB149" s="246"/>
      <c r="CC149" s="246"/>
      <c r="CD149" s="246"/>
      <c r="CE149" s="246"/>
      <c r="CF149" s="246"/>
      <c r="CG149" s="246"/>
      <c r="CH149" s="246"/>
      <c r="CI149" s="246"/>
      <c r="CJ149" s="246"/>
      <c r="CK149" s="246"/>
      <c r="CL149" s="246"/>
      <c r="CM149" s="246"/>
      <c r="CN149" s="246"/>
      <c r="CO149" s="246"/>
      <c r="CP149" s="246"/>
      <c r="CQ149" s="246"/>
      <c r="CR149" s="246"/>
      <c r="CS149" s="246"/>
      <c r="CT149" s="246"/>
      <c r="CU149" s="246"/>
      <c r="CV149" s="246"/>
      <c r="CW149" s="246"/>
      <c r="CX149" s="246"/>
      <c r="CY149" s="246"/>
      <c r="CZ149" s="246"/>
      <c r="DA149" s="246"/>
      <c r="DB149" s="246"/>
      <c r="DC149" s="246"/>
      <c r="DD149" s="246"/>
      <c r="DE149" s="246"/>
      <c r="DF149" s="246"/>
      <c r="DG149" s="246"/>
      <c r="DH149" s="246"/>
      <c r="DI149" s="246"/>
      <c r="DJ149" s="246"/>
      <c r="DK149" s="246"/>
      <c r="DL149" s="246"/>
    </row>
    <row r="150" spans="1:116" x14ac:dyDescent="0.25">
      <c r="A150" s="247" t="s">
        <v>7184</v>
      </c>
      <c r="B150" s="248" t="s">
        <v>7185</v>
      </c>
      <c r="C150" s="251">
        <v>0.34628793000000002</v>
      </c>
      <c r="D150" s="252">
        <v>2</v>
      </c>
      <c r="E150" s="251">
        <v>0.16450000000000001</v>
      </c>
      <c r="F150" s="251">
        <v>4.5</v>
      </c>
      <c r="G150" s="251">
        <v>0.25525934649999998</v>
      </c>
      <c r="H150" s="251">
        <v>37.5</v>
      </c>
      <c r="I150" s="252">
        <v>6</v>
      </c>
      <c r="J150" s="252" t="str">
        <f>IFERROR(VLOOKUP($B150,'Core Indicators'!$E$3:$EU$906,147,FALSE),"x")</f>
        <v>x</v>
      </c>
      <c r="K150" s="253">
        <v>-0.72368854280000006</v>
      </c>
      <c r="L150" s="251">
        <v>4</v>
      </c>
      <c r="M150" s="252">
        <v>20</v>
      </c>
      <c r="N150" s="252">
        <v>28</v>
      </c>
      <c r="O150" s="252" t="str">
        <f>IFERROR(VLOOKUP(B150,'Core Indicators'!$E$3:$G$9906,3,FALSE),"x")</f>
        <v>x</v>
      </c>
      <c r="P150" s="252">
        <v>16376870</v>
      </c>
      <c r="Q150" s="246"/>
      <c r="R150" s="246"/>
      <c r="S150" s="246"/>
      <c r="T150" s="246"/>
      <c r="U150" s="246"/>
      <c r="V150" s="246"/>
      <c r="W150" s="246"/>
      <c r="X150" s="246"/>
      <c r="Y150" s="246"/>
      <c r="Z150" s="246"/>
      <c r="AA150" s="246"/>
      <c r="AB150" s="246"/>
      <c r="AC150" s="246"/>
      <c r="AD150" s="246"/>
      <c r="AE150" s="246"/>
      <c r="AF150" s="246"/>
      <c r="AG150" s="246"/>
      <c r="AH150" s="246"/>
      <c r="AI150" s="246"/>
      <c r="AJ150" s="246"/>
      <c r="AK150" s="246"/>
      <c r="AL150" s="246"/>
      <c r="AM150" s="246"/>
      <c r="AN150" s="246"/>
      <c r="AO150" s="246"/>
      <c r="AP150" s="246"/>
      <c r="AQ150" s="246"/>
      <c r="AR150" s="246"/>
      <c r="AS150" s="246"/>
      <c r="AT150" s="246"/>
      <c r="AU150" s="246"/>
      <c r="AV150" s="246"/>
      <c r="AW150" s="246"/>
      <c r="AX150" s="246"/>
      <c r="AY150" s="246"/>
      <c r="AZ150" s="246"/>
      <c r="BA150" s="246"/>
      <c r="BB150" s="246"/>
      <c r="BC150" s="246"/>
      <c r="BD150" s="246"/>
      <c r="BE150" s="246"/>
      <c r="BF150" s="246"/>
      <c r="BG150" s="246"/>
      <c r="BH150" s="246"/>
      <c r="BI150" s="246"/>
      <c r="BJ150" s="246"/>
      <c r="BK150" s="246"/>
      <c r="BL150" s="246"/>
      <c r="BM150" s="246"/>
      <c r="BN150" s="246"/>
      <c r="BO150" s="246"/>
      <c r="BP150" s="246"/>
      <c r="BQ150" s="246"/>
      <c r="BR150" s="246"/>
      <c r="BS150" s="246"/>
      <c r="BT150" s="246"/>
      <c r="BU150" s="246"/>
      <c r="BV150" s="246"/>
      <c r="BW150" s="246"/>
      <c r="BX150" s="246"/>
      <c r="BY150" s="246"/>
      <c r="BZ150" s="246"/>
      <c r="CA150" s="246"/>
      <c r="CB150" s="246"/>
      <c r="CC150" s="246"/>
      <c r="CD150" s="246"/>
      <c r="CE150" s="246"/>
      <c r="CF150" s="246"/>
      <c r="CG150" s="246"/>
      <c r="CH150" s="246"/>
      <c r="CI150" s="246"/>
      <c r="CJ150" s="246"/>
      <c r="CK150" s="246"/>
      <c r="CL150" s="246"/>
      <c r="CM150" s="246"/>
      <c r="CN150" s="246"/>
      <c r="CO150" s="246"/>
      <c r="CP150" s="246"/>
      <c r="CQ150" s="246"/>
      <c r="CR150" s="246"/>
      <c r="CS150" s="246"/>
      <c r="CT150" s="246"/>
      <c r="CU150" s="246"/>
      <c r="CV150" s="246"/>
      <c r="CW150" s="246"/>
      <c r="CX150" s="246"/>
      <c r="CY150" s="246"/>
      <c r="CZ150" s="246"/>
      <c r="DA150" s="246"/>
      <c r="DB150" s="246"/>
      <c r="DC150" s="246"/>
      <c r="DD150" s="246"/>
      <c r="DE150" s="246"/>
      <c r="DF150" s="246"/>
      <c r="DG150" s="246"/>
      <c r="DH150" s="246"/>
      <c r="DI150" s="246"/>
      <c r="DJ150" s="246"/>
      <c r="DK150" s="246"/>
      <c r="DL150" s="246"/>
    </row>
    <row r="151" spans="1:116" x14ac:dyDescent="0.25">
      <c r="A151" s="247" t="s">
        <v>645</v>
      </c>
      <c r="B151" s="248" t="s">
        <v>7186</v>
      </c>
      <c r="C151" s="251">
        <v>0.27190004229999998</v>
      </c>
      <c r="D151" s="252">
        <v>5</v>
      </c>
      <c r="E151" s="251">
        <v>0.84</v>
      </c>
      <c r="F151" s="251">
        <v>3.9833333333000001</v>
      </c>
      <c r="G151" s="251">
        <v>0.41238544770000002</v>
      </c>
      <c r="H151" s="251">
        <v>43.7</v>
      </c>
      <c r="I151" s="252">
        <v>6</v>
      </c>
      <c r="J151" s="252" t="str">
        <f>IFERROR(VLOOKUP($B151,'Core Indicators'!$E$3:$EU$906,147,FALSE),"x")</f>
        <v>x</v>
      </c>
      <c r="K151" s="253">
        <v>7.6188184300000003E-2</v>
      </c>
      <c r="L151" s="251">
        <v>3.75</v>
      </c>
      <c r="M151" s="252">
        <v>22</v>
      </c>
      <c r="N151" s="252">
        <v>53</v>
      </c>
      <c r="O151" s="252">
        <f>IFERROR(VLOOKUP(B151,'Core Indicators'!$E$3:$G$9906,3,FALSE),"x")</f>
        <v>9661000</v>
      </c>
      <c r="P151" s="252">
        <v>24670</v>
      </c>
      <c r="Q151" s="246"/>
      <c r="R151" s="246"/>
      <c r="S151" s="246"/>
      <c r="T151" s="246"/>
      <c r="U151" s="246"/>
      <c r="V151" s="246"/>
      <c r="W151" s="246"/>
      <c r="X151" s="246"/>
      <c r="Y151" s="246"/>
      <c r="Z151" s="246"/>
      <c r="AA151" s="246"/>
      <c r="AB151" s="246"/>
      <c r="AC151" s="246"/>
      <c r="AD151" s="246"/>
      <c r="AE151" s="246"/>
      <c r="AF151" s="246"/>
      <c r="AG151" s="246"/>
      <c r="AH151" s="246"/>
      <c r="AI151" s="246"/>
      <c r="AJ151" s="246"/>
      <c r="AK151" s="246"/>
      <c r="AL151" s="246"/>
      <c r="AM151" s="246"/>
      <c r="AN151" s="246"/>
      <c r="AO151" s="246"/>
      <c r="AP151" s="246"/>
      <c r="AQ151" s="246"/>
      <c r="AR151" s="246"/>
      <c r="AS151" s="246"/>
      <c r="AT151" s="246"/>
      <c r="AU151" s="246"/>
      <c r="AV151" s="246"/>
      <c r="AW151" s="246"/>
      <c r="AX151" s="246"/>
      <c r="AY151" s="246"/>
      <c r="AZ151" s="246"/>
      <c r="BA151" s="246"/>
      <c r="BB151" s="246"/>
      <c r="BC151" s="246"/>
      <c r="BD151" s="246"/>
      <c r="BE151" s="246"/>
      <c r="BF151" s="246"/>
      <c r="BG151" s="246"/>
      <c r="BH151" s="246"/>
      <c r="BI151" s="246"/>
      <c r="BJ151" s="246"/>
      <c r="BK151" s="246"/>
      <c r="BL151" s="246"/>
      <c r="BM151" s="246"/>
      <c r="BN151" s="246"/>
      <c r="BO151" s="246"/>
      <c r="BP151" s="246"/>
      <c r="BQ151" s="246"/>
      <c r="BR151" s="246"/>
      <c r="BS151" s="246"/>
      <c r="BT151" s="246"/>
      <c r="BU151" s="246"/>
      <c r="BV151" s="246"/>
      <c r="BW151" s="246"/>
      <c r="BX151" s="246"/>
      <c r="BY151" s="246"/>
      <c r="BZ151" s="246"/>
      <c r="CA151" s="246"/>
      <c r="CB151" s="246"/>
      <c r="CC151" s="246"/>
      <c r="CD151" s="246"/>
      <c r="CE151" s="246"/>
      <c r="CF151" s="246"/>
      <c r="CG151" s="246"/>
      <c r="CH151" s="246"/>
      <c r="CI151" s="246"/>
      <c r="CJ151" s="246"/>
      <c r="CK151" s="246"/>
      <c r="CL151" s="246"/>
      <c r="CM151" s="246"/>
      <c r="CN151" s="246"/>
      <c r="CO151" s="246"/>
      <c r="CP151" s="246"/>
      <c r="CQ151" s="246"/>
      <c r="CR151" s="246"/>
      <c r="CS151" s="246"/>
      <c r="CT151" s="246"/>
      <c r="CU151" s="246"/>
      <c r="CV151" s="246"/>
      <c r="CW151" s="246"/>
      <c r="CX151" s="246"/>
      <c r="CY151" s="246"/>
      <c r="CZ151" s="246"/>
      <c r="DA151" s="246"/>
      <c r="DB151" s="246"/>
      <c r="DC151" s="246"/>
      <c r="DD151" s="246"/>
      <c r="DE151" s="246"/>
      <c r="DF151" s="246"/>
      <c r="DG151" s="246"/>
      <c r="DH151" s="246"/>
      <c r="DI151" s="246"/>
      <c r="DJ151" s="246"/>
      <c r="DK151" s="246"/>
      <c r="DL151" s="246"/>
    </row>
    <row r="152" spans="1:116" x14ac:dyDescent="0.25">
      <c r="A152" s="247" t="s">
        <v>7187</v>
      </c>
      <c r="B152" s="248" t="s">
        <v>7188</v>
      </c>
      <c r="C152" s="251">
        <v>0.77989999290000012</v>
      </c>
      <c r="D152" s="252">
        <v>0</v>
      </c>
      <c r="E152" s="251">
        <v>0.17</v>
      </c>
      <c r="F152" s="251">
        <v>2.4500000000000002</v>
      </c>
      <c r="G152" s="251">
        <v>0.2235342192</v>
      </c>
      <c r="H152" s="251" t="s">
        <v>14</v>
      </c>
      <c r="I152" s="252">
        <v>10</v>
      </c>
      <c r="J152" s="252" t="str">
        <f>IFERROR(VLOOKUP($B152,'Core Indicators'!$E$3:$EU$906,147,FALSE),"x")</f>
        <v>x</v>
      </c>
      <c r="K152" s="253">
        <v>0.16855593029999999</v>
      </c>
      <c r="L152" s="251">
        <v>2.25</v>
      </c>
      <c r="M152" s="252">
        <v>7</v>
      </c>
      <c r="N152" s="252">
        <v>53</v>
      </c>
      <c r="O152" s="252" t="str">
        <f>IFERROR(VLOOKUP(B152,'Core Indicators'!$E$3:$G$9906,3,FALSE),"x")</f>
        <v>x</v>
      </c>
      <c r="P152" s="252">
        <v>2149690</v>
      </c>
      <c r="Q152" s="246"/>
      <c r="R152" s="246"/>
      <c r="S152" s="246"/>
      <c r="T152" s="246"/>
      <c r="U152" s="246"/>
      <c r="V152" s="246"/>
      <c r="W152" s="246"/>
      <c r="X152" s="246"/>
      <c r="Y152" s="246"/>
      <c r="Z152" s="246"/>
      <c r="AA152" s="246"/>
      <c r="AB152" s="246"/>
      <c r="AC152" s="246"/>
      <c r="AD152" s="246"/>
      <c r="AE152" s="246"/>
      <c r="AF152" s="246"/>
      <c r="AG152" s="246"/>
      <c r="AH152" s="246"/>
      <c r="AI152" s="246"/>
      <c r="AJ152" s="246"/>
      <c r="AK152" s="246"/>
      <c r="AL152" s="246"/>
      <c r="AM152" s="246"/>
      <c r="AN152" s="246"/>
      <c r="AO152" s="246"/>
      <c r="AP152" s="246"/>
      <c r="AQ152" s="246"/>
      <c r="AR152" s="246"/>
      <c r="AS152" s="246"/>
      <c r="AT152" s="246"/>
      <c r="AU152" s="246"/>
      <c r="AV152" s="246"/>
      <c r="AW152" s="246"/>
      <c r="AX152" s="246"/>
      <c r="AY152" s="246"/>
      <c r="AZ152" s="246"/>
      <c r="BA152" s="246"/>
      <c r="BB152" s="246"/>
      <c r="BC152" s="246"/>
      <c r="BD152" s="246"/>
      <c r="BE152" s="246"/>
      <c r="BF152" s="246"/>
      <c r="BG152" s="246"/>
      <c r="BH152" s="246"/>
      <c r="BI152" s="246"/>
      <c r="BJ152" s="246"/>
      <c r="BK152" s="246"/>
      <c r="BL152" s="246"/>
      <c r="BM152" s="246"/>
      <c r="BN152" s="246"/>
      <c r="BO152" s="246"/>
      <c r="BP152" s="246"/>
      <c r="BQ152" s="246"/>
      <c r="BR152" s="246"/>
      <c r="BS152" s="246"/>
      <c r="BT152" s="246"/>
      <c r="BU152" s="246"/>
      <c r="BV152" s="246"/>
      <c r="BW152" s="246"/>
      <c r="BX152" s="246"/>
      <c r="BY152" s="246"/>
      <c r="BZ152" s="246"/>
      <c r="CA152" s="246"/>
      <c r="CB152" s="246"/>
      <c r="CC152" s="246"/>
      <c r="CD152" s="246"/>
      <c r="CE152" s="246"/>
      <c r="CF152" s="246"/>
      <c r="CG152" s="246"/>
      <c r="CH152" s="246"/>
      <c r="CI152" s="246"/>
      <c r="CJ152" s="246"/>
      <c r="CK152" s="246"/>
      <c r="CL152" s="246"/>
      <c r="CM152" s="246"/>
      <c r="CN152" s="246"/>
      <c r="CO152" s="246"/>
      <c r="CP152" s="246"/>
      <c r="CQ152" s="246"/>
      <c r="CR152" s="246"/>
      <c r="CS152" s="246"/>
      <c r="CT152" s="246"/>
      <c r="CU152" s="246"/>
      <c r="CV152" s="246"/>
      <c r="CW152" s="246"/>
      <c r="CX152" s="246"/>
      <c r="CY152" s="246"/>
      <c r="CZ152" s="246"/>
      <c r="DA152" s="246"/>
      <c r="DB152" s="246"/>
      <c r="DC152" s="246"/>
      <c r="DD152" s="246"/>
      <c r="DE152" s="246"/>
      <c r="DF152" s="246"/>
      <c r="DG152" s="246"/>
      <c r="DH152" s="246"/>
      <c r="DI152" s="246"/>
      <c r="DJ152" s="246"/>
      <c r="DK152" s="246"/>
      <c r="DL152" s="246"/>
    </row>
    <row r="153" spans="1:116" x14ac:dyDescent="0.25">
      <c r="A153" s="247" t="s">
        <v>672</v>
      </c>
      <c r="B153" s="248" t="s">
        <v>7189</v>
      </c>
      <c r="C153" s="251">
        <v>0.79894100540000001</v>
      </c>
      <c r="D153" s="252">
        <v>4</v>
      </c>
      <c r="E153" s="251">
        <v>0.55000000000000004</v>
      </c>
      <c r="F153" s="251">
        <v>2.0166666666999999</v>
      </c>
      <c r="G153" s="251">
        <v>0.56036181190000001</v>
      </c>
      <c r="H153" s="251">
        <v>34.200000000000003</v>
      </c>
      <c r="I153" s="252">
        <v>8</v>
      </c>
      <c r="J153" s="252">
        <f>IFERROR(VLOOKUP($B153,'Core Indicators'!$E$3:$EU$906,147,FALSE),"x")</f>
        <v>1622</v>
      </c>
      <c r="K153" s="253">
        <v>-1.140473485</v>
      </c>
      <c r="L153" s="251">
        <v>1</v>
      </c>
      <c r="M153" s="252">
        <v>12</v>
      </c>
      <c r="N153" s="252">
        <v>16</v>
      </c>
      <c r="O153" s="252">
        <f>IFERROR(VLOOKUP(B153,'Core Indicators'!$E$3:$G$9906,3,FALSE),"x")</f>
        <v>46400000</v>
      </c>
      <c r="P153" s="252">
        <v>2376000</v>
      </c>
      <c r="Q153" s="246"/>
      <c r="R153" s="246"/>
      <c r="S153" s="246"/>
      <c r="T153" s="246"/>
      <c r="U153" s="246"/>
      <c r="V153" s="246"/>
      <c r="W153" s="246"/>
      <c r="X153" s="246"/>
      <c r="Y153" s="246"/>
      <c r="Z153" s="246"/>
      <c r="AA153" s="246"/>
      <c r="AB153" s="246"/>
      <c r="AC153" s="246"/>
      <c r="AD153" s="246"/>
      <c r="AE153" s="246"/>
      <c r="AF153" s="246"/>
      <c r="AG153" s="246"/>
      <c r="AH153" s="246"/>
      <c r="AI153" s="246"/>
      <c r="AJ153" s="246"/>
      <c r="AK153" s="246"/>
      <c r="AL153" s="246"/>
      <c r="AM153" s="246"/>
      <c r="AN153" s="246"/>
      <c r="AO153" s="246"/>
      <c r="AP153" s="246"/>
      <c r="AQ153" s="246"/>
      <c r="AR153" s="246"/>
      <c r="AS153" s="246"/>
      <c r="AT153" s="246"/>
      <c r="AU153" s="246"/>
      <c r="AV153" s="246"/>
      <c r="AW153" s="246"/>
      <c r="AX153" s="246"/>
      <c r="AY153" s="246"/>
      <c r="AZ153" s="246"/>
      <c r="BA153" s="246"/>
      <c r="BB153" s="246"/>
      <c r="BC153" s="246"/>
      <c r="BD153" s="246"/>
      <c r="BE153" s="246"/>
      <c r="BF153" s="246"/>
      <c r="BG153" s="246"/>
      <c r="BH153" s="246"/>
      <c r="BI153" s="246"/>
      <c r="BJ153" s="246"/>
      <c r="BK153" s="246"/>
      <c r="BL153" s="246"/>
      <c r="BM153" s="246"/>
      <c r="BN153" s="246"/>
      <c r="BO153" s="246"/>
      <c r="BP153" s="246"/>
      <c r="BQ153" s="246"/>
      <c r="BR153" s="246"/>
      <c r="BS153" s="246"/>
      <c r="BT153" s="246"/>
      <c r="BU153" s="246"/>
      <c r="BV153" s="246"/>
      <c r="BW153" s="246"/>
      <c r="BX153" s="246"/>
      <c r="BY153" s="246"/>
      <c r="BZ153" s="246"/>
      <c r="CA153" s="246"/>
      <c r="CB153" s="246"/>
      <c r="CC153" s="246"/>
      <c r="CD153" s="246"/>
      <c r="CE153" s="246"/>
      <c r="CF153" s="246"/>
      <c r="CG153" s="246"/>
      <c r="CH153" s="246"/>
      <c r="CI153" s="246"/>
      <c r="CJ153" s="246"/>
      <c r="CK153" s="246"/>
      <c r="CL153" s="246"/>
      <c r="CM153" s="246"/>
      <c r="CN153" s="246"/>
      <c r="CO153" s="246"/>
      <c r="CP153" s="246"/>
      <c r="CQ153" s="246"/>
      <c r="CR153" s="246"/>
      <c r="CS153" s="246"/>
      <c r="CT153" s="246"/>
      <c r="CU153" s="246"/>
      <c r="CV153" s="246"/>
      <c r="CW153" s="246"/>
      <c r="CX153" s="246"/>
      <c r="CY153" s="246"/>
      <c r="CZ153" s="246"/>
      <c r="DA153" s="246"/>
      <c r="DB153" s="246"/>
      <c r="DC153" s="246"/>
      <c r="DD153" s="246"/>
      <c r="DE153" s="246"/>
      <c r="DF153" s="246"/>
      <c r="DG153" s="246"/>
      <c r="DH153" s="246"/>
      <c r="DI153" s="246"/>
      <c r="DJ153" s="246"/>
      <c r="DK153" s="246"/>
      <c r="DL153" s="246"/>
    </row>
    <row r="154" spans="1:116" x14ac:dyDescent="0.25">
      <c r="A154" s="247" t="s">
        <v>54</v>
      </c>
      <c r="B154" s="248" t="s">
        <v>7190</v>
      </c>
      <c r="C154" s="251">
        <v>0.72594999450000008</v>
      </c>
      <c r="D154" s="252">
        <v>9</v>
      </c>
      <c r="E154" s="251">
        <v>0</v>
      </c>
      <c r="F154" s="251">
        <v>6.95</v>
      </c>
      <c r="G154" s="251">
        <v>0.52272520759999996</v>
      </c>
      <c r="H154" s="251">
        <v>40.299999999999997</v>
      </c>
      <c r="I154" s="252">
        <v>4</v>
      </c>
      <c r="J154" s="252">
        <f>IFERROR(VLOOKUP($B154,'Core Indicators'!$E$3:$EU$906,147,FALSE),"x")</f>
        <v>0</v>
      </c>
      <c r="K154" s="253">
        <v>-0.1907603145</v>
      </c>
      <c r="L154" s="251">
        <v>6</v>
      </c>
      <c r="M154" s="252">
        <v>71</v>
      </c>
      <c r="N154" s="252">
        <v>45</v>
      </c>
      <c r="O154" s="252">
        <f>IFERROR(VLOOKUP(B154,'Core Indicators'!$E$3:$G$9906,3,FALSE),"x")</f>
        <v>16709000</v>
      </c>
      <c r="P154" s="252">
        <v>192530</v>
      </c>
      <c r="Q154" s="246"/>
      <c r="R154" s="246"/>
      <c r="S154" s="246"/>
      <c r="T154" s="246"/>
      <c r="U154" s="246"/>
      <c r="V154" s="246"/>
      <c r="W154" s="246"/>
      <c r="X154" s="246"/>
      <c r="Y154" s="246"/>
      <c r="Z154" s="246"/>
      <c r="AA154" s="246"/>
      <c r="AB154" s="246"/>
      <c r="AC154" s="246"/>
      <c r="AD154" s="246"/>
      <c r="AE154" s="246"/>
      <c r="AF154" s="246"/>
      <c r="AG154" s="246"/>
      <c r="AH154" s="246"/>
      <c r="AI154" s="246"/>
      <c r="AJ154" s="246"/>
      <c r="AK154" s="246"/>
      <c r="AL154" s="246"/>
      <c r="AM154" s="246"/>
      <c r="AN154" s="246"/>
      <c r="AO154" s="246"/>
      <c r="AP154" s="246"/>
      <c r="AQ154" s="246"/>
      <c r="AR154" s="246"/>
      <c r="AS154" s="246"/>
      <c r="AT154" s="246"/>
      <c r="AU154" s="246"/>
      <c r="AV154" s="246"/>
      <c r="AW154" s="246"/>
      <c r="AX154" s="246"/>
      <c r="AY154" s="246"/>
      <c r="AZ154" s="246"/>
      <c r="BA154" s="246"/>
      <c r="BB154" s="246"/>
      <c r="BC154" s="246"/>
      <c r="BD154" s="246"/>
      <c r="BE154" s="246"/>
      <c r="BF154" s="246"/>
      <c r="BG154" s="246"/>
      <c r="BH154" s="246"/>
      <c r="BI154" s="246"/>
      <c r="BJ154" s="246"/>
      <c r="BK154" s="246"/>
      <c r="BL154" s="246"/>
      <c r="BM154" s="246"/>
      <c r="BN154" s="246"/>
      <c r="BO154" s="246"/>
      <c r="BP154" s="246"/>
      <c r="BQ154" s="246"/>
      <c r="BR154" s="246"/>
      <c r="BS154" s="246"/>
      <c r="BT154" s="246"/>
      <c r="BU154" s="246"/>
      <c r="BV154" s="246"/>
      <c r="BW154" s="246"/>
      <c r="BX154" s="246"/>
      <c r="BY154" s="246"/>
      <c r="BZ154" s="246"/>
      <c r="CA154" s="246"/>
      <c r="CB154" s="246"/>
      <c r="CC154" s="246"/>
      <c r="CD154" s="246"/>
      <c r="CE154" s="246"/>
      <c r="CF154" s="246"/>
      <c r="CG154" s="246"/>
      <c r="CH154" s="246"/>
      <c r="CI154" s="246"/>
      <c r="CJ154" s="246"/>
      <c r="CK154" s="246"/>
      <c r="CL154" s="246"/>
      <c r="CM154" s="246"/>
      <c r="CN154" s="246"/>
      <c r="CO154" s="246"/>
      <c r="CP154" s="246"/>
      <c r="CQ154" s="246"/>
      <c r="CR154" s="246"/>
      <c r="CS154" s="246"/>
      <c r="CT154" s="246"/>
      <c r="CU154" s="246"/>
      <c r="CV154" s="246"/>
      <c r="CW154" s="246"/>
      <c r="CX154" s="246"/>
      <c r="CY154" s="246"/>
      <c r="CZ154" s="246"/>
      <c r="DA154" s="246"/>
      <c r="DB154" s="246"/>
      <c r="DC154" s="246"/>
      <c r="DD154" s="246"/>
      <c r="DE154" s="246"/>
      <c r="DF154" s="246"/>
      <c r="DG154" s="246"/>
      <c r="DH154" s="246"/>
      <c r="DI154" s="246"/>
      <c r="DJ154" s="246"/>
      <c r="DK154" s="246"/>
      <c r="DL154" s="246"/>
    </row>
    <row r="155" spans="1:116" x14ac:dyDescent="0.25">
      <c r="A155" s="247" t="s">
        <v>7191</v>
      </c>
      <c r="B155" s="248" t="s">
        <v>7192</v>
      </c>
      <c r="C155" s="251">
        <v>0.42649998649999998</v>
      </c>
      <c r="D155" s="252">
        <v>6</v>
      </c>
      <c r="E155" s="251">
        <v>0</v>
      </c>
      <c r="F155" s="251">
        <v>5.3166666666999998</v>
      </c>
      <c r="G155" s="251">
        <v>6.4907686399999998E-2</v>
      </c>
      <c r="H155" s="251" t="s">
        <v>14</v>
      </c>
      <c r="I155" s="252">
        <v>0</v>
      </c>
      <c r="J155" s="252" t="str">
        <f>IFERROR(VLOOKUP($B155,'Core Indicators'!$E$3:$EU$906,147,FALSE),"x")</f>
        <v>x</v>
      </c>
      <c r="K155" s="253">
        <v>1.8785588741000001</v>
      </c>
      <c r="L155" s="251">
        <v>5.75</v>
      </c>
      <c r="M155" s="252">
        <v>50</v>
      </c>
      <c r="N155" s="252">
        <v>85</v>
      </c>
      <c r="O155" s="252" t="str">
        <f>IFERROR(VLOOKUP(B155,'Core Indicators'!$E$3:$G$9906,3,FALSE),"x")</f>
        <v>x</v>
      </c>
      <c r="P155" s="252">
        <v>709</v>
      </c>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c r="BQ155" s="246"/>
      <c r="BR155" s="246"/>
      <c r="BS155" s="246"/>
      <c r="BT155" s="246"/>
      <c r="BU155" s="246"/>
      <c r="BV155" s="246"/>
      <c r="BW155" s="246"/>
      <c r="BX155" s="246"/>
      <c r="BY155" s="246"/>
      <c r="BZ155" s="246"/>
      <c r="CA155" s="246"/>
      <c r="CB155" s="246"/>
      <c r="CC155" s="246"/>
      <c r="CD155" s="246"/>
      <c r="CE155" s="246"/>
      <c r="CF155" s="246"/>
      <c r="CG155" s="246"/>
      <c r="CH155" s="246"/>
      <c r="CI155" s="246"/>
      <c r="CJ155" s="246"/>
      <c r="CK155" s="246"/>
      <c r="CL155" s="246"/>
      <c r="CM155" s="246"/>
      <c r="CN155" s="246"/>
      <c r="CO155" s="246"/>
      <c r="CP155" s="246"/>
      <c r="CQ155" s="246"/>
      <c r="CR155" s="246"/>
      <c r="CS155" s="246"/>
      <c r="CT155" s="246"/>
      <c r="CU155" s="246"/>
      <c r="CV155" s="246"/>
      <c r="CW155" s="246"/>
      <c r="CX155" s="246"/>
      <c r="CY155" s="246"/>
      <c r="CZ155" s="246"/>
      <c r="DA155" s="246"/>
      <c r="DB155" s="246"/>
      <c r="DC155" s="246"/>
      <c r="DD155" s="246"/>
      <c r="DE155" s="246"/>
      <c r="DF155" s="246"/>
      <c r="DG155" s="246"/>
      <c r="DH155" s="246"/>
      <c r="DI155" s="246"/>
      <c r="DJ155" s="246"/>
      <c r="DK155" s="246"/>
      <c r="DL155" s="246"/>
    </row>
    <row r="156" spans="1:116" x14ac:dyDescent="0.25">
      <c r="A156" s="247" t="s">
        <v>7193</v>
      </c>
      <c r="B156" s="248" t="s">
        <v>7194</v>
      </c>
      <c r="C156" s="251">
        <v>0</v>
      </c>
      <c r="D156" s="252">
        <v>12</v>
      </c>
      <c r="E156" s="251">
        <v>0</v>
      </c>
      <c r="F156" s="251" t="s">
        <v>14</v>
      </c>
      <c r="G156" s="251" t="s">
        <v>14</v>
      </c>
      <c r="H156" s="251">
        <v>37.1</v>
      </c>
      <c r="I156" s="252">
        <v>0</v>
      </c>
      <c r="J156" s="252" t="str">
        <f>IFERROR(VLOOKUP($B156,'Core Indicators'!$E$3:$EU$906,147,FALSE),"x")</f>
        <v>x</v>
      </c>
      <c r="K156" s="253">
        <v>-0.13986755910000001</v>
      </c>
      <c r="L156" s="251" t="s">
        <v>14</v>
      </c>
      <c r="M156" s="252">
        <v>79</v>
      </c>
      <c r="N156" s="252">
        <v>42</v>
      </c>
      <c r="O156" s="252" t="str">
        <f>IFERROR(VLOOKUP(B156,'Core Indicators'!$E$3:$G$9906,3,FALSE),"x")</f>
        <v>x</v>
      </c>
      <c r="P156" s="252">
        <v>27990</v>
      </c>
      <c r="Q156" s="246"/>
      <c r="R156" s="246"/>
      <c r="S156" s="246"/>
      <c r="T156" s="246"/>
      <c r="U156" s="246"/>
      <c r="V156" s="246"/>
      <c r="W156" s="246"/>
      <c r="X156" s="246"/>
      <c r="Y156" s="246"/>
      <c r="Z156" s="246"/>
      <c r="AA156" s="246"/>
      <c r="AB156" s="246"/>
      <c r="AC156" s="246"/>
      <c r="AD156" s="246"/>
      <c r="AE156" s="246"/>
      <c r="AF156" s="246"/>
      <c r="AG156" s="246"/>
      <c r="AH156" s="246"/>
      <c r="AI156" s="246"/>
      <c r="AJ156" s="246"/>
      <c r="AK156" s="246"/>
      <c r="AL156" s="246"/>
      <c r="AM156" s="246"/>
      <c r="AN156" s="246"/>
      <c r="AO156" s="246"/>
      <c r="AP156" s="246"/>
      <c r="AQ156" s="246"/>
      <c r="AR156" s="246"/>
      <c r="AS156" s="246"/>
      <c r="AT156" s="246"/>
      <c r="AU156" s="246"/>
      <c r="AV156" s="246"/>
      <c r="AW156" s="246"/>
      <c r="AX156" s="246"/>
      <c r="AY156" s="246"/>
      <c r="AZ156" s="246"/>
      <c r="BA156" s="246"/>
      <c r="BB156" s="246"/>
      <c r="BC156" s="246"/>
      <c r="BD156" s="246"/>
      <c r="BE156" s="246"/>
      <c r="BF156" s="246"/>
      <c r="BG156" s="246"/>
      <c r="BH156" s="246"/>
      <c r="BI156" s="246"/>
      <c r="BJ156" s="246"/>
      <c r="BK156" s="246"/>
      <c r="BL156" s="246"/>
      <c r="BM156" s="246"/>
      <c r="BN156" s="246"/>
      <c r="BO156" s="246"/>
      <c r="BP156" s="246"/>
      <c r="BQ156" s="246"/>
      <c r="BR156" s="246"/>
      <c r="BS156" s="246"/>
      <c r="BT156" s="246"/>
      <c r="BU156" s="246"/>
      <c r="BV156" s="246"/>
      <c r="BW156" s="246"/>
      <c r="BX156" s="246"/>
      <c r="BY156" s="246"/>
      <c r="BZ156" s="246"/>
      <c r="CA156" s="246"/>
      <c r="CB156" s="246"/>
      <c r="CC156" s="246"/>
      <c r="CD156" s="246"/>
      <c r="CE156" s="246"/>
      <c r="CF156" s="246"/>
      <c r="CG156" s="246"/>
      <c r="CH156" s="246"/>
      <c r="CI156" s="246"/>
      <c r="CJ156" s="246"/>
      <c r="CK156" s="246"/>
      <c r="CL156" s="246"/>
      <c r="CM156" s="246"/>
      <c r="CN156" s="246"/>
      <c r="CO156" s="246"/>
      <c r="CP156" s="246"/>
      <c r="CQ156" s="246"/>
      <c r="CR156" s="246"/>
      <c r="CS156" s="246"/>
      <c r="CT156" s="246"/>
      <c r="CU156" s="246"/>
      <c r="CV156" s="246"/>
      <c r="CW156" s="246"/>
      <c r="CX156" s="246"/>
      <c r="CY156" s="246"/>
      <c r="CZ156" s="246"/>
      <c r="DA156" s="246"/>
      <c r="DB156" s="246"/>
      <c r="DC156" s="246"/>
      <c r="DD156" s="246"/>
      <c r="DE156" s="246"/>
      <c r="DF156" s="246"/>
      <c r="DG156" s="246"/>
      <c r="DH156" s="246"/>
      <c r="DI156" s="246"/>
      <c r="DJ156" s="246"/>
      <c r="DK156" s="246"/>
      <c r="DL156" s="246"/>
    </row>
    <row r="157" spans="1:116" x14ac:dyDescent="0.25">
      <c r="A157" s="247" t="s">
        <v>7195</v>
      </c>
      <c r="B157" s="248" t="s">
        <v>7196</v>
      </c>
      <c r="C157" s="251">
        <v>0.8110999861</v>
      </c>
      <c r="D157" s="252">
        <v>7</v>
      </c>
      <c r="E157" s="251">
        <v>0.37</v>
      </c>
      <c r="F157" s="251">
        <v>6.25</v>
      </c>
      <c r="G157" s="251">
        <v>0.64374360080000004</v>
      </c>
      <c r="H157" s="251">
        <v>35.700000000000003</v>
      </c>
      <c r="I157" s="252">
        <v>6</v>
      </c>
      <c r="J157" s="252" t="str">
        <f>IFERROR(VLOOKUP($B157,'Core Indicators'!$E$3:$EU$906,147,FALSE),"x")</f>
        <v>x</v>
      </c>
      <c r="K157" s="253">
        <v>-0.76636308430000011</v>
      </c>
      <c r="L157" s="251">
        <v>4.75</v>
      </c>
      <c r="M157" s="252">
        <v>65</v>
      </c>
      <c r="N157" s="252">
        <v>33</v>
      </c>
      <c r="O157" s="252" t="str">
        <f>IFERROR(VLOOKUP(B157,'Core Indicators'!$E$3:$G$9906,3,FALSE),"x")</f>
        <v>x</v>
      </c>
      <c r="P157" s="252">
        <v>72180</v>
      </c>
      <c r="Q157" s="246"/>
      <c r="R157" s="246"/>
      <c r="S157" s="246"/>
      <c r="T157" s="246"/>
      <c r="U157" s="246"/>
      <c r="V157" s="246"/>
      <c r="W157" s="246"/>
      <c r="X157" s="246"/>
      <c r="Y157" s="246"/>
      <c r="Z157" s="246"/>
      <c r="AA157" s="246"/>
      <c r="AB157" s="246"/>
      <c r="AC157" s="246"/>
      <c r="AD157" s="246"/>
      <c r="AE157" s="246"/>
      <c r="AF157" s="246"/>
      <c r="AG157" s="246"/>
      <c r="AH157" s="246"/>
      <c r="AI157" s="246"/>
      <c r="AJ157" s="246"/>
      <c r="AK157" s="246"/>
      <c r="AL157" s="246"/>
      <c r="AM157" s="246"/>
      <c r="AN157" s="246"/>
      <c r="AO157" s="246"/>
      <c r="AP157" s="246"/>
      <c r="AQ157" s="246"/>
      <c r="AR157" s="246"/>
      <c r="AS157" s="246"/>
      <c r="AT157" s="246"/>
      <c r="AU157" s="246"/>
      <c r="AV157" s="246"/>
      <c r="AW157" s="246"/>
      <c r="AX157" s="246"/>
      <c r="AY157" s="246"/>
      <c r="AZ157" s="246"/>
      <c r="BA157" s="246"/>
      <c r="BB157" s="246"/>
      <c r="BC157" s="246"/>
      <c r="BD157" s="246"/>
      <c r="BE157" s="246"/>
      <c r="BF157" s="246"/>
      <c r="BG157" s="246"/>
      <c r="BH157" s="246"/>
      <c r="BI157" s="246"/>
      <c r="BJ157" s="246"/>
      <c r="BK157" s="246"/>
      <c r="BL157" s="246"/>
      <c r="BM157" s="246"/>
      <c r="BN157" s="246"/>
      <c r="BO157" s="246"/>
      <c r="BP157" s="246"/>
      <c r="BQ157" s="246"/>
      <c r="BR157" s="246"/>
      <c r="BS157" s="246"/>
      <c r="BT157" s="246"/>
      <c r="BU157" s="246"/>
      <c r="BV157" s="246"/>
      <c r="BW157" s="246"/>
      <c r="BX157" s="246"/>
      <c r="BY157" s="246"/>
      <c r="BZ157" s="246"/>
      <c r="CA157" s="246"/>
      <c r="CB157" s="246"/>
      <c r="CC157" s="246"/>
      <c r="CD157" s="246"/>
      <c r="CE157" s="246"/>
      <c r="CF157" s="246"/>
      <c r="CG157" s="246"/>
      <c r="CH157" s="246"/>
      <c r="CI157" s="246"/>
      <c r="CJ157" s="246"/>
      <c r="CK157" s="246"/>
      <c r="CL157" s="246"/>
      <c r="CM157" s="246"/>
      <c r="CN157" s="246"/>
      <c r="CO157" s="246"/>
      <c r="CP157" s="246"/>
      <c r="CQ157" s="246"/>
      <c r="CR157" s="246"/>
      <c r="CS157" s="246"/>
      <c r="CT157" s="246"/>
      <c r="CU157" s="246"/>
      <c r="CV157" s="246"/>
      <c r="CW157" s="246"/>
      <c r="CX157" s="246"/>
      <c r="CY157" s="246"/>
      <c r="CZ157" s="246"/>
      <c r="DA157" s="246"/>
      <c r="DB157" s="246"/>
      <c r="DC157" s="246"/>
      <c r="DD157" s="246"/>
      <c r="DE157" s="246"/>
      <c r="DF157" s="246"/>
      <c r="DG157" s="246"/>
      <c r="DH157" s="246"/>
      <c r="DI157" s="246"/>
      <c r="DJ157" s="246"/>
      <c r="DK157" s="246"/>
      <c r="DL157" s="246"/>
    </row>
    <row r="158" spans="1:116" x14ac:dyDescent="0.25">
      <c r="A158" s="247" t="s">
        <v>378</v>
      </c>
      <c r="B158" s="248" t="s">
        <v>7197</v>
      </c>
      <c r="C158" s="251">
        <v>0.18000004259999999</v>
      </c>
      <c r="D158" s="252">
        <v>12</v>
      </c>
      <c r="E158" s="251">
        <v>0</v>
      </c>
      <c r="F158" s="251">
        <v>7.2</v>
      </c>
      <c r="G158" s="251">
        <v>0.3970940348</v>
      </c>
      <c r="H158" s="251">
        <v>38.799999999999997</v>
      </c>
      <c r="I158" s="252">
        <v>6</v>
      </c>
      <c r="J158" s="252">
        <f>IFERROR(VLOOKUP($B158,'Core Indicators'!$E$3:$EU$906,147,FALSE),"x")</f>
        <v>936</v>
      </c>
      <c r="K158" s="253">
        <v>-0.76245963569999997</v>
      </c>
      <c r="L158" s="251">
        <v>6</v>
      </c>
      <c r="M158" s="252">
        <v>66</v>
      </c>
      <c r="N158" s="252">
        <v>34</v>
      </c>
      <c r="O158" s="252">
        <f>IFERROR(VLOOKUP(B158,'Core Indicators'!$E$3:$G$9906,3,FALSE),"x")</f>
        <v>6700000</v>
      </c>
      <c r="P158" s="252">
        <v>20720</v>
      </c>
      <c r="Q158" s="246"/>
      <c r="R158" s="246"/>
      <c r="S158" s="246"/>
      <c r="T158" s="246"/>
      <c r="U158" s="246"/>
      <c r="V158" s="246"/>
      <c r="W158" s="246"/>
      <c r="X158" s="246"/>
      <c r="Y158" s="246"/>
      <c r="Z158" s="246"/>
      <c r="AA158" s="246"/>
      <c r="AB158" s="246"/>
      <c r="AC158" s="246"/>
      <c r="AD158" s="246"/>
      <c r="AE158" s="246"/>
      <c r="AF158" s="246"/>
      <c r="AG158" s="246"/>
      <c r="AH158" s="246"/>
      <c r="AI158" s="246"/>
      <c r="AJ158" s="246"/>
      <c r="AK158" s="246"/>
      <c r="AL158" s="246"/>
      <c r="AM158" s="246"/>
      <c r="AN158" s="246"/>
      <c r="AO158" s="246"/>
      <c r="AP158" s="246"/>
      <c r="AQ158" s="246"/>
      <c r="AR158" s="246"/>
      <c r="AS158" s="246"/>
      <c r="AT158" s="246"/>
      <c r="AU158" s="246"/>
      <c r="AV158" s="246"/>
      <c r="AW158" s="246"/>
      <c r="AX158" s="246"/>
      <c r="AY158" s="246"/>
      <c r="AZ158" s="246"/>
      <c r="BA158" s="246"/>
      <c r="BB158" s="246"/>
      <c r="BC158" s="246"/>
      <c r="BD158" s="246"/>
      <c r="BE158" s="246"/>
      <c r="BF158" s="246"/>
      <c r="BG158" s="246"/>
      <c r="BH158" s="246"/>
      <c r="BI158" s="246"/>
      <c r="BJ158" s="246"/>
      <c r="BK158" s="246"/>
      <c r="BL158" s="246"/>
      <c r="BM158" s="246"/>
      <c r="BN158" s="246"/>
      <c r="BO158" s="246"/>
      <c r="BP158" s="246"/>
      <c r="BQ158" s="246"/>
      <c r="BR158" s="246"/>
      <c r="BS158" s="246"/>
      <c r="BT158" s="246"/>
      <c r="BU158" s="246"/>
      <c r="BV158" s="246"/>
      <c r="BW158" s="246"/>
      <c r="BX158" s="246"/>
      <c r="BY158" s="246"/>
      <c r="BZ158" s="246"/>
      <c r="CA158" s="246"/>
      <c r="CB158" s="246"/>
      <c r="CC158" s="246"/>
      <c r="CD158" s="246"/>
      <c r="CE158" s="246"/>
      <c r="CF158" s="246"/>
      <c r="CG158" s="246"/>
      <c r="CH158" s="246"/>
      <c r="CI158" s="246"/>
      <c r="CJ158" s="246"/>
      <c r="CK158" s="246"/>
      <c r="CL158" s="246"/>
      <c r="CM158" s="246"/>
      <c r="CN158" s="246"/>
      <c r="CO158" s="246"/>
      <c r="CP158" s="246"/>
      <c r="CQ158" s="246"/>
      <c r="CR158" s="246"/>
      <c r="CS158" s="246"/>
      <c r="CT158" s="246"/>
      <c r="CU158" s="246"/>
      <c r="CV158" s="246"/>
      <c r="CW158" s="246"/>
      <c r="CX158" s="246"/>
      <c r="CY158" s="246"/>
      <c r="CZ158" s="246"/>
      <c r="DA158" s="246"/>
      <c r="DB158" s="246"/>
      <c r="DC158" s="246"/>
      <c r="DD158" s="246"/>
      <c r="DE158" s="246"/>
      <c r="DF158" s="246"/>
      <c r="DG158" s="246"/>
      <c r="DH158" s="246"/>
      <c r="DI158" s="246"/>
      <c r="DJ158" s="246"/>
      <c r="DK158" s="246"/>
      <c r="DL158" s="246"/>
    </row>
    <row r="159" spans="1:116" x14ac:dyDescent="0.25">
      <c r="A159" s="247" t="s">
        <v>167</v>
      </c>
      <c r="B159" s="248" t="s">
        <v>7198</v>
      </c>
      <c r="C159" s="251">
        <v>0</v>
      </c>
      <c r="D159" s="252" t="s">
        <v>14</v>
      </c>
      <c r="E159" s="251">
        <v>0</v>
      </c>
      <c r="F159" s="251">
        <v>1.4833333333000001</v>
      </c>
      <c r="G159" s="251" t="s">
        <v>14</v>
      </c>
      <c r="H159" s="251">
        <v>36.799999999999997</v>
      </c>
      <c r="I159" s="252">
        <v>10</v>
      </c>
      <c r="J159" s="252">
        <f>IFERROR(VLOOKUP($B159,'Core Indicators'!$E$3:$EU$906,147,FALSE),"x")</f>
        <v>1835</v>
      </c>
      <c r="K159" s="253">
        <v>-2.3503582478</v>
      </c>
      <c r="L159" s="251">
        <v>1</v>
      </c>
      <c r="M159" s="252">
        <v>7</v>
      </c>
      <c r="N159" s="252">
        <v>9</v>
      </c>
      <c r="O159" s="252">
        <f>IFERROR(VLOOKUP(B159,'Core Indicators'!$E$3:$G$9906,3,FALSE),"x")</f>
        <v>15755000</v>
      </c>
      <c r="P159" s="252">
        <v>627340</v>
      </c>
      <c r="Q159" s="246"/>
      <c r="R159" s="246"/>
      <c r="S159" s="246"/>
      <c r="T159" s="246"/>
      <c r="U159" s="246"/>
      <c r="V159" s="246"/>
      <c r="W159" s="246"/>
      <c r="X159" s="246"/>
      <c r="Y159" s="246"/>
      <c r="Z159" s="246"/>
      <c r="AA159" s="246"/>
      <c r="AB159" s="246"/>
      <c r="AC159" s="246"/>
      <c r="AD159" s="246"/>
      <c r="AE159" s="246"/>
      <c r="AF159" s="246"/>
      <c r="AG159" s="246"/>
      <c r="AH159" s="246"/>
      <c r="AI159" s="246"/>
      <c r="AJ159" s="246"/>
      <c r="AK159" s="246"/>
      <c r="AL159" s="246"/>
      <c r="AM159" s="246"/>
      <c r="AN159" s="246"/>
      <c r="AO159" s="246"/>
      <c r="AP159" s="246"/>
      <c r="AQ159" s="246"/>
      <c r="AR159" s="246"/>
      <c r="AS159" s="246"/>
      <c r="AT159" s="246"/>
      <c r="AU159" s="246"/>
      <c r="AV159" s="246"/>
      <c r="AW159" s="246"/>
      <c r="AX159" s="246"/>
      <c r="AY159" s="246"/>
      <c r="AZ159" s="246"/>
      <c r="BA159" s="246"/>
      <c r="BB159" s="246"/>
      <c r="BC159" s="246"/>
      <c r="BD159" s="246"/>
      <c r="BE159" s="246"/>
      <c r="BF159" s="246"/>
      <c r="BG159" s="246"/>
      <c r="BH159" s="246"/>
      <c r="BI159" s="246"/>
      <c r="BJ159" s="246"/>
      <c r="BK159" s="246"/>
      <c r="BL159" s="246"/>
      <c r="BM159" s="246"/>
      <c r="BN159" s="246"/>
      <c r="BO159" s="246"/>
      <c r="BP159" s="246"/>
      <c r="BQ159" s="246"/>
      <c r="BR159" s="246"/>
      <c r="BS159" s="246"/>
      <c r="BT159" s="246"/>
      <c r="BU159" s="246"/>
      <c r="BV159" s="246"/>
      <c r="BW159" s="246"/>
      <c r="BX159" s="246"/>
      <c r="BY159" s="246"/>
      <c r="BZ159" s="246"/>
      <c r="CA159" s="246"/>
      <c r="CB159" s="246"/>
      <c r="CC159" s="246"/>
      <c r="CD159" s="246"/>
      <c r="CE159" s="246"/>
      <c r="CF159" s="246"/>
      <c r="CG159" s="246"/>
      <c r="CH159" s="246"/>
      <c r="CI159" s="246"/>
      <c r="CJ159" s="246"/>
      <c r="CK159" s="246"/>
      <c r="CL159" s="246"/>
      <c r="CM159" s="246"/>
      <c r="CN159" s="246"/>
      <c r="CO159" s="246"/>
      <c r="CP159" s="246"/>
      <c r="CQ159" s="246"/>
      <c r="CR159" s="246"/>
      <c r="CS159" s="246"/>
      <c r="CT159" s="246"/>
      <c r="CU159" s="246"/>
      <c r="CV159" s="246"/>
      <c r="CW159" s="246"/>
      <c r="CX159" s="246"/>
      <c r="CY159" s="246"/>
      <c r="CZ159" s="246"/>
      <c r="DA159" s="246"/>
      <c r="DB159" s="246"/>
      <c r="DC159" s="246"/>
      <c r="DD159" s="246"/>
      <c r="DE159" s="246"/>
      <c r="DF159" s="246"/>
      <c r="DG159" s="246"/>
      <c r="DH159" s="246"/>
      <c r="DI159" s="246"/>
      <c r="DJ159" s="246"/>
      <c r="DK159" s="246"/>
      <c r="DL159" s="246"/>
    </row>
    <row r="160" spans="1:116" x14ac:dyDescent="0.25">
      <c r="A160" s="247" t="s">
        <v>7199</v>
      </c>
      <c r="B160" s="248" t="s">
        <v>7200</v>
      </c>
      <c r="C160" s="251">
        <v>0.29583300080000002</v>
      </c>
      <c r="D160" s="252">
        <v>8</v>
      </c>
      <c r="E160" s="251">
        <v>0</v>
      </c>
      <c r="F160" s="251">
        <v>6.95</v>
      </c>
      <c r="G160" s="251">
        <v>0.16149411559999999</v>
      </c>
      <c r="H160" s="251">
        <v>36.200000000000003</v>
      </c>
      <c r="I160" s="252">
        <v>6</v>
      </c>
      <c r="J160" s="252" t="str">
        <f>IFERROR(VLOOKUP($B160,'Core Indicators'!$E$3:$EU$906,147,FALSE),"x")</f>
        <v>x</v>
      </c>
      <c r="K160" s="253">
        <v>-0.11906975509999999</v>
      </c>
      <c r="L160" s="251">
        <v>6</v>
      </c>
      <c r="M160" s="252">
        <v>66</v>
      </c>
      <c r="N160" s="252">
        <v>39</v>
      </c>
      <c r="O160" s="252" t="str">
        <f>IFERROR(VLOOKUP(B160,'Core Indicators'!$E$3:$G$9906,3,FALSE),"x")</f>
        <v>x</v>
      </c>
      <c r="P160" s="252">
        <v>87460</v>
      </c>
      <c r="Q160" s="246"/>
      <c r="R160" s="246"/>
      <c r="S160" s="246"/>
      <c r="T160" s="246"/>
      <c r="U160" s="246"/>
      <c r="V160" s="246"/>
      <c r="W160" s="246"/>
      <c r="X160" s="246"/>
      <c r="Y160" s="246"/>
      <c r="Z160" s="246"/>
      <c r="AA160" s="246"/>
      <c r="AB160" s="246"/>
      <c r="AC160" s="246"/>
      <c r="AD160" s="246"/>
      <c r="AE160" s="246"/>
      <c r="AF160" s="246"/>
      <c r="AG160" s="246"/>
      <c r="AH160" s="246"/>
      <c r="AI160" s="246"/>
      <c r="AJ160" s="246"/>
      <c r="AK160" s="246"/>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6"/>
      <c r="BK160" s="246"/>
      <c r="BL160" s="246"/>
      <c r="BM160" s="246"/>
      <c r="BN160" s="246"/>
      <c r="BO160" s="246"/>
      <c r="BP160" s="246"/>
      <c r="BQ160" s="246"/>
      <c r="BR160" s="246"/>
      <c r="BS160" s="246"/>
      <c r="BT160" s="246"/>
      <c r="BU160" s="246"/>
      <c r="BV160" s="246"/>
      <c r="BW160" s="246"/>
      <c r="BX160" s="246"/>
      <c r="BY160" s="246"/>
      <c r="BZ160" s="246"/>
      <c r="CA160" s="246"/>
      <c r="CB160" s="246"/>
      <c r="CC160" s="246"/>
      <c r="CD160" s="246"/>
      <c r="CE160" s="246"/>
      <c r="CF160" s="246"/>
      <c r="CG160" s="246"/>
      <c r="CH160" s="246"/>
      <c r="CI160" s="246"/>
      <c r="CJ160" s="246"/>
      <c r="CK160" s="246"/>
      <c r="CL160" s="246"/>
      <c r="CM160" s="246"/>
      <c r="CN160" s="246"/>
      <c r="CO160" s="246"/>
      <c r="CP160" s="246"/>
      <c r="CQ160" s="246"/>
      <c r="CR160" s="246"/>
      <c r="CS160" s="246"/>
      <c r="CT160" s="246"/>
      <c r="CU160" s="246"/>
      <c r="CV160" s="246"/>
      <c r="CW160" s="246"/>
      <c r="CX160" s="246"/>
      <c r="CY160" s="246"/>
      <c r="CZ160" s="246"/>
      <c r="DA160" s="246"/>
      <c r="DB160" s="246"/>
      <c r="DC160" s="246"/>
      <c r="DD160" s="246"/>
      <c r="DE160" s="246"/>
      <c r="DF160" s="246"/>
      <c r="DG160" s="246"/>
      <c r="DH160" s="246"/>
      <c r="DI160" s="246"/>
      <c r="DJ160" s="246"/>
      <c r="DK160" s="246"/>
      <c r="DL160" s="246"/>
    </row>
    <row r="161" spans="1:116" x14ac:dyDescent="0.25">
      <c r="A161" s="247" t="s">
        <v>517</v>
      </c>
      <c r="B161" s="248" t="s">
        <v>7201</v>
      </c>
      <c r="C161" s="251">
        <v>0.77907274400000004</v>
      </c>
      <c r="D161" s="252">
        <v>10</v>
      </c>
      <c r="E161" s="251">
        <v>0</v>
      </c>
      <c r="F161" s="251">
        <v>2.6666666666999999</v>
      </c>
      <c r="G161" s="251" t="s">
        <v>14</v>
      </c>
      <c r="H161" s="251">
        <v>44.1</v>
      </c>
      <c r="I161" s="252">
        <v>10</v>
      </c>
      <c r="J161" s="252">
        <f>IFERROR(VLOOKUP($B161,'Core Indicators'!$E$3:$EU$906,147,FALSE),"x")</f>
        <v>1127</v>
      </c>
      <c r="K161" s="253">
        <v>-1.9697244167000001</v>
      </c>
      <c r="L161" s="251">
        <v>2.25</v>
      </c>
      <c r="M161" s="252">
        <v>-2</v>
      </c>
      <c r="N161" s="252">
        <v>12</v>
      </c>
      <c r="O161" s="252">
        <f>IFERROR(VLOOKUP(B161,'Core Indicators'!$E$3:$G$9906,3,FALSE),"x")</f>
        <v>11685000</v>
      </c>
      <c r="P161" s="252">
        <v>644329</v>
      </c>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6"/>
      <c r="AP161" s="246"/>
      <c r="AQ161" s="246"/>
      <c r="AR161" s="246"/>
      <c r="AS161" s="246"/>
      <c r="AT161" s="246"/>
      <c r="AU161" s="246"/>
      <c r="AV161" s="246"/>
      <c r="AW161" s="246"/>
      <c r="AX161" s="246"/>
      <c r="AY161" s="246"/>
      <c r="AZ161" s="246"/>
      <c r="BA161" s="246"/>
      <c r="BB161" s="246"/>
      <c r="BC161" s="246"/>
      <c r="BD161" s="246"/>
      <c r="BE161" s="246"/>
      <c r="BF161" s="246"/>
      <c r="BG161" s="246"/>
      <c r="BH161" s="246"/>
      <c r="BI161" s="246"/>
      <c r="BJ161" s="246"/>
      <c r="BK161" s="246"/>
      <c r="BL161" s="246"/>
      <c r="BM161" s="246"/>
      <c r="BN161" s="246"/>
      <c r="BO161" s="246"/>
      <c r="BP161" s="246"/>
      <c r="BQ161" s="246"/>
      <c r="BR161" s="246"/>
      <c r="BS161" s="246"/>
      <c r="BT161" s="246"/>
      <c r="BU161" s="246"/>
      <c r="BV161" s="246"/>
      <c r="BW161" s="246"/>
      <c r="BX161" s="246"/>
      <c r="BY161" s="246"/>
      <c r="BZ161" s="246"/>
      <c r="CA161" s="246"/>
      <c r="CB161" s="246"/>
      <c r="CC161" s="246"/>
      <c r="CD161" s="246"/>
      <c r="CE161" s="246"/>
      <c r="CF161" s="246"/>
      <c r="CG161" s="246"/>
      <c r="CH161" s="246"/>
      <c r="CI161" s="246"/>
      <c r="CJ161" s="246"/>
      <c r="CK161" s="246"/>
      <c r="CL161" s="246"/>
      <c r="CM161" s="246"/>
      <c r="CN161" s="246"/>
      <c r="CO161" s="246"/>
      <c r="CP161" s="246"/>
      <c r="CQ161" s="246"/>
      <c r="CR161" s="246"/>
      <c r="CS161" s="246"/>
      <c r="CT161" s="246"/>
      <c r="CU161" s="246"/>
      <c r="CV161" s="246"/>
      <c r="CW161" s="246"/>
      <c r="CX161" s="246"/>
      <c r="CY161" s="246"/>
      <c r="CZ161" s="246"/>
      <c r="DA161" s="246"/>
      <c r="DB161" s="246"/>
      <c r="DC161" s="246"/>
      <c r="DD161" s="246"/>
      <c r="DE161" s="246"/>
      <c r="DF161" s="246"/>
      <c r="DG161" s="246"/>
      <c r="DH161" s="246"/>
      <c r="DI161" s="246"/>
      <c r="DJ161" s="246"/>
      <c r="DK161" s="246"/>
      <c r="DL161" s="246"/>
    </row>
    <row r="162" spans="1:116" x14ac:dyDescent="0.25">
      <c r="A162" s="247" t="s">
        <v>7202</v>
      </c>
      <c r="B162" s="248" t="s">
        <v>7203</v>
      </c>
      <c r="C162" s="251">
        <v>0</v>
      </c>
      <c r="D162" s="252">
        <v>13</v>
      </c>
      <c r="E162" s="251">
        <v>0</v>
      </c>
      <c r="F162" s="251" t="s">
        <v>14</v>
      </c>
      <c r="G162" s="251">
        <v>0.54654479749999996</v>
      </c>
      <c r="H162" s="251">
        <v>56.3</v>
      </c>
      <c r="I162" s="252">
        <v>0</v>
      </c>
      <c r="J162" s="252" t="str">
        <f>IFERROR(VLOOKUP($B162,'Core Indicators'!$E$3:$EU$906,147,FALSE),"x")</f>
        <v>x</v>
      </c>
      <c r="K162" s="253">
        <v>-0.67970234159999998</v>
      </c>
      <c r="L162" s="251" t="s">
        <v>14</v>
      </c>
      <c r="M162" s="252">
        <v>84</v>
      </c>
      <c r="N162" s="252">
        <v>46</v>
      </c>
      <c r="O162" s="252" t="str">
        <f>IFERROR(VLOOKUP(B162,'Core Indicators'!$E$3:$G$9906,3,FALSE),"x")</f>
        <v>x</v>
      </c>
      <c r="P162" s="252">
        <v>960</v>
      </c>
      <c r="Q162" s="246"/>
      <c r="R162" s="246"/>
      <c r="S162" s="246"/>
      <c r="T162" s="246"/>
      <c r="U162" s="246"/>
      <c r="V162" s="246"/>
      <c r="W162" s="246"/>
      <c r="X162" s="246"/>
      <c r="Y162" s="246"/>
      <c r="Z162" s="246"/>
      <c r="AA162" s="246"/>
      <c r="AB162" s="246"/>
      <c r="AC162" s="246"/>
      <c r="AD162" s="246"/>
      <c r="AE162" s="246"/>
      <c r="AF162" s="246"/>
      <c r="AG162" s="246"/>
      <c r="AH162" s="246"/>
      <c r="AI162" s="246"/>
      <c r="AJ162" s="246"/>
      <c r="AK162" s="246"/>
      <c r="AL162" s="246"/>
      <c r="AM162" s="246"/>
      <c r="AN162" s="246"/>
      <c r="AO162" s="246"/>
      <c r="AP162" s="246"/>
      <c r="AQ162" s="246"/>
      <c r="AR162" s="246"/>
      <c r="AS162" s="246"/>
      <c r="AT162" s="246"/>
      <c r="AU162" s="246"/>
      <c r="AV162" s="246"/>
      <c r="AW162" s="246"/>
      <c r="AX162" s="246"/>
      <c r="AY162" s="246"/>
      <c r="AZ162" s="246"/>
      <c r="BA162" s="246"/>
      <c r="BB162" s="246"/>
      <c r="BC162" s="246"/>
      <c r="BD162" s="246"/>
      <c r="BE162" s="246"/>
      <c r="BF162" s="246"/>
      <c r="BG162" s="246"/>
      <c r="BH162" s="246"/>
      <c r="BI162" s="246"/>
      <c r="BJ162" s="246"/>
      <c r="BK162" s="246"/>
      <c r="BL162" s="246"/>
      <c r="BM162" s="246"/>
      <c r="BN162" s="246"/>
      <c r="BO162" s="246"/>
      <c r="BP162" s="246"/>
      <c r="BQ162" s="246"/>
      <c r="BR162" s="246"/>
      <c r="BS162" s="246"/>
      <c r="BT162" s="246"/>
      <c r="BU162" s="246"/>
      <c r="BV162" s="246"/>
      <c r="BW162" s="246"/>
      <c r="BX162" s="246"/>
      <c r="BY162" s="246"/>
      <c r="BZ162" s="246"/>
      <c r="CA162" s="246"/>
      <c r="CB162" s="246"/>
      <c r="CC162" s="246"/>
      <c r="CD162" s="246"/>
      <c r="CE162" s="246"/>
      <c r="CF162" s="246"/>
      <c r="CG162" s="246"/>
      <c r="CH162" s="246"/>
      <c r="CI162" s="246"/>
      <c r="CJ162" s="246"/>
      <c r="CK162" s="246"/>
      <c r="CL162" s="246"/>
      <c r="CM162" s="246"/>
      <c r="CN162" s="246"/>
      <c r="CO162" s="246"/>
      <c r="CP162" s="246"/>
      <c r="CQ162" s="246"/>
      <c r="CR162" s="246"/>
      <c r="CS162" s="246"/>
      <c r="CT162" s="246"/>
      <c r="CU162" s="246"/>
      <c r="CV162" s="246"/>
      <c r="CW162" s="246"/>
      <c r="CX162" s="246"/>
      <c r="CY162" s="246"/>
      <c r="CZ162" s="246"/>
      <c r="DA162" s="246"/>
      <c r="DB162" s="246"/>
      <c r="DC162" s="246"/>
      <c r="DD162" s="246"/>
      <c r="DE162" s="246"/>
      <c r="DF162" s="246"/>
      <c r="DG162" s="246"/>
      <c r="DH162" s="246"/>
      <c r="DI162" s="246"/>
      <c r="DJ162" s="246"/>
      <c r="DK162" s="246"/>
      <c r="DL162" s="246"/>
    </row>
    <row r="163" spans="1:116" x14ac:dyDescent="0.25">
      <c r="A163" s="247" t="s">
        <v>7204</v>
      </c>
      <c r="B163" s="248" t="s">
        <v>7205</v>
      </c>
      <c r="C163" s="251">
        <v>0.77306485170000006</v>
      </c>
      <c r="D163" s="252">
        <v>12</v>
      </c>
      <c r="E163" s="251">
        <v>0</v>
      </c>
      <c r="F163" s="251" t="s">
        <v>14</v>
      </c>
      <c r="G163" s="251">
        <v>0.46510644940000001</v>
      </c>
      <c r="H163" s="251">
        <v>57.9</v>
      </c>
      <c r="I163" s="252">
        <v>0</v>
      </c>
      <c r="J163" s="252" t="str">
        <f>IFERROR(VLOOKUP($B163,'Core Indicators'!$E$3:$EU$906,147,FALSE),"x")</f>
        <v>x</v>
      </c>
      <c r="K163" s="253">
        <v>-5.9651225799999999E-2</v>
      </c>
      <c r="L163" s="251" t="s">
        <v>14</v>
      </c>
      <c r="M163" s="252">
        <v>75</v>
      </c>
      <c r="N163" s="252">
        <v>44</v>
      </c>
      <c r="O163" s="252" t="str">
        <f>IFERROR(VLOOKUP(B163,'Core Indicators'!$E$3:$G$9906,3,FALSE),"x")</f>
        <v>x</v>
      </c>
      <c r="P163" s="252">
        <v>156000</v>
      </c>
      <c r="Q163" s="246"/>
      <c r="R163" s="246"/>
      <c r="S163" s="246"/>
      <c r="T163" s="246"/>
      <c r="U163" s="246"/>
      <c r="V163" s="246"/>
      <c r="W163" s="246"/>
      <c r="X163" s="246"/>
      <c r="Y163" s="246"/>
      <c r="Z163" s="246"/>
      <c r="AA163" s="246"/>
      <c r="AB163" s="246"/>
      <c r="AC163" s="246"/>
      <c r="AD163" s="246"/>
      <c r="AE163" s="246"/>
      <c r="AF163" s="246"/>
      <c r="AG163" s="246"/>
      <c r="AH163" s="246"/>
      <c r="AI163" s="246"/>
      <c r="AJ163" s="246"/>
      <c r="AK163" s="246"/>
      <c r="AL163" s="246"/>
      <c r="AM163" s="246"/>
      <c r="AN163" s="246"/>
      <c r="AO163" s="246"/>
      <c r="AP163" s="246"/>
      <c r="AQ163" s="246"/>
      <c r="AR163" s="246"/>
      <c r="AS163" s="246"/>
      <c r="AT163" s="246"/>
      <c r="AU163" s="246"/>
      <c r="AV163" s="246"/>
      <c r="AW163" s="246"/>
      <c r="AX163" s="246"/>
      <c r="AY163" s="246"/>
      <c r="AZ163" s="246"/>
      <c r="BA163" s="246"/>
      <c r="BB163" s="246"/>
      <c r="BC163" s="246"/>
      <c r="BD163" s="246"/>
      <c r="BE163" s="246"/>
      <c r="BF163" s="246"/>
      <c r="BG163" s="246"/>
      <c r="BH163" s="246"/>
      <c r="BI163" s="246"/>
      <c r="BJ163" s="246"/>
      <c r="BK163" s="246"/>
      <c r="BL163" s="246"/>
      <c r="BM163" s="246"/>
      <c r="BN163" s="246"/>
      <c r="BO163" s="246"/>
      <c r="BP163" s="246"/>
      <c r="BQ163" s="246"/>
      <c r="BR163" s="246"/>
      <c r="BS163" s="246"/>
      <c r="BT163" s="246"/>
      <c r="BU163" s="246"/>
      <c r="BV163" s="246"/>
      <c r="BW163" s="246"/>
      <c r="BX163" s="246"/>
      <c r="BY163" s="246"/>
      <c r="BZ163" s="246"/>
      <c r="CA163" s="246"/>
      <c r="CB163" s="246"/>
      <c r="CC163" s="246"/>
      <c r="CD163" s="246"/>
      <c r="CE163" s="246"/>
      <c r="CF163" s="246"/>
      <c r="CG163" s="246"/>
      <c r="CH163" s="246"/>
      <c r="CI163" s="246"/>
      <c r="CJ163" s="246"/>
      <c r="CK163" s="246"/>
      <c r="CL163" s="246"/>
      <c r="CM163" s="246"/>
      <c r="CN163" s="246"/>
      <c r="CO163" s="246"/>
      <c r="CP163" s="246"/>
      <c r="CQ163" s="246"/>
      <c r="CR163" s="246"/>
      <c r="CS163" s="246"/>
      <c r="CT163" s="246"/>
      <c r="CU163" s="246"/>
      <c r="CV163" s="246"/>
      <c r="CW163" s="246"/>
      <c r="CX163" s="246"/>
      <c r="CY163" s="246"/>
      <c r="CZ163" s="246"/>
      <c r="DA163" s="246"/>
      <c r="DB163" s="246"/>
      <c r="DC163" s="246"/>
      <c r="DD163" s="246"/>
      <c r="DE163" s="246"/>
      <c r="DF163" s="246"/>
      <c r="DG163" s="246"/>
      <c r="DH163" s="246"/>
      <c r="DI163" s="246"/>
      <c r="DJ163" s="246"/>
      <c r="DK163" s="246"/>
      <c r="DL163" s="246"/>
    </row>
    <row r="164" spans="1:116" x14ac:dyDescent="0.25">
      <c r="A164" s="247" t="s">
        <v>7206</v>
      </c>
      <c r="B164" s="248" t="s">
        <v>7207</v>
      </c>
      <c r="C164" s="251">
        <v>0.34016300849999997</v>
      </c>
      <c r="D164" s="252">
        <v>10</v>
      </c>
      <c r="E164" s="251">
        <v>0.19400000000000001</v>
      </c>
      <c r="F164" s="251">
        <v>8.65</v>
      </c>
      <c r="G164" s="251">
        <v>0.18995812400000001</v>
      </c>
      <c r="H164" s="251">
        <v>25</v>
      </c>
      <c r="I164" s="252">
        <v>4</v>
      </c>
      <c r="J164" s="252" t="str">
        <f>IFERROR(VLOOKUP($B164,'Core Indicators'!$E$3:$EU$906,147,FALSE),"x")</f>
        <v>x</v>
      </c>
      <c r="K164" s="253">
        <v>0.55673569439999993</v>
      </c>
      <c r="L164" s="251">
        <v>8</v>
      </c>
      <c r="M164" s="252">
        <v>88</v>
      </c>
      <c r="N164" s="252">
        <v>50</v>
      </c>
      <c r="O164" s="252" t="str">
        <f>IFERROR(VLOOKUP(B164,'Core Indicators'!$E$3:$G$9906,3,FALSE),"x")</f>
        <v>x</v>
      </c>
      <c r="P164" s="252">
        <v>48086</v>
      </c>
      <c r="Q164" s="246"/>
      <c r="R164" s="246"/>
      <c r="S164" s="246"/>
      <c r="T164" s="246"/>
      <c r="U164" s="246"/>
      <c r="V164" s="246"/>
      <c r="W164" s="246"/>
      <c r="X164" s="246"/>
      <c r="Y164" s="246"/>
      <c r="Z164" s="246"/>
      <c r="AA164" s="246"/>
      <c r="AB164" s="246"/>
      <c r="AC164" s="246"/>
      <c r="AD164" s="246"/>
      <c r="AE164" s="246"/>
      <c r="AF164" s="246"/>
      <c r="AG164" s="246"/>
      <c r="AH164" s="246"/>
      <c r="AI164" s="246"/>
      <c r="AJ164" s="246"/>
      <c r="AK164" s="246"/>
      <c r="AL164" s="246"/>
      <c r="AM164" s="246"/>
      <c r="AN164" s="246"/>
      <c r="AO164" s="246"/>
      <c r="AP164" s="246"/>
      <c r="AQ164" s="246"/>
      <c r="AR164" s="246"/>
      <c r="AS164" s="246"/>
      <c r="AT164" s="246"/>
      <c r="AU164" s="246"/>
      <c r="AV164" s="246"/>
      <c r="AW164" s="246"/>
      <c r="AX164" s="246"/>
      <c r="AY164" s="246"/>
      <c r="AZ164" s="246"/>
      <c r="BA164" s="246"/>
      <c r="BB164" s="246"/>
      <c r="BC164" s="246"/>
      <c r="BD164" s="246"/>
      <c r="BE164" s="246"/>
      <c r="BF164" s="246"/>
      <c r="BG164" s="246"/>
      <c r="BH164" s="246"/>
      <c r="BI164" s="246"/>
      <c r="BJ164" s="246"/>
      <c r="BK164" s="246"/>
      <c r="BL164" s="246"/>
      <c r="BM164" s="246"/>
      <c r="BN164" s="246"/>
      <c r="BO164" s="246"/>
      <c r="BP164" s="246"/>
      <c r="BQ164" s="246"/>
      <c r="BR164" s="246"/>
      <c r="BS164" s="246"/>
      <c r="BT164" s="246"/>
      <c r="BU164" s="246"/>
      <c r="BV164" s="246"/>
      <c r="BW164" s="246"/>
      <c r="BX164" s="246"/>
      <c r="BY164" s="246"/>
      <c r="BZ164" s="246"/>
      <c r="CA164" s="246"/>
      <c r="CB164" s="246"/>
      <c r="CC164" s="246"/>
      <c r="CD164" s="246"/>
      <c r="CE164" s="246"/>
      <c r="CF164" s="246"/>
      <c r="CG164" s="246"/>
      <c r="CH164" s="246"/>
      <c r="CI164" s="246"/>
      <c r="CJ164" s="246"/>
      <c r="CK164" s="246"/>
      <c r="CL164" s="246"/>
      <c r="CM164" s="246"/>
      <c r="CN164" s="246"/>
      <c r="CO164" s="246"/>
      <c r="CP164" s="246"/>
      <c r="CQ164" s="246"/>
      <c r="CR164" s="246"/>
      <c r="CS164" s="246"/>
      <c r="CT164" s="246"/>
      <c r="CU164" s="246"/>
      <c r="CV164" s="246"/>
      <c r="CW164" s="246"/>
      <c r="CX164" s="246"/>
      <c r="CY164" s="246"/>
      <c r="CZ164" s="246"/>
      <c r="DA164" s="246"/>
      <c r="DB164" s="246"/>
      <c r="DC164" s="246"/>
      <c r="DD164" s="246"/>
      <c r="DE164" s="246"/>
      <c r="DF164" s="246"/>
      <c r="DG164" s="246"/>
      <c r="DH164" s="246"/>
      <c r="DI164" s="246"/>
      <c r="DJ164" s="246"/>
      <c r="DK164" s="246"/>
      <c r="DL164" s="246"/>
    </row>
    <row r="165" spans="1:116" x14ac:dyDescent="0.25">
      <c r="A165" s="247" t="s">
        <v>7208</v>
      </c>
      <c r="B165" s="248" t="s">
        <v>7209</v>
      </c>
      <c r="C165" s="251">
        <v>0.30942659909999998</v>
      </c>
      <c r="D165" s="252">
        <v>13</v>
      </c>
      <c r="E165" s="251">
        <v>5.33E-2</v>
      </c>
      <c r="F165" s="251">
        <v>9.15</v>
      </c>
      <c r="G165" s="251">
        <v>6.8603414500000001E-2</v>
      </c>
      <c r="H165" s="251">
        <v>24.6</v>
      </c>
      <c r="I165" s="252">
        <v>0</v>
      </c>
      <c r="J165" s="252" t="str">
        <f>IFERROR(VLOOKUP($B165,'Core Indicators'!$E$3:$EU$906,147,FALSE),"x")</f>
        <v>x</v>
      </c>
      <c r="K165" s="253">
        <v>1.1184208392999999</v>
      </c>
      <c r="L165" s="251">
        <v>9</v>
      </c>
      <c r="M165" s="252">
        <v>94</v>
      </c>
      <c r="N165" s="252">
        <v>60</v>
      </c>
      <c r="O165" s="252" t="str">
        <f>IFERROR(VLOOKUP(B165,'Core Indicators'!$E$3:$G$9906,3,FALSE),"x")</f>
        <v>x</v>
      </c>
      <c r="P165" s="252">
        <v>20140</v>
      </c>
      <c r="Q165" s="246"/>
      <c r="R165" s="246"/>
      <c r="S165" s="246"/>
      <c r="T165" s="246"/>
      <c r="U165" s="246"/>
      <c r="V165" s="246"/>
      <c r="W165" s="246"/>
      <c r="X165" s="246"/>
      <c r="Y165" s="246"/>
      <c r="Z165" s="246"/>
      <c r="AA165" s="246"/>
      <c r="AB165" s="246"/>
      <c r="AC165" s="246"/>
      <c r="AD165" s="246"/>
      <c r="AE165" s="246"/>
      <c r="AF165" s="246"/>
      <c r="AG165" s="246"/>
      <c r="AH165" s="246"/>
      <c r="AI165" s="246"/>
      <c r="AJ165" s="246"/>
      <c r="AK165" s="246"/>
      <c r="AL165" s="246"/>
      <c r="AM165" s="246"/>
      <c r="AN165" s="246"/>
      <c r="AO165" s="246"/>
      <c r="AP165" s="246"/>
      <c r="AQ165" s="246"/>
      <c r="AR165" s="246"/>
      <c r="AS165" s="246"/>
      <c r="AT165" s="246"/>
      <c r="AU165" s="246"/>
      <c r="AV165" s="246"/>
      <c r="AW165" s="246"/>
      <c r="AX165" s="246"/>
      <c r="AY165" s="246"/>
      <c r="AZ165" s="246"/>
      <c r="BA165" s="246"/>
      <c r="BB165" s="246"/>
      <c r="BC165" s="246"/>
      <c r="BD165" s="246"/>
      <c r="BE165" s="246"/>
      <c r="BF165" s="246"/>
      <c r="BG165" s="246"/>
      <c r="BH165" s="246"/>
      <c r="BI165" s="246"/>
      <c r="BJ165" s="246"/>
      <c r="BK165" s="246"/>
      <c r="BL165" s="246"/>
      <c r="BM165" s="246"/>
      <c r="BN165" s="246"/>
      <c r="BO165" s="246"/>
      <c r="BP165" s="246"/>
      <c r="BQ165" s="246"/>
      <c r="BR165" s="246"/>
      <c r="BS165" s="246"/>
      <c r="BT165" s="246"/>
      <c r="BU165" s="246"/>
      <c r="BV165" s="246"/>
      <c r="BW165" s="246"/>
      <c r="BX165" s="246"/>
      <c r="BY165" s="246"/>
      <c r="BZ165" s="246"/>
      <c r="CA165" s="246"/>
      <c r="CB165" s="246"/>
      <c r="CC165" s="246"/>
      <c r="CD165" s="246"/>
      <c r="CE165" s="246"/>
      <c r="CF165" s="246"/>
      <c r="CG165" s="246"/>
      <c r="CH165" s="246"/>
      <c r="CI165" s="246"/>
      <c r="CJ165" s="246"/>
      <c r="CK165" s="246"/>
      <c r="CL165" s="246"/>
      <c r="CM165" s="246"/>
      <c r="CN165" s="246"/>
      <c r="CO165" s="246"/>
      <c r="CP165" s="246"/>
      <c r="CQ165" s="246"/>
      <c r="CR165" s="246"/>
      <c r="CS165" s="246"/>
      <c r="CT165" s="246"/>
      <c r="CU165" s="246"/>
      <c r="CV165" s="246"/>
      <c r="CW165" s="246"/>
      <c r="CX165" s="246"/>
      <c r="CY165" s="246"/>
      <c r="CZ165" s="246"/>
      <c r="DA165" s="246"/>
      <c r="DB165" s="246"/>
      <c r="DC165" s="246"/>
      <c r="DD165" s="246"/>
      <c r="DE165" s="246"/>
      <c r="DF165" s="246"/>
      <c r="DG165" s="246"/>
      <c r="DH165" s="246"/>
      <c r="DI165" s="246"/>
      <c r="DJ165" s="246"/>
      <c r="DK165" s="246"/>
      <c r="DL165" s="246"/>
    </row>
    <row r="166" spans="1:116" x14ac:dyDescent="0.25">
      <c r="A166" s="247" t="s">
        <v>7210</v>
      </c>
      <c r="B166" s="248" t="s">
        <v>7211</v>
      </c>
      <c r="C166" s="251">
        <v>0</v>
      </c>
      <c r="D166" s="252">
        <v>12</v>
      </c>
      <c r="E166" s="251">
        <v>0</v>
      </c>
      <c r="F166" s="251" t="s">
        <v>14</v>
      </c>
      <c r="G166" s="251">
        <v>4.0217716600000002E-2</v>
      </c>
      <c r="H166" s="251">
        <v>30</v>
      </c>
      <c r="I166" s="252">
        <v>6</v>
      </c>
      <c r="J166" s="252" t="str">
        <f>IFERROR(VLOOKUP($B166,'Core Indicators'!$E$3:$EU$906,147,FALSE),"x")</f>
        <v>x</v>
      </c>
      <c r="K166" s="253">
        <v>1.9065259695000001</v>
      </c>
      <c r="L166" s="251" t="s">
        <v>14</v>
      </c>
      <c r="M166" s="252">
        <v>100</v>
      </c>
      <c r="N166" s="252">
        <v>85</v>
      </c>
      <c r="O166" s="252" t="str">
        <f>IFERROR(VLOOKUP(B166,'Core Indicators'!$E$3:$G$9906,3,FALSE),"x")</f>
        <v>x</v>
      </c>
      <c r="P166" s="252">
        <v>407310</v>
      </c>
      <c r="Q166" s="246"/>
      <c r="R166" s="246"/>
      <c r="S166" s="246"/>
      <c r="T166" s="246"/>
      <c r="U166" s="246"/>
      <c r="V166" s="246"/>
      <c r="W166" s="246"/>
      <c r="X166" s="246"/>
      <c r="Y166" s="246"/>
      <c r="Z166" s="246"/>
      <c r="AA166" s="246"/>
      <c r="AB166" s="246"/>
      <c r="AC166" s="246"/>
      <c r="AD166" s="246"/>
      <c r="AE166" s="246"/>
      <c r="AF166" s="246"/>
      <c r="AG166" s="246"/>
      <c r="AH166" s="246"/>
      <c r="AI166" s="246"/>
      <c r="AJ166" s="246"/>
      <c r="AK166" s="246"/>
      <c r="AL166" s="246"/>
      <c r="AM166" s="246"/>
      <c r="AN166" s="246"/>
      <c r="AO166" s="246"/>
      <c r="AP166" s="246"/>
      <c r="AQ166" s="246"/>
      <c r="AR166" s="246"/>
      <c r="AS166" s="246"/>
      <c r="AT166" s="246"/>
      <c r="AU166" s="246"/>
      <c r="AV166" s="246"/>
      <c r="AW166" s="246"/>
      <c r="AX166" s="246"/>
      <c r="AY166" s="246"/>
      <c r="AZ166" s="246"/>
      <c r="BA166" s="246"/>
      <c r="BB166" s="246"/>
      <c r="BC166" s="246"/>
      <c r="BD166" s="246"/>
      <c r="BE166" s="246"/>
      <c r="BF166" s="246"/>
      <c r="BG166" s="246"/>
      <c r="BH166" s="246"/>
      <c r="BI166" s="246"/>
      <c r="BJ166" s="246"/>
      <c r="BK166" s="246"/>
      <c r="BL166" s="246"/>
      <c r="BM166" s="246"/>
      <c r="BN166" s="246"/>
      <c r="BO166" s="246"/>
      <c r="BP166" s="246"/>
      <c r="BQ166" s="246"/>
      <c r="BR166" s="246"/>
      <c r="BS166" s="246"/>
      <c r="BT166" s="246"/>
      <c r="BU166" s="246"/>
      <c r="BV166" s="246"/>
      <c r="BW166" s="246"/>
      <c r="BX166" s="246"/>
      <c r="BY166" s="246"/>
      <c r="BZ166" s="246"/>
      <c r="CA166" s="246"/>
      <c r="CB166" s="246"/>
      <c r="CC166" s="246"/>
      <c r="CD166" s="246"/>
      <c r="CE166" s="246"/>
      <c r="CF166" s="246"/>
      <c r="CG166" s="246"/>
      <c r="CH166" s="246"/>
      <c r="CI166" s="246"/>
      <c r="CJ166" s="246"/>
      <c r="CK166" s="246"/>
      <c r="CL166" s="246"/>
      <c r="CM166" s="246"/>
      <c r="CN166" s="246"/>
      <c r="CO166" s="246"/>
      <c r="CP166" s="246"/>
      <c r="CQ166" s="246"/>
      <c r="CR166" s="246"/>
      <c r="CS166" s="246"/>
      <c r="CT166" s="246"/>
      <c r="CU166" s="246"/>
      <c r="CV166" s="246"/>
      <c r="CW166" s="246"/>
      <c r="CX166" s="246"/>
      <c r="CY166" s="246"/>
      <c r="CZ166" s="246"/>
      <c r="DA166" s="246"/>
      <c r="DB166" s="246"/>
      <c r="DC166" s="246"/>
      <c r="DD166" s="246"/>
      <c r="DE166" s="246"/>
      <c r="DF166" s="246"/>
      <c r="DG166" s="246"/>
      <c r="DH166" s="246"/>
      <c r="DI166" s="246"/>
      <c r="DJ166" s="246"/>
      <c r="DK166" s="246"/>
      <c r="DL166" s="246"/>
    </row>
    <row r="167" spans="1:116" x14ac:dyDescent="0.25">
      <c r="A167" s="247" t="s">
        <v>1668</v>
      </c>
      <c r="B167" s="248" t="s">
        <v>7212</v>
      </c>
      <c r="C167" s="251">
        <v>0</v>
      </c>
      <c r="D167" s="252">
        <v>5</v>
      </c>
      <c r="E167" s="251">
        <v>0</v>
      </c>
      <c r="F167" s="251">
        <v>3.5833333333000001</v>
      </c>
      <c r="G167" s="251">
        <v>0.57860936750000003</v>
      </c>
      <c r="H167" s="251">
        <v>54.6</v>
      </c>
      <c r="I167" s="252">
        <v>6</v>
      </c>
      <c r="J167" s="252">
        <f>IFERROR(VLOOKUP($B167,'Core Indicators'!$E$3:$EU$906,147,FALSE),"x")</f>
        <v>50</v>
      </c>
      <c r="K167" s="253">
        <v>-0.50188273189999999</v>
      </c>
      <c r="L167" s="251">
        <v>2.5</v>
      </c>
      <c r="M167" s="252">
        <v>19</v>
      </c>
      <c r="N167" s="252">
        <v>34</v>
      </c>
      <c r="O167" s="252">
        <f>IFERROR(VLOOKUP(B167,'Core Indicators'!$E$3:$G$9906,3,FALSE),"x")</f>
        <v>1100000</v>
      </c>
      <c r="P167" s="252">
        <v>17200</v>
      </c>
      <c r="Q167" s="246"/>
      <c r="R167" s="246"/>
      <c r="S167" s="246"/>
      <c r="T167" s="246"/>
      <c r="U167" s="246"/>
      <c r="V167" s="246"/>
      <c r="W167" s="246"/>
      <c r="X167" s="246"/>
      <c r="Y167" s="246"/>
      <c r="Z167" s="246"/>
      <c r="AA167" s="246"/>
      <c r="AB167" s="246"/>
      <c r="AC167" s="246"/>
      <c r="AD167" s="246"/>
      <c r="AE167" s="246"/>
      <c r="AF167" s="246"/>
      <c r="AG167" s="246"/>
      <c r="AH167" s="246"/>
      <c r="AI167" s="246"/>
      <c r="AJ167" s="246"/>
      <c r="AK167" s="246"/>
      <c r="AL167" s="246"/>
      <c r="AM167" s="246"/>
      <c r="AN167" s="246"/>
      <c r="AO167" s="246"/>
      <c r="AP167" s="246"/>
      <c r="AQ167" s="246"/>
      <c r="AR167" s="246"/>
      <c r="AS167" s="246"/>
      <c r="AT167" s="246"/>
      <c r="AU167" s="246"/>
      <c r="AV167" s="246"/>
      <c r="AW167" s="246"/>
      <c r="AX167" s="246"/>
      <c r="AY167" s="246"/>
      <c r="AZ167" s="246"/>
      <c r="BA167" s="246"/>
      <c r="BB167" s="246"/>
      <c r="BC167" s="246"/>
      <c r="BD167" s="246"/>
      <c r="BE167" s="246"/>
      <c r="BF167" s="246"/>
      <c r="BG167" s="246"/>
      <c r="BH167" s="246"/>
      <c r="BI167" s="246"/>
      <c r="BJ167" s="246"/>
      <c r="BK167" s="246"/>
      <c r="BL167" s="246"/>
      <c r="BM167" s="246"/>
      <c r="BN167" s="246"/>
      <c r="BO167" s="246"/>
      <c r="BP167" s="246"/>
      <c r="BQ167" s="246"/>
      <c r="BR167" s="246"/>
      <c r="BS167" s="246"/>
      <c r="BT167" s="246"/>
      <c r="BU167" s="246"/>
      <c r="BV167" s="246"/>
      <c r="BW167" s="246"/>
      <c r="BX167" s="246"/>
      <c r="BY167" s="246"/>
      <c r="BZ167" s="246"/>
      <c r="CA167" s="246"/>
      <c r="CB167" s="246"/>
      <c r="CC167" s="246"/>
      <c r="CD167" s="246"/>
      <c r="CE167" s="246"/>
      <c r="CF167" s="246"/>
      <c r="CG167" s="246"/>
      <c r="CH167" s="246"/>
      <c r="CI167" s="246"/>
      <c r="CJ167" s="246"/>
      <c r="CK167" s="246"/>
      <c r="CL167" s="246"/>
      <c r="CM167" s="246"/>
      <c r="CN167" s="246"/>
      <c r="CO167" s="246"/>
      <c r="CP167" s="246"/>
      <c r="CQ167" s="246"/>
      <c r="CR167" s="246"/>
      <c r="CS167" s="246"/>
      <c r="CT167" s="246"/>
      <c r="CU167" s="246"/>
      <c r="CV167" s="246"/>
      <c r="CW167" s="246"/>
      <c r="CX167" s="246"/>
      <c r="CY167" s="246"/>
      <c r="CZ167" s="246"/>
      <c r="DA167" s="246"/>
      <c r="DB167" s="246"/>
      <c r="DC167" s="246"/>
      <c r="DD167" s="246"/>
      <c r="DE167" s="246"/>
      <c r="DF167" s="246"/>
      <c r="DG167" s="246"/>
      <c r="DH167" s="246"/>
      <c r="DI167" s="246"/>
      <c r="DJ167" s="246"/>
      <c r="DK167" s="246"/>
      <c r="DL167" s="246"/>
    </row>
    <row r="168" spans="1:116" x14ac:dyDescent="0.25">
      <c r="A168" s="247" t="s">
        <v>7213</v>
      </c>
      <c r="B168" s="248" t="s">
        <v>7214</v>
      </c>
      <c r="C168" s="251">
        <v>0</v>
      </c>
      <c r="D168" s="252">
        <v>8</v>
      </c>
      <c r="E168" s="251">
        <v>0</v>
      </c>
      <c r="F168" s="251" t="s">
        <v>14</v>
      </c>
      <c r="G168" s="251" t="s">
        <v>14</v>
      </c>
      <c r="H168" s="251">
        <v>32.1</v>
      </c>
      <c r="I168" s="252">
        <v>0</v>
      </c>
      <c r="J168" s="252" t="str">
        <f>IFERROR(VLOOKUP($B168,'Core Indicators'!$E$3:$EU$906,147,FALSE),"x")</f>
        <v>x</v>
      </c>
      <c r="K168" s="253">
        <v>0.17143608630000001</v>
      </c>
      <c r="L168" s="251" t="s">
        <v>14</v>
      </c>
      <c r="M168" s="252">
        <v>72</v>
      </c>
      <c r="N168" s="252">
        <v>66</v>
      </c>
      <c r="O168" s="252" t="str">
        <f>IFERROR(VLOOKUP(B168,'Core Indicators'!$E$3:$G$9906,3,FALSE),"x")</f>
        <v>x</v>
      </c>
      <c r="P168" s="252">
        <v>460</v>
      </c>
      <c r="Q168" s="246"/>
      <c r="R168" s="246"/>
      <c r="S168" s="246"/>
      <c r="T168" s="246"/>
      <c r="U168" s="246"/>
      <c r="V168" s="246"/>
      <c r="W168" s="246"/>
      <c r="X168" s="246"/>
      <c r="Y168" s="246"/>
      <c r="Z168" s="246"/>
      <c r="AA168" s="246"/>
      <c r="AB168" s="246"/>
      <c r="AC168" s="246"/>
      <c r="AD168" s="246"/>
      <c r="AE168" s="246"/>
      <c r="AF168" s="246"/>
      <c r="AG168" s="246"/>
      <c r="AH168" s="246"/>
      <c r="AI168" s="246"/>
      <c r="AJ168" s="246"/>
      <c r="AK168" s="246"/>
      <c r="AL168" s="246"/>
      <c r="AM168" s="246"/>
      <c r="AN168" s="246"/>
      <c r="AO168" s="246"/>
      <c r="AP168" s="246"/>
      <c r="AQ168" s="246"/>
      <c r="AR168" s="246"/>
      <c r="AS168" s="246"/>
      <c r="AT168" s="246"/>
      <c r="AU168" s="246"/>
      <c r="AV168" s="246"/>
      <c r="AW168" s="246"/>
      <c r="AX168" s="246"/>
      <c r="AY168" s="246"/>
      <c r="AZ168" s="246"/>
      <c r="BA168" s="246"/>
      <c r="BB168" s="246"/>
      <c r="BC168" s="246"/>
      <c r="BD168" s="246"/>
      <c r="BE168" s="246"/>
      <c r="BF168" s="246"/>
      <c r="BG168" s="246"/>
      <c r="BH168" s="246"/>
      <c r="BI168" s="246"/>
      <c r="BJ168" s="246"/>
      <c r="BK168" s="246"/>
      <c r="BL168" s="246"/>
      <c r="BM168" s="246"/>
      <c r="BN168" s="246"/>
      <c r="BO168" s="246"/>
      <c r="BP168" s="246"/>
      <c r="BQ168" s="246"/>
      <c r="BR168" s="246"/>
      <c r="BS168" s="246"/>
      <c r="BT168" s="246"/>
      <c r="BU168" s="246"/>
      <c r="BV168" s="246"/>
      <c r="BW168" s="246"/>
      <c r="BX168" s="246"/>
      <c r="BY168" s="246"/>
      <c r="BZ168" s="246"/>
      <c r="CA168" s="246"/>
      <c r="CB168" s="246"/>
      <c r="CC168" s="246"/>
      <c r="CD168" s="246"/>
      <c r="CE168" s="246"/>
      <c r="CF168" s="246"/>
      <c r="CG168" s="246"/>
      <c r="CH168" s="246"/>
      <c r="CI168" s="246"/>
      <c r="CJ168" s="246"/>
      <c r="CK168" s="246"/>
      <c r="CL168" s="246"/>
      <c r="CM168" s="246"/>
      <c r="CN168" s="246"/>
      <c r="CO168" s="246"/>
      <c r="CP168" s="246"/>
      <c r="CQ168" s="246"/>
      <c r="CR168" s="246"/>
      <c r="CS168" s="246"/>
      <c r="CT168" s="246"/>
      <c r="CU168" s="246"/>
      <c r="CV168" s="246"/>
      <c r="CW168" s="246"/>
      <c r="CX168" s="246"/>
      <c r="CY168" s="246"/>
      <c r="CZ168" s="246"/>
      <c r="DA168" s="246"/>
      <c r="DB168" s="246"/>
      <c r="DC168" s="246"/>
      <c r="DD168" s="246"/>
      <c r="DE168" s="246"/>
      <c r="DF168" s="246"/>
      <c r="DG168" s="246"/>
      <c r="DH168" s="246"/>
      <c r="DI168" s="246"/>
      <c r="DJ168" s="246"/>
      <c r="DK168" s="246"/>
      <c r="DL168" s="246"/>
    </row>
    <row r="169" spans="1:116" x14ac:dyDescent="0.25">
      <c r="A169" s="247" t="s">
        <v>145</v>
      </c>
      <c r="B169" s="248" t="s">
        <v>7215</v>
      </c>
      <c r="C169" s="251">
        <v>0.54330003230000001</v>
      </c>
      <c r="D169" s="252">
        <v>1</v>
      </c>
      <c r="E169" s="251">
        <v>0.85</v>
      </c>
      <c r="F169" s="251">
        <v>1.8</v>
      </c>
      <c r="G169" s="251">
        <v>0.54677704069999999</v>
      </c>
      <c r="H169" s="251">
        <v>37.5</v>
      </c>
      <c r="I169" s="252">
        <v>10</v>
      </c>
      <c r="J169" s="252">
        <f>IFERROR(VLOOKUP($B169,'Core Indicators'!$E$3:$EU$906,147,FALSE),"x")</f>
        <v>2784</v>
      </c>
      <c r="K169" s="253">
        <v>-2.0760633945000002</v>
      </c>
      <c r="L169" s="251">
        <v>1.5</v>
      </c>
      <c r="M169" s="252">
        <v>0</v>
      </c>
      <c r="N169" s="252">
        <v>13</v>
      </c>
      <c r="O169" s="252">
        <f>IFERROR(VLOOKUP(B169,'Core Indicators'!$E$3:$G$9906,3,FALSE),"x")</f>
        <v>17500000</v>
      </c>
      <c r="P169" s="252">
        <v>183630</v>
      </c>
      <c r="Q169" s="246"/>
      <c r="R169" s="246"/>
      <c r="S169" s="246"/>
      <c r="T169" s="246"/>
      <c r="U169" s="246"/>
      <c r="V169" s="246"/>
      <c r="W169" s="246"/>
      <c r="X169" s="246"/>
      <c r="Y169" s="246"/>
      <c r="Z169" s="246"/>
      <c r="AA169" s="246"/>
      <c r="AB169" s="246"/>
      <c r="AC169" s="246"/>
      <c r="AD169" s="246"/>
      <c r="AE169" s="246"/>
      <c r="AF169" s="246"/>
      <c r="AG169" s="246"/>
      <c r="AH169" s="246"/>
      <c r="AI169" s="246"/>
      <c r="AJ169" s="246"/>
      <c r="AK169" s="246"/>
      <c r="AL169" s="246"/>
      <c r="AM169" s="246"/>
      <c r="AN169" s="246"/>
      <c r="AO169" s="246"/>
      <c r="AP169" s="246"/>
      <c r="AQ169" s="246"/>
      <c r="AR169" s="246"/>
      <c r="AS169" s="246"/>
      <c r="AT169" s="246"/>
      <c r="AU169" s="246"/>
      <c r="AV169" s="246"/>
      <c r="AW169" s="246"/>
      <c r="AX169" s="246"/>
      <c r="AY169" s="246"/>
      <c r="AZ169" s="246"/>
      <c r="BA169" s="246"/>
      <c r="BB169" s="246"/>
      <c r="BC169" s="246"/>
      <c r="BD169" s="246"/>
      <c r="BE169" s="246"/>
      <c r="BF169" s="246"/>
      <c r="BG169" s="246"/>
      <c r="BH169" s="246"/>
      <c r="BI169" s="246"/>
      <c r="BJ169" s="246"/>
      <c r="BK169" s="246"/>
      <c r="BL169" s="246"/>
      <c r="BM169" s="246"/>
      <c r="BN169" s="246"/>
      <c r="BO169" s="246"/>
      <c r="BP169" s="246"/>
      <c r="BQ169" s="246"/>
      <c r="BR169" s="246"/>
      <c r="BS169" s="246"/>
      <c r="BT169" s="246"/>
      <c r="BU169" s="246"/>
      <c r="BV169" s="246"/>
      <c r="BW169" s="246"/>
      <c r="BX169" s="246"/>
      <c r="BY169" s="246"/>
      <c r="BZ169" s="246"/>
      <c r="CA169" s="246"/>
      <c r="CB169" s="246"/>
      <c r="CC169" s="246"/>
      <c r="CD169" s="246"/>
      <c r="CE169" s="246"/>
      <c r="CF169" s="246"/>
      <c r="CG169" s="246"/>
      <c r="CH169" s="246"/>
      <c r="CI169" s="246"/>
      <c r="CJ169" s="246"/>
      <c r="CK169" s="246"/>
      <c r="CL169" s="246"/>
      <c r="CM169" s="246"/>
      <c r="CN169" s="246"/>
      <c r="CO169" s="246"/>
      <c r="CP169" s="246"/>
      <c r="CQ169" s="246"/>
      <c r="CR169" s="246"/>
      <c r="CS169" s="246"/>
      <c r="CT169" s="246"/>
      <c r="CU169" s="246"/>
      <c r="CV169" s="246"/>
      <c r="CW169" s="246"/>
      <c r="CX169" s="246"/>
      <c r="CY169" s="246"/>
      <c r="CZ169" s="246"/>
      <c r="DA169" s="246"/>
      <c r="DB169" s="246"/>
      <c r="DC169" s="246"/>
      <c r="DD169" s="246"/>
      <c r="DE169" s="246"/>
      <c r="DF169" s="246"/>
      <c r="DG169" s="246"/>
      <c r="DH169" s="246"/>
      <c r="DI169" s="246"/>
      <c r="DJ169" s="246"/>
      <c r="DK169" s="246"/>
      <c r="DL169" s="246"/>
    </row>
    <row r="170" spans="1:116" x14ac:dyDescent="0.25">
      <c r="A170" s="247" t="s">
        <v>677</v>
      </c>
      <c r="B170" s="248" t="s">
        <v>7216</v>
      </c>
      <c r="C170" s="251">
        <v>0.92045000249999998</v>
      </c>
      <c r="D170" s="252">
        <v>9</v>
      </c>
      <c r="E170" s="251">
        <v>0.185</v>
      </c>
      <c r="F170" s="251">
        <v>2.9333333332999998</v>
      </c>
      <c r="G170" s="251">
        <v>0.7006806672</v>
      </c>
      <c r="H170" s="251">
        <v>43.3</v>
      </c>
      <c r="I170" s="252">
        <v>10</v>
      </c>
      <c r="J170" s="252">
        <f>IFERROR(VLOOKUP($B170,'Core Indicators'!$E$3:$EU$906,147,FALSE),"x")</f>
        <v>221</v>
      </c>
      <c r="K170" s="253">
        <v>-1.2833583355</v>
      </c>
      <c r="L170" s="251">
        <v>1.75</v>
      </c>
      <c r="M170" s="252">
        <v>17</v>
      </c>
      <c r="N170" s="252">
        <v>20</v>
      </c>
      <c r="O170" s="252">
        <f>IFERROR(VLOOKUP(B170,'Core Indicators'!$E$3:$G$9906,3,FALSE),"x")</f>
        <v>16797000</v>
      </c>
      <c r="P170" s="252">
        <v>1259200</v>
      </c>
      <c r="Q170" s="246"/>
      <c r="R170" s="246"/>
      <c r="S170" s="246"/>
      <c r="T170" s="246"/>
      <c r="U170" s="246"/>
      <c r="V170" s="246"/>
      <c r="W170" s="246"/>
      <c r="X170" s="246"/>
      <c r="Y170" s="246"/>
      <c r="Z170" s="246"/>
      <c r="AA170" s="246"/>
      <c r="AB170" s="246"/>
      <c r="AC170" s="246"/>
      <c r="AD170" s="246"/>
      <c r="AE170" s="246"/>
      <c r="AF170" s="246"/>
      <c r="AG170" s="246"/>
      <c r="AH170" s="246"/>
      <c r="AI170" s="246"/>
      <c r="AJ170" s="246"/>
      <c r="AK170" s="246"/>
      <c r="AL170" s="246"/>
      <c r="AM170" s="246"/>
      <c r="AN170" s="246"/>
      <c r="AO170" s="246"/>
      <c r="AP170" s="246"/>
      <c r="AQ170" s="246"/>
      <c r="AR170" s="246"/>
      <c r="AS170" s="246"/>
      <c r="AT170" s="246"/>
      <c r="AU170" s="246"/>
      <c r="AV170" s="246"/>
      <c r="AW170" s="246"/>
      <c r="AX170" s="246"/>
      <c r="AY170" s="246"/>
      <c r="AZ170" s="246"/>
      <c r="BA170" s="246"/>
      <c r="BB170" s="246"/>
      <c r="BC170" s="246"/>
      <c r="BD170" s="246"/>
      <c r="BE170" s="246"/>
      <c r="BF170" s="246"/>
      <c r="BG170" s="246"/>
      <c r="BH170" s="246"/>
      <c r="BI170" s="246"/>
      <c r="BJ170" s="246"/>
      <c r="BK170" s="246"/>
      <c r="BL170" s="246"/>
      <c r="BM170" s="246"/>
      <c r="BN170" s="246"/>
      <c r="BO170" s="246"/>
      <c r="BP170" s="246"/>
      <c r="BQ170" s="246"/>
      <c r="BR170" s="246"/>
      <c r="BS170" s="246"/>
      <c r="BT170" s="246"/>
      <c r="BU170" s="246"/>
      <c r="BV170" s="246"/>
      <c r="BW170" s="246"/>
      <c r="BX170" s="246"/>
      <c r="BY170" s="246"/>
      <c r="BZ170" s="246"/>
      <c r="CA170" s="246"/>
      <c r="CB170" s="246"/>
      <c r="CC170" s="246"/>
      <c r="CD170" s="246"/>
      <c r="CE170" s="246"/>
      <c r="CF170" s="246"/>
      <c r="CG170" s="246"/>
      <c r="CH170" s="246"/>
      <c r="CI170" s="246"/>
      <c r="CJ170" s="246"/>
      <c r="CK170" s="246"/>
      <c r="CL170" s="246"/>
      <c r="CM170" s="246"/>
      <c r="CN170" s="246"/>
      <c r="CO170" s="246"/>
      <c r="CP170" s="246"/>
      <c r="CQ170" s="246"/>
      <c r="CR170" s="246"/>
      <c r="CS170" s="246"/>
      <c r="CT170" s="246"/>
      <c r="CU170" s="246"/>
      <c r="CV170" s="246"/>
      <c r="CW170" s="246"/>
      <c r="CX170" s="246"/>
      <c r="CY170" s="246"/>
      <c r="CZ170" s="246"/>
      <c r="DA170" s="246"/>
      <c r="DB170" s="246"/>
      <c r="DC170" s="246"/>
      <c r="DD170" s="246"/>
      <c r="DE170" s="246"/>
      <c r="DF170" s="246"/>
      <c r="DG170" s="246"/>
      <c r="DH170" s="246"/>
      <c r="DI170" s="246"/>
      <c r="DJ170" s="246"/>
      <c r="DK170" s="246"/>
      <c r="DL170" s="246"/>
    </row>
    <row r="171" spans="1:116" x14ac:dyDescent="0.25">
      <c r="A171" s="247" t="s">
        <v>7217</v>
      </c>
      <c r="B171" s="248" t="s">
        <v>7218</v>
      </c>
      <c r="C171" s="251">
        <v>0.73349999629999996</v>
      </c>
      <c r="D171" s="252">
        <v>5</v>
      </c>
      <c r="E171" s="251">
        <v>0</v>
      </c>
      <c r="F171" s="251">
        <v>4.8666666666999996</v>
      </c>
      <c r="G171" s="251">
        <v>0.56568342780000003</v>
      </c>
      <c r="H171" s="251">
        <v>43.1</v>
      </c>
      <c r="I171" s="252">
        <v>6</v>
      </c>
      <c r="J171" s="252" t="str">
        <f>IFERROR(VLOOKUP($B171,'Core Indicators'!$E$3:$EU$906,147,FALSE),"x")</f>
        <v>x</v>
      </c>
      <c r="K171" s="253">
        <v>-0.58879667520000001</v>
      </c>
      <c r="L171" s="251">
        <v>4</v>
      </c>
      <c r="M171" s="252">
        <v>44</v>
      </c>
      <c r="N171" s="252">
        <v>29</v>
      </c>
      <c r="O171" s="252" t="str">
        <f>IFERROR(VLOOKUP(B171,'Core Indicators'!$E$3:$G$9906,3,FALSE),"x")</f>
        <v>x</v>
      </c>
      <c r="P171" s="252">
        <v>54390</v>
      </c>
      <c r="Q171" s="246"/>
      <c r="R171" s="246"/>
      <c r="S171" s="246"/>
      <c r="T171" s="246"/>
      <c r="U171" s="246"/>
      <c r="V171" s="246"/>
      <c r="W171" s="246"/>
      <c r="X171" s="246"/>
      <c r="Y171" s="246"/>
      <c r="Z171" s="246"/>
      <c r="AA171" s="246"/>
      <c r="AB171" s="246"/>
      <c r="AC171" s="246"/>
      <c r="AD171" s="246"/>
      <c r="AE171" s="246"/>
      <c r="AF171" s="246"/>
      <c r="AG171" s="246"/>
      <c r="AH171" s="246"/>
      <c r="AI171" s="246"/>
      <c r="AJ171" s="246"/>
      <c r="AK171" s="246"/>
      <c r="AL171" s="246"/>
      <c r="AM171" s="246"/>
      <c r="AN171" s="246"/>
      <c r="AO171" s="246"/>
      <c r="AP171" s="246"/>
      <c r="AQ171" s="246"/>
      <c r="AR171" s="246"/>
      <c r="AS171" s="246"/>
      <c r="AT171" s="246"/>
      <c r="AU171" s="246"/>
      <c r="AV171" s="246"/>
      <c r="AW171" s="246"/>
      <c r="AX171" s="246"/>
      <c r="AY171" s="246"/>
      <c r="AZ171" s="246"/>
      <c r="BA171" s="246"/>
      <c r="BB171" s="246"/>
      <c r="BC171" s="246"/>
      <c r="BD171" s="246"/>
      <c r="BE171" s="246"/>
      <c r="BF171" s="246"/>
      <c r="BG171" s="246"/>
      <c r="BH171" s="246"/>
      <c r="BI171" s="246"/>
      <c r="BJ171" s="246"/>
      <c r="BK171" s="246"/>
      <c r="BL171" s="246"/>
      <c r="BM171" s="246"/>
      <c r="BN171" s="246"/>
      <c r="BO171" s="246"/>
      <c r="BP171" s="246"/>
      <c r="BQ171" s="246"/>
      <c r="BR171" s="246"/>
      <c r="BS171" s="246"/>
      <c r="BT171" s="246"/>
      <c r="BU171" s="246"/>
      <c r="BV171" s="246"/>
      <c r="BW171" s="246"/>
      <c r="BX171" s="246"/>
      <c r="BY171" s="246"/>
      <c r="BZ171" s="246"/>
      <c r="CA171" s="246"/>
      <c r="CB171" s="246"/>
      <c r="CC171" s="246"/>
      <c r="CD171" s="246"/>
      <c r="CE171" s="246"/>
      <c r="CF171" s="246"/>
      <c r="CG171" s="246"/>
      <c r="CH171" s="246"/>
      <c r="CI171" s="246"/>
      <c r="CJ171" s="246"/>
      <c r="CK171" s="246"/>
      <c r="CL171" s="246"/>
      <c r="CM171" s="246"/>
      <c r="CN171" s="246"/>
      <c r="CO171" s="246"/>
      <c r="CP171" s="246"/>
      <c r="CQ171" s="246"/>
      <c r="CR171" s="246"/>
      <c r="CS171" s="246"/>
      <c r="CT171" s="246"/>
      <c r="CU171" s="246"/>
      <c r="CV171" s="246"/>
      <c r="CW171" s="246"/>
      <c r="CX171" s="246"/>
      <c r="CY171" s="246"/>
      <c r="CZ171" s="246"/>
      <c r="DA171" s="246"/>
      <c r="DB171" s="246"/>
      <c r="DC171" s="246"/>
      <c r="DD171" s="246"/>
      <c r="DE171" s="246"/>
      <c r="DF171" s="246"/>
      <c r="DG171" s="246"/>
      <c r="DH171" s="246"/>
      <c r="DI171" s="246"/>
      <c r="DJ171" s="246"/>
      <c r="DK171" s="246"/>
      <c r="DL171" s="246"/>
    </row>
    <row r="172" spans="1:116" x14ac:dyDescent="0.25">
      <c r="A172" s="247" t="s">
        <v>384</v>
      </c>
      <c r="B172" s="248" t="s">
        <v>7219</v>
      </c>
      <c r="C172" s="251">
        <v>0.31875000450000002</v>
      </c>
      <c r="D172" s="252">
        <v>8</v>
      </c>
      <c r="E172" s="251">
        <v>0.05</v>
      </c>
      <c r="F172" s="251">
        <v>3.3</v>
      </c>
      <c r="G172" s="251">
        <v>0.37672290009999998</v>
      </c>
      <c r="H172" s="251">
        <v>34.9</v>
      </c>
      <c r="I172" s="252">
        <v>6</v>
      </c>
      <c r="J172" s="252">
        <f>IFERROR(VLOOKUP($B172,'Core Indicators'!$E$3:$EU$906,147,FALSE),"x")</f>
        <v>32</v>
      </c>
      <c r="K172" s="253">
        <v>0.1028815731</v>
      </c>
      <c r="L172" s="251">
        <v>3.25</v>
      </c>
      <c r="M172" s="252">
        <v>32</v>
      </c>
      <c r="N172" s="252">
        <v>36</v>
      </c>
      <c r="O172" s="252">
        <f>IFERROR(VLOOKUP(B172,'Core Indicators'!$E$3:$G$9906,3,FALSE),"x")</f>
        <v>66141000</v>
      </c>
      <c r="P172" s="252">
        <v>510890</v>
      </c>
      <c r="Q172" s="246"/>
      <c r="R172" s="246"/>
      <c r="S172" s="246"/>
      <c r="T172" s="246"/>
      <c r="U172" s="246"/>
      <c r="V172" s="246"/>
      <c r="W172" s="246"/>
      <c r="X172" s="246"/>
      <c r="Y172" s="246"/>
      <c r="Z172" s="246"/>
      <c r="AA172" s="246"/>
      <c r="AB172" s="246"/>
      <c r="AC172" s="246"/>
      <c r="AD172" s="246"/>
      <c r="AE172" s="246"/>
      <c r="AF172" s="246"/>
      <c r="AG172" s="246"/>
      <c r="AH172" s="246"/>
      <c r="AI172" s="246"/>
      <c r="AJ172" s="246"/>
      <c r="AK172" s="246"/>
      <c r="AL172" s="246"/>
      <c r="AM172" s="246"/>
      <c r="AN172" s="246"/>
      <c r="AO172" s="246"/>
      <c r="AP172" s="246"/>
      <c r="AQ172" s="246"/>
      <c r="AR172" s="246"/>
      <c r="AS172" s="246"/>
      <c r="AT172" s="246"/>
      <c r="AU172" s="246"/>
      <c r="AV172" s="246"/>
      <c r="AW172" s="246"/>
      <c r="AX172" s="246"/>
      <c r="AY172" s="246"/>
      <c r="AZ172" s="246"/>
      <c r="BA172" s="246"/>
      <c r="BB172" s="246"/>
      <c r="BC172" s="246"/>
      <c r="BD172" s="246"/>
      <c r="BE172" s="246"/>
      <c r="BF172" s="246"/>
      <c r="BG172" s="246"/>
      <c r="BH172" s="246"/>
      <c r="BI172" s="246"/>
      <c r="BJ172" s="246"/>
      <c r="BK172" s="246"/>
      <c r="BL172" s="246"/>
      <c r="BM172" s="246"/>
      <c r="BN172" s="246"/>
      <c r="BO172" s="246"/>
      <c r="BP172" s="246"/>
      <c r="BQ172" s="246"/>
      <c r="BR172" s="246"/>
      <c r="BS172" s="246"/>
      <c r="BT172" s="246"/>
      <c r="BU172" s="246"/>
      <c r="BV172" s="246"/>
      <c r="BW172" s="246"/>
      <c r="BX172" s="246"/>
      <c r="BY172" s="246"/>
      <c r="BZ172" s="246"/>
      <c r="CA172" s="246"/>
      <c r="CB172" s="246"/>
      <c r="CC172" s="246"/>
      <c r="CD172" s="246"/>
      <c r="CE172" s="246"/>
      <c r="CF172" s="246"/>
      <c r="CG172" s="246"/>
      <c r="CH172" s="246"/>
      <c r="CI172" s="246"/>
      <c r="CJ172" s="246"/>
      <c r="CK172" s="246"/>
      <c r="CL172" s="246"/>
      <c r="CM172" s="246"/>
      <c r="CN172" s="246"/>
      <c r="CO172" s="246"/>
      <c r="CP172" s="246"/>
      <c r="CQ172" s="246"/>
      <c r="CR172" s="246"/>
      <c r="CS172" s="246"/>
      <c r="CT172" s="246"/>
      <c r="CU172" s="246"/>
      <c r="CV172" s="246"/>
      <c r="CW172" s="246"/>
      <c r="CX172" s="246"/>
      <c r="CY172" s="246"/>
      <c r="CZ172" s="246"/>
      <c r="DA172" s="246"/>
      <c r="DB172" s="246"/>
      <c r="DC172" s="246"/>
      <c r="DD172" s="246"/>
      <c r="DE172" s="246"/>
      <c r="DF172" s="246"/>
      <c r="DG172" s="246"/>
      <c r="DH172" s="246"/>
      <c r="DI172" s="246"/>
      <c r="DJ172" s="246"/>
      <c r="DK172" s="246"/>
      <c r="DL172" s="246"/>
    </row>
    <row r="173" spans="1:116" x14ac:dyDescent="0.25">
      <c r="A173" s="247" t="s">
        <v>7220</v>
      </c>
      <c r="B173" s="248" t="s">
        <v>7221</v>
      </c>
      <c r="C173" s="251">
        <v>0.3105010326</v>
      </c>
      <c r="D173" s="252">
        <v>5</v>
      </c>
      <c r="E173" s="251">
        <v>0.21299999999999999</v>
      </c>
      <c r="F173" s="251">
        <v>2.9166666666999999</v>
      </c>
      <c r="G173" s="251">
        <v>0.37746660949999999</v>
      </c>
      <c r="H173" s="251">
        <v>34</v>
      </c>
      <c r="I173" s="252">
        <v>6</v>
      </c>
      <c r="J173" s="252" t="str">
        <f>IFERROR(VLOOKUP($B173,'Core Indicators'!$E$3:$EU$906,147,FALSE),"x")</f>
        <v>x</v>
      </c>
      <c r="K173" s="253">
        <v>-1.2279412746</v>
      </c>
      <c r="L173" s="251">
        <v>2</v>
      </c>
      <c r="M173" s="252">
        <v>9</v>
      </c>
      <c r="N173" s="252">
        <v>25</v>
      </c>
      <c r="O173" s="252" t="str">
        <f>IFERROR(VLOOKUP(B173,'Core Indicators'!$E$3:$G$9906,3,FALSE),"x")</f>
        <v>x</v>
      </c>
      <c r="P173" s="252">
        <v>138786</v>
      </c>
      <c r="Q173" s="246"/>
      <c r="R173" s="246"/>
      <c r="S173" s="246"/>
      <c r="T173" s="246"/>
      <c r="U173" s="246"/>
      <c r="V173" s="246"/>
      <c r="W173" s="246"/>
      <c r="X173" s="246"/>
      <c r="Y173" s="246"/>
      <c r="Z173" s="246"/>
      <c r="AA173" s="246"/>
      <c r="AB173" s="246"/>
      <c r="AC173" s="246"/>
      <c r="AD173" s="246"/>
      <c r="AE173" s="246"/>
      <c r="AF173" s="246"/>
      <c r="AG173" s="246"/>
      <c r="AH173" s="246"/>
      <c r="AI173" s="246"/>
      <c r="AJ173" s="246"/>
      <c r="AK173" s="246"/>
      <c r="AL173" s="246"/>
      <c r="AM173" s="246"/>
      <c r="AN173" s="246"/>
      <c r="AO173" s="246"/>
      <c r="AP173" s="246"/>
      <c r="AQ173" s="246"/>
      <c r="AR173" s="246"/>
      <c r="AS173" s="246"/>
      <c r="AT173" s="246"/>
      <c r="AU173" s="246"/>
      <c r="AV173" s="246"/>
      <c r="AW173" s="246"/>
      <c r="AX173" s="246"/>
      <c r="AY173" s="246"/>
      <c r="AZ173" s="246"/>
      <c r="BA173" s="246"/>
      <c r="BB173" s="246"/>
      <c r="BC173" s="246"/>
      <c r="BD173" s="246"/>
      <c r="BE173" s="246"/>
      <c r="BF173" s="246"/>
      <c r="BG173" s="246"/>
      <c r="BH173" s="246"/>
      <c r="BI173" s="246"/>
      <c r="BJ173" s="246"/>
      <c r="BK173" s="246"/>
      <c r="BL173" s="246"/>
      <c r="BM173" s="246"/>
      <c r="BN173" s="246"/>
      <c r="BO173" s="246"/>
      <c r="BP173" s="246"/>
      <c r="BQ173" s="246"/>
      <c r="BR173" s="246"/>
      <c r="BS173" s="246"/>
      <c r="BT173" s="246"/>
      <c r="BU173" s="246"/>
      <c r="BV173" s="246"/>
      <c r="BW173" s="246"/>
      <c r="BX173" s="246"/>
      <c r="BY173" s="246"/>
      <c r="BZ173" s="246"/>
      <c r="CA173" s="246"/>
      <c r="CB173" s="246"/>
      <c r="CC173" s="246"/>
      <c r="CD173" s="246"/>
      <c r="CE173" s="246"/>
      <c r="CF173" s="246"/>
      <c r="CG173" s="246"/>
      <c r="CH173" s="246"/>
      <c r="CI173" s="246"/>
      <c r="CJ173" s="246"/>
      <c r="CK173" s="246"/>
      <c r="CL173" s="246"/>
      <c r="CM173" s="246"/>
      <c r="CN173" s="246"/>
      <c r="CO173" s="246"/>
      <c r="CP173" s="246"/>
      <c r="CQ173" s="246"/>
      <c r="CR173" s="246"/>
      <c r="CS173" s="246"/>
      <c r="CT173" s="246"/>
      <c r="CU173" s="246"/>
      <c r="CV173" s="246"/>
      <c r="CW173" s="246"/>
      <c r="CX173" s="246"/>
      <c r="CY173" s="246"/>
      <c r="CZ173" s="246"/>
      <c r="DA173" s="246"/>
      <c r="DB173" s="246"/>
      <c r="DC173" s="246"/>
      <c r="DD173" s="246"/>
      <c r="DE173" s="246"/>
      <c r="DF173" s="246"/>
      <c r="DG173" s="246"/>
      <c r="DH173" s="246"/>
      <c r="DI173" s="246"/>
      <c r="DJ173" s="246"/>
      <c r="DK173" s="246"/>
      <c r="DL173" s="246"/>
    </row>
    <row r="174" spans="1:116" x14ac:dyDescent="0.25">
      <c r="A174" s="247" t="s">
        <v>7222</v>
      </c>
      <c r="B174" s="248" t="s">
        <v>7223</v>
      </c>
      <c r="C174" s="251">
        <v>0.27369995949999998</v>
      </c>
      <c r="D174" s="252">
        <v>1</v>
      </c>
      <c r="E174" s="251">
        <v>0.1</v>
      </c>
      <c r="F174" s="251">
        <v>2.75</v>
      </c>
      <c r="G174" s="251" t="s">
        <v>14</v>
      </c>
      <c r="H174" s="251">
        <v>40.799999999999997</v>
      </c>
      <c r="I174" s="252">
        <v>0</v>
      </c>
      <c r="J174" s="252" t="str">
        <f>IFERROR(VLOOKUP($B174,'Core Indicators'!$E$3:$EU$906,147,FALSE),"x")</f>
        <v>x</v>
      </c>
      <c r="K174" s="253">
        <v>-1.4147845507000001</v>
      </c>
      <c r="L174" s="251">
        <v>1.75</v>
      </c>
      <c r="M174" s="252">
        <v>2</v>
      </c>
      <c r="N174" s="252">
        <v>19</v>
      </c>
      <c r="O174" s="252" t="str">
        <f>IFERROR(VLOOKUP(B174,'Core Indicators'!$E$3:$G$9906,3,FALSE),"x")</f>
        <v>x</v>
      </c>
      <c r="P174" s="252">
        <v>469930</v>
      </c>
      <c r="Q174" s="246"/>
      <c r="R174" s="246"/>
      <c r="S174" s="246"/>
      <c r="T174" s="246"/>
      <c r="U174" s="246"/>
      <c r="V174" s="246"/>
      <c r="W174" s="246"/>
      <c r="X174" s="246"/>
      <c r="Y174" s="246"/>
      <c r="Z174" s="246"/>
      <c r="AA174" s="246"/>
      <c r="AB174" s="246"/>
      <c r="AC174" s="246"/>
      <c r="AD174" s="246"/>
      <c r="AE174" s="246"/>
      <c r="AF174" s="246"/>
      <c r="AG174" s="246"/>
      <c r="AH174" s="246"/>
      <c r="AI174" s="246"/>
      <c r="AJ174" s="246"/>
      <c r="AK174" s="246"/>
      <c r="AL174" s="246"/>
      <c r="AM174" s="246"/>
      <c r="AN174" s="246"/>
      <c r="AO174" s="246"/>
      <c r="AP174" s="246"/>
      <c r="AQ174" s="246"/>
      <c r="AR174" s="246"/>
      <c r="AS174" s="246"/>
      <c r="AT174" s="246"/>
      <c r="AU174" s="246"/>
      <c r="AV174" s="246"/>
      <c r="AW174" s="246"/>
      <c r="AX174" s="246"/>
      <c r="AY174" s="246"/>
      <c r="AZ174" s="246"/>
      <c r="BA174" s="246"/>
      <c r="BB174" s="246"/>
      <c r="BC174" s="246"/>
      <c r="BD174" s="246"/>
      <c r="BE174" s="246"/>
      <c r="BF174" s="246"/>
      <c r="BG174" s="246"/>
      <c r="BH174" s="246"/>
      <c r="BI174" s="246"/>
      <c r="BJ174" s="246"/>
      <c r="BK174" s="246"/>
      <c r="BL174" s="246"/>
      <c r="BM174" s="246"/>
      <c r="BN174" s="246"/>
      <c r="BO174" s="246"/>
      <c r="BP174" s="246"/>
      <c r="BQ174" s="246"/>
      <c r="BR174" s="246"/>
      <c r="BS174" s="246"/>
      <c r="BT174" s="246"/>
      <c r="BU174" s="246"/>
      <c r="BV174" s="246"/>
      <c r="BW174" s="246"/>
      <c r="BX174" s="246"/>
      <c r="BY174" s="246"/>
      <c r="BZ174" s="246"/>
      <c r="CA174" s="246"/>
      <c r="CB174" s="246"/>
      <c r="CC174" s="246"/>
      <c r="CD174" s="246"/>
      <c r="CE174" s="246"/>
      <c r="CF174" s="246"/>
      <c r="CG174" s="246"/>
      <c r="CH174" s="246"/>
      <c r="CI174" s="246"/>
      <c r="CJ174" s="246"/>
      <c r="CK174" s="246"/>
      <c r="CL174" s="246"/>
      <c r="CM174" s="246"/>
      <c r="CN174" s="246"/>
      <c r="CO174" s="246"/>
      <c r="CP174" s="246"/>
      <c r="CQ174" s="246"/>
      <c r="CR174" s="246"/>
      <c r="CS174" s="246"/>
      <c r="CT174" s="246"/>
      <c r="CU174" s="246"/>
      <c r="CV174" s="246"/>
      <c r="CW174" s="246"/>
      <c r="CX174" s="246"/>
      <c r="CY174" s="246"/>
      <c r="CZ174" s="246"/>
      <c r="DA174" s="246"/>
      <c r="DB174" s="246"/>
      <c r="DC174" s="246"/>
      <c r="DD174" s="246"/>
      <c r="DE174" s="246"/>
      <c r="DF174" s="246"/>
      <c r="DG174" s="246"/>
      <c r="DH174" s="246"/>
      <c r="DI174" s="246"/>
      <c r="DJ174" s="246"/>
      <c r="DK174" s="246"/>
      <c r="DL174" s="246"/>
    </row>
    <row r="175" spans="1:116" x14ac:dyDescent="0.25">
      <c r="A175" s="247" t="s">
        <v>7224</v>
      </c>
      <c r="B175" s="248" t="s">
        <v>7225</v>
      </c>
      <c r="C175" s="251">
        <v>0</v>
      </c>
      <c r="D175" s="252">
        <v>13</v>
      </c>
      <c r="E175" s="251">
        <v>0</v>
      </c>
      <c r="F175" s="251">
        <v>7.55</v>
      </c>
      <c r="G175" s="251" t="s">
        <v>14</v>
      </c>
      <c r="H175" s="251">
        <v>28.7</v>
      </c>
      <c r="I175" s="252">
        <v>0</v>
      </c>
      <c r="J175" s="252" t="str">
        <f>IFERROR(VLOOKUP($B175,'Core Indicators'!$E$3:$EU$906,147,FALSE),"x")</f>
        <v>x</v>
      </c>
      <c r="K175" s="253">
        <v>-1.111014843</v>
      </c>
      <c r="L175" s="251">
        <v>7</v>
      </c>
      <c r="M175" s="252">
        <v>71</v>
      </c>
      <c r="N175" s="252">
        <v>38</v>
      </c>
      <c r="O175" s="252" t="str">
        <f>IFERROR(VLOOKUP(B175,'Core Indicators'!$E$3:$G$9906,3,FALSE),"x")</f>
        <v>x</v>
      </c>
      <c r="P175" s="252">
        <v>14870</v>
      </c>
      <c r="Q175" s="246"/>
      <c r="R175" s="246"/>
      <c r="S175" s="246"/>
      <c r="T175" s="246"/>
      <c r="U175" s="246"/>
      <c r="V175" s="246"/>
      <c r="W175" s="246"/>
      <c r="X175" s="246"/>
      <c r="Y175" s="246"/>
      <c r="Z175" s="246"/>
      <c r="AA175" s="246"/>
      <c r="AB175" s="246"/>
      <c r="AC175" s="246"/>
      <c r="AD175" s="246"/>
      <c r="AE175" s="246"/>
      <c r="AF175" s="246"/>
      <c r="AG175" s="246"/>
      <c r="AH175" s="246"/>
      <c r="AI175" s="246"/>
      <c r="AJ175" s="246"/>
      <c r="AK175" s="246"/>
      <c r="AL175" s="246"/>
      <c r="AM175" s="246"/>
      <c r="AN175" s="246"/>
      <c r="AO175" s="246"/>
      <c r="AP175" s="246"/>
      <c r="AQ175" s="246"/>
      <c r="AR175" s="246"/>
      <c r="AS175" s="246"/>
      <c r="AT175" s="246"/>
      <c r="AU175" s="246"/>
      <c r="AV175" s="246"/>
      <c r="AW175" s="246"/>
      <c r="AX175" s="246"/>
      <c r="AY175" s="246"/>
      <c r="AZ175" s="246"/>
      <c r="BA175" s="246"/>
      <c r="BB175" s="246"/>
      <c r="BC175" s="246"/>
      <c r="BD175" s="246"/>
      <c r="BE175" s="246"/>
      <c r="BF175" s="246"/>
      <c r="BG175" s="246"/>
      <c r="BH175" s="246"/>
      <c r="BI175" s="246"/>
      <c r="BJ175" s="246"/>
      <c r="BK175" s="246"/>
      <c r="BL175" s="246"/>
      <c r="BM175" s="246"/>
      <c r="BN175" s="246"/>
      <c r="BO175" s="246"/>
      <c r="BP175" s="246"/>
      <c r="BQ175" s="246"/>
      <c r="BR175" s="246"/>
      <c r="BS175" s="246"/>
      <c r="BT175" s="246"/>
      <c r="BU175" s="246"/>
      <c r="BV175" s="246"/>
      <c r="BW175" s="246"/>
      <c r="BX175" s="246"/>
      <c r="BY175" s="246"/>
      <c r="BZ175" s="246"/>
      <c r="CA175" s="246"/>
      <c r="CB175" s="246"/>
      <c r="CC175" s="246"/>
      <c r="CD175" s="246"/>
      <c r="CE175" s="246"/>
      <c r="CF175" s="246"/>
      <c r="CG175" s="246"/>
      <c r="CH175" s="246"/>
      <c r="CI175" s="246"/>
      <c r="CJ175" s="246"/>
      <c r="CK175" s="246"/>
      <c r="CL175" s="246"/>
      <c r="CM175" s="246"/>
      <c r="CN175" s="246"/>
      <c r="CO175" s="246"/>
      <c r="CP175" s="246"/>
      <c r="CQ175" s="246"/>
      <c r="CR175" s="246"/>
      <c r="CS175" s="246"/>
      <c r="CT175" s="246"/>
      <c r="CU175" s="246"/>
      <c r="CV175" s="246"/>
      <c r="CW175" s="246"/>
      <c r="CX175" s="246"/>
      <c r="CY175" s="246"/>
      <c r="CZ175" s="246"/>
      <c r="DA175" s="246"/>
      <c r="DB175" s="246"/>
      <c r="DC175" s="246"/>
      <c r="DD175" s="246"/>
      <c r="DE175" s="246"/>
      <c r="DF175" s="246"/>
      <c r="DG175" s="246"/>
      <c r="DH175" s="246"/>
      <c r="DI175" s="246"/>
      <c r="DJ175" s="246"/>
      <c r="DK175" s="246"/>
      <c r="DL175" s="246"/>
    </row>
    <row r="176" spans="1:116" x14ac:dyDescent="0.25">
      <c r="A176" s="247" t="s">
        <v>7226</v>
      </c>
      <c r="B176" s="248" t="s">
        <v>7227</v>
      </c>
      <c r="C176" s="251">
        <v>0</v>
      </c>
      <c r="D176" s="252">
        <v>11</v>
      </c>
      <c r="E176" s="251">
        <v>0</v>
      </c>
      <c r="F176" s="251" t="s">
        <v>14</v>
      </c>
      <c r="G176" s="251">
        <v>0.41808821130000001</v>
      </c>
      <c r="H176" s="251">
        <v>37.6</v>
      </c>
      <c r="I176" s="252">
        <v>0</v>
      </c>
      <c r="J176" s="252" t="str">
        <f>IFERROR(VLOOKUP($B176,'Core Indicators'!$E$3:$EU$906,147,FALSE),"x")</f>
        <v>x</v>
      </c>
      <c r="K176" s="253">
        <v>0.45866918559999997</v>
      </c>
      <c r="L176" s="251" t="s">
        <v>14</v>
      </c>
      <c r="M176" s="252">
        <v>79</v>
      </c>
      <c r="N176" s="252" t="s">
        <v>14</v>
      </c>
      <c r="O176" s="252" t="str">
        <f>IFERROR(VLOOKUP(B176,'Core Indicators'!$E$3:$G$9906,3,FALSE),"x")</f>
        <v>x</v>
      </c>
      <c r="P176" s="252">
        <v>720</v>
      </c>
      <c r="Q176" s="246"/>
      <c r="R176" s="246"/>
      <c r="S176" s="246"/>
      <c r="T176" s="246"/>
      <c r="U176" s="246"/>
      <c r="V176" s="246"/>
      <c r="W176" s="246"/>
      <c r="X176" s="246"/>
      <c r="Y176" s="246"/>
      <c r="Z176" s="246"/>
      <c r="AA176" s="246"/>
      <c r="AB176" s="246"/>
      <c r="AC176" s="246"/>
      <c r="AD176" s="246"/>
      <c r="AE176" s="246"/>
      <c r="AF176" s="246"/>
      <c r="AG176" s="246"/>
      <c r="AH176" s="246"/>
      <c r="AI176" s="246"/>
      <c r="AJ176" s="246"/>
      <c r="AK176" s="246"/>
      <c r="AL176" s="246"/>
      <c r="AM176" s="246"/>
      <c r="AN176" s="246"/>
      <c r="AO176" s="246"/>
      <c r="AP176" s="246"/>
      <c r="AQ176" s="246"/>
      <c r="AR176" s="246"/>
      <c r="AS176" s="246"/>
      <c r="AT176" s="246"/>
      <c r="AU176" s="246"/>
      <c r="AV176" s="246"/>
      <c r="AW176" s="246"/>
      <c r="AX176" s="246"/>
      <c r="AY176" s="246"/>
      <c r="AZ176" s="246"/>
      <c r="BA176" s="246"/>
      <c r="BB176" s="246"/>
      <c r="BC176" s="246"/>
      <c r="BD176" s="246"/>
      <c r="BE176" s="246"/>
      <c r="BF176" s="246"/>
      <c r="BG176" s="246"/>
      <c r="BH176" s="246"/>
      <c r="BI176" s="246"/>
      <c r="BJ176" s="246"/>
      <c r="BK176" s="246"/>
      <c r="BL176" s="246"/>
      <c r="BM176" s="246"/>
      <c r="BN176" s="246"/>
      <c r="BO176" s="246"/>
      <c r="BP176" s="246"/>
      <c r="BQ176" s="246"/>
      <c r="BR176" s="246"/>
      <c r="BS176" s="246"/>
      <c r="BT176" s="246"/>
      <c r="BU176" s="246"/>
      <c r="BV176" s="246"/>
      <c r="BW176" s="246"/>
      <c r="BX176" s="246"/>
      <c r="BY176" s="246"/>
      <c r="BZ176" s="246"/>
      <c r="CA176" s="246"/>
      <c r="CB176" s="246"/>
      <c r="CC176" s="246"/>
      <c r="CD176" s="246"/>
      <c r="CE176" s="246"/>
      <c r="CF176" s="246"/>
      <c r="CG176" s="246"/>
      <c r="CH176" s="246"/>
      <c r="CI176" s="246"/>
      <c r="CJ176" s="246"/>
      <c r="CK176" s="246"/>
      <c r="CL176" s="246"/>
      <c r="CM176" s="246"/>
      <c r="CN176" s="246"/>
      <c r="CO176" s="246"/>
      <c r="CP176" s="246"/>
      <c r="CQ176" s="246"/>
      <c r="CR176" s="246"/>
      <c r="CS176" s="246"/>
      <c r="CT176" s="246"/>
      <c r="CU176" s="246"/>
      <c r="CV176" s="246"/>
      <c r="CW176" s="246"/>
      <c r="CX176" s="246"/>
      <c r="CY176" s="246"/>
      <c r="CZ176" s="246"/>
      <c r="DA176" s="246"/>
      <c r="DB176" s="246"/>
      <c r="DC176" s="246"/>
      <c r="DD176" s="246"/>
      <c r="DE176" s="246"/>
      <c r="DF176" s="246"/>
      <c r="DG176" s="246"/>
      <c r="DH176" s="246"/>
      <c r="DI176" s="246"/>
      <c r="DJ176" s="246"/>
      <c r="DK176" s="246"/>
      <c r="DL176" s="246"/>
    </row>
    <row r="177" spans="1:116" x14ac:dyDescent="0.25">
      <c r="A177" s="247" t="s">
        <v>898</v>
      </c>
      <c r="B177" s="248" t="s">
        <v>7228</v>
      </c>
      <c r="C177" s="251">
        <v>0.75771999329999995</v>
      </c>
      <c r="D177" s="252">
        <v>12</v>
      </c>
      <c r="E177" s="251">
        <v>0.40300000000000002</v>
      </c>
      <c r="F177" s="251">
        <v>8.4499999999999993</v>
      </c>
      <c r="G177" s="251">
        <v>0.32349148620000001</v>
      </c>
      <c r="H177" s="251">
        <v>40.299999999999997</v>
      </c>
      <c r="I177" s="252">
        <v>0</v>
      </c>
      <c r="J177" s="252">
        <f>IFERROR(VLOOKUP($B177,'Core Indicators'!$E$3:$EU$906,147,FALSE),"x")</f>
        <v>60</v>
      </c>
      <c r="K177" s="253">
        <v>-0.1202659085</v>
      </c>
      <c r="L177" s="251">
        <v>7.25</v>
      </c>
      <c r="M177" s="252">
        <v>82</v>
      </c>
      <c r="N177" s="252">
        <v>40</v>
      </c>
      <c r="O177" s="252">
        <f>IFERROR(VLOOKUP(B177,'Core Indicators'!$E$3:$G$9906,3,FALSE),"x")</f>
        <v>1455000</v>
      </c>
      <c r="P177" s="252">
        <v>5130</v>
      </c>
      <c r="Q177" s="246"/>
      <c r="R177" s="246"/>
      <c r="S177" s="246"/>
      <c r="T177" s="246"/>
      <c r="U177" s="246"/>
      <c r="V177" s="246"/>
      <c r="W177" s="246"/>
      <c r="X177" s="246"/>
      <c r="Y177" s="246"/>
      <c r="Z177" s="246"/>
      <c r="AA177" s="246"/>
      <c r="AB177" s="246"/>
      <c r="AC177" s="246"/>
      <c r="AD177" s="246"/>
      <c r="AE177" s="246"/>
      <c r="AF177" s="246"/>
      <c r="AG177" s="246"/>
      <c r="AH177" s="246"/>
      <c r="AI177" s="246"/>
      <c r="AJ177" s="246"/>
      <c r="AK177" s="246"/>
      <c r="AL177" s="246"/>
      <c r="AM177" s="246"/>
      <c r="AN177" s="246"/>
      <c r="AO177" s="246"/>
      <c r="AP177" s="246"/>
      <c r="AQ177" s="246"/>
      <c r="AR177" s="246"/>
      <c r="AS177" s="246"/>
      <c r="AT177" s="246"/>
      <c r="AU177" s="246"/>
      <c r="AV177" s="246"/>
      <c r="AW177" s="246"/>
      <c r="AX177" s="246"/>
      <c r="AY177" s="246"/>
      <c r="AZ177" s="246"/>
      <c r="BA177" s="246"/>
      <c r="BB177" s="246"/>
      <c r="BC177" s="246"/>
      <c r="BD177" s="246"/>
      <c r="BE177" s="246"/>
      <c r="BF177" s="246"/>
      <c r="BG177" s="246"/>
      <c r="BH177" s="246"/>
      <c r="BI177" s="246"/>
      <c r="BJ177" s="246"/>
      <c r="BK177" s="246"/>
      <c r="BL177" s="246"/>
      <c r="BM177" s="246"/>
      <c r="BN177" s="246"/>
      <c r="BO177" s="246"/>
      <c r="BP177" s="246"/>
      <c r="BQ177" s="246"/>
      <c r="BR177" s="246"/>
      <c r="BS177" s="246"/>
      <c r="BT177" s="246"/>
      <c r="BU177" s="246"/>
      <c r="BV177" s="246"/>
      <c r="BW177" s="246"/>
      <c r="BX177" s="246"/>
      <c r="BY177" s="246"/>
      <c r="BZ177" s="246"/>
      <c r="CA177" s="246"/>
      <c r="CB177" s="246"/>
      <c r="CC177" s="246"/>
      <c r="CD177" s="246"/>
      <c r="CE177" s="246"/>
      <c r="CF177" s="246"/>
      <c r="CG177" s="246"/>
      <c r="CH177" s="246"/>
      <c r="CI177" s="246"/>
      <c r="CJ177" s="246"/>
      <c r="CK177" s="246"/>
      <c r="CL177" s="246"/>
      <c r="CM177" s="246"/>
      <c r="CN177" s="246"/>
      <c r="CO177" s="246"/>
      <c r="CP177" s="246"/>
      <c r="CQ177" s="246"/>
      <c r="CR177" s="246"/>
      <c r="CS177" s="246"/>
      <c r="CT177" s="246"/>
      <c r="CU177" s="246"/>
      <c r="CV177" s="246"/>
      <c r="CW177" s="246"/>
      <c r="CX177" s="246"/>
      <c r="CY177" s="246"/>
      <c r="CZ177" s="246"/>
      <c r="DA177" s="246"/>
      <c r="DB177" s="246"/>
      <c r="DC177" s="246"/>
      <c r="DD177" s="246"/>
      <c r="DE177" s="246"/>
      <c r="DF177" s="246"/>
      <c r="DG177" s="246"/>
      <c r="DH177" s="246"/>
      <c r="DI177" s="246"/>
      <c r="DJ177" s="246"/>
      <c r="DK177" s="246"/>
      <c r="DL177" s="246"/>
    </row>
    <row r="178" spans="1:116" x14ac:dyDescent="0.25">
      <c r="A178" s="247" t="s">
        <v>733</v>
      </c>
      <c r="B178" s="248" t="s">
        <v>7229</v>
      </c>
      <c r="C178" s="251">
        <v>3.9599962599999997E-2</v>
      </c>
      <c r="D178" s="252">
        <v>7</v>
      </c>
      <c r="E178" s="251">
        <v>0</v>
      </c>
      <c r="F178" s="251">
        <v>6.55</v>
      </c>
      <c r="G178" s="251">
        <v>0.30031952810000001</v>
      </c>
      <c r="H178" s="251">
        <v>32.799999999999997</v>
      </c>
      <c r="I178" s="252">
        <v>6</v>
      </c>
      <c r="J178" s="252">
        <f>IFERROR(VLOOKUP($B178,'Core Indicators'!$E$3:$EU$906,147,FALSE),"x")</f>
        <v>967</v>
      </c>
      <c r="K178" s="253">
        <v>6.22186884E-2</v>
      </c>
      <c r="L178" s="251">
        <v>5.5</v>
      </c>
      <c r="M178" s="252">
        <v>70</v>
      </c>
      <c r="N178" s="252">
        <v>43</v>
      </c>
      <c r="O178" s="252">
        <f>IFERROR(VLOOKUP(B178,'Core Indicators'!$E$3:$G$9906,3,FALSE),"x")</f>
        <v>11718000</v>
      </c>
      <c r="P178" s="252">
        <v>155360</v>
      </c>
      <c r="Q178" s="246"/>
      <c r="R178" s="246"/>
      <c r="S178" s="246"/>
      <c r="T178" s="246"/>
      <c r="U178" s="246"/>
      <c r="V178" s="246"/>
      <c r="W178" s="246"/>
      <c r="X178" s="246"/>
      <c r="Y178" s="246"/>
      <c r="Z178" s="246"/>
      <c r="AA178" s="246"/>
      <c r="AB178" s="246"/>
      <c r="AC178" s="246"/>
      <c r="AD178" s="246"/>
      <c r="AE178" s="246"/>
      <c r="AF178" s="246"/>
      <c r="AG178" s="246"/>
      <c r="AH178" s="246"/>
      <c r="AI178" s="246"/>
      <c r="AJ178" s="246"/>
      <c r="AK178" s="246"/>
      <c r="AL178" s="246"/>
      <c r="AM178" s="246"/>
      <c r="AN178" s="246"/>
      <c r="AO178" s="246"/>
      <c r="AP178" s="246"/>
      <c r="AQ178" s="246"/>
      <c r="AR178" s="246"/>
      <c r="AS178" s="246"/>
      <c r="AT178" s="246"/>
      <c r="AU178" s="246"/>
      <c r="AV178" s="246"/>
      <c r="AW178" s="246"/>
      <c r="AX178" s="246"/>
      <c r="AY178" s="246"/>
      <c r="AZ178" s="246"/>
      <c r="BA178" s="246"/>
      <c r="BB178" s="246"/>
      <c r="BC178" s="246"/>
      <c r="BD178" s="246"/>
      <c r="BE178" s="246"/>
      <c r="BF178" s="246"/>
      <c r="BG178" s="246"/>
      <c r="BH178" s="246"/>
      <c r="BI178" s="246"/>
      <c r="BJ178" s="246"/>
      <c r="BK178" s="246"/>
      <c r="BL178" s="246"/>
      <c r="BM178" s="246"/>
      <c r="BN178" s="246"/>
      <c r="BO178" s="246"/>
      <c r="BP178" s="246"/>
      <c r="BQ178" s="246"/>
      <c r="BR178" s="246"/>
      <c r="BS178" s="246"/>
      <c r="BT178" s="246"/>
      <c r="BU178" s="246"/>
      <c r="BV178" s="246"/>
      <c r="BW178" s="246"/>
      <c r="BX178" s="246"/>
      <c r="BY178" s="246"/>
      <c r="BZ178" s="246"/>
      <c r="CA178" s="246"/>
      <c r="CB178" s="246"/>
      <c r="CC178" s="246"/>
      <c r="CD178" s="246"/>
      <c r="CE178" s="246"/>
      <c r="CF178" s="246"/>
      <c r="CG178" s="246"/>
      <c r="CH178" s="246"/>
      <c r="CI178" s="246"/>
      <c r="CJ178" s="246"/>
      <c r="CK178" s="246"/>
      <c r="CL178" s="246"/>
      <c r="CM178" s="246"/>
      <c r="CN178" s="246"/>
      <c r="CO178" s="246"/>
      <c r="CP178" s="246"/>
      <c r="CQ178" s="246"/>
      <c r="CR178" s="246"/>
      <c r="CS178" s="246"/>
      <c r="CT178" s="246"/>
      <c r="CU178" s="246"/>
      <c r="CV178" s="246"/>
      <c r="CW178" s="246"/>
      <c r="CX178" s="246"/>
      <c r="CY178" s="246"/>
      <c r="CZ178" s="246"/>
      <c r="DA178" s="246"/>
      <c r="DB178" s="246"/>
      <c r="DC178" s="246"/>
      <c r="DD178" s="246"/>
      <c r="DE178" s="246"/>
      <c r="DF178" s="246"/>
      <c r="DG178" s="246"/>
      <c r="DH178" s="246"/>
      <c r="DI178" s="246"/>
      <c r="DJ178" s="246"/>
      <c r="DK178" s="246"/>
      <c r="DL178" s="246"/>
    </row>
    <row r="179" spans="1:116" x14ac:dyDescent="0.25">
      <c r="A179" s="247" t="s">
        <v>755</v>
      </c>
      <c r="B179" s="248" t="s">
        <v>7230</v>
      </c>
      <c r="C179" s="251">
        <v>0.40505643740000002</v>
      </c>
      <c r="D179" s="252">
        <v>7</v>
      </c>
      <c r="E179" s="251">
        <v>0.34</v>
      </c>
      <c r="F179" s="251">
        <v>4.9166666667000003</v>
      </c>
      <c r="G179" s="251">
        <v>0.3050249216</v>
      </c>
      <c r="H179" s="251">
        <v>41.9</v>
      </c>
      <c r="I179" s="252">
        <v>10</v>
      </c>
      <c r="J179" s="252">
        <f>IFERROR(VLOOKUP($B179,'Core Indicators'!$E$3:$EU$906,147,FALSE),"x")</f>
        <v>182</v>
      </c>
      <c r="K179" s="253">
        <v>-0.28296324610000001</v>
      </c>
      <c r="L179" s="251">
        <v>3.5</v>
      </c>
      <c r="M179" s="252">
        <v>32</v>
      </c>
      <c r="N179" s="252">
        <v>39</v>
      </c>
      <c r="O179" s="252">
        <f>IFERROR(VLOOKUP(B179,'Core Indicators'!$E$3:$G$9906,3,FALSE),"x")</f>
        <v>84339000</v>
      </c>
      <c r="P179" s="252">
        <v>769630</v>
      </c>
      <c r="Q179" s="246"/>
      <c r="R179" s="246"/>
      <c r="S179" s="246"/>
      <c r="T179" s="246"/>
      <c r="U179" s="246"/>
      <c r="V179" s="246"/>
      <c r="W179" s="246"/>
      <c r="X179" s="246"/>
      <c r="Y179" s="246"/>
      <c r="Z179" s="246"/>
      <c r="AA179" s="246"/>
      <c r="AB179" s="246"/>
      <c r="AC179" s="246"/>
      <c r="AD179" s="246"/>
      <c r="AE179" s="246"/>
      <c r="AF179" s="246"/>
      <c r="AG179" s="246"/>
      <c r="AH179" s="246"/>
      <c r="AI179" s="246"/>
      <c r="AJ179" s="246"/>
      <c r="AK179" s="246"/>
      <c r="AL179" s="246"/>
      <c r="AM179" s="246"/>
      <c r="AN179" s="246"/>
      <c r="AO179" s="246"/>
      <c r="AP179" s="246"/>
      <c r="AQ179" s="246"/>
      <c r="AR179" s="246"/>
      <c r="AS179" s="246"/>
      <c r="AT179" s="246"/>
      <c r="AU179" s="246"/>
      <c r="AV179" s="246"/>
      <c r="AW179" s="246"/>
      <c r="AX179" s="246"/>
      <c r="AY179" s="246"/>
      <c r="AZ179" s="246"/>
      <c r="BA179" s="246"/>
      <c r="BB179" s="246"/>
      <c r="BC179" s="246"/>
      <c r="BD179" s="246"/>
      <c r="BE179" s="246"/>
      <c r="BF179" s="246"/>
      <c r="BG179" s="246"/>
      <c r="BH179" s="246"/>
      <c r="BI179" s="246"/>
      <c r="BJ179" s="246"/>
      <c r="BK179" s="246"/>
      <c r="BL179" s="246"/>
      <c r="BM179" s="246"/>
      <c r="BN179" s="246"/>
      <c r="BO179" s="246"/>
      <c r="BP179" s="246"/>
      <c r="BQ179" s="246"/>
      <c r="BR179" s="246"/>
      <c r="BS179" s="246"/>
      <c r="BT179" s="246"/>
      <c r="BU179" s="246"/>
      <c r="BV179" s="246"/>
      <c r="BW179" s="246"/>
      <c r="BX179" s="246"/>
      <c r="BY179" s="246"/>
      <c r="BZ179" s="246"/>
      <c r="CA179" s="246"/>
      <c r="CB179" s="246"/>
      <c r="CC179" s="246"/>
      <c r="CD179" s="246"/>
      <c r="CE179" s="246"/>
      <c r="CF179" s="246"/>
      <c r="CG179" s="246"/>
      <c r="CH179" s="246"/>
      <c r="CI179" s="246"/>
      <c r="CJ179" s="246"/>
      <c r="CK179" s="246"/>
      <c r="CL179" s="246"/>
      <c r="CM179" s="246"/>
      <c r="CN179" s="246"/>
      <c r="CO179" s="246"/>
      <c r="CP179" s="246"/>
      <c r="CQ179" s="246"/>
      <c r="CR179" s="246"/>
      <c r="CS179" s="246"/>
      <c r="CT179" s="246"/>
      <c r="CU179" s="246"/>
      <c r="CV179" s="246"/>
      <c r="CW179" s="246"/>
      <c r="CX179" s="246"/>
      <c r="CY179" s="246"/>
      <c r="CZ179" s="246"/>
      <c r="DA179" s="246"/>
      <c r="DB179" s="246"/>
      <c r="DC179" s="246"/>
      <c r="DD179" s="246"/>
      <c r="DE179" s="246"/>
      <c r="DF179" s="246"/>
      <c r="DG179" s="246"/>
      <c r="DH179" s="246"/>
      <c r="DI179" s="246"/>
      <c r="DJ179" s="246"/>
      <c r="DK179" s="246"/>
      <c r="DL179" s="246"/>
    </row>
    <row r="180" spans="1:116" x14ac:dyDescent="0.25">
      <c r="A180" s="247" t="s">
        <v>7231</v>
      </c>
      <c r="B180" s="248" t="s">
        <v>7232</v>
      </c>
      <c r="C180" s="251">
        <v>0</v>
      </c>
      <c r="D180" s="252">
        <v>11</v>
      </c>
      <c r="E180" s="251">
        <v>0</v>
      </c>
      <c r="F180" s="251" t="s">
        <v>14</v>
      </c>
      <c r="G180" s="251" t="s">
        <v>14</v>
      </c>
      <c r="H180" s="251">
        <v>39.1</v>
      </c>
      <c r="I180" s="252">
        <v>0</v>
      </c>
      <c r="J180" s="252" t="str">
        <f>IFERROR(VLOOKUP($B180,'Core Indicators'!$E$3:$EU$906,147,FALSE),"x")</f>
        <v>x</v>
      </c>
      <c r="K180" s="253">
        <v>0.4812893271</v>
      </c>
      <c r="L180" s="251" t="s">
        <v>14</v>
      </c>
      <c r="M180" s="252">
        <v>93</v>
      </c>
      <c r="N180" s="252" t="s">
        <v>14</v>
      </c>
      <c r="O180" s="252" t="str">
        <f>IFERROR(VLOOKUP(B180,'Core Indicators'!$E$3:$G$9906,3,FALSE),"x")</f>
        <v>x</v>
      </c>
      <c r="P180" s="252">
        <v>30</v>
      </c>
      <c r="Q180" s="246"/>
      <c r="R180" s="246"/>
      <c r="S180" s="246"/>
      <c r="T180" s="246"/>
      <c r="U180" s="246"/>
      <c r="V180" s="246"/>
      <c r="W180" s="246"/>
      <c r="X180" s="246"/>
      <c r="Y180" s="246"/>
      <c r="Z180" s="246"/>
      <c r="AA180" s="246"/>
      <c r="AB180" s="246"/>
      <c r="AC180" s="246"/>
      <c r="AD180" s="246"/>
      <c r="AE180" s="246"/>
      <c r="AF180" s="246"/>
      <c r="AG180" s="246"/>
      <c r="AH180" s="246"/>
      <c r="AI180" s="246"/>
      <c r="AJ180" s="246"/>
      <c r="AK180" s="246"/>
      <c r="AL180" s="246"/>
      <c r="AM180" s="246"/>
      <c r="AN180" s="246"/>
      <c r="AO180" s="246"/>
      <c r="AP180" s="246"/>
      <c r="AQ180" s="246"/>
      <c r="AR180" s="246"/>
      <c r="AS180" s="246"/>
      <c r="AT180" s="246"/>
      <c r="AU180" s="246"/>
      <c r="AV180" s="246"/>
      <c r="AW180" s="246"/>
      <c r="AX180" s="246"/>
      <c r="AY180" s="246"/>
      <c r="AZ180" s="246"/>
      <c r="BA180" s="246"/>
      <c r="BB180" s="246"/>
      <c r="BC180" s="246"/>
      <c r="BD180" s="246"/>
      <c r="BE180" s="246"/>
      <c r="BF180" s="246"/>
      <c r="BG180" s="246"/>
      <c r="BH180" s="246"/>
      <c r="BI180" s="246"/>
      <c r="BJ180" s="246"/>
      <c r="BK180" s="246"/>
      <c r="BL180" s="246"/>
      <c r="BM180" s="246"/>
      <c r="BN180" s="246"/>
      <c r="BO180" s="246"/>
      <c r="BP180" s="246"/>
      <c r="BQ180" s="246"/>
      <c r="BR180" s="246"/>
      <c r="BS180" s="246"/>
      <c r="BT180" s="246"/>
      <c r="BU180" s="246"/>
      <c r="BV180" s="246"/>
      <c r="BW180" s="246"/>
      <c r="BX180" s="246"/>
      <c r="BY180" s="246"/>
      <c r="BZ180" s="246"/>
      <c r="CA180" s="246"/>
      <c r="CB180" s="246"/>
      <c r="CC180" s="246"/>
      <c r="CD180" s="246"/>
      <c r="CE180" s="246"/>
      <c r="CF180" s="246"/>
      <c r="CG180" s="246"/>
      <c r="CH180" s="246"/>
      <c r="CI180" s="246"/>
      <c r="CJ180" s="246"/>
      <c r="CK180" s="246"/>
      <c r="CL180" s="246"/>
      <c r="CM180" s="246"/>
      <c r="CN180" s="246"/>
      <c r="CO180" s="246"/>
      <c r="CP180" s="246"/>
      <c r="CQ180" s="246"/>
      <c r="CR180" s="246"/>
      <c r="CS180" s="246"/>
      <c r="CT180" s="246"/>
      <c r="CU180" s="246"/>
      <c r="CV180" s="246"/>
      <c r="CW180" s="246"/>
      <c r="CX180" s="246"/>
      <c r="CY180" s="246"/>
      <c r="CZ180" s="246"/>
      <c r="DA180" s="246"/>
      <c r="DB180" s="246"/>
      <c r="DC180" s="246"/>
      <c r="DD180" s="246"/>
      <c r="DE180" s="246"/>
      <c r="DF180" s="246"/>
      <c r="DG180" s="246"/>
      <c r="DH180" s="246"/>
      <c r="DI180" s="246"/>
      <c r="DJ180" s="246"/>
      <c r="DK180" s="246"/>
      <c r="DL180" s="246"/>
    </row>
    <row r="181" spans="1:116" x14ac:dyDescent="0.25">
      <c r="A181" s="247" t="s">
        <v>158</v>
      </c>
      <c r="B181" s="248" t="s">
        <v>7233</v>
      </c>
      <c r="C181" s="251">
        <v>0.50555201679999995</v>
      </c>
      <c r="D181" s="252">
        <v>7</v>
      </c>
      <c r="E181" s="251">
        <v>0</v>
      </c>
      <c r="F181" s="251">
        <v>6.05</v>
      </c>
      <c r="G181" s="251">
        <v>0.53851305940000005</v>
      </c>
      <c r="H181" s="251">
        <v>40.5</v>
      </c>
      <c r="I181" s="252">
        <v>6</v>
      </c>
      <c r="J181" s="252">
        <f>IFERROR(VLOOKUP($B181,'Core Indicators'!$E$3:$EU$906,147,FALSE),"x")</f>
        <v>38</v>
      </c>
      <c r="K181" s="253">
        <v>-0.57793134450000005</v>
      </c>
      <c r="L181" s="251">
        <v>5</v>
      </c>
      <c r="M181" s="252">
        <v>40</v>
      </c>
      <c r="N181" s="252">
        <v>37</v>
      </c>
      <c r="O181" s="252">
        <f>IFERROR(VLOOKUP(B181,'Core Indicators'!$E$3:$G$9906,3,FALSE),"x")</f>
        <v>57797000</v>
      </c>
      <c r="P181" s="252">
        <v>885800</v>
      </c>
      <c r="Q181" s="246"/>
      <c r="R181" s="246"/>
      <c r="S181" s="246"/>
      <c r="T181" s="246"/>
      <c r="U181" s="246"/>
      <c r="V181" s="246"/>
      <c r="W181" s="246"/>
      <c r="X181" s="246"/>
      <c r="Y181" s="246"/>
      <c r="Z181" s="246"/>
      <c r="AA181" s="246"/>
      <c r="AB181" s="246"/>
      <c r="AC181" s="246"/>
      <c r="AD181" s="246"/>
      <c r="AE181" s="246"/>
      <c r="AF181" s="246"/>
      <c r="AG181" s="246"/>
      <c r="AH181" s="246"/>
      <c r="AI181" s="246"/>
      <c r="AJ181" s="246"/>
      <c r="AK181" s="246"/>
      <c r="AL181" s="246"/>
      <c r="AM181" s="246"/>
      <c r="AN181" s="246"/>
      <c r="AO181" s="246"/>
      <c r="AP181" s="246"/>
      <c r="AQ181" s="246"/>
      <c r="AR181" s="246"/>
      <c r="AS181" s="246"/>
      <c r="AT181" s="246"/>
      <c r="AU181" s="246"/>
      <c r="AV181" s="246"/>
      <c r="AW181" s="246"/>
      <c r="AX181" s="246"/>
      <c r="AY181" s="246"/>
      <c r="AZ181" s="246"/>
      <c r="BA181" s="246"/>
      <c r="BB181" s="246"/>
      <c r="BC181" s="246"/>
      <c r="BD181" s="246"/>
      <c r="BE181" s="246"/>
      <c r="BF181" s="246"/>
      <c r="BG181" s="246"/>
      <c r="BH181" s="246"/>
      <c r="BI181" s="246"/>
      <c r="BJ181" s="246"/>
      <c r="BK181" s="246"/>
      <c r="BL181" s="246"/>
      <c r="BM181" s="246"/>
      <c r="BN181" s="246"/>
      <c r="BO181" s="246"/>
      <c r="BP181" s="246"/>
      <c r="BQ181" s="246"/>
      <c r="BR181" s="246"/>
      <c r="BS181" s="246"/>
      <c r="BT181" s="246"/>
      <c r="BU181" s="246"/>
      <c r="BV181" s="246"/>
      <c r="BW181" s="246"/>
      <c r="BX181" s="246"/>
      <c r="BY181" s="246"/>
      <c r="BZ181" s="246"/>
      <c r="CA181" s="246"/>
      <c r="CB181" s="246"/>
      <c r="CC181" s="246"/>
      <c r="CD181" s="246"/>
      <c r="CE181" s="246"/>
      <c r="CF181" s="246"/>
      <c r="CG181" s="246"/>
      <c r="CH181" s="246"/>
      <c r="CI181" s="246"/>
      <c r="CJ181" s="246"/>
      <c r="CK181" s="246"/>
      <c r="CL181" s="246"/>
      <c r="CM181" s="246"/>
      <c r="CN181" s="246"/>
      <c r="CO181" s="246"/>
      <c r="CP181" s="246"/>
      <c r="CQ181" s="246"/>
      <c r="CR181" s="246"/>
      <c r="CS181" s="246"/>
      <c r="CT181" s="246"/>
      <c r="CU181" s="246"/>
      <c r="CV181" s="246"/>
      <c r="CW181" s="246"/>
      <c r="CX181" s="246"/>
      <c r="CY181" s="246"/>
      <c r="CZ181" s="246"/>
      <c r="DA181" s="246"/>
      <c r="DB181" s="246"/>
      <c r="DC181" s="246"/>
      <c r="DD181" s="246"/>
      <c r="DE181" s="246"/>
      <c r="DF181" s="246"/>
      <c r="DG181" s="246"/>
      <c r="DH181" s="246"/>
      <c r="DI181" s="246"/>
      <c r="DJ181" s="246"/>
      <c r="DK181" s="246"/>
      <c r="DL181" s="246"/>
    </row>
    <row r="182" spans="1:116" x14ac:dyDescent="0.25">
      <c r="A182" s="247" t="s">
        <v>1479</v>
      </c>
      <c r="B182" s="248" t="s">
        <v>7234</v>
      </c>
      <c r="C182" s="251">
        <v>0.92157200010000007</v>
      </c>
      <c r="D182" s="252">
        <v>7</v>
      </c>
      <c r="E182" s="251">
        <v>0.23899999999999999</v>
      </c>
      <c r="F182" s="251">
        <v>5.1666666667000003</v>
      </c>
      <c r="G182" s="251">
        <v>0.53064898670000005</v>
      </c>
      <c r="H182" s="251">
        <v>42.8</v>
      </c>
      <c r="I182" s="252">
        <v>6</v>
      </c>
      <c r="J182" s="252">
        <f>IFERROR(VLOOKUP($B182,'Core Indicators'!$E$3:$EU$906,147,FALSE),"x")</f>
        <v>146</v>
      </c>
      <c r="K182" s="253">
        <v>-0.31461122629999999</v>
      </c>
      <c r="L182" s="251">
        <v>5.25</v>
      </c>
      <c r="M182" s="252">
        <v>34</v>
      </c>
      <c r="N182" s="252">
        <v>28</v>
      </c>
      <c r="O182" s="252">
        <f>IFERROR(VLOOKUP(B182,'Core Indicators'!$E$3:$G$9906,3,FALSE),"x")</f>
        <v>47245000</v>
      </c>
      <c r="P182" s="252">
        <v>200520</v>
      </c>
      <c r="Q182" s="246"/>
      <c r="R182" s="246"/>
      <c r="S182" s="246"/>
      <c r="T182" s="246"/>
      <c r="U182" s="246"/>
      <c r="V182" s="246"/>
      <c r="W182" s="246"/>
      <c r="X182" s="246"/>
      <c r="Y182" s="246"/>
      <c r="Z182" s="246"/>
      <c r="AA182" s="246"/>
      <c r="AB182" s="246"/>
      <c r="AC182" s="246"/>
      <c r="AD182" s="246"/>
      <c r="AE182" s="246"/>
      <c r="AF182" s="246"/>
      <c r="AG182" s="246"/>
      <c r="AH182" s="246"/>
      <c r="AI182" s="246"/>
      <c r="AJ182" s="246"/>
      <c r="AK182" s="246"/>
      <c r="AL182" s="246"/>
      <c r="AM182" s="246"/>
      <c r="AN182" s="246"/>
      <c r="AO182" s="246"/>
      <c r="AP182" s="246"/>
      <c r="AQ182" s="246"/>
      <c r="AR182" s="246"/>
      <c r="AS182" s="246"/>
      <c r="AT182" s="246"/>
      <c r="AU182" s="246"/>
      <c r="AV182" s="246"/>
      <c r="AW182" s="246"/>
      <c r="AX182" s="246"/>
      <c r="AY182" s="246"/>
      <c r="AZ182" s="246"/>
      <c r="BA182" s="246"/>
      <c r="BB182" s="246"/>
      <c r="BC182" s="246"/>
      <c r="BD182" s="246"/>
      <c r="BE182" s="246"/>
      <c r="BF182" s="246"/>
      <c r="BG182" s="246"/>
      <c r="BH182" s="246"/>
      <c r="BI182" s="246"/>
      <c r="BJ182" s="246"/>
      <c r="BK182" s="246"/>
      <c r="BL182" s="246"/>
      <c r="BM182" s="246"/>
      <c r="BN182" s="246"/>
      <c r="BO182" s="246"/>
      <c r="BP182" s="246"/>
      <c r="BQ182" s="246"/>
      <c r="BR182" s="246"/>
      <c r="BS182" s="246"/>
      <c r="BT182" s="246"/>
      <c r="BU182" s="246"/>
      <c r="BV182" s="246"/>
      <c r="BW182" s="246"/>
      <c r="BX182" s="246"/>
      <c r="BY182" s="246"/>
      <c r="BZ182" s="246"/>
      <c r="CA182" s="246"/>
      <c r="CB182" s="246"/>
      <c r="CC182" s="246"/>
      <c r="CD182" s="246"/>
      <c r="CE182" s="246"/>
      <c r="CF182" s="246"/>
      <c r="CG182" s="246"/>
      <c r="CH182" s="246"/>
      <c r="CI182" s="246"/>
      <c r="CJ182" s="246"/>
      <c r="CK182" s="246"/>
      <c r="CL182" s="246"/>
      <c r="CM182" s="246"/>
      <c r="CN182" s="246"/>
      <c r="CO182" s="246"/>
      <c r="CP182" s="246"/>
      <c r="CQ182" s="246"/>
      <c r="CR182" s="246"/>
      <c r="CS182" s="246"/>
      <c r="CT182" s="246"/>
      <c r="CU182" s="246"/>
      <c r="CV182" s="246"/>
      <c r="CW182" s="246"/>
      <c r="CX182" s="246"/>
      <c r="CY182" s="246"/>
      <c r="CZ182" s="246"/>
      <c r="DA182" s="246"/>
      <c r="DB182" s="246"/>
      <c r="DC182" s="246"/>
      <c r="DD182" s="246"/>
      <c r="DE182" s="246"/>
      <c r="DF182" s="246"/>
      <c r="DG182" s="246"/>
      <c r="DH182" s="246"/>
      <c r="DI182" s="246"/>
      <c r="DJ182" s="246"/>
      <c r="DK182" s="246"/>
      <c r="DL182" s="246"/>
    </row>
    <row r="183" spans="1:116" x14ac:dyDescent="0.25">
      <c r="A183" s="247" t="s">
        <v>839</v>
      </c>
      <c r="B183" s="248" t="s">
        <v>7235</v>
      </c>
      <c r="C183" s="251">
        <v>0.32836996870000001</v>
      </c>
      <c r="D183" s="252">
        <v>10</v>
      </c>
      <c r="E183" s="251">
        <v>1.6E-2</v>
      </c>
      <c r="F183" s="251">
        <v>6.9</v>
      </c>
      <c r="G183" s="251">
        <v>0.28448561900000002</v>
      </c>
      <c r="H183" s="251">
        <v>26.6</v>
      </c>
      <c r="I183" s="252">
        <v>8</v>
      </c>
      <c r="J183" s="252">
        <f>IFERROR(VLOOKUP($B183,'Core Indicators'!$E$3:$EU$906,147,FALSE),"x")</f>
        <v>49</v>
      </c>
      <c r="K183" s="253">
        <v>-0.69835144280000006</v>
      </c>
      <c r="L183" s="251">
        <v>6.25</v>
      </c>
      <c r="M183" s="252">
        <v>62</v>
      </c>
      <c r="N183" s="252">
        <v>30</v>
      </c>
      <c r="O183" s="252">
        <f>IFERROR(VLOOKUP(B183,'Core Indicators'!$E$3:$G$9906,3,FALSE),"x")</f>
        <v>42074000</v>
      </c>
      <c r="P183" s="252">
        <v>579290</v>
      </c>
      <c r="Q183" s="246"/>
      <c r="R183" s="246"/>
      <c r="S183" s="246"/>
      <c r="T183" s="246"/>
      <c r="U183" s="246"/>
      <c r="V183" s="246"/>
      <c r="W183" s="246"/>
      <c r="X183" s="246"/>
      <c r="Y183" s="246"/>
      <c r="Z183" s="246"/>
      <c r="AA183" s="246"/>
      <c r="AB183" s="246"/>
      <c r="AC183" s="246"/>
      <c r="AD183" s="246"/>
      <c r="AE183" s="246"/>
      <c r="AF183" s="246"/>
      <c r="AG183" s="246"/>
      <c r="AH183" s="246"/>
      <c r="AI183" s="246"/>
      <c r="AJ183" s="246"/>
      <c r="AK183" s="246"/>
      <c r="AL183" s="246"/>
      <c r="AM183" s="246"/>
      <c r="AN183" s="246"/>
      <c r="AO183" s="246"/>
      <c r="AP183" s="246"/>
      <c r="AQ183" s="246"/>
      <c r="AR183" s="246"/>
      <c r="AS183" s="246"/>
      <c r="AT183" s="246"/>
      <c r="AU183" s="246"/>
      <c r="AV183" s="246"/>
      <c r="AW183" s="246"/>
      <c r="AX183" s="246"/>
      <c r="AY183" s="246"/>
      <c r="AZ183" s="246"/>
      <c r="BA183" s="246"/>
      <c r="BB183" s="246"/>
      <c r="BC183" s="246"/>
      <c r="BD183" s="246"/>
      <c r="BE183" s="246"/>
      <c r="BF183" s="246"/>
      <c r="BG183" s="246"/>
      <c r="BH183" s="246"/>
      <c r="BI183" s="246"/>
      <c r="BJ183" s="246"/>
      <c r="BK183" s="246"/>
      <c r="BL183" s="246"/>
      <c r="BM183" s="246"/>
      <c r="BN183" s="246"/>
      <c r="BO183" s="246"/>
      <c r="BP183" s="246"/>
      <c r="BQ183" s="246"/>
      <c r="BR183" s="246"/>
      <c r="BS183" s="246"/>
      <c r="BT183" s="246"/>
      <c r="BU183" s="246"/>
      <c r="BV183" s="246"/>
      <c r="BW183" s="246"/>
      <c r="BX183" s="246"/>
      <c r="BY183" s="246"/>
      <c r="BZ183" s="246"/>
      <c r="CA183" s="246"/>
      <c r="CB183" s="246"/>
      <c r="CC183" s="246"/>
      <c r="CD183" s="246"/>
      <c r="CE183" s="246"/>
      <c r="CF183" s="246"/>
      <c r="CG183" s="246"/>
      <c r="CH183" s="246"/>
      <c r="CI183" s="246"/>
      <c r="CJ183" s="246"/>
      <c r="CK183" s="246"/>
      <c r="CL183" s="246"/>
      <c r="CM183" s="246"/>
      <c r="CN183" s="246"/>
      <c r="CO183" s="246"/>
      <c r="CP183" s="246"/>
      <c r="CQ183" s="246"/>
      <c r="CR183" s="246"/>
      <c r="CS183" s="246"/>
      <c r="CT183" s="246"/>
      <c r="CU183" s="246"/>
      <c r="CV183" s="246"/>
      <c r="CW183" s="246"/>
      <c r="CX183" s="246"/>
      <c r="CY183" s="246"/>
      <c r="CZ183" s="246"/>
      <c r="DA183" s="246"/>
      <c r="DB183" s="246"/>
      <c r="DC183" s="246"/>
      <c r="DD183" s="246"/>
      <c r="DE183" s="246"/>
      <c r="DF183" s="246"/>
      <c r="DG183" s="246"/>
      <c r="DH183" s="246"/>
      <c r="DI183" s="246"/>
      <c r="DJ183" s="246"/>
      <c r="DK183" s="246"/>
      <c r="DL183" s="246"/>
    </row>
    <row r="184" spans="1:116" x14ac:dyDescent="0.25">
      <c r="A184" s="247" t="s">
        <v>7236</v>
      </c>
      <c r="B184" s="248" t="s">
        <v>7237</v>
      </c>
      <c r="C184" s="251">
        <v>0.16945201360000001</v>
      </c>
      <c r="D184" s="252">
        <v>13</v>
      </c>
      <c r="E184" s="251">
        <v>0.08</v>
      </c>
      <c r="F184" s="251">
        <v>9.9</v>
      </c>
      <c r="G184" s="251">
        <v>0.27532989819999998</v>
      </c>
      <c r="H184" s="251">
        <v>39.700000000000003</v>
      </c>
      <c r="I184" s="252">
        <v>0</v>
      </c>
      <c r="J184" s="252" t="str">
        <f>IFERROR(VLOOKUP($B184,'Core Indicators'!$E$3:$EU$906,147,FALSE),"x")</f>
        <v>x</v>
      </c>
      <c r="K184" s="253">
        <v>0.62126314640000002</v>
      </c>
      <c r="L184" s="251">
        <v>10</v>
      </c>
      <c r="M184" s="252">
        <v>98</v>
      </c>
      <c r="N184" s="252">
        <v>71</v>
      </c>
      <c r="O184" s="252" t="str">
        <f>IFERROR(VLOOKUP(B184,'Core Indicators'!$E$3:$G$9906,3,FALSE),"x")</f>
        <v>x</v>
      </c>
      <c r="P184" s="252">
        <v>175020</v>
      </c>
      <c r="Q184" s="246"/>
      <c r="R184" s="246"/>
      <c r="S184" s="246"/>
      <c r="T184" s="246"/>
      <c r="U184" s="246"/>
      <c r="V184" s="246"/>
      <c r="W184" s="246"/>
      <c r="X184" s="246"/>
      <c r="Y184" s="246"/>
      <c r="Z184" s="246"/>
      <c r="AA184" s="246"/>
      <c r="AB184" s="246"/>
      <c r="AC184" s="246"/>
      <c r="AD184" s="246"/>
      <c r="AE184" s="246"/>
      <c r="AF184" s="246"/>
      <c r="AG184" s="246"/>
      <c r="AH184" s="246"/>
      <c r="AI184" s="246"/>
      <c r="AJ184" s="246"/>
      <c r="AK184" s="246"/>
      <c r="AL184" s="246"/>
      <c r="AM184" s="246"/>
      <c r="AN184" s="246"/>
      <c r="AO184" s="246"/>
      <c r="AP184" s="246"/>
      <c r="AQ184" s="246"/>
      <c r="AR184" s="246"/>
      <c r="AS184" s="246"/>
      <c r="AT184" s="246"/>
      <c r="AU184" s="246"/>
      <c r="AV184" s="246"/>
      <c r="AW184" s="246"/>
      <c r="AX184" s="246"/>
      <c r="AY184" s="246"/>
      <c r="AZ184" s="246"/>
      <c r="BA184" s="246"/>
      <c r="BB184" s="246"/>
      <c r="BC184" s="246"/>
      <c r="BD184" s="246"/>
      <c r="BE184" s="246"/>
      <c r="BF184" s="246"/>
      <c r="BG184" s="246"/>
      <c r="BH184" s="246"/>
      <c r="BI184" s="246"/>
      <c r="BJ184" s="246"/>
      <c r="BK184" s="246"/>
      <c r="BL184" s="246"/>
      <c r="BM184" s="246"/>
      <c r="BN184" s="246"/>
      <c r="BO184" s="246"/>
      <c r="BP184" s="246"/>
      <c r="BQ184" s="246"/>
      <c r="BR184" s="246"/>
      <c r="BS184" s="246"/>
      <c r="BT184" s="246"/>
      <c r="BU184" s="246"/>
      <c r="BV184" s="246"/>
      <c r="BW184" s="246"/>
      <c r="BX184" s="246"/>
      <c r="BY184" s="246"/>
      <c r="BZ184" s="246"/>
      <c r="CA184" s="246"/>
      <c r="CB184" s="246"/>
      <c r="CC184" s="246"/>
      <c r="CD184" s="246"/>
      <c r="CE184" s="246"/>
      <c r="CF184" s="246"/>
      <c r="CG184" s="246"/>
      <c r="CH184" s="246"/>
      <c r="CI184" s="246"/>
      <c r="CJ184" s="246"/>
      <c r="CK184" s="246"/>
      <c r="CL184" s="246"/>
      <c r="CM184" s="246"/>
      <c r="CN184" s="246"/>
      <c r="CO184" s="246"/>
      <c r="CP184" s="246"/>
      <c r="CQ184" s="246"/>
      <c r="CR184" s="246"/>
      <c r="CS184" s="246"/>
      <c r="CT184" s="246"/>
      <c r="CU184" s="246"/>
      <c r="CV184" s="246"/>
      <c r="CW184" s="246"/>
      <c r="CX184" s="246"/>
      <c r="CY184" s="246"/>
      <c r="CZ184" s="246"/>
      <c r="DA184" s="246"/>
      <c r="DB184" s="246"/>
      <c r="DC184" s="246"/>
      <c r="DD184" s="246"/>
      <c r="DE184" s="246"/>
      <c r="DF184" s="246"/>
      <c r="DG184" s="246"/>
      <c r="DH184" s="246"/>
      <c r="DI184" s="246"/>
      <c r="DJ184" s="246"/>
      <c r="DK184" s="246"/>
      <c r="DL184" s="246"/>
    </row>
    <row r="185" spans="1:116" x14ac:dyDescent="0.25">
      <c r="A185" s="247" t="s">
        <v>7238</v>
      </c>
      <c r="B185" s="248" t="s">
        <v>7239</v>
      </c>
      <c r="C185" s="251">
        <v>0.52450212409999997</v>
      </c>
      <c r="D185" s="252">
        <v>11</v>
      </c>
      <c r="E185" s="251">
        <v>0.17299999999999999</v>
      </c>
      <c r="F185" s="251" t="s">
        <v>14</v>
      </c>
      <c r="G185" s="251">
        <v>0.1816034607</v>
      </c>
      <c r="H185" s="251">
        <v>41.4</v>
      </c>
      <c r="I185" s="252">
        <v>6</v>
      </c>
      <c r="J185" s="252" t="str">
        <f>IFERROR(VLOOKUP($B185,'Core Indicators'!$E$3:$EU$906,147,FALSE),"x")</f>
        <v>x</v>
      </c>
      <c r="K185" s="253">
        <v>1.4610936642000001</v>
      </c>
      <c r="L185" s="251" t="s">
        <v>14</v>
      </c>
      <c r="M185" s="252">
        <v>86</v>
      </c>
      <c r="N185" s="252">
        <v>69</v>
      </c>
      <c r="O185" s="252" t="str">
        <f>IFERROR(VLOOKUP(B185,'Core Indicators'!$E$3:$G$9906,3,FALSE),"x")</f>
        <v>x</v>
      </c>
      <c r="P185" s="252">
        <v>9147420</v>
      </c>
      <c r="Q185" s="246"/>
      <c r="R185" s="246"/>
      <c r="S185" s="246"/>
      <c r="T185" s="246"/>
      <c r="U185" s="246"/>
      <c r="V185" s="246"/>
      <c r="W185" s="246"/>
      <c r="X185" s="246"/>
      <c r="Y185" s="246"/>
      <c r="Z185" s="246"/>
      <c r="AA185" s="246"/>
      <c r="AB185" s="246"/>
      <c r="AC185" s="246"/>
      <c r="AD185" s="246"/>
      <c r="AE185" s="246"/>
      <c r="AF185" s="246"/>
      <c r="AG185" s="246"/>
      <c r="AH185" s="246"/>
      <c r="AI185" s="246"/>
      <c r="AJ185" s="246"/>
      <c r="AK185" s="246"/>
      <c r="AL185" s="246"/>
      <c r="AM185" s="246"/>
      <c r="AN185" s="246"/>
      <c r="AO185" s="246"/>
      <c r="AP185" s="246"/>
      <c r="AQ185" s="246"/>
      <c r="AR185" s="246"/>
      <c r="AS185" s="246"/>
      <c r="AT185" s="246"/>
      <c r="AU185" s="246"/>
      <c r="AV185" s="246"/>
      <c r="AW185" s="246"/>
      <c r="AX185" s="246"/>
      <c r="AY185" s="246"/>
      <c r="AZ185" s="246"/>
      <c r="BA185" s="246"/>
      <c r="BB185" s="246"/>
      <c r="BC185" s="246"/>
      <c r="BD185" s="246"/>
      <c r="BE185" s="246"/>
      <c r="BF185" s="246"/>
      <c r="BG185" s="246"/>
      <c r="BH185" s="246"/>
      <c r="BI185" s="246"/>
      <c r="BJ185" s="246"/>
      <c r="BK185" s="246"/>
      <c r="BL185" s="246"/>
      <c r="BM185" s="246"/>
      <c r="BN185" s="246"/>
      <c r="BO185" s="246"/>
      <c r="BP185" s="246"/>
      <c r="BQ185" s="246"/>
      <c r="BR185" s="246"/>
      <c r="BS185" s="246"/>
      <c r="BT185" s="246"/>
      <c r="BU185" s="246"/>
      <c r="BV185" s="246"/>
      <c r="BW185" s="246"/>
      <c r="BX185" s="246"/>
      <c r="BY185" s="246"/>
      <c r="BZ185" s="246"/>
      <c r="CA185" s="246"/>
      <c r="CB185" s="246"/>
      <c r="CC185" s="246"/>
      <c r="CD185" s="246"/>
      <c r="CE185" s="246"/>
      <c r="CF185" s="246"/>
      <c r="CG185" s="246"/>
      <c r="CH185" s="246"/>
      <c r="CI185" s="246"/>
      <c r="CJ185" s="246"/>
      <c r="CK185" s="246"/>
      <c r="CL185" s="246"/>
      <c r="CM185" s="246"/>
      <c r="CN185" s="246"/>
      <c r="CO185" s="246"/>
      <c r="CP185" s="246"/>
      <c r="CQ185" s="246"/>
      <c r="CR185" s="246"/>
      <c r="CS185" s="246"/>
      <c r="CT185" s="246"/>
      <c r="CU185" s="246"/>
      <c r="CV185" s="246"/>
      <c r="CW185" s="246"/>
      <c r="CX185" s="246"/>
      <c r="CY185" s="246"/>
      <c r="CZ185" s="246"/>
      <c r="DA185" s="246"/>
      <c r="DB185" s="246"/>
      <c r="DC185" s="246"/>
      <c r="DD185" s="246"/>
      <c r="DE185" s="246"/>
      <c r="DF185" s="246"/>
      <c r="DG185" s="246"/>
      <c r="DH185" s="246"/>
      <c r="DI185" s="246"/>
      <c r="DJ185" s="246"/>
      <c r="DK185" s="246"/>
      <c r="DL185" s="246"/>
    </row>
    <row r="186" spans="1:116" x14ac:dyDescent="0.25">
      <c r="A186" s="247" t="s">
        <v>7240</v>
      </c>
      <c r="B186" s="248" t="s">
        <v>7241</v>
      </c>
      <c r="C186" s="251">
        <v>0.35384998090000003</v>
      </c>
      <c r="D186" s="252">
        <v>1</v>
      </c>
      <c r="E186" s="251">
        <v>0.16</v>
      </c>
      <c r="F186" s="251">
        <v>3.6333333333</v>
      </c>
      <c r="G186" s="251">
        <v>0.30309940320000001</v>
      </c>
      <c r="H186" s="251">
        <v>35.299999999999997</v>
      </c>
      <c r="I186" s="252">
        <v>6</v>
      </c>
      <c r="J186" s="252" t="str">
        <f>IFERROR(VLOOKUP($B186,'Core Indicators'!$E$3:$EU$906,147,FALSE),"x")</f>
        <v>x</v>
      </c>
      <c r="K186" s="253">
        <v>-1.0481816530000001</v>
      </c>
      <c r="L186" s="251">
        <v>3.25</v>
      </c>
      <c r="M186" s="252">
        <v>10</v>
      </c>
      <c r="N186" s="252">
        <v>25</v>
      </c>
      <c r="O186" s="252" t="str">
        <f>IFERROR(VLOOKUP(B186,'Core Indicators'!$E$3:$G$9906,3,FALSE),"x")</f>
        <v>x</v>
      </c>
      <c r="P186" s="252">
        <v>425400</v>
      </c>
      <c r="Q186" s="246"/>
      <c r="R186" s="246"/>
      <c r="S186" s="246"/>
      <c r="T186" s="246"/>
      <c r="U186" s="246"/>
      <c r="V186" s="246"/>
      <c r="W186" s="246"/>
      <c r="X186" s="246"/>
      <c r="Y186" s="246"/>
      <c r="Z186" s="246"/>
      <c r="AA186" s="246"/>
      <c r="AB186" s="246"/>
      <c r="AC186" s="246"/>
      <c r="AD186" s="246"/>
      <c r="AE186" s="246"/>
      <c r="AF186" s="246"/>
      <c r="AG186" s="246"/>
      <c r="AH186" s="246"/>
      <c r="AI186" s="246"/>
      <c r="AJ186" s="246"/>
      <c r="AK186" s="246"/>
      <c r="AL186" s="246"/>
      <c r="AM186" s="246"/>
      <c r="AN186" s="246"/>
      <c r="AO186" s="246"/>
      <c r="AP186" s="246"/>
      <c r="AQ186" s="246"/>
      <c r="AR186" s="246"/>
      <c r="AS186" s="246"/>
      <c r="AT186" s="246"/>
      <c r="AU186" s="246"/>
      <c r="AV186" s="246"/>
      <c r="AW186" s="246"/>
      <c r="AX186" s="246"/>
      <c r="AY186" s="246"/>
      <c r="AZ186" s="246"/>
      <c r="BA186" s="246"/>
      <c r="BB186" s="246"/>
      <c r="BC186" s="246"/>
      <c r="BD186" s="246"/>
      <c r="BE186" s="246"/>
      <c r="BF186" s="246"/>
      <c r="BG186" s="246"/>
      <c r="BH186" s="246"/>
      <c r="BI186" s="246"/>
      <c r="BJ186" s="246"/>
      <c r="BK186" s="246"/>
      <c r="BL186" s="246"/>
      <c r="BM186" s="246"/>
      <c r="BN186" s="246"/>
      <c r="BO186" s="246"/>
      <c r="BP186" s="246"/>
      <c r="BQ186" s="246"/>
      <c r="BR186" s="246"/>
      <c r="BS186" s="246"/>
      <c r="BT186" s="246"/>
      <c r="BU186" s="246"/>
      <c r="BV186" s="246"/>
      <c r="BW186" s="246"/>
      <c r="BX186" s="246"/>
      <c r="BY186" s="246"/>
      <c r="BZ186" s="246"/>
      <c r="CA186" s="246"/>
      <c r="CB186" s="246"/>
      <c r="CC186" s="246"/>
      <c r="CD186" s="246"/>
      <c r="CE186" s="246"/>
      <c r="CF186" s="246"/>
      <c r="CG186" s="246"/>
      <c r="CH186" s="246"/>
      <c r="CI186" s="246"/>
      <c r="CJ186" s="246"/>
      <c r="CK186" s="246"/>
      <c r="CL186" s="246"/>
      <c r="CM186" s="246"/>
      <c r="CN186" s="246"/>
      <c r="CO186" s="246"/>
      <c r="CP186" s="246"/>
      <c r="CQ186" s="246"/>
      <c r="CR186" s="246"/>
      <c r="CS186" s="246"/>
      <c r="CT186" s="246"/>
      <c r="CU186" s="246"/>
      <c r="CV186" s="246"/>
      <c r="CW186" s="246"/>
      <c r="CX186" s="246"/>
      <c r="CY186" s="246"/>
      <c r="CZ186" s="246"/>
      <c r="DA186" s="246"/>
      <c r="DB186" s="246"/>
      <c r="DC186" s="246"/>
      <c r="DD186" s="246"/>
      <c r="DE186" s="246"/>
      <c r="DF186" s="246"/>
      <c r="DG186" s="246"/>
      <c r="DH186" s="246"/>
      <c r="DI186" s="246"/>
      <c r="DJ186" s="246"/>
      <c r="DK186" s="246"/>
      <c r="DL186" s="246"/>
    </row>
    <row r="187" spans="1:116" x14ac:dyDescent="0.25">
      <c r="A187" s="247" t="s">
        <v>7242</v>
      </c>
      <c r="B187" s="248" t="s">
        <v>7243</v>
      </c>
      <c r="C187" s="251">
        <v>0</v>
      </c>
      <c r="D187" s="252">
        <v>12</v>
      </c>
      <c r="E187" s="251">
        <v>0</v>
      </c>
      <c r="F187" s="251" t="s">
        <v>14</v>
      </c>
      <c r="G187" s="251" t="s">
        <v>14</v>
      </c>
      <c r="H187" s="251" t="s">
        <v>14</v>
      </c>
      <c r="I187" s="252">
        <v>0</v>
      </c>
      <c r="J187" s="252" t="str">
        <f>IFERROR(VLOOKUP($B187,'Core Indicators'!$E$3:$EU$906,147,FALSE),"x")</f>
        <v>x</v>
      </c>
      <c r="K187" s="253">
        <v>0.44635623689999998</v>
      </c>
      <c r="L187" s="251" t="s">
        <v>14</v>
      </c>
      <c r="M187" s="252">
        <v>91</v>
      </c>
      <c r="N187" s="252">
        <v>59</v>
      </c>
      <c r="O187" s="252" t="str">
        <f>IFERROR(VLOOKUP(B187,'Core Indicators'!$E$3:$G$9906,3,FALSE),"x")</f>
        <v>x</v>
      </c>
      <c r="P187" s="252">
        <v>390</v>
      </c>
      <c r="Q187" s="246"/>
      <c r="R187" s="246"/>
      <c r="S187" s="246"/>
      <c r="T187" s="246"/>
      <c r="U187" s="246"/>
      <c r="V187" s="246"/>
      <c r="W187" s="246"/>
      <c r="X187" s="246"/>
      <c r="Y187" s="246"/>
      <c r="Z187" s="246"/>
      <c r="AA187" s="246"/>
      <c r="AB187" s="246"/>
      <c r="AC187" s="246"/>
      <c r="AD187" s="246"/>
      <c r="AE187" s="246"/>
      <c r="AF187" s="246"/>
      <c r="AG187" s="246"/>
      <c r="AH187" s="246"/>
      <c r="AI187" s="246"/>
      <c r="AJ187" s="246"/>
      <c r="AK187" s="246"/>
      <c r="AL187" s="246"/>
      <c r="AM187" s="246"/>
      <c r="AN187" s="246"/>
      <c r="AO187" s="246"/>
      <c r="AP187" s="246"/>
      <c r="AQ187" s="246"/>
      <c r="AR187" s="246"/>
      <c r="AS187" s="246"/>
      <c r="AT187" s="246"/>
      <c r="AU187" s="246"/>
      <c r="AV187" s="246"/>
      <c r="AW187" s="246"/>
      <c r="AX187" s="246"/>
      <c r="AY187" s="246"/>
      <c r="AZ187" s="246"/>
      <c r="BA187" s="246"/>
      <c r="BB187" s="246"/>
      <c r="BC187" s="246"/>
      <c r="BD187" s="246"/>
      <c r="BE187" s="246"/>
      <c r="BF187" s="246"/>
      <c r="BG187" s="246"/>
      <c r="BH187" s="246"/>
      <c r="BI187" s="246"/>
      <c r="BJ187" s="246"/>
      <c r="BK187" s="246"/>
      <c r="BL187" s="246"/>
      <c r="BM187" s="246"/>
      <c r="BN187" s="246"/>
      <c r="BO187" s="246"/>
      <c r="BP187" s="246"/>
      <c r="BQ187" s="246"/>
      <c r="BR187" s="246"/>
      <c r="BS187" s="246"/>
      <c r="BT187" s="246"/>
      <c r="BU187" s="246"/>
      <c r="BV187" s="246"/>
      <c r="BW187" s="246"/>
      <c r="BX187" s="246"/>
      <c r="BY187" s="246"/>
      <c r="BZ187" s="246"/>
      <c r="CA187" s="246"/>
      <c r="CB187" s="246"/>
      <c r="CC187" s="246"/>
      <c r="CD187" s="246"/>
      <c r="CE187" s="246"/>
      <c r="CF187" s="246"/>
      <c r="CG187" s="246"/>
      <c r="CH187" s="246"/>
      <c r="CI187" s="246"/>
      <c r="CJ187" s="246"/>
      <c r="CK187" s="246"/>
      <c r="CL187" s="246"/>
      <c r="CM187" s="246"/>
      <c r="CN187" s="246"/>
      <c r="CO187" s="246"/>
      <c r="CP187" s="246"/>
      <c r="CQ187" s="246"/>
      <c r="CR187" s="246"/>
      <c r="CS187" s="246"/>
      <c r="CT187" s="246"/>
      <c r="CU187" s="246"/>
      <c r="CV187" s="246"/>
      <c r="CW187" s="246"/>
      <c r="CX187" s="246"/>
      <c r="CY187" s="246"/>
      <c r="CZ187" s="246"/>
      <c r="DA187" s="246"/>
      <c r="DB187" s="246"/>
      <c r="DC187" s="246"/>
      <c r="DD187" s="246"/>
      <c r="DE187" s="246"/>
      <c r="DF187" s="246"/>
      <c r="DG187" s="246"/>
      <c r="DH187" s="246"/>
      <c r="DI187" s="246"/>
      <c r="DJ187" s="246"/>
      <c r="DK187" s="246"/>
      <c r="DL187" s="246"/>
    </row>
    <row r="188" spans="1:116" x14ac:dyDescent="0.25">
      <c r="A188" s="247" t="s">
        <v>103</v>
      </c>
      <c r="B188" s="248" t="s">
        <v>7244</v>
      </c>
      <c r="C188" s="251">
        <v>0.26454201690000001</v>
      </c>
      <c r="D188" s="252">
        <v>7</v>
      </c>
      <c r="E188" s="251">
        <v>0.12</v>
      </c>
      <c r="F188" s="251">
        <v>3.0833333333000001</v>
      </c>
      <c r="G188" s="251">
        <v>0.45795582140000002</v>
      </c>
      <c r="H188" s="251">
        <v>44.8</v>
      </c>
      <c r="I188" s="252">
        <v>6</v>
      </c>
      <c r="J188" s="252">
        <f>IFERROR(VLOOKUP($B188,'Core Indicators'!$E$3:$EU$906,147,FALSE),"x")</f>
        <v>8253</v>
      </c>
      <c r="K188" s="253">
        <v>-2.3200535774</v>
      </c>
      <c r="L188" s="251">
        <v>1.75</v>
      </c>
      <c r="M188" s="252">
        <v>16</v>
      </c>
      <c r="N188" s="252">
        <v>16</v>
      </c>
      <c r="O188" s="252">
        <f>IFERROR(VLOOKUP(B188,'Core Indicators'!$E$3:$G$9906,3,FALSE),"x")</f>
        <v>27412000</v>
      </c>
      <c r="P188" s="252">
        <v>882050</v>
      </c>
      <c r="Q188" s="246"/>
      <c r="R188" s="246"/>
      <c r="S188" s="246"/>
      <c r="T188" s="246"/>
      <c r="U188" s="246"/>
      <c r="V188" s="246"/>
      <c r="W188" s="246"/>
      <c r="X188" s="246"/>
      <c r="Y188" s="246"/>
      <c r="Z188" s="246"/>
      <c r="AA188" s="246"/>
      <c r="AB188" s="246"/>
      <c r="AC188" s="246"/>
      <c r="AD188" s="246"/>
      <c r="AE188" s="246"/>
      <c r="AF188" s="246"/>
      <c r="AG188" s="246"/>
      <c r="AH188" s="246"/>
      <c r="AI188" s="246"/>
      <c r="AJ188" s="246"/>
      <c r="AK188" s="246"/>
      <c r="AL188" s="246"/>
      <c r="AM188" s="246"/>
      <c r="AN188" s="246"/>
      <c r="AO188" s="246"/>
      <c r="AP188" s="246"/>
      <c r="AQ188" s="246"/>
      <c r="AR188" s="246"/>
      <c r="AS188" s="246"/>
      <c r="AT188" s="246"/>
      <c r="AU188" s="246"/>
      <c r="AV188" s="246"/>
      <c r="AW188" s="246"/>
      <c r="AX188" s="246"/>
      <c r="AY188" s="246"/>
      <c r="AZ188" s="246"/>
      <c r="BA188" s="246"/>
      <c r="BB188" s="246"/>
      <c r="BC188" s="246"/>
      <c r="BD188" s="246"/>
      <c r="BE188" s="246"/>
      <c r="BF188" s="246"/>
      <c r="BG188" s="246"/>
      <c r="BH188" s="246"/>
      <c r="BI188" s="246"/>
      <c r="BJ188" s="246"/>
      <c r="BK188" s="246"/>
      <c r="BL188" s="246"/>
      <c r="BM188" s="246"/>
      <c r="BN188" s="246"/>
      <c r="BO188" s="246"/>
      <c r="BP188" s="246"/>
      <c r="BQ188" s="246"/>
      <c r="BR188" s="246"/>
      <c r="BS188" s="246"/>
      <c r="BT188" s="246"/>
      <c r="BU188" s="246"/>
      <c r="BV188" s="246"/>
      <c r="BW188" s="246"/>
      <c r="BX188" s="246"/>
      <c r="BY188" s="246"/>
      <c r="BZ188" s="246"/>
      <c r="CA188" s="246"/>
      <c r="CB188" s="246"/>
      <c r="CC188" s="246"/>
      <c r="CD188" s="246"/>
      <c r="CE188" s="246"/>
      <c r="CF188" s="246"/>
      <c r="CG188" s="246"/>
      <c r="CH188" s="246"/>
      <c r="CI188" s="246"/>
      <c r="CJ188" s="246"/>
      <c r="CK188" s="246"/>
      <c r="CL188" s="246"/>
      <c r="CM188" s="246"/>
      <c r="CN188" s="246"/>
      <c r="CO188" s="246"/>
      <c r="CP188" s="246"/>
      <c r="CQ188" s="246"/>
      <c r="CR188" s="246"/>
      <c r="CS188" s="246"/>
      <c r="CT188" s="246"/>
      <c r="CU188" s="246"/>
      <c r="CV188" s="246"/>
      <c r="CW188" s="246"/>
      <c r="CX188" s="246"/>
      <c r="CY188" s="246"/>
      <c r="CZ188" s="246"/>
      <c r="DA188" s="246"/>
      <c r="DB188" s="246"/>
      <c r="DC188" s="246"/>
      <c r="DD188" s="246"/>
      <c r="DE188" s="246"/>
      <c r="DF188" s="246"/>
      <c r="DG188" s="246"/>
      <c r="DH188" s="246"/>
      <c r="DI188" s="246"/>
      <c r="DJ188" s="246"/>
      <c r="DK188" s="246"/>
      <c r="DL188" s="246"/>
    </row>
    <row r="189" spans="1:116" x14ac:dyDescent="0.25">
      <c r="A189" s="247" t="s">
        <v>7245</v>
      </c>
      <c r="B189" s="248" t="s">
        <v>7246</v>
      </c>
      <c r="C189" s="251">
        <v>0.27606595950000001</v>
      </c>
      <c r="D189" s="252">
        <v>1</v>
      </c>
      <c r="E189" s="251">
        <v>0.10100000000000001</v>
      </c>
      <c r="F189" s="251">
        <v>3.5666666667000002</v>
      </c>
      <c r="G189" s="251">
        <v>0.31384940030000003</v>
      </c>
      <c r="H189" s="251">
        <v>35.700000000000003</v>
      </c>
      <c r="I189" s="252">
        <v>6</v>
      </c>
      <c r="J189" s="252" t="str">
        <f>IFERROR(VLOOKUP($B189,'Core Indicators'!$E$3:$EU$906,147,FALSE),"x")</f>
        <v>x</v>
      </c>
      <c r="K189" s="253">
        <v>-1.68987531E-2</v>
      </c>
      <c r="L189" s="251">
        <v>3</v>
      </c>
      <c r="M189" s="252">
        <v>20</v>
      </c>
      <c r="N189" s="252">
        <v>37</v>
      </c>
      <c r="O189" s="252" t="str">
        <f>IFERROR(VLOOKUP(B189,'Core Indicators'!$E$3:$G$9906,3,FALSE),"x")</f>
        <v>x</v>
      </c>
      <c r="P189" s="252">
        <v>310070</v>
      </c>
      <c r="Q189" s="246"/>
      <c r="R189" s="246"/>
      <c r="S189" s="246"/>
      <c r="T189" s="246"/>
      <c r="U189" s="246"/>
      <c r="V189" s="246"/>
      <c r="W189" s="246"/>
      <c r="X189" s="246"/>
      <c r="Y189" s="246"/>
      <c r="Z189" s="246"/>
      <c r="AA189" s="246"/>
      <c r="AB189" s="246"/>
      <c r="AC189" s="246"/>
      <c r="AD189" s="246"/>
      <c r="AE189" s="246"/>
      <c r="AF189" s="246"/>
      <c r="AG189" s="246"/>
      <c r="AH189" s="246"/>
      <c r="AI189" s="246"/>
      <c r="AJ189" s="246"/>
      <c r="AK189" s="246"/>
      <c r="AL189" s="246"/>
      <c r="AM189" s="246"/>
      <c r="AN189" s="246"/>
      <c r="AO189" s="246"/>
      <c r="AP189" s="246"/>
      <c r="AQ189" s="246"/>
      <c r="AR189" s="246"/>
      <c r="AS189" s="246"/>
      <c r="AT189" s="246"/>
      <c r="AU189" s="246"/>
      <c r="AV189" s="246"/>
      <c r="AW189" s="246"/>
      <c r="AX189" s="246"/>
      <c r="AY189" s="246"/>
      <c r="AZ189" s="246"/>
      <c r="BA189" s="246"/>
      <c r="BB189" s="246"/>
      <c r="BC189" s="246"/>
      <c r="BD189" s="246"/>
      <c r="BE189" s="246"/>
      <c r="BF189" s="246"/>
      <c r="BG189" s="246"/>
      <c r="BH189" s="246"/>
      <c r="BI189" s="246"/>
      <c r="BJ189" s="246"/>
      <c r="BK189" s="246"/>
      <c r="BL189" s="246"/>
      <c r="BM189" s="246"/>
      <c r="BN189" s="246"/>
      <c r="BO189" s="246"/>
      <c r="BP189" s="246"/>
      <c r="BQ189" s="246"/>
      <c r="BR189" s="246"/>
      <c r="BS189" s="246"/>
      <c r="BT189" s="246"/>
      <c r="BU189" s="246"/>
      <c r="BV189" s="246"/>
      <c r="BW189" s="246"/>
      <c r="BX189" s="246"/>
      <c r="BY189" s="246"/>
      <c r="BZ189" s="246"/>
      <c r="CA189" s="246"/>
      <c r="CB189" s="246"/>
      <c r="CC189" s="246"/>
      <c r="CD189" s="246"/>
      <c r="CE189" s="246"/>
      <c r="CF189" s="246"/>
      <c r="CG189" s="246"/>
      <c r="CH189" s="246"/>
      <c r="CI189" s="246"/>
      <c r="CJ189" s="246"/>
      <c r="CK189" s="246"/>
      <c r="CL189" s="246"/>
      <c r="CM189" s="246"/>
      <c r="CN189" s="246"/>
      <c r="CO189" s="246"/>
      <c r="CP189" s="246"/>
      <c r="CQ189" s="246"/>
      <c r="CR189" s="246"/>
      <c r="CS189" s="246"/>
      <c r="CT189" s="246"/>
      <c r="CU189" s="246"/>
      <c r="CV189" s="246"/>
      <c r="CW189" s="246"/>
      <c r="CX189" s="246"/>
      <c r="CY189" s="246"/>
      <c r="CZ189" s="246"/>
      <c r="DA189" s="246"/>
      <c r="DB189" s="246"/>
      <c r="DC189" s="246"/>
      <c r="DD189" s="246"/>
      <c r="DE189" s="246"/>
      <c r="DF189" s="246"/>
      <c r="DG189" s="246"/>
      <c r="DH189" s="246"/>
      <c r="DI189" s="246"/>
      <c r="DJ189" s="246"/>
      <c r="DK189" s="246"/>
      <c r="DL189" s="246"/>
    </row>
    <row r="190" spans="1:116" x14ac:dyDescent="0.25">
      <c r="A190" s="247" t="s">
        <v>7247</v>
      </c>
      <c r="B190" s="248" t="s">
        <v>7248</v>
      </c>
      <c r="C190" s="251">
        <v>0</v>
      </c>
      <c r="D190" s="252">
        <v>12</v>
      </c>
      <c r="E190" s="251">
        <v>0</v>
      </c>
      <c r="F190" s="251" t="s">
        <v>14</v>
      </c>
      <c r="G190" s="251" t="s">
        <v>14</v>
      </c>
      <c r="H190" s="251">
        <v>37.6</v>
      </c>
      <c r="I190" s="252">
        <v>0</v>
      </c>
      <c r="J190" s="252" t="str">
        <f>IFERROR(VLOOKUP($B190,'Core Indicators'!$E$3:$EU$906,147,FALSE),"x")</f>
        <v>x</v>
      </c>
      <c r="K190" s="253">
        <v>0.17785331609999999</v>
      </c>
      <c r="L190" s="251" t="s">
        <v>14</v>
      </c>
      <c r="M190" s="252">
        <v>82</v>
      </c>
      <c r="N190" s="252">
        <v>46</v>
      </c>
      <c r="O190" s="252" t="str">
        <f>IFERROR(VLOOKUP(B190,'Core Indicators'!$E$3:$G$9906,3,FALSE),"x")</f>
        <v>x</v>
      </c>
      <c r="P190" s="252">
        <v>12190</v>
      </c>
      <c r="Q190" s="246"/>
      <c r="R190" s="246"/>
      <c r="S190" s="246"/>
      <c r="T190" s="246"/>
      <c r="U190" s="246"/>
      <c r="V190" s="246"/>
      <c r="W190" s="246"/>
      <c r="X190" s="246"/>
      <c r="Y190" s="246"/>
      <c r="Z190" s="246"/>
      <c r="AA190" s="246"/>
      <c r="AB190" s="246"/>
      <c r="AC190" s="246"/>
      <c r="AD190" s="246"/>
      <c r="AE190" s="246"/>
      <c r="AF190" s="246"/>
      <c r="AG190" s="246"/>
      <c r="AH190" s="246"/>
      <c r="AI190" s="246"/>
      <c r="AJ190" s="246"/>
      <c r="AK190" s="246"/>
      <c r="AL190" s="246"/>
      <c r="AM190" s="246"/>
      <c r="AN190" s="246"/>
      <c r="AO190" s="246"/>
      <c r="AP190" s="246"/>
      <c r="AQ190" s="246"/>
      <c r="AR190" s="246"/>
      <c r="AS190" s="246"/>
      <c r="AT190" s="246"/>
      <c r="AU190" s="246"/>
      <c r="AV190" s="246"/>
      <c r="AW190" s="246"/>
      <c r="AX190" s="246"/>
      <c r="AY190" s="246"/>
      <c r="AZ190" s="246"/>
      <c r="BA190" s="246"/>
      <c r="BB190" s="246"/>
      <c r="BC190" s="246"/>
      <c r="BD190" s="246"/>
      <c r="BE190" s="246"/>
      <c r="BF190" s="246"/>
      <c r="BG190" s="246"/>
      <c r="BH190" s="246"/>
      <c r="BI190" s="246"/>
      <c r="BJ190" s="246"/>
      <c r="BK190" s="246"/>
      <c r="BL190" s="246"/>
      <c r="BM190" s="246"/>
      <c r="BN190" s="246"/>
      <c r="BO190" s="246"/>
      <c r="BP190" s="246"/>
      <c r="BQ190" s="246"/>
      <c r="BR190" s="246"/>
      <c r="BS190" s="246"/>
      <c r="BT190" s="246"/>
      <c r="BU190" s="246"/>
      <c r="BV190" s="246"/>
      <c r="BW190" s="246"/>
      <c r="BX190" s="246"/>
      <c r="BY190" s="246"/>
      <c r="BZ190" s="246"/>
      <c r="CA190" s="246"/>
      <c r="CB190" s="246"/>
      <c r="CC190" s="246"/>
      <c r="CD190" s="246"/>
      <c r="CE190" s="246"/>
      <c r="CF190" s="246"/>
      <c r="CG190" s="246"/>
      <c r="CH190" s="246"/>
      <c r="CI190" s="246"/>
      <c r="CJ190" s="246"/>
      <c r="CK190" s="246"/>
      <c r="CL190" s="246"/>
      <c r="CM190" s="246"/>
      <c r="CN190" s="246"/>
      <c r="CO190" s="246"/>
      <c r="CP190" s="246"/>
      <c r="CQ190" s="246"/>
      <c r="CR190" s="246"/>
      <c r="CS190" s="246"/>
      <c r="CT190" s="246"/>
      <c r="CU190" s="246"/>
      <c r="CV190" s="246"/>
      <c r="CW190" s="246"/>
      <c r="CX190" s="246"/>
      <c r="CY190" s="246"/>
      <c r="CZ190" s="246"/>
      <c r="DA190" s="246"/>
      <c r="DB190" s="246"/>
      <c r="DC190" s="246"/>
      <c r="DD190" s="246"/>
      <c r="DE190" s="246"/>
      <c r="DF190" s="246"/>
      <c r="DG190" s="246"/>
      <c r="DH190" s="246"/>
      <c r="DI190" s="246"/>
      <c r="DJ190" s="246"/>
      <c r="DK190" s="246"/>
      <c r="DL190" s="246"/>
    </row>
    <row r="191" spans="1:116" x14ac:dyDescent="0.25">
      <c r="A191" s="247" t="s">
        <v>7249</v>
      </c>
      <c r="B191" s="248" t="s">
        <v>7250</v>
      </c>
      <c r="C191" s="251">
        <v>0</v>
      </c>
      <c r="D191" s="252">
        <v>11</v>
      </c>
      <c r="E191" s="251">
        <v>0</v>
      </c>
      <c r="F191" s="251" t="s">
        <v>14</v>
      </c>
      <c r="G191" s="251">
        <v>0.3644043293</v>
      </c>
      <c r="H191" s="251">
        <v>38.700000000000003</v>
      </c>
      <c r="I191" s="252">
        <v>0</v>
      </c>
      <c r="J191" s="252" t="str">
        <f>IFERROR(VLOOKUP($B191,'Core Indicators'!$E$3:$EU$906,147,FALSE),"x")</f>
        <v>x</v>
      </c>
      <c r="K191" s="253">
        <v>1.0770641565000001</v>
      </c>
      <c r="L191" s="251" t="s">
        <v>14</v>
      </c>
      <c r="M191" s="252">
        <v>81</v>
      </c>
      <c r="N191" s="252" t="s">
        <v>14</v>
      </c>
      <c r="O191" s="252" t="str">
        <f>IFERROR(VLOOKUP(B191,'Core Indicators'!$E$3:$G$9906,3,FALSE),"x")</f>
        <v>x</v>
      </c>
      <c r="P191" s="252">
        <v>2830</v>
      </c>
      <c r="Q191" s="246"/>
      <c r="R191" s="246"/>
      <c r="S191" s="246"/>
      <c r="T191" s="246"/>
      <c r="U191" s="246"/>
      <c r="V191" s="246"/>
      <c r="W191" s="246"/>
      <c r="X191" s="246"/>
      <c r="Y191" s="246"/>
      <c r="Z191" s="246"/>
      <c r="AA191" s="246"/>
      <c r="AB191" s="246"/>
      <c r="AC191" s="246"/>
      <c r="AD191" s="246"/>
      <c r="AE191" s="246"/>
      <c r="AF191" s="246"/>
      <c r="AG191" s="246"/>
      <c r="AH191" s="246"/>
      <c r="AI191" s="246"/>
      <c r="AJ191" s="246"/>
      <c r="AK191" s="246"/>
      <c r="AL191" s="246"/>
      <c r="AM191" s="246"/>
      <c r="AN191" s="246"/>
      <c r="AO191" s="246"/>
      <c r="AP191" s="246"/>
      <c r="AQ191" s="246"/>
      <c r="AR191" s="246"/>
      <c r="AS191" s="246"/>
      <c r="AT191" s="246"/>
      <c r="AU191" s="246"/>
      <c r="AV191" s="246"/>
      <c r="AW191" s="246"/>
      <c r="AX191" s="246"/>
      <c r="AY191" s="246"/>
      <c r="AZ191" s="246"/>
      <c r="BA191" s="246"/>
      <c r="BB191" s="246"/>
      <c r="BC191" s="246"/>
      <c r="BD191" s="246"/>
      <c r="BE191" s="246"/>
      <c r="BF191" s="246"/>
      <c r="BG191" s="246"/>
      <c r="BH191" s="246"/>
      <c r="BI191" s="246"/>
      <c r="BJ191" s="246"/>
      <c r="BK191" s="246"/>
      <c r="BL191" s="246"/>
      <c r="BM191" s="246"/>
      <c r="BN191" s="246"/>
      <c r="BO191" s="246"/>
      <c r="BP191" s="246"/>
      <c r="BQ191" s="246"/>
      <c r="BR191" s="246"/>
      <c r="BS191" s="246"/>
      <c r="BT191" s="246"/>
      <c r="BU191" s="246"/>
      <c r="BV191" s="246"/>
      <c r="BW191" s="246"/>
      <c r="BX191" s="246"/>
      <c r="BY191" s="246"/>
      <c r="BZ191" s="246"/>
      <c r="CA191" s="246"/>
      <c r="CB191" s="246"/>
      <c r="CC191" s="246"/>
      <c r="CD191" s="246"/>
      <c r="CE191" s="246"/>
      <c r="CF191" s="246"/>
      <c r="CG191" s="246"/>
      <c r="CH191" s="246"/>
      <c r="CI191" s="246"/>
      <c r="CJ191" s="246"/>
      <c r="CK191" s="246"/>
      <c r="CL191" s="246"/>
      <c r="CM191" s="246"/>
      <c r="CN191" s="246"/>
      <c r="CO191" s="246"/>
      <c r="CP191" s="246"/>
      <c r="CQ191" s="246"/>
      <c r="CR191" s="246"/>
      <c r="CS191" s="246"/>
      <c r="CT191" s="246"/>
      <c r="CU191" s="246"/>
      <c r="CV191" s="246"/>
      <c r="CW191" s="246"/>
      <c r="CX191" s="246"/>
      <c r="CY191" s="246"/>
      <c r="CZ191" s="246"/>
      <c r="DA191" s="246"/>
      <c r="DB191" s="246"/>
      <c r="DC191" s="246"/>
      <c r="DD191" s="246"/>
      <c r="DE191" s="246"/>
      <c r="DF191" s="246"/>
      <c r="DG191" s="246"/>
      <c r="DH191" s="246"/>
      <c r="DI191" s="246"/>
      <c r="DJ191" s="246"/>
      <c r="DK191" s="246"/>
      <c r="DL191" s="246"/>
    </row>
    <row r="192" spans="1:116" x14ac:dyDescent="0.25">
      <c r="A192" s="247" t="s">
        <v>93</v>
      </c>
      <c r="B192" s="248" t="s">
        <v>7251</v>
      </c>
      <c r="C192" s="251">
        <v>0.62499999270000006</v>
      </c>
      <c r="D192" s="252">
        <v>2</v>
      </c>
      <c r="E192" s="251">
        <v>0</v>
      </c>
      <c r="F192" s="251">
        <v>1.5</v>
      </c>
      <c r="G192" s="251">
        <v>0.83417374249999998</v>
      </c>
      <c r="H192" s="251">
        <v>36.700000000000003</v>
      </c>
      <c r="I192" s="252">
        <v>10</v>
      </c>
      <c r="J192" s="252">
        <f>IFERROR(VLOOKUP($B192,'Core Indicators'!$E$3:$EU$906,147,FALSE),"x")</f>
        <v>333</v>
      </c>
      <c r="K192" s="253">
        <v>-1.7733464241000001</v>
      </c>
      <c r="L192" s="251">
        <v>1.25</v>
      </c>
      <c r="M192" s="252">
        <v>11</v>
      </c>
      <c r="N192" s="252">
        <v>15</v>
      </c>
      <c r="O192" s="252">
        <f>IFERROR(VLOOKUP(B192,'Core Indicators'!$E$3:$G$9906,3,FALSE),"x")</f>
        <v>30800000</v>
      </c>
      <c r="P192" s="252">
        <v>527970</v>
      </c>
      <c r="Q192" s="246"/>
      <c r="R192" s="246"/>
      <c r="S192" s="246"/>
      <c r="T192" s="246"/>
      <c r="U192" s="246"/>
      <c r="V192" s="246"/>
      <c r="W192" s="246"/>
      <c r="X192" s="246"/>
      <c r="Y192" s="246"/>
      <c r="Z192" s="246"/>
      <c r="AA192" s="246"/>
      <c r="AB192" s="246"/>
      <c r="AC192" s="246"/>
      <c r="AD192" s="246"/>
      <c r="AE192" s="246"/>
      <c r="AF192" s="246"/>
      <c r="AG192" s="246"/>
      <c r="AH192" s="246"/>
      <c r="AI192" s="246"/>
      <c r="AJ192" s="246"/>
      <c r="AK192" s="246"/>
      <c r="AL192" s="246"/>
      <c r="AM192" s="246"/>
      <c r="AN192" s="246"/>
      <c r="AO192" s="246"/>
      <c r="AP192" s="246"/>
      <c r="AQ192" s="246"/>
      <c r="AR192" s="246"/>
      <c r="AS192" s="246"/>
      <c r="AT192" s="246"/>
      <c r="AU192" s="246"/>
      <c r="AV192" s="246"/>
      <c r="AW192" s="246"/>
      <c r="AX192" s="246"/>
      <c r="AY192" s="246"/>
      <c r="AZ192" s="246"/>
      <c r="BA192" s="246"/>
      <c r="BB192" s="246"/>
      <c r="BC192" s="246"/>
      <c r="BD192" s="246"/>
      <c r="BE192" s="246"/>
      <c r="BF192" s="246"/>
      <c r="BG192" s="246"/>
      <c r="BH192" s="246"/>
      <c r="BI192" s="246"/>
      <c r="BJ192" s="246"/>
      <c r="BK192" s="246"/>
      <c r="BL192" s="246"/>
      <c r="BM192" s="246"/>
      <c r="BN192" s="246"/>
      <c r="BO192" s="246"/>
      <c r="BP192" s="246"/>
      <c r="BQ192" s="246"/>
      <c r="BR192" s="246"/>
      <c r="BS192" s="246"/>
      <c r="BT192" s="246"/>
      <c r="BU192" s="246"/>
      <c r="BV192" s="246"/>
      <c r="BW192" s="246"/>
      <c r="BX192" s="246"/>
      <c r="BY192" s="246"/>
      <c r="BZ192" s="246"/>
      <c r="CA192" s="246"/>
      <c r="CB192" s="246"/>
      <c r="CC192" s="246"/>
      <c r="CD192" s="246"/>
      <c r="CE192" s="246"/>
      <c r="CF192" s="246"/>
      <c r="CG192" s="246"/>
      <c r="CH192" s="246"/>
      <c r="CI192" s="246"/>
      <c r="CJ192" s="246"/>
      <c r="CK192" s="246"/>
      <c r="CL192" s="246"/>
      <c r="CM192" s="246"/>
      <c r="CN192" s="246"/>
      <c r="CO192" s="246"/>
      <c r="CP192" s="246"/>
      <c r="CQ192" s="246"/>
      <c r="CR192" s="246"/>
      <c r="CS192" s="246"/>
      <c r="CT192" s="246"/>
      <c r="CU192" s="246"/>
      <c r="CV192" s="246"/>
      <c r="CW192" s="246"/>
      <c r="CX192" s="246"/>
      <c r="CY192" s="246"/>
      <c r="CZ192" s="246"/>
      <c r="DA192" s="246"/>
      <c r="DB192" s="246"/>
      <c r="DC192" s="246"/>
      <c r="DD192" s="246"/>
      <c r="DE192" s="246"/>
      <c r="DF192" s="246"/>
      <c r="DG192" s="246"/>
      <c r="DH192" s="246"/>
      <c r="DI192" s="246"/>
      <c r="DJ192" s="246"/>
      <c r="DK192" s="246"/>
      <c r="DL192" s="246"/>
    </row>
    <row r="193" spans="1:116" x14ac:dyDescent="0.25">
      <c r="A193" s="247" t="s">
        <v>7252</v>
      </c>
      <c r="B193" s="248" t="s">
        <v>7253</v>
      </c>
      <c r="C193" s="251">
        <v>0.87572495589999999</v>
      </c>
      <c r="D193" s="252">
        <v>11</v>
      </c>
      <c r="E193" s="251">
        <v>0</v>
      </c>
      <c r="F193" s="251">
        <v>7.45</v>
      </c>
      <c r="G193" s="251">
        <v>0.42154731290000003</v>
      </c>
      <c r="H193" s="251">
        <v>63</v>
      </c>
      <c r="I193" s="252">
        <v>6</v>
      </c>
      <c r="J193" s="252" t="str">
        <f>IFERROR(VLOOKUP($B193,'Core Indicators'!$E$3:$EU$906,147,FALSE),"x")</f>
        <v>x</v>
      </c>
      <c r="K193" s="253">
        <v>-7.6407678399999998E-2</v>
      </c>
      <c r="L193" s="251">
        <v>7.25</v>
      </c>
      <c r="M193" s="252">
        <v>79</v>
      </c>
      <c r="N193" s="252">
        <v>44</v>
      </c>
      <c r="O193" s="252" t="str">
        <f>IFERROR(VLOOKUP(B193,'Core Indicators'!$E$3:$G$9906,3,FALSE),"x")</f>
        <v>x</v>
      </c>
      <c r="P193" s="252">
        <v>1213090</v>
      </c>
      <c r="Q193" s="246"/>
      <c r="R193" s="246"/>
      <c r="S193" s="246"/>
      <c r="T193" s="246"/>
      <c r="U193" s="246"/>
      <c r="V193" s="246"/>
      <c r="W193" s="246"/>
      <c r="X193" s="246"/>
      <c r="Y193" s="246"/>
      <c r="Z193" s="246"/>
      <c r="AA193" s="246"/>
      <c r="AB193" s="246"/>
      <c r="AC193" s="246"/>
      <c r="AD193" s="246"/>
      <c r="AE193" s="246"/>
      <c r="AF193" s="246"/>
      <c r="AG193" s="246"/>
      <c r="AH193" s="246"/>
      <c r="AI193" s="246"/>
      <c r="AJ193" s="246"/>
      <c r="AK193" s="246"/>
      <c r="AL193" s="246"/>
      <c r="AM193" s="246"/>
      <c r="AN193" s="246"/>
      <c r="AO193" s="246"/>
      <c r="AP193" s="246"/>
      <c r="AQ193" s="246"/>
      <c r="AR193" s="246"/>
      <c r="AS193" s="246"/>
      <c r="AT193" s="246"/>
      <c r="AU193" s="246"/>
      <c r="AV193" s="246"/>
      <c r="AW193" s="246"/>
      <c r="AX193" s="246"/>
      <c r="AY193" s="246"/>
      <c r="AZ193" s="246"/>
      <c r="BA193" s="246"/>
      <c r="BB193" s="246"/>
      <c r="BC193" s="246"/>
      <c r="BD193" s="246"/>
      <c r="BE193" s="246"/>
      <c r="BF193" s="246"/>
      <c r="BG193" s="246"/>
      <c r="BH193" s="246"/>
      <c r="BI193" s="246"/>
      <c r="BJ193" s="246"/>
      <c r="BK193" s="246"/>
      <c r="BL193" s="246"/>
      <c r="BM193" s="246"/>
      <c r="BN193" s="246"/>
      <c r="BO193" s="246"/>
      <c r="BP193" s="246"/>
      <c r="BQ193" s="246"/>
      <c r="BR193" s="246"/>
      <c r="BS193" s="246"/>
      <c r="BT193" s="246"/>
      <c r="BU193" s="246"/>
      <c r="BV193" s="246"/>
      <c r="BW193" s="246"/>
      <c r="BX193" s="246"/>
      <c r="BY193" s="246"/>
      <c r="BZ193" s="246"/>
      <c r="CA193" s="246"/>
      <c r="CB193" s="246"/>
      <c r="CC193" s="246"/>
      <c r="CD193" s="246"/>
      <c r="CE193" s="246"/>
      <c r="CF193" s="246"/>
      <c r="CG193" s="246"/>
      <c r="CH193" s="246"/>
      <c r="CI193" s="246"/>
      <c r="CJ193" s="246"/>
      <c r="CK193" s="246"/>
      <c r="CL193" s="246"/>
      <c r="CM193" s="246"/>
      <c r="CN193" s="246"/>
      <c r="CO193" s="246"/>
      <c r="CP193" s="246"/>
      <c r="CQ193" s="246"/>
      <c r="CR193" s="246"/>
      <c r="CS193" s="246"/>
      <c r="CT193" s="246"/>
      <c r="CU193" s="246"/>
      <c r="CV193" s="246"/>
      <c r="CW193" s="246"/>
      <c r="CX193" s="246"/>
      <c r="CY193" s="246"/>
      <c r="CZ193" s="246"/>
      <c r="DA193" s="246"/>
      <c r="DB193" s="246"/>
      <c r="DC193" s="246"/>
      <c r="DD193" s="246"/>
      <c r="DE193" s="246"/>
      <c r="DF193" s="246"/>
      <c r="DG193" s="246"/>
      <c r="DH193" s="246"/>
      <c r="DI193" s="246"/>
      <c r="DJ193" s="246"/>
      <c r="DK193" s="246"/>
      <c r="DL193" s="246"/>
    </row>
    <row r="194" spans="1:116" x14ac:dyDescent="0.25">
      <c r="A194" s="247" t="s">
        <v>417</v>
      </c>
      <c r="B194" s="248" t="s">
        <v>7254</v>
      </c>
      <c r="C194" s="251">
        <v>0.70259998769999998</v>
      </c>
      <c r="D194" s="252">
        <v>8</v>
      </c>
      <c r="E194" s="251">
        <v>0</v>
      </c>
      <c r="F194" s="251">
        <v>5.75</v>
      </c>
      <c r="G194" s="251">
        <v>0.54032529939999996</v>
      </c>
      <c r="H194" s="251">
        <v>57.1</v>
      </c>
      <c r="I194" s="252">
        <v>0</v>
      </c>
      <c r="J194" s="252">
        <f>IFERROR(VLOOKUP($B194,'Core Indicators'!$E$3:$EU$906,147,FALSE),"x")</f>
        <v>22</v>
      </c>
      <c r="K194" s="253">
        <v>-0.46206927299999989</v>
      </c>
      <c r="L194" s="251">
        <v>4.25</v>
      </c>
      <c r="M194" s="252">
        <v>54</v>
      </c>
      <c r="N194" s="252">
        <v>34</v>
      </c>
      <c r="O194" s="252">
        <f>IFERROR(VLOOKUP(B194,'Core Indicators'!$E$3:$G$9906,3,FALSE),"x")</f>
        <v>18400000</v>
      </c>
      <c r="P194" s="252">
        <v>743390</v>
      </c>
      <c r="Q194" s="246"/>
      <c r="R194" s="246"/>
      <c r="S194" s="246"/>
      <c r="T194" s="246"/>
      <c r="U194" s="246"/>
      <c r="V194" s="246"/>
      <c r="W194" s="246"/>
      <c r="X194" s="246"/>
      <c r="Y194" s="246"/>
      <c r="Z194" s="246"/>
      <c r="AA194" s="246"/>
      <c r="AB194" s="246"/>
      <c r="AC194" s="246"/>
      <c r="AD194" s="246"/>
      <c r="AE194" s="246"/>
      <c r="AF194" s="246"/>
      <c r="AG194" s="246"/>
      <c r="AH194" s="246"/>
      <c r="AI194" s="246"/>
      <c r="AJ194" s="246"/>
      <c r="AK194" s="246"/>
      <c r="AL194" s="246"/>
      <c r="AM194" s="246"/>
      <c r="AN194" s="246"/>
      <c r="AO194" s="246"/>
      <c r="AP194" s="246"/>
      <c r="AQ194" s="246"/>
      <c r="AR194" s="246"/>
      <c r="AS194" s="246"/>
      <c r="AT194" s="246"/>
      <c r="AU194" s="246"/>
      <c r="AV194" s="246"/>
      <c r="AW194" s="246"/>
      <c r="AX194" s="246"/>
      <c r="AY194" s="246"/>
      <c r="AZ194" s="246"/>
      <c r="BA194" s="246"/>
      <c r="BB194" s="246"/>
      <c r="BC194" s="246"/>
      <c r="BD194" s="246"/>
      <c r="BE194" s="246"/>
      <c r="BF194" s="246"/>
      <c r="BG194" s="246"/>
      <c r="BH194" s="246"/>
      <c r="BI194" s="246"/>
      <c r="BJ194" s="246"/>
      <c r="BK194" s="246"/>
      <c r="BL194" s="246"/>
      <c r="BM194" s="246"/>
      <c r="BN194" s="246"/>
      <c r="BO194" s="246"/>
      <c r="BP194" s="246"/>
      <c r="BQ194" s="246"/>
      <c r="BR194" s="246"/>
      <c r="BS194" s="246"/>
      <c r="BT194" s="246"/>
      <c r="BU194" s="246"/>
      <c r="BV194" s="246"/>
      <c r="BW194" s="246"/>
      <c r="BX194" s="246"/>
      <c r="BY194" s="246"/>
      <c r="BZ194" s="246"/>
      <c r="CA194" s="246"/>
      <c r="CB194" s="246"/>
      <c r="CC194" s="246"/>
      <c r="CD194" s="246"/>
      <c r="CE194" s="246"/>
      <c r="CF194" s="246"/>
      <c r="CG194" s="246"/>
      <c r="CH194" s="246"/>
      <c r="CI194" s="246"/>
      <c r="CJ194" s="246"/>
      <c r="CK194" s="246"/>
      <c r="CL194" s="246"/>
      <c r="CM194" s="246"/>
      <c r="CN194" s="246"/>
      <c r="CO194" s="246"/>
      <c r="CP194" s="246"/>
      <c r="CQ194" s="246"/>
      <c r="CR194" s="246"/>
      <c r="CS194" s="246"/>
      <c r="CT194" s="246"/>
      <c r="CU194" s="246"/>
      <c r="CV194" s="246"/>
      <c r="CW194" s="246"/>
      <c r="CX194" s="246"/>
      <c r="CY194" s="246"/>
      <c r="CZ194" s="246"/>
      <c r="DA194" s="246"/>
      <c r="DB194" s="246"/>
      <c r="DC194" s="246"/>
      <c r="DD194" s="246"/>
      <c r="DE194" s="246"/>
      <c r="DF194" s="246"/>
      <c r="DG194" s="246"/>
      <c r="DH194" s="246"/>
      <c r="DI194" s="246"/>
      <c r="DJ194" s="246"/>
      <c r="DK194" s="246"/>
      <c r="DL194" s="246"/>
    </row>
    <row r="195" spans="1:116" x14ac:dyDescent="0.25">
      <c r="A195" s="247" t="s">
        <v>186</v>
      </c>
      <c r="B195" s="248" t="s">
        <v>7255</v>
      </c>
      <c r="C195" s="251">
        <v>0.30790001160000002</v>
      </c>
      <c r="D195" s="252">
        <v>0</v>
      </c>
      <c r="E195" s="251">
        <v>0.03</v>
      </c>
      <c r="F195" s="251">
        <v>4.3666666666999996</v>
      </c>
      <c r="G195" s="251">
        <v>0.52499423270000001</v>
      </c>
      <c r="H195" s="251">
        <v>50.3</v>
      </c>
      <c r="I195" s="252">
        <v>6</v>
      </c>
      <c r="J195" s="252">
        <f>IFERROR(VLOOKUP($B195,'Core Indicators'!$E$3:$EU$906,147,FALSE),"x")</f>
        <v>14</v>
      </c>
      <c r="K195" s="253">
        <v>-1.2570089101999999</v>
      </c>
      <c r="L195" s="251">
        <v>3.25</v>
      </c>
      <c r="M195" s="252">
        <v>29</v>
      </c>
      <c r="N195" s="252">
        <v>24</v>
      </c>
      <c r="O195" s="252">
        <f>IFERROR(VLOOKUP(B195,'Core Indicators'!$E$3:$G$9906,3,FALSE),"x")</f>
        <v>15557000</v>
      </c>
      <c r="P195" s="252">
        <v>386850</v>
      </c>
      <c r="Q195" s="246"/>
      <c r="R195" s="246"/>
      <c r="S195" s="246"/>
      <c r="T195" s="246"/>
      <c r="U195" s="246"/>
      <c r="V195" s="246"/>
      <c r="W195" s="246"/>
      <c r="X195" s="246"/>
      <c r="Y195" s="246"/>
      <c r="Z195" s="246"/>
      <c r="AA195" s="246"/>
      <c r="AB195" s="246"/>
      <c r="AC195" s="246"/>
      <c r="AD195" s="246"/>
      <c r="AE195" s="246"/>
      <c r="AF195" s="246"/>
      <c r="AG195" s="246"/>
      <c r="AH195" s="246"/>
      <c r="AI195" s="246"/>
      <c r="AJ195" s="246"/>
      <c r="AK195" s="246"/>
      <c r="AL195" s="246"/>
      <c r="AM195" s="246"/>
      <c r="AN195" s="246"/>
      <c r="AO195" s="246"/>
      <c r="AP195" s="246"/>
      <c r="AQ195" s="246"/>
      <c r="AR195" s="246"/>
      <c r="AS195" s="246"/>
      <c r="AT195" s="246"/>
      <c r="AU195" s="246"/>
      <c r="AV195" s="246"/>
      <c r="AW195" s="246"/>
      <c r="AX195" s="246"/>
      <c r="AY195" s="246"/>
      <c r="AZ195" s="246"/>
      <c r="BA195" s="246"/>
      <c r="BB195" s="246"/>
      <c r="BC195" s="246"/>
      <c r="BD195" s="246"/>
      <c r="BE195" s="246"/>
      <c r="BF195" s="246"/>
      <c r="BG195" s="246"/>
      <c r="BH195" s="246"/>
      <c r="BI195" s="246"/>
      <c r="BJ195" s="246"/>
      <c r="BK195" s="246"/>
      <c r="BL195" s="246"/>
      <c r="BM195" s="246"/>
      <c r="BN195" s="246"/>
      <c r="BO195" s="246"/>
      <c r="BP195" s="246"/>
      <c r="BQ195" s="246"/>
      <c r="BR195" s="246"/>
      <c r="BS195" s="246"/>
      <c r="BT195" s="246"/>
      <c r="BU195" s="246"/>
      <c r="BV195" s="246"/>
      <c r="BW195" s="246"/>
      <c r="BX195" s="246"/>
      <c r="BY195" s="246"/>
      <c r="BZ195" s="246"/>
      <c r="CA195" s="246"/>
      <c r="CB195" s="246"/>
      <c r="CC195" s="246"/>
      <c r="CD195" s="246"/>
      <c r="CE195" s="246"/>
      <c r="CF195" s="246"/>
      <c r="CG195" s="246"/>
      <c r="CH195" s="246"/>
      <c r="CI195" s="246"/>
      <c r="CJ195" s="246"/>
      <c r="CK195" s="246"/>
      <c r="CL195" s="246"/>
      <c r="CM195" s="246"/>
      <c r="CN195" s="246"/>
      <c r="CO195" s="246"/>
      <c r="CP195" s="246"/>
      <c r="CQ195" s="246"/>
      <c r="CR195" s="246"/>
      <c r="CS195" s="246"/>
      <c r="CT195" s="246"/>
      <c r="CU195" s="246"/>
      <c r="CV195" s="246"/>
      <c r="CW195" s="246"/>
      <c r="CX195" s="246"/>
      <c r="CY195" s="246"/>
      <c r="CZ195" s="246"/>
      <c r="DA195" s="246"/>
      <c r="DB195" s="246"/>
      <c r="DC195" s="246"/>
      <c r="DD195" s="246"/>
      <c r="DE195" s="246"/>
      <c r="DF195" s="246"/>
      <c r="DG195" s="246"/>
      <c r="DH195" s="246"/>
      <c r="DI195" s="246"/>
      <c r="DJ195" s="246"/>
      <c r="DK195" s="246"/>
      <c r="DL195" s="246"/>
    </row>
    <row r="196" spans="1:116" x14ac:dyDescent="0.25">
      <c r="A196" s="246"/>
      <c r="B196" s="246"/>
      <c r="C196" s="246"/>
      <c r="D196" s="246"/>
      <c r="E196" s="246"/>
      <c r="F196" s="246"/>
      <c r="G196" s="246"/>
      <c r="H196" s="246"/>
      <c r="I196" s="246"/>
      <c r="J196" s="246"/>
      <c r="K196" s="246"/>
      <c r="L196" s="246"/>
      <c r="M196" s="246"/>
      <c r="N196" s="246"/>
      <c r="O196" s="246"/>
      <c r="P196" s="246"/>
      <c r="Q196" s="246"/>
      <c r="R196" s="246"/>
      <c r="S196" s="246"/>
      <c r="T196" s="246"/>
      <c r="U196" s="246"/>
      <c r="V196" s="246"/>
      <c r="W196" s="246"/>
      <c r="X196" s="246"/>
      <c r="Y196" s="246"/>
      <c r="Z196" s="246"/>
      <c r="AA196" s="246"/>
      <c r="AB196" s="246"/>
      <c r="AC196" s="246"/>
      <c r="AD196" s="246"/>
      <c r="AE196" s="246"/>
      <c r="AF196" s="246"/>
      <c r="AG196" s="246"/>
      <c r="AH196" s="246"/>
      <c r="AI196" s="246"/>
      <c r="AJ196" s="246"/>
      <c r="AK196" s="246"/>
      <c r="AL196" s="246"/>
      <c r="AM196" s="246"/>
      <c r="AN196" s="246"/>
      <c r="AO196" s="246"/>
      <c r="AP196" s="246"/>
      <c r="AQ196" s="246"/>
      <c r="AR196" s="246"/>
      <c r="AS196" s="246"/>
      <c r="AT196" s="246"/>
      <c r="AU196" s="246"/>
      <c r="AV196" s="246"/>
      <c r="AW196" s="246"/>
      <c r="AX196" s="246"/>
      <c r="AY196" s="246"/>
      <c r="AZ196" s="246"/>
      <c r="BA196" s="246"/>
      <c r="BB196" s="246"/>
      <c r="BC196" s="246"/>
      <c r="BD196" s="246"/>
      <c r="BE196" s="246"/>
      <c r="BF196" s="246"/>
      <c r="BG196" s="246"/>
      <c r="BH196" s="246"/>
      <c r="BI196" s="246"/>
      <c r="BJ196" s="246"/>
      <c r="BK196" s="246"/>
      <c r="BL196" s="246"/>
      <c r="BM196" s="246"/>
      <c r="BN196" s="246"/>
      <c r="BO196" s="246"/>
      <c r="BP196" s="246"/>
      <c r="BQ196" s="246"/>
      <c r="BR196" s="246"/>
      <c r="BS196" s="246"/>
      <c r="BT196" s="246"/>
      <c r="BU196" s="246"/>
      <c r="BV196" s="246"/>
      <c r="BW196" s="246"/>
      <c r="BX196" s="246"/>
      <c r="BY196" s="246"/>
      <c r="BZ196" s="246"/>
      <c r="CA196" s="246"/>
      <c r="CB196" s="246"/>
      <c r="CC196" s="246"/>
      <c r="CD196" s="246"/>
      <c r="CE196" s="246"/>
      <c r="CF196" s="246"/>
      <c r="CG196" s="246"/>
      <c r="CH196" s="246"/>
      <c r="CI196" s="246"/>
      <c r="CJ196" s="246"/>
      <c r="CK196" s="246"/>
      <c r="CL196" s="246"/>
      <c r="CM196" s="246"/>
      <c r="CN196" s="246"/>
      <c r="CO196" s="246"/>
      <c r="CP196" s="246"/>
      <c r="CQ196" s="246"/>
      <c r="CR196" s="246"/>
      <c r="CS196" s="246"/>
      <c r="CT196" s="246"/>
      <c r="CU196" s="246"/>
      <c r="CV196" s="246"/>
      <c r="CW196" s="246"/>
      <c r="CX196" s="246"/>
      <c r="CY196" s="246"/>
      <c r="CZ196" s="246"/>
      <c r="DA196" s="246"/>
      <c r="DB196" s="246"/>
      <c r="DC196" s="246"/>
      <c r="DD196" s="246"/>
      <c r="DE196" s="246"/>
      <c r="DF196" s="246"/>
      <c r="DG196" s="246"/>
      <c r="DH196" s="246"/>
      <c r="DI196" s="246"/>
      <c r="DJ196" s="246"/>
      <c r="DK196" s="246"/>
      <c r="DL196" s="246"/>
    </row>
    <row r="197" spans="1:116" x14ac:dyDescent="0.25">
      <c r="A197" s="246"/>
      <c r="B197" s="246"/>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c r="Y197" s="246"/>
      <c r="Z197" s="246"/>
      <c r="AA197" s="246"/>
      <c r="AB197" s="246"/>
      <c r="AC197" s="246"/>
      <c r="AD197" s="246"/>
      <c r="AE197" s="246"/>
      <c r="AF197" s="246"/>
      <c r="AG197" s="246"/>
      <c r="AH197" s="246"/>
      <c r="AI197" s="246"/>
      <c r="AJ197" s="246"/>
      <c r="AK197" s="246"/>
      <c r="AL197" s="246"/>
      <c r="AM197" s="246"/>
      <c r="AN197" s="246"/>
      <c r="AO197" s="246"/>
      <c r="AP197" s="246"/>
      <c r="AQ197" s="246"/>
      <c r="AR197" s="246"/>
      <c r="AS197" s="246"/>
      <c r="AT197" s="246"/>
      <c r="AU197" s="246"/>
      <c r="AV197" s="246"/>
      <c r="AW197" s="246"/>
      <c r="AX197" s="246"/>
      <c r="AY197" s="246"/>
      <c r="AZ197" s="246"/>
      <c r="BA197" s="246"/>
      <c r="BB197" s="246"/>
      <c r="BC197" s="246"/>
      <c r="BD197" s="246"/>
      <c r="BE197" s="246"/>
      <c r="BF197" s="246"/>
      <c r="BG197" s="246"/>
      <c r="BH197" s="246"/>
      <c r="BI197" s="246"/>
      <c r="BJ197" s="246"/>
      <c r="BK197" s="246"/>
      <c r="BL197" s="246"/>
      <c r="BM197" s="246"/>
      <c r="BN197" s="246"/>
      <c r="BO197" s="246"/>
      <c r="BP197" s="246"/>
      <c r="BQ197" s="246"/>
      <c r="BR197" s="246"/>
      <c r="BS197" s="246"/>
      <c r="BT197" s="246"/>
      <c r="BU197" s="246"/>
      <c r="BV197" s="246"/>
      <c r="BW197" s="246"/>
      <c r="BX197" s="246"/>
      <c r="BY197" s="246"/>
      <c r="BZ197" s="246"/>
      <c r="CA197" s="246"/>
      <c r="CB197" s="246"/>
      <c r="CC197" s="246"/>
      <c r="CD197" s="246"/>
      <c r="CE197" s="246"/>
      <c r="CF197" s="246"/>
      <c r="CG197" s="246"/>
      <c r="CH197" s="246"/>
      <c r="CI197" s="246"/>
      <c r="CJ197" s="246"/>
      <c r="CK197" s="246"/>
      <c r="CL197" s="246"/>
      <c r="CM197" s="246"/>
      <c r="CN197" s="246"/>
      <c r="CO197" s="246"/>
      <c r="CP197" s="246"/>
      <c r="CQ197" s="246"/>
      <c r="CR197" s="246"/>
      <c r="CS197" s="246"/>
      <c r="CT197" s="246"/>
      <c r="CU197" s="246"/>
      <c r="CV197" s="246"/>
      <c r="CW197" s="246"/>
      <c r="CX197" s="246"/>
      <c r="CY197" s="246"/>
      <c r="CZ197" s="246"/>
      <c r="DA197" s="246"/>
      <c r="DB197" s="246"/>
      <c r="DC197" s="246"/>
      <c r="DD197" s="246"/>
      <c r="DE197" s="246"/>
      <c r="DF197" s="246"/>
      <c r="DG197" s="246"/>
      <c r="DH197" s="246"/>
      <c r="DI197" s="246"/>
      <c r="DJ197" s="246"/>
      <c r="DK197" s="246"/>
      <c r="DL197" s="246"/>
    </row>
    <row r="198" spans="1:116" x14ac:dyDescent="0.25">
      <c r="A198" s="246"/>
      <c r="B198" s="246"/>
      <c r="C198" s="246"/>
      <c r="D198" s="246"/>
      <c r="E198" s="246"/>
      <c r="F198" s="246"/>
      <c r="G198" s="246"/>
      <c r="H198" s="246"/>
      <c r="I198" s="246"/>
      <c r="J198" s="246"/>
      <c r="K198" s="246"/>
      <c r="L198" s="246"/>
      <c r="M198" s="246"/>
      <c r="N198" s="246"/>
      <c r="O198" s="246"/>
      <c r="P198" s="246"/>
      <c r="Q198" s="246"/>
      <c r="R198" s="246"/>
      <c r="S198" s="246"/>
      <c r="T198" s="246"/>
      <c r="U198" s="246"/>
      <c r="V198" s="246"/>
      <c r="W198" s="246"/>
      <c r="X198" s="246"/>
      <c r="Y198" s="246"/>
      <c r="Z198" s="246"/>
      <c r="AA198" s="246"/>
      <c r="AB198" s="246"/>
      <c r="AC198" s="246"/>
      <c r="AD198" s="246"/>
      <c r="AE198" s="246"/>
      <c r="AF198" s="246"/>
      <c r="AG198" s="246"/>
      <c r="AH198" s="246"/>
      <c r="AI198" s="246"/>
      <c r="AJ198" s="246"/>
      <c r="AK198" s="246"/>
      <c r="AL198" s="246"/>
      <c r="AM198" s="246"/>
      <c r="AN198" s="246"/>
      <c r="AO198" s="246"/>
      <c r="AP198" s="246"/>
      <c r="AQ198" s="246"/>
      <c r="AR198" s="246"/>
      <c r="AS198" s="246"/>
      <c r="AT198" s="246"/>
      <c r="AU198" s="246"/>
      <c r="AV198" s="246"/>
      <c r="AW198" s="246"/>
      <c r="AX198" s="246"/>
      <c r="AY198" s="246"/>
      <c r="AZ198" s="246"/>
      <c r="BA198" s="246"/>
      <c r="BB198" s="246"/>
      <c r="BC198" s="246"/>
      <c r="BD198" s="246"/>
      <c r="BE198" s="246"/>
      <c r="BF198" s="246"/>
      <c r="BG198" s="246"/>
      <c r="BH198" s="246"/>
      <c r="BI198" s="246"/>
      <c r="BJ198" s="246"/>
      <c r="BK198" s="246"/>
      <c r="BL198" s="246"/>
      <c r="BM198" s="246"/>
      <c r="BN198" s="246"/>
      <c r="BO198" s="246"/>
      <c r="BP198" s="246"/>
      <c r="BQ198" s="246"/>
      <c r="BR198" s="246"/>
      <c r="BS198" s="246"/>
      <c r="BT198" s="246"/>
      <c r="BU198" s="246"/>
      <c r="BV198" s="246"/>
      <c r="BW198" s="246"/>
      <c r="BX198" s="246"/>
      <c r="BY198" s="246"/>
      <c r="BZ198" s="246"/>
      <c r="CA198" s="246"/>
      <c r="CB198" s="246"/>
      <c r="CC198" s="246"/>
      <c r="CD198" s="246"/>
      <c r="CE198" s="246"/>
      <c r="CF198" s="246"/>
      <c r="CG198" s="246"/>
      <c r="CH198" s="246"/>
      <c r="CI198" s="246"/>
      <c r="CJ198" s="246"/>
      <c r="CK198" s="246"/>
      <c r="CL198" s="246"/>
      <c r="CM198" s="246"/>
      <c r="CN198" s="246"/>
      <c r="CO198" s="246"/>
      <c r="CP198" s="246"/>
      <c r="CQ198" s="246"/>
      <c r="CR198" s="246"/>
      <c r="CS198" s="246"/>
      <c r="CT198" s="246"/>
      <c r="CU198" s="246"/>
      <c r="CV198" s="246"/>
      <c r="CW198" s="246"/>
      <c r="CX198" s="246"/>
      <c r="CY198" s="246"/>
      <c r="CZ198" s="246"/>
      <c r="DA198" s="246"/>
      <c r="DB198" s="246"/>
      <c r="DC198" s="246"/>
      <c r="DD198" s="246"/>
      <c r="DE198" s="246"/>
      <c r="DF198" s="246"/>
      <c r="DG198" s="246"/>
      <c r="DH198" s="246"/>
      <c r="DI198" s="246"/>
      <c r="DJ198" s="246"/>
      <c r="DK198" s="246"/>
      <c r="DL198" s="246"/>
    </row>
    <row r="199" spans="1:116" x14ac:dyDescent="0.25">
      <c r="A199" s="246"/>
      <c r="B199" s="246"/>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c r="Y199" s="246"/>
      <c r="Z199" s="246"/>
      <c r="AA199" s="246"/>
      <c r="AB199" s="246"/>
      <c r="AC199" s="246"/>
      <c r="AD199" s="246"/>
      <c r="AE199" s="246"/>
      <c r="AF199" s="246"/>
      <c r="AG199" s="246"/>
      <c r="AH199" s="246"/>
      <c r="AI199" s="246"/>
      <c r="AJ199" s="246"/>
      <c r="AK199" s="246"/>
      <c r="AL199" s="246"/>
      <c r="AM199" s="246"/>
      <c r="AN199" s="246"/>
      <c r="AO199" s="246"/>
      <c r="AP199" s="246"/>
      <c r="AQ199" s="246"/>
      <c r="AR199" s="246"/>
      <c r="AS199" s="246"/>
      <c r="AT199" s="246"/>
      <c r="AU199" s="246"/>
      <c r="AV199" s="246"/>
      <c r="AW199" s="246"/>
      <c r="AX199" s="246"/>
      <c r="AY199" s="246"/>
      <c r="AZ199" s="246"/>
      <c r="BA199" s="246"/>
      <c r="BB199" s="246"/>
      <c r="BC199" s="246"/>
      <c r="BD199" s="246"/>
      <c r="BE199" s="246"/>
      <c r="BF199" s="246"/>
      <c r="BG199" s="246"/>
      <c r="BH199" s="246"/>
      <c r="BI199" s="246"/>
      <c r="BJ199" s="246"/>
      <c r="BK199" s="246"/>
      <c r="BL199" s="246"/>
      <c r="BM199" s="246"/>
      <c r="BN199" s="246"/>
      <c r="BO199" s="246"/>
      <c r="BP199" s="246"/>
      <c r="BQ199" s="246"/>
      <c r="BR199" s="246"/>
      <c r="BS199" s="246"/>
      <c r="BT199" s="246"/>
      <c r="BU199" s="246"/>
      <c r="BV199" s="246"/>
      <c r="BW199" s="246"/>
      <c r="BX199" s="246"/>
      <c r="BY199" s="246"/>
      <c r="BZ199" s="246"/>
      <c r="CA199" s="246"/>
      <c r="CB199" s="246"/>
      <c r="CC199" s="246"/>
      <c r="CD199" s="246"/>
      <c r="CE199" s="246"/>
      <c r="CF199" s="246"/>
      <c r="CG199" s="246"/>
      <c r="CH199" s="246"/>
      <c r="CI199" s="246"/>
      <c r="CJ199" s="246"/>
      <c r="CK199" s="246"/>
      <c r="CL199" s="246"/>
      <c r="CM199" s="246"/>
      <c r="CN199" s="246"/>
      <c r="CO199" s="246"/>
      <c r="CP199" s="246"/>
      <c r="CQ199" s="246"/>
      <c r="CR199" s="246"/>
      <c r="CS199" s="246"/>
      <c r="CT199" s="246"/>
      <c r="CU199" s="246"/>
      <c r="CV199" s="246"/>
      <c r="CW199" s="246"/>
      <c r="CX199" s="246"/>
      <c r="CY199" s="246"/>
      <c r="CZ199" s="246"/>
      <c r="DA199" s="246"/>
      <c r="DB199" s="246"/>
      <c r="DC199" s="246"/>
      <c r="DD199" s="246"/>
      <c r="DE199" s="246"/>
      <c r="DF199" s="246"/>
      <c r="DG199" s="246"/>
      <c r="DH199" s="246"/>
      <c r="DI199" s="246"/>
      <c r="DJ199" s="246"/>
      <c r="DK199" s="246"/>
      <c r="DL199" s="246"/>
    </row>
    <row r="200" spans="1:116" x14ac:dyDescent="0.25">
      <c r="A200" s="246"/>
      <c r="B200" s="246"/>
      <c r="C200" s="246"/>
      <c r="D200" s="246"/>
      <c r="E200" s="246"/>
      <c r="F200" s="246"/>
      <c r="G200" s="246"/>
      <c r="H200" s="246"/>
      <c r="I200" s="246"/>
      <c r="J200" s="246"/>
      <c r="K200" s="246"/>
      <c r="L200" s="246"/>
      <c r="M200" s="246"/>
      <c r="N200" s="246"/>
      <c r="O200" s="246"/>
      <c r="P200" s="246"/>
      <c r="Q200" s="246"/>
      <c r="R200" s="246"/>
      <c r="S200" s="246"/>
      <c r="T200" s="246"/>
      <c r="U200" s="246"/>
      <c r="V200" s="246"/>
      <c r="W200" s="246"/>
      <c r="X200" s="246"/>
      <c r="Y200" s="246"/>
      <c r="Z200" s="246"/>
      <c r="AA200" s="246"/>
      <c r="AB200" s="246"/>
      <c r="AC200" s="246"/>
      <c r="AD200" s="246"/>
      <c r="AE200" s="246"/>
      <c r="AF200" s="246"/>
      <c r="AG200" s="246"/>
      <c r="AH200" s="246"/>
      <c r="AI200" s="246"/>
      <c r="AJ200" s="246"/>
      <c r="AK200" s="246"/>
      <c r="AL200" s="246"/>
      <c r="AM200" s="246"/>
      <c r="AN200" s="246"/>
      <c r="AO200" s="246"/>
      <c r="AP200" s="246"/>
      <c r="AQ200" s="246"/>
      <c r="AR200" s="246"/>
      <c r="AS200" s="246"/>
      <c r="AT200" s="246"/>
      <c r="AU200" s="246"/>
      <c r="AV200" s="246"/>
      <c r="AW200" s="246"/>
      <c r="AX200" s="246"/>
      <c r="AY200" s="246"/>
      <c r="AZ200" s="246"/>
      <c r="BA200" s="246"/>
      <c r="BB200" s="246"/>
      <c r="BC200" s="246"/>
      <c r="BD200" s="246"/>
      <c r="BE200" s="246"/>
      <c r="BF200" s="246"/>
      <c r="BG200" s="246"/>
      <c r="BH200" s="246"/>
      <c r="BI200" s="246"/>
      <c r="BJ200" s="246"/>
      <c r="BK200" s="246"/>
      <c r="BL200" s="246"/>
      <c r="BM200" s="246"/>
      <c r="BN200" s="246"/>
      <c r="BO200" s="246"/>
      <c r="BP200" s="246"/>
      <c r="BQ200" s="246"/>
      <c r="BR200" s="246"/>
      <c r="BS200" s="246"/>
      <c r="BT200" s="246"/>
      <c r="BU200" s="246"/>
      <c r="BV200" s="246"/>
      <c r="BW200" s="246"/>
      <c r="BX200" s="246"/>
      <c r="BY200" s="246"/>
      <c r="BZ200" s="246"/>
      <c r="CA200" s="246"/>
      <c r="CB200" s="246"/>
      <c r="CC200" s="246"/>
      <c r="CD200" s="246"/>
      <c r="CE200" s="246"/>
      <c r="CF200" s="246"/>
      <c r="CG200" s="246"/>
      <c r="CH200" s="246"/>
      <c r="CI200" s="246"/>
      <c r="CJ200" s="246"/>
      <c r="CK200" s="246"/>
      <c r="CL200" s="246"/>
      <c r="CM200" s="246"/>
      <c r="CN200" s="246"/>
      <c r="CO200" s="246"/>
      <c r="CP200" s="246"/>
      <c r="CQ200" s="246"/>
      <c r="CR200" s="246"/>
      <c r="CS200" s="246"/>
      <c r="CT200" s="246"/>
      <c r="CU200" s="246"/>
      <c r="CV200" s="246"/>
      <c r="CW200" s="246"/>
      <c r="CX200" s="246"/>
      <c r="CY200" s="246"/>
      <c r="CZ200" s="246"/>
      <c r="DA200" s="246"/>
      <c r="DB200" s="246"/>
      <c r="DC200" s="246"/>
      <c r="DD200" s="246"/>
      <c r="DE200" s="246"/>
      <c r="DF200" s="246"/>
      <c r="DG200" s="246"/>
      <c r="DH200" s="246"/>
      <c r="DI200" s="246"/>
      <c r="DJ200" s="246"/>
      <c r="DK200" s="246"/>
      <c r="DL200" s="246"/>
    </row>
    <row r="201" spans="1:116" x14ac:dyDescent="0.25">
      <c r="A201" s="246"/>
      <c r="B201" s="246"/>
      <c r="C201" s="246"/>
      <c r="D201" s="246"/>
      <c r="E201" s="246"/>
      <c r="F201" s="246"/>
      <c r="G201" s="246"/>
      <c r="H201" s="246"/>
      <c r="I201" s="246"/>
      <c r="J201" s="246"/>
      <c r="K201" s="246"/>
      <c r="L201" s="246"/>
      <c r="M201" s="246"/>
      <c r="N201" s="246"/>
      <c r="O201" s="246"/>
      <c r="P201" s="246"/>
      <c r="Q201" s="246"/>
      <c r="R201" s="246"/>
      <c r="S201" s="246"/>
      <c r="T201" s="246"/>
      <c r="U201" s="246"/>
      <c r="V201" s="246"/>
      <c r="W201" s="246"/>
      <c r="X201" s="246"/>
      <c r="Y201" s="246"/>
      <c r="Z201" s="246"/>
      <c r="AA201" s="246"/>
      <c r="AB201" s="246"/>
      <c r="AC201" s="246"/>
      <c r="AD201" s="246"/>
      <c r="AE201" s="246"/>
      <c r="AF201" s="246"/>
      <c r="AG201" s="246"/>
      <c r="AH201" s="246"/>
      <c r="AI201" s="246"/>
      <c r="AJ201" s="246"/>
      <c r="AK201" s="246"/>
      <c r="AL201" s="246"/>
      <c r="AM201" s="246"/>
      <c r="AN201" s="246"/>
      <c r="AO201" s="246"/>
      <c r="AP201" s="246"/>
      <c r="AQ201" s="246"/>
      <c r="AR201" s="246"/>
      <c r="AS201" s="246"/>
      <c r="AT201" s="246"/>
      <c r="AU201" s="246"/>
      <c r="AV201" s="246"/>
      <c r="AW201" s="246"/>
      <c r="AX201" s="246"/>
      <c r="AY201" s="246"/>
      <c r="AZ201" s="246"/>
      <c r="BA201" s="246"/>
      <c r="BB201" s="246"/>
      <c r="BC201" s="246"/>
      <c r="BD201" s="246"/>
      <c r="BE201" s="246"/>
      <c r="BF201" s="246"/>
      <c r="BG201" s="246"/>
      <c r="BH201" s="246"/>
      <c r="BI201" s="246"/>
      <c r="BJ201" s="246"/>
      <c r="BK201" s="246"/>
      <c r="BL201" s="246"/>
      <c r="BM201" s="246"/>
      <c r="BN201" s="246"/>
      <c r="BO201" s="246"/>
      <c r="BP201" s="246"/>
      <c r="BQ201" s="246"/>
      <c r="BR201" s="246"/>
      <c r="BS201" s="246"/>
      <c r="BT201" s="246"/>
      <c r="BU201" s="246"/>
      <c r="BV201" s="246"/>
      <c r="BW201" s="246"/>
      <c r="BX201" s="246"/>
      <c r="BY201" s="246"/>
      <c r="BZ201" s="246"/>
      <c r="CA201" s="246"/>
      <c r="CB201" s="246"/>
      <c r="CC201" s="246"/>
      <c r="CD201" s="246"/>
      <c r="CE201" s="246"/>
      <c r="CF201" s="246"/>
      <c r="CG201" s="246"/>
      <c r="CH201" s="246"/>
      <c r="CI201" s="246"/>
      <c r="CJ201" s="246"/>
      <c r="CK201" s="246"/>
      <c r="CL201" s="246"/>
      <c r="CM201" s="246"/>
      <c r="CN201" s="246"/>
      <c r="CO201" s="246"/>
      <c r="CP201" s="246"/>
      <c r="CQ201" s="246"/>
      <c r="CR201" s="246"/>
      <c r="CS201" s="246"/>
      <c r="CT201" s="246"/>
      <c r="CU201" s="246"/>
      <c r="CV201" s="246"/>
      <c r="CW201" s="246"/>
      <c r="CX201" s="246"/>
      <c r="CY201" s="246"/>
      <c r="CZ201" s="246"/>
      <c r="DA201" s="246"/>
      <c r="DB201" s="246"/>
      <c r="DC201" s="246"/>
      <c r="DD201" s="246"/>
      <c r="DE201" s="246"/>
      <c r="DF201" s="246"/>
      <c r="DG201" s="246"/>
      <c r="DH201" s="246"/>
      <c r="DI201" s="246"/>
      <c r="DJ201" s="246"/>
      <c r="DK201" s="246"/>
      <c r="DL201" s="246"/>
    </row>
    <row r="202" spans="1:116" x14ac:dyDescent="0.25">
      <c r="A202" s="246"/>
      <c r="B202" s="246"/>
      <c r="C202" s="246"/>
      <c r="D202" s="246"/>
      <c r="E202" s="246"/>
      <c r="F202" s="246"/>
      <c r="G202" s="246"/>
      <c r="H202" s="246"/>
      <c r="I202" s="246"/>
      <c r="J202" s="246"/>
      <c r="K202" s="246"/>
      <c r="L202" s="246"/>
      <c r="M202" s="246"/>
      <c r="N202" s="246"/>
      <c r="O202" s="246"/>
      <c r="P202" s="246"/>
      <c r="Q202" s="246"/>
      <c r="R202" s="246"/>
      <c r="S202" s="246"/>
      <c r="T202" s="246"/>
      <c r="U202" s="246"/>
      <c r="V202" s="246"/>
      <c r="W202" s="246"/>
      <c r="X202" s="246"/>
      <c r="Y202" s="246"/>
      <c r="Z202" s="246"/>
      <c r="AA202" s="246"/>
      <c r="AB202" s="246"/>
      <c r="AC202" s="246"/>
      <c r="AD202" s="246"/>
      <c r="AE202" s="246"/>
      <c r="AF202" s="246"/>
      <c r="AG202" s="246"/>
      <c r="AH202" s="246"/>
      <c r="AI202" s="246"/>
      <c r="AJ202" s="246"/>
      <c r="AK202" s="246"/>
      <c r="AL202" s="246"/>
      <c r="AM202" s="246"/>
      <c r="AN202" s="246"/>
      <c r="AO202" s="246"/>
      <c r="AP202" s="246"/>
      <c r="AQ202" s="246"/>
      <c r="AR202" s="246"/>
      <c r="AS202" s="246"/>
      <c r="AT202" s="246"/>
      <c r="AU202" s="246"/>
      <c r="AV202" s="246"/>
      <c r="AW202" s="246"/>
      <c r="AX202" s="246"/>
      <c r="AY202" s="246"/>
      <c r="AZ202" s="246"/>
      <c r="BA202" s="246"/>
      <c r="BB202" s="246"/>
      <c r="BC202" s="246"/>
      <c r="BD202" s="246"/>
      <c r="BE202" s="246"/>
      <c r="BF202" s="246"/>
      <c r="BG202" s="246"/>
      <c r="BH202" s="246"/>
      <c r="BI202" s="246"/>
      <c r="BJ202" s="246"/>
      <c r="BK202" s="246"/>
      <c r="BL202" s="246"/>
      <c r="BM202" s="246"/>
      <c r="BN202" s="246"/>
      <c r="BO202" s="246"/>
      <c r="BP202" s="246"/>
      <c r="BQ202" s="246"/>
      <c r="BR202" s="246"/>
      <c r="BS202" s="246"/>
      <c r="BT202" s="246"/>
      <c r="BU202" s="246"/>
      <c r="BV202" s="246"/>
      <c r="BW202" s="246"/>
      <c r="BX202" s="246"/>
      <c r="BY202" s="246"/>
      <c r="BZ202" s="246"/>
      <c r="CA202" s="246"/>
      <c r="CB202" s="246"/>
      <c r="CC202" s="246"/>
      <c r="CD202" s="246"/>
      <c r="CE202" s="246"/>
      <c r="CF202" s="246"/>
      <c r="CG202" s="246"/>
      <c r="CH202" s="246"/>
      <c r="CI202" s="246"/>
      <c r="CJ202" s="246"/>
      <c r="CK202" s="246"/>
      <c r="CL202" s="246"/>
      <c r="CM202" s="246"/>
      <c r="CN202" s="246"/>
      <c r="CO202" s="246"/>
      <c r="CP202" s="246"/>
      <c r="CQ202" s="246"/>
      <c r="CR202" s="246"/>
      <c r="CS202" s="246"/>
      <c r="CT202" s="246"/>
      <c r="CU202" s="246"/>
      <c r="CV202" s="246"/>
      <c r="CW202" s="246"/>
      <c r="CX202" s="246"/>
      <c r="CY202" s="246"/>
      <c r="CZ202" s="246"/>
      <c r="DA202" s="246"/>
      <c r="DB202" s="246"/>
      <c r="DC202" s="246"/>
      <c r="DD202" s="246"/>
      <c r="DE202" s="246"/>
      <c r="DF202" s="246"/>
      <c r="DG202" s="246"/>
      <c r="DH202" s="246"/>
      <c r="DI202" s="246"/>
      <c r="DJ202" s="246"/>
      <c r="DK202" s="246"/>
      <c r="DL202" s="246"/>
    </row>
    <row r="203" spans="1:116" x14ac:dyDescent="0.25">
      <c r="A203" s="246"/>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246"/>
      <c r="AE203" s="246"/>
      <c r="AF203" s="246"/>
      <c r="AG203" s="246"/>
      <c r="AH203" s="246"/>
      <c r="AI203" s="246"/>
      <c r="AJ203" s="246"/>
      <c r="AK203" s="246"/>
      <c r="AL203" s="246"/>
      <c r="AM203" s="246"/>
      <c r="AN203" s="246"/>
      <c r="AO203" s="246"/>
      <c r="AP203" s="246"/>
      <c r="AQ203" s="246"/>
      <c r="AR203" s="246"/>
      <c r="AS203" s="246"/>
      <c r="AT203" s="246"/>
      <c r="AU203" s="246"/>
      <c r="AV203" s="246"/>
      <c r="AW203" s="246"/>
      <c r="AX203" s="246"/>
      <c r="AY203" s="246"/>
      <c r="AZ203" s="246"/>
      <c r="BA203" s="246"/>
      <c r="BB203" s="246"/>
      <c r="BC203" s="246"/>
      <c r="BD203" s="246"/>
      <c r="BE203" s="246"/>
      <c r="BF203" s="246"/>
      <c r="BG203" s="246"/>
      <c r="BH203" s="246"/>
      <c r="BI203" s="246"/>
      <c r="BJ203" s="246"/>
      <c r="BK203" s="246"/>
      <c r="BL203" s="246"/>
      <c r="BM203" s="246"/>
      <c r="BN203" s="246"/>
      <c r="BO203" s="246"/>
      <c r="BP203" s="246"/>
      <c r="BQ203" s="246"/>
      <c r="BR203" s="246"/>
      <c r="BS203" s="246"/>
      <c r="BT203" s="246"/>
      <c r="BU203" s="246"/>
      <c r="BV203" s="246"/>
      <c r="BW203" s="246"/>
      <c r="BX203" s="246"/>
      <c r="BY203" s="246"/>
      <c r="BZ203" s="246"/>
      <c r="CA203" s="246"/>
      <c r="CB203" s="246"/>
      <c r="CC203" s="246"/>
      <c r="CD203" s="246"/>
      <c r="CE203" s="246"/>
      <c r="CF203" s="246"/>
      <c r="CG203" s="246"/>
      <c r="CH203" s="246"/>
      <c r="CI203" s="246"/>
      <c r="CJ203" s="246"/>
      <c r="CK203" s="246"/>
      <c r="CL203" s="246"/>
      <c r="CM203" s="246"/>
      <c r="CN203" s="246"/>
      <c r="CO203" s="246"/>
      <c r="CP203" s="246"/>
      <c r="CQ203" s="246"/>
      <c r="CR203" s="246"/>
      <c r="CS203" s="246"/>
      <c r="CT203" s="246"/>
      <c r="CU203" s="246"/>
      <c r="CV203" s="246"/>
      <c r="CW203" s="246"/>
      <c r="CX203" s="246"/>
      <c r="CY203" s="246"/>
      <c r="CZ203" s="246"/>
      <c r="DA203" s="246"/>
      <c r="DB203" s="246"/>
      <c r="DC203" s="246"/>
      <c r="DD203" s="246"/>
      <c r="DE203" s="246"/>
      <c r="DF203" s="246"/>
      <c r="DG203" s="246"/>
      <c r="DH203" s="246"/>
      <c r="DI203" s="246"/>
      <c r="DJ203" s="246"/>
      <c r="DK203" s="246"/>
      <c r="DL203" s="246"/>
    </row>
    <row r="204" spans="1:116" x14ac:dyDescent="0.25">
      <c r="A204" s="246"/>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c r="Y204" s="246"/>
      <c r="Z204" s="246"/>
      <c r="AA204" s="246"/>
      <c r="AB204" s="246"/>
      <c r="AC204" s="246"/>
      <c r="AD204" s="246"/>
      <c r="AE204" s="246"/>
      <c r="AF204" s="246"/>
      <c r="AG204" s="246"/>
      <c r="AH204" s="246"/>
      <c r="AI204" s="246"/>
      <c r="AJ204" s="246"/>
      <c r="AK204" s="246"/>
      <c r="AL204" s="246"/>
      <c r="AM204" s="246"/>
      <c r="AN204" s="246"/>
      <c r="AO204" s="246"/>
      <c r="AP204" s="246"/>
      <c r="AQ204" s="246"/>
      <c r="AR204" s="246"/>
      <c r="AS204" s="246"/>
      <c r="AT204" s="246"/>
      <c r="AU204" s="246"/>
      <c r="AV204" s="246"/>
      <c r="AW204" s="246"/>
      <c r="AX204" s="246"/>
      <c r="AY204" s="246"/>
      <c r="AZ204" s="246"/>
      <c r="BA204" s="246"/>
      <c r="BB204" s="246"/>
      <c r="BC204" s="246"/>
      <c r="BD204" s="246"/>
      <c r="BE204" s="246"/>
      <c r="BF204" s="246"/>
      <c r="BG204" s="246"/>
      <c r="BH204" s="246"/>
      <c r="BI204" s="246"/>
      <c r="BJ204" s="246"/>
      <c r="BK204" s="246"/>
      <c r="BL204" s="246"/>
      <c r="BM204" s="246"/>
      <c r="BN204" s="246"/>
      <c r="BO204" s="246"/>
      <c r="BP204" s="246"/>
      <c r="BQ204" s="246"/>
      <c r="BR204" s="246"/>
      <c r="BS204" s="246"/>
      <c r="BT204" s="246"/>
      <c r="BU204" s="246"/>
      <c r="BV204" s="246"/>
      <c r="BW204" s="246"/>
      <c r="BX204" s="246"/>
      <c r="BY204" s="246"/>
      <c r="BZ204" s="246"/>
      <c r="CA204" s="246"/>
      <c r="CB204" s="246"/>
      <c r="CC204" s="246"/>
      <c r="CD204" s="246"/>
      <c r="CE204" s="246"/>
      <c r="CF204" s="246"/>
      <c r="CG204" s="246"/>
      <c r="CH204" s="246"/>
      <c r="CI204" s="246"/>
      <c r="CJ204" s="246"/>
      <c r="CK204" s="246"/>
      <c r="CL204" s="246"/>
      <c r="CM204" s="246"/>
      <c r="CN204" s="246"/>
      <c r="CO204" s="246"/>
      <c r="CP204" s="246"/>
      <c r="CQ204" s="246"/>
      <c r="CR204" s="246"/>
      <c r="CS204" s="246"/>
      <c r="CT204" s="246"/>
      <c r="CU204" s="246"/>
      <c r="CV204" s="246"/>
      <c r="CW204" s="246"/>
      <c r="CX204" s="246"/>
      <c r="CY204" s="246"/>
      <c r="CZ204" s="246"/>
      <c r="DA204" s="246"/>
      <c r="DB204" s="246"/>
      <c r="DC204" s="246"/>
      <c r="DD204" s="246"/>
      <c r="DE204" s="246"/>
      <c r="DF204" s="246"/>
      <c r="DG204" s="246"/>
      <c r="DH204" s="246"/>
      <c r="DI204" s="246"/>
      <c r="DJ204" s="246"/>
      <c r="DK204" s="246"/>
      <c r="DL204" s="246"/>
    </row>
    <row r="205" spans="1:116" x14ac:dyDescent="0.25">
      <c r="A205" s="246"/>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246"/>
      <c r="AE205" s="246"/>
      <c r="AF205" s="246"/>
      <c r="AG205" s="246"/>
      <c r="AH205" s="246"/>
      <c r="AI205" s="246"/>
      <c r="AJ205" s="246"/>
      <c r="AK205" s="246"/>
      <c r="AL205" s="246"/>
      <c r="AM205" s="246"/>
      <c r="AN205" s="246"/>
      <c r="AO205" s="246"/>
      <c r="AP205" s="246"/>
      <c r="AQ205" s="246"/>
      <c r="AR205" s="246"/>
      <c r="AS205" s="246"/>
      <c r="AT205" s="246"/>
      <c r="AU205" s="246"/>
      <c r="AV205" s="246"/>
      <c r="AW205" s="246"/>
      <c r="AX205" s="246"/>
      <c r="AY205" s="246"/>
      <c r="AZ205" s="246"/>
      <c r="BA205" s="246"/>
      <c r="BB205" s="246"/>
      <c r="BC205" s="246"/>
      <c r="BD205" s="246"/>
      <c r="BE205" s="246"/>
      <c r="BF205" s="246"/>
      <c r="BG205" s="246"/>
      <c r="BH205" s="246"/>
      <c r="BI205" s="246"/>
      <c r="BJ205" s="246"/>
      <c r="BK205" s="246"/>
      <c r="BL205" s="246"/>
      <c r="BM205" s="246"/>
      <c r="BN205" s="246"/>
      <c r="BO205" s="246"/>
      <c r="BP205" s="246"/>
      <c r="BQ205" s="246"/>
      <c r="BR205" s="246"/>
      <c r="BS205" s="246"/>
      <c r="BT205" s="246"/>
      <c r="BU205" s="246"/>
      <c r="BV205" s="246"/>
      <c r="BW205" s="246"/>
      <c r="BX205" s="246"/>
      <c r="BY205" s="246"/>
      <c r="BZ205" s="246"/>
      <c r="CA205" s="246"/>
      <c r="CB205" s="246"/>
      <c r="CC205" s="246"/>
      <c r="CD205" s="246"/>
      <c r="CE205" s="246"/>
      <c r="CF205" s="246"/>
      <c r="CG205" s="246"/>
      <c r="CH205" s="246"/>
      <c r="CI205" s="246"/>
      <c r="CJ205" s="246"/>
      <c r="CK205" s="246"/>
      <c r="CL205" s="246"/>
      <c r="CM205" s="246"/>
      <c r="CN205" s="246"/>
      <c r="CO205" s="246"/>
      <c r="CP205" s="246"/>
      <c r="CQ205" s="246"/>
      <c r="CR205" s="246"/>
      <c r="CS205" s="246"/>
      <c r="CT205" s="246"/>
      <c r="CU205" s="246"/>
      <c r="CV205" s="246"/>
      <c r="CW205" s="246"/>
      <c r="CX205" s="246"/>
      <c r="CY205" s="246"/>
      <c r="CZ205" s="246"/>
      <c r="DA205" s="246"/>
      <c r="DB205" s="246"/>
      <c r="DC205" s="246"/>
      <c r="DD205" s="246"/>
      <c r="DE205" s="246"/>
      <c r="DF205" s="246"/>
      <c r="DG205" s="246"/>
      <c r="DH205" s="246"/>
      <c r="DI205" s="246"/>
      <c r="DJ205" s="246"/>
      <c r="DK205" s="246"/>
      <c r="DL205" s="246"/>
    </row>
    <row r="206" spans="1:116" x14ac:dyDescent="0.25">
      <c r="A206" s="246"/>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c r="Y206" s="246"/>
      <c r="Z206" s="246"/>
      <c r="AA206" s="246"/>
      <c r="AB206" s="246"/>
      <c r="AC206" s="246"/>
      <c r="AD206" s="246"/>
      <c r="AE206" s="246"/>
      <c r="AF206" s="246"/>
      <c r="AG206" s="246"/>
      <c r="AH206" s="246"/>
      <c r="AI206" s="246"/>
      <c r="AJ206" s="246"/>
      <c r="AK206" s="246"/>
      <c r="AL206" s="246"/>
      <c r="AM206" s="246"/>
      <c r="AN206" s="246"/>
      <c r="AO206" s="246"/>
      <c r="AP206" s="246"/>
      <c r="AQ206" s="246"/>
      <c r="AR206" s="246"/>
      <c r="AS206" s="246"/>
      <c r="AT206" s="246"/>
      <c r="AU206" s="246"/>
      <c r="AV206" s="246"/>
      <c r="AW206" s="246"/>
      <c r="AX206" s="246"/>
      <c r="AY206" s="246"/>
      <c r="AZ206" s="246"/>
      <c r="BA206" s="246"/>
      <c r="BB206" s="246"/>
      <c r="BC206" s="246"/>
      <c r="BD206" s="246"/>
      <c r="BE206" s="246"/>
      <c r="BF206" s="246"/>
      <c r="BG206" s="246"/>
      <c r="BH206" s="246"/>
      <c r="BI206" s="246"/>
      <c r="BJ206" s="246"/>
      <c r="BK206" s="246"/>
      <c r="BL206" s="246"/>
      <c r="BM206" s="246"/>
      <c r="BN206" s="246"/>
      <c r="BO206" s="246"/>
      <c r="BP206" s="246"/>
      <c r="BQ206" s="246"/>
      <c r="BR206" s="246"/>
      <c r="BS206" s="246"/>
      <c r="BT206" s="246"/>
      <c r="BU206" s="246"/>
      <c r="BV206" s="246"/>
      <c r="BW206" s="246"/>
      <c r="BX206" s="246"/>
      <c r="BY206" s="246"/>
      <c r="BZ206" s="246"/>
      <c r="CA206" s="246"/>
      <c r="CB206" s="246"/>
      <c r="CC206" s="246"/>
      <c r="CD206" s="246"/>
      <c r="CE206" s="246"/>
      <c r="CF206" s="246"/>
      <c r="CG206" s="246"/>
      <c r="CH206" s="246"/>
      <c r="CI206" s="246"/>
      <c r="CJ206" s="246"/>
      <c r="CK206" s="246"/>
      <c r="CL206" s="246"/>
      <c r="CM206" s="246"/>
      <c r="CN206" s="246"/>
      <c r="CO206" s="246"/>
      <c r="CP206" s="246"/>
      <c r="CQ206" s="246"/>
      <c r="CR206" s="246"/>
      <c r="CS206" s="246"/>
      <c r="CT206" s="246"/>
      <c r="CU206" s="246"/>
      <c r="CV206" s="246"/>
      <c r="CW206" s="246"/>
      <c r="CX206" s="246"/>
      <c r="CY206" s="246"/>
      <c r="CZ206" s="246"/>
      <c r="DA206" s="246"/>
      <c r="DB206" s="246"/>
      <c r="DC206" s="246"/>
      <c r="DD206" s="246"/>
      <c r="DE206" s="246"/>
      <c r="DF206" s="246"/>
      <c r="DG206" s="246"/>
      <c r="DH206" s="246"/>
      <c r="DI206" s="246"/>
      <c r="DJ206" s="246"/>
      <c r="DK206" s="246"/>
      <c r="DL206" s="246"/>
    </row>
    <row r="207" spans="1:116" x14ac:dyDescent="0.25">
      <c r="A207" s="246"/>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c r="Y207" s="246"/>
      <c r="Z207" s="246"/>
      <c r="AA207" s="246"/>
      <c r="AB207" s="246"/>
      <c r="AC207" s="246"/>
      <c r="AD207" s="246"/>
      <c r="AE207" s="246"/>
      <c r="AF207" s="246"/>
      <c r="AG207" s="246"/>
      <c r="AH207" s="246"/>
      <c r="AI207" s="246"/>
      <c r="AJ207" s="246"/>
      <c r="AK207" s="246"/>
      <c r="AL207" s="246"/>
      <c r="AM207" s="246"/>
      <c r="AN207" s="246"/>
      <c r="AO207" s="246"/>
      <c r="AP207" s="246"/>
      <c r="AQ207" s="246"/>
      <c r="AR207" s="246"/>
      <c r="AS207" s="246"/>
      <c r="AT207" s="246"/>
      <c r="AU207" s="246"/>
      <c r="AV207" s="246"/>
      <c r="AW207" s="246"/>
      <c r="AX207" s="246"/>
      <c r="AY207" s="246"/>
      <c r="AZ207" s="246"/>
      <c r="BA207" s="246"/>
      <c r="BB207" s="246"/>
      <c r="BC207" s="246"/>
      <c r="BD207" s="246"/>
      <c r="BE207" s="246"/>
      <c r="BF207" s="246"/>
      <c r="BG207" s="246"/>
      <c r="BH207" s="246"/>
      <c r="BI207" s="246"/>
      <c r="BJ207" s="246"/>
      <c r="BK207" s="246"/>
      <c r="BL207" s="246"/>
      <c r="BM207" s="246"/>
      <c r="BN207" s="246"/>
      <c r="BO207" s="246"/>
      <c r="BP207" s="246"/>
      <c r="BQ207" s="246"/>
      <c r="BR207" s="246"/>
      <c r="BS207" s="246"/>
      <c r="BT207" s="246"/>
      <c r="BU207" s="246"/>
      <c r="BV207" s="246"/>
      <c r="BW207" s="246"/>
      <c r="BX207" s="246"/>
      <c r="BY207" s="246"/>
      <c r="BZ207" s="246"/>
      <c r="CA207" s="246"/>
      <c r="CB207" s="246"/>
      <c r="CC207" s="246"/>
      <c r="CD207" s="246"/>
      <c r="CE207" s="246"/>
      <c r="CF207" s="246"/>
      <c r="CG207" s="246"/>
      <c r="CH207" s="246"/>
      <c r="CI207" s="246"/>
      <c r="CJ207" s="246"/>
      <c r="CK207" s="246"/>
      <c r="CL207" s="246"/>
      <c r="CM207" s="246"/>
      <c r="CN207" s="246"/>
      <c r="CO207" s="246"/>
      <c r="CP207" s="246"/>
      <c r="CQ207" s="246"/>
      <c r="CR207" s="246"/>
      <c r="CS207" s="246"/>
      <c r="CT207" s="246"/>
      <c r="CU207" s="246"/>
      <c r="CV207" s="246"/>
      <c r="CW207" s="246"/>
      <c r="CX207" s="246"/>
      <c r="CY207" s="246"/>
      <c r="CZ207" s="246"/>
      <c r="DA207" s="246"/>
      <c r="DB207" s="246"/>
      <c r="DC207" s="246"/>
      <c r="DD207" s="246"/>
      <c r="DE207" s="246"/>
      <c r="DF207" s="246"/>
      <c r="DG207" s="246"/>
      <c r="DH207" s="246"/>
      <c r="DI207" s="246"/>
      <c r="DJ207" s="246"/>
      <c r="DK207" s="246"/>
      <c r="DL207" s="246"/>
    </row>
    <row r="208" spans="1:116" x14ac:dyDescent="0.25">
      <c r="A208" s="246"/>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246"/>
      <c r="AE208" s="246"/>
      <c r="AF208" s="246"/>
      <c r="AG208" s="246"/>
      <c r="AH208" s="246"/>
      <c r="AI208" s="246"/>
      <c r="AJ208" s="246"/>
      <c r="AK208" s="246"/>
      <c r="AL208" s="246"/>
      <c r="AM208" s="246"/>
      <c r="AN208" s="246"/>
      <c r="AO208" s="246"/>
      <c r="AP208" s="246"/>
      <c r="AQ208" s="246"/>
      <c r="AR208" s="246"/>
      <c r="AS208" s="246"/>
      <c r="AT208" s="246"/>
      <c r="AU208" s="246"/>
      <c r="AV208" s="246"/>
      <c r="AW208" s="246"/>
      <c r="AX208" s="246"/>
      <c r="AY208" s="246"/>
      <c r="AZ208" s="246"/>
      <c r="BA208" s="246"/>
      <c r="BB208" s="246"/>
      <c r="BC208" s="246"/>
      <c r="BD208" s="246"/>
      <c r="BE208" s="246"/>
      <c r="BF208" s="246"/>
      <c r="BG208" s="246"/>
      <c r="BH208" s="246"/>
      <c r="BI208" s="246"/>
      <c r="BJ208" s="246"/>
      <c r="BK208" s="246"/>
      <c r="BL208" s="246"/>
      <c r="BM208" s="246"/>
      <c r="BN208" s="246"/>
      <c r="BO208" s="246"/>
      <c r="BP208" s="246"/>
      <c r="BQ208" s="246"/>
      <c r="BR208" s="246"/>
      <c r="BS208" s="246"/>
      <c r="BT208" s="246"/>
      <c r="BU208" s="246"/>
      <c r="BV208" s="246"/>
      <c r="BW208" s="246"/>
      <c r="BX208" s="246"/>
      <c r="BY208" s="246"/>
      <c r="BZ208" s="246"/>
      <c r="CA208" s="246"/>
      <c r="CB208" s="246"/>
      <c r="CC208" s="246"/>
      <c r="CD208" s="246"/>
      <c r="CE208" s="246"/>
      <c r="CF208" s="246"/>
      <c r="CG208" s="246"/>
      <c r="CH208" s="246"/>
      <c r="CI208" s="246"/>
      <c r="CJ208" s="246"/>
      <c r="CK208" s="246"/>
      <c r="CL208" s="246"/>
      <c r="CM208" s="246"/>
      <c r="CN208" s="246"/>
      <c r="CO208" s="246"/>
      <c r="CP208" s="246"/>
      <c r="CQ208" s="246"/>
      <c r="CR208" s="246"/>
      <c r="CS208" s="246"/>
      <c r="CT208" s="246"/>
      <c r="CU208" s="246"/>
      <c r="CV208" s="246"/>
      <c r="CW208" s="246"/>
      <c r="CX208" s="246"/>
      <c r="CY208" s="246"/>
      <c r="CZ208" s="246"/>
      <c r="DA208" s="246"/>
      <c r="DB208" s="246"/>
      <c r="DC208" s="246"/>
      <c r="DD208" s="246"/>
      <c r="DE208" s="246"/>
      <c r="DF208" s="246"/>
      <c r="DG208" s="246"/>
      <c r="DH208" s="246"/>
      <c r="DI208" s="246"/>
      <c r="DJ208" s="246"/>
      <c r="DK208" s="246"/>
      <c r="DL208" s="246"/>
    </row>
    <row r="209" spans="1:116" x14ac:dyDescent="0.25">
      <c r="A209" s="246"/>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c r="AZ209" s="246"/>
      <c r="BA209" s="246"/>
      <c r="BB209" s="246"/>
      <c r="BC209" s="246"/>
      <c r="BD209" s="246"/>
      <c r="BE209" s="246"/>
      <c r="BF209" s="246"/>
      <c r="BG209" s="246"/>
      <c r="BH209" s="246"/>
      <c r="BI209" s="246"/>
      <c r="BJ209" s="246"/>
      <c r="BK209" s="246"/>
      <c r="BL209" s="246"/>
      <c r="BM209" s="246"/>
      <c r="BN209" s="246"/>
      <c r="BO209" s="246"/>
      <c r="BP209" s="246"/>
      <c r="BQ209" s="246"/>
      <c r="BR209" s="246"/>
      <c r="BS209" s="246"/>
      <c r="BT209" s="246"/>
      <c r="BU209" s="246"/>
      <c r="BV209" s="246"/>
      <c r="BW209" s="246"/>
      <c r="BX209" s="246"/>
      <c r="BY209" s="246"/>
      <c r="BZ209" s="246"/>
      <c r="CA209" s="246"/>
      <c r="CB209" s="246"/>
      <c r="CC209" s="246"/>
      <c r="CD209" s="246"/>
      <c r="CE209" s="246"/>
      <c r="CF209" s="246"/>
      <c r="CG209" s="246"/>
      <c r="CH209" s="246"/>
      <c r="CI209" s="246"/>
      <c r="CJ209" s="246"/>
      <c r="CK209" s="246"/>
      <c r="CL209" s="246"/>
      <c r="CM209" s="246"/>
      <c r="CN209" s="246"/>
      <c r="CO209" s="246"/>
      <c r="CP209" s="246"/>
      <c r="CQ209" s="246"/>
      <c r="CR209" s="246"/>
      <c r="CS209" s="246"/>
      <c r="CT209" s="246"/>
      <c r="CU209" s="246"/>
      <c r="CV209" s="246"/>
      <c r="CW209" s="246"/>
      <c r="CX209" s="246"/>
      <c r="CY209" s="246"/>
      <c r="CZ209" s="246"/>
      <c r="DA209" s="246"/>
      <c r="DB209" s="246"/>
      <c r="DC209" s="246"/>
      <c r="DD209" s="246"/>
      <c r="DE209" s="246"/>
      <c r="DF209" s="246"/>
      <c r="DG209" s="246"/>
      <c r="DH209" s="246"/>
      <c r="DI209" s="246"/>
      <c r="DJ209" s="246"/>
      <c r="DK209" s="246"/>
      <c r="DL209" s="246"/>
    </row>
    <row r="210" spans="1:116" x14ac:dyDescent="0.25">
      <c r="A210" s="246"/>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c r="AS210" s="246"/>
      <c r="AT210" s="246"/>
      <c r="AU210" s="246"/>
      <c r="AV210" s="246"/>
      <c r="AW210" s="246"/>
      <c r="AX210" s="246"/>
      <c r="AY210" s="246"/>
      <c r="AZ210" s="246"/>
      <c r="BA210" s="246"/>
      <c r="BB210" s="246"/>
      <c r="BC210" s="246"/>
      <c r="BD210" s="246"/>
      <c r="BE210" s="246"/>
      <c r="BF210" s="246"/>
      <c r="BG210" s="246"/>
      <c r="BH210" s="246"/>
      <c r="BI210" s="246"/>
      <c r="BJ210" s="246"/>
      <c r="BK210" s="246"/>
      <c r="BL210" s="246"/>
      <c r="BM210" s="246"/>
      <c r="BN210" s="246"/>
      <c r="BO210" s="246"/>
      <c r="BP210" s="246"/>
      <c r="BQ210" s="246"/>
      <c r="BR210" s="246"/>
      <c r="BS210" s="246"/>
      <c r="BT210" s="246"/>
      <c r="BU210" s="246"/>
      <c r="BV210" s="246"/>
      <c r="BW210" s="246"/>
      <c r="BX210" s="246"/>
      <c r="BY210" s="246"/>
      <c r="BZ210" s="246"/>
      <c r="CA210" s="246"/>
      <c r="CB210" s="246"/>
      <c r="CC210" s="246"/>
      <c r="CD210" s="246"/>
      <c r="CE210" s="246"/>
      <c r="CF210" s="246"/>
      <c r="CG210" s="246"/>
      <c r="CH210" s="246"/>
      <c r="CI210" s="246"/>
      <c r="CJ210" s="246"/>
      <c r="CK210" s="246"/>
      <c r="CL210" s="246"/>
      <c r="CM210" s="246"/>
      <c r="CN210" s="246"/>
      <c r="CO210" s="246"/>
      <c r="CP210" s="246"/>
      <c r="CQ210" s="246"/>
      <c r="CR210" s="246"/>
      <c r="CS210" s="246"/>
      <c r="CT210" s="246"/>
      <c r="CU210" s="246"/>
      <c r="CV210" s="246"/>
      <c r="CW210" s="246"/>
      <c r="CX210" s="246"/>
      <c r="CY210" s="246"/>
      <c r="CZ210" s="246"/>
      <c r="DA210" s="246"/>
      <c r="DB210" s="246"/>
      <c r="DC210" s="246"/>
      <c r="DD210" s="246"/>
      <c r="DE210" s="246"/>
      <c r="DF210" s="246"/>
      <c r="DG210" s="246"/>
      <c r="DH210" s="246"/>
      <c r="DI210" s="246"/>
      <c r="DJ210" s="246"/>
      <c r="DK210" s="246"/>
      <c r="DL210" s="246"/>
    </row>
    <row r="211" spans="1:116" x14ac:dyDescent="0.25">
      <c r="A211" s="246"/>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c r="Y211" s="246"/>
      <c r="Z211" s="246"/>
      <c r="AA211" s="246"/>
      <c r="AB211" s="246"/>
      <c r="AC211" s="246"/>
      <c r="AD211" s="246"/>
      <c r="AE211" s="246"/>
      <c r="AF211" s="246"/>
      <c r="AG211" s="246"/>
      <c r="AH211" s="246"/>
      <c r="AI211" s="246"/>
      <c r="AJ211" s="246"/>
      <c r="AK211" s="246"/>
      <c r="AL211" s="246"/>
      <c r="AM211" s="246"/>
      <c r="AN211" s="246"/>
      <c r="AO211" s="246"/>
      <c r="AP211" s="246"/>
      <c r="AQ211" s="246"/>
      <c r="AR211" s="246"/>
      <c r="AS211" s="246"/>
      <c r="AT211" s="246"/>
      <c r="AU211" s="246"/>
      <c r="AV211" s="246"/>
      <c r="AW211" s="246"/>
      <c r="AX211" s="246"/>
      <c r="AY211" s="246"/>
      <c r="AZ211" s="246"/>
      <c r="BA211" s="246"/>
      <c r="BB211" s="246"/>
      <c r="BC211" s="246"/>
      <c r="BD211" s="246"/>
      <c r="BE211" s="246"/>
      <c r="BF211" s="246"/>
      <c r="BG211" s="246"/>
      <c r="BH211" s="246"/>
      <c r="BI211" s="246"/>
      <c r="BJ211" s="246"/>
      <c r="BK211" s="246"/>
      <c r="BL211" s="246"/>
      <c r="BM211" s="246"/>
      <c r="BN211" s="246"/>
      <c r="BO211" s="246"/>
      <c r="BP211" s="246"/>
      <c r="BQ211" s="246"/>
      <c r="BR211" s="246"/>
      <c r="BS211" s="246"/>
      <c r="BT211" s="246"/>
      <c r="BU211" s="246"/>
      <c r="BV211" s="246"/>
      <c r="BW211" s="246"/>
      <c r="BX211" s="246"/>
      <c r="BY211" s="246"/>
      <c r="BZ211" s="246"/>
      <c r="CA211" s="246"/>
      <c r="CB211" s="246"/>
      <c r="CC211" s="246"/>
      <c r="CD211" s="246"/>
      <c r="CE211" s="246"/>
      <c r="CF211" s="246"/>
      <c r="CG211" s="246"/>
      <c r="CH211" s="246"/>
      <c r="CI211" s="246"/>
      <c r="CJ211" s="246"/>
      <c r="CK211" s="246"/>
      <c r="CL211" s="246"/>
      <c r="CM211" s="246"/>
      <c r="CN211" s="246"/>
      <c r="CO211" s="246"/>
      <c r="CP211" s="246"/>
      <c r="CQ211" s="246"/>
      <c r="CR211" s="246"/>
      <c r="CS211" s="246"/>
      <c r="CT211" s="246"/>
      <c r="CU211" s="246"/>
      <c r="CV211" s="246"/>
      <c r="CW211" s="246"/>
      <c r="CX211" s="246"/>
      <c r="CY211" s="246"/>
      <c r="CZ211" s="246"/>
      <c r="DA211" s="246"/>
      <c r="DB211" s="246"/>
      <c r="DC211" s="246"/>
      <c r="DD211" s="246"/>
      <c r="DE211" s="246"/>
      <c r="DF211" s="246"/>
      <c r="DG211" s="246"/>
      <c r="DH211" s="246"/>
      <c r="DI211" s="246"/>
      <c r="DJ211" s="246"/>
      <c r="DK211" s="246"/>
      <c r="DL211" s="246"/>
    </row>
    <row r="212" spans="1:116" x14ac:dyDescent="0.25">
      <c r="A212" s="246"/>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246"/>
      <c r="AE212" s="246"/>
      <c r="AF212" s="246"/>
      <c r="AG212" s="246"/>
      <c r="AH212" s="246"/>
      <c r="AI212" s="246"/>
      <c r="AJ212" s="246"/>
      <c r="AK212" s="246"/>
      <c r="AL212" s="246"/>
      <c r="AM212" s="246"/>
      <c r="AN212" s="246"/>
      <c r="AO212" s="246"/>
      <c r="AP212" s="246"/>
      <c r="AQ212" s="246"/>
      <c r="AR212" s="246"/>
      <c r="AS212" s="246"/>
      <c r="AT212" s="246"/>
      <c r="AU212" s="246"/>
      <c r="AV212" s="246"/>
      <c r="AW212" s="246"/>
      <c r="AX212" s="246"/>
      <c r="AY212" s="246"/>
      <c r="AZ212" s="246"/>
      <c r="BA212" s="246"/>
      <c r="BB212" s="246"/>
      <c r="BC212" s="246"/>
      <c r="BD212" s="246"/>
      <c r="BE212" s="246"/>
      <c r="BF212" s="246"/>
      <c r="BG212" s="246"/>
      <c r="BH212" s="246"/>
      <c r="BI212" s="246"/>
      <c r="BJ212" s="246"/>
      <c r="BK212" s="246"/>
      <c r="BL212" s="246"/>
      <c r="BM212" s="246"/>
      <c r="BN212" s="246"/>
      <c r="BO212" s="246"/>
      <c r="BP212" s="246"/>
      <c r="BQ212" s="246"/>
      <c r="BR212" s="246"/>
      <c r="BS212" s="246"/>
      <c r="BT212" s="246"/>
      <c r="BU212" s="246"/>
      <c r="BV212" s="246"/>
      <c r="BW212" s="246"/>
      <c r="BX212" s="246"/>
      <c r="BY212" s="246"/>
      <c r="BZ212" s="246"/>
      <c r="CA212" s="246"/>
      <c r="CB212" s="246"/>
      <c r="CC212" s="246"/>
      <c r="CD212" s="246"/>
      <c r="CE212" s="246"/>
      <c r="CF212" s="246"/>
      <c r="CG212" s="246"/>
      <c r="CH212" s="246"/>
      <c r="CI212" s="246"/>
      <c r="CJ212" s="246"/>
      <c r="CK212" s="246"/>
      <c r="CL212" s="246"/>
      <c r="CM212" s="246"/>
      <c r="CN212" s="246"/>
      <c r="CO212" s="246"/>
      <c r="CP212" s="246"/>
      <c r="CQ212" s="246"/>
      <c r="CR212" s="246"/>
      <c r="CS212" s="246"/>
      <c r="CT212" s="246"/>
      <c r="CU212" s="246"/>
      <c r="CV212" s="246"/>
      <c r="CW212" s="246"/>
      <c r="CX212" s="246"/>
      <c r="CY212" s="246"/>
      <c r="CZ212" s="246"/>
      <c r="DA212" s="246"/>
      <c r="DB212" s="246"/>
      <c r="DC212" s="246"/>
      <c r="DD212" s="246"/>
      <c r="DE212" s="246"/>
      <c r="DF212" s="246"/>
      <c r="DG212" s="246"/>
      <c r="DH212" s="246"/>
      <c r="DI212" s="246"/>
      <c r="DJ212" s="246"/>
      <c r="DK212" s="246"/>
      <c r="DL212" s="246"/>
    </row>
    <row r="213" spans="1:116" x14ac:dyDescent="0.25">
      <c r="A213" s="246"/>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c r="Y213" s="246"/>
      <c r="Z213" s="246"/>
      <c r="AA213" s="246"/>
      <c r="AB213" s="246"/>
      <c r="AC213" s="246"/>
      <c r="AD213" s="246"/>
      <c r="AE213" s="246"/>
      <c r="AF213" s="246"/>
      <c r="AG213" s="246"/>
      <c r="AH213" s="246"/>
      <c r="AI213" s="246"/>
      <c r="AJ213" s="246"/>
      <c r="AK213" s="246"/>
      <c r="AL213" s="246"/>
      <c r="AM213" s="246"/>
      <c r="AN213" s="246"/>
      <c r="AO213" s="246"/>
      <c r="AP213" s="246"/>
      <c r="AQ213" s="246"/>
      <c r="AR213" s="246"/>
      <c r="AS213" s="246"/>
      <c r="AT213" s="246"/>
      <c r="AU213" s="246"/>
      <c r="AV213" s="246"/>
      <c r="AW213" s="246"/>
      <c r="AX213" s="246"/>
      <c r="AY213" s="246"/>
      <c r="AZ213" s="246"/>
      <c r="BA213" s="246"/>
      <c r="BB213" s="246"/>
      <c r="BC213" s="246"/>
      <c r="BD213" s="246"/>
      <c r="BE213" s="246"/>
      <c r="BF213" s="246"/>
      <c r="BG213" s="246"/>
      <c r="BH213" s="246"/>
      <c r="BI213" s="246"/>
      <c r="BJ213" s="246"/>
      <c r="BK213" s="246"/>
      <c r="BL213" s="246"/>
      <c r="BM213" s="246"/>
      <c r="BN213" s="246"/>
      <c r="BO213" s="246"/>
      <c r="BP213" s="246"/>
      <c r="BQ213" s="246"/>
      <c r="BR213" s="246"/>
      <c r="BS213" s="246"/>
      <c r="BT213" s="246"/>
      <c r="BU213" s="246"/>
      <c r="BV213" s="246"/>
      <c r="BW213" s="246"/>
      <c r="BX213" s="246"/>
      <c r="BY213" s="246"/>
      <c r="BZ213" s="246"/>
      <c r="CA213" s="246"/>
      <c r="CB213" s="246"/>
      <c r="CC213" s="246"/>
      <c r="CD213" s="246"/>
      <c r="CE213" s="246"/>
      <c r="CF213" s="246"/>
      <c r="CG213" s="246"/>
      <c r="CH213" s="246"/>
      <c r="CI213" s="246"/>
      <c r="CJ213" s="246"/>
      <c r="CK213" s="246"/>
      <c r="CL213" s="246"/>
      <c r="CM213" s="246"/>
      <c r="CN213" s="246"/>
      <c r="CO213" s="246"/>
      <c r="CP213" s="246"/>
      <c r="CQ213" s="246"/>
      <c r="CR213" s="246"/>
      <c r="CS213" s="246"/>
      <c r="CT213" s="246"/>
      <c r="CU213" s="246"/>
      <c r="CV213" s="246"/>
      <c r="CW213" s="246"/>
      <c r="CX213" s="246"/>
      <c r="CY213" s="246"/>
      <c r="CZ213" s="246"/>
      <c r="DA213" s="246"/>
      <c r="DB213" s="246"/>
      <c r="DC213" s="246"/>
      <c r="DD213" s="246"/>
      <c r="DE213" s="246"/>
      <c r="DF213" s="246"/>
      <c r="DG213" s="246"/>
      <c r="DH213" s="246"/>
      <c r="DI213" s="246"/>
      <c r="DJ213" s="246"/>
      <c r="DK213" s="246"/>
      <c r="DL213" s="246"/>
    </row>
    <row r="214" spans="1:116" x14ac:dyDescent="0.25">
      <c r="A214" s="246"/>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c r="Y214" s="246"/>
      <c r="Z214" s="246"/>
      <c r="AA214" s="246"/>
      <c r="AB214" s="246"/>
      <c r="AC214" s="246"/>
      <c r="AD214" s="246"/>
      <c r="AE214" s="246"/>
      <c r="AF214" s="246"/>
      <c r="AG214" s="246"/>
      <c r="AH214" s="246"/>
      <c r="AI214" s="246"/>
      <c r="AJ214" s="246"/>
      <c r="AK214" s="246"/>
      <c r="AL214" s="246"/>
      <c r="AM214" s="246"/>
      <c r="AN214" s="246"/>
      <c r="AO214" s="246"/>
      <c r="AP214" s="246"/>
      <c r="AQ214" s="246"/>
      <c r="AR214" s="246"/>
      <c r="AS214" s="246"/>
      <c r="AT214" s="246"/>
      <c r="AU214" s="246"/>
      <c r="AV214" s="246"/>
      <c r="AW214" s="246"/>
      <c r="AX214" s="246"/>
      <c r="AY214" s="246"/>
      <c r="AZ214" s="246"/>
      <c r="BA214" s="246"/>
      <c r="BB214" s="246"/>
      <c r="BC214" s="246"/>
      <c r="BD214" s="246"/>
      <c r="BE214" s="246"/>
      <c r="BF214" s="246"/>
      <c r="BG214" s="246"/>
      <c r="BH214" s="246"/>
      <c r="BI214" s="246"/>
      <c r="BJ214" s="246"/>
      <c r="BK214" s="246"/>
      <c r="BL214" s="246"/>
      <c r="BM214" s="246"/>
      <c r="BN214" s="246"/>
      <c r="BO214" s="246"/>
      <c r="BP214" s="246"/>
      <c r="BQ214" s="246"/>
      <c r="BR214" s="246"/>
      <c r="BS214" s="246"/>
      <c r="BT214" s="246"/>
      <c r="BU214" s="246"/>
      <c r="BV214" s="246"/>
      <c r="BW214" s="246"/>
      <c r="BX214" s="246"/>
      <c r="BY214" s="246"/>
      <c r="BZ214" s="246"/>
      <c r="CA214" s="246"/>
      <c r="CB214" s="246"/>
      <c r="CC214" s="246"/>
      <c r="CD214" s="246"/>
      <c r="CE214" s="246"/>
      <c r="CF214" s="246"/>
      <c r="CG214" s="246"/>
      <c r="CH214" s="246"/>
      <c r="CI214" s="246"/>
      <c r="CJ214" s="246"/>
      <c r="CK214" s="246"/>
      <c r="CL214" s="246"/>
      <c r="CM214" s="246"/>
      <c r="CN214" s="246"/>
      <c r="CO214" s="246"/>
      <c r="CP214" s="246"/>
      <c r="CQ214" s="246"/>
      <c r="CR214" s="246"/>
      <c r="CS214" s="246"/>
      <c r="CT214" s="246"/>
      <c r="CU214" s="246"/>
      <c r="CV214" s="246"/>
      <c r="CW214" s="246"/>
      <c r="CX214" s="246"/>
      <c r="CY214" s="246"/>
      <c r="CZ214" s="246"/>
      <c r="DA214" s="246"/>
      <c r="DB214" s="246"/>
      <c r="DC214" s="246"/>
      <c r="DD214" s="246"/>
      <c r="DE214" s="246"/>
      <c r="DF214" s="246"/>
      <c r="DG214" s="246"/>
      <c r="DH214" s="246"/>
      <c r="DI214" s="246"/>
      <c r="DJ214" s="246"/>
      <c r="DK214" s="246"/>
      <c r="DL214" s="246"/>
    </row>
    <row r="215" spans="1:116" x14ac:dyDescent="0.25">
      <c r="A215" s="246"/>
      <c r="B215" s="246"/>
      <c r="C215" s="246"/>
      <c r="D215" s="246"/>
      <c r="E215" s="246"/>
      <c r="F215" s="246"/>
      <c r="G215" s="246"/>
      <c r="H215" s="246"/>
      <c r="I215" s="246"/>
      <c r="J215" s="246"/>
      <c r="K215" s="246"/>
      <c r="L215" s="246"/>
      <c r="M215" s="246"/>
      <c r="N215" s="246"/>
      <c r="O215" s="246"/>
      <c r="P215" s="246"/>
      <c r="Q215" s="246"/>
      <c r="R215" s="246"/>
      <c r="S215" s="246"/>
      <c r="T215" s="246"/>
      <c r="U215" s="246"/>
      <c r="V215" s="246"/>
      <c r="W215" s="246"/>
      <c r="X215" s="246"/>
      <c r="Y215" s="246"/>
      <c r="Z215" s="246"/>
      <c r="AA215" s="246"/>
      <c r="AB215" s="246"/>
      <c r="AC215" s="246"/>
      <c r="AD215" s="246"/>
      <c r="AE215" s="246"/>
      <c r="AF215" s="246"/>
      <c r="AG215" s="246"/>
      <c r="AH215" s="246"/>
      <c r="AI215" s="246"/>
      <c r="AJ215" s="246"/>
      <c r="AK215" s="246"/>
      <c r="AL215" s="246"/>
      <c r="AM215" s="246"/>
      <c r="AN215" s="246"/>
      <c r="AO215" s="246"/>
      <c r="AP215" s="246"/>
      <c r="AQ215" s="246"/>
      <c r="AR215" s="246"/>
      <c r="AS215" s="246"/>
      <c r="AT215" s="246"/>
      <c r="AU215" s="246"/>
      <c r="AV215" s="246"/>
      <c r="AW215" s="246"/>
      <c r="AX215" s="246"/>
      <c r="AY215" s="246"/>
      <c r="AZ215" s="246"/>
      <c r="BA215" s="246"/>
      <c r="BB215" s="246"/>
      <c r="BC215" s="246"/>
      <c r="BD215" s="246"/>
      <c r="BE215" s="246"/>
      <c r="BF215" s="246"/>
      <c r="BG215" s="246"/>
      <c r="BH215" s="246"/>
      <c r="BI215" s="246"/>
      <c r="BJ215" s="246"/>
      <c r="BK215" s="246"/>
      <c r="BL215" s="246"/>
      <c r="BM215" s="246"/>
      <c r="BN215" s="246"/>
      <c r="BO215" s="246"/>
      <c r="BP215" s="246"/>
      <c r="BQ215" s="246"/>
      <c r="BR215" s="246"/>
      <c r="BS215" s="246"/>
      <c r="BT215" s="246"/>
      <c r="BU215" s="246"/>
      <c r="BV215" s="246"/>
      <c r="BW215" s="246"/>
      <c r="BX215" s="246"/>
      <c r="BY215" s="246"/>
      <c r="BZ215" s="246"/>
      <c r="CA215" s="246"/>
      <c r="CB215" s="246"/>
      <c r="CC215" s="246"/>
      <c r="CD215" s="246"/>
      <c r="CE215" s="246"/>
      <c r="CF215" s="246"/>
      <c r="CG215" s="246"/>
      <c r="CH215" s="246"/>
      <c r="CI215" s="246"/>
      <c r="CJ215" s="246"/>
      <c r="CK215" s="246"/>
      <c r="CL215" s="246"/>
      <c r="CM215" s="246"/>
      <c r="CN215" s="246"/>
      <c r="CO215" s="246"/>
      <c r="CP215" s="246"/>
      <c r="CQ215" s="246"/>
      <c r="CR215" s="246"/>
      <c r="CS215" s="246"/>
      <c r="CT215" s="246"/>
      <c r="CU215" s="246"/>
      <c r="CV215" s="246"/>
      <c r="CW215" s="246"/>
      <c r="CX215" s="246"/>
      <c r="CY215" s="246"/>
      <c r="CZ215" s="246"/>
      <c r="DA215" s="246"/>
      <c r="DB215" s="246"/>
      <c r="DC215" s="246"/>
      <c r="DD215" s="246"/>
      <c r="DE215" s="246"/>
      <c r="DF215" s="246"/>
      <c r="DG215" s="246"/>
      <c r="DH215" s="246"/>
      <c r="DI215" s="246"/>
      <c r="DJ215" s="246"/>
      <c r="DK215" s="246"/>
      <c r="DL215" s="246"/>
    </row>
    <row r="216" spans="1:116" x14ac:dyDescent="0.25">
      <c r="A216" s="246"/>
      <c r="B216" s="246"/>
      <c r="C216" s="246"/>
      <c r="D216" s="246"/>
      <c r="E216" s="246"/>
      <c r="F216" s="246"/>
      <c r="G216" s="246"/>
      <c r="H216" s="246"/>
      <c r="I216" s="246"/>
      <c r="J216" s="246"/>
      <c r="K216" s="246"/>
      <c r="L216" s="246"/>
      <c r="M216" s="246"/>
      <c r="N216" s="246"/>
      <c r="O216" s="246"/>
      <c r="P216" s="246"/>
      <c r="Q216" s="246"/>
      <c r="R216" s="246"/>
      <c r="S216" s="246"/>
      <c r="T216" s="246"/>
      <c r="U216" s="246"/>
      <c r="V216" s="246"/>
      <c r="W216" s="246"/>
      <c r="X216" s="246"/>
      <c r="Y216" s="246"/>
      <c r="Z216" s="246"/>
      <c r="AA216" s="246"/>
      <c r="AB216" s="246"/>
      <c r="AC216" s="246"/>
      <c r="AD216" s="246"/>
      <c r="AE216" s="246"/>
      <c r="AF216" s="246"/>
      <c r="AG216" s="246"/>
      <c r="AH216" s="246"/>
      <c r="AI216" s="246"/>
      <c r="AJ216" s="246"/>
      <c r="AK216" s="246"/>
      <c r="AL216" s="246"/>
      <c r="AM216" s="246"/>
      <c r="AN216" s="246"/>
      <c r="AO216" s="246"/>
      <c r="AP216" s="246"/>
      <c r="AQ216" s="246"/>
      <c r="AR216" s="246"/>
      <c r="AS216" s="246"/>
      <c r="AT216" s="246"/>
      <c r="AU216" s="246"/>
      <c r="AV216" s="246"/>
      <c r="AW216" s="246"/>
      <c r="AX216" s="246"/>
      <c r="AY216" s="246"/>
      <c r="AZ216" s="246"/>
      <c r="BA216" s="246"/>
      <c r="BB216" s="246"/>
      <c r="BC216" s="246"/>
      <c r="BD216" s="246"/>
      <c r="BE216" s="246"/>
      <c r="BF216" s="246"/>
      <c r="BG216" s="246"/>
      <c r="BH216" s="246"/>
      <c r="BI216" s="246"/>
      <c r="BJ216" s="246"/>
      <c r="BK216" s="246"/>
      <c r="BL216" s="246"/>
      <c r="BM216" s="246"/>
      <c r="BN216" s="246"/>
      <c r="BO216" s="246"/>
      <c r="BP216" s="246"/>
      <c r="BQ216" s="246"/>
      <c r="BR216" s="246"/>
      <c r="BS216" s="246"/>
      <c r="BT216" s="246"/>
      <c r="BU216" s="246"/>
      <c r="BV216" s="246"/>
      <c r="BW216" s="246"/>
      <c r="BX216" s="246"/>
      <c r="BY216" s="246"/>
      <c r="BZ216" s="246"/>
      <c r="CA216" s="246"/>
      <c r="CB216" s="246"/>
      <c r="CC216" s="246"/>
      <c r="CD216" s="246"/>
      <c r="CE216" s="246"/>
      <c r="CF216" s="246"/>
      <c r="CG216" s="246"/>
      <c r="CH216" s="246"/>
      <c r="CI216" s="246"/>
      <c r="CJ216" s="246"/>
      <c r="CK216" s="246"/>
      <c r="CL216" s="246"/>
      <c r="CM216" s="246"/>
      <c r="CN216" s="246"/>
      <c r="CO216" s="246"/>
      <c r="CP216" s="246"/>
      <c r="CQ216" s="246"/>
      <c r="CR216" s="246"/>
      <c r="CS216" s="246"/>
      <c r="CT216" s="246"/>
      <c r="CU216" s="246"/>
      <c r="CV216" s="246"/>
      <c r="CW216" s="246"/>
      <c r="CX216" s="246"/>
      <c r="CY216" s="246"/>
      <c r="CZ216" s="246"/>
      <c r="DA216" s="246"/>
      <c r="DB216" s="246"/>
      <c r="DC216" s="246"/>
      <c r="DD216" s="246"/>
      <c r="DE216" s="246"/>
      <c r="DF216" s="246"/>
      <c r="DG216" s="246"/>
      <c r="DH216" s="246"/>
      <c r="DI216" s="246"/>
      <c r="DJ216" s="246"/>
      <c r="DK216" s="246"/>
      <c r="DL216" s="246"/>
    </row>
    <row r="217" spans="1:116" x14ac:dyDescent="0.25">
      <c r="A217" s="246"/>
      <c r="B217" s="246"/>
      <c r="C217" s="246"/>
      <c r="D217" s="246"/>
      <c r="E217" s="246"/>
      <c r="F217" s="246"/>
      <c r="G217" s="246"/>
      <c r="H217" s="246"/>
      <c r="I217" s="246"/>
      <c r="J217" s="246"/>
      <c r="K217" s="246"/>
      <c r="L217" s="246"/>
      <c r="M217" s="246"/>
      <c r="N217" s="246"/>
      <c r="O217" s="246"/>
      <c r="P217" s="246"/>
      <c r="Q217" s="246"/>
      <c r="R217" s="246"/>
      <c r="S217" s="246"/>
      <c r="T217" s="246"/>
      <c r="U217" s="246"/>
      <c r="V217" s="246"/>
      <c r="W217" s="246"/>
      <c r="X217" s="246"/>
      <c r="Y217" s="246"/>
      <c r="Z217" s="246"/>
      <c r="AA217" s="246"/>
      <c r="AB217" s="246"/>
      <c r="AC217" s="246"/>
      <c r="AD217" s="246"/>
      <c r="AE217" s="246"/>
      <c r="AF217" s="246"/>
      <c r="AG217" s="246"/>
      <c r="AH217" s="246"/>
      <c r="AI217" s="246"/>
      <c r="AJ217" s="246"/>
      <c r="AK217" s="246"/>
      <c r="AL217" s="246"/>
      <c r="AM217" s="246"/>
      <c r="AN217" s="246"/>
      <c r="AO217" s="246"/>
      <c r="AP217" s="246"/>
      <c r="AQ217" s="246"/>
      <c r="AR217" s="246"/>
      <c r="AS217" s="246"/>
      <c r="AT217" s="246"/>
      <c r="AU217" s="246"/>
      <c r="AV217" s="246"/>
      <c r="AW217" s="246"/>
      <c r="AX217" s="246"/>
      <c r="AY217" s="246"/>
      <c r="AZ217" s="246"/>
      <c r="BA217" s="246"/>
      <c r="BB217" s="246"/>
      <c r="BC217" s="246"/>
      <c r="BD217" s="246"/>
      <c r="BE217" s="246"/>
      <c r="BF217" s="246"/>
      <c r="BG217" s="246"/>
      <c r="BH217" s="246"/>
      <c r="BI217" s="246"/>
      <c r="BJ217" s="246"/>
      <c r="BK217" s="246"/>
      <c r="BL217" s="246"/>
      <c r="BM217" s="246"/>
      <c r="BN217" s="246"/>
      <c r="BO217" s="246"/>
      <c r="BP217" s="246"/>
      <c r="BQ217" s="246"/>
      <c r="BR217" s="246"/>
      <c r="BS217" s="246"/>
      <c r="BT217" s="246"/>
      <c r="BU217" s="246"/>
      <c r="BV217" s="246"/>
      <c r="BW217" s="246"/>
      <c r="BX217" s="246"/>
      <c r="BY217" s="246"/>
      <c r="BZ217" s="246"/>
      <c r="CA217" s="246"/>
      <c r="CB217" s="246"/>
      <c r="CC217" s="246"/>
      <c r="CD217" s="246"/>
      <c r="CE217" s="246"/>
      <c r="CF217" s="246"/>
      <c r="CG217" s="246"/>
      <c r="CH217" s="246"/>
      <c r="CI217" s="246"/>
      <c r="CJ217" s="246"/>
      <c r="CK217" s="246"/>
      <c r="CL217" s="246"/>
      <c r="CM217" s="246"/>
      <c r="CN217" s="246"/>
      <c r="CO217" s="246"/>
      <c r="CP217" s="246"/>
      <c r="CQ217" s="246"/>
      <c r="CR217" s="246"/>
      <c r="CS217" s="246"/>
      <c r="CT217" s="246"/>
      <c r="CU217" s="246"/>
      <c r="CV217" s="246"/>
      <c r="CW217" s="246"/>
      <c r="CX217" s="246"/>
      <c r="CY217" s="246"/>
      <c r="CZ217" s="246"/>
      <c r="DA217" s="246"/>
      <c r="DB217" s="246"/>
      <c r="DC217" s="246"/>
      <c r="DD217" s="246"/>
      <c r="DE217" s="246"/>
      <c r="DF217" s="246"/>
      <c r="DG217" s="246"/>
      <c r="DH217" s="246"/>
      <c r="DI217" s="246"/>
      <c r="DJ217" s="246"/>
      <c r="DK217" s="246"/>
      <c r="DL217" s="246"/>
    </row>
    <row r="218" spans="1:116" x14ac:dyDescent="0.25">
      <c r="A218" s="246"/>
      <c r="B218" s="246"/>
      <c r="C218" s="246"/>
      <c r="D218" s="246"/>
      <c r="E218" s="246"/>
      <c r="F218" s="246"/>
      <c r="G218" s="246"/>
      <c r="H218" s="246"/>
      <c r="I218" s="246"/>
      <c r="J218" s="246"/>
      <c r="K218" s="246"/>
      <c r="L218" s="246"/>
      <c r="M218" s="246"/>
      <c r="N218" s="246"/>
      <c r="O218" s="246"/>
      <c r="P218" s="246"/>
      <c r="Q218" s="246"/>
      <c r="R218" s="246"/>
      <c r="S218" s="246"/>
      <c r="T218" s="246"/>
      <c r="U218" s="246"/>
      <c r="V218" s="246"/>
      <c r="W218" s="246"/>
      <c r="X218" s="246"/>
      <c r="Y218" s="246"/>
      <c r="Z218" s="246"/>
      <c r="AA218" s="246"/>
      <c r="AB218" s="246"/>
      <c r="AC218" s="246"/>
      <c r="AD218" s="246"/>
      <c r="AE218" s="246"/>
      <c r="AF218" s="246"/>
      <c r="AG218" s="246"/>
      <c r="AH218" s="246"/>
      <c r="AI218" s="246"/>
      <c r="AJ218" s="246"/>
      <c r="AK218" s="246"/>
      <c r="AL218" s="246"/>
      <c r="AM218" s="246"/>
      <c r="AN218" s="246"/>
      <c r="AO218" s="246"/>
      <c r="AP218" s="246"/>
      <c r="AQ218" s="246"/>
      <c r="AR218" s="246"/>
      <c r="AS218" s="246"/>
      <c r="AT218" s="246"/>
      <c r="AU218" s="246"/>
      <c r="AV218" s="246"/>
      <c r="AW218" s="246"/>
      <c r="AX218" s="246"/>
      <c r="AY218" s="246"/>
      <c r="AZ218" s="246"/>
      <c r="BA218" s="246"/>
      <c r="BB218" s="246"/>
      <c r="BC218" s="246"/>
      <c r="BD218" s="246"/>
      <c r="BE218" s="246"/>
      <c r="BF218" s="246"/>
      <c r="BG218" s="246"/>
      <c r="BH218" s="246"/>
      <c r="BI218" s="246"/>
      <c r="BJ218" s="246"/>
      <c r="BK218" s="246"/>
      <c r="BL218" s="246"/>
      <c r="BM218" s="246"/>
      <c r="BN218" s="246"/>
      <c r="BO218" s="246"/>
      <c r="BP218" s="246"/>
      <c r="BQ218" s="246"/>
      <c r="BR218" s="246"/>
      <c r="BS218" s="246"/>
      <c r="BT218" s="246"/>
      <c r="BU218" s="246"/>
      <c r="BV218" s="246"/>
      <c r="BW218" s="246"/>
      <c r="BX218" s="246"/>
      <c r="BY218" s="246"/>
      <c r="BZ218" s="246"/>
      <c r="CA218" s="246"/>
      <c r="CB218" s="246"/>
      <c r="CC218" s="246"/>
      <c r="CD218" s="246"/>
      <c r="CE218" s="246"/>
      <c r="CF218" s="246"/>
      <c r="CG218" s="246"/>
      <c r="CH218" s="246"/>
      <c r="CI218" s="246"/>
      <c r="CJ218" s="246"/>
      <c r="CK218" s="246"/>
      <c r="CL218" s="246"/>
      <c r="CM218" s="246"/>
      <c r="CN218" s="246"/>
      <c r="CO218" s="246"/>
      <c r="CP218" s="246"/>
      <c r="CQ218" s="246"/>
      <c r="CR218" s="246"/>
      <c r="CS218" s="246"/>
      <c r="CT218" s="246"/>
      <c r="CU218" s="246"/>
      <c r="CV218" s="246"/>
      <c r="CW218" s="246"/>
      <c r="CX218" s="246"/>
      <c r="CY218" s="246"/>
      <c r="CZ218" s="246"/>
      <c r="DA218" s="246"/>
      <c r="DB218" s="246"/>
      <c r="DC218" s="246"/>
      <c r="DD218" s="246"/>
      <c r="DE218" s="246"/>
      <c r="DF218" s="246"/>
      <c r="DG218" s="246"/>
      <c r="DH218" s="246"/>
      <c r="DI218" s="246"/>
      <c r="DJ218" s="246"/>
      <c r="DK218" s="246"/>
      <c r="DL218" s="246"/>
    </row>
    <row r="219" spans="1:116" x14ac:dyDescent="0.25">
      <c r="A219" s="246"/>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246"/>
      <c r="AE219" s="246"/>
      <c r="AF219" s="246"/>
      <c r="AG219" s="246"/>
      <c r="AH219" s="246"/>
      <c r="AI219" s="246"/>
      <c r="AJ219" s="246"/>
      <c r="AK219" s="246"/>
      <c r="AL219" s="246"/>
      <c r="AM219" s="246"/>
      <c r="AN219" s="246"/>
      <c r="AO219" s="246"/>
      <c r="AP219" s="246"/>
      <c r="AQ219" s="246"/>
      <c r="AR219" s="246"/>
      <c r="AS219" s="246"/>
      <c r="AT219" s="246"/>
      <c r="AU219" s="246"/>
      <c r="AV219" s="246"/>
      <c r="AW219" s="246"/>
      <c r="AX219" s="246"/>
      <c r="AY219" s="246"/>
      <c r="AZ219" s="246"/>
      <c r="BA219" s="246"/>
      <c r="BB219" s="246"/>
      <c r="BC219" s="246"/>
      <c r="BD219" s="246"/>
      <c r="BE219" s="246"/>
      <c r="BF219" s="246"/>
      <c r="BG219" s="246"/>
      <c r="BH219" s="246"/>
      <c r="BI219" s="246"/>
      <c r="BJ219" s="246"/>
      <c r="BK219" s="246"/>
      <c r="BL219" s="246"/>
      <c r="BM219" s="246"/>
      <c r="BN219" s="246"/>
      <c r="BO219" s="246"/>
      <c r="BP219" s="246"/>
      <c r="BQ219" s="246"/>
      <c r="BR219" s="246"/>
      <c r="BS219" s="246"/>
      <c r="BT219" s="246"/>
      <c r="BU219" s="246"/>
      <c r="BV219" s="246"/>
      <c r="BW219" s="246"/>
      <c r="BX219" s="246"/>
      <c r="BY219" s="246"/>
      <c r="BZ219" s="246"/>
      <c r="CA219" s="246"/>
      <c r="CB219" s="246"/>
      <c r="CC219" s="246"/>
      <c r="CD219" s="246"/>
      <c r="CE219" s="246"/>
      <c r="CF219" s="246"/>
      <c r="CG219" s="246"/>
      <c r="CH219" s="246"/>
      <c r="CI219" s="246"/>
      <c r="CJ219" s="246"/>
      <c r="CK219" s="246"/>
      <c r="CL219" s="246"/>
      <c r="CM219" s="246"/>
      <c r="CN219" s="246"/>
      <c r="CO219" s="246"/>
      <c r="CP219" s="246"/>
      <c r="CQ219" s="246"/>
      <c r="CR219" s="246"/>
      <c r="CS219" s="246"/>
      <c r="CT219" s="246"/>
      <c r="CU219" s="246"/>
      <c r="CV219" s="246"/>
      <c r="CW219" s="246"/>
      <c r="CX219" s="246"/>
      <c r="CY219" s="246"/>
      <c r="CZ219" s="246"/>
      <c r="DA219" s="246"/>
      <c r="DB219" s="246"/>
      <c r="DC219" s="246"/>
      <c r="DD219" s="246"/>
      <c r="DE219" s="246"/>
      <c r="DF219" s="246"/>
      <c r="DG219" s="246"/>
      <c r="DH219" s="246"/>
      <c r="DI219" s="246"/>
      <c r="DJ219" s="246"/>
      <c r="DK219" s="246"/>
      <c r="DL219" s="246"/>
    </row>
    <row r="220" spans="1:116" x14ac:dyDescent="0.25">
      <c r="A220" s="246"/>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c r="Y220" s="246"/>
      <c r="Z220" s="246"/>
      <c r="AA220" s="246"/>
      <c r="AB220" s="246"/>
      <c r="AC220" s="246"/>
      <c r="AD220" s="246"/>
      <c r="AE220" s="246"/>
      <c r="AF220" s="246"/>
      <c r="AG220" s="246"/>
      <c r="AH220" s="246"/>
      <c r="AI220" s="246"/>
      <c r="AJ220" s="246"/>
      <c r="AK220" s="246"/>
      <c r="AL220" s="246"/>
      <c r="AM220" s="246"/>
      <c r="AN220" s="246"/>
      <c r="AO220" s="246"/>
      <c r="AP220" s="246"/>
      <c r="AQ220" s="246"/>
      <c r="AR220" s="246"/>
      <c r="AS220" s="246"/>
      <c r="AT220" s="246"/>
      <c r="AU220" s="246"/>
      <c r="AV220" s="246"/>
      <c r="AW220" s="246"/>
      <c r="AX220" s="246"/>
      <c r="AY220" s="246"/>
      <c r="AZ220" s="246"/>
      <c r="BA220" s="246"/>
      <c r="BB220" s="246"/>
      <c r="BC220" s="246"/>
      <c r="BD220" s="246"/>
      <c r="BE220" s="246"/>
      <c r="BF220" s="246"/>
      <c r="BG220" s="246"/>
      <c r="BH220" s="246"/>
      <c r="BI220" s="246"/>
      <c r="BJ220" s="246"/>
      <c r="BK220" s="246"/>
      <c r="BL220" s="246"/>
      <c r="BM220" s="246"/>
      <c r="BN220" s="246"/>
      <c r="BO220" s="246"/>
      <c r="BP220" s="246"/>
      <c r="BQ220" s="246"/>
      <c r="BR220" s="246"/>
      <c r="BS220" s="246"/>
      <c r="BT220" s="246"/>
      <c r="BU220" s="246"/>
      <c r="BV220" s="246"/>
      <c r="BW220" s="246"/>
      <c r="BX220" s="246"/>
      <c r="BY220" s="246"/>
      <c r="BZ220" s="246"/>
      <c r="CA220" s="246"/>
      <c r="CB220" s="246"/>
      <c r="CC220" s="246"/>
      <c r="CD220" s="246"/>
      <c r="CE220" s="246"/>
      <c r="CF220" s="246"/>
      <c r="CG220" s="246"/>
      <c r="CH220" s="246"/>
      <c r="CI220" s="246"/>
      <c r="CJ220" s="246"/>
      <c r="CK220" s="246"/>
      <c r="CL220" s="246"/>
      <c r="CM220" s="246"/>
      <c r="CN220" s="246"/>
      <c r="CO220" s="246"/>
      <c r="CP220" s="246"/>
      <c r="CQ220" s="246"/>
      <c r="CR220" s="246"/>
      <c r="CS220" s="246"/>
      <c r="CT220" s="246"/>
      <c r="CU220" s="246"/>
      <c r="CV220" s="246"/>
      <c r="CW220" s="246"/>
      <c r="CX220" s="246"/>
      <c r="CY220" s="246"/>
      <c r="CZ220" s="246"/>
      <c r="DA220" s="246"/>
      <c r="DB220" s="246"/>
      <c r="DC220" s="246"/>
      <c r="DD220" s="246"/>
      <c r="DE220" s="246"/>
      <c r="DF220" s="246"/>
      <c r="DG220" s="246"/>
      <c r="DH220" s="246"/>
      <c r="DI220" s="246"/>
      <c r="DJ220" s="246"/>
      <c r="DK220" s="246"/>
      <c r="DL220" s="246"/>
    </row>
    <row r="221" spans="1:116" x14ac:dyDescent="0.25">
      <c r="A221" s="246"/>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c r="Y221" s="246"/>
      <c r="Z221" s="246"/>
      <c r="AA221" s="246"/>
      <c r="AB221" s="246"/>
      <c r="AC221" s="246"/>
      <c r="AD221" s="246"/>
      <c r="AE221" s="246"/>
      <c r="AF221" s="246"/>
      <c r="AG221" s="246"/>
      <c r="AH221" s="246"/>
      <c r="AI221" s="246"/>
      <c r="AJ221" s="246"/>
      <c r="AK221" s="246"/>
      <c r="AL221" s="246"/>
      <c r="AM221" s="246"/>
      <c r="AN221" s="246"/>
      <c r="AO221" s="246"/>
      <c r="AP221" s="246"/>
      <c r="AQ221" s="246"/>
      <c r="AR221" s="246"/>
      <c r="AS221" s="246"/>
      <c r="AT221" s="246"/>
      <c r="AU221" s="246"/>
      <c r="AV221" s="246"/>
      <c r="AW221" s="246"/>
      <c r="AX221" s="246"/>
      <c r="AY221" s="246"/>
      <c r="AZ221" s="246"/>
      <c r="BA221" s="246"/>
      <c r="BB221" s="246"/>
      <c r="BC221" s="246"/>
      <c r="BD221" s="246"/>
      <c r="BE221" s="246"/>
      <c r="BF221" s="246"/>
      <c r="BG221" s="246"/>
      <c r="BH221" s="246"/>
      <c r="BI221" s="246"/>
      <c r="BJ221" s="246"/>
      <c r="BK221" s="246"/>
      <c r="BL221" s="246"/>
      <c r="BM221" s="246"/>
      <c r="BN221" s="246"/>
      <c r="BO221" s="246"/>
      <c r="BP221" s="246"/>
      <c r="BQ221" s="246"/>
      <c r="BR221" s="246"/>
      <c r="BS221" s="246"/>
      <c r="BT221" s="246"/>
      <c r="BU221" s="246"/>
      <c r="BV221" s="246"/>
      <c r="BW221" s="246"/>
      <c r="BX221" s="246"/>
      <c r="BY221" s="246"/>
      <c r="BZ221" s="246"/>
      <c r="CA221" s="246"/>
      <c r="CB221" s="246"/>
      <c r="CC221" s="246"/>
      <c r="CD221" s="246"/>
      <c r="CE221" s="246"/>
      <c r="CF221" s="246"/>
      <c r="CG221" s="246"/>
      <c r="CH221" s="246"/>
      <c r="CI221" s="246"/>
      <c r="CJ221" s="246"/>
      <c r="CK221" s="246"/>
      <c r="CL221" s="246"/>
      <c r="CM221" s="246"/>
      <c r="CN221" s="246"/>
      <c r="CO221" s="246"/>
      <c r="CP221" s="246"/>
      <c r="CQ221" s="246"/>
      <c r="CR221" s="246"/>
      <c r="CS221" s="246"/>
      <c r="CT221" s="246"/>
      <c r="CU221" s="246"/>
      <c r="CV221" s="246"/>
      <c r="CW221" s="246"/>
      <c r="CX221" s="246"/>
      <c r="CY221" s="246"/>
      <c r="CZ221" s="246"/>
      <c r="DA221" s="246"/>
      <c r="DB221" s="246"/>
      <c r="DC221" s="246"/>
      <c r="DD221" s="246"/>
      <c r="DE221" s="246"/>
      <c r="DF221" s="246"/>
      <c r="DG221" s="246"/>
      <c r="DH221" s="246"/>
      <c r="DI221" s="246"/>
      <c r="DJ221" s="246"/>
      <c r="DK221" s="246"/>
      <c r="DL221" s="246"/>
    </row>
    <row r="222" spans="1:116" x14ac:dyDescent="0.25">
      <c r="A222" s="246"/>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c r="Y222" s="246"/>
      <c r="Z222" s="246"/>
      <c r="AA222" s="246"/>
      <c r="AB222" s="246"/>
      <c r="AC222" s="246"/>
      <c r="AD222" s="246"/>
      <c r="AE222" s="246"/>
      <c r="AF222" s="246"/>
      <c r="AG222" s="246"/>
      <c r="AH222" s="246"/>
      <c r="AI222" s="246"/>
      <c r="AJ222" s="246"/>
      <c r="AK222" s="246"/>
      <c r="AL222" s="246"/>
      <c r="AM222" s="246"/>
      <c r="AN222" s="246"/>
      <c r="AO222" s="246"/>
      <c r="AP222" s="246"/>
      <c r="AQ222" s="246"/>
      <c r="AR222" s="246"/>
      <c r="AS222" s="246"/>
      <c r="AT222" s="246"/>
      <c r="AU222" s="246"/>
      <c r="AV222" s="246"/>
      <c r="AW222" s="246"/>
      <c r="AX222" s="246"/>
      <c r="AY222" s="246"/>
      <c r="AZ222" s="246"/>
      <c r="BA222" s="246"/>
      <c r="BB222" s="246"/>
      <c r="BC222" s="246"/>
      <c r="BD222" s="246"/>
      <c r="BE222" s="246"/>
      <c r="BF222" s="246"/>
      <c r="BG222" s="246"/>
      <c r="BH222" s="246"/>
      <c r="BI222" s="246"/>
      <c r="BJ222" s="246"/>
      <c r="BK222" s="246"/>
      <c r="BL222" s="246"/>
      <c r="BM222" s="246"/>
      <c r="BN222" s="246"/>
      <c r="BO222" s="246"/>
      <c r="BP222" s="246"/>
      <c r="BQ222" s="246"/>
      <c r="BR222" s="246"/>
      <c r="BS222" s="246"/>
      <c r="BT222" s="246"/>
      <c r="BU222" s="246"/>
      <c r="BV222" s="246"/>
      <c r="BW222" s="246"/>
      <c r="BX222" s="246"/>
      <c r="BY222" s="246"/>
      <c r="BZ222" s="246"/>
      <c r="CA222" s="246"/>
      <c r="CB222" s="246"/>
      <c r="CC222" s="246"/>
      <c r="CD222" s="246"/>
      <c r="CE222" s="246"/>
      <c r="CF222" s="246"/>
      <c r="CG222" s="246"/>
      <c r="CH222" s="246"/>
      <c r="CI222" s="246"/>
      <c r="CJ222" s="246"/>
      <c r="CK222" s="246"/>
      <c r="CL222" s="246"/>
      <c r="CM222" s="246"/>
      <c r="CN222" s="246"/>
      <c r="CO222" s="246"/>
      <c r="CP222" s="246"/>
      <c r="CQ222" s="246"/>
      <c r="CR222" s="246"/>
      <c r="CS222" s="246"/>
      <c r="CT222" s="246"/>
      <c r="CU222" s="246"/>
      <c r="CV222" s="246"/>
      <c r="CW222" s="246"/>
      <c r="CX222" s="246"/>
      <c r="CY222" s="246"/>
      <c r="CZ222" s="246"/>
      <c r="DA222" s="246"/>
      <c r="DB222" s="246"/>
      <c r="DC222" s="246"/>
      <c r="DD222" s="246"/>
      <c r="DE222" s="246"/>
      <c r="DF222" s="246"/>
      <c r="DG222" s="246"/>
      <c r="DH222" s="246"/>
      <c r="DI222" s="246"/>
      <c r="DJ222" s="246"/>
      <c r="DK222" s="246"/>
      <c r="DL222" s="246"/>
    </row>
    <row r="223" spans="1:116" x14ac:dyDescent="0.25">
      <c r="A223" s="246"/>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c r="Y223" s="246"/>
      <c r="Z223" s="246"/>
      <c r="AA223" s="246"/>
      <c r="AB223" s="246"/>
      <c r="AC223" s="246"/>
      <c r="AD223" s="246"/>
      <c r="AE223" s="246"/>
      <c r="AF223" s="246"/>
      <c r="AG223" s="246"/>
      <c r="AH223" s="246"/>
      <c r="AI223" s="246"/>
      <c r="AJ223" s="246"/>
      <c r="AK223" s="246"/>
      <c r="AL223" s="246"/>
      <c r="AM223" s="246"/>
      <c r="AN223" s="246"/>
      <c r="AO223" s="246"/>
      <c r="AP223" s="246"/>
      <c r="AQ223" s="246"/>
      <c r="AR223" s="246"/>
      <c r="AS223" s="246"/>
      <c r="AT223" s="246"/>
      <c r="AU223" s="246"/>
      <c r="AV223" s="246"/>
      <c r="AW223" s="246"/>
      <c r="AX223" s="246"/>
      <c r="AY223" s="246"/>
      <c r="AZ223" s="246"/>
      <c r="BA223" s="246"/>
      <c r="BB223" s="246"/>
      <c r="BC223" s="246"/>
      <c r="BD223" s="246"/>
      <c r="BE223" s="246"/>
      <c r="BF223" s="246"/>
      <c r="BG223" s="246"/>
      <c r="BH223" s="246"/>
      <c r="BI223" s="246"/>
      <c r="BJ223" s="246"/>
      <c r="BK223" s="246"/>
      <c r="BL223" s="246"/>
      <c r="BM223" s="246"/>
      <c r="BN223" s="246"/>
      <c r="BO223" s="246"/>
      <c r="BP223" s="246"/>
      <c r="BQ223" s="246"/>
      <c r="BR223" s="246"/>
      <c r="BS223" s="246"/>
      <c r="BT223" s="246"/>
      <c r="BU223" s="246"/>
      <c r="BV223" s="246"/>
      <c r="BW223" s="246"/>
      <c r="BX223" s="246"/>
      <c r="BY223" s="246"/>
      <c r="BZ223" s="246"/>
      <c r="CA223" s="246"/>
      <c r="CB223" s="246"/>
      <c r="CC223" s="246"/>
      <c r="CD223" s="246"/>
      <c r="CE223" s="246"/>
      <c r="CF223" s="246"/>
      <c r="CG223" s="246"/>
      <c r="CH223" s="246"/>
      <c r="CI223" s="246"/>
      <c r="CJ223" s="246"/>
      <c r="CK223" s="246"/>
      <c r="CL223" s="246"/>
      <c r="CM223" s="246"/>
      <c r="CN223" s="246"/>
      <c r="CO223" s="246"/>
      <c r="CP223" s="246"/>
      <c r="CQ223" s="246"/>
      <c r="CR223" s="246"/>
      <c r="CS223" s="246"/>
      <c r="CT223" s="246"/>
      <c r="CU223" s="246"/>
      <c r="CV223" s="246"/>
      <c r="CW223" s="246"/>
      <c r="CX223" s="246"/>
      <c r="CY223" s="246"/>
      <c r="CZ223" s="246"/>
      <c r="DA223" s="246"/>
      <c r="DB223" s="246"/>
      <c r="DC223" s="246"/>
      <c r="DD223" s="246"/>
      <c r="DE223" s="246"/>
      <c r="DF223" s="246"/>
      <c r="DG223" s="246"/>
      <c r="DH223" s="246"/>
      <c r="DI223" s="246"/>
      <c r="DJ223" s="246"/>
      <c r="DK223" s="246"/>
      <c r="DL223" s="246"/>
    </row>
    <row r="224" spans="1:116" x14ac:dyDescent="0.25">
      <c r="A224" s="246"/>
      <c r="B224" s="246"/>
      <c r="C224" s="246"/>
      <c r="D224" s="246"/>
      <c r="E224" s="246"/>
      <c r="F224" s="246"/>
      <c r="G224" s="246"/>
      <c r="H224" s="246"/>
      <c r="I224" s="246"/>
      <c r="J224" s="246"/>
      <c r="K224" s="246"/>
      <c r="L224" s="246"/>
      <c r="M224" s="246"/>
      <c r="N224" s="246"/>
      <c r="O224" s="246"/>
      <c r="P224" s="246"/>
      <c r="Q224" s="246"/>
      <c r="R224" s="246"/>
      <c r="S224" s="246"/>
      <c r="T224" s="246"/>
      <c r="U224" s="246"/>
      <c r="V224" s="246"/>
      <c r="W224" s="246"/>
      <c r="X224" s="246"/>
      <c r="Y224" s="246"/>
      <c r="Z224" s="246"/>
      <c r="AA224" s="246"/>
      <c r="AB224" s="246"/>
      <c r="AC224" s="246"/>
      <c r="AD224" s="246"/>
      <c r="AE224" s="246"/>
      <c r="AF224" s="246"/>
      <c r="AG224" s="246"/>
      <c r="AH224" s="246"/>
      <c r="AI224" s="246"/>
      <c r="AJ224" s="246"/>
      <c r="AK224" s="246"/>
      <c r="AL224" s="246"/>
      <c r="AM224" s="246"/>
      <c r="AN224" s="246"/>
      <c r="AO224" s="246"/>
      <c r="AP224" s="246"/>
      <c r="AQ224" s="246"/>
      <c r="AR224" s="246"/>
      <c r="AS224" s="246"/>
      <c r="AT224" s="246"/>
      <c r="AU224" s="246"/>
      <c r="AV224" s="246"/>
      <c r="AW224" s="246"/>
      <c r="AX224" s="246"/>
      <c r="AY224" s="246"/>
      <c r="AZ224" s="246"/>
      <c r="BA224" s="246"/>
      <c r="BB224" s="246"/>
      <c r="BC224" s="246"/>
      <c r="BD224" s="246"/>
      <c r="BE224" s="246"/>
      <c r="BF224" s="246"/>
      <c r="BG224" s="246"/>
      <c r="BH224" s="246"/>
      <c r="BI224" s="246"/>
      <c r="BJ224" s="246"/>
      <c r="BK224" s="246"/>
      <c r="BL224" s="246"/>
      <c r="BM224" s="246"/>
      <c r="BN224" s="246"/>
      <c r="BO224" s="246"/>
      <c r="BP224" s="246"/>
      <c r="BQ224" s="246"/>
      <c r="BR224" s="246"/>
      <c r="BS224" s="246"/>
      <c r="BT224" s="246"/>
      <c r="BU224" s="246"/>
      <c r="BV224" s="246"/>
      <c r="BW224" s="246"/>
      <c r="BX224" s="246"/>
      <c r="BY224" s="246"/>
      <c r="BZ224" s="246"/>
      <c r="CA224" s="246"/>
      <c r="CB224" s="246"/>
      <c r="CC224" s="246"/>
      <c r="CD224" s="246"/>
      <c r="CE224" s="246"/>
      <c r="CF224" s="246"/>
      <c r="CG224" s="246"/>
      <c r="CH224" s="246"/>
      <c r="CI224" s="246"/>
      <c r="CJ224" s="246"/>
      <c r="CK224" s="246"/>
      <c r="CL224" s="246"/>
      <c r="CM224" s="246"/>
      <c r="CN224" s="246"/>
      <c r="CO224" s="246"/>
      <c r="CP224" s="246"/>
      <c r="CQ224" s="246"/>
      <c r="CR224" s="246"/>
      <c r="CS224" s="246"/>
      <c r="CT224" s="246"/>
      <c r="CU224" s="246"/>
      <c r="CV224" s="246"/>
      <c r="CW224" s="246"/>
      <c r="CX224" s="246"/>
      <c r="CY224" s="246"/>
      <c r="CZ224" s="246"/>
      <c r="DA224" s="246"/>
      <c r="DB224" s="246"/>
      <c r="DC224" s="246"/>
      <c r="DD224" s="246"/>
      <c r="DE224" s="246"/>
      <c r="DF224" s="246"/>
      <c r="DG224" s="246"/>
      <c r="DH224" s="246"/>
      <c r="DI224" s="246"/>
      <c r="DJ224" s="246"/>
      <c r="DK224" s="246"/>
      <c r="DL224" s="246"/>
    </row>
    <row r="225" spans="1:116" x14ac:dyDescent="0.25">
      <c r="A225" s="246"/>
      <c r="B225" s="246"/>
      <c r="C225" s="246"/>
      <c r="D225" s="246"/>
      <c r="E225" s="246"/>
      <c r="F225" s="246"/>
      <c r="G225" s="246"/>
      <c r="H225" s="246"/>
      <c r="I225" s="246"/>
      <c r="J225" s="246"/>
      <c r="K225" s="246"/>
      <c r="L225" s="246"/>
      <c r="M225" s="246"/>
      <c r="N225" s="246"/>
      <c r="O225" s="246"/>
      <c r="P225" s="246"/>
      <c r="Q225" s="246"/>
      <c r="R225" s="246"/>
      <c r="S225" s="246"/>
      <c r="T225" s="246"/>
      <c r="U225" s="246"/>
      <c r="V225" s="246"/>
      <c r="W225" s="246"/>
      <c r="X225" s="246"/>
      <c r="Y225" s="246"/>
      <c r="Z225" s="246"/>
      <c r="AA225" s="246"/>
      <c r="AB225" s="246"/>
      <c r="AC225" s="246"/>
      <c r="AD225" s="246"/>
      <c r="AE225" s="246"/>
      <c r="AF225" s="246"/>
      <c r="AG225" s="246"/>
      <c r="AH225" s="246"/>
      <c r="AI225" s="246"/>
      <c r="AJ225" s="246"/>
      <c r="AK225" s="246"/>
      <c r="AL225" s="246"/>
      <c r="AM225" s="246"/>
      <c r="AN225" s="246"/>
      <c r="AO225" s="246"/>
      <c r="AP225" s="246"/>
      <c r="AQ225" s="246"/>
      <c r="AR225" s="246"/>
      <c r="AS225" s="246"/>
      <c r="AT225" s="246"/>
      <c r="AU225" s="246"/>
      <c r="AV225" s="246"/>
      <c r="AW225" s="246"/>
      <c r="AX225" s="246"/>
      <c r="AY225" s="246"/>
      <c r="AZ225" s="246"/>
      <c r="BA225" s="246"/>
      <c r="BB225" s="246"/>
      <c r="BC225" s="246"/>
      <c r="BD225" s="246"/>
      <c r="BE225" s="246"/>
      <c r="BF225" s="246"/>
      <c r="BG225" s="246"/>
      <c r="BH225" s="246"/>
      <c r="BI225" s="246"/>
      <c r="BJ225" s="246"/>
      <c r="BK225" s="246"/>
      <c r="BL225" s="246"/>
      <c r="BM225" s="246"/>
      <c r="BN225" s="246"/>
      <c r="BO225" s="246"/>
      <c r="BP225" s="246"/>
      <c r="BQ225" s="246"/>
      <c r="BR225" s="246"/>
      <c r="BS225" s="246"/>
      <c r="BT225" s="246"/>
      <c r="BU225" s="246"/>
      <c r="BV225" s="246"/>
      <c r="BW225" s="246"/>
      <c r="BX225" s="246"/>
      <c r="BY225" s="246"/>
      <c r="BZ225" s="246"/>
      <c r="CA225" s="246"/>
      <c r="CB225" s="246"/>
      <c r="CC225" s="246"/>
      <c r="CD225" s="246"/>
      <c r="CE225" s="246"/>
      <c r="CF225" s="246"/>
      <c r="CG225" s="246"/>
      <c r="CH225" s="246"/>
      <c r="CI225" s="246"/>
      <c r="CJ225" s="246"/>
      <c r="CK225" s="246"/>
      <c r="CL225" s="246"/>
      <c r="CM225" s="246"/>
      <c r="CN225" s="246"/>
      <c r="CO225" s="246"/>
      <c r="CP225" s="246"/>
      <c r="CQ225" s="246"/>
      <c r="CR225" s="246"/>
      <c r="CS225" s="246"/>
      <c r="CT225" s="246"/>
      <c r="CU225" s="246"/>
      <c r="CV225" s="246"/>
      <c r="CW225" s="246"/>
      <c r="CX225" s="246"/>
      <c r="CY225" s="246"/>
      <c r="CZ225" s="246"/>
      <c r="DA225" s="246"/>
      <c r="DB225" s="246"/>
      <c r="DC225" s="246"/>
      <c r="DD225" s="246"/>
      <c r="DE225" s="246"/>
      <c r="DF225" s="246"/>
      <c r="DG225" s="246"/>
      <c r="DH225" s="246"/>
      <c r="DI225" s="246"/>
      <c r="DJ225" s="246"/>
      <c r="DK225" s="246"/>
      <c r="DL225" s="246"/>
    </row>
    <row r="226" spans="1:116" x14ac:dyDescent="0.25">
      <c r="A226" s="246"/>
      <c r="B226" s="246"/>
      <c r="C226" s="246"/>
      <c r="D226" s="246"/>
      <c r="E226" s="246"/>
      <c r="F226" s="246"/>
      <c r="G226" s="246"/>
      <c r="H226" s="246"/>
      <c r="I226" s="246"/>
      <c r="J226" s="246"/>
      <c r="K226" s="246"/>
      <c r="L226" s="246"/>
      <c r="M226" s="246"/>
      <c r="N226" s="246"/>
      <c r="O226" s="246"/>
      <c r="P226" s="246"/>
      <c r="Q226" s="246"/>
      <c r="R226" s="246"/>
      <c r="S226" s="246"/>
      <c r="T226" s="246"/>
      <c r="U226" s="246"/>
      <c r="V226" s="246"/>
      <c r="W226" s="246"/>
      <c r="X226" s="246"/>
      <c r="Y226" s="246"/>
      <c r="Z226" s="246"/>
      <c r="AA226" s="246"/>
      <c r="AB226" s="246"/>
      <c r="AC226" s="246"/>
      <c r="AD226" s="246"/>
      <c r="AE226" s="246"/>
      <c r="AF226" s="246"/>
      <c r="AG226" s="246"/>
      <c r="AH226" s="246"/>
      <c r="AI226" s="246"/>
      <c r="AJ226" s="246"/>
      <c r="AK226" s="246"/>
      <c r="AL226" s="246"/>
      <c r="AM226" s="246"/>
      <c r="AN226" s="246"/>
      <c r="AO226" s="246"/>
      <c r="AP226" s="246"/>
      <c r="AQ226" s="246"/>
      <c r="AR226" s="246"/>
      <c r="AS226" s="246"/>
      <c r="AT226" s="246"/>
      <c r="AU226" s="246"/>
      <c r="AV226" s="246"/>
      <c r="AW226" s="246"/>
      <c r="AX226" s="246"/>
      <c r="AY226" s="246"/>
      <c r="AZ226" s="246"/>
      <c r="BA226" s="246"/>
      <c r="BB226" s="246"/>
      <c r="BC226" s="246"/>
      <c r="BD226" s="246"/>
      <c r="BE226" s="246"/>
      <c r="BF226" s="246"/>
      <c r="BG226" s="246"/>
      <c r="BH226" s="246"/>
      <c r="BI226" s="246"/>
      <c r="BJ226" s="246"/>
      <c r="BK226" s="246"/>
      <c r="BL226" s="246"/>
      <c r="BM226" s="246"/>
      <c r="BN226" s="246"/>
      <c r="BO226" s="246"/>
      <c r="BP226" s="246"/>
      <c r="BQ226" s="246"/>
      <c r="BR226" s="246"/>
      <c r="BS226" s="246"/>
      <c r="BT226" s="246"/>
      <c r="BU226" s="246"/>
      <c r="BV226" s="246"/>
      <c r="BW226" s="246"/>
      <c r="BX226" s="246"/>
      <c r="BY226" s="246"/>
      <c r="BZ226" s="246"/>
      <c r="CA226" s="246"/>
      <c r="CB226" s="246"/>
      <c r="CC226" s="246"/>
      <c r="CD226" s="246"/>
      <c r="CE226" s="246"/>
      <c r="CF226" s="246"/>
      <c r="CG226" s="246"/>
      <c r="CH226" s="246"/>
      <c r="CI226" s="246"/>
      <c r="CJ226" s="246"/>
      <c r="CK226" s="246"/>
      <c r="CL226" s="246"/>
      <c r="CM226" s="246"/>
      <c r="CN226" s="246"/>
      <c r="CO226" s="246"/>
      <c r="CP226" s="246"/>
      <c r="CQ226" s="246"/>
      <c r="CR226" s="246"/>
      <c r="CS226" s="246"/>
      <c r="CT226" s="246"/>
      <c r="CU226" s="246"/>
      <c r="CV226" s="246"/>
      <c r="CW226" s="246"/>
      <c r="CX226" s="246"/>
      <c r="CY226" s="246"/>
      <c r="CZ226" s="246"/>
      <c r="DA226" s="246"/>
      <c r="DB226" s="246"/>
      <c r="DC226" s="246"/>
      <c r="DD226" s="246"/>
      <c r="DE226" s="246"/>
      <c r="DF226" s="246"/>
      <c r="DG226" s="246"/>
      <c r="DH226" s="246"/>
      <c r="DI226" s="246"/>
      <c r="DJ226" s="246"/>
      <c r="DK226" s="246"/>
      <c r="DL226" s="246"/>
    </row>
    <row r="227" spans="1:116" x14ac:dyDescent="0.25">
      <c r="A227" s="246"/>
      <c r="B227" s="246"/>
      <c r="C227" s="246"/>
      <c r="D227" s="246"/>
      <c r="E227" s="246"/>
      <c r="F227" s="246"/>
      <c r="G227" s="246"/>
      <c r="H227" s="246"/>
      <c r="I227" s="246"/>
      <c r="J227" s="246"/>
      <c r="K227" s="246"/>
      <c r="L227" s="246"/>
      <c r="M227" s="246"/>
      <c r="N227" s="246"/>
      <c r="O227" s="246"/>
      <c r="P227" s="246"/>
      <c r="Q227" s="246"/>
      <c r="R227" s="246"/>
      <c r="S227" s="246"/>
      <c r="T227" s="246"/>
      <c r="U227" s="246"/>
      <c r="V227" s="246"/>
      <c r="W227" s="246"/>
      <c r="X227" s="246"/>
      <c r="Y227" s="246"/>
      <c r="Z227" s="246"/>
      <c r="AA227" s="246"/>
      <c r="AB227" s="246"/>
      <c r="AC227" s="246"/>
      <c r="AD227" s="246"/>
      <c r="AE227" s="246"/>
      <c r="AF227" s="246"/>
      <c r="AG227" s="246"/>
      <c r="AH227" s="246"/>
      <c r="AI227" s="246"/>
      <c r="AJ227" s="246"/>
      <c r="AK227" s="246"/>
      <c r="AL227" s="246"/>
      <c r="AM227" s="246"/>
      <c r="AN227" s="246"/>
      <c r="AO227" s="246"/>
      <c r="AP227" s="246"/>
      <c r="AQ227" s="246"/>
      <c r="AR227" s="246"/>
      <c r="AS227" s="246"/>
      <c r="AT227" s="246"/>
      <c r="AU227" s="246"/>
      <c r="AV227" s="246"/>
      <c r="AW227" s="246"/>
      <c r="AX227" s="246"/>
      <c r="AY227" s="246"/>
      <c r="AZ227" s="246"/>
      <c r="BA227" s="246"/>
      <c r="BB227" s="246"/>
      <c r="BC227" s="246"/>
      <c r="BD227" s="246"/>
      <c r="BE227" s="246"/>
      <c r="BF227" s="246"/>
      <c r="BG227" s="246"/>
      <c r="BH227" s="246"/>
      <c r="BI227" s="246"/>
      <c r="BJ227" s="246"/>
      <c r="BK227" s="246"/>
      <c r="BL227" s="246"/>
      <c r="BM227" s="246"/>
      <c r="BN227" s="246"/>
      <c r="BO227" s="246"/>
      <c r="BP227" s="246"/>
      <c r="BQ227" s="246"/>
      <c r="BR227" s="246"/>
      <c r="BS227" s="246"/>
      <c r="BT227" s="246"/>
      <c r="BU227" s="246"/>
      <c r="BV227" s="246"/>
      <c r="BW227" s="246"/>
      <c r="BX227" s="246"/>
      <c r="BY227" s="246"/>
      <c r="BZ227" s="246"/>
      <c r="CA227" s="246"/>
      <c r="CB227" s="246"/>
      <c r="CC227" s="246"/>
      <c r="CD227" s="246"/>
      <c r="CE227" s="246"/>
      <c r="CF227" s="246"/>
      <c r="CG227" s="246"/>
      <c r="CH227" s="246"/>
      <c r="CI227" s="246"/>
      <c r="CJ227" s="246"/>
      <c r="CK227" s="246"/>
      <c r="CL227" s="246"/>
      <c r="CM227" s="246"/>
      <c r="CN227" s="246"/>
      <c r="CO227" s="246"/>
      <c r="CP227" s="246"/>
      <c r="CQ227" s="246"/>
      <c r="CR227" s="246"/>
      <c r="CS227" s="246"/>
      <c r="CT227" s="246"/>
      <c r="CU227" s="246"/>
      <c r="CV227" s="246"/>
      <c r="CW227" s="246"/>
      <c r="CX227" s="246"/>
      <c r="CY227" s="246"/>
      <c r="CZ227" s="246"/>
      <c r="DA227" s="246"/>
      <c r="DB227" s="246"/>
      <c r="DC227" s="246"/>
      <c r="DD227" s="246"/>
      <c r="DE227" s="246"/>
      <c r="DF227" s="246"/>
      <c r="DG227" s="246"/>
      <c r="DH227" s="246"/>
      <c r="DI227" s="246"/>
      <c r="DJ227" s="246"/>
      <c r="DK227" s="246"/>
      <c r="DL227" s="246"/>
    </row>
    <row r="228" spans="1:116" x14ac:dyDescent="0.25">
      <c r="A228" s="246"/>
      <c r="B228" s="246"/>
      <c r="C228" s="246"/>
      <c r="D228" s="246"/>
      <c r="E228" s="246"/>
      <c r="F228" s="246"/>
      <c r="G228" s="246"/>
      <c r="H228" s="246"/>
      <c r="I228" s="246"/>
      <c r="J228" s="246"/>
      <c r="K228" s="246"/>
      <c r="L228" s="246"/>
      <c r="M228" s="246"/>
      <c r="N228" s="246"/>
      <c r="O228" s="246"/>
      <c r="P228" s="246"/>
      <c r="Q228" s="246"/>
      <c r="R228" s="246"/>
      <c r="S228" s="246"/>
      <c r="T228" s="246"/>
      <c r="U228" s="246"/>
      <c r="V228" s="246"/>
      <c r="W228" s="246"/>
      <c r="X228" s="246"/>
      <c r="Y228" s="246"/>
      <c r="Z228" s="246"/>
      <c r="AA228" s="246"/>
      <c r="AB228" s="246"/>
      <c r="AC228" s="246"/>
      <c r="AD228" s="246"/>
      <c r="AE228" s="246"/>
      <c r="AF228" s="246"/>
      <c r="AG228" s="246"/>
      <c r="AH228" s="246"/>
      <c r="AI228" s="246"/>
      <c r="AJ228" s="246"/>
      <c r="AK228" s="246"/>
      <c r="AL228" s="246"/>
      <c r="AM228" s="246"/>
      <c r="AN228" s="246"/>
      <c r="AO228" s="246"/>
      <c r="AP228" s="246"/>
      <c r="AQ228" s="246"/>
      <c r="AR228" s="246"/>
      <c r="AS228" s="246"/>
      <c r="AT228" s="246"/>
      <c r="AU228" s="246"/>
      <c r="AV228" s="246"/>
      <c r="AW228" s="246"/>
      <c r="AX228" s="246"/>
      <c r="AY228" s="246"/>
      <c r="AZ228" s="246"/>
      <c r="BA228" s="246"/>
      <c r="BB228" s="246"/>
      <c r="BC228" s="246"/>
      <c r="BD228" s="246"/>
      <c r="BE228" s="246"/>
      <c r="BF228" s="246"/>
      <c r="BG228" s="246"/>
      <c r="BH228" s="246"/>
      <c r="BI228" s="246"/>
      <c r="BJ228" s="246"/>
      <c r="BK228" s="246"/>
      <c r="BL228" s="246"/>
      <c r="BM228" s="246"/>
      <c r="BN228" s="246"/>
      <c r="BO228" s="246"/>
      <c r="BP228" s="246"/>
      <c r="BQ228" s="246"/>
      <c r="BR228" s="246"/>
      <c r="BS228" s="246"/>
      <c r="BT228" s="246"/>
      <c r="BU228" s="246"/>
      <c r="BV228" s="246"/>
      <c r="BW228" s="246"/>
      <c r="BX228" s="246"/>
      <c r="BY228" s="246"/>
      <c r="BZ228" s="246"/>
      <c r="CA228" s="246"/>
      <c r="CB228" s="246"/>
      <c r="CC228" s="246"/>
      <c r="CD228" s="246"/>
      <c r="CE228" s="246"/>
      <c r="CF228" s="246"/>
      <c r="CG228" s="246"/>
      <c r="CH228" s="246"/>
      <c r="CI228" s="246"/>
      <c r="CJ228" s="246"/>
      <c r="CK228" s="246"/>
      <c r="CL228" s="246"/>
      <c r="CM228" s="246"/>
      <c r="CN228" s="246"/>
      <c r="CO228" s="246"/>
      <c r="CP228" s="246"/>
      <c r="CQ228" s="246"/>
      <c r="CR228" s="246"/>
      <c r="CS228" s="246"/>
      <c r="CT228" s="246"/>
      <c r="CU228" s="246"/>
      <c r="CV228" s="246"/>
      <c r="CW228" s="246"/>
      <c r="CX228" s="246"/>
      <c r="CY228" s="246"/>
      <c r="CZ228" s="246"/>
      <c r="DA228" s="246"/>
      <c r="DB228" s="246"/>
      <c r="DC228" s="246"/>
      <c r="DD228" s="246"/>
      <c r="DE228" s="246"/>
      <c r="DF228" s="246"/>
      <c r="DG228" s="246"/>
      <c r="DH228" s="246"/>
      <c r="DI228" s="246"/>
      <c r="DJ228" s="246"/>
      <c r="DK228" s="246"/>
      <c r="DL228" s="246"/>
    </row>
    <row r="229" spans="1:116" x14ac:dyDescent="0.25">
      <c r="A229" s="246"/>
      <c r="B229" s="246"/>
      <c r="C229" s="246"/>
      <c r="D229" s="246"/>
      <c r="E229" s="246"/>
      <c r="F229" s="246"/>
      <c r="G229" s="246"/>
      <c r="H229" s="246"/>
      <c r="I229" s="246"/>
      <c r="J229" s="246"/>
      <c r="K229" s="246"/>
      <c r="L229" s="246"/>
      <c r="M229" s="246"/>
      <c r="N229" s="246"/>
      <c r="O229" s="246"/>
      <c r="P229" s="246"/>
      <c r="Q229" s="246"/>
      <c r="R229" s="246"/>
      <c r="S229" s="246"/>
      <c r="T229" s="246"/>
      <c r="U229" s="246"/>
      <c r="V229" s="246"/>
      <c r="W229" s="246"/>
      <c r="X229" s="246"/>
      <c r="Y229" s="246"/>
      <c r="Z229" s="246"/>
      <c r="AA229" s="246"/>
      <c r="AB229" s="246"/>
      <c r="AC229" s="246"/>
      <c r="AD229" s="246"/>
      <c r="AE229" s="246"/>
      <c r="AF229" s="246"/>
      <c r="AG229" s="246"/>
      <c r="AH229" s="246"/>
      <c r="AI229" s="246"/>
      <c r="AJ229" s="246"/>
      <c r="AK229" s="246"/>
      <c r="AL229" s="246"/>
      <c r="AM229" s="246"/>
      <c r="AN229" s="246"/>
      <c r="AO229" s="246"/>
      <c r="AP229" s="246"/>
      <c r="AQ229" s="246"/>
      <c r="AR229" s="246"/>
      <c r="AS229" s="246"/>
      <c r="AT229" s="246"/>
      <c r="AU229" s="246"/>
      <c r="AV229" s="246"/>
      <c r="AW229" s="246"/>
      <c r="AX229" s="246"/>
      <c r="AY229" s="246"/>
      <c r="AZ229" s="246"/>
      <c r="BA229" s="246"/>
      <c r="BB229" s="246"/>
      <c r="BC229" s="246"/>
      <c r="BD229" s="246"/>
      <c r="BE229" s="246"/>
      <c r="BF229" s="246"/>
      <c r="BG229" s="246"/>
      <c r="BH229" s="246"/>
      <c r="BI229" s="246"/>
      <c r="BJ229" s="246"/>
      <c r="BK229" s="246"/>
      <c r="BL229" s="246"/>
      <c r="BM229" s="246"/>
      <c r="BN229" s="246"/>
      <c r="BO229" s="246"/>
      <c r="BP229" s="246"/>
      <c r="BQ229" s="246"/>
      <c r="BR229" s="246"/>
      <c r="BS229" s="246"/>
      <c r="BT229" s="246"/>
      <c r="BU229" s="246"/>
      <c r="BV229" s="246"/>
      <c r="BW229" s="246"/>
      <c r="BX229" s="246"/>
      <c r="BY229" s="246"/>
      <c r="BZ229" s="246"/>
      <c r="CA229" s="246"/>
      <c r="CB229" s="246"/>
      <c r="CC229" s="246"/>
      <c r="CD229" s="246"/>
      <c r="CE229" s="246"/>
      <c r="CF229" s="246"/>
      <c r="CG229" s="246"/>
      <c r="CH229" s="246"/>
      <c r="CI229" s="246"/>
      <c r="CJ229" s="246"/>
      <c r="CK229" s="246"/>
      <c r="CL229" s="246"/>
      <c r="CM229" s="246"/>
      <c r="CN229" s="246"/>
      <c r="CO229" s="246"/>
      <c r="CP229" s="246"/>
      <c r="CQ229" s="246"/>
      <c r="CR229" s="246"/>
      <c r="CS229" s="246"/>
      <c r="CT229" s="246"/>
      <c r="CU229" s="246"/>
      <c r="CV229" s="246"/>
      <c r="CW229" s="246"/>
      <c r="CX229" s="246"/>
      <c r="CY229" s="246"/>
      <c r="CZ229" s="246"/>
      <c r="DA229" s="246"/>
      <c r="DB229" s="246"/>
      <c r="DC229" s="246"/>
      <c r="DD229" s="246"/>
      <c r="DE229" s="246"/>
      <c r="DF229" s="246"/>
      <c r="DG229" s="246"/>
      <c r="DH229" s="246"/>
      <c r="DI229" s="246"/>
      <c r="DJ229" s="246"/>
      <c r="DK229" s="246"/>
      <c r="DL229" s="246"/>
    </row>
    <row r="230" spans="1:116" x14ac:dyDescent="0.25">
      <c r="A230" s="246"/>
      <c r="B230" s="246"/>
      <c r="C230" s="246"/>
      <c r="D230" s="246"/>
      <c r="E230" s="246"/>
      <c r="F230" s="246"/>
      <c r="G230" s="246"/>
      <c r="H230" s="246"/>
      <c r="I230" s="246"/>
      <c r="J230" s="246"/>
      <c r="K230" s="246"/>
      <c r="L230" s="246"/>
      <c r="M230" s="246"/>
      <c r="N230" s="246"/>
      <c r="O230" s="246"/>
      <c r="P230" s="246"/>
      <c r="Q230" s="246"/>
      <c r="R230" s="246"/>
      <c r="S230" s="246"/>
      <c r="T230" s="246"/>
      <c r="U230" s="246"/>
      <c r="V230" s="246"/>
      <c r="W230" s="246"/>
      <c r="X230" s="246"/>
      <c r="Y230" s="246"/>
      <c r="Z230" s="246"/>
      <c r="AA230" s="246"/>
      <c r="AB230" s="246"/>
      <c r="AC230" s="246"/>
      <c r="AD230" s="246"/>
      <c r="AE230" s="246"/>
      <c r="AF230" s="246"/>
      <c r="AG230" s="246"/>
      <c r="AH230" s="246"/>
      <c r="AI230" s="246"/>
      <c r="AJ230" s="246"/>
      <c r="AK230" s="246"/>
      <c r="AL230" s="246"/>
      <c r="AM230" s="246"/>
      <c r="AN230" s="246"/>
      <c r="AO230" s="246"/>
      <c r="AP230" s="246"/>
      <c r="AQ230" s="246"/>
      <c r="AR230" s="246"/>
      <c r="AS230" s="246"/>
      <c r="AT230" s="246"/>
      <c r="AU230" s="246"/>
      <c r="AV230" s="246"/>
      <c r="AW230" s="246"/>
      <c r="AX230" s="246"/>
      <c r="AY230" s="246"/>
      <c r="AZ230" s="246"/>
      <c r="BA230" s="246"/>
      <c r="BB230" s="246"/>
      <c r="BC230" s="246"/>
      <c r="BD230" s="246"/>
      <c r="BE230" s="246"/>
      <c r="BF230" s="246"/>
      <c r="BG230" s="246"/>
      <c r="BH230" s="246"/>
      <c r="BI230" s="246"/>
      <c r="BJ230" s="246"/>
      <c r="BK230" s="246"/>
      <c r="BL230" s="246"/>
      <c r="BM230" s="246"/>
      <c r="BN230" s="246"/>
      <c r="BO230" s="246"/>
      <c r="BP230" s="246"/>
      <c r="BQ230" s="246"/>
      <c r="BR230" s="246"/>
      <c r="BS230" s="246"/>
      <c r="BT230" s="246"/>
      <c r="BU230" s="246"/>
      <c r="BV230" s="246"/>
      <c r="BW230" s="246"/>
      <c r="BX230" s="246"/>
      <c r="BY230" s="246"/>
      <c r="BZ230" s="246"/>
      <c r="CA230" s="246"/>
      <c r="CB230" s="246"/>
      <c r="CC230" s="246"/>
      <c r="CD230" s="246"/>
      <c r="CE230" s="246"/>
      <c r="CF230" s="246"/>
      <c r="CG230" s="246"/>
      <c r="CH230" s="246"/>
      <c r="CI230" s="246"/>
      <c r="CJ230" s="246"/>
      <c r="CK230" s="246"/>
      <c r="CL230" s="246"/>
      <c r="CM230" s="246"/>
      <c r="CN230" s="246"/>
      <c r="CO230" s="246"/>
      <c r="CP230" s="246"/>
      <c r="CQ230" s="246"/>
      <c r="CR230" s="246"/>
      <c r="CS230" s="246"/>
      <c r="CT230" s="246"/>
      <c r="CU230" s="246"/>
      <c r="CV230" s="246"/>
      <c r="CW230" s="246"/>
      <c r="CX230" s="246"/>
      <c r="CY230" s="246"/>
      <c r="CZ230" s="246"/>
      <c r="DA230" s="246"/>
      <c r="DB230" s="246"/>
      <c r="DC230" s="246"/>
      <c r="DD230" s="246"/>
      <c r="DE230" s="246"/>
      <c r="DF230" s="246"/>
      <c r="DG230" s="246"/>
      <c r="DH230" s="246"/>
      <c r="DI230" s="246"/>
      <c r="DJ230" s="246"/>
      <c r="DK230" s="246"/>
      <c r="DL230" s="246"/>
    </row>
    <row r="231" spans="1:116" x14ac:dyDescent="0.25">
      <c r="A231" s="246"/>
      <c r="B231" s="246"/>
      <c r="C231" s="246"/>
      <c r="D231" s="246"/>
      <c r="E231" s="246"/>
      <c r="F231" s="246"/>
      <c r="G231" s="246"/>
      <c r="H231" s="246"/>
      <c r="I231" s="246"/>
      <c r="J231" s="246"/>
      <c r="K231" s="246"/>
      <c r="L231" s="246"/>
      <c r="M231" s="246"/>
      <c r="N231" s="246"/>
      <c r="O231" s="246"/>
      <c r="P231" s="246"/>
      <c r="Q231" s="246"/>
      <c r="R231" s="246"/>
      <c r="S231" s="246"/>
      <c r="T231" s="246"/>
      <c r="U231" s="246"/>
      <c r="V231" s="246"/>
      <c r="W231" s="246"/>
      <c r="X231" s="246"/>
      <c r="Y231" s="246"/>
      <c r="Z231" s="246"/>
      <c r="AA231" s="246"/>
      <c r="AB231" s="246"/>
      <c r="AC231" s="246"/>
      <c r="AD231" s="246"/>
      <c r="AE231" s="246"/>
      <c r="AF231" s="246"/>
      <c r="AG231" s="246"/>
      <c r="AH231" s="246"/>
      <c r="AI231" s="246"/>
      <c r="AJ231" s="246"/>
      <c r="AK231" s="246"/>
      <c r="AL231" s="246"/>
      <c r="AM231" s="246"/>
      <c r="AN231" s="246"/>
      <c r="AO231" s="246"/>
      <c r="AP231" s="246"/>
      <c r="AQ231" s="246"/>
      <c r="AR231" s="246"/>
      <c r="AS231" s="246"/>
      <c r="AT231" s="246"/>
      <c r="AU231" s="246"/>
      <c r="AV231" s="246"/>
      <c r="AW231" s="246"/>
      <c r="AX231" s="246"/>
      <c r="AY231" s="246"/>
      <c r="AZ231" s="246"/>
      <c r="BA231" s="246"/>
      <c r="BB231" s="246"/>
      <c r="BC231" s="246"/>
      <c r="BD231" s="246"/>
      <c r="BE231" s="246"/>
      <c r="BF231" s="246"/>
      <c r="BG231" s="246"/>
      <c r="BH231" s="246"/>
      <c r="BI231" s="246"/>
      <c r="BJ231" s="246"/>
      <c r="BK231" s="246"/>
      <c r="BL231" s="246"/>
      <c r="BM231" s="246"/>
      <c r="BN231" s="246"/>
      <c r="BO231" s="246"/>
      <c r="BP231" s="246"/>
      <c r="BQ231" s="246"/>
      <c r="BR231" s="246"/>
      <c r="BS231" s="246"/>
      <c r="BT231" s="246"/>
      <c r="BU231" s="246"/>
      <c r="BV231" s="246"/>
      <c r="BW231" s="246"/>
      <c r="BX231" s="246"/>
      <c r="BY231" s="246"/>
      <c r="BZ231" s="246"/>
      <c r="CA231" s="246"/>
      <c r="CB231" s="246"/>
      <c r="CC231" s="246"/>
      <c r="CD231" s="246"/>
      <c r="CE231" s="246"/>
      <c r="CF231" s="246"/>
      <c r="CG231" s="246"/>
      <c r="CH231" s="246"/>
      <c r="CI231" s="246"/>
      <c r="CJ231" s="246"/>
      <c r="CK231" s="246"/>
      <c r="CL231" s="246"/>
      <c r="CM231" s="246"/>
      <c r="CN231" s="246"/>
      <c r="CO231" s="246"/>
      <c r="CP231" s="246"/>
      <c r="CQ231" s="246"/>
      <c r="CR231" s="246"/>
      <c r="CS231" s="246"/>
      <c r="CT231" s="246"/>
      <c r="CU231" s="246"/>
      <c r="CV231" s="246"/>
      <c r="CW231" s="246"/>
      <c r="CX231" s="246"/>
      <c r="CY231" s="246"/>
      <c r="CZ231" s="246"/>
      <c r="DA231" s="246"/>
      <c r="DB231" s="246"/>
      <c r="DC231" s="246"/>
      <c r="DD231" s="246"/>
      <c r="DE231" s="246"/>
      <c r="DF231" s="246"/>
      <c r="DG231" s="246"/>
      <c r="DH231" s="246"/>
      <c r="DI231" s="246"/>
      <c r="DJ231" s="246"/>
      <c r="DK231" s="246"/>
      <c r="DL231" s="246"/>
    </row>
    <row r="232" spans="1:116" x14ac:dyDescent="0.25">
      <c r="A232" s="246"/>
      <c r="B232" s="246"/>
      <c r="C232" s="246"/>
      <c r="D232" s="246"/>
      <c r="E232" s="246"/>
      <c r="F232" s="246"/>
      <c r="G232" s="246"/>
      <c r="H232" s="246"/>
      <c r="I232" s="246"/>
      <c r="J232" s="246"/>
      <c r="K232" s="246"/>
      <c r="L232" s="246"/>
      <c r="M232" s="246"/>
      <c r="N232" s="246"/>
      <c r="O232" s="246"/>
      <c r="P232" s="246"/>
      <c r="Q232" s="246"/>
      <c r="R232" s="246"/>
      <c r="S232" s="246"/>
      <c r="T232" s="246"/>
      <c r="U232" s="246"/>
      <c r="V232" s="246"/>
      <c r="W232" s="246"/>
      <c r="X232" s="246"/>
      <c r="Y232" s="246"/>
      <c r="Z232" s="246"/>
      <c r="AA232" s="246"/>
      <c r="AB232" s="246"/>
      <c r="AC232" s="246"/>
      <c r="AD232" s="246"/>
      <c r="AE232" s="246"/>
      <c r="AF232" s="246"/>
      <c r="AG232" s="246"/>
      <c r="AH232" s="246"/>
      <c r="AI232" s="246"/>
      <c r="AJ232" s="246"/>
      <c r="AK232" s="246"/>
      <c r="AL232" s="246"/>
      <c r="AM232" s="246"/>
      <c r="AN232" s="246"/>
      <c r="AO232" s="246"/>
      <c r="AP232" s="246"/>
      <c r="AQ232" s="246"/>
      <c r="AR232" s="246"/>
      <c r="AS232" s="246"/>
      <c r="AT232" s="246"/>
      <c r="AU232" s="246"/>
      <c r="AV232" s="246"/>
      <c r="AW232" s="246"/>
      <c r="AX232" s="246"/>
      <c r="AY232" s="246"/>
      <c r="AZ232" s="246"/>
      <c r="BA232" s="246"/>
      <c r="BB232" s="246"/>
      <c r="BC232" s="246"/>
      <c r="BD232" s="246"/>
      <c r="BE232" s="246"/>
      <c r="BF232" s="246"/>
      <c r="BG232" s="246"/>
      <c r="BH232" s="246"/>
      <c r="BI232" s="246"/>
      <c r="BJ232" s="246"/>
      <c r="BK232" s="246"/>
      <c r="BL232" s="246"/>
      <c r="BM232" s="246"/>
      <c r="BN232" s="246"/>
      <c r="BO232" s="246"/>
      <c r="BP232" s="246"/>
      <c r="BQ232" s="246"/>
      <c r="BR232" s="246"/>
      <c r="BS232" s="246"/>
      <c r="BT232" s="246"/>
      <c r="BU232" s="246"/>
      <c r="BV232" s="246"/>
      <c r="BW232" s="246"/>
      <c r="BX232" s="246"/>
      <c r="BY232" s="246"/>
      <c r="BZ232" s="246"/>
      <c r="CA232" s="246"/>
      <c r="CB232" s="246"/>
      <c r="CC232" s="246"/>
      <c r="CD232" s="246"/>
      <c r="CE232" s="246"/>
      <c r="CF232" s="246"/>
      <c r="CG232" s="246"/>
      <c r="CH232" s="246"/>
      <c r="CI232" s="246"/>
      <c r="CJ232" s="246"/>
      <c r="CK232" s="246"/>
      <c r="CL232" s="246"/>
      <c r="CM232" s="246"/>
      <c r="CN232" s="246"/>
      <c r="CO232" s="246"/>
      <c r="CP232" s="246"/>
      <c r="CQ232" s="246"/>
      <c r="CR232" s="246"/>
      <c r="CS232" s="246"/>
      <c r="CT232" s="246"/>
      <c r="CU232" s="246"/>
      <c r="CV232" s="246"/>
      <c r="CW232" s="246"/>
      <c r="CX232" s="246"/>
      <c r="CY232" s="246"/>
      <c r="CZ232" s="246"/>
      <c r="DA232" s="246"/>
      <c r="DB232" s="246"/>
      <c r="DC232" s="246"/>
      <c r="DD232" s="246"/>
      <c r="DE232" s="246"/>
      <c r="DF232" s="246"/>
      <c r="DG232" s="246"/>
      <c r="DH232" s="246"/>
      <c r="DI232" s="246"/>
      <c r="DJ232" s="246"/>
      <c r="DK232" s="246"/>
      <c r="DL232" s="246"/>
    </row>
    <row r="233" spans="1:116" x14ac:dyDescent="0.25">
      <c r="A233" s="246"/>
      <c r="B233" s="246"/>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246"/>
      <c r="AE233" s="246"/>
      <c r="AF233" s="246"/>
      <c r="AG233" s="246"/>
      <c r="AH233" s="246"/>
      <c r="AI233" s="246"/>
      <c r="AJ233" s="246"/>
      <c r="AK233" s="246"/>
      <c r="AL233" s="246"/>
      <c r="AM233" s="246"/>
      <c r="AN233" s="246"/>
      <c r="AO233" s="246"/>
      <c r="AP233" s="246"/>
      <c r="AQ233" s="246"/>
      <c r="AR233" s="246"/>
      <c r="AS233" s="246"/>
      <c r="AT233" s="246"/>
      <c r="AU233" s="246"/>
      <c r="AV233" s="246"/>
      <c r="AW233" s="246"/>
      <c r="AX233" s="246"/>
      <c r="AY233" s="246"/>
      <c r="AZ233" s="246"/>
      <c r="BA233" s="246"/>
      <c r="BB233" s="246"/>
      <c r="BC233" s="246"/>
      <c r="BD233" s="246"/>
      <c r="BE233" s="246"/>
      <c r="BF233" s="246"/>
      <c r="BG233" s="246"/>
      <c r="BH233" s="246"/>
      <c r="BI233" s="246"/>
      <c r="BJ233" s="246"/>
      <c r="BK233" s="246"/>
      <c r="BL233" s="246"/>
      <c r="BM233" s="246"/>
      <c r="BN233" s="246"/>
      <c r="BO233" s="246"/>
      <c r="BP233" s="246"/>
      <c r="BQ233" s="246"/>
      <c r="BR233" s="246"/>
      <c r="BS233" s="246"/>
      <c r="BT233" s="246"/>
      <c r="BU233" s="246"/>
      <c r="BV233" s="246"/>
      <c r="BW233" s="246"/>
      <c r="BX233" s="246"/>
      <c r="BY233" s="246"/>
      <c r="BZ233" s="246"/>
      <c r="CA233" s="246"/>
      <c r="CB233" s="246"/>
      <c r="CC233" s="246"/>
      <c r="CD233" s="246"/>
      <c r="CE233" s="246"/>
      <c r="CF233" s="246"/>
      <c r="CG233" s="246"/>
      <c r="CH233" s="246"/>
      <c r="CI233" s="246"/>
      <c r="CJ233" s="246"/>
      <c r="CK233" s="246"/>
      <c r="CL233" s="246"/>
      <c r="CM233" s="246"/>
      <c r="CN233" s="246"/>
      <c r="CO233" s="246"/>
      <c r="CP233" s="246"/>
      <c r="CQ233" s="246"/>
      <c r="CR233" s="246"/>
      <c r="CS233" s="246"/>
      <c r="CT233" s="246"/>
      <c r="CU233" s="246"/>
      <c r="CV233" s="246"/>
      <c r="CW233" s="246"/>
      <c r="CX233" s="246"/>
      <c r="CY233" s="246"/>
      <c r="CZ233" s="246"/>
      <c r="DA233" s="246"/>
      <c r="DB233" s="246"/>
      <c r="DC233" s="246"/>
      <c r="DD233" s="246"/>
      <c r="DE233" s="246"/>
      <c r="DF233" s="246"/>
      <c r="DG233" s="246"/>
      <c r="DH233" s="246"/>
      <c r="DI233" s="246"/>
      <c r="DJ233" s="246"/>
      <c r="DK233" s="246"/>
      <c r="DL233" s="246"/>
    </row>
    <row r="234" spans="1:116" x14ac:dyDescent="0.25">
      <c r="A234" s="246"/>
      <c r="B234" s="246"/>
      <c r="C234" s="246"/>
      <c r="D234" s="246"/>
      <c r="E234" s="246"/>
      <c r="F234" s="246"/>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246"/>
      <c r="AC234" s="246"/>
      <c r="AD234" s="246"/>
      <c r="AE234" s="246"/>
      <c r="AF234" s="246"/>
      <c r="AG234" s="246"/>
      <c r="AH234" s="246"/>
      <c r="AI234" s="246"/>
      <c r="AJ234" s="246"/>
      <c r="AK234" s="246"/>
      <c r="AL234" s="246"/>
      <c r="AM234" s="246"/>
      <c r="AN234" s="246"/>
      <c r="AO234" s="246"/>
      <c r="AP234" s="246"/>
      <c r="AQ234" s="246"/>
      <c r="AR234" s="246"/>
      <c r="AS234" s="246"/>
      <c r="AT234" s="246"/>
      <c r="AU234" s="246"/>
      <c r="AV234" s="246"/>
      <c r="AW234" s="246"/>
      <c r="AX234" s="246"/>
      <c r="AY234" s="246"/>
      <c r="AZ234" s="246"/>
      <c r="BA234" s="246"/>
      <c r="BB234" s="246"/>
      <c r="BC234" s="246"/>
      <c r="BD234" s="246"/>
      <c r="BE234" s="246"/>
      <c r="BF234" s="246"/>
      <c r="BG234" s="246"/>
      <c r="BH234" s="246"/>
      <c r="BI234" s="246"/>
      <c r="BJ234" s="246"/>
      <c r="BK234" s="246"/>
      <c r="BL234" s="246"/>
      <c r="BM234" s="246"/>
      <c r="BN234" s="246"/>
      <c r="BO234" s="246"/>
      <c r="BP234" s="246"/>
      <c r="BQ234" s="246"/>
      <c r="BR234" s="246"/>
      <c r="BS234" s="246"/>
      <c r="BT234" s="246"/>
      <c r="BU234" s="246"/>
      <c r="BV234" s="246"/>
      <c r="BW234" s="246"/>
      <c r="BX234" s="246"/>
      <c r="BY234" s="246"/>
      <c r="BZ234" s="246"/>
      <c r="CA234" s="246"/>
      <c r="CB234" s="246"/>
      <c r="CC234" s="246"/>
      <c r="CD234" s="246"/>
      <c r="CE234" s="246"/>
      <c r="CF234" s="246"/>
      <c r="CG234" s="246"/>
      <c r="CH234" s="246"/>
      <c r="CI234" s="246"/>
      <c r="CJ234" s="246"/>
      <c r="CK234" s="246"/>
      <c r="CL234" s="246"/>
      <c r="CM234" s="246"/>
      <c r="CN234" s="246"/>
      <c r="CO234" s="246"/>
      <c r="CP234" s="246"/>
      <c r="CQ234" s="246"/>
      <c r="CR234" s="246"/>
      <c r="CS234" s="246"/>
      <c r="CT234" s="246"/>
      <c r="CU234" s="246"/>
      <c r="CV234" s="246"/>
      <c r="CW234" s="246"/>
      <c r="CX234" s="246"/>
      <c r="CY234" s="246"/>
      <c r="CZ234" s="246"/>
      <c r="DA234" s="246"/>
      <c r="DB234" s="246"/>
      <c r="DC234" s="246"/>
      <c r="DD234" s="246"/>
      <c r="DE234" s="246"/>
      <c r="DF234" s="246"/>
      <c r="DG234" s="246"/>
      <c r="DH234" s="246"/>
      <c r="DI234" s="246"/>
      <c r="DJ234" s="246"/>
      <c r="DK234" s="246"/>
      <c r="DL234" s="246"/>
    </row>
    <row r="235" spans="1:116" x14ac:dyDescent="0.25">
      <c r="A235" s="246"/>
      <c r="B235" s="246"/>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246"/>
      <c r="AE235" s="246"/>
      <c r="AF235" s="246"/>
      <c r="AG235" s="246"/>
      <c r="AH235" s="246"/>
      <c r="AI235" s="246"/>
      <c r="AJ235" s="246"/>
      <c r="AK235" s="246"/>
      <c r="AL235" s="246"/>
      <c r="AM235" s="246"/>
      <c r="AN235" s="246"/>
      <c r="AO235" s="246"/>
      <c r="AP235" s="246"/>
      <c r="AQ235" s="246"/>
      <c r="AR235" s="246"/>
      <c r="AS235" s="246"/>
      <c r="AT235" s="246"/>
      <c r="AU235" s="246"/>
      <c r="AV235" s="246"/>
      <c r="AW235" s="246"/>
      <c r="AX235" s="246"/>
      <c r="AY235" s="246"/>
      <c r="AZ235" s="246"/>
      <c r="BA235" s="246"/>
      <c r="BB235" s="246"/>
      <c r="BC235" s="246"/>
      <c r="BD235" s="246"/>
      <c r="BE235" s="246"/>
      <c r="BF235" s="246"/>
      <c r="BG235" s="246"/>
      <c r="BH235" s="246"/>
      <c r="BI235" s="246"/>
      <c r="BJ235" s="246"/>
      <c r="BK235" s="246"/>
      <c r="BL235" s="246"/>
      <c r="BM235" s="246"/>
      <c r="BN235" s="246"/>
      <c r="BO235" s="246"/>
      <c r="BP235" s="246"/>
      <c r="BQ235" s="246"/>
      <c r="BR235" s="246"/>
      <c r="BS235" s="246"/>
      <c r="BT235" s="246"/>
      <c r="BU235" s="246"/>
      <c r="BV235" s="246"/>
      <c r="BW235" s="246"/>
      <c r="BX235" s="246"/>
      <c r="BY235" s="246"/>
      <c r="BZ235" s="246"/>
      <c r="CA235" s="246"/>
      <c r="CB235" s="246"/>
      <c r="CC235" s="246"/>
      <c r="CD235" s="246"/>
      <c r="CE235" s="246"/>
      <c r="CF235" s="246"/>
      <c r="CG235" s="246"/>
      <c r="CH235" s="246"/>
      <c r="CI235" s="246"/>
      <c r="CJ235" s="246"/>
      <c r="CK235" s="246"/>
      <c r="CL235" s="246"/>
      <c r="CM235" s="246"/>
      <c r="CN235" s="246"/>
      <c r="CO235" s="246"/>
      <c r="CP235" s="246"/>
      <c r="CQ235" s="246"/>
      <c r="CR235" s="246"/>
      <c r="CS235" s="246"/>
      <c r="CT235" s="246"/>
      <c r="CU235" s="246"/>
      <c r="CV235" s="246"/>
      <c r="CW235" s="246"/>
      <c r="CX235" s="246"/>
      <c r="CY235" s="246"/>
      <c r="CZ235" s="246"/>
      <c r="DA235" s="246"/>
      <c r="DB235" s="246"/>
      <c r="DC235" s="246"/>
      <c r="DD235" s="246"/>
      <c r="DE235" s="246"/>
      <c r="DF235" s="246"/>
      <c r="DG235" s="246"/>
      <c r="DH235" s="246"/>
      <c r="DI235" s="246"/>
      <c r="DJ235" s="246"/>
      <c r="DK235" s="246"/>
      <c r="DL235" s="246"/>
    </row>
    <row r="236" spans="1:116" x14ac:dyDescent="0.25">
      <c r="A236" s="246"/>
      <c r="B236" s="246"/>
      <c r="C236" s="246"/>
      <c r="D236" s="246"/>
      <c r="E236" s="246"/>
      <c r="F236" s="246"/>
      <c r="G236" s="246"/>
      <c r="H236" s="246"/>
      <c r="I236" s="246"/>
      <c r="J236" s="246"/>
      <c r="K236" s="246"/>
      <c r="L236" s="246"/>
      <c r="M236" s="246"/>
      <c r="N236" s="246"/>
      <c r="O236" s="246"/>
      <c r="P236" s="246"/>
      <c r="Q236" s="246"/>
      <c r="R236" s="246"/>
      <c r="S236" s="246"/>
      <c r="T236" s="246"/>
      <c r="U236" s="246"/>
      <c r="V236" s="246"/>
      <c r="W236" s="246"/>
      <c r="X236" s="246"/>
      <c r="Y236" s="246"/>
      <c r="Z236" s="246"/>
      <c r="AA236" s="246"/>
      <c r="AB236" s="246"/>
      <c r="AC236" s="246"/>
      <c r="AD236" s="246"/>
      <c r="AE236" s="246"/>
      <c r="AF236" s="246"/>
      <c r="AG236" s="246"/>
      <c r="AH236" s="246"/>
      <c r="AI236" s="246"/>
      <c r="AJ236" s="246"/>
      <c r="AK236" s="246"/>
      <c r="AL236" s="246"/>
      <c r="AM236" s="246"/>
      <c r="AN236" s="246"/>
      <c r="AO236" s="246"/>
      <c r="AP236" s="246"/>
      <c r="AQ236" s="246"/>
      <c r="AR236" s="246"/>
      <c r="AS236" s="246"/>
      <c r="AT236" s="246"/>
      <c r="AU236" s="246"/>
      <c r="AV236" s="246"/>
      <c r="AW236" s="246"/>
      <c r="AX236" s="246"/>
      <c r="AY236" s="246"/>
      <c r="AZ236" s="246"/>
      <c r="BA236" s="246"/>
      <c r="BB236" s="246"/>
      <c r="BC236" s="246"/>
      <c r="BD236" s="246"/>
      <c r="BE236" s="246"/>
      <c r="BF236" s="246"/>
      <c r="BG236" s="246"/>
      <c r="BH236" s="246"/>
      <c r="BI236" s="246"/>
      <c r="BJ236" s="246"/>
      <c r="BK236" s="246"/>
      <c r="BL236" s="246"/>
      <c r="BM236" s="246"/>
      <c r="BN236" s="246"/>
      <c r="BO236" s="246"/>
      <c r="BP236" s="246"/>
      <c r="BQ236" s="246"/>
      <c r="BR236" s="246"/>
      <c r="BS236" s="246"/>
      <c r="BT236" s="246"/>
      <c r="BU236" s="246"/>
      <c r="BV236" s="246"/>
      <c r="BW236" s="246"/>
      <c r="BX236" s="246"/>
      <c r="BY236" s="246"/>
      <c r="BZ236" s="246"/>
      <c r="CA236" s="246"/>
      <c r="CB236" s="246"/>
      <c r="CC236" s="246"/>
      <c r="CD236" s="246"/>
      <c r="CE236" s="246"/>
      <c r="CF236" s="246"/>
      <c r="CG236" s="246"/>
      <c r="CH236" s="246"/>
      <c r="CI236" s="246"/>
      <c r="CJ236" s="246"/>
      <c r="CK236" s="246"/>
      <c r="CL236" s="246"/>
      <c r="CM236" s="246"/>
      <c r="CN236" s="246"/>
      <c r="CO236" s="246"/>
      <c r="CP236" s="246"/>
      <c r="CQ236" s="246"/>
      <c r="CR236" s="246"/>
      <c r="CS236" s="246"/>
      <c r="CT236" s="246"/>
      <c r="CU236" s="246"/>
      <c r="CV236" s="246"/>
      <c r="CW236" s="246"/>
      <c r="CX236" s="246"/>
      <c r="CY236" s="246"/>
      <c r="CZ236" s="246"/>
      <c r="DA236" s="246"/>
      <c r="DB236" s="246"/>
      <c r="DC236" s="246"/>
      <c r="DD236" s="246"/>
      <c r="DE236" s="246"/>
      <c r="DF236" s="246"/>
      <c r="DG236" s="246"/>
      <c r="DH236" s="246"/>
      <c r="DI236" s="246"/>
      <c r="DJ236" s="246"/>
      <c r="DK236" s="246"/>
      <c r="DL236" s="246"/>
    </row>
    <row r="237" spans="1:116" x14ac:dyDescent="0.25">
      <c r="A237" s="246"/>
      <c r="B237" s="246"/>
      <c r="C237" s="246"/>
      <c r="D237" s="246"/>
      <c r="E237" s="246"/>
      <c r="F237" s="246"/>
      <c r="G237" s="246"/>
      <c r="H237" s="246"/>
      <c r="I237" s="246"/>
      <c r="J237" s="246"/>
      <c r="K237" s="246"/>
      <c r="L237" s="246"/>
      <c r="M237" s="246"/>
      <c r="N237" s="246"/>
      <c r="O237" s="246"/>
      <c r="P237" s="246"/>
      <c r="Q237" s="246"/>
      <c r="R237" s="246"/>
      <c r="S237" s="246"/>
      <c r="T237" s="246"/>
      <c r="U237" s="246"/>
      <c r="V237" s="246"/>
      <c r="W237" s="246"/>
      <c r="X237" s="246"/>
      <c r="Y237" s="246"/>
      <c r="Z237" s="246"/>
      <c r="AA237" s="246"/>
      <c r="AB237" s="246"/>
      <c r="AC237" s="246"/>
      <c r="AD237" s="246"/>
      <c r="AE237" s="246"/>
      <c r="AF237" s="246"/>
      <c r="AG237" s="246"/>
      <c r="AH237" s="246"/>
      <c r="AI237" s="246"/>
      <c r="AJ237" s="246"/>
      <c r="AK237" s="246"/>
      <c r="AL237" s="246"/>
      <c r="AM237" s="246"/>
      <c r="AN237" s="246"/>
      <c r="AO237" s="246"/>
      <c r="AP237" s="246"/>
      <c r="AQ237" s="246"/>
      <c r="AR237" s="246"/>
      <c r="AS237" s="246"/>
      <c r="AT237" s="246"/>
      <c r="AU237" s="246"/>
      <c r="AV237" s="246"/>
      <c r="AW237" s="246"/>
      <c r="AX237" s="246"/>
      <c r="AY237" s="246"/>
      <c r="AZ237" s="246"/>
      <c r="BA237" s="246"/>
      <c r="BB237" s="246"/>
      <c r="BC237" s="246"/>
      <c r="BD237" s="246"/>
      <c r="BE237" s="246"/>
      <c r="BF237" s="246"/>
      <c r="BG237" s="246"/>
      <c r="BH237" s="246"/>
      <c r="BI237" s="246"/>
      <c r="BJ237" s="246"/>
      <c r="BK237" s="246"/>
      <c r="BL237" s="246"/>
      <c r="BM237" s="246"/>
      <c r="BN237" s="246"/>
      <c r="BO237" s="246"/>
      <c r="BP237" s="246"/>
      <c r="BQ237" s="246"/>
      <c r="BR237" s="246"/>
      <c r="BS237" s="246"/>
      <c r="BT237" s="246"/>
      <c r="BU237" s="246"/>
      <c r="BV237" s="246"/>
      <c r="BW237" s="246"/>
      <c r="BX237" s="246"/>
      <c r="BY237" s="246"/>
      <c r="BZ237" s="246"/>
      <c r="CA237" s="246"/>
      <c r="CB237" s="246"/>
      <c r="CC237" s="246"/>
      <c r="CD237" s="246"/>
      <c r="CE237" s="246"/>
      <c r="CF237" s="246"/>
      <c r="CG237" s="246"/>
      <c r="CH237" s="246"/>
      <c r="CI237" s="246"/>
      <c r="CJ237" s="246"/>
      <c r="CK237" s="246"/>
      <c r="CL237" s="246"/>
      <c r="CM237" s="246"/>
      <c r="CN237" s="246"/>
      <c r="CO237" s="246"/>
      <c r="CP237" s="246"/>
      <c r="CQ237" s="246"/>
      <c r="CR237" s="246"/>
      <c r="CS237" s="246"/>
      <c r="CT237" s="246"/>
      <c r="CU237" s="246"/>
      <c r="CV237" s="246"/>
      <c r="CW237" s="246"/>
      <c r="CX237" s="246"/>
      <c r="CY237" s="246"/>
      <c r="CZ237" s="246"/>
      <c r="DA237" s="246"/>
      <c r="DB237" s="246"/>
      <c r="DC237" s="246"/>
      <c r="DD237" s="246"/>
      <c r="DE237" s="246"/>
      <c r="DF237" s="246"/>
      <c r="DG237" s="246"/>
      <c r="DH237" s="246"/>
      <c r="DI237" s="246"/>
      <c r="DJ237" s="246"/>
      <c r="DK237" s="246"/>
      <c r="DL237" s="246"/>
    </row>
    <row r="238" spans="1:116" x14ac:dyDescent="0.25">
      <c r="A238" s="246"/>
      <c r="B238" s="246"/>
      <c r="C238" s="246"/>
      <c r="D238" s="246"/>
      <c r="E238" s="246"/>
      <c r="F238" s="246"/>
      <c r="G238" s="246"/>
      <c r="H238" s="246"/>
      <c r="I238" s="246"/>
      <c r="J238" s="246"/>
      <c r="K238" s="246"/>
      <c r="L238" s="246"/>
      <c r="M238" s="246"/>
      <c r="N238" s="246"/>
      <c r="O238" s="246"/>
      <c r="P238" s="246"/>
      <c r="Q238" s="246"/>
      <c r="R238" s="246"/>
      <c r="S238" s="246"/>
      <c r="T238" s="246"/>
      <c r="U238" s="246"/>
      <c r="V238" s="246"/>
      <c r="W238" s="246"/>
      <c r="X238" s="246"/>
      <c r="Y238" s="246"/>
      <c r="Z238" s="246"/>
      <c r="AA238" s="246"/>
      <c r="AB238" s="246"/>
      <c r="AC238" s="246"/>
      <c r="AD238" s="246"/>
      <c r="AE238" s="246"/>
      <c r="AF238" s="246"/>
      <c r="AG238" s="246"/>
      <c r="AH238" s="246"/>
      <c r="AI238" s="246"/>
      <c r="AJ238" s="246"/>
      <c r="AK238" s="246"/>
      <c r="AL238" s="246"/>
      <c r="AM238" s="246"/>
      <c r="AN238" s="246"/>
      <c r="AO238" s="246"/>
      <c r="AP238" s="246"/>
      <c r="AQ238" s="246"/>
      <c r="AR238" s="246"/>
      <c r="AS238" s="246"/>
      <c r="AT238" s="246"/>
      <c r="AU238" s="246"/>
      <c r="AV238" s="246"/>
      <c r="AW238" s="246"/>
      <c r="AX238" s="246"/>
      <c r="AY238" s="246"/>
      <c r="AZ238" s="246"/>
      <c r="BA238" s="246"/>
      <c r="BB238" s="246"/>
      <c r="BC238" s="246"/>
      <c r="BD238" s="246"/>
      <c r="BE238" s="246"/>
      <c r="BF238" s="246"/>
      <c r="BG238" s="246"/>
      <c r="BH238" s="246"/>
      <c r="BI238" s="246"/>
      <c r="BJ238" s="246"/>
      <c r="BK238" s="246"/>
      <c r="BL238" s="246"/>
      <c r="BM238" s="246"/>
      <c r="BN238" s="246"/>
      <c r="BO238" s="246"/>
      <c r="BP238" s="246"/>
      <c r="BQ238" s="246"/>
      <c r="BR238" s="246"/>
      <c r="BS238" s="246"/>
      <c r="BT238" s="246"/>
      <c r="BU238" s="246"/>
      <c r="BV238" s="246"/>
      <c r="BW238" s="246"/>
      <c r="BX238" s="246"/>
      <c r="BY238" s="246"/>
      <c r="BZ238" s="246"/>
      <c r="CA238" s="246"/>
      <c r="CB238" s="246"/>
      <c r="CC238" s="246"/>
      <c r="CD238" s="246"/>
      <c r="CE238" s="246"/>
      <c r="CF238" s="246"/>
      <c r="CG238" s="246"/>
      <c r="CH238" s="246"/>
      <c r="CI238" s="246"/>
      <c r="CJ238" s="246"/>
      <c r="CK238" s="246"/>
      <c r="CL238" s="246"/>
      <c r="CM238" s="246"/>
      <c r="CN238" s="246"/>
      <c r="CO238" s="246"/>
      <c r="CP238" s="246"/>
      <c r="CQ238" s="246"/>
      <c r="CR238" s="246"/>
      <c r="CS238" s="246"/>
      <c r="CT238" s="246"/>
      <c r="CU238" s="246"/>
      <c r="CV238" s="246"/>
      <c r="CW238" s="246"/>
      <c r="CX238" s="246"/>
      <c r="CY238" s="246"/>
      <c r="CZ238" s="246"/>
      <c r="DA238" s="246"/>
      <c r="DB238" s="246"/>
      <c r="DC238" s="246"/>
      <c r="DD238" s="246"/>
      <c r="DE238" s="246"/>
      <c r="DF238" s="246"/>
      <c r="DG238" s="246"/>
      <c r="DH238" s="246"/>
      <c r="DI238" s="246"/>
      <c r="DJ238" s="246"/>
      <c r="DK238" s="246"/>
      <c r="DL238" s="246"/>
    </row>
    <row r="239" spans="1:116" x14ac:dyDescent="0.25">
      <c r="A239" s="246"/>
      <c r="B239" s="246"/>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c r="Y239" s="246"/>
      <c r="Z239" s="246"/>
      <c r="AA239" s="246"/>
      <c r="AB239" s="246"/>
      <c r="AC239" s="246"/>
      <c r="AD239" s="246"/>
      <c r="AE239" s="246"/>
      <c r="AF239" s="246"/>
      <c r="AG239" s="246"/>
      <c r="AH239" s="246"/>
      <c r="AI239" s="246"/>
      <c r="AJ239" s="246"/>
      <c r="AK239" s="246"/>
      <c r="AL239" s="246"/>
      <c r="AM239" s="246"/>
      <c r="AN239" s="246"/>
      <c r="AO239" s="246"/>
      <c r="AP239" s="246"/>
      <c r="AQ239" s="246"/>
      <c r="AR239" s="246"/>
      <c r="AS239" s="246"/>
      <c r="AT239" s="246"/>
      <c r="AU239" s="246"/>
      <c r="AV239" s="246"/>
      <c r="AW239" s="246"/>
      <c r="AX239" s="246"/>
      <c r="AY239" s="246"/>
      <c r="AZ239" s="246"/>
      <c r="BA239" s="246"/>
      <c r="BB239" s="246"/>
      <c r="BC239" s="246"/>
      <c r="BD239" s="246"/>
      <c r="BE239" s="246"/>
      <c r="BF239" s="246"/>
      <c r="BG239" s="246"/>
      <c r="BH239" s="246"/>
      <c r="BI239" s="246"/>
      <c r="BJ239" s="246"/>
      <c r="BK239" s="246"/>
      <c r="BL239" s="246"/>
      <c r="BM239" s="246"/>
      <c r="BN239" s="246"/>
      <c r="BO239" s="246"/>
      <c r="BP239" s="246"/>
      <c r="BQ239" s="246"/>
      <c r="BR239" s="246"/>
      <c r="BS239" s="246"/>
      <c r="BT239" s="246"/>
      <c r="BU239" s="246"/>
      <c r="BV239" s="246"/>
      <c r="BW239" s="246"/>
      <c r="BX239" s="246"/>
      <c r="BY239" s="246"/>
      <c r="BZ239" s="246"/>
      <c r="CA239" s="246"/>
      <c r="CB239" s="246"/>
      <c r="CC239" s="246"/>
      <c r="CD239" s="246"/>
      <c r="CE239" s="246"/>
      <c r="CF239" s="246"/>
      <c r="CG239" s="246"/>
      <c r="CH239" s="246"/>
      <c r="CI239" s="246"/>
      <c r="CJ239" s="246"/>
      <c r="CK239" s="246"/>
      <c r="CL239" s="246"/>
      <c r="CM239" s="246"/>
      <c r="CN239" s="246"/>
      <c r="CO239" s="246"/>
      <c r="CP239" s="246"/>
      <c r="CQ239" s="246"/>
      <c r="CR239" s="246"/>
      <c r="CS239" s="246"/>
      <c r="CT239" s="246"/>
      <c r="CU239" s="246"/>
      <c r="CV239" s="246"/>
      <c r="CW239" s="246"/>
      <c r="CX239" s="246"/>
      <c r="CY239" s="246"/>
      <c r="CZ239" s="246"/>
      <c r="DA239" s="246"/>
      <c r="DB239" s="246"/>
      <c r="DC239" s="246"/>
      <c r="DD239" s="246"/>
      <c r="DE239" s="246"/>
      <c r="DF239" s="246"/>
      <c r="DG239" s="246"/>
      <c r="DH239" s="246"/>
      <c r="DI239" s="246"/>
      <c r="DJ239" s="246"/>
      <c r="DK239" s="246"/>
      <c r="DL239" s="246"/>
    </row>
    <row r="240" spans="1:116" x14ac:dyDescent="0.25">
      <c r="A240" s="246"/>
      <c r="B240" s="246"/>
      <c r="C240" s="246"/>
      <c r="D240" s="246"/>
      <c r="E240" s="246"/>
      <c r="F240" s="246"/>
      <c r="G240" s="246"/>
      <c r="H240" s="246"/>
      <c r="I240" s="246"/>
      <c r="J240" s="246"/>
      <c r="K240" s="246"/>
      <c r="L240" s="246"/>
      <c r="M240" s="246"/>
      <c r="N240" s="246"/>
      <c r="O240" s="246"/>
      <c r="P240" s="246"/>
      <c r="Q240" s="246"/>
      <c r="R240" s="246"/>
      <c r="S240" s="246"/>
      <c r="T240" s="246"/>
      <c r="U240" s="246"/>
      <c r="V240" s="246"/>
      <c r="W240" s="246"/>
      <c r="X240" s="246"/>
      <c r="Y240" s="246"/>
      <c r="Z240" s="246"/>
      <c r="AA240" s="246"/>
      <c r="AB240" s="246"/>
      <c r="AC240" s="246"/>
      <c r="AD240" s="246"/>
      <c r="AE240" s="246"/>
      <c r="AF240" s="246"/>
      <c r="AG240" s="246"/>
      <c r="AH240" s="246"/>
      <c r="AI240" s="246"/>
      <c r="AJ240" s="246"/>
      <c r="AK240" s="246"/>
      <c r="AL240" s="246"/>
      <c r="AM240" s="246"/>
      <c r="AN240" s="246"/>
      <c r="AO240" s="246"/>
      <c r="AP240" s="246"/>
      <c r="AQ240" s="246"/>
      <c r="AR240" s="246"/>
      <c r="AS240" s="246"/>
      <c r="AT240" s="246"/>
      <c r="AU240" s="246"/>
      <c r="AV240" s="246"/>
      <c r="AW240" s="246"/>
      <c r="AX240" s="246"/>
      <c r="AY240" s="246"/>
      <c r="AZ240" s="246"/>
      <c r="BA240" s="246"/>
      <c r="BB240" s="246"/>
      <c r="BC240" s="246"/>
      <c r="BD240" s="246"/>
      <c r="BE240" s="246"/>
      <c r="BF240" s="246"/>
      <c r="BG240" s="246"/>
      <c r="BH240" s="246"/>
      <c r="BI240" s="246"/>
      <c r="BJ240" s="246"/>
      <c r="BK240" s="246"/>
      <c r="BL240" s="246"/>
      <c r="BM240" s="246"/>
      <c r="BN240" s="246"/>
      <c r="BO240" s="246"/>
      <c r="BP240" s="246"/>
      <c r="BQ240" s="246"/>
      <c r="BR240" s="246"/>
      <c r="BS240" s="246"/>
      <c r="BT240" s="246"/>
      <c r="BU240" s="246"/>
      <c r="BV240" s="246"/>
      <c r="BW240" s="246"/>
      <c r="BX240" s="246"/>
      <c r="BY240" s="246"/>
      <c r="BZ240" s="246"/>
      <c r="CA240" s="246"/>
      <c r="CB240" s="246"/>
      <c r="CC240" s="246"/>
      <c r="CD240" s="246"/>
      <c r="CE240" s="246"/>
      <c r="CF240" s="246"/>
      <c r="CG240" s="246"/>
      <c r="CH240" s="246"/>
      <c r="CI240" s="246"/>
      <c r="CJ240" s="246"/>
      <c r="CK240" s="246"/>
      <c r="CL240" s="246"/>
      <c r="CM240" s="246"/>
      <c r="CN240" s="246"/>
      <c r="CO240" s="246"/>
      <c r="CP240" s="246"/>
      <c r="CQ240" s="246"/>
      <c r="CR240" s="246"/>
      <c r="CS240" s="246"/>
      <c r="CT240" s="246"/>
      <c r="CU240" s="246"/>
      <c r="CV240" s="246"/>
      <c r="CW240" s="246"/>
      <c r="CX240" s="246"/>
      <c r="CY240" s="246"/>
      <c r="CZ240" s="246"/>
      <c r="DA240" s="246"/>
      <c r="DB240" s="246"/>
      <c r="DC240" s="246"/>
      <c r="DD240" s="246"/>
      <c r="DE240" s="246"/>
      <c r="DF240" s="246"/>
      <c r="DG240" s="246"/>
      <c r="DH240" s="246"/>
      <c r="DI240" s="246"/>
      <c r="DJ240" s="246"/>
      <c r="DK240" s="246"/>
      <c r="DL240" s="246"/>
    </row>
    <row r="241" spans="1:116" x14ac:dyDescent="0.25">
      <c r="A241" s="246"/>
      <c r="B241" s="246"/>
      <c r="C241" s="246"/>
      <c r="D241" s="246"/>
      <c r="E241" s="246"/>
      <c r="F241" s="246"/>
      <c r="G241" s="246"/>
      <c r="H241" s="246"/>
      <c r="I241" s="246"/>
      <c r="J241" s="246"/>
      <c r="K241" s="246"/>
      <c r="L241" s="246"/>
      <c r="M241" s="246"/>
      <c r="N241" s="246"/>
      <c r="O241" s="246"/>
      <c r="P241" s="246"/>
      <c r="Q241" s="246"/>
      <c r="R241" s="246"/>
      <c r="S241" s="246"/>
      <c r="T241" s="246"/>
      <c r="U241" s="246"/>
      <c r="V241" s="246"/>
      <c r="W241" s="246"/>
      <c r="X241" s="246"/>
      <c r="Y241" s="246"/>
      <c r="Z241" s="246"/>
      <c r="AA241" s="246"/>
      <c r="AB241" s="246"/>
      <c r="AC241" s="246"/>
      <c r="AD241" s="246"/>
      <c r="AE241" s="246"/>
      <c r="AF241" s="246"/>
      <c r="AG241" s="246"/>
      <c r="AH241" s="246"/>
      <c r="AI241" s="246"/>
      <c r="AJ241" s="246"/>
      <c r="AK241" s="246"/>
      <c r="AL241" s="246"/>
      <c r="AM241" s="246"/>
      <c r="AN241" s="246"/>
      <c r="AO241" s="246"/>
      <c r="AP241" s="246"/>
      <c r="AQ241" s="246"/>
      <c r="AR241" s="246"/>
      <c r="AS241" s="246"/>
      <c r="AT241" s="246"/>
      <c r="AU241" s="246"/>
      <c r="AV241" s="246"/>
      <c r="AW241" s="246"/>
      <c r="AX241" s="246"/>
      <c r="AY241" s="246"/>
      <c r="AZ241" s="246"/>
      <c r="BA241" s="246"/>
      <c r="BB241" s="246"/>
      <c r="BC241" s="246"/>
      <c r="BD241" s="246"/>
      <c r="BE241" s="246"/>
      <c r="BF241" s="246"/>
      <c r="BG241" s="246"/>
      <c r="BH241" s="246"/>
      <c r="BI241" s="246"/>
      <c r="BJ241" s="246"/>
      <c r="BK241" s="246"/>
      <c r="BL241" s="246"/>
      <c r="BM241" s="246"/>
      <c r="BN241" s="246"/>
      <c r="BO241" s="246"/>
      <c r="BP241" s="246"/>
      <c r="BQ241" s="246"/>
      <c r="BR241" s="246"/>
      <c r="BS241" s="246"/>
      <c r="BT241" s="246"/>
      <c r="BU241" s="246"/>
      <c r="BV241" s="246"/>
      <c r="BW241" s="246"/>
      <c r="BX241" s="246"/>
      <c r="BY241" s="246"/>
      <c r="BZ241" s="246"/>
      <c r="CA241" s="246"/>
      <c r="CB241" s="246"/>
      <c r="CC241" s="246"/>
      <c r="CD241" s="246"/>
      <c r="CE241" s="246"/>
      <c r="CF241" s="246"/>
      <c r="CG241" s="246"/>
      <c r="CH241" s="246"/>
      <c r="CI241" s="246"/>
      <c r="CJ241" s="246"/>
      <c r="CK241" s="246"/>
      <c r="CL241" s="246"/>
      <c r="CM241" s="246"/>
      <c r="CN241" s="246"/>
      <c r="CO241" s="246"/>
      <c r="CP241" s="246"/>
      <c r="CQ241" s="246"/>
      <c r="CR241" s="246"/>
      <c r="CS241" s="246"/>
      <c r="CT241" s="246"/>
      <c r="CU241" s="246"/>
      <c r="CV241" s="246"/>
      <c r="CW241" s="246"/>
      <c r="CX241" s="246"/>
      <c r="CY241" s="246"/>
      <c r="CZ241" s="246"/>
      <c r="DA241" s="246"/>
      <c r="DB241" s="246"/>
      <c r="DC241" s="246"/>
      <c r="DD241" s="246"/>
      <c r="DE241" s="246"/>
      <c r="DF241" s="246"/>
      <c r="DG241" s="246"/>
      <c r="DH241" s="246"/>
      <c r="DI241" s="246"/>
      <c r="DJ241" s="246"/>
      <c r="DK241" s="246"/>
      <c r="DL241" s="246"/>
    </row>
    <row r="242" spans="1:116" x14ac:dyDescent="0.25">
      <c r="A242" s="246"/>
      <c r="B242" s="246"/>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c r="Y242" s="246"/>
      <c r="Z242" s="246"/>
      <c r="AA242" s="246"/>
      <c r="AB242" s="246"/>
      <c r="AC242" s="246"/>
      <c r="AD242" s="246"/>
      <c r="AE242" s="246"/>
      <c r="AF242" s="246"/>
      <c r="AG242" s="246"/>
      <c r="AH242" s="246"/>
      <c r="AI242" s="246"/>
      <c r="AJ242" s="246"/>
      <c r="AK242" s="246"/>
      <c r="AL242" s="246"/>
      <c r="AM242" s="246"/>
      <c r="AN242" s="246"/>
      <c r="AO242" s="246"/>
      <c r="AP242" s="246"/>
      <c r="AQ242" s="246"/>
      <c r="AR242" s="246"/>
      <c r="AS242" s="246"/>
      <c r="AT242" s="246"/>
      <c r="AU242" s="246"/>
      <c r="AV242" s="246"/>
      <c r="AW242" s="246"/>
      <c r="AX242" s="246"/>
      <c r="AY242" s="246"/>
      <c r="AZ242" s="246"/>
      <c r="BA242" s="246"/>
      <c r="BB242" s="246"/>
      <c r="BC242" s="246"/>
      <c r="BD242" s="246"/>
      <c r="BE242" s="246"/>
      <c r="BF242" s="246"/>
      <c r="BG242" s="246"/>
      <c r="BH242" s="246"/>
      <c r="BI242" s="246"/>
      <c r="BJ242" s="246"/>
      <c r="BK242" s="246"/>
      <c r="BL242" s="246"/>
      <c r="BM242" s="246"/>
      <c r="BN242" s="246"/>
      <c r="BO242" s="246"/>
      <c r="BP242" s="246"/>
      <c r="BQ242" s="246"/>
      <c r="BR242" s="246"/>
      <c r="BS242" s="246"/>
      <c r="BT242" s="246"/>
      <c r="BU242" s="246"/>
      <c r="BV242" s="246"/>
      <c r="BW242" s="246"/>
      <c r="BX242" s="246"/>
      <c r="BY242" s="246"/>
      <c r="BZ242" s="246"/>
      <c r="CA242" s="246"/>
      <c r="CB242" s="246"/>
      <c r="CC242" s="246"/>
      <c r="CD242" s="246"/>
      <c r="CE242" s="246"/>
      <c r="CF242" s="246"/>
      <c r="CG242" s="246"/>
      <c r="CH242" s="246"/>
      <c r="CI242" s="246"/>
      <c r="CJ242" s="246"/>
      <c r="CK242" s="246"/>
      <c r="CL242" s="246"/>
      <c r="CM242" s="246"/>
      <c r="CN242" s="246"/>
      <c r="CO242" s="246"/>
      <c r="CP242" s="246"/>
      <c r="CQ242" s="246"/>
      <c r="CR242" s="246"/>
      <c r="CS242" s="246"/>
      <c r="CT242" s="246"/>
      <c r="CU242" s="246"/>
      <c r="CV242" s="246"/>
      <c r="CW242" s="246"/>
      <c r="CX242" s="246"/>
      <c r="CY242" s="246"/>
      <c r="CZ242" s="246"/>
      <c r="DA242" s="246"/>
      <c r="DB242" s="246"/>
      <c r="DC242" s="246"/>
      <c r="DD242" s="246"/>
      <c r="DE242" s="246"/>
      <c r="DF242" s="246"/>
      <c r="DG242" s="246"/>
      <c r="DH242" s="246"/>
      <c r="DI242" s="246"/>
      <c r="DJ242" s="246"/>
      <c r="DK242" s="246"/>
      <c r="DL242" s="246"/>
    </row>
    <row r="243" spans="1:116" x14ac:dyDescent="0.25">
      <c r="A243" s="246"/>
      <c r="B243" s="246"/>
      <c r="C243" s="246"/>
      <c r="D243" s="246"/>
      <c r="E243" s="246"/>
      <c r="F243" s="246"/>
      <c r="G243" s="246"/>
      <c r="H243" s="246"/>
      <c r="I243" s="246"/>
      <c r="J243" s="246"/>
      <c r="K243" s="246"/>
      <c r="L243" s="246"/>
      <c r="M243" s="246"/>
      <c r="N243" s="246"/>
      <c r="O243" s="246"/>
      <c r="P243" s="246"/>
      <c r="Q243" s="246"/>
      <c r="R243" s="246"/>
      <c r="S243" s="246"/>
      <c r="T243" s="246"/>
      <c r="U243" s="246"/>
      <c r="V243" s="246"/>
      <c r="W243" s="246"/>
      <c r="X243" s="246"/>
      <c r="Y243" s="246"/>
      <c r="Z243" s="246"/>
      <c r="AA243" s="246"/>
      <c r="AB243" s="246"/>
      <c r="AC243" s="246"/>
      <c r="AD243" s="246"/>
      <c r="AE243" s="246"/>
      <c r="AF243" s="246"/>
      <c r="AG243" s="246"/>
      <c r="AH243" s="246"/>
      <c r="AI243" s="246"/>
      <c r="AJ243" s="246"/>
      <c r="AK243" s="246"/>
      <c r="AL243" s="246"/>
      <c r="AM243" s="246"/>
      <c r="AN243" s="246"/>
      <c r="AO243" s="246"/>
      <c r="AP243" s="246"/>
      <c r="AQ243" s="246"/>
      <c r="AR243" s="246"/>
      <c r="AS243" s="246"/>
      <c r="AT243" s="246"/>
      <c r="AU243" s="246"/>
      <c r="AV243" s="246"/>
      <c r="AW243" s="246"/>
      <c r="AX243" s="246"/>
      <c r="AY243" s="246"/>
      <c r="AZ243" s="246"/>
      <c r="BA243" s="246"/>
      <c r="BB243" s="246"/>
      <c r="BC243" s="246"/>
      <c r="BD243" s="246"/>
      <c r="BE243" s="246"/>
      <c r="BF243" s="246"/>
      <c r="BG243" s="246"/>
      <c r="BH243" s="246"/>
      <c r="BI243" s="246"/>
      <c r="BJ243" s="246"/>
      <c r="BK243" s="246"/>
      <c r="BL243" s="246"/>
      <c r="BM243" s="246"/>
      <c r="BN243" s="246"/>
      <c r="BO243" s="246"/>
      <c r="BP243" s="246"/>
      <c r="BQ243" s="246"/>
      <c r="BR243" s="246"/>
      <c r="BS243" s="246"/>
      <c r="BT243" s="246"/>
      <c r="BU243" s="246"/>
      <c r="BV243" s="246"/>
      <c r="BW243" s="246"/>
      <c r="BX243" s="246"/>
      <c r="BY243" s="246"/>
      <c r="BZ243" s="246"/>
      <c r="CA243" s="246"/>
      <c r="CB243" s="246"/>
      <c r="CC243" s="246"/>
      <c r="CD243" s="246"/>
      <c r="CE243" s="246"/>
      <c r="CF243" s="246"/>
      <c r="CG243" s="246"/>
      <c r="CH243" s="246"/>
      <c r="CI243" s="246"/>
      <c r="CJ243" s="246"/>
      <c r="CK243" s="246"/>
      <c r="CL243" s="246"/>
      <c r="CM243" s="246"/>
      <c r="CN243" s="246"/>
      <c r="CO243" s="246"/>
      <c r="CP243" s="246"/>
      <c r="CQ243" s="246"/>
      <c r="CR243" s="246"/>
      <c r="CS243" s="246"/>
      <c r="CT243" s="246"/>
      <c r="CU243" s="246"/>
      <c r="CV243" s="246"/>
      <c r="CW243" s="246"/>
      <c r="CX243" s="246"/>
      <c r="CY243" s="246"/>
      <c r="CZ243" s="246"/>
      <c r="DA243" s="246"/>
      <c r="DB243" s="246"/>
      <c r="DC243" s="246"/>
      <c r="DD243" s="246"/>
      <c r="DE243" s="246"/>
      <c r="DF243" s="246"/>
      <c r="DG243" s="246"/>
      <c r="DH243" s="246"/>
      <c r="DI243" s="246"/>
      <c r="DJ243" s="246"/>
      <c r="DK243" s="246"/>
      <c r="DL243" s="246"/>
    </row>
    <row r="244" spans="1:116" x14ac:dyDescent="0.25">
      <c r="A244" s="246"/>
      <c r="B244" s="246"/>
      <c r="C244" s="246"/>
      <c r="D244" s="246"/>
      <c r="E244" s="246"/>
      <c r="F244" s="246"/>
      <c r="G244" s="246"/>
      <c r="H244" s="246"/>
      <c r="I244" s="246"/>
      <c r="J244" s="246"/>
      <c r="K244" s="246"/>
      <c r="L244" s="246"/>
      <c r="M244" s="246"/>
      <c r="N244" s="246"/>
      <c r="O244" s="246"/>
      <c r="P244" s="246"/>
      <c r="Q244" s="246"/>
      <c r="R244" s="246"/>
      <c r="S244" s="246"/>
      <c r="T244" s="246"/>
      <c r="U244" s="246"/>
      <c r="V244" s="246"/>
      <c r="W244" s="246"/>
      <c r="X244" s="246"/>
      <c r="Y244" s="246"/>
      <c r="Z244" s="246"/>
      <c r="AA244" s="246"/>
      <c r="AB244" s="246"/>
      <c r="AC244" s="246"/>
      <c r="AD244" s="246"/>
      <c r="AE244" s="246"/>
      <c r="AF244" s="246"/>
      <c r="AG244" s="246"/>
      <c r="AH244" s="246"/>
      <c r="AI244" s="246"/>
      <c r="AJ244" s="246"/>
      <c r="AK244" s="246"/>
      <c r="AL244" s="246"/>
      <c r="AM244" s="246"/>
      <c r="AN244" s="246"/>
      <c r="AO244" s="246"/>
      <c r="AP244" s="246"/>
      <c r="AQ244" s="246"/>
      <c r="AR244" s="246"/>
      <c r="AS244" s="246"/>
      <c r="AT244" s="246"/>
      <c r="AU244" s="246"/>
      <c r="AV244" s="246"/>
      <c r="AW244" s="246"/>
      <c r="AX244" s="246"/>
      <c r="AY244" s="246"/>
      <c r="AZ244" s="246"/>
      <c r="BA244" s="246"/>
      <c r="BB244" s="246"/>
      <c r="BC244" s="246"/>
      <c r="BD244" s="246"/>
      <c r="BE244" s="246"/>
      <c r="BF244" s="246"/>
      <c r="BG244" s="246"/>
      <c r="BH244" s="246"/>
      <c r="BI244" s="246"/>
      <c r="BJ244" s="246"/>
      <c r="BK244" s="246"/>
      <c r="BL244" s="246"/>
      <c r="BM244" s="246"/>
      <c r="BN244" s="246"/>
      <c r="BO244" s="246"/>
      <c r="BP244" s="246"/>
      <c r="BQ244" s="246"/>
      <c r="BR244" s="246"/>
      <c r="BS244" s="246"/>
      <c r="BT244" s="246"/>
      <c r="BU244" s="246"/>
      <c r="BV244" s="246"/>
      <c r="BW244" s="246"/>
      <c r="BX244" s="246"/>
      <c r="BY244" s="246"/>
      <c r="BZ244" s="246"/>
      <c r="CA244" s="246"/>
      <c r="CB244" s="246"/>
      <c r="CC244" s="246"/>
      <c r="CD244" s="246"/>
      <c r="CE244" s="246"/>
      <c r="CF244" s="246"/>
      <c r="CG244" s="246"/>
      <c r="CH244" s="246"/>
      <c r="CI244" s="246"/>
      <c r="CJ244" s="246"/>
      <c r="CK244" s="246"/>
      <c r="CL244" s="246"/>
      <c r="CM244" s="246"/>
      <c r="CN244" s="246"/>
      <c r="CO244" s="246"/>
      <c r="CP244" s="246"/>
      <c r="CQ244" s="246"/>
      <c r="CR244" s="246"/>
      <c r="CS244" s="246"/>
      <c r="CT244" s="246"/>
      <c r="CU244" s="246"/>
      <c r="CV244" s="246"/>
      <c r="CW244" s="246"/>
      <c r="CX244" s="246"/>
      <c r="CY244" s="246"/>
      <c r="CZ244" s="246"/>
      <c r="DA244" s="246"/>
      <c r="DB244" s="246"/>
      <c r="DC244" s="246"/>
      <c r="DD244" s="246"/>
      <c r="DE244" s="246"/>
      <c r="DF244" s="246"/>
      <c r="DG244" s="246"/>
      <c r="DH244" s="246"/>
      <c r="DI244" s="246"/>
      <c r="DJ244" s="246"/>
      <c r="DK244" s="246"/>
      <c r="DL244" s="246"/>
    </row>
    <row r="245" spans="1:116" x14ac:dyDescent="0.25">
      <c r="A245" s="246"/>
      <c r="B245" s="246"/>
      <c r="C245" s="246"/>
      <c r="D245" s="246"/>
      <c r="E245" s="246"/>
      <c r="F245" s="246"/>
      <c r="G245" s="246"/>
      <c r="H245" s="246"/>
      <c r="I245" s="246"/>
      <c r="J245" s="246"/>
      <c r="K245" s="246"/>
      <c r="L245" s="246"/>
      <c r="M245" s="246"/>
      <c r="N245" s="246"/>
      <c r="O245" s="246"/>
      <c r="P245" s="246"/>
      <c r="Q245" s="246"/>
      <c r="R245" s="246"/>
      <c r="S245" s="246"/>
      <c r="T245" s="246"/>
      <c r="U245" s="246"/>
      <c r="V245" s="246"/>
      <c r="W245" s="246"/>
      <c r="X245" s="246"/>
      <c r="Y245" s="246"/>
      <c r="Z245" s="246"/>
      <c r="AA245" s="246"/>
      <c r="AB245" s="246"/>
      <c r="AC245" s="246"/>
      <c r="AD245" s="246"/>
      <c r="AE245" s="246"/>
      <c r="AF245" s="246"/>
      <c r="AG245" s="246"/>
      <c r="AH245" s="246"/>
      <c r="AI245" s="246"/>
      <c r="AJ245" s="246"/>
      <c r="AK245" s="246"/>
      <c r="AL245" s="246"/>
      <c r="AM245" s="246"/>
      <c r="AN245" s="246"/>
      <c r="AO245" s="246"/>
      <c r="AP245" s="246"/>
      <c r="AQ245" s="246"/>
      <c r="AR245" s="246"/>
      <c r="AS245" s="246"/>
      <c r="AT245" s="246"/>
      <c r="AU245" s="246"/>
      <c r="AV245" s="246"/>
      <c r="AW245" s="246"/>
      <c r="AX245" s="246"/>
      <c r="AY245" s="246"/>
      <c r="AZ245" s="246"/>
      <c r="BA245" s="246"/>
      <c r="BB245" s="246"/>
      <c r="BC245" s="246"/>
      <c r="BD245" s="246"/>
      <c r="BE245" s="246"/>
      <c r="BF245" s="246"/>
      <c r="BG245" s="246"/>
      <c r="BH245" s="246"/>
      <c r="BI245" s="246"/>
      <c r="BJ245" s="246"/>
      <c r="BK245" s="246"/>
      <c r="BL245" s="246"/>
      <c r="BM245" s="246"/>
      <c r="BN245" s="246"/>
      <c r="BO245" s="246"/>
      <c r="BP245" s="246"/>
      <c r="BQ245" s="246"/>
      <c r="BR245" s="246"/>
      <c r="BS245" s="246"/>
      <c r="BT245" s="246"/>
      <c r="BU245" s="246"/>
      <c r="BV245" s="246"/>
      <c r="BW245" s="246"/>
      <c r="BX245" s="246"/>
      <c r="BY245" s="246"/>
      <c r="BZ245" s="246"/>
      <c r="CA245" s="246"/>
      <c r="CB245" s="246"/>
      <c r="CC245" s="246"/>
      <c r="CD245" s="246"/>
      <c r="CE245" s="246"/>
      <c r="CF245" s="246"/>
      <c r="CG245" s="246"/>
      <c r="CH245" s="246"/>
      <c r="CI245" s="246"/>
      <c r="CJ245" s="246"/>
      <c r="CK245" s="246"/>
      <c r="CL245" s="246"/>
      <c r="CM245" s="246"/>
      <c r="CN245" s="246"/>
      <c r="CO245" s="246"/>
      <c r="CP245" s="246"/>
      <c r="CQ245" s="246"/>
      <c r="CR245" s="246"/>
      <c r="CS245" s="246"/>
      <c r="CT245" s="246"/>
      <c r="CU245" s="246"/>
      <c r="CV245" s="246"/>
      <c r="CW245" s="246"/>
      <c r="CX245" s="246"/>
      <c r="CY245" s="246"/>
      <c r="CZ245" s="246"/>
      <c r="DA245" s="246"/>
      <c r="DB245" s="246"/>
      <c r="DC245" s="246"/>
      <c r="DD245" s="246"/>
      <c r="DE245" s="246"/>
      <c r="DF245" s="246"/>
      <c r="DG245" s="246"/>
      <c r="DH245" s="246"/>
      <c r="DI245" s="246"/>
      <c r="DJ245" s="246"/>
      <c r="DK245" s="246"/>
      <c r="DL245" s="246"/>
    </row>
    <row r="246" spans="1:116" x14ac:dyDescent="0.25">
      <c r="A246" s="246"/>
      <c r="B246" s="246"/>
      <c r="C246" s="246"/>
      <c r="D246" s="246"/>
      <c r="E246" s="246"/>
      <c r="F246" s="246"/>
      <c r="G246" s="246"/>
      <c r="H246" s="246"/>
      <c r="I246" s="246"/>
      <c r="J246" s="246"/>
      <c r="K246" s="246"/>
      <c r="L246" s="246"/>
      <c r="M246" s="246"/>
      <c r="N246" s="246"/>
      <c r="O246" s="246"/>
      <c r="P246" s="246"/>
      <c r="Q246" s="246"/>
      <c r="R246" s="246"/>
      <c r="S246" s="246"/>
      <c r="T246" s="246"/>
      <c r="U246" s="246"/>
      <c r="V246" s="246"/>
      <c r="W246" s="246"/>
      <c r="X246" s="246"/>
      <c r="Y246" s="246"/>
      <c r="Z246" s="246"/>
      <c r="AA246" s="246"/>
      <c r="AB246" s="246"/>
      <c r="AC246" s="246"/>
      <c r="AD246" s="246"/>
      <c r="AE246" s="246"/>
      <c r="AF246" s="246"/>
      <c r="AG246" s="246"/>
      <c r="AH246" s="246"/>
      <c r="AI246" s="246"/>
      <c r="AJ246" s="246"/>
      <c r="AK246" s="246"/>
      <c r="AL246" s="246"/>
      <c r="AM246" s="246"/>
      <c r="AN246" s="246"/>
      <c r="AO246" s="246"/>
      <c r="AP246" s="246"/>
      <c r="AQ246" s="246"/>
      <c r="AR246" s="246"/>
      <c r="AS246" s="246"/>
      <c r="AT246" s="246"/>
      <c r="AU246" s="246"/>
      <c r="AV246" s="246"/>
      <c r="AW246" s="246"/>
      <c r="AX246" s="246"/>
      <c r="AY246" s="246"/>
      <c r="AZ246" s="246"/>
      <c r="BA246" s="246"/>
      <c r="BB246" s="246"/>
      <c r="BC246" s="246"/>
      <c r="BD246" s="246"/>
      <c r="BE246" s="246"/>
      <c r="BF246" s="246"/>
      <c r="BG246" s="246"/>
      <c r="BH246" s="246"/>
      <c r="BI246" s="246"/>
      <c r="BJ246" s="246"/>
      <c r="BK246" s="246"/>
      <c r="BL246" s="246"/>
      <c r="BM246" s="246"/>
      <c r="BN246" s="246"/>
      <c r="BO246" s="246"/>
      <c r="BP246" s="246"/>
      <c r="BQ246" s="246"/>
      <c r="BR246" s="246"/>
      <c r="BS246" s="246"/>
      <c r="BT246" s="246"/>
      <c r="BU246" s="246"/>
      <c r="BV246" s="246"/>
      <c r="BW246" s="246"/>
      <c r="BX246" s="246"/>
      <c r="BY246" s="246"/>
      <c r="BZ246" s="246"/>
      <c r="CA246" s="246"/>
      <c r="CB246" s="246"/>
      <c r="CC246" s="246"/>
      <c r="CD246" s="246"/>
      <c r="CE246" s="246"/>
      <c r="CF246" s="246"/>
      <c r="CG246" s="246"/>
      <c r="CH246" s="246"/>
      <c r="CI246" s="246"/>
      <c r="CJ246" s="246"/>
      <c r="CK246" s="246"/>
      <c r="CL246" s="246"/>
      <c r="CM246" s="246"/>
      <c r="CN246" s="246"/>
      <c r="CO246" s="246"/>
      <c r="CP246" s="246"/>
      <c r="CQ246" s="246"/>
      <c r="CR246" s="246"/>
      <c r="CS246" s="246"/>
      <c r="CT246" s="246"/>
      <c r="CU246" s="246"/>
      <c r="CV246" s="246"/>
      <c r="CW246" s="246"/>
      <c r="CX246" s="246"/>
      <c r="CY246" s="246"/>
      <c r="CZ246" s="246"/>
      <c r="DA246" s="246"/>
      <c r="DB246" s="246"/>
      <c r="DC246" s="246"/>
      <c r="DD246" s="246"/>
      <c r="DE246" s="246"/>
      <c r="DF246" s="246"/>
      <c r="DG246" s="246"/>
      <c r="DH246" s="246"/>
      <c r="DI246" s="246"/>
      <c r="DJ246" s="246"/>
      <c r="DK246" s="246"/>
      <c r="DL246" s="246"/>
    </row>
    <row r="247" spans="1:116" x14ac:dyDescent="0.25">
      <c r="A247" s="246"/>
      <c r="B247" s="246"/>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c r="Y247" s="246"/>
      <c r="Z247" s="246"/>
      <c r="AA247" s="246"/>
      <c r="AB247" s="246"/>
      <c r="AC247" s="246"/>
      <c r="AD247" s="246"/>
      <c r="AE247" s="246"/>
      <c r="AF247" s="246"/>
      <c r="AG247" s="246"/>
      <c r="AH247" s="246"/>
      <c r="AI247" s="246"/>
      <c r="AJ247" s="246"/>
      <c r="AK247" s="246"/>
      <c r="AL247" s="246"/>
      <c r="AM247" s="246"/>
      <c r="AN247" s="246"/>
      <c r="AO247" s="246"/>
      <c r="AP247" s="246"/>
      <c r="AQ247" s="246"/>
      <c r="AR247" s="246"/>
      <c r="AS247" s="246"/>
      <c r="AT247" s="246"/>
      <c r="AU247" s="246"/>
      <c r="AV247" s="246"/>
      <c r="AW247" s="246"/>
      <c r="AX247" s="246"/>
      <c r="AY247" s="246"/>
      <c r="AZ247" s="246"/>
      <c r="BA247" s="246"/>
      <c r="BB247" s="246"/>
      <c r="BC247" s="246"/>
      <c r="BD247" s="246"/>
      <c r="BE247" s="246"/>
      <c r="BF247" s="246"/>
      <c r="BG247" s="246"/>
      <c r="BH247" s="246"/>
      <c r="BI247" s="246"/>
      <c r="BJ247" s="246"/>
      <c r="BK247" s="246"/>
      <c r="BL247" s="246"/>
      <c r="BM247" s="246"/>
      <c r="BN247" s="246"/>
      <c r="BO247" s="246"/>
      <c r="BP247" s="246"/>
      <c r="BQ247" s="246"/>
      <c r="BR247" s="246"/>
      <c r="BS247" s="246"/>
      <c r="BT247" s="246"/>
      <c r="BU247" s="246"/>
      <c r="BV247" s="246"/>
      <c r="BW247" s="246"/>
      <c r="BX247" s="246"/>
      <c r="BY247" s="246"/>
      <c r="BZ247" s="246"/>
      <c r="CA247" s="246"/>
      <c r="CB247" s="246"/>
      <c r="CC247" s="246"/>
      <c r="CD247" s="246"/>
      <c r="CE247" s="246"/>
      <c r="CF247" s="246"/>
      <c r="CG247" s="246"/>
      <c r="CH247" s="246"/>
      <c r="CI247" s="246"/>
      <c r="CJ247" s="246"/>
      <c r="CK247" s="246"/>
      <c r="CL247" s="246"/>
      <c r="CM247" s="246"/>
      <c r="CN247" s="246"/>
      <c r="CO247" s="246"/>
      <c r="CP247" s="246"/>
      <c r="CQ247" s="246"/>
      <c r="CR247" s="246"/>
      <c r="CS247" s="246"/>
      <c r="CT247" s="246"/>
      <c r="CU247" s="246"/>
      <c r="CV247" s="246"/>
      <c r="CW247" s="246"/>
      <c r="CX247" s="246"/>
      <c r="CY247" s="246"/>
      <c r="CZ247" s="246"/>
      <c r="DA247" s="246"/>
      <c r="DB247" s="246"/>
      <c r="DC247" s="246"/>
      <c r="DD247" s="246"/>
      <c r="DE247" s="246"/>
      <c r="DF247" s="246"/>
      <c r="DG247" s="246"/>
      <c r="DH247" s="246"/>
      <c r="DI247" s="246"/>
      <c r="DJ247" s="246"/>
      <c r="DK247" s="246"/>
      <c r="DL247" s="246"/>
    </row>
    <row r="248" spans="1:116" x14ac:dyDescent="0.25">
      <c r="A248" s="246"/>
      <c r="B248" s="246"/>
      <c r="C248" s="246"/>
      <c r="D248" s="246"/>
      <c r="E248" s="246"/>
      <c r="F248" s="246"/>
      <c r="G248" s="246"/>
      <c r="H248" s="246"/>
      <c r="I248" s="246"/>
      <c r="J248" s="246"/>
      <c r="K248" s="246"/>
      <c r="L248" s="246"/>
      <c r="M248" s="246"/>
      <c r="N248" s="246"/>
      <c r="O248" s="246"/>
      <c r="P248" s="246"/>
      <c r="Q248" s="246"/>
      <c r="R248" s="246"/>
      <c r="S248" s="246"/>
      <c r="T248" s="246"/>
      <c r="U248" s="246"/>
      <c r="V248" s="246"/>
      <c r="W248" s="246"/>
      <c r="X248" s="246"/>
      <c r="Y248" s="246"/>
      <c r="Z248" s="246"/>
      <c r="AA248" s="246"/>
      <c r="AB248" s="246"/>
      <c r="AC248" s="246"/>
      <c r="AD248" s="246"/>
      <c r="AE248" s="246"/>
      <c r="AF248" s="246"/>
      <c r="AG248" s="246"/>
      <c r="AH248" s="246"/>
      <c r="AI248" s="246"/>
      <c r="AJ248" s="246"/>
      <c r="AK248" s="246"/>
      <c r="AL248" s="246"/>
      <c r="AM248" s="246"/>
      <c r="AN248" s="246"/>
      <c r="AO248" s="246"/>
      <c r="AP248" s="246"/>
      <c r="AQ248" s="246"/>
      <c r="AR248" s="246"/>
      <c r="AS248" s="246"/>
      <c r="AT248" s="246"/>
      <c r="AU248" s="246"/>
      <c r="AV248" s="246"/>
      <c r="AW248" s="246"/>
      <c r="AX248" s="246"/>
      <c r="AY248" s="246"/>
      <c r="AZ248" s="246"/>
      <c r="BA248" s="246"/>
      <c r="BB248" s="246"/>
      <c r="BC248" s="246"/>
      <c r="BD248" s="246"/>
      <c r="BE248" s="246"/>
      <c r="BF248" s="246"/>
      <c r="BG248" s="246"/>
      <c r="BH248" s="246"/>
      <c r="BI248" s="246"/>
      <c r="BJ248" s="246"/>
      <c r="BK248" s="246"/>
      <c r="BL248" s="246"/>
      <c r="BM248" s="246"/>
      <c r="BN248" s="246"/>
      <c r="BO248" s="246"/>
      <c r="BP248" s="246"/>
      <c r="BQ248" s="246"/>
      <c r="BR248" s="246"/>
      <c r="BS248" s="246"/>
      <c r="BT248" s="246"/>
      <c r="BU248" s="246"/>
      <c r="BV248" s="246"/>
      <c r="BW248" s="246"/>
      <c r="BX248" s="246"/>
      <c r="BY248" s="246"/>
      <c r="BZ248" s="246"/>
      <c r="CA248" s="246"/>
      <c r="CB248" s="246"/>
      <c r="CC248" s="246"/>
      <c r="CD248" s="246"/>
      <c r="CE248" s="246"/>
      <c r="CF248" s="246"/>
      <c r="CG248" s="246"/>
      <c r="CH248" s="246"/>
      <c r="CI248" s="246"/>
      <c r="CJ248" s="246"/>
      <c r="CK248" s="246"/>
      <c r="CL248" s="246"/>
      <c r="CM248" s="246"/>
      <c r="CN248" s="246"/>
      <c r="CO248" s="246"/>
      <c r="CP248" s="246"/>
      <c r="CQ248" s="246"/>
      <c r="CR248" s="246"/>
      <c r="CS248" s="246"/>
      <c r="CT248" s="246"/>
      <c r="CU248" s="246"/>
      <c r="CV248" s="246"/>
      <c r="CW248" s="246"/>
      <c r="CX248" s="246"/>
      <c r="CY248" s="246"/>
      <c r="CZ248" s="246"/>
      <c r="DA248" s="246"/>
      <c r="DB248" s="246"/>
      <c r="DC248" s="246"/>
      <c r="DD248" s="246"/>
      <c r="DE248" s="246"/>
      <c r="DF248" s="246"/>
      <c r="DG248" s="246"/>
      <c r="DH248" s="246"/>
      <c r="DI248" s="246"/>
      <c r="DJ248" s="246"/>
      <c r="DK248" s="246"/>
      <c r="DL248" s="246"/>
    </row>
    <row r="249" spans="1:116" x14ac:dyDescent="0.25">
      <c r="A249" s="246"/>
      <c r="B249" s="246"/>
      <c r="C249" s="246"/>
      <c r="D249" s="246"/>
      <c r="E249" s="246"/>
      <c r="F249" s="246"/>
      <c r="G249" s="246"/>
      <c r="H249" s="246"/>
      <c r="I249" s="246"/>
      <c r="J249" s="246"/>
      <c r="K249" s="246"/>
      <c r="L249" s="246"/>
      <c r="M249" s="246"/>
      <c r="N249" s="246"/>
      <c r="O249" s="246"/>
      <c r="P249" s="246"/>
      <c r="Q249" s="246"/>
      <c r="R249" s="246"/>
      <c r="S249" s="246"/>
      <c r="T249" s="246"/>
      <c r="U249" s="246"/>
      <c r="V249" s="246"/>
      <c r="W249" s="246"/>
      <c r="X249" s="246"/>
      <c r="Y249" s="246"/>
      <c r="Z249" s="246"/>
      <c r="AA249" s="246"/>
      <c r="AB249" s="246"/>
      <c r="AC249" s="246"/>
      <c r="AD249" s="246"/>
      <c r="AE249" s="246"/>
      <c r="AF249" s="246"/>
      <c r="AG249" s="246"/>
      <c r="AH249" s="246"/>
      <c r="AI249" s="246"/>
      <c r="AJ249" s="246"/>
      <c r="AK249" s="246"/>
      <c r="AL249" s="246"/>
      <c r="AM249" s="246"/>
      <c r="AN249" s="246"/>
      <c r="AO249" s="246"/>
      <c r="AP249" s="246"/>
      <c r="AQ249" s="246"/>
      <c r="AR249" s="246"/>
      <c r="AS249" s="246"/>
      <c r="AT249" s="246"/>
      <c r="AU249" s="246"/>
      <c r="AV249" s="246"/>
      <c r="AW249" s="246"/>
      <c r="AX249" s="246"/>
      <c r="AY249" s="246"/>
      <c r="AZ249" s="246"/>
      <c r="BA249" s="246"/>
      <c r="BB249" s="246"/>
      <c r="BC249" s="246"/>
      <c r="BD249" s="246"/>
      <c r="BE249" s="246"/>
      <c r="BF249" s="246"/>
      <c r="BG249" s="246"/>
      <c r="BH249" s="246"/>
      <c r="BI249" s="246"/>
      <c r="BJ249" s="246"/>
      <c r="BK249" s="246"/>
      <c r="BL249" s="246"/>
      <c r="BM249" s="246"/>
      <c r="BN249" s="246"/>
      <c r="BO249" s="246"/>
      <c r="BP249" s="246"/>
      <c r="BQ249" s="246"/>
      <c r="BR249" s="246"/>
      <c r="BS249" s="246"/>
      <c r="BT249" s="246"/>
      <c r="BU249" s="246"/>
      <c r="BV249" s="246"/>
      <c r="BW249" s="246"/>
      <c r="BX249" s="246"/>
      <c r="BY249" s="246"/>
      <c r="BZ249" s="246"/>
      <c r="CA249" s="246"/>
      <c r="CB249" s="246"/>
      <c r="CC249" s="246"/>
      <c r="CD249" s="246"/>
      <c r="CE249" s="246"/>
      <c r="CF249" s="246"/>
      <c r="CG249" s="246"/>
      <c r="CH249" s="246"/>
      <c r="CI249" s="246"/>
      <c r="CJ249" s="246"/>
      <c r="CK249" s="246"/>
      <c r="CL249" s="246"/>
      <c r="CM249" s="246"/>
      <c r="CN249" s="246"/>
      <c r="CO249" s="246"/>
      <c r="CP249" s="246"/>
      <c r="CQ249" s="246"/>
      <c r="CR249" s="246"/>
      <c r="CS249" s="246"/>
      <c r="CT249" s="246"/>
      <c r="CU249" s="246"/>
      <c r="CV249" s="246"/>
      <c r="CW249" s="246"/>
      <c r="CX249" s="246"/>
      <c r="CY249" s="246"/>
      <c r="CZ249" s="246"/>
      <c r="DA249" s="246"/>
      <c r="DB249" s="246"/>
      <c r="DC249" s="246"/>
      <c r="DD249" s="246"/>
      <c r="DE249" s="246"/>
      <c r="DF249" s="246"/>
      <c r="DG249" s="246"/>
      <c r="DH249" s="246"/>
      <c r="DI249" s="246"/>
      <c r="DJ249" s="246"/>
      <c r="DK249" s="246"/>
      <c r="DL249" s="246"/>
    </row>
    <row r="250" spans="1:116" x14ac:dyDescent="0.25">
      <c r="A250" s="246"/>
      <c r="B250" s="246"/>
      <c r="C250" s="246"/>
      <c r="D250" s="246"/>
      <c r="E250" s="246"/>
      <c r="F250" s="246"/>
      <c r="G250" s="246"/>
      <c r="H250" s="246"/>
      <c r="I250" s="246"/>
      <c r="J250" s="246"/>
      <c r="K250" s="246"/>
      <c r="L250" s="246"/>
      <c r="M250" s="246"/>
      <c r="N250" s="246"/>
      <c r="O250" s="246"/>
      <c r="P250" s="246"/>
      <c r="Q250" s="246"/>
      <c r="R250" s="246"/>
      <c r="S250" s="246"/>
      <c r="T250" s="246"/>
      <c r="U250" s="246"/>
      <c r="V250" s="246"/>
      <c r="W250" s="246"/>
      <c r="X250" s="246"/>
      <c r="Y250" s="246"/>
      <c r="Z250" s="246"/>
      <c r="AA250" s="246"/>
      <c r="AB250" s="246"/>
      <c r="AC250" s="246"/>
      <c r="AD250" s="246"/>
      <c r="AE250" s="246"/>
      <c r="AF250" s="246"/>
      <c r="AG250" s="246"/>
      <c r="AH250" s="246"/>
      <c r="AI250" s="246"/>
      <c r="AJ250" s="246"/>
      <c r="AK250" s="246"/>
      <c r="AL250" s="246"/>
      <c r="AM250" s="246"/>
      <c r="AN250" s="246"/>
      <c r="AO250" s="246"/>
      <c r="AP250" s="246"/>
      <c r="AQ250" s="246"/>
      <c r="AR250" s="246"/>
      <c r="AS250" s="246"/>
      <c r="AT250" s="246"/>
      <c r="AU250" s="246"/>
      <c r="AV250" s="246"/>
      <c r="AW250" s="246"/>
      <c r="AX250" s="246"/>
      <c r="AY250" s="246"/>
      <c r="AZ250" s="246"/>
      <c r="BA250" s="246"/>
      <c r="BB250" s="246"/>
      <c r="BC250" s="246"/>
      <c r="BD250" s="246"/>
      <c r="BE250" s="246"/>
      <c r="BF250" s="246"/>
      <c r="BG250" s="246"/>
      <c r="BH250" s="246"/>
      <c r="BI250" s="246"/>
      <c r="BJ250" s="246"/>
      <c r="BK250" s="246"/>
      <c r="BL250" s="246"/>
      <c r="BM250" s="246"/>
      <c r="BN250" s="246"/>
      <c r="BO250" s="246"/>
      <c r="BP250" s="246"/>
      <c r="BQ250" s="246"/>
      <c r="BR250" s="246"/>
      <c r="BS250" s="246"/>
      <c r="BT250" s="246"/>
      <c r="BU250" s="246"/>
      <c r="BV250" s="246"/>
      <c r="BW250" s="246"/>
      <c r="BX250" s="246"/>
      <c r="BY250" s="246"/>
      <c r="BZ250" s="246"/>
      <c r="CA250" s="246"/>
      <c r="CB250" s="246"/>
      <c r="CC250" s="246"/>
      <c r="CD250" s="246"/>
      <c r="CE250" s="246"/>
      <c r="CF250" s="246"/>
      <c r="CG250" s="246"/>
      <c r="CH250" s="246"/>
      <c r="CI250" s="246"/>
      <c r="CJ250" s="246"/>
      <c r="CK250" s="246"/>
      <c r="CL250" s="246"/>
      <c r="CM250" s="246"/>
      <c r="CN250" s="246"/>
      <c r="CO250" s="246"/>
      <c r="CP250" s="246"/>
      <c r="CQ250" s="246"/>
      <c r="CR250" s="246"/>
      <c r="CS250" s="246"/>
      <c r="CT250" s="246"/>
      <c r="CU250" s="246"/>
      <c r="CV250" s="246"/>
      <c r="CW250" s="246"/>
      <c r="CX250" s="246"/>
      <c r="CY250" s="246"/>
      <c r="CZ250" s="246"/>
      <c r="DA250" s="246"/>
      <c r="DB250" s="246"/>
      <c r="DC250" s="246"/>
      <c r="DD250" s="246"/>
      <c r="DE250" s="246"/>
      <c r="DF250" s="246"/>
      <c r="DG250" s="246"/>
      <c r="DH250" s="246"/>
      <c r="DI250" s="246"/>
      <c r="DJ250" s="246"/>
      <c r="DK250" s="246"/>
      <c r="DL250" s="246"/>
    </row>
    <row r="251" spans="1:116" x14ac:dyDescent="0.25">
      <c r="A251" s="246"/>
      <c r="B251" s="246"/>
      <c r="C251" s="246"/>
      <c r="D251" s="246"/>
      <c r="E251" s="246"/>
      <c r="F251" s="246"/>
      <c r="G251" s="246"/>
      <c r="H251" s="246"/>
      <c r="I251" s="246"/>
      <c r="J251" s="246"/>
      <c r="K251" s="246"/>
      <c r="L251" s="246"/>
      <c r="M251" s="246"/>
      <c r="N251" s="246"/>
      <c r="O251" s="246"/>
      <c r="P251" s="246"/>
      <c r="Q251" s="246"/>
      <c r="R251" s="246"/>
      <c r="S251" s="246"/>
      <c r="T251" s="246"/>
      <c r="U251" s="246"/>
      <c r="V251" s="246"/>
      <c r="W251" s="246"/>
      <c r="X251" s="246"/>
      <c r="Y251" s="246"/>
      <c r="Z251" s="246"/>
      <c r="AA251" s="246"/>
      <c r="AB251" s="246"/>
      <c r="AC251" s="246"/>
      <c r="AD251" s="246"/>
      <c r="AE251" s="246"/>
      <c r="AF251" s="246"/>
      <c r="AG251" s="246"/>
      <c r="AH251" s="246"/>
      <c r="AI251" s="246"/>
      <c r="AJ251" s="246"/>
      <c r="AK251" s="246"/>
      <c r="AL251" s="246"/>
      <c r="AM251" s="246"/>
      <c r="AN251" s="246"/>
      <c r="AO251" s="246"/>
      <c r="AP251" s="246"/>
      <c r="AQ251" s="246"/>
      <c r="AR251" s="246"/>
      <c r="AS251" s="246"/>
      <c r="AT251" s="246"/>
      <c r="AU251" s="246"/>
      <c r="AV251" s="246"/>
      <c r="AW251" s="246"/>
      <c r="AX251" s="246"/>
      <c r="AY251" s="246"/>
      <c r="AZ251" s="246"/>
      <c r="BA251" s="246"/>
      <c r="BB251" s="246"/>
      <c r="BC251" s="246"/>
      <c r="BD251" s="246"/>
      <c r="BE251" s="246"/>
      <c r="BF251" s="246"/>
      <c r="BG251" s="246"/>
      <c r="BH251" s="246"/>
      <c r="BI251" s="246"/>
      <c r="BJ251" s="246"/>
      <c r="BK251" s="246"/>
      <c r="BL251" s="246"/>
      <c r="BM251" s="246"/>
      <c r="BN251" s="246"/>
      <c r="BO251" s="246"/>
      <c r="BP251" s="246"/>
      <c r="BQ251" s="246"/>
      <c r="BR251" s="246"/>
      <c r="BS251" s="246"/>
      <c r="BT251" s="246"/>
      <c r="BU251" s="246"/>
      <c r="BV251" s="246"/>
      <c r="BW251" s="246"/>
      <c r="BX251" s="246"/>
      <c r="BY251" s="246"/>
      <c r="BZ251" s="246"/>
      <c r="CA251" s="246"/>
      <c r="CB251" s="246"/>
      <c r="CC251" s="246"/>
      <c r="CD251" s="246"/>
      <c r="CE251" s="246"/>
      <c r="CF251" s="246"/>
      <c r="CG251" s="246"/>
      <c r="CH251" s="246"/>
      <c r="CI251" s="246"/>
      <c r="CJ251" s="246"/>
      <c r="CK251" s="246"/>
      <c r="CL251" s="246"/>
      <c r="CM251" s="246"/>
      <c r="CN251" s="246"/>
      <c r="CO251" s="246"/>
      <c r="CP251" s="246"/>
      <c r="CQ251" s="246"/>
      <c r="CR251" s="246"/>
      <c r="CS251" s="246"/>
      <c r="CT251" s="246"/>
      <c r="CU251" s="246"/>
      <c r="CV251" s="246"/>
      <c r="CW251" s="246"/>
      <c r="CX251" s="246"/>
      <c r="CY251" s="246"/>
      <c r="CZ251" s="246"/>
      <c r="DA251" s="246"/>
      <c r="DB251" s="246"/>
      <c r="DC251" s="246"/>
      <c r="DD251" s="246"/>
      <c r="DE251" s="246"/>
      <c r="DF251" s="246"/>
      <c r="DG251" s="246"/>
      <c r="DH251" s="246"/>
      <c r="DI251" s="246"/>
      <c r="DJ251" s="246"/>
      <c r="DK251" s="246"/>
      <c r="DL251" s="246"/>
    </row>
    <row r="252" spans="1:116" x14ac:dyDescent="0.25">
      <c r="A252" s="246"/>
      <c r="B252" s="246"/>
      <c r="C252" s="246"/>
      <c r="D252" s="246"/>
      <c r="E252" s="246"/>
      <c r="F252" s="246"/>
      <c r="G252" s="246"/>
      <c r="H252" s="246"/>
      <c r="I252" s="246"/>
      <c r="J252" s="246"/>
      <c r="K252" s="246"/>
      <c r="L252" s="246"/>
      <c r="M252" s="246"/>
      <c r="N252" s="246"/>
      <c r="O252" s="246"/>
      <c r="P252" s="246"/>
      <c r="Q252" s="246"/>
      <c r="R252" s="246"/>
      <c r="S252" s="246"/>
      <c r="T252" s="246"/>
      <c r="U252" s="246"/>
      <c r="V252" s="246"/>
      <c r="W252" s="246"/>
      <c r="X252" s="246"/>
      <c r="Y252" s="246"/>
      <c r="Z252" s="246"/>
      <c r="AA252" s="246"/>
      <c r="AB252" s="246"/>
      <c r="AC252" s="246"/>
      <c r="AD252" s="246"/>
      <c r="AE252" s="246"/>
      <c r="AF252" s="246"/>
      <c r="AG252" s="246"/>
      <c r="AH252" s="246"/>
      <c r="AI252" s="246"/>
      <c r="AJ252" s="246"/>
      <c r="AK252" s="246"/>
      <c r="AL252" s="246"/>
      <c r="AM252" s="246"/>
      <c r="AN252" s="246"/>
      <c r="AO252" s="246"/>
      <c r="AP252" s="246"/>
      <c r="AQ252" s="246"/>
      <c r="AR252" s="246"/>
      <c r="AS252" s="246"/>
      <c r="AT252" s="246"/>
      <c r="AU252" s="246"/>
      <c r="AV252" s="246"/>
      <c r="AW252" s="246"/>
      <c r="AX252" s="246"/>
      <c r="AY252" s="246"/>
      <c r="AZ252" s="246"/>
      <c r="BA252" s="246"/>
      <c r="BB252" s="246"/>
      <c r="BC252" s="246"/>
      <c r="BD252" s="246"/>
      <c r="BE252" s="246"/>
      <c r="BF252" s="246"/>
      <c r="BG252" s="246"/>
      <c r="BH252" s="246"/>
      <c r="BI252" s="246"/>
      <c r="BJ252" s="246"/>
      <c r="BK252" s="246"/>
      <c r="BL252" s="246"/>
      <c r="BM252" s="246"/>
      <c r="BN252" s="246"/>
      <c r="BO252" s="246"/>
      <c r="BP252" s="246"/>
      <c r="BQ252" s="246"/>
      <c r="BR252" s="246"/>
      <c r="BS252" s="246"/>
      <c r="BT252" s="246"/>
      <c r="BU252" s="246"/>
      <c r="BV252" s="246"/>
      <c r="BW252" s="246"/>
      <c r="BX252" s="246"/>
      <c r="BY252" s="246"/>
      <c r="BZ252" s="246"/>
      <c r="CA252" s="246"/>
      <c r="CB252" s="246"/>
      <c r="CC252" s="246"/>
      <c r="CD252" s="246"/>
      <c r="CE252" s="246"/>
      <c r="CF252" s="246"/>
      <c r="CG252" s="246"/>
      <c r="CH252" s="246"/>
      <c r="CI252" s="246"/>
      <c r="CJ252" s="246"/>
      <c r="CK252" s="246"/>
      <c r="CL252" s="246"/>
      <c r="CM252" s="246"/>
      <c r="CN252" s="246"/>
      <c r="CO252" s="246"/>
      <c r="CP252" s="246"/>
      <c r="CQ252" s="246"/>
      <c r="CR252" s="246"/>
      <c r="CS252" s="246"/>
      <c r="CT252" s="246"/>
      <c r="CU252" s="246"/>
      <c r="CV252" s="246"/>
      <c r="CW252" s="246"/>
      <c r="CX252" s="246"/>
      <c r="CY252" s="246"/>
      <c r="CZ252" s="246"/>
      <c r="DA252" s="246"/>
      <c r="DB252" s="246"/>
      <c r="DC252" s="246"/>
      <c r="DD252" s="246"/>
      <c r="DE252" s="246"/>
      <c r="DF252" s="246"/>
      <c r="DG252" s="246"/>
      <c r="DH252" s="246"/>
      <c r="DI252" s="246"/>
      <c r="DJ252" s="246"/>
      <c r="DK252" s="246"/>
      <c r="DL252" s="246"/>
    </row>
    <row r="253" spans="1:116" x14ac:dyDescent="0.25">
      <c r="A253" s="246"/>
      <c r="B253" s="246"/>
      <c r="C253" s="246"/>
      <c r="D253" s="246"/>
      <c r="E253" s="246"/>
      <c r="F253" s="246"/>
      <c r="G253" s="246"/>
      <c r="H253" s="246"/>
      <c r="I253" s="246"/>
      <c r="J253" s="246"/>
      <c r="K253" s="246"/>
      <c r="L253" s="246"/>
      <c r="M253" s="246"/>
      <c r="N253" s="246"/>
      <c r="O253" s="246"/>
      <c r="P253" s="246"/>
      <c r="Q253" s="246"/>
      <c r="R253" s="246"/>
      <c r="S253" s="246"/>
      <c r="T253" s="246"/>
      <c r="U253" s="246"/>
      <c r="V253" s="246"/>
      <c r="W253" s="246"/>
      <c r="X253" s="246"/>
      <c r="Y253" s="246"/>
      <c r="Z253" s="246"/>
      <c r="AA253" s="246"/>
      <c r="AB253" s="246"/>
      <c r="AC253" s="246"/>
      <c r="AD253" s="246"/>
      <c r="AE253" s="246"/>
      <c r="AF253" s="246"/>
      <c r="AG253" s="246"/>
      <c r="AH253" s="246"/>
      <c r="AI253" s="246"/>
      <c r="AJ253" s="246"/>
      <c r="AK253" s="246"/>
      <c r="AL253" s="246"/>
      <c r="AM253" s="246"/>
      <c r="AN253" s="246"/>
      <c r="AO253" s="246"/>
      <c r="AP253" s="246"/>
      <c r="AQ253" s="246"/>
      <c r="AR253" s="246"/>
      <c r="AS253" s="246"/>
      <c r="AT253" s="246"/>
      <c r="AU253" s="246"/>
      <c r="AV253" s="246"/>
      <c r="AW253" s="246"/>
      <c r="AX253" s="246"/>
      <c r="AY253" s="246"/>
      <c r="AZ253" s="246"/>
      <c r="BA253" s="246"/>
      <c r="BB253" s="246"/>
      <c r="BC253" s="246"/>
      <c r="BD253" s="246"/>
      <c r="BE253" s="246"/>
      <c r="BF253" s="246"/>
      <c r="BG253" s="246"/>
      <c r="BH253" s="246"/>
      <c r="BI253" s="246"/>
      <c r="BJ253" s="246"/>
      <c r="BK253" s="246"/>
      <c r="BL253" s="246"/>
      <c r="BM253" s="246"/>
      <c r="BN253" s="246"/>
      <c r="BO253" s="246"/>
      <c r="BP253" s="246"/>
      <c r="BQ253" s="246"/>
      <c r="BR253" s="246"/>
      <c r="BS253" s="246"/>
      <c r="BT253" s="246"/>
      <c r="BU253" s="246"/>
      <c r="BV253" s="246"/>
      <c r="BW253" s="246"/>
      <c r="BX253" s="246"/>
      <c r="BY253" s="246"/>
      <c r="BZ253" s="246"/>
      <c r="CA253" s="246"/>
      <c r="CB253" s="246"/>
      <c r="CC253" s="246"/>
      <c r="CD253" s="246"/>
      <c r="CE253" s="246"/>
      <c r="CF253" s="246"/>
      <c r="CG253" s="246"/>
      <c r="CH253" s="246"/>
      <c r="CI253" s="246"/>
      <c r="CJ253" s="246"/>
      <c r="CK253" s="246"/>
      <c r="CL253" s="246"/>
      <c r="CM253" s="246"/>
      <c r="CN253" s="246"/>
      <c r="CO253" s="246"/>
      <c r="CP253" s="246"/>
      <c r="CQ253" s="246"/>
      <c r="CR253" s="246"/>
      <c r="CS253" s="246"/>
      <c r="CT253" s="246"/>
      <c r="CU253" s="246"/>
      <c r="CV253" s="246"/>
      <c r="CW253" s="246"/>
      <c r="CX253" s="246"/>
      <c r="CY253" s="246"/>
      <c r="CZ253" s="246"/>
      <c r="DA253" s="246"/>
      <c r="DB253" s="246"/>
      <c r="DC253" s="246"/>
      <c r="DD253" s="246"/>
      <c r="DE253" s="246"/>
      <c r="DF253" s="246"/>
      <c r="DG253" s="246"/>
      <c r="DH253" s="246"/>
      <c r="DI253" s="246"/>
      <c r="DJ253" s="246"/>
      <c r="DK253" s="246"/>
      <c r="DL253" s="246"/>
    </row>
    <row r="254" spans="1:116" x14ac:dyDescent="0.25">
      <c r="A254" s="246"/>
      <c r="B254" s="246"/>
      <c r="C254" s="246"/>
      <c r="D254" s="246"/>
      <c r="E254" s="246"/>
      <c r="F254" s="246"/>
      <c r="G254" s="246"/>
      <c r="H254" s="246"/>
      <c r="I254" s="246"/>
      <c r="J254" s="246"/>
      <c r="K254" s="246"/>
      <c r="L254" s="246"/>
      <c r="M254" s="246"/>
      <c r="N254" s="246"/>
      <c r="O254" s="246"/>
      <c r="P254" s="246"/>
      <c r="Q254" s="246"/>
      <c r="R254" s="246"/>
      <c r="S254" s="246"/>
      <c r="T254" s="246"/>
      <c r="U254" s="246"/>
      <c r="V254" s="246"/>
      <c r="W254" s="246"/>
      <c r="X254" s="246"/>
      <c r="Y254" s="246"/>
      <c r="Z254" s="246"/>
      <c r="AA254" s="246"/>
      <c r="AB254" s="246"/>
      <c r="AC254" s="246"/>
      <c r="AD254" s="246"/>
      <c r="AE254" s="246"/>
      <c r="AF254" s="246"/>
      <c r="AG254" s="246"/>
      <c r="AH254" s="246"/>
      <c r="AI254" s="246"/>
      <c r="AJ254" s="246"/>
      <c r="AK254" s="246"/>
      <c r="AL254" s="246"/>
      <c r="AM254" s="246"/>
      <c r="AN254" s="246"/>
      <c r="AO254" s="246"/>
      <c r="AP254" s="246"/>
      <c r="AQ254" s="246"/>
      <c r="AR254" s="246"/>
      <c r="AS254" s="246"/>
      <c r="AT254" s="246"/>
      <c r="AU254" s="246"/>
      <c r="AV254" s="246"/>
      <c r="AW254" s="246"/>
      <c r="AX254" s="246"/>
      <c r="AY254" s="246"/>
      <c r="AZ254" s="246"/>
      <c r="BA254" s="246"/>
      <c r="BB254" s="246"/>
      <c r="BC254" s="246"/>
      <c r="BD254" s="246"/>
      <c r="BE254" s="246"/>
      <c r="BF254" s="246"/>
      <c r="BG254" s="246"/>
      <c r="BH254" s="246"/>
      <c r="BI254" s="246"/>
      <c r="BJ254" s="246"/>
      <c r="BK254" s="246"/>
      <c r="BL254" s="246"/>
      <c r="BM254" s="246"/>
      <c r="BN254" s="246"/>
      <c r="BO254" s="246"/>
      <c r="BP254" s="246"/>
      <c r="BQ254" s="246"/>
      <c r="BR254" s="246"/>
      <c r="BS254" s="246"/>
      <c r="BT254" s="246"/>
      <c r="BU254" s="246"/>
      <c r="BV254" s="246"/>
      <c r="BW254" s="246"/>
      <c r="BX254" s="246"/>
      <c r="BY254" s="246"/>
      <c r="BZ254" s="246"/>
      <c r="CA254" s="246"/>
      <c r="CB254" s="246"/>
      <c r="CC254" s="246"/>
      <c r="CD254" s="246"/>
      <c r="CE254" s="246"/>
      <c r="CF254" s="246"/>
      <c r="CG254" s="246"/>
      <c r="CH254" s="246"/>
      <c r="CI254" s="246"/>
      <c r="CJ254" s="246"/>
      <c r="CK254" s="246"/>
      <c r="CL254" s="246"/>
      <c r="CM254" s="246"/>
      <c r="CN254" s="246"/>
      <c r="CO254" s="246"/>
      <c r="CP254" s="246"/>
      <c r="CQ254" s="246"/>
      <c r="CR254" s="246"/>
      <c r="CS254" s="246"/>
      <c r="CT254" s="246"/>
      <c r="CU254" s="246"/>
      <c r="CV254" s="246"/>
      <c r="CW254" s="246"/>
      <c r="CX254" s="246"/>
      <c r="CY254" s="246"/>
      <c r="CZ254" s="246"/>
      <c r="DA254" s="246"/>
      <c r="DB254" s="246"/>
      <c r="DC254" s="246"/>
      <c r="DD254" s="246"/>
      <c r="DE254" s="246"/>
      <c r="DF254" s="246"/>
      <c r="DG254" s="246"/>
      <c r="DH254" s="246"/>
      <c r="DI254" s="246"/>
      <c r="DJ254" s="246"/>
      <c r="DK254" s="246"/>
      <c r="DL254" s="246"/>
    </row>
    <row r="255" spans="1:116" x14ac:dyDescent="0.25">
      <c r="A255" s="246"/>
      <c r="B255" s="246"/>
      <c r="C255" s="246"/>
      <c r="D255" s="246"/>
      <c r="E255" s="246"/>
      <c r="F255" s="246"/>
      <c r="G255" s="246"/>
      <c r="H255" s="246"/>
      <c r="I255" s="246"/>
      <c r="J255" s="246"/>
      <c r="K255" s="246"/>
      <c r="L255" s="246"/>
      <c r="M255" s="246"/>
      <c r="N255" s="246"/>
      <c r="O255" s="246"/>
      <c r="P255" s="246"/>
      <c r="Q255" s="246"/>
      <c r="R255" s="246"/>
      <c r="S255" s="246"/>
      <c r="T255" s="246"/>
      <c r="U255" s="246"/>
      <c r="V255" s="246"/>
      <c r="W255" s="246"/>
      <c r="X255" s="246"/>
      <c r="Y255" s="246"/>
      <c r="Z255" s="246"/>
      <c r="AA255" s="246"/>
      <c r="AB255" s="246"/>
      <c r="AC255" s="246"/>
      <c r="AD255" s="246"/>
      <c r="AE255" s="246"/>
      <c r="AF255" s="246"/>
      <c r="AG255" s="246"/>
      <c r="AH255" s="246"/>
      <c r="AI255" s="246"/>
      <c r="AJ255" s="246"/>
      <c r="AK255" s="246"/>
      <c r="AL255" s="246"/>
      <c r="AM255" s="246"/>
      <c r="AN255" s="246"/>
      <c r="AO255" s="246"/>
      <c r="AP255" s="246"/>
      <c r="AQ255" s="246"/>
      <c r="AR255" s="246"/>
      <c r="AS255" s="246"/>
      <c r="AT255" s="246"/>
      <c r="AU255" s="246"/>
      <c r="AV255" s="246"/>
      <c r="AW255" s="246"/>
      <c r="AX255" s="246"/>
      <c r="AY255" s="246"/>
      <c r="AZ255" s="246"/>
      <c r="BA255" s="246"/>
      <c r="BB255" s="246"/>
      <c r="BC255" s="246"/>
      <c r="BD255" s="246"/>
      <c r="BE255" s="246"/>
      <c r="BF255" s="246"/>
      <c r="BG255" s="246"/>
      <c r="BH255" s="246"/>
      <c r="BI255" s="246"/>
      <c r="BJ255" s="246"/>
      <c r="BK255" s="246"/>
      <c r="BL255" s="246"/>
      <c r="BM255" s="246"/>
      <c r="BN255" s="246"/>
      <c r="BO255" s="246"/>
      <c r="BP255" s="246"/>
      <c r="BQ255" s="246"/>
      <c r="BR255" s="246"/>
      <c r="BS255" s="246"/>
      <c r="BT255" s="246"/>
      <c r="BU255" s="246"/>
      <c r="BV255" s="246"/>
      <c r="BW255" s="246"/>
      <c r="BX255" s="246"/>
      <c r="BY255" s="246"/>
      <c r="BZ255" s="246"/>
      <c r="CA255" s="246"/>
      <c r="CB255" s="246"/>
      <c r="CC255" s="246"/>
      <c r="CD255" s="246"/>
      <c r="CE255" s="246"/>
      <c r="CF255" s="246"/>
      <c r="CG255" s="246"/>
      <c r="CH255" s="246"/>
      <c r="CI255" s="246"/>
      <c r="CJ255" s="246"/>
      <c r="CK255" s="246"/>
      <c r="CL255" s="246"/>
      <c r="CM255" s="246"/>
      <c r="CN255" s="246"/>
      <c r="CO255" s="246"/>
      <c r="CP255" s="246"/>
      <c r="CQ255" s="246"/>
      <c r="CR255" s="246"/>
      <c r="CS255" s="246"/>
      <c r="CT255" s="246"/>
      <c r="CU255" s="246"/>
      <c r="CV255" s="246"/>
      <c r="CW255" s="246"/>
      <c r="CX255" s="246"/>
      <c r="CY255" s="246"/>
      <c r="CZ255" s="246"/>
      <c r="DA255" s="246"/>
      <c r="DB255" s="246"/>
      <c r="DC255" s="246"/>
      <c r="DD255" s="246"/>
      <c r="DE255" s="246"/>
      <c r="DF255" s="246"/>
      <c r="DG255" s="246"/>
      <c r="DH255" s="246"/>
      <c r="DI255" s="246"/>
      <c r="DJ255" s="246"/>
      <c r="DK255" s="246"/>
      <c r="DL255" s="246"/>
    </row>
    <row r="256" spans="1:116" x14ac:dyDescent="0.25">
      <c r="A256" s="246"/>
      <c r="B256" s="246"/>
      <c r="C256" s="246"/>
      <c r="D256" s="246"/>
      <c r="E256" s="246"/>
      <c r="F256" s="246"/>
      <c r="G256" s="246"/>
      <c r="H256" s="246"/>
      <c r="I256" s="246"/>
      <c r="J256" s="246"/>
      <c r="K256" s="246"/>
      <c r="L256" s="246"/>
      <c r="M256" s="246"/>
      <c r="N256" s="246"/>
      <c r="O256" s="246"/>
      <c r="P256" s="246"/>
      <c r="Q256" s="246"/>
      <c r="R256" s="246"/>
      <c r="S256" s="246"/>
      <c r="T256" s="246"/>
      <c r="U256" s="246"/>
      <c r="V256" s="246"/>
      <c r="W256" s="246"/>
      <c r="X256" s="246"/>
      <c r="Y256" s="246"/>
      <c r="Z256" s="246"/>
      <c r="AA256" s="246"/>
      <c r="AB256" s="246"/>
      <c r="AC256" s="246"/>
      <c r="AD256" s="246"/>
      <c r="AE256" s="246"/>
      <c r="AF256" s="246"/>
      <c r="AG256" s="246"/>
      <c r="AH256" s="246"/>
      <c r="AI256" s="246"/>
      <c r="AJ256" s="246"/>
      <c r="AK256" s="246"/>
      <c r="AL256" s="246"/>
      <c r="AM256" s="246"/>
      <c r="AN256" s="246"/>
      <c r="AO256" s="246"/>
      <c r="AP256" s="246"/>
      <c r="AQ256" s="246"/>
      <c r="AR256" s="246"/>
      <c r="AS256" s="246"/>
      <c r="AT256" s="246"/>
      <c r="AU256" s="246"/>
      <c r="AV256" s="246"/>
      <c r="AW256" s="246"/>
      <c r="AX256" s="246"/>
      <c r="AY256" s="246"/>
      <c r="AZ256" s="246"/>
      <c r="BA256" s="246"/>
      <c r="BB256" s="246"/>
      <c r="BC256" s="246"/>
      <c r="BD256" s="246"/>
      <c r="BE256" s="246"/>
      <c r="BF256" s="246"/>
      <c r="BG256" s="246"/>
      <c r="BH256" s="246"/>
      <c r="BI256" s="246"/>
      <c r="BJ256" s="246"/>
      <c r="BK256" s="246"/>
      <c r="BL256" s="246"/>
      <c r="BM256" s="246"/>
      <c r="BN256" s="246"/>
      <c r="BO256" s="246"/>
      <c r="BP256" s="246"/>
      <c r="BQ256" s="246"/>
      <c r="BR256" s="246"/>
      <c r="BS256" s="246"/>
      <c r="BT256" s="246"/>
      <c r="BU256" s="246"/>
      <c r="BV256" s="246"/>
      <c r="BW256" s="246"/>
      <c r="BX256" s="246"/>
      <c r="BY256" s="246"/>
      <c r="BZ256" s="246"/>
      <c r="CA256" s="246"/>
      <c r="CB256" s="246"/>
      <c r="CC256" s="246"/>
      <c r="CD256" s="246"/>
      <c r="CE256" s="246"/>
      <c r="CF256" s="246"/>
      <c r="CG256" s="246"/>
      <c r="CH256" s="246"/>
      <c r="CI256" s="246"/>
      <c r="CJ256" s="246"/>
      <c r="CK256" s="246"/>
      <c r="CL256" s="246"/>
      <c r="CM256" s="246"/>
      <c r="CN256" s="246"/>
      <c r="CO256" s="246"/>
      <c r="CP256" s="246"/>
      <c r="CQ256" s="246"/>
      <c r="CR256" s="246"/>
      <c r="CS256" s="246"/>
      <c r="CT256" s="246"/>
      <c r="CU256" s="246"/>
      <c r="CV256" s="246"/>
      <c r="CW256" s="246"/>
      <c r="CX256" s="246"/>
      <c r="CY256" s="246"/>
      <c r="CZ256" s="246"/>
      <c r="DA256" s="246"/>
      <c r="DB256" s="246"/>
      <c r="DC256" s="246"/>
      <c r="DD256" s="246"/>
      <c r="DE256" s="246"/>
      <c r="DF256" s="246"/>
      <c r="DG256" s="246"/>
      <c r="DH256" s="246"/>
      <c r="DI256" s="246"/>
      <c r="DJ256" s="246"/>
      <c r="DK256" s="246"/>
      <c r="DL256" s="246"/>
    </row>
    <row r="257" spans="1:116" x14ac:dyDescent="0.25">
      <c r="A257" s="246"/>
      <c r="B257" s="246"/>
      <c r="C257" s="246"/>
      <c r="D257" s="246"/>
      <c r="E257" s="246"/>
      <c r="F257" s="246"/>
      <c r="G257" s="246"/>
      <c r="H257" s="246"/>
      <c r="I257" s="246"/>
      <c r="J257" s="246"/>
      <c r="K257" s="246"/>
      <c r="L257" s="246"/>
      <c r="M257" s="246"/>
      <c r="N257" s="246"/>
      <c r="O257" s="246"/>
      <c r="P257" s="246"/>
      <c r="Q257" s="246"/>
      <c r="R257" s="246"/>
      <c r="S257" s="246"/>
      <c r="T257" s="246"/>
      <c r="U257" s="246"/>
      <c r="V257" s="246"/>
      <c r="W257" s="246"/>
      <c r="X257" s="246"/>
      <c r="Y257" s="246"/>
      <c r="Z257" s="246"/>
      <c r="AA257" s="246"/>
      <c r="AB257" s="246"/>
      <c r="AC257" s="246"/>
      <c r="AD257" s="246"/>
      <c r="AE257" s="246"/>
      <c r="AF257" s="246"/>
      <c r="AG257" s="246"/>
      <c r="AH257" s="246"/>
      <c r="AI257" s="246"/>
      <c r="AJ257" s="246"/>
      <c r="AK257" s="246"/>
      <c r="AL257" s="246"/>
      <c r="AM257" s="246"/>
      <c r="AN257" s="246"/>
      <c r="AO257" s="246"/>
      <c r="AP257" s="246"/>
      <c r="AQ257" s="246"/>
      <c r="AR257" s="246"/>
      <c r="AS257" s="246"/>
      <c r="AT257" s="246"/>
      <c r="AU257" s="246"/>
      <c r="AV257" s="246"/>
      <c r="AW257" s="246"/>
      <c r="AX257" s="246"/>
      <c r="AY257" s="246"/>
      <c r="AZ257" s="246"/>
      <c r="BA257" s="246"/>
      <c r="BB257" s="246"/>
      <c r="BC257" s="246"/>
      <c r="BD257" s="246"/>
      <c r="BE257" s="246"/>
      <c r="BF257" s="246"/>
      <c r="BG257" s="246"/>
      <c r="BH257" s="246"/>
      <c r="BI257" s="246"/>
      <c r="BJ257" s="246"/>
      <c r="BK257" s="246"/>
      <c r="BL257" s="246"/>
      <c r="BM257" s="246"/>
      <c r="BN257" s="246"/>
      <c r="BO257" s="246"/>
      <c r="BP257" s="246"/>
      <c r="BQ257" s="246"/>
      <c r="BR257" s="246"/>
      <c r="BS257" s="246"/>
      <c r="BT257" s="246"/>
      <c r="BU257" s="246"/>
      <c r="BV257" s="246"/>
      <c r="BW257" s="246"/>
      <c r="BX257" s="246"/>
      <c r="BY257" s="246"/>
      <c r="BZ257" s="246"/>
      <c r="CA257" s="246"/>
      <c r="CB257" s="246"/>
      <c r="CC257" s="246"/>
      <c r="CD257" s="246"/>
      <c r="CE257" s="246"/>
      <c r="CF257" s="246"/>
      <c r="CG257" s="246"/>
      <c r="CH257" s="246"/>
      <c r="CI257" s="246"/>
      <c r="CJ257" s="246"/>
      <c r="CK257" s="246"/>
      <c r="CL257" s="246"/>
      <c r="CM257" s="246"/>
      <c r="CN257" s="246"/>
      <c r="CO257" s="246"/>
      <c r="CP257" s="246"/>
      <c r="CQ257" s="246"/>
      <c r="CR257" s="246"/>
      <c r="CS257" s="246"/>
      <c r="CT257" s="246"/>
      <c r="CU257" s="246"/>
      <c r="CV257" s="246"/>
      <c r="CW257" s="246"/>
      <c r="CX257" s="246"/>
      <c r="CY257" s="246"/>
      <c r="CZ257" s="246"/>
      <c r="DA257" s="246"/>
      <c r="DB257" s="246"/>
      <c r="DC257" s="246"/>
      <c r="DD257" s="246"/>
      <c r="DE257" s="246"/>
      <c r="DF257" s="246"/>
      <c r="DG257" s="246"/>
      <c r="DH257" s="246"/>
      <c r="DI257" s="246"/>
      <c r="DJ257" s="246"/>
      <c r="DK257" s="246"/>
      <c r="DL257" s="246"/>
    </row>
    <row r="258" spans="1:116" x14ac:dyDescent="0.25">
      <c r="A258" s="246"/>
      <c r="B258" s="246"/>
      <c r="C258" s="246"/>
      <c r="D258" s="246"/>
      <c r="E258" s="246"/>
      <c r="F258" s="246"/>
      <c r="G258" s="246"/>
      <c r="H258" s="246"/>
      <c r="I258" s="246"/>
      <c r="J258" s="246"/>
      <c r="K258" s="246"/>
      <c r="L258" s="246"/>
      <c r="M258" s="246"/>
      <c r="N258" s="246"/>
      <c r="O258" s="246"/>
      <c r="P258" s="246"/>
      <c r="Q258" s="246"/>
      <c r="R258" s="246"/>
      <c r="S258" s="246"/>
      <c r="T258" s="246"/>
      <c r="U258" s="246"/>
      <c r="V258" s="246"/>
      <c r="W258" s="246"/>
      <c r="X258" s="246"/>
      <c r="Y258" s="246"/>
      <c r="Z258" s="246"/>
      <c r="AA258" s="246"/>
      <c r="AB258" s="246"/>
      <c r="AC258" s="246"/>
      <c r="AD258" s="246"/>
      <c r="AE258" s="246"/>
      <c r="AF258" s="246"/>
      <c r="AG258" s="246"/>
      <c r="AH258" s="246"/>
      <c r="AI258" s="246"/>
      <c r="AJ258" s="246"/>
      <c r="AK258" s="246"/>
      <c r="AL258" s="246"/>
      <c r="AM258" s="246"/>
      <c r="AN258" s="246"/>
      <c r="AO258" s="246"/>
      <c r="AP258" s="246"/>
      <c r="AQ258" s="246"/>
      <c r="AR258" s="246"/>
      <c r="AS258" s="246"/>
      <c r="AT258" s="246"/>
      <c r="AU258" s="246"/>
      <c r="AV258" s="246"/>
      <c r="AW258" s="246"/>
      <c r="AX258" s="246"/>
      <c r="AY258" s="246"/>
      <c r="AZ258" s="246"/>
      <c r="BA258" s="246"/>
      <c r="BB258" s="246"/>
      <c r="BC258" s="246"/>
      <c r="BD258" s="246"/>
      <c r="BE258" s="246"/>
      <c r="BF258" s="246"/>
      <c r="BG258" s="246"/>
      <c r="BH258" s="246"/>
      <c r="BI258" s="246"/>
      <c r="BJ258" s="246"/>
      <c r="BK258" s="246"/>
      <c r="BL258" s="246"/>
      <c r="BM258" s="246"/>
      <c r="BN258" s="246"/>
      <c r="BO258" s="246"/>
      <c r="BP258" s="246"/>
      <c r="BQ258" s="246"/>
      <c r="BR258" s="246"/>
      <c r="BS258" s="246"/>
      <c r="BT258" s="246"/>
      <c r="BU258" s="246"/>
      <c r="BV258" s="246"/>
      <c r="BW258" s="246"/>
      <c r="BX258" s="246"/>
      <c r="BY258" s="246"/>
      <c r="BZ258" s="246"/>
      <c r="CA258" s="246"/>
      <c r="CB258" s="246"/>
      <c r="CC258" s="246"/>
      <c r="CD258" s="246"/>
      <c r="CE258" s="246"/>
      <c r="CF258" s="246"/>
      <c r="CG258" s="246"/>
      <c r="CH258" s="246"/>
      <c r="CI258" s="246"/>
      <c r="CJ258" s="246"/>
      <c r="CK258" s="246"/>
      <c r="CL258" s="246"/>
      <c r="CM258" s="246"/>
      <c r="CN258" s="246"/>
      <c r="CO258" s="246"/>
      <c r="CP258" s="246"/>
      <c r="CQ258" s="246"/>
      <c r="CR258" s="246"/>
      <c r="CS258" s="246"/>
      <c r="CT258" s="246"/>
      <c r="CU258" s="246"/>
      <c r="CV258" s="246"/>
      <c r="CW258" s="246"/>
      <c r="CX258" s="246"/>
      <c r="CY258" s="246"/>
      <c r="CZ258" s="246"/>
      <c r="DA258" s="246"/>
      <c r="DB258" s="246"/>
      <c r="DC258" s="246"/>
      <c r="DD258" s="246"/>
      <c r="DE258" s="246"/>
      <c r="DF258" s="246"/>
      <c r="DG258" s="246"/>
      <c r="DH258" s="246"/>
      <c r="DI258" s="246"/>
      <c r="DJ258" s="246"/>
      <c r="DK258" s="246"/>
      <c r="DL258" s="246"/>
    </row>
    <row r="259" spans="1:116" x14ac:dyDescent="0.25">
      <c r="A259" s="246"/>
      <c r="B259" s="246"/>
      <c r="C259" s="246"/>
      <c r="D259" s="246"/>
      <c r="E259" s="246"/>
      <c r="F259" s="246"/>
      <c r="G259" s="246"/>
      <c r="H259" s="246"/>
      <c r="I259" s="246"/>
      <c r="J259" s="246"/>
      <c r="K259" s="246"/>
      <c r="L259" s="246"/>
      <c r="M259" s="246"/>
      <c r="N259" s="246"/>
      <c r="O259" s="246"/>
      <c r="P259" s="246"/>
      <c r="Q259" s="246"/>
      <c r="R259" s="246"/>
      <c r="S259" s="246"/>
      <c r="T259" s="246"/>
      <c r="U259" s="246"/>
      <c r="V259" s="246"/>
      <c r="W259" s="246"/>
      <c r="X259" s="246"/>
      <c r="Y259" s="246"/>
      <c r="Z259" s="246"/>
      <c r="AA259" s="246"/>
      <c r="AB259" s="246"/>
      <c r="AC259" s="246"/>
      <c r="AD259" s="246"/>
      <c r="AE259" s="246"/>
      <c r="AF259" s="246"/>
      <c r="AG259" s="246"/>
      <c r="AH259" s="246"/>
      <c r="AI259" s="246"/>
      <c r="AJ259" s="246"/>
      <c r="AK259" s="246"/>
      <c r="AL259" s="246"/>
      <c r="AM259" s="246"/>
      <c r="AN259" s="246"/>
      <c r="AO259" s="246"/>
      <c r="AP259" s="246"/>
      <c r="AQ259" s="246"/>
      <c r="AR259" s="246"/>
      <c r="AS259" s="246"/>
      <c r="AT259" s="246"/>
      <c r="AU259" s="246"/>
      <c r="AV259" s="246"/>
      <c r="AW259" s="246"/>
      <c r="AX259" s="246"/>
      <c r="AY259" s="246"/>
      <c r="AZ259" s="246"/>
      <c r="BA259" s="246"/>
      <c r="BB259" s="246"/>
      <c r="BC259" s="246"/>
      <c r="BD259" s="246"/>
      <c r="BE259" s="246"/>
      <c r="BF259" s="246"/>
      <c r="BG259" s="246"/>
      <c r="BH259" s="246"/>
      <c r="BI259" s="246"/>
      <c r="BJ259" s="246"/>
      <c r="BK259" s="246"/>
      <c r="BL259" s="246"/>
      <c r="BM259" s="246"/>
      <c r="BN259" s="246"/>
      <c r="BO259" s="246"/>
      <c r="BP259" s="246"/>
      <c r="BQ259" s="246"/>
      <c r="BR259" s="246"/>
      <c r="BS259" s="246"/>
      <c r="BT259" s="246"/>
      <c r="BU259" s="246"/>
      <c r="BV259" s="246"/>
      <c r="BW259" s="246"/>
      <c r="BX259" s="246"/>
      <c r="BY259" s="246"/>
      <c r="BZ259" s="246"/>
      <c r="CA259" s="246"/>
      <c r="CB259" s="246"/>
      <c r="CC259" s="246"/>
      <c r="CD259" s="246"/>
      <c r="CE259" s="246"/>
      <c r="CF259" s="246"/>
      <c r="CG259" s="246"/>
      <c r="CH259" s="246"/>
      <c r="CI259" s="246"/>
      <c r="CJ259" s="246"/>
      <c r="CK259" s="246"/>
      <c r="CL259" s="246"/>
      <c r="CM259" s="246"/>
      <c r="CN259" s="246"/>
      <c r="CO259" s="246"/>
      <c r="CP259" s="246"/>
      <c r="CQ259" s="246"/>
      <c r="CR259" s="246"/>
      <c r="CS259" s="246"/>
      <c r="CT259" s="246"/>
      <c r="CU259" s="246"/>
      <c r="CV259" s="246"/>
      <c r="CW259" s="246"/>
      <c r="CX259" s="246"/>
      <c r="CY259" s="246"/>
      <c r="CZ259" s="246"/>
      <c r="DA259" s="246"/>
      <c r="DB259" s="246"/>
      <c r="DC259" s="246"/>
      <c r="DD259" s="246"/>
      <c r="DE259" s="246"/>
      <c r="DF259" s="246"/>
      <c r="DG259" s="246"/>
      <c r="DH259" s="246"/>
      <c r="DI259" s="246"/>
      <c r="DJ259" s="246"/>
      <c r="DK259" s="246"/>
      <c r="DL259" s="246"/>
    </row>
    <row r="260" spans="1:116" x14ac:dyDescent="0.25">
      <c r="A260" s="246"/>
      <c r="B260" s="246"/>
      <c r="C260" s="246"/>
      <c r="D260" s="246"/>
      <c r="E260" s="246"/>
      <c r="F260" s="246"/>
      <c r="G260" s="246"/>
      <c r="H260" s="246"/>
      <c r="I260" s="246"/>
      <c r="J260" s="246"/>
      <c r="K260" s="246"/>
      <c r="L260" s="246"/>
      <c r="M260" s="246"/>
      <c r="N260" s="246"/>
      <c r="O260" s="246"/>
      <c r="P260" s="246"/>
      <c r="Q260" s="246"/>
      <c r="R260" s="246"/>
      <c r="S260" s="246"/>
      <c r="T260" s="246"/>
      <c r="U260" s="246"/>
      <c r="V260" s="246"/>
      <c r="W260" s="246"/>
      <c r="X260" s="246"/>
      <c r="Y260" s="246"/>
      <c r="Z260" s="246"/>
      <c r="AA260" s="246"/>
      <c r="AB260" s="246"/>
      <c r="AC260" s="246"/>
      <c r="AD260" s="246"/>
      <c r="AE260" s="246"/>
      <c r="AF260" s="246"/>
      <c r="AG260" s="246"/>
      <c r="AH260" s="246"/>
      <c r="AI260" s="246"/>
      <c r="AJ260" s="246"/>
      <c r="AK260" s="246"/>
      <c r="AL260" s="246"/>
      <c r="AM260" s="246"/>
      <c r="AN260" s="246"/>
      <c r="AO260" s="246"/>
      <c r="AP260" s="246"/>
      <c r="AQ260" s="246"/>
      <c r="AR260" s="246"/>
      <c r="AS260" s="246"/>
      <c r="AT260" s="246"/>
      <c r="AU260" s="246"/>
      <c r="AV260" s="246"/>
      <c r="AW260" s="246"/>
      <c r="AX260" s="246"/>
      <c r="AY260" s="246"/>
      <c r="AZ260" s="246"/>
      <c r="BA260" s="246"/>
      <c r="BB260" s="246"/>
      <c r="BC260" s="246"/>
      <c r="BD260" s="246"/>
      <c r="BE260" s="246"/>
      <c r="BF260" s="246"/>
      <c r="BG260" s="246"/>
      <c r="BH260" s="246"/>
      <c r="BI260" s="246"/>
      <c r="BJ260" s="246"/>
      <c r="BK260" s="246"/>
      <c r="BL260" s="246"/>
      <c r="BM260" s="246"/>
      <c r="BN260" s="246"/>
      <c r="BO260" s="246"/>
      <c r="BP260" s="246"/>
      <c r="BQ260" s="246"/>
      <c r="BR260" s="246"/>
      <c r="BS260" s="246"/>
      <c r="BT260" s="246"/>
      <c r="BU260" s="246"/>
      <c r="BV260" s="246"/>
      <c r="BW260" s="246"/>
      <c r="BX260" s="246"/>
      <c r="BY260" s="246"/>
      <c r="BZ260" s="246"/>
      <c r="CA260" s="246"/>
      <c r="CB260" s="246"/>
      <c r="CC260" s="246"/>
      <c r="CD260" s="246"/>
      <c r="CE260" s="246"/>
      <c r="CF260" s="246"/>
      <c r="CG260" s="246"/>
      <c r="CH260" s="246"/>
      <c r="CI260" s="246"/>
      <c r="CJ260" s="246"/>
      <c r="CK260" s="246"/>
      <c r="CL260" s="246"/>
      <c r="CM260" s="246"/>
      <c r="CN260" s="246"/>
      <c r="CO260" s="246"/>
      <c r="CP260" s="246"/>
      <c r="CQ260" s="246"/>
      <c r="CR260" s="246"/>
      <c r="CS260" s="246"/>
      <c r="CT260" s="246"/>
      <c r="CU260" s="246"/>
      <c r="CV260" s="246"/>
      <c r="CW260" s="246"/>
      <c r="CX260" s="246"/>
      <c r="CY260" s="246"/>
      <c r="CZ260" s="246"/>
      <c r="DA260" s="246"/>
      <c r="DB260" s="246"/>
      <c r="DC260" s="246"/>
      <c r="DD260" s="246"/>
      <c r="DE260" s="246"/>
      <c r="DF260" s="246"/>
      <c r="DG260" s="246"/>
      <c r="DH260" s="246"/>
      <c r="DI260" s="246"/>
      <c r="DJ260" s="246"/>
      <c r="DK260" s="246"/>
      <c r="DL260" s="246"/>
    </row>
    <row r="261" spans="1:116" x14ac:dyDescent="0.25">
      <c r="A261" s="246"/>
      <c r="B261" s="246"/>
      <c r="C261" s="246"/>
      <c r="D261" s="246"/>
      <c r="E261" s="246"/>
      <c r="F261" s="246"/>
      <c r="G261" s="246"/>
      <c r="H261" s="246"/>
      <c r="I261" s="246"/>
      <c r="J261" s="246"/>
      <c r="K261" s="246"/>
      <c r="L261" s="246"/>
      <c r="M261" s="246"/>
      <c r="N261" s="246"/>
      <c r="O261" s="246"/>
      <c r="P261" s="246"/>
      <c r="Q261" s="246"/>
      <c r="R261" s="246"/>
      <c r="S261" s="246"/>
      <c r="T261" s="246"/>
      <c r="U261" s="246"/>
      <c r="V261" s="246"/>
      <c r="W261" s="246"/>
      <c r="X261" s="246"/>
      <c r="Y261" s="246"/>
      <c r="Z261" s="246"/>
      <c r="AA261" s="246"/>
      <c r="AB261" s="246"/>
      <c r="AC261" s="246"/>
      <c r="AD261" s="246"/>
      <c r="AE261" s="246"/>
      <c r="AF261" s="246"/>
      <c r="AG261" s="246"/>
      <c r="AH261" s="246"/>
      <c r="AI261" s="246"/>
      <c r="AJ261" s="246"/>
      <c r="AK261" s="246"/>
      <c r="AL261" s="246"/>
      <c r="AM261" s="246"/>
      <c r="AN261" s="246"/>
      <c r="AO261" s="246"/>
      <c r="AP261" s="246"/>
      <c r="AQ261" s="246"/>
      <c r="AR261" s="246"/>
      <c r="AS261" s="246"/>
      <c r="AT261" s="246"/>
      <c r="AU261" s="246"/>
      <c r="AV261" s="246"/>
      <c r="AW261" s="246"/>
      <c r="AX261" s="246"/>
      <c r="AY261" s="246"/>
      <c r="AZ261" s="246"/>
      <c r="BA261" s="246"/>
      <c r="BB261" s="246"/>
      <c r="BC261" s="246"/>
      <c r="BD261" s="246"/>
      <c r="BE261" s="246"/>
      <c r="BF261" s="246"/>
      <c r="BG261" s="246"/>
      <c r="BH261" s="246"/>
      <c r="BI261" s="246"/>
      <c r="BJ261" s="246"/>
      <c r="BK261" s="246"/>
      <c r="BL261" s="246"/>
      <c r="BM261" s="246"/>
      <c r="BN261" s="246"/>
      <c r="BO261" s="246"/>
      <c r="BP261" s="246"/>
      <c r="BQ261" s="246"/>
      <c r="BR261" s="246"/>
      <c r="BS261" s="246"/>
      <c r="BT261" s="246"/>
      <c r="BU261" s="246"/>
      <c r="BV261" s="246"/>
      <c r="BW261" s="246"/>
      <c r="BX261" s="246"/>
      <c r="BY261" s="246"/>
      <c r="BZ261" s="246"/>
      <c r="CA261" s="246"/>
      <c r="CB261" s="246"/>
      <c r="CC261" s="246"/>
      <c r="CD261" s="246"/>
      <c r="CE261" s="246"/>
      <c r="CF261" s="246"/>
      <c r="CG261" s="246"/>
      <c r="CH261" s="246"/>
      <c r="CI261" s="246"/>
      <c r="CJ261" s="246"/>
      <c r="CK261" s="246"/>
      <c r="CL261" s="246"/>
      <c r="CM261" s="246"/>
      <c r="CN261" s="246"/>
      <c r="CO261" s="246"/>
      <c r="CP261" s="246"/>
      <c r="CQ261" s="246"/>
      <c r="CR261" s="246"/>
      <c r="CS261" s="246"/>
      <c r="CT261" s="246"/>
      <c r="CU261" s="246"/>
      <c r="CV261" s="246"/>
      <c r="CW261" s="246"/>
      <c r="CX261" s="246"/>
      <c r="CY261" s="246"/>
      <c r="CZ261" s="246"/>
      <c r="DA261" s="246"/>
      <c r="DB261" s="246"/>
      <c r="DC261" s="246"/>
      <c r="DD261" s="246"/>
      <c r="DE261" s="246"/>
      <c r="DF261" s="246"/>
      <c r="DG261" s="246"/>
      <c r="DH261" s="246"/>
      <c r="DI261" s="246"/>
      <c r="DJ261" s="246"/>
      <c r="DK261" s="246"/>
      <c r="DL261" s="246"/>
    </row>
    <row r="262" spans="1:116" x14ac:dyDescent="0.25">
      <c r="A262" s="246"/>
      <c r="B262" s="246"/>
      <c r="C262" s="246"/>
      <c r="D262" s="246"/>
      <c r="E262" s="246"/>
      <c r="F262" s="246"/>
      <c r="G262" s="246"/>
      <c r="H262" s="246"/>
      <c r="I262" s="246"/>
      <c r="J262" s="246"/>
      <c r="K262" s="246"/>
      <c r="L262" s="246"/>
      <c r="M262" s="246"/>
      <c r="N262" s="246"/>
      <c r="O262" s="246"/>
      <c r="P262" s="246"/>
      <c r="Q262" s="246"/>
      <c r="R262" s="246"/>
      <c r="S262" s="246"/>
      <c r="T262" s="246"/>
      <c r="U262" s="246"/>
      <c r="V262" s="246"/>
      <c r="W262" s="246"/>
      <c r="X262" s="246"/>
      <c r="Y262" s="246"/>
      <c r="Z262" s="246"/>
      <c r="AA262" s="246"/>
      <c r="AB262" s="246"/>
      <c r="AC262" s="246"/>
      <c r="AD262" s="246"/>
      <c r="AE262" s="246"/>
      <c r="AF262" s="246"/>
      <c r="AG262" s="246"/>
      <c r="AH262" s="246"/>
      <c r="AI262" s="246"/>
      <c r="AJ262" s="246"/>
      <c r="AK262" s="246"/>
      <c r="AL262" s="246"/>
      <c r="AM262" s="246"/>
      <c r="AN262" s="246"/>
      <c r="AO262" s="246"/>
      <c r="AP262" s="246"/>
      <c r="AQ262" s="246"/>
      <c r="AR262" s="246"/>
      <c r="AS262" s="246"/>
      <c r="AT262" s="246"/>
      <c r="AU262" s="246"/>
      <c r="AV262" s="246"/>
      <c r="AW262" s="246"/>
      <c r="AX262" s="246"/>
      <c r="AY262" s="246"/>
      <c r="AZ262" s="246"/>
      <c r="BA262" s="246"/>
      <c r="BB262" s="246"/>
      <c r="BC262" s="246"/>
      <c r="BD262" s="246"/>
      <c r="BE262" s="246"/>
      <c r="BF262" s="246"/>
      <c r="BG262" s="246"/>
      <c r="BH262" s="246"/>
      <c r="BI262" s="246"/>
      <c r="BJ262" s="246"/>
      <c r="BK262" s="246"/>
      <c r="BL262" s="246"/>
      <c r="BM262" s="246"/>
      <c r="BN262" s="246"/>
      <c r="BO262" s="246"/>
      <c r="BP262" s="246"/>
      <c r="BQ262" s="246"/>
      <c r="BR262" s="246"/>
      <c r="BS262" s="246"/>
      <c r="BT262" s="246"/>
      <c r="BU262" s="246"/>
      <c r="BV262" s="246"/>
      <c r="BW262" s="246"/>
      <c r="BX262" s="246"/>
      <c r="BY262" s="246"/>
      <c r="BZ262" s="246"/>
      <c r="CA262" s="246"/>
      <c r="CB262" s="246"/>
      <c r="CC262" s="246"/>
      <c r="CD262" s="246"/>
      <c r="CE262" s="246"/>
      <c r="CF262" s="246"/>
      <c r="CG262" s="246"/>
      <c r="CH262" s="246"/>
      <c r="CI262" s="246"/>
      <c r="CJ262" s="246"/>
      <c r="CK262" s="246"/>
      <c r="CL262" s="246"/>
      <c r="CM262" s="246"/>
      <c r="CN262" s="246"/>
      <c r="CO262" s="246"/>
      <c r="CP262" s="246"/>
      <c r="CQ262" s="246"/>
      <c r="CR262" s="246"/>
      <c r="CS262" s="246"/>
      <c r="CT262" s="246"/>
      <c r="CU262" s="246"/>
      <c r="CV262" s="246"/>
      <c r="CW262" s="246"/>
      <c r="CX262" s="246"/>
      <c r="CY262" s="246"/>
      <c r="CZ262" s="246"/>
      <c r="DA262" s="246"/>
      <c r="DB262" s="246"/>
      <c r="DC262" s="246"/>
      <c r="DD262" s="246"/>
      <c r="DE262" s="246"/>
      <c r="DF262" s="246"/>
      <c r="DG262" s="246"/>
      <c r="DH262" s="246"/>
      <c r="DI262" s="246"/>
      <c r="DJ262" s="246"/>
      <c r="DK262" s="246"/>
      <c r="DL262" s="246"/>
    </row>
    <row r="263" spans="1:116" x14ac:dyDescent="0.25">
      <c r="A263" s="246"/>
      <c r="B263" s="246"/>
      <c r="C263" s="246"/>
      <c r="D263" s="246"/>
      <c r="E263" s="246"/>
      <c r="F263" s="246"/>
      <c r="G263" s="246"/>
      <c r="H263" s="246"/>
      <c r="I263" s="246"/>
      <c r="J263" s="246"/>
      <c r="K263" s="246"/>
      <c r="L263" s="246"/>
      <c r="M263" s="246"/>
      <c r="N263" s="246"/>
      <c r="O263" s="246"/>
      <c r="P263" s="246"/>
      <c r="Q263" s="246"/>
      <c r="R263" s="246"/>
      <c r="S263" s="246"/>
      <c r="T263" s="246"/>
      <c r="U263" s="246"/>
      <c r="V263" s="246"/>
      <c r="W263" s="246"/>
      <c r="X263" s="246"/>
      <c r="Y263" s="246"/>
      <c r="Z263" s="246"/>
      <c r="AA263" s="246"/>
      <c r="AB263" s="246"/>
      <c r="AC263" s="246"/>
      <c r="AD263" s="246"/>
      <c r="AE263" s="246"/>
      <c r="AF263" s="246"/>
      <c r="AG263" s="246"/>
      <c r="AH263" s="246"/>
      <c r="AI263" s="246"/>
      <c r="AJ263" s="246"/>
      <c r="AK263" s="246"/>
      <c r="AL263" s="246"/>
      <c r="AM263" s="246"/>
      <c r="AN263" s="246"/>
      <c r="AO263" s="246"/>
      <c r="AP263" s="246"/>
      <c r="AQ263" s="246"/>
      <c r="AR263" s="246"/>
      <c r="AS263" s="246"/>
      <c r="AT263" s="246"/>
      <c r="AU263" s="246"/>
      <c r="AV263" s="246"/>
      <c r="AW263" s="246"/>
      <c r="AX263" s="246"/>
      <c r="AY263" s="246"/>
      <c r="AZ263" s="246"/>
      <c r="BA263" s="246"/>
      <c r="BB263" s="246"/>
      <c r="BC263" s="246"/>
      <c r="BD263" s="246"/>
      <c r="BE263" s="246"/>
      <c r="BF263" s="246"/>
      <c r="BG263" s="246"/>
      <c r="BH263" s="246"/>
      <c r="BI263" s="246"/>
      <c r="BJ263" s="246"/>
      <c r="BK263" s="246"/>
      <c r="BL263" s="246"/>
      <c r="BM263" s="246"/>
      <c r="BN263" s="246"/>
      <c r="BO263" s="246"/>
      <c r="BP263" s="246"/>
      <c r="BQ263" s="246"/>
      <c r="BR263" s="246"/>
      <c r="BS263" s="246"/>
      <c r="BT263" s="246"/>
      <c r="BU263" s="246"/>
      <c r="BV263" s="246"/>
      <c r="BW263" s="246"/>
      <c r="BX263" s="246"/>
      <c r="BY263" s="246"/>
      <c r="BZ263" s="246"/>
      <c r="CA263" s="246"/>
      <c r="CB263" s="246"/>
      <c r="CC263" s="246"/>
      <c r="CD263" s="246"/>
      <c r="CE263" s="246"/>
      <c r="CF263" s="246"/>
      <c r="CG263" s="246"/>
      <c r="CH263" s="246"/>
      <c r="CI263" s="246"/>
      <c r="CJ263" s="246"/>
      <c r="CK263" s="246"/>
      <c r="CL263" s="246"/>
      <c r="CM263" s="246"/>
      <c r="CN263" s="246"/>
      <c r="CO263" s="246"/>
      <c r="CP263" s="246"/>
      <c r="CQ263" s="246"/>
      <c r="CR263" s="246"/>
      <c r="CS263" s="246"/>
      <c r="CT263" s="246"/>
      <c r="CU263" s="246"/>
      <c r="CV263" s="246"/>
      <c r="CW263" s="246"/>
      <c r="CX263" s="246"/>
      <c r="CY263" s="246"/>
      <c r="CZ263" s="246"/>
      <c r="DA263" s="246"/>
      <c r="DB263" s="246"/>
      <c r="DC263" s="246"/>
      <c r="DD263" s="246"/>
      <c r="DE263" s="246"/>
      <c r="DF263" s="246"/>
      <c r="DG263" s="246"/>
      <c r="DH263" s="246"/>
      <c r="DI263" s="246"/>
      <c r="DJ263" s="246"/>
      <c r="DK263" s="246"/>
      <c r="DL263" s="246"/>
    </row>
    <row r="264" spans="1:116" x14ac:dyDescent="0.25">
      <c r="A264" s="246"/>
      <c r="B264" s="246"/>
      <c r="C264" s="246"/>
      <c r="D264" s="246"/>
      <c r="E264" s="246"/>
      <c r="F264" s="246"/>
      <c r="G264" s="246"/>
      <c r="H264" s="246"/>
      <c r="I264" s="246"/>
      <c r="J264" s="246"/>
      <c r="K264" s="246"/>
      <c r="L264" s="246"/>
      <c r="M264" s="246"/>
      <c r="N264" s="246"/>
      <c r="O264" s="246"/>
      <c r="P264" s="246"/>
      <c r="Q264" s="246"/>
      <c r="R264" s="246"/>
      <c r="S264" s="246"/>
      <c r="T264" s="246"/>
      <c r="U264" s="246"/>
      <c r="V264" s="246"/>
      <c r="W264" s="246"/>
      <c r="X264" s="246"/>
      <c r="Y264" s="246"/>
      <c r="Z264" s="246"/>
      <c r="AA264" s="246"/>
      <c r="AB264" s="246"/>
      <c r="AC264" s="246"/>
      <c r="AD264" s="246"/>
      <c r="AE264" s="246"/>
      <c r="AF264" s="246"/>
      <c r="AG264" s="246"/>
      <c r="AH264" s="246"/>
      <c r="AI264" s="246"/>
      <c r="AJ264" s="246"/>
      <c r="AK264" s="246"/>
      <c r="AL264" s="246"/>
      <c r="AM264" s="246"/>
      <c r="AN264" s="246"/>
      <c r="AO264" s="246"/>
      <c r="AP264" s="246"/>
      <c r="AQ264" s="246"/>
      <c r="AR264" s="246"/>
      <c r="AS264" s="246"/>
      <c r="AT264" s="246"/>
      <c r="AU264" s="246"/>
      <c r="AV264" s="246"/>
      <c r="AW264" s="246"/>
      <c r="AX264" s="246"/>
      <c r="AY264" s="246"/>
      <c r="AZ264" s="246"/>
      <c r="BA264" s="246"/>
      <c r="BB264" s="246"/>
      <c r="BC264" s="246"/>
      <c r="BD264" s="246"/>
      <c r="BE264" s="246"/>
      <c r="BF264" s="246"/>
      <c r="BG264" s="246"/>
      <c r="BH264" s="246"/>
      <c r="BI264" s="246"/>
      <c r="BJ264" s="246"/>
      <c r="BK264" s="246"/>
      <c r="BL264" s="246"/>
      <c r="BM264" s="246"/>
      <c r="BN264" s="246"/>
      <c r="BO264" s="246"/>
      <c r="BP264" s="246"/>
      <c r="BQ264" s="246"/>
      <c r="BR264" s="246"/>
      <c r="BS264" s="246"/>
      <c r="BT264" s="246"/>
      <c r="BU264" s="246"/>
      <c r="BV264" s="246"/>
      <c r="BW264" s="246"/>
      <c r="BX264" s="246"/>
      <c r="BY264" s="246"/>
      <c r="BZ264" s="246"/>
      <c r="CA264" s="246"/>
      <c r="CB264" s="246"/>
      <c r="CC264" s="246"/>
      <c r="CD264" s="246"/>
      <c r="CE264" s="246"/>
      <c r="CF264" s="246"/>
      <c r="CG264" s="246"/>
      <c r="CH264" s="246"/>
      <c r="CI264" s="246"/>
      <c r="CJ264" s="246"/>
      <c r="CK264" s="246"/>
      <c r="CL264" s="246"/>
      <c r="CM264" s="246"/>
      <c r="CN264" s="246"/>
      <c r="CO264" s="246"/>
      <c r="CP264" s="246"/>
      <c r="CQ264" s="246"/>
      <c r="CR264" s="246"/>
      <c r="CS264" s="246"/>
      <c r="CT264" s="246"/>
      <c r="CU264" s="246"/>
      <c r="CV264" s="246"/>
      <c r="CW264" s="246"/>
      <c r="CX264" s="246"/>
      <c r="CY264" s="246"/>
      <c r="CZ264" s="246"/>
      <c r="DA264" s="246"/>
      <c r="DB264" s="246"/>
      <c r="DC264" s="246"/>
      <c r="DD264" s="246"/>
      <c r="DE264" s="246"/>
      <c r="DF264" s="246"/>
      <c r="DG264" s="246"/>
      <c r="DH264" s="246"/>
      <c r="DI264" s="246"/>
      <c r="DJ264" s="246"/>
      <c r="DK264" s="246"/>
      <c r="DL264" s="246"/>
    </row>
    <row r="265" spans="1:116" x14ac:dyDescent="0.25">
      <c r="A265" s="246"/>
      <c r="B265" s="246"/>
      <c r="C265" s="246"/>
      <c r="D265" s="246"/>
      <c r="E265" s="246"/>
      <c r="F265" s="246"/>
      <c r="G265" s="246"/>
      <c r="H265" s="246"/>
      <c r="I265" s="246"/>
      <c r="J265" s="246"/>
      <c r="K265" s="246"/>
      <c r="L265" s="246"/>
      <c r="M265" s="246"/>
      <c r="N265" s="246"/>
      <c r="O265" s="246"/>
      <c r="P265" s="246"/>
      <c r="Q265" s="246"/>
      <c r="R265" s="246"/>
      <c r="S265" s="246"/>
      <c r="T265" s="246"/>
      <c r="U265" s="246"/>
      <c r="V265" s="246"/>
      <c r="W265" s="246"/>
      <c r="X265" s="246"/>
      <c r="Y265" s="246"/>
      <c r="Z265" s="246"/>
      <c r="AA265" s="246"/>
      <c r="AB265" s="246"/>
      <c r="AC265" s="246"/>
      <c r="AD265" s="246"/>
      <c r="AE265" s="246"/>
      <c r="AF265" s="246"/>
      <c r="AG265" s="246"/>
      <c r="AH265" s="246"/>
      <c r="AI265" s="246"/>
      <c r="AJ265" s="246"/>
      <c r="AK265" s="246"/>
      <c r="AL265" s="246"/>
      <c r="AM265" s="246"/>
      <c r="AN265" s="246"/>
      <c r="AO265" s="246"/>
      <c r="AP265" s="246"/>
      <c r="AQ265" s="246"/>
      <c r="AR265" s="246"/>
      <c r="AS265" s="246"/>
      <c r="AT265" s="246"/>
      <c r="AU265" s="246"/>
      <c r="AV265" s="246"/>
      <c r="AW265" s="246"/>
      <c r="AX265" s="246"/>
      <c r="AY265" s="246"/>
      <c r="AZ265" s="246"/>
      <c r="BA265" s="246"/>
      <c r="BB265" s="246"/>
      <c r="BC265" s="246"/>
      <c r="BD265" s="246"/>
      <c r="BE265" s="246"/>
      <c r="BF265" s="246"/>
      <c r="BG265" s="246"/>
      <c r="BH265" s="246"/>
      <c r="BI265" s="246"/>
      <c r="BJ265" s="246"/>
      <c r="BK265" s="246"/>
      <c r="BL265" s="246"/>
      <c r="BM265" s="246"/>
      <c r="BN265" s="246"/>
      <c r="BO265" s="246"/>
      <c r="BP265" s="246"/>
      <c r="BQ265" s="246"/>
      <c r="BR265" s="246"/>
      <c r="BS265" s="246"/>
      <c r="BT265" s="246"/>
      <c r="BU265" s="246"/>
      <c r="BV265" s="246"/>
      <c r="BW265" s="246"/>
      <c r="BX265" s="246"/>
      <c r="BY265" s="246"/>
      <c r="BZ265" s="246"/>
      <c r="CA265" s="246"/>
      <c r="CB265" s="246"/>
      <c r="CC265" s="246"/>
      <c r="CD265" s="246"/>
      <c r="CE265" s="246"/>
      <c r="CF265" s="246"/>
      <c r="CG265" s="246"/>
      <c r="CH265" s="246"/>
      <c r="CI265" s="246"/>
      <c r="CJ265" s="246"/>
      <c r="CK265" s="246"/>
      <c r="CL265" s="246"/>
      <c r="CM265" s="246"/>
      <c r="CN265" s="246"/>
      <c r="CO265" s="246"/>
      <c r="CP265" s="246"/>
      <c r="CQ265" s="246"/>
      <c r="CR265" s="246"/>
      <c r="CS265" s="246"/>
      <c r="CT265" s="246"/>
      <c r="CU265" s="246"/>
      <c r="CV265" s="246"/>
      <c r="CW265" s="246"/>
      <c r="CX265" s="246"/>
      <c r="CY265" s="246"/>
      <c r="CZ265" s="246"/>
      <c r="DA265" s="246"/>
      <c r="DB265" s="246"/>
      <c r="DC265" s="246"/>
      <c r="DD265" s="246"/>
      <c r="DE265" s="246"/>
      <c r="DF265" s="246"/>
      <c r="DG265" s="246"/>
      <c r="DH265" s="246"/>
      <c r="DI265" s="246"/>
      <c r="DJ265" s="246"/>
      <c r="DK265" s="246"/>
      <c r="DL265" s="246"/>
    </row>
    <row r="266" spans="1:116" x14ac:dyDescent="0.25">
      <c r="A266" s="246"/>
      <c r="B266" s="246"/>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c r="Y266" s="246"/>
      <c r="Z266" s="246"/>
      <c r="AA266" s="246"/>
      <c r="AB266" s="246"/>
      <c r="AC266" s="246"/>
      <c r="AD266" s="246"/>
      <c r="AE266" s="246"/>
      <c r="AF266" s="246"/>
      <c r="AG266" s="246"/>
      <c r="AH266" s="246"/>
      <c r="AI266" s="246"/>
      <c r="AJ266" s="246"/>
      <c r="AK266" s="246"/>
      <c r="AL266" s="246"/>
      <c r="AM266" s="246"/>
      <c r="AN266" s="246"/>
      <c r="AO266" s="246"/>
      <c r="AP266" s="246"/>
      <c r="AQ266" s="246"/>
      <c r="AR266" s="246"/>
      <c r="AS266" s="246"/>
      <c r="AT266" s="246"/>
      <c r="AU266" s="246"/>
      <c r="AV266" s="246"/>
      <c r="AW266" s="246"/>
      <c r="AX266" s="246"/>
      <c r="AY266" s="246"/>
      <c r="AZ266" s="246"/>
      <c r="BA266" s="246"/>
      <c r="BB266" s="246"/>
      <c r="BC266" s="246"/>
      <c r="BD266" s="246"/>
      <c r="BE266" s="246"/>
      <c r="BF266" s="246"/>
      <c r="BG266" s="246"/>
      <c r="BH266" s="246"/>
      <c r="BI266" s="246"/>
      <c r="BJ266" s="246"/>
      <c r="BK266" s="246"/>
      <c r="BL266" s="246"/>
      <c r="BM266" s="246"/>
      <c r="BN266" s="246"/>
      <c r="BO266" s="246"/>
      <c r="BP266" s="246"/>
      <c r="BQ266" s="246"/>
      <c r="BR266" s="246"/>
      <c r="BS266" s="246"/>
      <c r="BT266" s="246"/>
      <c r="BU266" s="246"/>
      <c r="BV266" s="246"/>
      <c r="BW266" s="246"/>
      <c r="BX266" s="246"/>
      <c r="BY266" s="246"/>
      <c r="BZ266" s="246"/>
      <c r="CA266" s="246"/>
      <c r="CB266" s="246"/>
      <c r="CC266" s="246"/>
      <c r="CD266" s="246"/>
      <c r="CE266" s="246"/>
      <c r="CF266" s="246"/>
      <c r="CG266" s="246"/>
      <c r="CH266" s="246"/>
      <c r="CI266" s="246"/>
      <c r="CJ266" s="246"/>
      <c r="CK266" s="246"/>
      <c r="CL266" s="246"/>
      <c r="CM266" s="246"/>
      <c r="CN266" s="246"/>
      <c r="CO266" s="246"/>
      <c r="CP266" s="246"/>
      <c r="CQ266" s="246"/>
      <c r="CR266" s="246"/>
      <c r="CS266" s="246"/>
      <c r="CT266" s="246"/>
      <c r="CU266" s="246"/>
      <c r="CV266" s="246"/>
      <c r="CW266" s="246"/>
      <c r="CX266" s="246"/>
      <c r="CY266" s="246"/>
      <c r="CZ266" s="246"/>
      <c r="DA266" s="246"/>
      <c r="DB266" s="246"/>
      <c r="DC266" s="246"/>
      <c r="DD266" s="246"/>
      <c r="DE266" s="246"/>
      <c r="DF266" s="246"/>
      <c r="DG266" s="246"/>
      <c r="DH266" s="246"/>
      <c r="DI266" s="246"/>
      <c r="DJ266" s="246"/>
      <c r="DK266" s="246"/>
      <c r="DL266" s="246"/>
    </row>
    <row r="267" spans="1:116" x14ac:dyDescent="0.25">
      <c r="A267" s="246"/>
      <c r="B267" s="246"/>
      <c r="C267" s="246"/>
      <c r="D267" s="246"/>
      <c r="E267" s="246"/>
      <c r="F267" s="246"/>
      <c r="G267" s="246"/>
      <c r="H267" s="246"/>
      <c r="I267" s="246"/>
      <c r="J267" s="246"/>
      <c r="K267" s="246"/>
      <c r="L267" s="246"/>
      <c r="M267" s="246"/>
      <c r="N267" s="246"/>
      <c r="O267" s="246"/>
      <c r="P267" s="246"/>
      <c r="Q267" s="246"/>
      <c r="R267" s="246"/>
      <c r="S267" s="246"/>
      <c r="T267" s="246"/>
      <c r="U267" s="246"/>
      <c r="V267" s="246"/>
      <c r="W267" s="246"/>
      <c r="X267" s="246"/>
      <c r="Y267" s="246"/>
      <c r="Z267" s="246"/>
      <c r="AA267" s="246"/>
      <c r="AB267" s="246"/>
      <c r="AC267" s="246"/>
      <c r="AD267" s="246"/>
      <c r="AE267" s="246"/>
      <c r="AF267" s="246"/>
      <c r="AG267" s="246"/>
      <c r="AH267" s="246"/>
      <c r="AI267" s="246"/>
      <c r="AJ267" s="246"/>
      <c r="AK267" s="246"/>
      <c r="AL267" s="246"/>
      <c r="AM267" s="246"/>
      <c r="AN267" s="246"/>
      <c r="AO267" s="246"/>
      <c r="AP267" s="246"/>
      <c r="AQ267" s="246"/>
      <c r="AR267" s="246"/>
      <c r="AS267" s="246"/>
      <c r="AT267" s="246"/>
      <c r="AU267" s="246"/>
      <c r="AV267" s="246"/>
      <c r="AW267" s="246"/>
      <c r="AX267" s="246"/>
      <c r="AY267" s="246"/>
      <c r="AZ267" s="246"/>
      <c r="BA267" s="246"/>
      <c r="BB267" s="246"/>
      <c r="BC267" s="246"/>
      <c r="BD267" s="246"/>
      <c r="BE267" s="246"/>
      <c r="BF267" s="246"/>
      <c r="BG267" s="246"/>
      <c r="BH267" s="246"/>
      <c r="BI267" s="246"/>
      <c r="BJ267" s="246"/>
      <c r="BK267" s="246"/>
      <c r="BL267" s="246"/>
      <c r="BM267" s="246"/>
      <c r="BN267" s="246"/>
      <c r="BO267" s="246"/>
      <c r="BP267" s="246"/>
      <c r="BQ267" s="246"/>
      <c r="BR267" s="246"/>
      <c r="BS267" s="246"/>
      <c r="BT267" s="246"/>
      <c r="BU267" s="246"/>
      <c r="BV267" s="246"/>
      <c r="BW267" s="246"/>
      <c r="BX267" s="246"/>
      <c r="BY267" s="246"/>
      <c r="BZ267" s="246"/>
      <c r="CA267" s="246"/>
      <c r="CB267" s="246"/>
      <c r="CC267" s="246"/>
      <c r="CD267" s="246"/>
      <c r="CE267" s="246"/>
      <c r="CF267" s="246"/>
      <c r="CG267" s="246"/>
      <c r="CH267" s="246"/>
      <c r="CI267" s="246"/>
      <c r="CJ267" s="246"/>
      <c r="CK267" s="246"/>
      <c r="CL267" s="246"/>
      <c r="CM267" s="246"/>
      <c r="CN267" s="246"/>
      <c r="CO267" s="246"/>
      <c r="CP267" s="246"/>
      <c r="CQ267" s="246"/>
      <c r="CR267" s="246"/>
      <c r="CS267" s="246"/>
      <c r="CT267" s="246"/>
      <c r="CU267" s="246"/>
      <c r="CV267" s="246"/>
      <c r="CW267" s="246"/>
      <c r="CX267" s="246"/>
      <c r="CY267" s="246"/>
      <c r="CZ267" s="246"/>
      <c r="DA267" s="246"/>
      <c r="DB267" s="246"/>
      <c r="DC267" s="246"/>
      <c r="DD267" s="246"/>
      <c r="DE267" s="246"/>
      <c r="DF267" s="246"/>
      <c r="DG267" s="246"/>
      <c r="DH267" s="246"/>
      <c r="DI267" s="246"/>
      <c r="DJ267" s="246"/>
      <c r="DK267" s="246"/>
      <c r="DL267" s="246"/>
    </row>
    <row r="268" spans="1:116" x14ac:dyDescent="0.25">
      <c r="A268" s="246"/>
      <c r="B268" s="246"/>
      <c r="C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c r="Y268" s="246"/>
      <c r="Z268" s="246"/>
      <c r="AA268" s="246"/>
      <c r="AB268" s="246"/>
      <c r="AC268" s="246"/>
      <c r="AD268" s="246"/>
      <c r="AE268" s="246"/>
      <c r="AF268" s="246"/>
      <c r="AG268" s="246"/>
      <c r="AH268" s="246"/>
      <c r="AI268" s="246"/>
      <c r="AJ268" s="246"/>
      <c r="AK268" s="246"/>
      <c r="AL268" s="246"/>
      <c r="AM268" s="246"/>
      <c r="AN268" s="246"/>
      <c r="AO268" s="246"/>
      <c r="AP268" s="246"/>
      <c r="AQ268" s="246"/>
      <c r="AR268" s="246"/>
      <c r="AS268" s="246"/>
      <c r="AT268" s="246"/>
      <c r="AU268" s="246"/>
      <c r="AV268" s="246"/>
      <c r="AW268" s="246"/>
      <c r="AX268" s="246"/>
      <c r="AY268" s="246"/>
      <c r="AZ268" s="246"/>
      <c r="BA268" s="246"/>
      <c r="BB268" s="246"/>
      <c r="BC268" s="246"/>
      <c r="BD268" s="246"/>
      <c r="BE268" s="246"/>
      <c r="BF268" s="246"/>
      <c r="BG268" s="246"/>
      <c r="BH268" s="246"/>
      <c r="BI268" s="246"/>
      <c r="BJ268" s="246"/>
      <c r="BK268" s="246"/>
      <c r="BL268" s="246"/>
      <c r="BM268" s="246"/>
      <c r="BN268" s="246"/>
      <c r="BO268" s="246"/>
      <c r="BP268" s="246"/>
      <c r="BQ268" s="246"/>
      <c r="BR268" s="246"/>
      <c r="BS268" s="246"/>
      <c r="BT268" s="246"/>
      <c r="BU268" s="246"/>
      <c r="BV268" s="246"/>
      <c r="BW268" s="246"/>
      <c r="BX268" s="246"/>
      <c r="BY268" s="246"/>
      <c r="BZ268" s="246"/>
      <c r="CA268" s="246"/>
      <c r="CB268" s="246"/>
      <c r="CC268" s="246"/>
      <c r="CD268" s="246"/>
      <c r="CE268" s="246"/>
      <c r="CF268" s="246"/>
      <c r="CG268" s="246"/>
      <c r="CH268" s="246"/>
      <c r="CI268" s="246"/>
      <c r="CJ268" s="246"/>
      <c r="CK268" s="246"/>
      <c r="CL268" s="246"/>
      <c r="CM268" s="246"/>
      <c r="CN268" s="246"/>
      <c r="CO268" s="246"/>
      <c r="CP268" s="246"/>
      <c r="CQ268" s="246"/>
      <c r="CR268" s="246"/>
      <c r="CS268" s="246"/>
      <c r="CT268" s="246"/>
      <c r="CU268" s="246"/>
      <c r="CV268" s="246"/>
      <c r="CW268" s="246"/>
      <c r="CX268" s="246"/>
      <c r="CY268" s="246"/>
      <c r="CZ268" s="246"/>
      <c r="DA268" s="246"/>
      <c r="DB268" s="246"/>
      <c r="DC268" s="246"/>
      <c r="DD268" s="246"/>
      <c r="DE268" s="246"/>
      <c r="DF268" s="246"/>
      <c r="DG268" s="246"/>
      <c r="DH268" s="246"/>
      <c r="DI268" s="246"/>
      <c r="DJ268" s="246"/>
      <c r="DK268" s="246"/>
      <c r="DL268" s="246"/>
    </row>
    <row r="269" spans="1:116" x14ac:dyDescent="0.25">
      <c r="A269" s="246"/>
      <c r="B269" s="246"/>
      <c r="C269" s="246"/>
      <c r="D269" s="246"/>
      <c r="E269" s="246"/>
      <c r="F269" s="246"/>
      <c r="G269" s="246"/>
      <c r="H269" s="246"/>
      <c r="I269" s="246"/>
      <c r="J269" s="246"/>
      <c r="K269" s="246"/>
      <c r="L269" s="246"/>
      <c r="M269" s="246"/>
      <c r="N269" s="246"/>
      <c r="O269" s="246"/>
      <c r="P269" s="246"/>
      <c r="Q269" s="246"/>
      <c r="R269" s="246"/>
      <c r="S269" s="246"/>
      <c r="T269" s="246"/>
      <c r="U269" s="246"/>
      <c r="V269" s="246"/>
      <c r="W269" s="246"/>
      <c r="X269" s="246"/>
      <c r="Y269" s="246"/>
      <c r="Z269" s="246"/>
      <c r="AA269" s="246"/>
      <c r="AB269" s="246"/>
      <c r="AC269" s="246"/>
      <c r="AD269" s="246"/>
      <c r="AE269" s="246"/>
      <c r="AF269" s="246"/>
      <c r="AG269" s="246"/>
      <c r="AH269" s="246"/>
      <c r="AI269" s="246"/>
      <c r="AJ269" s="246"/>
      <c r="AK269" s="246"/>
      <c r="AL269" s="246"/>
      <c r="AM269" s="246"/>
      <c r="AN269" s="246"/>
      <c r="AO269" s="246"/>
      <c r="AP269" s="246"/>
      <c r="AQ269" s="246"/>
      <c r="AR269" s="246"/>
      <c r="AS269" s="246"/>
      <c r="AT269" s="246"/>
      <c r="AU269" s="246"/>
      <c r="AV269" s="246"/>
      <c r="AW269" s="246"/>
      <c r="AX269" s="246"/>
      <c r="AY269" s="246"/>
      <c r="AZ269" s="246"/>
      <c r="BA269" s="246"/>
      <c r="BB269" s="246"/>
      <c r="BC269" s="246"/>
      <c r="BD269" s="246"/>
      <c r="BE269" s="246"/>
      <c r="BF269" s="246"/>
      <c r="BG269" s="246"/>
      <c r="BH269" s="246"/>
      <c r="BI269" s="246"/>
      <c r="BJ269" s="246"/>
      <c r="BK269" s="246"/>
      <c r="BL269" s="246"/>
      <c r="BM269" s="246"/>
      <c r="BN269" s="246"/>
      <c r="BO269" s="246"/>
      <c r="BP269" s="246"/>
      <c r="BQ269" s="246"/>
      <c r="BR269" s="246"/>
      <c r="BS269" s="246"/>
      <c r="BT269" s="246"/>
      <c r="BU269" s="246"/>
      <c r="BV269" s="246"/>
      <c r="BW269" s="246"/>
      <c r="BX269" s="246"/>
      <c r="BY269" s="246"/>
      <c r="BZ269" s="246"/>
      <c r="CA269" s="246"/>
      <c r="CB269" s="246"/>
      <c r="CC269" s="246"/>
      <c r="CD269" s="246"/>
      <c r="CE269" s="246"/>
      <c r="CF269" s="246"/>
      <c r="CG269" s="246"/>
      <c r="CH269" s="246"/>
      <c r="CI269" s="246"/>
      <c r="CJ269" s="246"/>
      <c r="CK269" s="246"/>
      <c r="CL269" s="246"/>
      <c r="CM269" s="246"/>
      <c r="CN269" s="246"/>
      <c r="CO269" s="246"/>
      <c r="CP269" s="246"/>
      <c r="CQ269" s="246"/>
      <c r="CR269" s="246"/>
      <c r="CS269" s="246"/>
      <c r="CT269" s="246"/>
      <c r="CU269" s="246"/>
      <c r="CV269" s="246"/>
      <c r="CW269" s="246"/>
      <c r="CX269" s="246"/>
      <c r="CY269" s="246"/>
      <c r="CZ269" s="246"/>
      <c r="DA269" s="246"/>
      <c r="DB269" s="246"/>
      <c r="DC269" s="246"/>
      <c r="DD269" s="246"/>
      <c r="DE269" s="246"/>
      <c r="DF269" s="246"/>
      <c r="DG269" s="246"/>
      <c r="DH269" s="246"/>
      <c r="DI269" s="246"/>
      <c r="DJ269" s="246"/>
      <c r="DK269" s="246"/>
      <c r="DL269" s="246"/>
    </row>
    <row r="270" spans="1:116" x14ac:dyDescent="0.25">
      <c r="A270" s="246"/>
      <c r="B270" s="246"/>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246"/>
      <c r="AE270" s="246"/>
      <c r="AF270" s="246"/>
      <c r="AG270" s="246"/>
      <c r="AH270" s="246"/>
      <c r="AI270" s="246"/>
      <c r="AJ270" s="246"/>
      <c r="AK270" s="246"/>
      <c r="AL270" s="246"/>
      <c r="AM270" s="246"/>
      <c r="AN270" s="246"/>
      <c r="AO270" s="246"/>
      <c r="AP270" s="246"/>
      <c r="AQ270" s="246"/>
      <c r="AR270" s="246"/>
      <c r="AS270" s="246"/>
      <c r="AT270" s="246"/>
      <c r="AU270" s="246"/>
      <c r="AV270" s="246"/>
      <c r="AW270" s="246"/>
      <c r="AX270" s="246"/>
      <c r="AY270" s="246"/>
      <c r="AZ270" s="246"/>
      <c r="BA270" s="246"/>
      <c r="BB270" s="246"/>
      <c r="BC270" s="246"/>
      <c r="BD270" s="246"/>
      <c r="BE270" s="246"/>
      <c r="BF270" s="246"/>
      <c r="BG270" s="246"/>
      <c r="BH270" s="246"/>
      <c r="BI270" s="246"/>
      <c r="BJ270" s="246"/>
      <c r="BK270" s="246"/>
      <c r="BL270" s="246"/>
      <c r="BM270" s="246"/>
      <c r="BN270" s="246"/>
      <c r="BO270" s="246"/>
      <c r="BP270" s="246"/>
      <c r="BQ270" s="246"/>
      <c r="BR270" s="246"/>
      <c r="BS270" s="246"/>
      <c r="BT270" s="246"/>
      <c r="BU270" s="246"/>
      <c r="BV270" s="246"/>
      <c r="BW270" s="246"/>
      <c r="BX270" s="246"/>
      <c r="BY270" s="246"/>
      <c r="BZ270" s="246"/>
      <c r="CA270" s="246"/>
      <c r="CB270" s="246"/>
      <c r="CC270" s="246"/>
      <c r="CD270" s="246"/>
      <c r="CE270" s="246"/>
      <c r="CF270" s="246"/>
      <c r="CG270" s="246"/>
      <c r="CH270" s="246"/>
      <c r="CI270" s="246"/>
      <c r="CJ270" s="246"/>
      <c r="CK270" s="246"/>
      <c r="CL270" s="246"/>
      <c r="CM270" s="246"/>
      <c r="CN270" s="246"/>
      <c r="CO270" s="246"/>
      <c r="CP270" s="246"/>
      <c r="CQ270" s="246"/>
      <c r="CR270" s="246"/>
      <c r="CS270" s="246"/>
      <c r="CT270" s="246"/>
      <c r="CU270" s="246"/>
      <c r="CV270" s="246"/>
      <c r="CW270" s="246"/>
      <c r="CX270" s="246"/>
      <c r="CY270" s="246"/>
      <c r="CZ270" s="246"/>
      <c r="DA270" s="246"/>
      <c r="DB270" s="246"/>
      <c r="DC270" s="246"/>
      <c r="DD270" s="246"/>
      <c r="DE270" s="246"/>
      <c r="DF270" s="246"/>
      <c r="DG270" s="246"/>
      <c r="DH270" s="246"/>
      <c r="DI270" s="246"/>
      <c r="DJ270" s="246"/>
      <c r="DK270" s="246"/>
      <c r="DL270" s="246"/>
    </row>
    <row r="271" spans="1:116" x14ac:dyDescent="0.25">
      <c r="A271" s="246"/>
      <c r="B271" s="246"/>
      <c r="C271" s="246"/>
      <c r="D271" s="246"/>
      <c r="E271" s="246"/>
      <c r="F271" s="246"/>
      <c r="G271" s="246"/>
      <c r="H271" s="246"/>
      <c r="I271" s="246"/>
      <c r="J271" s="246"/>
      <c r="K271" s="246"/>
      <c r="L271" s="246"/>
      <c r="M271" s="246"/>
      <c r="N271" s="246"/>
      <c r="O271" s="246"/>
      <c r="P271" s="246"/>
      <c r="Q271" s="246"/>
      <c r="R271" s="246"/>
      <c r="S271" s="246"/>
      <c r="T271" s="246"/>
      <c r="U271" s="246"/>
      <c r="V271" s="246"/>
      <c r="W271" s="246"/>
      <c r="X271" s="246"/>
      <c r="Y271" s="246"/>
      <c r="Z271" s="246"/>
      <c r="AA271" s="246"/>
      <c r="AB271" s="246"/>
      <c r="AC271" s="246"/>
      <c r="AD271" s="246"/>
      <c r="AE271" s="246"/>
      <c r="AF271" s="246"/>
      <c r="AG271" s="246"/>
      <c r="AH271" s="246"/>
      <c r="AI271" s="246"/>
      <c r="AJ271" s="246"/>
      <c r="AK271" s="246"/>
      <c r="AL271" s="246"/>
      <c r="AM271" s="246"/>
      <c r="AN271" s="246"/>
      <c r="AO271" s="246"/>
      <c r="AP271" s="246"/>
      <c r="AQ271" s="246"/>
      <c r="AR271" s="246"/>
      <c r="AS271" s="246"/>
      <c r="AT271" s="246"/>
      <c r="AU271" s="246"/>
      <c r="AV271" s="246"/>
      <c r="AW271" s="246"/>
      <c r="AX271" s="246"/>
      <c r="AY271" s="246"/>
      <c r="AZ271" s="246"/>
      <c r="BA271" s="246"/>
      <c r="BB271" s="246"/>
      <c r="BC271" s="246"/>
      <c r="BD271" s="246"/>
      <c r="BE271" s="246"/>
      <c r="BF271" s="246"/>
      <c r="BG271" s="246"/>
      <c r="BH271" s="246"/>
      <c r="BI271" s="246"/>
      <c r="BJ271" s="246"/>
      <c r="BK271" s="246"/>
      <c r="BL271" s="246"/>
      <c r="BM271" s="246"/>
      <c r="BN271" s="246"/>
      <c r="BO271" s="246"/>
      <c r="BP271" s="246"/>
      <c r="BQ271" s="246"/>
      <c r="BR271" s="246"/>
      <c r="BS271" s="246"/>
      <c r="BT271" s="246"/>
      <c r="BU271" s="246"/>
      <c r="BV271" s="246"/>
      <c r="BW271" s="246"/>
      <c r="BX271" s="246"/>
      <c r="BY271" s="246"/>
      <c r="BZ271" s="246"/>
      <c r="CA271" s="246"/>
      <c r="CB271" s="246"/>
      <c r="CC271" s="246"/>
      <c r="CD271" s="246"/>
      <c r="CE271" s="246"/>
      <c r="CF271" s="246"/>
      <c r="CG271" s="246"/>
      <c r="CH271" s="246"/>
      <c r="CI271" s="246"/>
      <c r="CJ271" s="246"/>
      <c r="CK271" s="246"/>
      <c r="CL271" s="246"/>
      <c r="CM271" s="246"/>
      <c r="CN271" s="246"/>
      <c r="CO271" s="246"/>
      <c r="CP271" s="246"/>
      <c r="CQ271" s="246"/>
      <c r="CR271" s="246"/>
      <c r="CS271" s="246"/>
      <c r="CT271" s="246"/>
      <c r="CU271" s="246"/>
      <c r="CV271" s="246"/>
      <c r="CW271" s="246"/>
      <c r="CX271" s="246"/>
      <c r="CY271" s="246"/>
      <c r="CZ271" s="246"/>
      <c r="DA271" s="246"/>
      <c r="DB271" s="246"/>
      <c r="DC271" s="246"/>
      <c r="DD271" s="246"/>
      <c r="DE271" s="246"/>
      <c r="DF271" s="246"/>
      <c r="DG271" s="246"/>
      <c r="DH271" s="246"/>
      <c r="DI271" s="246"/>
      <c r="DJ271" s="246"/>
      <c r="DK271" s="246"/>
      <c r="DL271" s="246"/>
    </row>
    <row r="272" spans="1:116" x14ac:dyDescent="0.25">
      <c r="A272" s="246"/>
      <c r="B272" s="246"/>
      <c r="C272" s="246"/>
      <c r="D272" s="246"/>
      <c r="E272" s="246"/>
      <c r="F272" s="246"/>
      <c r="G272" s="246"/>
      <c r="H272" s="246"/>
      <c r="I272" s="246"/>
      <c r="J272" s="246"/>
      <c r="K272" s="246"/>
      <c r="L272" s="246"/>
      <c r="M272" s="246"/>
      <c r="N272" s="246"/>
      <c r="O272" s="246"/>
      <c r="P272" s="246"/>
      <c r="Q272" s="246"/>
      <c r="R272" s="246"/>
      <c r="S272" s="246"/>
      <c r="T272" s="246"/>
      <c r="U272" s="246"/>
      <c r="V272" s="246"/>
      <c r="W272" s="246"/>
      <c r="X272" s="246"/>
      <c r="Y272" s="246"/>
      <c r="Z272" s="246"/>
      <c r="AA272" s="246"/>
      <c r="AB272" s="246"/>
      <c r="AC272" s="246"/>
      <c r="AD272" s="246"/>
      <c r="AE272" s="246"/>
      <c r="AF272" s="246"/>
      <c r="AG272" s="246"/>
      <c r="AH272" s="246"/>
      <c r="AI272" s="246"/>
      <c r="AJ272" s="246"/>
      <c r="AK272" s="246"/>
      <c r="AL272" s="246"/>
      <c r="AM272" s="246"/>
      <c r="AN272" s="246"/>
      <c r="AO272" s="246"/>
      <c r="AP272" s="246"/>
      <c r="AQ272" s="246"/>
      <c r="AR272" s="246"/>
      <c r="AS272" s="246"/>
      <c r="AT272" s="246"/>
      <c r="AU272" s="246"/>
      <c r="AV272" s="246"/>
      <c r="AW272" s="246"/>
      <c r="AX272" s="246"/>
      <c r="AY272" s="246"/>
      <c r="AZ272" s="246"/>
      <c r="BA272" s="246"/>
      <c r="BB272" s="246"/>
      <c r="BC272" s="246"/>
      <c r="BD272" s="246"/>
      <c r="BE272" s="246"/>
      <c r="BF272" s="246"/>
      <c r="BG272" s="246"/>
      <c r="BH272" s="246"/>
      <c r="BI272" s="246"/>
      <c r="BJ272" s="246"/>
      <c r="BK272" s="246"/>
      <c r="BL272" s="246"/>
      <c r="BM272" s="246"/>
      <c r="BN272" s="246"/>
      <c r="BO272" s="246"/>
      <c r="BP272" s="246"/>
      <c r="BQ272" s="246"/>
      <c r="BR272" s="246"/>
      <c r="BS272" s="246"/>
      <c r="BT272" s="246"/>
      <c r="BU272" s="246"/>
      <c r="BV272" s="246"/>
      <c r="BW272" s="246"/>
      <c r="BX272" s="246"/>
      <c r="BY272" s="246"/>
      <c r="BZ272" s="246"/>
      <c r="CA272" s="246"/>
      <c r="CB272" s="246"/>
      <c r="CC272" s="246"/>
      <c r="CD272" s="246"/>
      <c r="CE272" s="246"/>
      <c r="CF272" s="246"/>
      <c r="CG272" s="246"/>
      <c r="CH272" s="246"/>
      <c r="CI272" s="246"/>
      <c r="CJ272" s="246"/>
      <c r="CK272" s="246"/>
      <c r="CL272" s="246"/>
      <c r="CM272" s="246"/>
      <c r="CN272" s="246"/>
      <c r="CO272" s="246"/>
      <c r="CP272" s="246"/>
      <c r="CQ272" s="246"/>
      <c r="CR272" s="246"/>
      <c r="CS272" s="246"/>
      <c r="CT272" s="246"/>
      <c r="CU272" s="246"/>
      <c r="CV272" s="246"/>
      <c r="CW272" s="246"/>
      <c r="CX272" s="246"/>
      <c r="CY272" s="246"/>
      <c r="CZ272" s="246"/>
      <c r="DA272" s="246"/>
      <c r="DB272" s="246"/>
      <c r="DC272" s="246"/>
      <c r="DD272" s="246"/>
      <c r="DE272" s="246"/>
      <c r="DF272" s="246"/>
      <c r="DG272" s="246"/>
      <c r="DH272" s="246"/>
      <c r="DI272" s="246"/>
      <c r="DJ272" s="246"/>
      <c r="DK272" s="246"/>
      <c r="DL272" s="246"/>
    </row>
    <row r="273" spans="1:116" x14ac:dyDescent="0.25">
      <c r="A273" s="246"/>
      <c r="B273" s="246"/>
      <c r="C273" s="246"/>
      <c r="D273" s="246"/>
      <c r="E273" s="246"/>
      <c r="F273" s="246"/>
      <c r="G273" s="246"/>
      <c r="H273" s="246"/>
      <c r="I273" s="246"/>
      <c r="J273" s="246"/>
      <c r="K273" s="246"/>
      <c r="L273" s="246"/>
      <c r="M273" s="246"/>
      <c r="N273" s="246"/>
      <c r="O273" s="246"/>
      <c r="P273" s="246"/>
      <c r="Q273" s="246"/>
      <c r="R273" s="246"/>
      <c r="S273" s="246"/>
      <c r="T273" s="246"/>
      <c r="U273" s="246"/>
      <c r="V273" s="246"/>
      <c r="W273" s="246"/>
      <c r="X273" s="246"/>
      <c r="Y273" s="246"/>
      <c r="Z273" s="246"/>
      <c r="AA273" s="246"/>
      <c r="AB273" s="246"/>
      <c r="AC273" s="246"/>
      <c r="AD273" s="246"/>
      <c r="AE273" s="246"/>
      <c r="AF273" s="246"/>
      <c r="AG273" s="246"/>
      <c r="AH273" s="246"/>
      <c r="AI273" s="246"/>
      <c r="AJ273" s="246"/>
      <c r="AK273" s="246"/>
      <c r="AL273" s="246"/>
      <c r="AM273" s="246"/>
      <c r="AN273" s="246"/>
      <c r="AO273" s="246"/>
      <c r="AP273" s="246"/>
      <c r="AQ273" s="246"/>
      <c r="AR273" s="246"/>
      <c r="AS273" s="246"/>
      <c r="AT273" s="246"/>
      <c r="AU273" s="246"/>
      <c r="AV273" s="246"/>
      <c r="AW273" s="246"/>
      <c r="AX273" s="246"/>
      <c r="AY273" s="246"/>
      <c r="AZ273" s="246"/>
      <c r="BA273" s="246"/>
      <c r="BB273" s="246"/>
      <c r="BC273" s="246"/>
      <c r="BD273" s="246"/>
      <c r="BE273" s="246"/>
      <c r="BF273" s="246"/>
      <c r="BG273" s="246"/>
      <c r="BH273" s="246"/>
      <c r="BI273" s="246"/>
      <c r="BJ273" s="246"/>
      <c r="BK273" s="246"/>
      <c r="BL273" s="246"/>
      <c r="BM273" s="246"/>
      <c r="BN273" s="246"/>
      <c r="BO273" s="246"/>
      <c r="BP273" s="246"/>
      <c r="BQ273" s="246"/>
      <c r="BR273" s="246"/>
      <c r="BS273" s="246"/>
      <c r="BT273" s="246"/>
      <c r="BU273" s="246"/>
      <c r="BV273" s="246"/>
      <c r="BW273" s="246"/>
      <c r="BX273" s="246"/>
      <c r="BY273" s="246"/>
      <c r="BZ273" s="246"/>
      <c r="CA273" s="246"/>
      <c r="CB273" s="246"/>
      <c r="CC273" s="246"/>
      <c r="CD273" s="246"/>
      <c r="CE273" s="246"/>
      <c r="CF273" s="246"/>
      <c r="CG273" s="246"/>
      <c r="CH273" s="246"/>
      <c r="CI273" s="246"/>
      <c r="CJ273" s="246"/>
      <c r="CK273" s="246"/>
      <c r="CL273" s="246"/>
      <c r="CM273" s="246"/>
      <c r="CN273" s="246"/>
      <c r="CO273" s="246"/>
      <c r="CP273" s="246"/>
      <c r="CQ273" s="246"/>
      <c r="CR273" s="246"/>
      <c r="CS273" s="246"/>
      <c r="CT273" s="246"/>
      <c r="CU273" s="246"/>
      <c r="CV273" s="246"/>
      <c r="CW273" s="246"/>
      <c r="CX273" s="246"/>
      <c r="CY273" s="246"/>
      <c r="CZ273" s="246"/>
      <c r="DA273" s="246"/>
      <c r="DB273" s="246"/>
      <c r="DC273" s="246"/>
      <c r="DD273" s="246"/>
      <c r="DE273" s="246"/>
      <c r="DF273" s="246"/>
      <c r="DG273" s="246"/>
      <c r="DH273" s="246"/>
      <c r="DI273" s="246"/>
      <c r="DJ273" s="246"/>
      <c r="DK273" s="246"/>
      <c r="DL273" s="246"/>
    </row>
    <row r="274" spans="1:116" x14ac:dyDescent="0.25">
      <c r="A274" s="246"/>
      <c r="B274" s="246"/>
      <c r="C274" s="246"/>
      <c r="D274" s="246"/>
      <c r="E274" s="246"/>
      <c r="F274" s="246"/>
      <c r="G274" s="246"/>
      <c r="H274" s="246"/>
      <c r="I274" s="246"/>
      <c r="J274" s="246"/>
      <c r="K274" s="246"/>
      <c r="L274" s="246"/>
      <c r="M274" s="246"/>
      <c r="N274" s="246"/>
      <c r="O274" s="246"/>
      <c r="P274" s="246"/>
      <c r="Q274" s="246"/>
      <c r="R274" s="246"/>
      <c r="S274" s="246"/>
      <c r="T274" s="246"/>
      <c r="U274" s="246"/>
      <c r="V274" s="246"/>
      <c r="W274" s="246"/>
      <c r="X274" s="246"/>
      <c r="Y274" s="246"/>
      <c r="Z274" s="246"/>
      <c r="AA274" s="246"/>
      <c r="AB274" s="246"/>
      <c r="AC274" s="246"/>
      <c r="AD274" s="246"/>
      <c r="AE274" s="246"/>
      <c r="AF274" s="246"/>
      <c r="AG274" s="246"/>
      <c r="AH274" s="246"/>
      <c r="AI274" s="246"/>
      <c r="AJ274" s="246"/>
      <c r="AK274" s="246"/>
      <c r="AL274" s="246"/>
      <c r="AM274" s="246"/>
      <c r="AN274" s="246"/>
      <c r="AO274" s="246"/>
      <c r="AP274" s="246"/>
      <c r="AQ274" s="246"/>
      <c r="AR274" s="246"/>
      <c r="AS274" s="246"/>
      <c r="AT274" s="246"/>
      <c r="AU274" s="246"/>
      <c r="AV274" s="246"/>
      <c r="AW274" s="246"/>
      <c r="AX274" s="246"/>
      <c r="AY274" s="246"/>
      <c r="AZ274" s="246"/>
      <c r="BA274" s="246"/>
      <c r="BB274" s="246"/>
      <c r="BC274" s="246"/>
      <c r="BD274" s="246"/>
      <c r="BE274" s="246"/>
      <c r="BF274" s="246"/>
      <c r="BG274" s="246"/>
      <c r="BH274" s="246"/>
      <c r="BI274" s="246"/>
      <c r="BJ274" s="246"/>
      <c r="BK274" s="246"/>
      <c r="BL274" s="246"/>
      <c r="BM274" s="246"/>
      <c r="BN274" s="246"/>
      <c r="BO274" s="246"/>
      <c r="BP274" s="246"/>
      <c r="BQ274" s="246"/>
      <c r="BR274" s="246"/>
      <c r="BS274" s="246"/>
      <c r="BT274" s="246"/>
      <c r="BU274" s="246"/>
      <c r="BV274" s="246"/>
      <c r="BW274" s="246"/>
      <c r="BX274" s="246"/>
      <c r="BY274" s="246"/>
      <c r="BZ274" s="246"/>
      <c r="CA274" s="246"/>
      <c r="CB274" s="246"/>
      <c r="CC274" s="246"/>
      <c r="CD274" s="246"/>
      <c r="CE274" s="246"/>
      <c r="CF274" s="246"/>
      <c r="CG274" s="246"/>
      <c r="CH274" s="246"/>
      <c r="CI274" s="246"/>
      <c r="CJ274" s="246"/>
      <c r="CK274" s="246"/>
      <c r="CL274" s="246"/>
      <c r="CM274" s="246"/>
      <c r="CN274" s="246"/>
      <c r="CO274" s="246"/>
      <c r="CP274" s="246"/>
      <c r="CQ274" s="246"/>
      <c r="CR274" s="246"/>
      <c r="CS274" s="246"/>
      <c r="CT274" s="246"/>
      <c r="CU274" s="246"/>
      <c r="CV274" s="246"/>
      <c r="CW274" s="246"/>
      <c r="CX274" s="246"/>
      <c r="CY274" s="246"/>
      <c r="CZ274" s="246"/>
      <c r="DA274" s="246"/>
      <c r="DB274" s="246"/>
      <c r="DC274" s="246"/>
      <c r="DD274" s="246"/>
      <c r="DE274" s="246"/>
      <c r="DF274" s="246"/>
      <c r="DG274" s="246"/>
      <c r="DH274" s="246"/>
      <c r="DI274" s="246"/>
      <c r="DJ274" s="246"/>
      <c r="DK274" s="246"/>
      <c r="DL274" s="246"/>
    </row>
    <row r="275" spans="1:116" x14ac:dyDescent="0.25">
      <c r="A275" s="246"/>
      <c r="B275" s="246"/>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c r="Y275" s="246"/>
      <c r="Z275" s="246"/>
      <c r="AA275" s="246"/>
      <c r="AB275" s="246"/>
      <c r="AC275" s="246"/>
      <c r="AD275" s="246"/>
      <c r="AE275" s="246"/>
      <c r="AF275" s="246"/>
      <c r="AG275" s="246"/>
      <c r="AH275" s="246"/>
      <c r="AI275" s="246"/>
      <c r="AJ275" s="246"/>
      <c r="AK275" s="246"/>
      <c r="AL275" s="246"/>
      <c r="AM275" s="246"/>
      <c r="AN275" s="246"/>
      <c r="AO275" s="246"/>
      <c r="AP275" s="246"/>
      <c r="AQ275" s="246"/>
      <c r="AR275" s="246"/>
      <c r="AS275" s="246"/>
      <c r="AT275" s="246"/>
      <c r="AU275" s="246"/>
      <c r="AV275" s="246"/>
      <c r="AW275" s="246"/>
      <c r="AX275" s="246"/>
      <c r="AY275" s="246"/>
      <c r="AZ275" s="246"/>
      <c r="BA275" s="246"/>
      <c r="BB275" s="246"/>
      <c r="BC275" s="246"/>
      <c r="BD275" s="246"/>
      <c r="BE275" s="246"/>
      <c r="BF275" s="246"/>
      <c r="BG275" s="246"/>
      <c r="BH275" s="246"/>
      <c r="BI275" s="246"/>
      <c r="BJ275" s="246"/>
      <c r="BK275" s="246"/>
      <c r="BL275" s="246"/>
      <c r="BM275" s="246"/>
      <c r="BN275" s="246"/>
      <c r="BO275" s="246"/>
      <c r="BP275" s="246"/>
      <c r="BQ275" s="246"/>
      <c r="BR275" s="246"/>
      <c r="BS275" s="246"/>
      <c r="BT275" s="246"/>
      <c r="BU275" s="246"/>
      <c r="BV275" s="246"/>
      <c r="BW275" s="246"/>
      <c r="BX275" s="246"/>
      <c r="BY275" s="246"/>
      <c r="BZ275" s="246"/>
      <c r="CA275" s="246"/>
      <c r="CB275" s="246"/>
      <c r="CC275" s="246"/>
      <c r="CD275" s="246"/>
      <c r="CE275" s="246"/>
      <c r="CF275" s="246"/>
      <c r="CG275" s="246"/>
      <c r="CH275" s="246"/>
      <c r="CI275" s="246"/>
      <c r="CJ275" s="246"/>
      <c r="CK275" s="246"/>
      <c r="CL275" s="246"/>
      <c r="CM275" s="246"/>
      <c r="CN275" s="246"/>
      <c r="CO275" s="246"/>
      <c r="CP275" s="246"/>
      <c r="CQ275" s="246"/>
      <c r="CR275" s="246"/>
      <c r="CS275" s="246"/>
      <c r="CT275" s="246"/>
      <c r="CU275" s="246"/>
      <c r="CV275" s="246"/>
      <c r="CW275" s="246"/>
      <c r="CX275" s="246"/>
      <c r="CY275" s="246"/>
      <c r="CZ275" s="246"/>
      <c r="DA275" s="246"/>
      <c r="DB275" s="246"/>
      <c r="DC275" s="246"/>
      <c r="DD275" s="246"/>
      <c r="DE275" s="246"/>
      <c r="DF275" s="246"/>
      <c r="DG275" s="246"/>
      <c r="DH275" s="246"/>
      <c r="DI275" s="246"/>
      <c r="DJ275" s="246"/>
      <c r="DK275" s="246"/>
      <c r="DL275" s="246"/>
    </row>
    <row r="276" spans="1:116" x14ac:dyDescent="0.25">
      <c r="A276" s="246"/>
      <c r="B276" s="246"/>
      <c r="C276" s="246"/>
      <c r="D276" s="246"/>
      <c r="E276" s="246"/>
      <c r="F276" s="246"/>
      <c r="G276" s="246"/>
      <c r="H276" s="246"/>
      <c r="I276" s="246"/>
      <c r="J276" s="246"/>
      <c r="K276" s="246"/>
      <c r="L276" s="246"/>
      <c r="M276" s="246"/>
      <c r="N276" s="246"/>
      <c r="O276" s="246"/>
      <c r="P276" s="246"/>
      <c r="Q276" s="246"/>
      <c r="R276" s="246"/>
      <c r="S276" s="246"/>
      <c r="T276" s="246"/>
      <c r="U276" s="246"/>
      <c r="V276" s="246"/>
      <c r="W276" s="246"/>
      <c r="X276" s="246"/>
      <c r="Y276" s="246"/>
      <c r="Z276" s="246"/>
      <c r="AA276" s="246"/>
      <c r="AB276" s="246"/>
      <c r="AC276" s="246"/>
      <c r="AD276" s="246"/>
      <c r="AE276" s="246"/>
      <c r="AF276" s="246"/>
      <c r="AG276" s="246"/>
      <c r="AH276" s="246"/>
      <c r="AI276" s="246"/>
      <c r="AJ276" s="246"/>
      <c r="AK276" s="246"/>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6"/>
      <c r="BK276" s="246"/>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246"/>
      <c r="CM276" s="246"/>
      <c r="CN276" s="246"/>
      <c r="CO276" s="246"/>
      <c r="CP276" s="246"/>
      <c r="CQ276" s="246"/>
      <c r="CR276" s="246"/>
      <c r="CS276" s="246"/>
      <c r="CT276" s="246"/>
      <c r="CU276" s="246"/>
      <c r="CV276" s="246"/>
      <c r="CW276" s="246"/>
      <c r="CX276" s="246"/>
      <c r="CY276" s="246"/>
      <c r="CZ276" s="246"/>
      <c r="DA276" s="246"/>
      <c r="DB276" s="246"/>
      <c r="DC276" s="246"/>
      <c r="DD276" s="246"/>
      <c r="DE276" s="246"/>
      <c r="DF276" s="246"/>
      <c r="DG276" s="246"/>
      <c r="DH276" s="246"/>
      <c r="DI276" s="246"/>
      <c r="DJ276" s="246"/>
      <c r="DK276" s="246"/>
      <c r="DL276" s="246"/>
    </row>
    <row r="277" spans="1:116" x14ac:dyDescent="0.25">
      <c r="A277" s="246"/>
      <c r="B277" s="246"/>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c r="Y277" s="246"/>
      <c r="Z277" s="246"/>
      <c r="AA277" s="246"/>
      <c r="AB277" s="246"/>
      <c r="AC277" s="246"/>
      <c r="AD277" s="246"/>
      <c r="AE277" s="246"/>
      <c r="AF277" s="246"/>
      <c r="AG277" s="246"/>
      <c r="AH277" s="246"/>
      <c r="AI277" s="246"/>
      <c r="AJ277" s="246"/>
      <c r="AK277" s="246"/>
      <c r="AL277" s="246"/>
      <c r="AM277" s="246"/>
      <c r="AN277" s="246"/>
      <c r="AO277" s="246"/>
      <c r="AP277" s="246"/>
      <c r="AQ277" s="246"/>
      <c r="AR277" s="246"/>
      <c r="AS277" s="246"/>
      <c r="AT277" s="246"/>
      <c r="AU277" s="246"/>
      <c r="AV277" s="246"/>
      <c r="AW277" s="246"/>
      <c r="AX277" s="246"/>
      <c r="AY277" s="246"/>
      <c r="AZ277" s="246"/>
      <c r="BA277" s="246"/>
      <c r="BB277" s="246"/>
      <c r="BC277" s="246"/>
      <c r="BD277" s="246"/>
      <c r="BE277" s="246"/>
      <c r="BF277" s="246"/>
      <c r="BG277" s="246"/>
      <c r="BH277" s="246"/>
      <c r="BI277" s="246"/>
      <c r="BJ277" s="246"/>
      <c r="BK277" s="246"/>
      <c r="BL277" s="246"/>
      <c r="BM277" s="246"/>
      <c r="BN277" s="246"/>
      <c r="BO277" s="246"/>
      <c r="BP277" s="246"/>
      <c r="BQ277" s="246"/>
      <c r="BR277" s="246"/>
      <c r="BS277" s="246"/>
      <c r="BT277" s="246"/>
      <c r="BU277" s="246"/>
      <c r="BV277" s="246"/>
      <c r="BW277" s="246"/>
      <c r="BX277" s="246"/>
      <c r="BY277" s="246"/>
      <c r="BZ277" s="246"/>
      <c r="CA277" s="246"/>
      <c r="CB277" s="246"/>
      <c r="CC277" s="246"/>
      <c r="CD277" s="246"/>
      <c r="CE277" s="246"/>
      <c r="CF277" s="246"/>
      <c r="CG277" s="246"/>
      <c r="CH277" s="246"/>
      <c r="CI277" s="246"/>
      <c r="CJ277" s="246"/>
      <c r="CK277" s="246"/>
      <c r="CL277" s="246"/>
      <c r="CM277" s="246"/>
      <c r="CN277" s="246"/>
      <c r="CO277" s="246"/>
      <c r="CP277" s="246"/>
      <c r="CQ277" s="246"/>
      <c r="CR277" s="246"/>
      <c r="CS277" s="246"/>
      <c r="CT277" s="246"/>
      <c r="CU277" s="246"/>
      <c r="CV277" s="246"/>
      <c r="CW277" s="246"/>
      <c r="CX277" s="246"/>
      <c r="CY277" s="246"/>
      <c r="CZ277" s="246"/>
      <c r="DA277" s="246"/>
      <c r="DB277" s="246"/>
      <c r="DC277" s="246"/>
      <c r="DD277" s="246"/>
      <c r="DE277" s="246"/>
      <c r="DF277" s="246"/>
      <c r="DG277" s="246"/>
      <c r="DH277" s="246"/>
      <c r="DI277" s="246"/>
      <c r="DJ277" s="246"/>
      <c r="DK277" s="246"/>
      <c r="DL277" s="246"/>
    </row>
    <row r="278" spans="1:116" x14ac:dyDescent="0.25">
      <c r="A278" s="246"/>
      <c r="B278" s="246"/>
      <c r="C278" s="246"/>
      <c r="D278" s="246"/>
      <c r="E278" s="246"/>
      <c r="F278" s="246"/>
      <c r="G278" s="246"/>
      <c r="H278" s="246"/>
      <c r="I278" s="246"/>
      <c r="J278" s="246"/>
      <c r="K278" s="246"/>
      <c r="L278" s="246"/>
      <c r="M278" s="246"/>
      <c r="N278" s="246"/>
      <c r="O278" s="246"/>
      <c r="P278" s="246"/>
      <c r="Q278" s="246"/>
      <c r="R278" s="246"/>
      <c r="S278" s="246"/>
      <c r="T278" s="246"/>
      <c r="U278" s="246"/>
      <c r="V278" s="246"/>
      <c r="W278" s="246"/>
      <c r="X278" s="246"/>
      <c r="Y278" s="246"/>
      <c r="Z278" s="246"/>
      <c r="AA278" s="246"/>
      <c r="AB278" s="246"/>
      <c r="AC278" s="246"/>
      <c r="AD278" s="246"/>
      <c r="AE278" s="246"/>
      <c r="AF278" s="246"/>
      <c r="AG278" s="246"/>
      <c r="AH278" s="246"/>
      <c r="AI278" s="246"/>
      <c r="AJ278" s="246"/>
      <c r="AK278" s="246"/>
      <c r="AL278" s="246"/>
      <c r="AM278" s="246"/>
      <c r="AN278" s="246"/>
      <c r="AO278" s="246"/>
      <c r="AP278" s="246"/>
      <c r="AQ278" s="246"/>
      <c r="AR278" s="246"/>
      <c r="AS278" s="246"/>
      <c r="AT278" s="246"/>
      <c r="AU278" s="246"/>
      <c r="AV278" s="246"/>
      <c r="AW278" s="246"/>
      <c r="AX278" s="246"/>
      <c r="AY278" s="246"/>
      <c r="AZ278" s="246"/>
      <c r="BA278" s="246"/>
      <c r="BB278" s="246"/>
      <c r="BC278" s="246"/>
      <c r="BD278" s="246"/>
      <c r="BE278" s="246"/>
      <c r="BF278" s="246"/>
      <c r="BG278" s="246"/>
      <c r="BH278" s="246"/>
      <c r="BI278" s="246"/>
      <c r="BJ278" s="246"/>
      <c r="BK278" s="246"/>
      <c r="BL278" s="246"/>
      <c r="BM278" s="246"/>
      <c r="BN278" s="246"/>
      <c r="BO278" s="246"/>
      <c r="BP278" s="246"/>
      <c r="BQ278" s="246"/>
      <c r="BR278" s="246"/>
      <c r="BS278" s="246"/>
      <c r="BT278" s="246"/>
      <c r="BU278" s="246"/>
      <c r="BV278" s="246"/>
      <c r="BW278" s="246"/>
      <c r="BX278" s="246"/>
      <c r="BY278" s="246"/>
      <c r="BZ278" s="246"/>
      <c r="CA278" s="246"/>
      <c r="CB278" s="246"/>
      <c r="CC278" s="246"/>
      <c r="CD278" s="246"/>
      <c r="CE278" s="246"/>
      <c r="CF278" s="246"/>
      <c r="CG278" s="246"/>
      <c r="CH278" s="246"/>
      <c r="CI278" s="246"/>
      <c r="CJ278" s="246"/>
      <c r="CK278" s="246"/>
      <c r="CL278" s="246"/>
      <c r="CM278" s="246"/>
      <c r="CN278" s="246"/>
      <c r="CO278" s="246"/>
      <c r="CP278" s="246"/>
      <c r="CQ278" s="246"/>
      <c r="CR278" s="246"/>
      <c r="CS278" s="246"/>
      <c r="CT278" s="246"/>
      <c r="CU278" s="246"/>
      <c r="CV278" s="246"/>
      <c r="CW278" s="246"/>
      <c r="CX278" s="246"/>
      <c r="CY278" s="246"/>
      <c r="CZ278" s="246"/>
      <c r="DA278" s="246"/>
      <c r="DB278" s="246"/>
      <c r="DC278" s="246"/>
      <c r="DD278" s="246"/>
      <c r="DE278" s="246"/>
      <c r="DF278" s="246"/>
      <c r="DG278" s="246"/>
      <c r="DH278" s="246"/>
      <c r="DI278" s="246"/>
      <c r="DJ278" s="246"/>
      <c r="DK278" s="246"/>
      <c r="DL278" s="246"/>
    </row>
    <row r="279" spans="1:116" x14ac:dyDescent="0.25">
      <c r="A279" s="246"/>
      <c r="B279" s="246"/>
      <c r="C279" s="246"/>
      <c r="D279" s="246"/>
      <c r="E279" s="246"/>
      <c r="F279" s="246"/>
      <c r="G279" s="246"/>
      <c r="H279" s="246"/>
      <c r="I279" s="246"/>
      <c r="J279" s="246"/>
      <c r="K279" s="246"/>
      <c r="L279" s="246"/>
      <c r="M279" s="246"/>
      <c r="N279" s="246"/>
      <c r="O279" s="246"/>
      <c r="P279" s="246"/>
      <c r="Q279" s="246"/>
      <c r="R279" s="246"/>
      <c r="S279" s="246"/>
      <c r="T279" s="246"/>
      <c r="U279" s="246"/>
      <c r="V279" s="246"/>
      <c r="W279" s="246"/>
      <c r="X279" s="246"/>
      <c r="Y279" s="246"/>
      <c r="Z279" s="246"/>
      <c r="AA279" s="246"/>
      <c r="AB279" s="246"/>
      <c r="AC279" s="246"/>
      <c r="AD279" s="246"/>
      <c r="AE279" s="246"/>
      <c r="AF279" s="246"/>
      <c r="AG279" s="246"/>
      <c r="AH279" s="246"/>
      <c r="AI279" s="246"/>
      <c r="AJ279" s="246"/>
      <c r="AK279" s="246"/>
      <c r="AL279" s="246"/>
      <c r="AM279" s="246"/>
      <c r="AN279" s="246"/>
      <c r="AO279" s="246"/>
      <c r="AP279" s="246"/>
      <c r="AQ279" s="246"/>
      <c r="AR279" s="246"/>
      <c r="AS279" s="246"/>
      <c r="AT279" s="246"/>
      <c r="AU279" s="246"/>
      <c r="AV279" s="246"/>
      <c r="AW279" s="246"/>
      <c r="AX279" s="246"/>
      <c r="AY279" s="246"/>
      <c r="AZ279" s="246"/>
      <c r="BA279" s="246"/>
      <c r="BB279" s="246"/>
      <c r="BC279" s="246"/>
      <c r="BD279" s="246"/>
      <c r="BE279" s="246"/>
      <c r="BF279" s="246"/>
      <c r="BG279" s="246"/>
      <c r="BH279" s="246"/>
      <c r="BI279" s="246"/>
      <c r="BJ279" s="246"/>
      <c r="BK279" s="246"/>
      <c r="BL279" s="246"/>
      <c r="BM279" s="246"/>
      <c r="BN279" s="246"/>
      <c r="BO279" s="246"/>
      <c r="BP279" s="246"/>
      <c r="BQ279" s="246"/>
      <c r="BR279" s="246"/>
      <c r="BS279" s="246"/>
      <c r="BT279" s="246"/>
      <c r="BU279" s="246"/>
      <c r="BV279" s="246"/>
      <c r="BW279" s="246"/>
      <c r="BX279" s="246"/>
      <c r="BY279" s="246"/>
      <c r="BZ279" s="246"/>
      <c r="CA279" s="246"/>
      <c r="CB279" s="246"/>
      <c r="CC279" s="246"/>
      <c r="CD279" s="246"/>
      <c r="CE279" s="246"/>
      <c r="CF279" s="246"/>
      <c r="CG279" s="246"/>
      <c r="CH279" s="246"/>
      <c r="CI279" s="246"/>
      <c r="CJ279" s="246"/>
      <c r="CK279" s="246"/>
      <c r="CL279" s="246"/>
      <c r="CM279" s="246"/>
      <c r="CN279" s="246"/>
      <c r="CO279" s="246"/>
      <c r="CP279" s="246"/>
      <c r="CQ279" s="246"/>
      <c r="CR279" s="246"/>
      <c r="CS279" s="246"/>
      <c r="CT279" s="246"/>
      <c r="CU279" s="246"/>
      <c r="CV279" s="246"/>
      <c r="CW279" s="246"/>
      <c r="CX279" s="246"/>
      <c r="CY279" s="246"/>
      <c r="CZ279" s="246"/>
      <c r="DA279" s="246"/>
      <c r="DB279" s="246"/>
      <c r="DC279" s="246"/>
      <c r="DD279" s="246"/>
      <c r="DE279" s="246"/>
      <c r="DF279" s="246"/>
      <c r="DG279" s="246"/>
      <c r="DH279" s="246"/>
      <c r="DI279" s="246"/>
      <c r="DJ279" s="246"/>
      <c r="DK279" s="246"/>
      <c r="DL279" s="246"/>
    </row>
    <row r="280" spans="1:116" x14ac:dyDescent="0.25">
      <c r="A280" s="246"/>
      <c r="B280" s="246"/>
      <c r="C280" s="246"/>
      <c r="D280" s="246"/>
      <c r="E280" s="246"/>
      <c r="F280" s="246"/>
      <c r="G280" s="246"/>
      <c r="H280" s="246"/>
      <c r="I280" s="246"/>
      <c r="J280" s="246"/>
      <c r="K280" s="246"/>
      <c r="L280" s="246"/>
      <c r="M280" s="246"/>
      <c r="N280" s="246"/>
      <c r="O280" s="246"/>
      <c r="P280" s="246"/>
      <c r="Q280" s="246"/>
      <c r="R280" s="246"/>
      <c r="S280" s="246"/>
      <c r="T280" s="246"/>
      <c r="U280" s="246"/>
      <c r="V280" s="246"/>
      <c r="W280" s="246"/>
      <c r="X280" s="246"/>
      <c r="Y280" s="246"/>
      <c r="Z280" s="246"/>
      <c r="AA280" s="246"/>
      <c r="AB280" s="246"/>
      <c r="AC280" s="246"/>
      <c r="AD280" s="246"/>
      <c r="AE280" s="246"/>
      <c r="AF280" s="246"/>
      <c r="AG280" s="246"/>
      <c r="AH280" s="246"/>
      <c r="AI280" s="246"/>
      <c r="AJ280" s="246"/>
      <c r="AK280" s="246"/>
      <c r="AL280" s="246"/>
      <c r="AM280" s="246"/>
      <c r="AN280" s="246"/>
      <c r="AO280" s="246"/>
      <c r="AP280" s="246"/>
      <c r="AQ280" s="246"/>
      <c r="AR280" s="246"/>
      <c r="AS280" s="246"/>
      <c r="AT280" s="246"/>
      <c r="AU280" s="246"/>
      <c r="AV280" s="246"/>
      <c r="AW280" s="246"/>
      <c r="AX280" s="246"/>
      <c r="AY280" s="246"/>
      <c r="AZ280" s="246"/>
      <c r="BA280" s="246"/>
      <c r="BB280" s="246"/>
      <c r="BC280" s="246"/>
      <c r="BD280" s="246"/>
      <c r="BE280" s="246"/>
      <c r="BF280" s="246"/>
      <c r="BG280" s="246"/>
      <c r="BH280" s="246"/>
      <c r="BI280" s="246"/>
      <c r="BJ280" s="246"/>
      <c r="BK280" s="246"/>
      <c r="BL280" s="246"/>
      <c r="BM280" s="246"/>
      <c r="BN280" s="246"/>
      <c r="BO280" s="246"/>
      <c r="BP280" s="246"/>
      <c r="BQ280" s="246"/>
      <c r="BR280" s="246"/>
      <c r="BS280" s="246"/>
      <c r="BT280" s="246"/>
      <c r="BU280" s="246"/>
      <c r="BV280" s="246"/>
      <c r="BW280" s="246"/>
      <c r="BX280" s="246"/>
      <c r="BY280" s="246"/>
      <c r="BZ280" s="246"/>
      <c r="CA280" s="246"/>
      <c r="CB280" s="246"/>
      <c r="CC280" s="246"/>
      <c r="CD280" s="246"/>
      <c r="CE280" s="246"/>
      <c r="CF280" s="246"/>
      <c r="CG280" s="246"/>
      <c r="CH280" s="246"/>
      <c r="CI280" s="246"/>
      <c r="CJ280" s="246"/>
      <c r="CK280" s="246"/>
      <c r="CL280" s="246"/>
      <c r="CM280" s="246"/>
      <c r="CN280" s="246"/>
      <c r="CO280" s="246"/>
      <c r="CP280" s="246"/>
      <c r="CQ280" s="246"/>
      <c r="CR280" s="246"/>
      <c r="CS280" s="246"/>
      <c r="CT280" s="246"/>
      <c r="CU280" s="246"/>
      <c r="CV280" s="246"/>
      <c r="CW280" s="246"/>
      <c r="CX280" s="246"/>
      <c r="CY280" s="246"/>
      <c r="CZ280" s="246"/>
      <c r="DA280" s="246"/>
      <c r="DB280" s="246"/>
      <c r="DC280" s="246"/>
      <c r="DD280" s="246"/>
      <c r="DE280" s="246"/>
      <c r="DF280" s="246"/>
      <c r="DG280" s="246"/>
      <c r="DH280" s="246"/>
      <c r="DI280" s="246"/>
      <c r="DJ280" s="246"/>
      <c r="DK280" s="246"/>
      <c r="DL280" s="246"/>
    </row>
    <row r="281" spans="1:116" x14ac:dyDescent="0.25">
      <c r="A281" s="246"/>
      <c r="B281" s="246"/>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c r="Y281" s="246"/>
      <c r="Z281" s="246"/>
      <c r="AA281" s="246"/>
      <c r="AB281" s="246"/>
      <c r="AC281" s="246"/>
      <c r="AD281" s="246"/>
      <c r="AE281" s="246"/>
      <c r="AF281" s="246"/>
      <c r="AG281" s="246"/>
      <c r="AH281" s="246"/>
      <c r="AI281" s="246"/>
      <c r="AJ281" s="246"/>
      <c r="AK281" s="246"/>
      <c r="AL281" s="246"/>
      <c r="AM281" s="246"/>
      <c r="AN281" s="246"/>
      <c r="AO281" s="246"/>
      <c r="AP281" s="246"/>
      <c r="AQ281" s="246"/>
      <c r="AR281" s="246"/>
      <c r="AS281" s="246"/>
      <c r="AT281" s="246"/>
      <c r="AU281" s="246"/>
      <c r="AV281" s="246"/>
      <c r="AW281" s="246"/>
      <c r="AX281" s="246"/>
      <c r="AY281" s="246"/>
      <c r="AZ281" s="246"/>
      <c r="BA281" s="246"/>
      <c r="BB281" s="246"/>
      <c r="BC281" s="246"/>
      <c r="BD281" s="246"/>
      <c r="BE281" s="246"/>
      <c r="BF281" s="246"/>
      <c r="BG281" s="246"/>
      <c r="BH281" s="246"/>
      <c r="BI281" s="246"/>
      <c r="BJ281" s="246"/>
      <c r="BK281" s="246"/>
      <c r="BL281" s="246"/>
      <c r="BM281" s="246"/>
      <c r="BN281" s="246"/>
      <c r="BO281" s="246"/>
      <c r="BP281" s="246"/>
      <c r="BQ281" s="246"/>
      <c r="BR281" s="246"/>
      <c r="BS281" s="246"/>
      <c r="BT281" s="246"/>
      <c r="BU281" s="246"/>
      <c r="BV281" s="246"/>
      <c r="BW281" s="246"/>
      <c r="BX281" s="246"/>
      <c r="BY281" s="246"/>
      <c r="BZ281" s="246"/>
      <c r="CA281" s="246"/>
      <c r="CB281" s="246"/>
      <c r="CC281" s="246"/>
      <c r="CD281" s="246"/>
      <c r="CE281" s="246"/>
      <c r="CF281" s="246"/>
      <c r="CG281" s="246"/>
      <c r="CH281" s="246"/>
      <c r="CI281" s="246"/>
      <c r="CJ281" s="246"/>
      <c r="CK281" s="246"/>
      <c r="CL281" s="246"/>
      <c r="CM281" s="246"/>
      <c r="CN281" s="246"/>
      <c r="CO281" s="246"/>
      <c r="CP281" s="246"/>
      <c r="CQ281" s="246"/>
      <c r="CR281" s="246"/>
      <c r="CS281" s="246"/>
      <c r="CT281" s="246"/>
      <c r="CU281" s="246"/>
      <c r="CV281" s="246"/>
      <c r="CW281" s="246"/>
      <c r="CX281" s="246"/>
      <c r="CY281" s="246"/>
      <c r="CZ281" s="246"/>
      <c r="DA281" s="246"/>
      <c r="DB281" s="246"/>
      <c r="DC281" s="246"/>
      <c r="DD281" s="246"/>
      <c r="DE281" s="246"/>
      <c r="DF281" s="246"/>
      <c r="DG281" s="246"/>
      <c r="DH281" s="246"/>
      <c r="DI281" s="246"/>
      <c r="DJ281" s="246"/>
      <c r="DK281" s="246"/>
      <c r="DL281" s="246"/>
    </row>
    <row r="282" spans="1:116" x14ac:dyDescent="0.25">
      <c r="A282" s="246"/>
      <c r="B282" s="246"/>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246"/>
      <c r="AD282" s="246"/>
      <c r="AE282" s="246"/>
      <c r="AF282" s="246"/>
      <c r="AG282" s="246"/>
      <c r="AH282" s="246"/>
      <c r="AI282" s="246"/>
      <c r="AJ282" s="246"/>
      <c r="AK282" s="246"/>
      <c r="AL282" s="246"/>
      <c r="AM282" s="246"/>
      <c r="AN282" s="246"/>
      <c r="AO282" s="246"/>
      <c r="AP282" s="246"/>
      <c r="AQ282" s="246"/>
      <c r="AR282" s="246"/>
      <c r="AS282" s="246"/>
      <c r="AT282" s="246"/>
      <c r="AU282" s="246"/>
      <c r="AV282" s="246"/>
      <c r="AW282" s="246"/>
      <c r="AX282" s="246"/>
      <c r="AY282" s="246"/>
      <c r="AZ282" s="246"/>
      <c r="BA282" s="246"/>
      <c r="BB282" s="246"/>
      <c r="BC282" s="246"/>
      <c r="BD282" s="246"/>
      <c r="BE282" s="246"/>
      <c r="BF282" s="246"/>
      <c r="BG282" s="246"/>
      <c r="BH282" s="246"/>
      <c r="BI282" s="246"/>
      <c r="BJ282" s="246"/>
      <c r="BK282" s="246"/>
      <c r="BL282" s="246"/>
      <c r="BM282" s="246"/>
      <c r="BN282" s="246"/>
      <c r="BO282" s="246"/>
      <c r="BP282" s="246"/>
      <c r="BQ282" s="246"/>
      <c r="BR282" s="246"/>
      <c r="BS282" s="246"/>
      <c r="BT282" s="246"/>
      <c r="BU282" s="246"/>
      <c r="BV282" s="246"/>
      <c r="BW282" s="246"/>
      <c r="BX282" s="246"/>
      <c r="BY282" s="246"/>
      <c r="BZ282" s="246"/>
      <c r="CA282" s="246"/>
      <c r="CB282" s="246"/>
      <c r="CC282" s="246"/>
      <c r="CD282" s="246"/>
      <c r="CE282" s="246"/>
      <c r="CF282" s="246"/>
      <c r="CG282" s="246"/>
      <c r="CH282" s="246"/>
      <c r="CI282" s="246"/>
      <c r="CJ282" s="246"/>
      <c r="CK282" s="246"/>
      <c r="CL282" s="246"/>
      <c r="CM282" s="246"/>
      <c r="CN282" s="246"/>
      <c r="CO282" s="246"/>
      <c r="CP282" s="246"/>
      <c r="CQ282" s="246"/>
      <c r="CR282" s="246"/>
      <c r="CS282" s="246"/>
      <c r="CT282" s="246"/>
      <c r="CU282" s="246"/>
      <c r="CV282" s="246"/>
      <c r="CW282" s="246"/>
      <c r="CX282" s="246"/>
      <c r="CY282" s="246"/>
      <c r="CZ282" s="246"/>
      <c r="DA282" s="246"/>
      <c r="DB282" s="246"/>
      <c r="DC282" s="246"/>
      <c r="DD282" s="246"/>
      <c r="DE282" s="246"/>
      <c r="DF282" s="246"/>
      <c r="DG282" s="246"/>
      <c r="DH282" s="246"/>
      <c r="DI282" s="246"/>
      <c r="DJ282" s="246"/>
      <c r="DK282" s="246"/>
      <c r="DL282" s="246"/>
    </row>
    <row r="283" spans="1:116" x14ac:dyDescent="0.25">
      <c r="A283" s="246"/>
      <c r="B283" s="246"/>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c r="Y283" s="246"/>
      <c r="Z283" s="246"/>
      <c r="AA283" s="246"/>
      <c r="AB283" s="246"/>
      <c r="AC283" s="246"/>
      <c r="AD283" s="246"/>
      <c r="AE283" s="246"/>
      <c r="AF283" s="246"/>
      <c r="AG283" s="246"/>
      <c r="AH283" s="246"/>
      <c r="AI283" s="246"/>
      <c r="AJ283" s="246"/>
      <c r="AK283" s="246"/>
      <c r="AL283" s="246"/>
      <c r="AM283" s="246"/>
      <c r="AN283" s="246"/>
      <c r="AO283" s="246"/>
      <c r="AP283" s="246"/>
      <c r="AQ283" s="246"/>
      <c r="AR283" s="246"/>
      <c r="AS283" s="246"/>
      <c r="AT283" s="246"/>
      <c r="AU283" s="246"/>
      <c r="AV283" s="246"/>
      <c r="AW283" s="246"/>
      <c r="AX283" s="246"/>
      <c r="AY283" s="246"/>
      <c r="AZ283" s="246"/>
      <c r="BA283" s="246"/>
      <c r="BB283" s="246"/>
      <c r="BC283" s="246"/>
      <c r="BD283" s="246"/>
      <c r="BE283" s="246"/>
      <c r="BF283" s="246"/>
      <c r="BG283" s="246"/>
      <c r="BH283" s="246"/>
      <c r="BI283" s="246"/>
      <c r="BJ283" s="246"/>
      <c r="BK283" s="246"/>
      <c r="BL283" s="246"/>
      <c r="BM283" s="246"/>
      <c r="BN283" s="246"/>
      <c r="BO283" s="246"/>
      <c r="BP283" s="246"/>
      <c r="BQ283" s="246"/>
      <c r="BR283" s="246"/>
      <c r="BS283" s="246"/>
      <c r="BT283" s="246"/>
      <c r="BU283" s="246"/>
      <c r="BV283" s="246"/>
      <c r="BW283" s="246"/>
      <c r="BX283" s="246"/>
      <c r="BY283" s="246"/>
      <c r="BZ283" s="246"/>
      <c r="CA283" s="246"/>
      <c r="CB283" s="246"/>
      <c r="CC283" s="246"/>
      <c r="CD283" s="246"/>
      <c r="CE283" s="246"/>
      <c r="CF283" s="246"/>
      <c r="CG283" s="246"/>
      <c r="CH283" s="246"/>
      <c r="CI283" s="246"/>
      <c r="CJ283" s="246"/>
      <c r="CK283" s="246"/>
      <c r="CL283" s="246"/>
      <c r="CM283" s="246"/>
      <c r="CN283" s="246"/>
      <c r="CO283" s="246"/>
      <c r="CP283" s="246"/>
      <c r="CQ283" s="246"/>
      <c r="CR283" s="246"/>
      <c r="CS283" s="246"/>
      <c r="CT283" s="246"/>
      <c r="CU283" s="246"/>
      <c r="CV283" s="246"/>
      <c r="CW283" s="246"/>
      <c r="CX283" s="246"/>
      <c r="CY283" s="246"/>
      <c r="CZ283" s="246"/>
      <c r="DA283" s="246"/>
      <c r="DB283" s="246"/>
      <c r="DC283" s="246"/>
      <c r="DD283" s="246"/>
      <c r="DE283" s="246"/>
      <c r="DF283" s="246"/>
      <c r="DG283" s="246"/>
      <c r="DH283" s="246"/>
      <c r="DI283" s="246"/>
      <c r="DJ283" s="246"/>
      <c r="DK283" s="246"/>
      <c r="DL283" s="246"/>
    </row>
    <row r="284" spans="1:116" x14ac:dyDescent="0.25">
      <c r="A284" s="246"/>
      <c r="B284" s="246"/>
      <c r="C284" s="246"/>
      <c r="D284" s="246"/>
      <c r="E284" s="246"/>
      <c r="F284" s="246"/>
      <c r="G284" s="246"/>
      <c r="H284" s="246"/>
      <c r="I284" s="246"/>
      <c r="J284" s="246"/>
      <c r="K284" s="246"/>
      <c r="L284" s="246"/>
      <c r="M284" s="246"/>
      <c r="N284" s="246"/>
      <c r="O284" s="246"/>
      <c r="P284" s="246"/>
      <c r="Q284" s="246"/>
      <c r="R284" s="246"/>
      <c r="S284" s="246"/>
      <c r="T284" s="246"/>
      <c r="U284" s="246"/>
      <c r="V284" s="246"/>
      <c r="W284" s="246"/>
      <c r="X284" s="246"/>
      <c r="Y284" s="246"/>
      <c r="Z284" s="246"/>
      <c r="AA284" s="246"/>
      <c r="AB284" s="246"/>
      <c r="AC284" s="246"/>
      <c r="AD284" s="246"/>
      <c r="AE284" s="246"/>
      <c r="AF284" s="246"/>
      <c r="AG284" s="246"/>
      <c r="AH284" s="246"/>
      <c r="AI284" s="246"/>
      <c r="AJ284" s="246"/>
      <c r="AK284" s="246"/>
      <c r="AL284" s="246"/>
      <c r="AM284" s="246"/>
      <c r="AN284" s="246"/>
      <c r="AO284" s="246"/>
      <c r="AP284" s="246"/>
      <c r="AQ284" s="246"/>
      <c r="AR284" s="246"/>
      <c r="AS284" s="246"/>
      <c r="AT284" s="246"/>
      <c r="AU284" s="246"/>
      <c r="AV284" s="246"/>
      <c r="AW284" s="246"/>
      <c r="AX284" s="246"/>
      <c r="AY284" s="246"/>
      <c r="AZ284" s="246"/>
      <c r="BA284" s="246"/>
      <c r="BB284" s="246"/>
      <c r="BC284" s="246"/>
      <c r="BD284" s="246"/>
      <c r="BE284" s="246"/>
      <c r="BF284" s="246"/>
      <c r="BG284" s="246"/>
      <c r="BH284" s="246"/>
      <c r="BI284" s="246"/>
      <c r="BJ284" s="246"/>
      <c r="BK284" s="246"/>
      <c r="BL284" s="246"/>
      <c r="BM284" s="246"/>
      <c r="BN284" s="246"/>
      <c r="BO284" s="246"/>
      <c r="BP284" s="246"/>
      <c r="BQ284" s="246"/>
      <c r="BR284" s="246"/>
      <c r="BS284" s="246"/>
      <c r="BT284" s="246"/>
      <c r="BU284" s="246"/>
      <c r="BV284" s="246"/>
      <c r="BW284" s="246"/>
      <c r="BX284" s="246"/>
      <c r="BY284" s="246"/>
      <c r="BZ284" s="246"/>
      <c r="CA284" s="246"/>
      <c r="CB284" s="246"/>
      <c r="CC284" s="246"/>
      <c r="CD284" s="246"/>
      <c r="CE284" s="246"/>
      <c r="CF284" s="246"/>
      <c r="CG284" s="246"/>
      <c r="CH284" s="246"/>
      <c r="CI284" s="246"/>
      <c r="CJ284" s="246"/>
      <c r="CK284" s="246"/>
      <c r="CL284" s="246"/>
      <c r="CM284" s="246"/>
      <c r="CN284" s="246"/>
      <c r="CO284" s="246"/>
      <c r="CP284" s="246"/>
      <c r="CQ284" s="246"/>
      <c r="CR284" s="246"/>
      <c r="CS284" s="246"/>
      <c r="CT284" s="246"/>
      <c r="CU284" s="246"/>
      <c r="CV284" s="246"/>
      <c r="CW284" s="246"/>
      <c r="CX284" s="246"/>
      <c r="CY284" s="246"/>
      <c r="CZ284" s="246"/>
      <c r="DA284" s="246"/>
      <c r="DB284" s="246"/>
      <c r="DC284" s="246"/>
      <c r="DD284" s="246"/>
      <c r="DE284" s="246"/>
      <c r="DF284" s="246"/>
      <c r="DG284" s="246"/>
      <c r="DH284" s="246"/>
      <c r="DI284" s="246"/>
      <c r="DJ284" s="246"/>
      <c r="DK284" s="246"/>
      <c r="DL284" s="246"/>
    </row>
    <row r="285" spans="1:116" x14ac:dyDescent="0.25">
      <c r="A285" s="246"/>
      <c r="B285" s="246"/>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246"/>
      <c r="AD285" s="246"/>
      <c r="AE285" s="246"/>
      <c r="AF285" s="246"/>
      <c r="AG285" s="246"/>
      <c r="AH285" s="246"/>
      <c r="AI285" s="246"/>
      <c r="AJ285" s="246"/>
      <c r="AK285" s="246"/>
      <c r="AL285" s="246"/>
      <c r="AM285" s="246"/>
      <c r="AN285" s="246"/>
      <c r="AO285" s="246"/>
      <c r="AP285" s="246"/>
      <c r="AQ285" s="246"/>
      <c r="AR285" s="246"/>
      <c r="AS285" s="246"/>
      <c r="AT285" s="246"/>
      <c r="AU285" s="246"/>
      <c r="AV285" s="246"/>
      <c r="AW285" s="246"/>
      <c r="AX285" s="246"/>
      <c r="AY285" s="246"/>
      <c r="AZ285" s="246"/>
      <c r="BA285" s="246"/>
      <c r="BB285" s="246"/>
      <c r="BC285" s="246"/>
      <c r="BD285" s="246"/>
      <c r="BE285" s="246"/>
      <c r="BF285" s="246"/>
      <c r="BG285" s="246"/>
      <c r="BH285" s="246"/>
      <c r="BI285" s="246"/>
      <c r="BJ285" s="246"/>
      <c r="BK285" s="246"/>
      <c r="BL285" s="246"/>
      <c r="BM285" s="246"/>
      <c r="BN285" s="246"/>
      <c r="BO285" s="246"/>
      <c r="BP285" s="246"/>
      <c r="BQ285" s="246"/>
      <c r="BR285" s="246"/>
      <c r="BS285" s="246"/>
      <c r="BT285" s="246"/>
      <c r="BU285" s="246"/>
      <c r="BV285" s="246"/>
      <c r="BW285" s="246"/>
      <c r="BX285" s="246"/>
      <c r="BY285" s="246"/>
      <c r="BZ285" s="246"/>
      <c r="CA285" s="246"/>
      <c r="CB285" s="246"/>
      <c r="CC285" s="246"/>
      <c r="CD285" s="246"/>
      <c r="CE285" s="246"/>
      <c r="CF285" s="246"/>
      <c r="CG285" s="246"/>
      <c r="CH285" s="246"/>
      <c r="CI285" s="246"/>
      <c r="CJ285" s="246"/>
      <c r="CK285" s="246"/>
      <c r="CL285" s="246"/>
      <c r="CM285" s="246"/>
      <c r="CN285" s="246"/>
      <c r="CO285" s="246"/>
      <c r="CP285" s="246"/>
      <c r="CQ285" s="246"/>
      <c r="CR285" s="246"/>
      <c r="CS285" s="246"/>
      <c r="CT285" s="246"/>
      <c r="CU285" s="246"/>
      <c r="CV285" s="246"/>
      <c r="CW285" s="246"/>
      <c r="CX285" s="246"/>
      <c r="CY285" s="246"/>
      <c r="CZ285" s="246"/>
      <c r="DA285" s="246"/>
      <c r="DB285" s="246"/>
      <c r="DC285" s="246"/>
      <c r="DD285" s="246"/>
      <c r="DE285" s="246"/>
      <c r="DF285" s="246"/>
      <c r="DG285" s="246"/>
      <c r="DH285" s="246"/>
      <c r="DI285" s="246"/>
      <c r="DJ285" s="246"/>
      <c r="DK285" s="246"/>
      <c r="DL285" s="246"/>
    </row>
    <row r="286" spans="1:116" x14ac:dyDescent="0.25">
      <c r="A286" s="246"/>
      <c r="B286" s="246"/>
      <c r="C286" s="246"/>
      <c r="D286" s="246"/>
      <c r="E286" s="246"/>
      <c r="F286" s="246"/>
      <c r="G286" s="246"/>
      <c r="H286" s="246"/>
      <c r="I286" s="246"/>
      <c r="J286" s="246"/>
      <c r="K286" s="246"/>
      <c r="L286" s="246"/>
      <c r="M286" s="246"/>
      <c r="N286" s="246"/>
      <c r="O286" s="246"/>
      <c r="P286" s="246"/>
      <c r="Q286" s="246"/>
      <c r="R286" s="246"/>
      <c r="S286" s="246"/>
      <c r="T286" s="246"/>
      <c r="U286" s="246"/>
      <c r="V286" s="246"/>
      <c r="W286" s="246"/>
      <c r="X286" s="246"/>
      <c r="Y286" s="246"/>
      <c r="Z286" s="246"/>
      <c r="AA286" s="246"/>
      <c r="AB286" s="246"/>
      <c r="AC286" s="246"/>
      <c r="AD286" s="246"/>
      <c r="AE286" s="246"/>
      <c r="AF286" s="246"/>
      <c r="AG286" s="246"/>
      <c r="AH286" s="246"/>
      <c r="AI286" s="246"/>
      <c r="AJ286" s="246"/>
      <c r="AK286" s="246"/>
      <c r="AL286" s="246"/>
      <c r="AM286" s="246"/>
      <c r="AN286" s="246"/>
      <c r="AO286" s="246"/>
      <c r="AP286" s="246"/>
      <c r="AQ286" s="246"/>
      <c r="AR286" s="246"/>
      <c r="AS286" s="246"/>
      <c r="AT286" s="246"/>
      <c r="AU286" s="246"/>
      <c r="AV286" s="246"/>
      <c r="AW286" s="246"/>
      <c r="AX286" s="246"/>
      <c r="AY286" s="246"/>
      <c r="AZ286" s="246"/>
      <c r="BA286" s="246"/>
      <c r="BB286" s="246"/>
      <c r="BC286" s="246"/>
      <c r="BD286" s="246"/>
      <c r="BE286" s="246"/>
      <c r="BF286" s="246"/>
      <c r="BG286" s="246"/>
      <c r="BH286" s="246"/>
      <c r="BI286" s="246"/>
      <c r="BJ286" s="246"/>
      <c r="BK286" s="246"/>
      <c r="BL286" s="246"/>
      <c r="BM286" s="246"/>
      <c r="BN286" s="246"/>
      <c r="BO286" s="246"/>
      <c r="BP286" s="246"/>
      <c r="BQ286" s="246"/>
      <c r="BR286" s="246"/>
      <c r="BS286" s="246"/>
      <c r="BT286" s="246"/>
      <c r="BU286" s="246"/>
      <c r="BV286" s="246"/>
      <c r="BW286" s="246"/>
      <c r="BX286" s="246"/>
      <c r="BY286" s="246"/>
      <c r="BZ286" s="246"/>
      <c r="CA286" s="246"/>
      <c r="CB286" s="246"/>
      <c r="CC286" s="246"/>
      <c r="CD286" s="246"/>
      <c r="CE286" s="246"/>
      <c r="CF286" s="246"/>
      <c r="CG286" s="246"/>
      <c r="CH286" s="246"/>
      <c r="CI286" s="246"/>
      <c r="CJ286" s="246"/>
      <c r="CK286" s="246"/>
      <c r="CL286" s="246"/>
      <c r="CM286" s="246"/>
      <c r="CN286" s="246"/>
      <c r="CO286" s="246"/>
      <c r="CP286" s="246"/>
      <c r="CQ286" s="246"/>
      <c r="CR286" s="246"/>
      <c r="CS286" s="246"/>
      <c r="CT286" s="246"/>
      <c r="CU286" s="246"/>
      <c r="CV286" s="246"/>
      <c r="CW286" s="246"/>
      <c r="CX286" s="246"/>
      <c r="CY286" s="246"/>
      <c r="CZ286" s="246"/>
      <c r="DA286" s="246"/>
      <c r="DB286" s="246"/>
      <c r="DC286" s="246"/>
      <c r="DD286" s="246"/>
      <c r="DE286" s="246"/>
      <c r="DF286" s="246"/>
      <c r="DG286" s="246"/>
      <c r="DH286" s="246"/>
      <c r="DI286" s="246"/>
      <c r="DJ286" s="246"/>
      <c r="DK286" s="246"/>
      <c r="DL286" s="246"/>
    </row>
    <row r="287" spans="1:116" x14ac:dyDescent="0.25">
      <c r="A287" s="246"/>
      <c r="B287" s="246"/>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246"/>
      <c r="AD287" s="246"/>
      <c r="AE287" s="246"/>
      <c r="AF287" s="246"/>
      <c r="AG287" s="246"/>
      <c r="AH287" s="246"/>
      <c r="AI287" s="246"/>
      <c r="AJ287" s="246"/>
      <c r="AK287" s="246"/>
      <c r="AL287" s="246"/>
      <c r="AM287" s="246"/>
      <c r="AN287" s="246"/>
      <c r="AO287" s="246"/>
      <c r="AP287" s="246"/>
      <c r="AQ287" s="246"/>
      <c r="AR287" s="246"/>
      <c r="AS287" s="246"/>
      <c r="AT287" s="246"/>
      <c r="AU287" s="246"/>
      <c r="AV287" s="246"/>
      <c r="AW287" s="246"/>
      <c r="AX287" s="246"/>
      <c r="AY287" s="246"/>
      <c r="AZ287" s="246"/>
      <c r="BA287" s="246"/>
      <c r="BB287" s="246"/>
      <c r="BC287" s="246"/>
      <c r="BD287" s="246"/>
      <c r="BE287" s="246"/>
      <c r="BF287" s="246"/>
      <c r="BG287" s="246"/>
      <c r="BH287" s="246"/>
      <c r="BI287" s="246"/>
      <c r="BJ287" s="246"/>
      <c r="BK287" s="246"/>
      <c r="BL287" s="246"/>
      <c r="BM287" s="246"/>
      <c r="BN287" s="246"/>
      <c r="BO287" s="246"/>
      <c r="BP287" s="246"/>
      <c r="BQ287" s="246"/>
      <c r="BR287" s="246"/>
      <c r="BS287" s="246"/>
      <c r="BT287" s="246"/>
      <c r="BU287" s="246"/>
      <c r="BV287" s="246"/>
      <c r="BW287" s="246"/>
      <c r="BX287" s="246"/>
      <c r="BY287" s="246"/>
      <c r="BZ287" s="246"/>
      <c r="CA287" s="246"/>
      <c r="CB287" s="246"/>
      <c r="CC287" s="246"/>
      <c r="CD287" s="246"/>
      <c r="CE287" s="246"/>
      <c r="CF287" s="246"/>
      <c r="CG287" s="246"/>
      <c r="CH287" s="246"/>
      <c r="CI287" s="246"/>
      <c r="CJ287" s="246"/>
      <c r="CK287" s="246"/>
      <c r="CL287" s="246"/>
      <c r="CM287" s="246"/>
      <c r="CN287" s="246"/>
      <c r="CO287" s="246"/>
      <c r="CP287" s="246"/>
      <c r="CQ287" s="246"/>
      <c r="CR287" s="246"/>
      <c r="CS287" s="246"/>
      <c r="CT287" s="246"/>
      <c r="CU287" s="246"/>
      <c r="CV287" s="246"/>
      <c r="CW287" s="246"/>
      <c r="CX287" s="246"/>
      <c r="CY287" s="246"/>
      <c r="CZ287" s="246"/>
      <c r="DA287" s="246"/>
      <c r="DB287" s="246"/>
      <c r="DC287" s="246"/>
      <c r="DD287" s="246"/>
      <c r="DE287" s="246"/>
      <c r="DF287" s="246"/>
      <c r="DG287" s="246"/>
      <c r="DH287" s="246"/>
      <c r="DI287" s="246"/>
      <c r="DJ287" s="246"/>
      <c r="DK287" s="246"/>
      <c r="DL287" s="246"/>
    </row>
    <row r="288" spans="1:116" x14ac:dyDescent="0.25">
      <c r="A288" s="246"/>
      <c r="B288" s="246"/>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246"/>
      <c r="AE288" s="246"/>
      <c r="AF288" s="246"/>
      <c r="AG288" s="246"/>
      <c r="AH288" s="246"/>
      <c r="AI288" s="246"/>
      <c r="AJ288" s="246"/>
      <c r="AK288" s="246"/>
      <c r="AL288" s="246"/>
      <c r="AM288" s="246"/>
      <c r="AN288" s="246"/>
      <c r="AO288" s="246"/>
      <c r="AP288" s="246"/>
      <c r="AQ288" s="246"/>
      <c r="AR288" s="246"/>
      <c r="AS288" s="246"/>
      <c r="AT288" s="246"/>
      <c r="AU288" s="246"/>
      <c r="AV288" s="246"/>
      <c r="AW288" s="246"/>
      <c r="AX288" s="246"/>
      <c r="AY288" s="246"/>
      <c r="AZ288" s="246"/>
      <c r="BA288" s="246"/>
      <c r="BB288" s="246"/>
      <c r="BC288" s="246"/>
      <c r="BD288" s="246"/>
      <c r="BE288" s="246"/>
      <c r="BF288" s="246"/>
      <c r="BG288" s="246"/>
      <c r="BH288" s="246"/>
      <c r="BI288" s="246"/>
      <c r="BJ288" s="246"/>
      <c r="BK288" s="246"/>
      <c r="BL288" s="246"/>
      <c r="BM288" s="246"/>
      <c r="BN288" s="246"/>
      <c r="BO288" s="246"/>
      <c r="BP288" s="246"/>
      <c r="BQ288" s="246"/>
      <c r="BR288" s="246"/>
      <c r="BS288" s="246"/>
      <c r="BT288" s="246"/>
      <c r="BU288" s="246"/>
      <c r="BV288" s="246"/>
      <c r="BW288" s="246"/>
      <c r="BX288" s="246"/>
      <c r="BY288" s="246"/>
      <c r="BZ288" s="246"/>
      <c r="CA288" s="246"/>
      <c r="CB288" s="246"/>
      <c r="CC288" s="246"/>
      <c r="CD288" s="246"/>
      <c r="CE288" s="246"/>
      <c r="CF288" s="246"/>
      <c r="CG288" s="246"/>
      <c r="CH288" s="246"/>
      <c r="CI288" s="246"/>
      <c r="CJ288" s="246"/>
      <c r="CK288" s="246"/>
      <c r="CL288" s="246"/>
      <c r="CM288" s="246"/>
      <c r="CN288" s="246"/>
      <c r="CO288" s="246"/>
      <c r="CP288" s="246"/>
      <c r="CQ288" s="246"/>
      <c r="CR288" s="246"/>
      <c r="CS288" s="246"/>
      <c r="CT288" s="246"/>
      <c r="CU288" s="246"/>
      <c r="CV288" s="246"/>
      <c r="CW288" s="246"/>
      <c r="CX288" s="246"/>
      <c r="CY288" s="246"/>
      <c r="CZ288" s="246"/>
      <c r="DA288" s="246"/>
      <c r="DB288" s="246"/>
      <c r="DC288" s="246"/>
      <c r="DD288" s="246"/>
      <c r="DE288" s="246"/>
      <c r="DF288" s="246"/>
      <c r="DG288" s="246"/>
      <c r="DH288" s="246"/>
      <c r="DI288" s="246"/>
      <c r="DJ288" s="246"/>
      <c r="DK288" s="246"/>
      <c r="DL288" s="246"/>
    </row>
    <row r="289" spans="1:116" x14ac:dyDescent="0.25">
      <c r="A289" s="246"/>
      <c r="B289" s="246"/>
      <c r="C289" s="246"/>
      <c r="D289" s="246"/>
      <c r="E289" s="246"/>
      <c r="F289" s="246"/>
      <c r="G289" s="246"/>
      <c r="H289" s="246"/>
      <c r="I289" s="246"/>
      <c r="J289" s="246"/>
      <c r="K289" s="246"/>
      <c r="L289" s="246"/>
      <c r="M289" s="246"/>
      <c r="N289" s="246"/>
      <c r="O289" s="246"/>
      <c r="P289" s="246"/>
      <c r="Q289" s="246"/>
      <c r="R289" s="246"/>
      <c r="S289" s="246"/>
      <c r="T289" s="246"/>
      <c r="U289" s="246"/>
      <c r="V289" s="246"/>
      <c r="W289" s="246"/>
      <c r="X289" s="246"/>
      <c r="Y289" s="246"/>
      <c r="Z289" s="246"/>
      <c r="AA289" s="246"/>
      <c r="AB289" s="246"/>
      <c r="AC289" s="246"/>
      <c r="AD289" s="246"/>
      <c r="AE289" s="246"/>
      <c r="AF289" s="246"/>
      <c r="AG289" s="246"/>
      <c r="AH289" s="246"/>
      <c r="AI289" s="246"/>
      <c r="AJ289" s="246"/>
      <c r="AK289" s="246"/>
      <c r="AL289" s="246"/>
      <c r="AM289" s="246"/>
      <c r="AN289" s="246"/>
      <c r="AO289" s="246"/>
      <c r="AP289" s="246"/>
      <c r="AQ289" s="246"/>
      <c r="AR289" s="246"/>
      <c r="AS289" s="246"/>
      <c r="AT289" s="246"/>
      <c r="AU289" s="246"/>
      <c r="AV289" s="246"/>
      <c r="AW289" s="246"/>
      <c r="AX289" s="246"/>
      <c r="AY289" s="246"/>
      <c r="AZ289" s="246"/>
      <c r="BA289" s="246"/>
      <c r="BB289" s="246"/>
      <c r="BC289" s="246"/>
      <c r="BD289" s="246"/>
      <c r="BE289" s="246"/>
      <c r="BF289" s="246"/>
      <c r="BG289" s="246"/>
      <c r="BH289" s="246"/>
      <c r="BI289" s="246"/>
      <c r="BJ289" s="246"/>
      <c r="BK289" s="246"/>
      <c r="BL289" s="246"/>
      <c r="BM289" s="246"/>
      <c r="BN289" s="246"/>
      <c r="BO289" s="246"/>
      <c r="BP289" s="246"/>
      <c r="BQ289" s="246"/>
      <c r="BR289" s="246"/>
      <c r="BS289" s="246"/>
      <c r="BT289" s="246"/>
      <c r="BU289" s="246"/>
      <c r="BV289" s="246"/>
      <c r="BW289" s="246"/>
      <c r="BX289" s="246"/>
      <c r="BY289" s="246"/>
      <c r="BZ289" s="246"/>
      <c r="CA289" s="246"/>
      <c r="CB289" s="246"/>
      <c r="CC289" s="246"/>
      <c r="CD289" s="246"/>
      <c r="CE289" s="246"/>
      <c r="CF289" s="246"/>
      <c r="CG289" s="246"/>
      <c r="CH289" s="246"/>
      <c r="CI289" s="246"/>
      <c r="CJ289" s="246"/>
      <c r="CK289" s="246"/>
      <c r="CL289" s="246"/>
      <c r="CM289" s="246"/>
      <c r="CN289" s="246"/>
      <c r="CO289" s="246"/>
      <c r="CP289" s="246"/>
      <c r="CQ289" s="246"/>
      <c r="CR289" s="246"/>
      <c r="CS289" s="246"/>
      <c r="CT289" s="246"/>
      <c r="CU289" s="246"/>
      <c r="CV289" s="246"/>
      <c r="CW289" s="246"/>
      <c r="CX289" s="246"/>
      <c r="CY289" s="246"/>
      <c r="CZ289" s="246"/>
      <c r="DA289" s="246"/>
      <c r="DB289" s="246"/>
      <c r="DC289" s="246"/>
      <c r="DD289" s="246"/>
      <c r="DE289" s="246"/>
      <c r="DF289" s="246"/>
      <c r="DG289" s="246"/>
      <c r="DH289" s="246"/>
      <c r="DI289" s="246"/>
      <c r="DJ289" s="246"/>
      <c r="DK289" s="246"/>
      <c r="DL289" s="246"/>
    </row>
    <row r="290" spans="1:116" x14ac:dyDescent="0.25">
      <c r="A290" s="246"/>
      <c r="B290" s="246"/>
      <c r="C290" s="246"/>
      <c r="D290" s="246"/>
      <c r="E290" s="246"/>
      <c r="F290" s="246"/>
      <c r="G290" s="246"/>
      <c r="H290" s="246"/>
      <c r="I290" s="246"/>
      <c r="J290" s="246"/>
      <c r="K290" s="246"/>
      <c r="L290" s="246"/>
      <c r="M290" s="246"/>
      <c r="N290" s="246"/>
      <c r="O290" s="246"/>
      <c r="P290" s="246"/>
      <c r="Q290" s="246"/>
      <c r="R290" s="246"/>
      <c r="S290" s="246"/>
      <c r="T290" s="246"/>
      <c r="U290" s="246"/>
      <c r="V290" s="246"/>
      <c r="W290" s="246"/>
      <c r="X290" s="246"/>
      <c r="Y290" s="246"/>
      <c r="Z290" s="246"/>
      <c r="AA290" s="246"/>
      <c r="AB290" s="246"/>
      <c r="AC290" s="246"/>
      <c r="AD290" s="246"/>
      <c r="AE290" s="246"/>
      <c r="AF290" s="246"/>
      <c r="AG290" s="246"/>
      <c r="AH290" s="246"/>
      <c r="AI290" s="246"/>
      <c r="AJ290" s="246"/>
      <c r="AK290" s="246"/>
      <c r="AL290" s="246"/>
      <c r="AM290" s="246"/>
      <c r="AN290" s="246"/>
      <c r="AO290" s="246"/>
      <c r="AP290" s="246"/>
      <c r="AQ290" s="246"/>
      <c r="AR290" s="246"/>
      <c r="AS290" s="246"/>
      <c r="AT290" s="246"/>
      <c r="AU290" s="246"/>
      <c r="AV290" s="246"/>
      <c r="AW290" s="246"/>
      <c r="AX290" s="246"/>
      <c r="AY290" s="246"/>
      <c r="AZ290" s="246"/>
      <c r="BA290" s="246"/>
      <c r="BB290" s="246"/>
      <c r="BC290" s="246"/>
      <c r="BD290" s="246"/>
      <c r="BE290" s="246"/>
      <c r="BF290" s="246"/>
      <c r="BG290" s="246"/>
      <c r="BH290" s="246"/>
      <c r="BI290" s="246"/>
      <c r="BJ290" s="246"/>
      <c r="BK290" s="246"/>
      <c r="BL290" s="246"/>
      <c r="BM290" s="246"/>
      <c r="BN290" s="246"/>
      <c r="BO290" s="246"/>
      <c r="BP290" s="246"/>
      <c r="BQ290" s="246"/>
      <c r="BR290" s="246"/>
      <c r="BS290" s="246"/>
      <c r="BT290" s="246"/>
      <c r="BU290" s="246"/>
      <c r="BV290" s="246"/>
      <c r="BW290" s="246"/>
      <c r="BX290" s="246"/>
      <c r="BY290" s="246"/>
      <c r="BZ290" s="246"/>
      <c r="CA290" s="246"/>
      <c r="CB290" s="246"/>
      <c r="CC290" s="246"/>
      <c r="CD290" s="246"/>
      <c r="CE290" s="246"/>
      <c r="CF290" s="246"/>
      <c r="CG290" s="246"/>
      <c r="CH290" s="246"/>
      <c r="CI290" s="246"/>
      <c r="CJ290" s="246"/>
      <c r="CK290" s="246"/>
      <c r="CL290" s="246"/>
      <c r="CM290" s="246"/>
      <c r="CN290" s="246"/>
      <c r="CO290" s="246"/>
      <c r="CP290" s="246"/>
      <c r="CQ290" s="246"/>
      <c r="CR290" s="246"/>
      <c r="CS290" s="246"/>
      <c r="CT290" s="246"/>
      <c r="CU290" s="246"/>
      <c r="CV290" s="246"/>
      <c r="CW290" s="246"/>
      <c r="CX290" s="246"/>
      <c r="CY290" s="246"/>
      <c r="CZ290" s="246"/>
      <c r="DA290" s="246"/>
      <c r="DB290" s="246"/>
      <c r="DC290" s="246"/>
      <c r="DD290" s="246"/>
      <c r="DE290" s="246"/>
      <c r="DF290" s="246"/>
      <c r="DG290" s="246"/>
      <c r="DH290" s="246"/>
      <c r="DI290" s="246"/>
      <c r="DJ290" s="246"/>
      <c r="DK290" s="246"/>
      <c r="DL290" s="246"/>
    </row>
    <row r="291" spans="1:116" x14ac:dyDescent="0.25">
      <c r="A291" s="246"/>
      <c r="B291" s="246"/>
      <c r="C291" s="246"/>
      <c r="D291" s="246"/>
      <c r="E291" s="246"/>
      <c r="F291" s="246"/>
      <c r="G291" s="246"/>
      <c r="H291" s="246"/>
      <c r="I291" s="246"/>
      <c r="J291" s="246"/>
      <c r="K291" s="246"/>
      <c r="L291" s="246"/>
      <c r="M291" s="246"/>
      <c r="N291" s="246"/>
      <c r="O291" s="246"/>
      <c r="P291" s="246"/>
      <c r="Q291" s="246"/>
      <c r="R291" s="246"/>
      <c r="S291" s="246"/>
      <c r="T291" s="246"/>
      <c r="U291" s="246"/>
      <c r="V291" s="246"/>
      <c r="W291" s="246"/>
      <c r="X291" s="246"/>
      <c r="Y291" s="246"/>
      <c r="Z291" s="246"/>
      <c r="AA291" s="246"/>
      <c r="AB291" s="246"/>
      <c r="AC291" s="246"/>
      <c r="AD291" s="246"/>
      <c r="AE291" s="246"/>
      <c r="AF291" s="246"/>
      <c r="AG291" s="246"/>
      <c r="AH291" s="246"/>
      <c r="AI291" s="246"/>
      <c r="AJ291" s="246"/>
      <c r="AK291" s="246"/>
      <c r="AL291" s="246"/>
      <c r="AM291" s="246"/>
      <c r="AN291" s="246"/>
      <c r="AO291" s="246"/>
      <c r="AP291" s="246"/>
      <c r="AQ291" s="246"/>
      <c r="AR291" s="246"/>
      <c r="AS291" s="246"/>
      <c r="AT291" s="246"/>
      <c r="AU291" s="246"/>
      <c r="AV291" s="246"/>
      <c r="AW291" s="246"/>
      <c r="AX291" s="246"/>
      <c r="AY291" s="246"/>
      <c r="AZ291" s="246"/>
      <c r="BA291" s="246"/>
      <c r="BB291" s="246"/>
      <c r="BC291" s="246"/>
      <c r="BD291" s="246"/>
      <c r="BE291" s="246"/>
      <c r="BF291" s="246"/>
      <c r="BG291" s="246"/>
      <c r="BH291" s="246"/>
      <c r="BI291" s="246"/>
      <c r="BJ291" s="246"/>
      <c r="BK291" s="246"/>
      <c r="BL291" s="246"/>
      <c r="BM291" s="246"/>
      <c r="BN291" s="246"/>
      <c r="BO291" s="246"/>
      <c r="BP291" s="246"/>
      <c r="BQ291" s="246"/>
      <c r="BR291" s="246"/>
      <c r="BS291" s="246"/>
      <c r="BT291" s="246"/>
      <c r="BU291" s="246"/>
      <c r="BV291" s="246"/>
      <c r="BW291" s="246"/>
      <c r="BX291" s="246"/>
      <c r="BY291" s="246"/>
      <c r="BZ291" s="246"/>
      <c r="CA291" s="246"/>
      <c r="CB291" s="246"/>
      <c r="CC291" s="246"/>
      <c r="CD291" s="246"/>
      <c r="CE291" s="246"/>
      <c r="CF291" s="246"/>
      <c r="CG291" s="246"/>
      <c r="CH291" s="246"/>
      <c r="CI291" s="246"/>
      <c r="CJ291" s="246"/>
      <c r="CK291" s="246"/>
      <c r="CL291" s="246"/>
      <c r="CM291" s="246"/>
      <c r="CN291" s="246"/>
      <c r="CO291" s="246"/>
      <c r="CP291" s="246"/>
      <c r="CQ291" s="246"/>
      <c r="CR291" s="246"/>
      <c r="CS291" s="246"/>
      <c r="CT291" s="246"/>
      <c r="CU291" s="246"/>
      <c r="CV291" s="246"/>
      <c r="CW291" s="246"/>
      <c r="CX291" s="246"/>
      <c r="CY291" s="246"/>
      <c r="CZ291" s="246"/>
      <c r="DA291" s="246"/>
      <c r="DB291" s="246"/>
      <c r="DC291" s="246"/>
      <c r="DD291" s="246"/>
      <c r="DE291" s="246"/>
      <c r="DF291" s="246"/>
      <c r="DG291" s="246"/>
      <c r="DH291" s="246"/>
      <c r="DI291" s="246"/>
      <c r="DJ291" s="246"/>
      <c r="DK291" s="246"/>
      <c r="DL291" s="246"/>
    </row>
    <row r="292" spans="1:116" x14ac:dyDescent="0.25">
      <c r="A292" s="246"/>
      <c r="B292" s="246"/>
      <c r="C292" s="246"/>
      <c r="D292" s="246"/>
      <c r="E292" s="246"/>
      <c r="F292" s="246"/>
      <c r="G292" s="246"/>
      <c r="H292" s="246"/>
      <c r="I292" s="246"/>
      <c r="J292" s="246"/>
      <c r="K292" s="246"/>
      <c r="L292" s="246"/>
      <c r="M292" s="246"/>
      <c r="N292" s="246"/>
      <c r="O292" s="246"/>
      <c r="P292" s="246"/>
      <c r="Q292" s="246"/>
      <c r="R292" s="246"/>
      <c r="S292" s="246"/>
      <c r="T292" s="246"/>
      <c r="U292" s="246"/>
      <c r="V292" s="246"/>
      <c r="W292" s="246"/>
      <c r="X292" s="246"/>
      <c r="Y292" s="246"/>
      <c r="Z292" s="246"/>
      <c r="AA292" s="246"/>
      <c r="AB292" s="246"/>
      <c r="AC292" s="246"/>
      <c r="AD292" s="246"/>
      <c r="AE292" s="246"/>
      <c r="AF292" s="246"/>
      <c r="AG292" s="246"/>
      <c r="AH292" s="246"/>
      <c r="AI292" s="246"/>
      <c r="AJ292" s="246"/>
      <c r="AK292" s="246"/>
      <c r="AL292" s="246"/>
      <c r="AM292" s="246"/>
      <c r="AN292" s="246"/>
      <c r="AO292" s="246"/>
      <c r="AP292" s="246"/>
      <c r="AQ292" s="246"/>
      <c r="AR292" s="246"/>
      <c r="AS292" s="246"/>
      <c r="AT292" s="246"/>
      <c r="AU292" s="246"/>
      <c r="AV292" s="246"/>
      <c r="AW292" s="246"/>
      <c r="AX292" s="246"/>
      <c r="AY292" s="246"/>
      <c r="AZ292" s="246"/>
      <c r="BA292" s="246"/>
      <c r="BB292" s="246"/>
      <c r="BC292" s="246"/>
      <c r="BD292" s="246"/>
      <c r="BE292" s="246"/>
      <c r="BF292" s="246"/>
      <c r="BG292" s="246"/>
      <c r="BH292" s="246"/>
      <c r="BI292" s="246"/>
      <c r="BJ292" s="246"/>
      <c r="BK292" s="246"/>
      <c r="BL292" s="246"/>
      <c r="BM292" s="246"/>
      <c r="BN292" s="246"/>
      <c r="BO292" s="246"/>
      <c r="BP292" s="246"/>
      <c r="BQ292" s="246"/>
      <c r="BR292" s="246"/>
      <c r="BS292" s="246"/>
      <c r="BT292" s="246"/>
      <c r="BU292" s="246"/>
      <c r="BV292" s="246"/>
      <c r="BW292" s="246"/>
      <c r="BX292" s="246"/>
      <c r="BY292" s="246"/>
      <c r="BZ292" s="246"/>
      <c r="CA292" s="246"/>
      <c r="CB292" s="246"/>
      <c r="CC292" s="246"/>
      <c r="CD292" s="246"/>
      <c r="CE292" s="246"/>
      <c r="CF292" s="246"/>
      <c r="CG292" s="246"/>
      <c r="CH292" s="246"/>
      <c r="CI292" s="246"/>
      <c r="CJ292" s="246"/>
      <c r="CK292" s="246"/>
      <c r="CL292" s="246"/>
      <c r="CM292" s="246"/>
      <c r="CN292" s="246"/>
      <c r="CO292" s="246"/>
      <c r="CP292" s="246"/>
      <c r="CQ292" s="246"/>
      <c r="CR292" s="246"/>
      <c r="CS292" s="246"/>
      <c r="CT292" s="246"/>
      <c r="CU292" s="246"/>
      <c r="CV292" s="246"/>
      <c r="CW292" s="246"/>
      <c r="CX292" s="246"/>
      <c r="CY292" s="246"/>
      <c r="CZ292" s="246"/>
      <c r="DA292" s="246"/>
      <c r="DB292" s="246"/>
      <c r="DC292" s="246"/>
      <c r="DD292" s="246"/>
      <c r="DE292" s="246"/>
      <c r="DF292" s="246"/>
      <c r="DG292" s="246"/>
      <c r="DH292" s="246"/>
      <c r="DI292" s="246"/>
      <c r="DJ292" s="246"/>
      <c r="DK292" s="246"/>
      <c r="DL292" s="246"/>
    </row>
    <row r="293" spans="1:116" x14ac:dyDescent="0.25">
      <c r="A293" s="246"/>
      <c r="B293" s="246"/>
      <c r="C293" s="246"/>
      <c r="D293" s="246"/>
      <c r="E293" s="246"/>
      <c r="F293" s="246"/>
      <c r="G293" s="246"/>
      <c r="H293" s="246"/>
      <c r="I293" s="246"/>
      <c r="J293" s="246"/>
      <c r="K293" s="246"/>
      <c r="L293" s="246"/>
      <c r="M293" s="246"/>
      <c r="N293" s="246"/>
      <c r="O293" s="246"/>
      <c r="P293" s="246"/>
      <c r="Q293" s="246"/>
      <c r="R293" s="246"/>
      <c r="S293" s="246"/>
      <c r="T293" s="246"/>
      <c r="U293" s="246"/>
      <c r="V293" s="246"/>
      <c r="W293" s="246"/>
      <c r="X293" s="246"/>
      <c r="Y293" s="246"/>
      <c r="Z293" s="246"/>
      <c r="AA293" s="246"/>
      <c r="AB293" s="246"/>
      <c r="AC293" s="246"/>
      <c r="AD293" s="246"/>
      <c r="AE293" s="246"/>
      <c r="AF293" s="246"/>
      <c r="AG293" s="246"/>
      <c r="AH293" s="246"/>
      <c r="AI293" s="246"/>
      <c r="AJ293" s="246"/>
      <c r="AK293" s="246"/>
      <c r="AL293" s="246"/>
      <c r="AM293" s="246"/>
      <c r="AN293" s="246"/>
      <c r="AO293" s="246"/>
      <c r="AP293" s="246"/>
      <c r="AQ293" s="246"/>
      <c r="AR293" s="246"/>
      <c r="AS293" s="246"/>
      <c r="AT293" s="246"/>
      <c r="AU293" s="246"/>
      <c r="AV293" s="246"/>
      <c r="AW293" s="246"/>
      <c r="AX293" s="246"/>
      <c r="AY293" s="246"/>
      <c r="AZ293" s="246"/>
      <c r="BA293" s="246"/>
      <c r="BB293" s="246"/>
      <c r="BC293" s="246"/>
      <c r="BD293" s="246"/>
      <c r="BE293" s="246"/>
      <c r="BF293" s="246"/>
      <c r="BG293" s="246"/>
      <c r="BH293" s="246"/>
      <c r="BI293" s="246"/>
      <c r="BJ293" s="246"/>
      <c r="BK293" s="246"/>
      <c r="BL293" s="246"/>
      <c r="BM293" s="246"/>
      <c r="BN293" s="246"/>
      <c r="BO293" s="246"/>
      <c r="BP293" s="246"/>
      <c r="BQ293" s="246"/>
      <c r="BR293" s="246"/>
      <c r="BS293" s="246"/>
      <c r="BT293" s="246"/>
      <c r="BU293" s="246"/>
      <c r="BV293" s="246"/>
      <c r="BW293" s="246"/>
      <c r="BX293" s="246"/>
      <c r="BY293" s="246"/>
      <c r="BZ293" s="246"/>
      <c r="CA293" s="246"/>
      <c r="CB293" s="246"/>
      <c r="CC293" s="246"/>
      <c r="CD293" s="246"/>
      <c r="CE293" s="246"/>
      <c r="CF293" s="246"/>
      <c r="CG293" s="246"/>
      <c r="CH293" s="246"/>
      <c r="CI293" s="246"/>
      <c r="CJ293" s="246"/>
      <c r="CK293" s="246"/>
      <c r="CL293" s="246"/>
      <c r="CM293" s="246"/>
      <c r="CN293" s="246"/>
      <c r="CO293" s="246"/>
      <c r="CP293" s="246"/>
      <c r="CQ293" s="246"/>
      <c r="CR293" s="246"/>
      <c r="CS293" s="246"/>
      <c r="CT293" s="246"/>
      <c r="CU293" s="246"/>
      <c r="CV293" s="246"/>
      <c r="CW293" s="246"/>
      <c r="CX293" s="246"/>
      <c r="CY293" s="246"/>
      <c r="CZ293" s="246"/>
      <c r="DA293" s="246"/>
      <c r="DB293" s="246"/>
      <c r="DC293" s="246"/>
      <c r="DD293" s="246"/>
      <c r="DE293" s="246"/>
      <c r="DF293" s="246"/>
      <c r="DG293" s="246"/>
      <c r="DH293" s="246"/>
      <c r="DI293" s="246"/>
      <c r="DJ293" s="246"/>
      <c r="DK293" s="246"/>
      <c r="DL293" s="246"/>
    </row>
    <row r="294" spans="1:116" x14ac:dyDescent="0.25">
      <c r="A294" s="246"/>
      <c r="B294" s="246"/>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c r="Y294" s="246"/>
      <c r="Z294" s="246"/>
      <c r="AA294" s="246"/>
      <c r="AB294" s="246"/>
      <c r="AC294" s="246"/>
      <c r="AD294" s="246"/>
      <c r="AE294" s="246"/>
      <c r="AF294" s="246"/>
      <c r="AG294" s="246"/>
      <c r="AH294" s="246"/>
      <c r="AI294" s="246"/>
      <c r="AJ294" s="246"/>
      <c r="AK294" s="246"/>
      <c r="AL294" s="246"/>
      <c r="AM294" s="246"/>
      <c r="AN294" s="246"/>
      <c r="AO294" s="246"/>
      <c r="AP294" s="246"/>
      <c r="AQ294" s="246"/>
      <c r="AR294" s="246"/>
      <c r="AS294" s="246"/>
      <c r="AT294" s="246"/>
      <c r="AU294" s="246"/>
      <c r="AV294" s="246"/>
      <c r="AW294" s="246"/>
      <c r="AX294" s="246"/>
      <c r="AY294" s="246"/>
      <c r="AZ294" s="246"/>
      <c r="BA294" s="246"/>
      <c r="BB294" s="246"/>
      <c r="BC294" s="246"/>
      <c r="BD294" s="246"/>
      <c r="BE294" s="246"/>
      <c r="BF294" s="246"/>
      <c r="BG294" s="246"/>
      <c r="BH294" s="246"/>
      <c r="BI294" s="246"/>
      <c r="BJ294" s="246"/>
      <c r="BK294" s="246"/>
      <c r="BL294" s="246"/>
      <c r="BM294" s="246"/>
      <c r="BN294" s="246"/>
      <c r="BO294" s="246"/>
      <c r="BP294" s="246"/>
      <c r="BQ294" s="246"/>
      <c r="BR294" s="246"/>
      <c r="BS294" s="246"/>
      <c r="BT294" s="246"/>
      <c r="BU294" s="246"/>
      <c r="BV294" s="246"/>
      <c r="BW294" s="246"/>
      <c r="BX294" s="246"/>
      <c r="BY294" s="246"/>
      <c r="BZ294" s="246"/>
      <c r="CA294" s="246"/>
      <c r="CB294" s="246"/>
      <c r="CC294" s="246"/>
      <c r="CD294" s="246"/>
      <c r="CE294" s="246"/>
      <c r="CF294" s="246"/>
      <c r="CG294" s="246"/>
      <c r="CH294" s="246"/>
      <c r="CI294" s="246"/>
      <c r="CJ294" s="246"/>
      <c r="CK294" s="246"/>
      <c r="CL294" s="246"/>
      <c r="CM294" s="246"/>
      <c r="CN294" s="246"/>
      <c r="CO294" s="246"/>
      <c r="CP294" s="246"/>
      <c r="CQ294" s="246"/>
      <c r="CR294" s="246"/>
      <c r="CS294" s="246"/>
      <c r="CT294" s="246"/>
      <c r="CU294" s="246"/>
      <c r="CV294" s="246"/>
      <c r="CW294" s="246"/>
      <c r="CX294" s="246"/>
      <c r="CY294" s="246"/>
      <c r="CZ294" s="246"/>
      <c r="DA294" s="246"/>
      <c r="DB294" s="246"/>
      <c r="DC294" s="246"/>
      <c r="DD294" s="246"/>
      <c r="DE294" s="246"/>
      <c r="DF294" s="246"/>
      <c r="DG294" s="246"/>
      <c r="DH294" s="246"/>
      <c r="DI294" s="246"/>
      <c r="DJ294" s="246"/>
      <c r="DK294" s="246"/>
      <c r="DL294" s="246"/>
    </row>
    <row r="295" spans="1:116" x14ac:dyDescent="0.25">
      <c r="A295" s="246"/>
      <c r="B295" s="246"/>
      <c r="C295" s="246"/>
      <c r="D295" s="246"/>
      <c r="E295" s="246"/>
      <c r="F295" s="246"/>
      <c r="G295" s="246"/>
      <c r="H295" s="246"/>
      <c r="I295" s="246"/>
      <c r="J295" s="246"/>
      <c r="K295" s="246"/>
      <c r="L295" s="246"/>
      <c r="M295" s="246"/>
      <c r="N295" s="246"/>
      <c r="O295" s="246"/>
      <c r="P295" s="246"/>
      <c r="Q295" s="246"/>
      <c r="R295" s="246"/>
      <c r="S295" s="246"/>
      <c r="T295" s="246"/>
      <c r="U295" s="246"/>
      <c r="V295" s="246"/>
      <c r="W295" s="246"/>
      <c r="X295" s="246"/>
      <c r="Y295" s="246"/>
      <c r="Z295" s="246"/>
      <c r="AA295" s="246"/>
      <c r="AB295" s="246"/>
      <c r="AC295" s="246"/>
      <c r="AD295" s="246"/>
      <c r="AE295" s="246"/>
      <c r="AF295" s="246"/>
      <c r="AG295" s="246"/>
      <c r="AH295" s="246"/>
      <c r="AI295" s="246"/>
      <c r="AJ295" s="246"/>
      <c r="AK295" s="246"/>
      <c r="AL295" s="246"/>
      <c r="AM295" s="246"/>
      <c r="AN295" s="246"/>
      <c r="AO295" s="246"/>
      <c r="AP295" s="246"/>
      <c r="AQ295" s="246"/>
      <c r="AR295" s="246"/>
      <c r="AS295" s="246"/>
      <c r="AT295" s="246"/>
      <c r="AU295" s="246"/>
      <c r="AV295" s="246"/>
      <c r="AW295" s="246"/>
      <c r="AX295" s="246"/>
      <c r="AY295" s="246"/>
      <c r="AZ295" s="246"/>
      <c r="BA295" s="246"/>
      <c r="BB295" s="246"/>
      <c r="BC295" s="246"/>
      <c r="BD295" s="246"/>
      <c r="BE295" s="246"/>
      <c r="BF295" s="246"/>
      <c r="BG295" s="246"/>
      <c r="BH295" s="246"/>
      <c r="BI295" s="246"/>
      <c r="BJ295" s="246"/>
      <c r="BK295" s="246"/>
      <c r="BL295" s="246"/>
      <c r="BM295" s="246"/>
      <c r="BN295" s="246"/>
      <c r="BO295" s="246"/>
      <c r="BP295" s="246"/>
      <c r="BQ295" s="246"/>
      <c r="BR295" s="246"/>
      <c r="BS295" s="246"/>
      <c r="BT295" s="246"/>
      <c r="BU295" s="246"/>
      <c r="BV295" s="246"/>
      <c r="BW295" s="246"/>
      <c r="BX295" s="246"/>
      <c r="BY295" s="246"/>
      <c r="BZ295" s="246"/>
      <c r="CA295" s="246"/>
      <c r="CB295" s="246"/>
      <c r="CC295" s="246"/>
      <c r="CD295" s="246"/>
      <c r="CE295" s="246"/>
      <c r="CF295" s="246"/>
      <c r="CG295" s="246"/>
      <c r="CH295" s="246"/>
      <c r="CI295" s="246"/>
      <c r="CJ295" s="246"/>
      <c r="CK295" s="246"/>
      <c r="CL295" s="246"/>
      <c r="CM295" s="246"/>
      <c r="CN295" s="246"/>
      <c r="CO295" s="246"/>
      <c r="CP295" s="246"/>
      <c r="CQ295" s="246"/>
      <c r="CR295" s="246"/>
      <c r="CS295" s="246"/>
      <c r="CT295" s="246"/>
      <c r="CU295" s="246"/>
      <c r="CV295" s="246"/>
      <c r="CW295" s="246"/>
      <c r="CX295" s="246"/>
      <c r="CY295" s="246"/>
      <c r="CZ295" s="246"/>
      <c r="DA295" s="246"/>
      <c r="DB295" s="246"/>
      <c r="DC295" s="246"/>
      <c r="DD295" s="246"/>
      <c r="DE295" s="246"/>
      <c r="DF295" s="246"/>
      <c r="DG295" s="246"/>
      <c r="DH295" s="246"/>
      <c r="DI295" s="246"/>
      <c r="DJ295" s="246"/>
      <c r="DK295" s="246"/>
      <c r="DL295" s="24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5" x14ac:dyDescent="0.25"/>
  <cols>
    <col min="1" max="1" width="25" style="208" customWidth="1"/>
    <col min="2" max="2" width="12" style="208" customWidth="1"/>
    <col min="3" max="4" width="15" style="208" customWidth="1"/>
    <col min="5" max="5" width="12" style="208" customWidth="1"/>
    <col min="6" max="6" width="16" style="208" customWidth="1"/>
    <col min="7" max="7" width="10" style="208" customWidth="1"/>
    <col min="8" max="11" width="6" style="208" customWidth="1"/>
    <col min="12" max="12" width="8" style="208" customWidth="1"/>
    <col min="13" max="16" width="6" style="208" customWidth="1"/>
    <col min="17" max="18" width="8" style="208" customWidth="1"/>
  </cols>
  <sheetData>
    <row r="1" spans="1:18" ht="90" customHeight="1" x14ac:dyDescent="0.25">
      <c r="A1" s="254" t="s">
        <v>6776</v>
      </c>
      <c r="B1" s="254" t="s">
        <v>6778</v>
      </c>
      <c r="C1" s="254" t="s">
        <v>6779</v>
      </c>
      <c r="D1" s="255" t="s">
        <v>6824</v>
      </c>
      <c r="E1" s="256" t="s">
        <v>7256</v>
      </c>
      <c r="F1" s="256" t="s">
        <v>665</v>
      </c>
      <c r="G1" s="256" t="s">
        <v>6925</v>
      </c>
      <c r="H1" s="256" t="s">
        <v>6926</v>
      </c>
      <c r="I1" s="256" t="s">
        <v>6839</v>
      </c>
      <c r="J1" s="256" t="s">
        <v>6836</v>
      </c>
      <c r="K1" s="256" t="s">
        <v>6927</v>
      </c>
      <c r="L1" s="256" t="s">
        <v>6842</v>
      </c>
      <c r="M1" s="256" t="s">
        <v>6928</v>
      </c>
      <c r="N1" s="256" t="s">
        <v>6929</v>
      </c>
      <c r="O1" s="256" t="s">
        <v>6849</v>
      </c>
      <c r="P1" s="256" t="s">
        <v>6850</v>
      </c>
      <c r="Q1" s="256" t="s">
        <v>6930</v>
      </c>
      <c r="R1" s="256" t="s">
        <v>6931</v>
      </c>
    </row>
    <row r="2" spans="1:18" x14ac:dyDescent="0.25">
      <c r="A2" s="257"/>
      <c r="B2" s="257"/>
      <c r="C2" s="257"/>
      <c r="D2" s="258"/>
      <c r="E2" s="259" t="s">
        <v>6943</v>
      </c>
      <c r="F2" s="259" t="s">
        <v>6943</v>
      </c>
      <c r="G2" s="259" t="s">
        <v>6944</v>
      </c>
      <c r="H2" s="259" t="s">
        <v>6943</v>
      </c>
      <c r="I2" s="259" t="s">
        <v>6943</v>
      </c>
      <c r="J2" s="259" t="s">
        <v>6943</v>
      </c>
      <c r="K2" s="259" t="s">
        <v>6943</v>
      </c>
      <c r="L2" s="259" t="s">
        <v>6917</v>
      </c>
      <c r="M2" s="259" t="s">
        <v>6943</v>
      </c>
      <c r="N2" s="259" t="s">
        <v>6943</v>
      </c>
      <c r="O2" s="259" t="s">
        <v>6943</v>
      </c>
      <c r="P2" s="259" t="s">
        <v>6943</v>
      </c>
      <c r="Q2" s="259" t="s">
        <v>6917</v>
      </c>
      <c r="R2" s="259" t="s">
        <v>6916</v>
      </c>
    </row>
    <row r="3" spans="1:18" x14ac:dyDescent="0.25">
      <c r="A3" s="260" t="s">
        <v>913</v>
      </c>
      <c r="B3" s="260" t="s">
        <v>914</v>
      </c>
      <c r="C3" s="260" t="s">
        <v>7257</v>
      </c>
      <c r="D3" s="261" t="s">
        <v>7258</v>
      </c>
      <c r="E3" s="262">
        <f>'Country Indicator Data'!P37+'Country Indicator Data'!P127+'Country Indicator Data'!P128+'Country Indicator Data'!P170</f>
        <v>3909380</v>
      </c>
      <c r="F3" s="262">
        <f>VLOOKUP(B3,'Core Indicators'!$C$3:$G$198,5,FALSE)</f>
        <v>267437000</v>
      </c>
      <c r="G3" s="263">
        <f>AVERAGE('Country Indicator Data'!C37,'Country Indicator Data'!C127,'Country Indicator Data'!C128,'Country Indicator Data'!C170)</f>
        <v>0.80926250092500007</v>
      </c>
      <c r="H3" s="263">
        <f>AVERAGE('Country Indicator Data'!D37,'Country Indicator Data'!D127,'Country Indicator Data'!D128,'Country Indicator Data'!D170)</f>
        <v>6.25</v>
      </c>
      <c r="I3" s="263">
        <f>AVERAGE('Country Indicator Data'!E37,'Country Indicator Data'!E127,'Country Indicator Data'!E128,'Country Indicator Data'!E170)</f>
        <v>7.4999999999999997E-2</v>
      </c>
      <c r="J3" s="263">
        <f>AVERAGE('Country Indicator Data'!F37,'Country Indicator Data'!F127,'Country Indicator Data'!F128,'Country Indicator Data'!F170)</f>
        <v>4.5083333333249991</v>
      </c>
      <c r="K3" s="263">
        <f>AVERAGE('Country Indicator Data'!G37,'Country Indicator Data'!G127,'Country Indicator Data'!G128,'Country Indicator Data'!G170)</f>
        <v>0.63819525333333338</v>
      </c>
      <c r="L3" s="263">
        <f>AVERAGE('Country Indicator Data'!H37,'Country Indicator Data'!H127,'Country Indicator Data'!H128,'Country Indicator Data'!H170)</f>
        <v>39.825000000000003</v>
      </c>
      <c r="M3" s="263">
        <f>AVERAGE('Country Indicator Data'!I37,'Country Indicator Data'!I127,'Country Indicator Data'!I128,'Country Indicator Data'!I170)</f>
        <v>8.5</v>
      </c>
      <c r="N3" s="262">
        <f>VLOOKUP($B3,'Core Indicators'!$C$3:$EU$891,149,FALSE)</f>
        <v>4189</v>
      </c>
      <c r="O3" s="263">
        <f>AVERAGE('Country Indicator Data'!K37,'Country Indicator Data'!K127,'Country Indicator Data'!K128,'Country Indicator Data'!K170)</f>
        <v>-0.95829504727499992</v>
      </c>
      <c r="P3" s="263">
        <f>AVERAGE('Country Indicator Data'!L37,'Country Indicator Data'!L127,'Country Indicator Data'!L128,'Country Indicator Data'!L170)</f>
        <v>3.9375</v>
      </c>
      <c r="Q3" s="263">
        <f>AVERAGE('Country Indicator Data'!M37,'Country Indicator Data'!M127,'Country Indicator Data'!M128,'Country Indicator Data'!M170)</f>
        <v>32.5</v>
      </c>
      <c r="R3" s="263">
        <f>AVERAGE('Country Indicator Data'!N37,'Country Indicator Data'!N127,'Country Indicator Data'!N128,'Country Indicator Data'!N170)</f>
        <v>25.75</v>
      </c>
    </row>
    <row r="4" spans="1:18" x14ac:dyDescent="0.25">
      <c r="A4" s="260" t="s">
        <v>1074</v>
      </c>
      <c r="B4" s="260" t="s">
        <v>1075</v>
      </c>
      <c r="C4" s="260" t="s">
        <v>7259</v>
      </c>
      <c r="D4" s="264" t="s">
        <v>7260</v>
      </c>
      <c r="E4" s="262">
        <f>'Country Indicator Data'!P26+'Country Indicator Data'!P40+'Country Indicator Data'!P53+'Country Indicator Data'!P138+'Country Indicator Data'!P177+'Country Indicator Data'!P188</f>
        <v>11883180</v>
      </c>
      <c r="F4" s="262">
        <f>VLOOKUP(B4,'Core Indicators'!$C$3:$G$198,5,FALSE)</f>
        <v>338382000</v>
      </c>
      <c r="G4" s="263">
        <f>AVERAGE('Country Indicator Data'!C26,'Country Indicator Data'!C40,'Country Indicator Data'!C53,'Country Indicator Data'!C138,'Country Indicator Data'!C177,'Country Indicator Data'!C188)</f>
        <v>0.4789911613333333</v>
      </c>
      <c r="H4" s="263">
        <f>AVERAGE('Country Indicator Data'!D26,'Country Indicator Data'!D40,'Country Indicator Data'!D53,'Country Indicator Data'!D138,'Country Indicator Data'!D177,'Country Indicator Data'!D188)</f>
        <v>9.8333333333333339</v>
      </c>
      <c r="I4" s="263">
        <f>AVERAGE('Country Indicator Data'!E26,'Country Indicator Data'!E40,'Country Indicator Data'!E53,'Country Indicator Data'!E138,'Country Indicator Data'!E177,'Country Indicator Data'!E188)</f>
        <v>0.26604999999999995</v>
      </c>
      <c r="J4" s="263">
        <f>AVERAGE('Country Indicator Data'!F26,'Country Indicator Data'!F40,'Country Indicator Data'!F53,'Country Indicator Data'!F138,'Country Indicator Data'!F177,'Country Indicator Data'!F188)</f>
        <v>6.5638888888833327</v>
      </c>
      <c r="K4" s="263">
        <f>AVERAGE('Country Indicator Data'!G26,'Country Indicator Data'!G40,'Country Indicator Data'!G53,'Country Indicator Data'!G138,'Country Indicator Data'!G177,'Country Indicator Data'!G188)</f>
        <v>0.39121394068333332</v>
      </c>
      <c r="L4" s="263">
        <f>AVERAGE('Country Indicator Data'!H26,'Country Indicator Data'!H40,'Country Indicator Data'!H53,'Country Indicator Data'!H138,'Country Indicator Data'!H177,'Country Indicator Data'!H188)</f>
        <v>46.166666666666664</v>
      </c>
      <c r="M4" s="263">
        <f>AVERAGE('Country Indicator Data'!I26,'Country Indicator Data'!I40,'Country Indicator Data'!I53,'Country Indicator Data'!I138,'Country Indicator Data'!I177,'Country Indicator Data'!I188)</f>
        <v>6</v>
      </c>
      <c r="N4" s="262" t="str">
        <f>VLOOKUP($B4,'Core Indicators'!$C$3:$EU$891,149,FALSE)</f>
        <v>x</v>
      </c>
      <c r="O4" s="263">
        <f>AVERAGE('Country Indicator Data'!K26,'Country Indicator Data'!K40,'Country Indicator Data'!K53,'Country Indicator Data'!K138,'Country Indicator Data'!K177,'Country Indicator Data'!K188)</f>
        <v>-0.68378533546666664</v>
      </c>
      <c r="P4" s="263">
        <f>AVERAGE('Country Indicator Data'!L26,'Country Indicator Data'!L40,'Country Indicator Data'!L53,'Country Indicator Data'!L138,'Country Indicator Data'!L177,'Country Indicator Data'!L188)</f>
        <v>5.916666666666667</v>
      </c>
      <c r="Q4" s="263">
        <f>AVERAGE('Country Indicator Data'!M26,'Country Indicator Data'!M40,'Country Indicator Data'!M53,'Country Indicator Data'!M138,'Country Indicator Data'!M177,'Country Indicator Data'!M188)</f>
        <v>62.666666666666664</v>
      </c>
      <c r="R4" s="263">
        <f>AVERAGE('Country Indicator Data'!N26,'Country Indicator Data'!N40,'Country Indicator Data'!N53,'Country Indicator Data'!N138,'Country Indicator Data'!N177,'Country Indicator Data'!N188)</f>
        <v>33.666666666666664</v>
      </c>
    </row>
    <row r="5" spans="1:18" x14ac:dyDescent="0.25">
      <c r="A5" s="260" t="s">
        <v>986</v>
      </c>
      <c r="B5" s="260" t="s">
        <v>987</v>
      </c>
      <c r="C5" s="260" t="s">
        <v>7261</v>
      </c>
      <c r="D5" s="264" t="s">
        <v>7262</v>
      </c>
      <c r="E5" s="262">
        <f>'Country Indicator Data'!P80+'Country Indicator Data'!P136</f>
        <v>3744070</v>
      </c>
      <c r="F5" s="262">
        <f>VLOOKUP(B5,'Core Indicators'!$C$3:$G$198,5,FALSE)</f>
        <v>1561970000</v>
      </c>
      <c r="G5" s="263">
        <f>AVERAGE('Country Indicator Data'!C80,'Country Indicator Data'!C136)</f>
        <v>0.75808737944999993</v>
      </c>
      <c r="H5" s="263">
        <f>AVERAGE('Country Indicator Data'!D80,'Country Indicator Data'!D136)</f>
        <v>5</v>
      </c>
      <c r="I5" s="263">
        <f>AVERAGE('Country Indicator Data'!E80,'Country Indicator Data'!E136)</f>
        <v>8.3500000000000005E-2</v>
      </c>
      <c r="J5" s="263">
        <f>AVERAGE('Country Indicator Data'!F80,'Country Indicator Data'!F136)</f>
        <v>5.5</v>
      </c>
      <c r="K5" s="263">
        <f>AVERAGE('Country Indicator Data'!G80,'Country Indicator Data'!G136)</f>
        <v>0.52410904214999998</v>
      </c>
      <c r="L5" s="263">
        <f>AVERAGE('Country Indicator Data'!H80,'Country Indicator Data'!H136)</f>
        <v>33.650000000000006</v>
      </c>
      <c r="M5" s="263">
        <f>AVERAGE('Country Indicator Data'!I80,'Country Indicator Data'!I136)</f>
        <v>6</v>
      </c>
      <c r="N5" s="262">
        <f>VLOOKUP($B5,'Core Indicators'!$C$3:$EU$891,149,FALSE)</f>
        <v>1240</v>
      </c>
      <c r="O5" s="263">
        <f>AVERAGE('Country Indicator Data'!K80,'Country Indicator Data'!K136)</f>
        <v>-0.34916854835</v>
      </c>
      <c r="P5" s="263">
        <f>AVERAGE('Country Indicator Data'!L80,'Country Indicator Data'!L136)</f>
        <v>5.125</v>
      </c>
      <c r="Q5" s="263">
        <f>AVERAGE('Country Indicator Data'!M80,'Country Indicator Data'!M136)</f>
        <v>54.5</v>
      </c>
      <c r="R5" s="263">
        <f>AVERAGE('Country Indicator Data'!N80,'Country Indicator Data'!N136)</f>
        <v>36.5</v>
      </c>
    </row>
    <row r="6" spans="1:18" x14ac:dyDescent="0.25">
      <c r="A6" s="260" t="s">
        <v>1112</v>
      </c>
      <c r="B6" s="260" t="s">
        <v>1113</v>
      </c>
      <c r="C6" s="260" t="s">
        <v>7263</v>
      </c>
      <c r="D6" s="264" t="s">
        <v>7264</v>
      </c>
      <c r="E6" s="262">
        <f>'Country Indicator Data'!P54+'Country Indicator Data'!P83+'Country Indicator Data'!P88+'Country Indicator Data'!P99+'Country Indicator Data'!P169+'Country Indicator Data'!P179</f>
        <v>2482040</v>
      </c>
      <c r="F6" s="262">
        <f>VLOOKUP(B6,'Core Indicators'!$C$3:$G$198,5,FALSE)</f>
        <v>219859000</v>
      </c>
      <c r="G6" s="263">
        <f>AVERAGE('Country Indicator Data'!C54,'Country Indicator Data'!C83,'Country Indicator Data'!C88,'Country Indicator Data'!C99,'Country Indicator Data'!C169,'Country Indicator Data'!C179)</f>
        <v>0.50963423659999996</v>
      </c>
      <c r="H6" s="263">
        <f>AVERAGE('Country Indicator Data'!D54,'Country Indicator Data'!D83,'Country Indicator Data'!D88,'Country Indicator Data'!D99,'Country Indicator Data'!D169,'Country Indicator Data'!D179)</f>
        <v>3.5</v>
      </c>
      <c r="I6" s="263">
        <f>AVERAGE('Country Indicator Data'!E54,'Country Indicator Data'!E83,'Country Indicator Data'!E88,'Country Indicator Data'!E99,'Country Indicator Data'!E169,'Country Indicator Data'!E179)</f>
        <v>0.32666666666666666</v>
      </c>
      <c r="J6" s="263">
        <f>AVERAGE('Country Indicator Data'!F54,'Country Indicator Data'!F83,'Country Indicator Data'!F88,'Country Indicator Data'!F99,'Country Indicator Data'!F169,'Country Indicator Data'!F179)</f>
        <v>3.966666666683333</v>
      </c>
      <c r="K6" s="263">
        <f>AVERAGE('Country Indicator Data'!G54,'Country Indicator Data'!G83,'Country Indicator Data'!G88,'Country Indicator Data'!G99,'Country Indicator Data'!G169,'Country Indicator Data'!G179)</f>
        <v>0.44548120716666667</v>
      </c>
      <c r="L6" s="263">
        <f>AVERAGE('Country Indicator Data'!H54,'Country Indicator Data'!H83,'Country Indicator Data'!H88,'Country Indicator Data'!H99,'Country Indicator Data'!H169,'Country Indicator Data'!H179)</f>
        <v>34.31666666666667</v>
      </c>
      <c r="M6" s="263">
        <f>AVERAGE('Country Indicator Data'!I54,'Country Indicator Data'!I83,'Country Indicator Data'!I88,'Country Indicator Data'!I99,'Country Indicator Data'!I169,'Country Indicator Data'!I179)</f>
        <v>8.3333333333333339</v>
      </c>
      <c r="N6" s="262">
        <f>VLOOKUP($B6,'Core Indicators'!$C$3:$EU$891,149,FALSE)</f>
        <v>3043</v>
      </c>
      <c r="O6" s="263">
        <f>AVERAGE('Country Indicator Data'!K54,'Country Indicator Data'!K83,'Country Indicator Data'!K88,'Country Indicator Data'!K99,'Country Indicator Data'!K169,'Country Indicator Data'!K179)</f>
        <v>-0.86944311111666683</v>
      </c>
      <c r="P6" s="263">
        <f>AVERAGE('Country Indicator Data'!L54,'Country Indicator Data'!L83,'Country Indicator Data'!L88,'Country Indicator Data'!L99,'Country Indicator Data'!L169,'Country Indicator Data'!L179)</f>
        <v>3.4583333333333335</v>
      </c>
      <c r="Q6" s="263">
        <f>AVERAGE('Country Indicator Data'!M54,'Country Indicator Data'!M83,'Country Indicator Data'!M88,'Country Indicator Data'!M99,'Country Indicator Data'!M169,'Country Indicator Data'!M179)</f>
        <v>27.5</v>
      </c>
      <c r="R6" s="263">
        <f>AVERAGE('Country Indicator Data'!N54,'Country Indicator Data'!N83,'Country Indicator Data'!N88,'Country Indicator Data'!N99,'Country Indicator Data'!N169,'Country Indicator Data'!N179)</f>
        <v>30.5</v>
      </c>
    </row>
    <row r="7" spans="1:18" x14ac:dyDescent="0.25">
      <c r="A7" s="260" t="s">
        <v>1100</v>
      </c>
      <c r="B7" s="260" t="s">
        <v>1101</v>
      </c>
      <c r="C7" s="260" t="s">
        <v>7265</v>
      </c>
      <c r="D7" s="264" t="s">
        <v>7266</v>
      </c>
      <c r="E7" s="262">
        <f>'Country Indicator Data'!P71+'Country Indicator Data'!P179</f>
        <v>898530</v>
      </c>
      <c r="F7" s="262">
        <f>VLOOKUP(B7,'Core Indicators'!$C$3:$G$198,5,FALSE)</f>
        <v>95223000</v>
      </c>
      <c r="G7" s="263">
        <f>AVERAGE('Country Indicator Data'!C71,'Country Indicator Data'!C179)</f>
        <v>0.24144923930000001</v>
      </c>
      <c r="H7" s="263">
        <f>AVERAGE('Country Indicator Data'!D71,'Country Indicator Data'!D179)</f>
        <v>8</v>
      </c>
      <c r="I7" s="263">
        <f>AVERAGE('Country Indicator Data'!E71,'Country Indicator Data'!E179)</f>
        <v>0.18350000000000002</v>
      </c>
      <c r="J7" s="263">
        <f>AVERAGE('Country Indicator Data'!F71,'Country Indicator Data'!F179)</f>
        <v>4.9166666667000003</v>
      </c>
      <c r="K7" s="263">
        <f>AVERAGE('Country Indicator Data'!G71,'Country Indicator Data'!G179)</f>
        <v>0.21366332590000001</v>
      </c>
      <c r="L7" s="263">
        <f>AVERAGE('Country Indicator Data'!H71,'Country Indicator Data'!H179)</f>
        <v>37.4</v>
      </c>
      <c r="M7" s="263">
        <f>AVERAGE('Country Indicator Data'!I71,'Country Indicator Data'!I179)</f>
        <v>8</v>
      </c>
      <c r="N7" s="262">
        <f>VLOOKUP($B7,'Core Indicators'!$C$3:$EU$891,149,FALSE)</f>
        <v>190</v>
      </c>
      <c r="O7" s="263">
        <f>AVERAGE('Country Indicator Data'!K71,'Country Indicator Data'!K179)</f>
        <v>-4.2062647650000007E-2</v>
      </c>
      <c r="P7" s="263">
        <f>AVERAGE('Country Indicator Data'!L71,'Country Indicator Data'!L179)</f>
        <v>3.5</v>
      </c>
      <c r="Q7" s="263">
        <f>AVERAGE('Country Indicator Data'!M71,'Country Indicator Data'!M179)</f>
        <v>60</v>
      </c>
      <c r="R7" s="263">
        <f>AVERAGE('Country Indicator Data'!N71,'Country Indicator Data'!N179)</f>
        <v>43.5</v>
      </c>
    </row>
    <row r="8" spans="1:18" x14ac:dyDescent="0.25">
      <c r="A8" s="260" t="s">
        <v>1009</v>
      </c>
      <c r="B8" s="260" t="s">
        <v>1010</v>
      </c>
      <c r="C8" s="260" t="s">
        <v>7267</v>
      </c>
      <c r="D8" s="264" t="s">
        <v>7268</v>
      </c>
      <c r="E8" s="262">
        <f>'Country Indicator Data'!P52+'Country Indicator Data'!P86+'Country Indicator Data'!P101+'Country Indicator Data'!P178</f>
        <v>4590781</v>
      </c>
      <c r="F8" s="262">
        <f>VLOOKUP(B8,'Core Indicators'!$C$3:$G$198,5,FALSE)</f>
        <v>121936000</v>
      </c>
      <c r="G8" s="263">
        <f>AVERAGE('Country Indicator Data'!C52,'Country Indicator Data'!C86,'Country Indicator Data'!C101,'Country Indicator Data'!C178)</f>
        <v>0.210782986625</v>
      </c>
      <c r="H8" s="263">
        <f>AVERAGE('Country Indicator Data'!D52,'Country Indicator Data'!D86,'Country Indicator Data'!D101,'Country Indicator Data'!D178)</f>
        <v>5.75</v>
      </c>
      <c r="I8" s="263">
        <f>AVERAGE('Country Indicator Data'!E52,'Country Indicator Data'!E86,'Country Indicator Data'!E101,'Country Indicator Data'!E178)</f>
        <v>6.8875000000000006E-2</v>
      </c>
      <c r="J8" s="263">
        <f>AVERAGE('Country Indicator Data'!F52,'Country Indicator Data'!F86,'Country Indicator Data'!F101,'Country Indicator Data'!F178)</f>
        <v>4.5666666666666664</v>
      </c>
      <c r="K8" s="263">
        <f>AVERAGE('Country Indicator Data'!G52,'Country Indicator Data'!G86,'Country Indicator Data'!G101,'Country Indicator Data'!G178)</f>
        <v>0.24606424360000001</v>
      </c>
      <c r="L8" s="263">
        <f>AVERAGE('Country Indicator Data'!H52,'Country Indicator Data'!H86,'Country Indicator Data'!H101,'Country Indicator Data'!H178)</f>
        <v>32.1</v>
      </c>
      <c r="M8" s="263">
        <f>AVERAGE('Country Indicator Data'!I52,'Country Indicator Data'!I86,'Country Indicator Data'!I101,'Country Indicator Data'!I178)</f>
        <v>5.5</v>
      </c>
      <c r="N8" s="262">
        <f>VLOOKUP($B8,'Core Indicators'!$C$3:$EU$891,149,FALSE)</f>
        <v>604</v>
      </c>
      <c r="O8" s="263">
        <f>AVERAGE('Country Indicator Data'!K52,'Country Indicator Data'!K86,'Country Indicator Data'!K101,'Country Indicator Data'!K178)</f>
        <v>-0.58027702757499999</v>
      </c>
      <c r="P8" s="263">
        <f>AVERAGE('Country Indicator Data'!L52,'Country Indicator Data'!L86,'Country Indicator Data'!L101,'Country Indicator Data'!L178)</f>
        <v>4.166666666666667</v>
      </c>
      <c r="Q8" s="263">
        <f>AVERAGE('Country Indicator Data'!M52,'Country Indicator Data'!M86,'Country Indicator Data'!M101,'Country Indicator Data'!M178)</f>
        <v>50.5</v>
      </c>
      <c r="R8" s="263">
        <f>AVERAGE('Country Indicator Data'!N52,'Country Indicator Data'!N86,'Country Indicator Data'!N101,'Country Indicator Data'!N178)</f>
        <v>37.25</v>
      </c>
    </row>
    <row r="9" spans="1:18" x14ac:dyDescent="0.25">
      <c r="A9" s="260" t="s">
        <v>1030</v>
      </c>
      <c r="B9" s="260" t="s">
        <v>1031</v>
      </c>
      <c r="C9" s="260" t="s">
        <v>7269</v>
      </c>
      <c r="D9" s="264" t="s">
        <v>7270</v>
      </c>
      <c r="E9" s="262">
        <f>'Country Indicator Data'!P52+'Country Indicator Data'!P56+'Country Indicator Data'!P109</f>
        <v>3328251</v>
      </c>
      <c r="F9" s="262">
        <f>VLOOKUP(B9,'Core Indicators'!$C$3:$G$198,5,FALSE)</f>
        <v>125787000</v>
      </c>
      <c r="G9" s="263">
        <f>AVERAGE('Country Indicator Data'!C52,'Country Indicator Data'!C56,'Country Indicator Data'!C109)</f>
        <v>0.46699264916666666</v>
      </c>
      <c r="H9" s="263">
        <f>AVERAGE('Country Indicator Data'!D52,'Country Indicator Data'!D56,'Country Indicator Data'!D109)</f>
        <v>6.333333333333333</v>
      </c>
      <c r="I9" s="263">
        <f>AVERAGE('Country Indicator Data'!E52,'Country Indicator Data'!E56,'Country Indicator Data'!E109)</f>
        <v>0.32400000000000001</v>
      </c>
      <c r="J9" s="263">
        <f>AVERAGE('Country Indicator Data'!F52,'Country Indicator Data'!F56,'Country Indicator Data'!F109)</f>
        <v>4.1916666666499998</v>
      </c>
      <c r="K9" s="263">
        <f>AVERAGE('Country Indicator Data'!G52,'Country Indicator Data'!G56,'Country Indicator Data'!G109)</f>
        <v>0.33649607749999993</v>
      </c>
      <c r="L9" s="263">
        <f>AVERAGE('Country Indicator Data'!H52,'Country Indicator Data'!H56,'Country Indicator Data'!H109)</f>
        <v>33.933333333333337</v>
      </c>
      <c r="M9" s="263">
        <f>AVERAGE('Country Indicator Data'!I52,'Country Indicator Data'!I56,'Country Indicator Data'!I109)</f>
        <v>5.333333333333333</v>
      </c>
      <c r="N9" s="262">
        <f>VLOOKUP($B9,'Core Indicators'!$C$3:$EU$891,149,FALSE)</f>
        <v>173</v>
      </c>
      <c r="O9" s="263">
        <f>AVERAGE('Country Indicator Data'!K52,'Country Indicator Data'!K56,'Country Indicator Data'!K109)</f>
        <v>9.3130916333333345E-3</v>
      </c>
      <c r="P9" s="263">
        <f>AVERAGE('Country Indicator Data'!L52,'Country Indicator Data'!L56,'Country Indicator Data'!L109)</f>
        <v>3.75</v>
      </c>
      <c r="Q9" s="263">
        <f>AVERAGE('Country Indicator Data'!M52,'Country Indicator Data'!M56,'Country Indicator Data'!M109)</f>
        <v>54.333333333333336</v>
      </c>
      <c r="R9" s="263">
        <f>AVERAGE('Country Indicator Data'!N52,'Country Indicator Data'!N56,'Country Indicator Data'!N109)</f>
        <v>46</v>
      </c>
    </row>
    <row r="10" spans="1:18" x14ac:dyDescent="0.25">
      <c r="A10" s="260" t="s">
        <v>1084</v>
      </c>
      <c r="B10" s="260" t="s">
        <v>1085</v>
      </c>
      <c r="C10" s="260" t="s">
        <v>7271</v>
      </c>
      <c r="D10" s="264" t="s">
        <v>7272</v>
      </c>
      <c r="E10" s="262">
        <f>'Country Indicator Data'!P18+'Country Indicator Data'!P118</f>
        <v>783250</v>
      </c>
      <c r="F10" s="262">
        <f>VLOOKUP(B10,'Core Indicators'!$C$3:$G$198,5,FALSE)</f>
        <v>195443000</v>
      </c>
      <c r="G10" s="263">
        <f>AVERAGE('Country Indicator Data'!C18,'Country Indicator Data'!C118)</f>
        <v>0.35558001200000006</v>
      </c>
      <c r="H10" s="263">
        <f>AVERAGE('Country Indicator Data'!D18,'Country Indicator Data'!D118)</f>
        <v>3.5</v>
      </c>
      <c r="I10" s="263">
        <f>AVERAGE('Country Indicator Data'!E18,'Country Indicator Data'!E118)</f>
        <v>0.21249999999999999</v>
      </c>
      <c r="J10" s="263">
        <f>AVERAGE('Country Indicator Data'!F18,'Country Indicator Data'!F118)</f>
        <v>3.8583333333500001</v>
      </c>
      <c r="K10" s="263">
        <f>AVERAGE('Country Indicator Data'!G18,'Country Indicator Data'!G118)</f>
        <v>0.49717238359999993</v>
      </c>
      <c r="L10" s="263">
        <f>AVERAGE('Country Indicator Data'!H18,'Country Indicator Data'!H118)</f>
        <v>31.549999999999997</v>
      </c>
      <c r="M10" s="263">
        <f>AVERAGE('Country Indicator Data'!I18,'Country Indicator Data'!I118)</f>
        <v>7</v>
      </c>
      <c r="N10" s="262">
        <f>VLOOKUP($B10,'Core Indicators'!$C$3:$EU$891,149,FALSE)</f>
        <v>7366</v>
      </c>
      <c r="O10" s="263">
        <f>AVERAGE('Country Indicator Data'!K18,'Country Indicator Data'!K118)</f>
        <v>-0.84954610465000002</v>
      </c>
      <c r="P10" s="263">
        <f>AVERAGE('Country Indicator Data'!L18,'Country Indicator Data'!L118)</f>
        <v>3.125</v>
      </c>
      <c r="Q10" s="263">
        <f>AVERAGE('Country Indicator Data'!M18,'Country Indicator Data'!M118)</f>
        <v>34.5</v>
      </c>
      <c r="R10" s="263">
        <f>AVERAGE('Country Indicator Data'!N18,'Country Indicator Data'!N118)</f>
        <v>27.5</v>
      </c>
    </row>
    <row r="11" spans="1:18" x14ac:dyDescent="0.25">
      <c r="A11" s="260" t="s">
        <v>1659</v>
      </c>
      <c r="B11" s="260" t="s">
        <v>1660</v>
      </c>
      <c r="C11" s="260" t="s">
        <v>7273</v>
      </c>
      <c r="D11" s="264" t="s">
        <v>7274</v>
      </c>
      <c r="E11" s="262">
        <f>'Country Indicator Data'!P105+'Country Indicator Data'!P111+'Country Indicator Data'!P124+'Country Indicator Data'!P126+'Country Indicator Data'!P167+'Country Indicator Data'!P194+'Country Indicator Data'!P195</f>
        <v>2677170</v>
      </c>
      <c r="F11" s="262">
        <f>VLOOKUP(B11,'Core Indicators'!$C$3:$G$198,5,FALSE)</f>
        <v>66107000</v>
      </c>
      <c r="G11" s="263">
        <f>AVERAGE('Country Indicator Data'!C105,'Country Indicator Data'!C111,'Country Indicator Data'!C124,'Country Indicator Data'!C126,'Country Indicator Data'!C167,'Country Indicator Data'!C194,'Country Indicator Data'!C195)</f>
        <v>0.42288099727142864</v>
      </c>
      <c r="H11" s="263">
        <f>AVERAGE('Country Indicator Data'!D105,'Country Indicator Data'!D111,'Country Indicator Data'!D124,'Country Indicator Data'!D126,'Country Indicator Data'!D167,'Country Indicator Data'!D194,'Country Indicator Data'!D195)</f>
        <v>7.2857142857142856</v>
      </c>
      <c r="I11" s="263">
        <f>AVERAGE('Country Indicator Data'!E105,'Country Indicator Data'!E111,'Country Indicator Data'!E124,'Country Indicator Data'!E126,'Country Indicator Data'!E167,'Country Indicator Data'!E194,'Country Indicator Data'!E195)</f>
        <v>2.7285714285714285E-2</v>
      </c>
      <c r="J11" s="263">
        <f>AVERAGE('Country Indicator Data'!F105,'Country Indicator Data'!F111,'Country Indicator Data'!F124,'Country Indicator Data'!F126,'Country Indicator Data'!F167,'Country Indicator Data'!F194,'Country Indicator Data'!F195)</f>
        <v>5.4857142857142867</v>
      </c>
      <c r="K11" s="263">
        <f>AVERAGE('Country Indicator Data'!G105,'Country Indicator Data'!G111,'Country Indicator Data'!G124,'Country Indicator Data'!G126,'Country Indicator Data'!G167,'Country Indicator Data'!G194,'Country Indicator Data'!G195)</f>
        <v>0.54419095945000007</v>
      </c>
      <c r="L11" s="263">
        <f>AVERAGE('Country Indicator Data'!H105,'Country Indicator Data'!H111,'Country Indicator Data'!H124,'Country Indicator Data'!H126,'Country Indicator Data'!H167,'Country Indicator Data'!H194,'Country Indicator Data'!H195)</f>
        <v>50.471428571428575</v>
      </c>
      <c r="M11" s="263">
        <f>AVERAGE('Country Indicator Data'!I105,'Country Indicator Data'!I111,'Country Indicator Data'!I124,'Country Indicator Data'!I126,'Country Indicator Data'!I167,'Country Indicator Data'!I194,'Country Indicator Data'!I195)</f>
        <v>1.7142857142857142</v>
      </c>
      <c r="N11" s="262">
        <f>VLOOKUP($B11,'Core Indicators'!$C$3:$EU$891,149,FALSE)</f>
        <v>508</v>
      </c>
      <c r="O11" s="263">
        <f>AVERAGE('Country Indicator Data'!K105,'Country Indicator Data'!K111,'Country Indicator Data'!K124,'Country Indicator Data'!K126,'Country Indicator Data'!K167,'Country Indicator Data'!K194,'Country Indicator Data'!K195)</f>
        <v>-0.51878778425714278</v>
      </c>
      <c r="P11" s="263">
        <f>AVERAGE('Country Indicator Data'!L105,'Country Indicator Data'!L111,'Country Indicator Data'!L124,'Country Indicator Data'!L126,'Country Indicator Data'!L167,'Country Indicator Data'!L194,'Country Indicator Data'!L195)</f>
        <v>4.5</v>
      </c>
      <c r="Q11" s="263">
        <f>AVERAGE('Country Indicator Data'!M105,'Country Indicator Data'!M111,'Country Indicator Data'!M124,'Country Indicator Data'!M126,'Country Indicator Data'!M167,'Country Indicator Data'!M194,'Country Indicator Data'!M195)</f>
        <v>52.142857142857146</v>
      </c>
      <c r="R11" s="263">
        <f>AVERAGE('Country Indicator Data'!N105,'Country Indicator Data'!N111,'Country Indicator Data'!N124,'Country Indicator Data'!N126,'Country Indicator Data'!N167,'Country Indicator Data'!N194,'Country Indicator Data'!N195)</f>
        <v>34.142857142857146</v>
      </c>
    </row>
    <row r="12" spans="1:18" x14ac:dyDescent="0.25">
      <c r="A12" s="260" t="s">
        <v>2174</v>
      </c>
      <c r="B12" s="260" t="s">
        <v>2175</v>
      </c>
      <c r="C12" s="260" t="s">
        <v>7275</v>
      </c>
      <c r="D12" s="264" t="s">
        <v>7276</v>
      </c>
      <c r="E12" s="262">
        <f>'Country Indicator Data'!P9+'Country Indicator Data'!P13</f>
        <v>111133</v>
      </c>
      <c r="F12" s="262">
        <f>VLOOKUP(B12,'Core Indicators'!$C$3:$G$198,5,FALSE)</f>
        <v>13025000</v>
      </c>
      <c r="G12" s="263">
        <f>AVERAGE('Country Indicator Data'!C9,'Country Indicator Data'!C13)</f>
        <v>9.7125606700000006E-2</v>
      </c>
      <c r="H12" s="263">
        <f>AVERAGE('Country Indicator Data'!D9,'Country Indicator Data'!D13)</f>
        <v>5</v>
      </c>
      <c r="I12" s="263">
        <f>AVERAGE('Country Indicator Data'!E9,'Country Indicator Data'!E13)</f>
        <v>3.6499999999999998E-2</v>
      </c>
      <c r="J12" s="263">
        <f>AVERAGE('Country Indicator Data'!F9,'Country Indicator Data'!F13)</f>
        <v>5.2666666666499999</v>
      </c>
      <c r="K12" s="263">
        <f>AVERAGE('Country Indicator Data'!G9,'Country Indicator Data'!G13)</f>
        <v>0.28972985065000001</v>
      </c>
      <c r="L12" s="263">
        <f>AVERAGE('Country Indicator Data'!H9,'Country Indicator Data'!H13)</f>
        <v>28.25</v>
      </c>
      <c r="M12" s="263">
        <f>AVERAGE('Country Indicator Data'!I9,'Country Indicator Data'!I13)</f>
        <v>8</v>
      </c>
      <c r="N12" s="262">
        <f>VLOOKUP($B12,'Core Indicators'!$C$3:$EU$891,149,FALSE)</f>
        <v>138</v>
      </c>
      <c r="O12" s="263">
        <f>AVERAGE('Country Indicator Data'!K9,'Country Indicator Data'!K13)</f>
        <v>-0.35427304355</v>
      </c>
      <c r="P12" s="263">
        <f>AVERAGE('Country Indicator Data'!L9,'Country Indicator Data'!L13)</f>
        <v>4.5</v>
      </c>
      <c r="Q12" s="263">
        <f>AVERAGE('Country Indicator Data'!M9,'Country Indicator Data'!M13)</f>
        <v>31.5</v>
      </c>
      <c r="R12" s="263">
        <f>AVERAGE('Country Indicator Data'!N9,'Country Indicator Data'!N13)</f>
        <v>36</v>
      </c>
    </row>
    <row r="13" spans="1:18" x14ac:dyDescent="0.25">
      <c r="A13" s="260"/>
      <c r="B13" s="260"/>
      <c r="C13" s="260"/>
      <c r="D13" s="264"/>
    </row>
    <row r="14" spans="1:18" x14ac:dyDescent="0.25">
      <c r="A14" s="260"/>
      <c r="B14" s="260"/>
      <c r="C14" s="260"/>
      <c r="D14" s="264"/>
    </row>
    <row r="15" spans="1:18" x14ac:dyDescent="0.25">
      <c r="A15" s="260"/>
      <c r="B15" s="260"/>
      <c r="C15" s="260"/>
      <c r="D15" s="264"/>
    </row>
    <row r="16" spans="1:18" x14ac:dyDescent="0.25">
      <c r="A16" s="260"/>
      <c r="B16" s="260"/>
      <c r="C16" s="260"/>
      <c r="D16" s="264"/>
    </row>
    <row r="17" spans="1:4" x14ac:dyDescent="0.25">
      <c r="A17" s="260"/>
      <c r="B17" s="260"/>
      <c r="C17" s="260"/>
      <c r="D17" s="264"/>
    </row>
    <row r="18" spans="1:4" x14ac:dyDescent="0.25">
      <c r="A18" s="260"/>
      <c r="B18" s="260"/>
      <c r="C18" s="260"/>
      <c r="D18" s="264"/>
    </row>
    <row r="19" spans="1:4" x14ac:dyDescent="0.25">
      <c r="A19" s="260"/>
      <c r="B19" s="260"/>
      <c r="C19" s="260"/>
      <c r="D19" s="264"/>
    </row>
    <row r="20" spans="1:4" x14ac:dyDescent="0.25">
      <c r="A20" s="260"/>
      <c r="B20" s="260"/>
      <c r="C20" s="260"/>
      <c r="D20" s="264"/>
    </row>
    <row r="21" spans="1:4" x14ac:dyDescent="0.25">
      <c r="A21" s="260"/>
      <c r="B21" s="260"/>
      <c r="C21" s="260"/>
      <c r="D21" s="264"/>
    </row>
    <row r="22" spans="1:4" x14ac:dyDescent="0.25">
      <c r="A22" s="260"/>
      <c r="B22" s="260"/>
      <c r="C22" s="260"/>
      <c r="D22" s="264"/>
    </row>
    <row r="23" spans="1:4" x14ac:dyDescent="0.25">
      <c r="A23" s="260"/>
      <c r="B23" s="260"/>
      <c r="C23" s="260"/>
      <c r="D23" s="264"/>
    </row>
    <row r="24" spans="1:4" x14ac:dyDescent="0.25">
      <c r="A24" s="260"/>
      <c r="B24" s="260"/>
      <c r="C24" s="260"/>
      <c r="D24" s="264"/>
    </row>
    <row r="25" spans="1:4" x14ac:dyDescent="0.25">
      <c r="A25" s="260"/>
      <c r="B25" s="260"/>
      <c r="C25" s="260"/>
      <c r="D25" s="264"/>
    </row>
    <row r="26" spans="1:4" x14ac:dyDescent="0.25">
      <c r="A26" s="260"/>
      <c r="B26" s="260"/>
      <c r="C26" s="260"/>
      <c r="D26" s="26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206"/>
  <sheetViews>
    <sheetView workbookViewId="0">
      <selection sqref="A1:AN1"/>
    </sheetView>
  </sheetViews>
  <sheetFormatPr defaultColWidth="8.42578125" defaultRowHeight="15" x14ac:dyDescent="0.25"/>
  <cols>
    <col min="1" max="1" width="14.42578125" style="208" customWidth="1"/>
    <col min="2" max="2" width="7" style="208" customWidth="1"/>
    <col min="3" max="3" width="8.42578125" style="208" customWidth="1"/>
    <col min="4" max="16384" width="8.42578125" style="208"/>
  </cols>
  <sheetData>
    <row r="1" spans="1:40" x14ac:dyDescent="0.25">
      <c r="A1" s="306"/>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row>
    <row r="2" spans="1:40" ht="147" customHeight="1" x14ac:dyDescent="0.25">
      <c r="A2" s="195" t="s">
        <v>7277</v>
      </c>
      <c r="B2" s="196" t="s">
        <v>6920</v>
      </c>
      <c r="C2" s="196" t="s">
        <v>6924</v>
      </c>
      <c r="D2" s="125" t="s">
        <v>6785</v>
      </c>
      <c r="E2" s="95" t="s">
        <v>6806</v>
      </c>
      <c r="F2" s="95" t="s">
        <v>6810</v>
      </c>
      <c r="G2" s="96" t="s">
        <v>6801</v>
      </c>
      <c r="H2" s="97" t="s">
        <v>43</v>
      </c>
      <c r="I2" s="95" t="s">
        <v>727</v>
      </c>
      <c r="J2" s="95" t="s">
        <v>6820</v>
      </c>
      <c r="K2" s="98" t="s">
        <v>6821</v>
      </c>
      <c r="L2" s="96" t="s">
        <v>6802</v>
      </c>
      <c r="M2" s="99" t="s">
        <v>6788</v>
      </c>
      <c r="N2" s="100" t="s">
        <v>7278</v>
      </c>
      <c r="O2" s="100" t="s">
        <v>7279</v>
      </c>
      <c r="P2" s="100" t="s">
        <v>7280</v>
      </c>
      <c r="Q2" s="100" t="s">
        <v>7281</v>
      </c>
      <c r="R2" s="100" t="s">
        <v>7282</v>
      </c>
      <c r="S2" s="99" t="s">
        <v>6791</v>
      </c>
      <c r="T2" s="101" t="s">
        <v>6792</v>
      </c>
      <c r="U2" s="102" t="s">
        <v>6844</v>
      </c>
      <c r="V2" s="103" t="s">
        <v>6845</v>
      </c>
      <c r="W2" s="103" t="s">
        <v>6846</v>
      </c>
      <c r="X2" s="102" t="s">
        <v>6847</v>
      </c>
      <c r="Y2" s="102" t="s">
        <v>6852</v>
      </c>
      <c r="Z2" s="101" t="s">
        <v>6793</v>
      </c>
      <c r="AA2" s="103" t="s">
        <v>6854</v>
      </c>
      <c r="AB2" s="104" t="s">
        <v>7283</v>
      </c>
      <c r="AC2" s="103" t="s">
        <v>4130</v>
      </c>
      <c r="AD2" s="103" t="s">
        <v>4140</v>
      </c>
      <c r="AE2" s="103" t="s">
        <v>4132</v>
      </c>
      <c r="AF2" s="103" t="s">
        <v>3172</v>
      </c>
      <c r="AG2" s="103" t="s">
        <v>6855</v>
      </c>
      <c r="AH2" s="103" t="s">
        <v>4128</v>
      </c>
      <c r="AI2" s="103" t="s">
        <v>4138</v>
      </c>
      <c r="AJ2" s="103" t="s">
        <v>6856</v>
      </c>
      <c r="AK2" s="103" t="s">
        <v>4134</v>
      </c>
      <c r="AL2" s="103" t="s">
        <v>6857</v>
      </c>
      <c r="AM2" s="103" t="s">
        <v>4136</v>
      </c>
      <c r="AN2" s="103" t="s">
        <v>6858</v>
      </c>
    </row>
    <row r="3" spans="1:40" x14ac:dyDescent="0.25">
      <c r="A3" s="197" t="str">
        <f>Lists!C:C</f>
        <v>AFG001</v>
      </c>
      <c r="B3" s="242">
        <f t="shared" ref="B3:B34" si="0">IF(OR(M3="x",D3="x"),"x",ROUND((5-GEOMEAN(((5-D3)/5*4+1),((5-M3)/5*4+1),((5-M3)/5*4+1)))/4*3.5+S3*0.3,1))</f>
        <v>2</v>
      </c>
      <c r="C3" s="157">
        <f t="shared" ref="C3:C34" si="1">COUNTIF(E3:F3,"x")+COUNTIF(H3:I3,"x")+COUNTIF(J3:J3,"x")+COUNTIF(M3,"x")+COUNTIF(U3:W3,"x")+COUNTIF(Y3:AB3,"x")</f>
        <v>0</v>
      </c>
      <c r="D3" s="265">
        <f t="shared" ref="D3:D34" si="2">IF(OR(L3="x",G3="x"),"x",ROUND((5-GEOMEAN(((5-L3)/5*4+1),((5-L3)/5*4+1),((5-G3)/5*4+1)))/4*5,1))</f>
        <v>2.2000000000000002</v>
      </c>
      <c r="E3" s="197">
        <f>'Core Indicators'!R3</f>
        <v>1</v>
      </c>
      <c r="F3" s="197">
        <f>'Core Indicators'!Z3</f>
        <v>2</v>
      </c>
      <c r="G3" s="157">
        <f t="shared" ref="G3:G34" si="3">IF(AND(F3="x",E3="x"),"x",IF(OR(F3="x",E3="x"),AVERAGE(E3,F3),ROUND((10-GEOMEAN(((10-E3)/10*9+1),((10-F3)/10*9+1)))/9*10,1)))</f>
        <v>1.5</v>
      </c>
      <c r="H3" s="197">
        <f>'Core Indicators'!AH3</f>
        <v>2</v>
      </c>
      <c r="I3" s="197">
        <f>'Core Indicators'!AP3</f>
        <v>3</v>
      </c>
      <c r="J3" s="197">
        <f>'Core Indicators'!BN3</f>
        <v>3</v>
      </c>
      <c r="K3" s="197">
        <f t="shared" ref="K3:K34" si="4">IF(AND(J3="x",I3="x"),"x",IF(OR(J3="x",I3="x"),AVERAGE(I3,J3),ROUND((10-GEOMEAN(((10-I3)/10*9+1),((10-J3)/10*9+1)))/9*10,1)))</f>
        <v>3</v>
      </c>
      <c r="L3" s="242">
        <f t="shared" ref="L3:L34" si="5">IF(AND(H3="x",K3="x"),"x",IF(OR(H3="x",K3="x"),AVERAGE(H3,K3),ROUND((10-GEOMEAN(((10-H3)/10*9+1),((10-K3)/10*9+1)))/9*10,1)))</f>
        <v>2.5</v>
      </c>
      <c r="M3" s="265">
        <f t="shared" ref="M3:M34" si="6">IF(N3="x","x",AVERAGE(N3:R3))</f>
        <v>2</v>
      </c>
      <c r="N3" s="198">
        <f>'Core Indicators'!DJ3</f>
        <v>2</v>
      </c>
      <c r="O3" s="198">
        <f>'Core Indicators'!DR3</f>
        <v>2</v>
      </c>
      <c r="P3" s="198">
        <f>'Core Indicators'!DZ3</f>
        <v>2</v>
      </c>
      <c r="Q3" s="198">
        <f>'Core Indicators'!EH3</f>
        <v>2</v>
      </c>
      <c r="R3" s="198">
        <f>'Core Indicators'!EP3</f>
        <v>2</v>
      </c>
      <c r="S3" s="157">
        <f t="shared" ref="S3:S34" si="7">IF(OR(Z3="x",T3="x"),T3,ROUND((10-GEOMEAN(((10-T3)/10*9+1),((10-Z3)/10*9+1)))/9*10,1))</f>
        <v>1.7</v>
      </c>
      <c r="T3" s="157">
        <f t="shared" ref="T3:T34" si="8">AVERAGE(U3,X3,Y3)</f>
        <v>1.3333333333333333</v>
      </c>
      <c r="U3" s="197">
        <v>1</v>
      </c>
      <c r="V3" s="197">
        <v>1</v>
      </c>
      <c r="W3" s="197">
        <f>'Core Indicators'!EX3</f>
        <v>3</v>
      </c>
      <c r="X3" s="157">
        <f t="shared" ref="X3:X34" si="9">AVERAGE(V3:W3)</f>
        <v>2</v>
      </c>
      <c r="Y3" s="197">
        <v>1</v>
      </c>
      <c r="Z3" s="157">
        <f t="shared" ref="Z3:Z34" si="10">IF(AND(AA3="x",AB3="x"),"x",AVERAGE(AA3:AB3))</f>
        <v>2</v>
      </c>
      <c r="AA3" s="197">
        <f>'Core Indicators'!FF3</f>
        <v>2</v>
      </c>
      <c r="AB3" s="197">
        <f t="shared" ref="AB3:AB34" si="11">IF(AND(AJ3="x",AN3="x",AG3="x"),"x",(AVERAGE(AJ3,AN3,AG3)))</f>
        <v>2</v>
      </c>
      <c r="AC3" s="178">
        <f>'Core Indicators'!GD3</f>
        <v>2</v>
      </c>
      <c r="AD3" s="178">
        <f>'Core Indicators'!GL3</f>
        <v>2</v>
      </c>
      <c r="AE3" s="178">
        <f>'Core Indicators'!GT3</f>
        <v>2</v>
      </c>
      <c r="AF3" s="178">
        <f>'Core Indicators'!HB3</f>
        <v>2</v>
      </c>
      <c r="AG3" s="178">
        <f t="shared" ref="AG3:AG34" si="12">IF(AND(AC3="x",AD3="x",AE3="x",AF3="x"),"x",AVERAGE(AC3:AF3))</f>
        <v>2</v>
      </c>
      <c r="AH3" s="178">
        <f>'Core Indicators'!HJ3</f>
        <v>2</v>
      </c>
      <c r="AI3" s="178">
        <f>'Core Indicators'!HR3</f>
        <v>2</v>
      </c>
      <c r="AJ3" s="178">
        <f t="shared" ref="AJ3:AJ34" si="13">IF(AND(AH3="x",AI3="x"),"x",AVERAGE(AH3:AI3))</f>
        <v>2</v>
      </c>
      <c r="AK3" s="178">
        <f>'Core Indicators'!HZ3</f>
        <v>2</v>
      </c>
      <c r="AL3" s="178">
        <f>'Core Indicators'!IH3</f>
        <v>2</v>
      </c>
      <c r="AM3" s="178">
        <f>'Core Indicators'!IP3</f>
        <v>2</v>
      </c>
      <c r="AN3" s="178">
        <f t="shared" ref="AN3:AN34" si="14">IF(AND(AK3="x",AL3="x",AM3="x"),"x",AVERAGE(AK3:AM3))</f>
        <v>2</v>
      </c>
    </row>
    <row r="4" spans="1:40" x14ac:dyDescent="0.25">
      <c r="A4" s="197" t="str">
        <f>Lists!C:C</f>
        <v>AGO002</v>
      </c>
      <c r="B4" s="242">
        <f t="shared" si="0"/>
        <v>1.2</v>
      </c>
      <c r="C4" s="157">
        <f t="shared" si="1"/>
        <v>0</v>
      </c>
      <c r="D4" s="265">
        <f t="shared" si="2"/>
        <v>1.4</v>
      </c>
      <c r="E4" s="197">
        <f>'Core Indicators'!R4</f>
        <v>2</v>
      </c>
      <c r="F4" s="197">
        <f>'Core Indicators'!Z4</f>
        <v>1</v>
      </c>
      <c r="G4" s="157">
        <f t="shared" si="3"/>
        <v>1.5</v>
      </c>
      <c r="H4" s="197">
        <f>'Core Indicators'!AH4</f>
        <v>1</v>
      </c>
      <c r="I4" s="197">
        <f>'Core Indicators'!AP4</f>
        <v>2</v>
      </c>
      <c r="J4" s="197">
        <f>'Core Indicators'!BN4</f>
        <v>1</v>
      </c>
      <c r="K4" s="197">
        <f t="shared" si="4"/>
        <v>1.5</v>
      </c>
      <c r="L4" s="242">
        <f t="shared" si="5"/>
        <v>1.3</v>
      </c>
      <c r="M4" s="265">
        <f t="shared" si="6"/>
        <v>1</v>
      </c>
      <c r="N4" s="198">
        <f>'Core Indicators'!DJ4</f>
        <v>1</v>
      </c>
      <c r="O4" s="198">
        <f>'Core Indicators'!DR4</f>
        <v>1</v>
      </c>
      <c r="P4" s="198">
        <f>'Core Indicators'!DZ4</f>
        <v>1</v>
      </c>
      <c r="Q4" s="198">
        <f>'Core Indicators'!EH4</f>
        <v>1</v>
      </c>
      <c r="R4" s="198">
        <f>'Core Indicators'!EP4</f>
        <v>1</v>
      </c>
      <c r="S4" s="157">
        <f t="shared" si="7"/>
        <v>1.5</v>
      </c>
      <c r="T4" s="157">
        <f t="shared" si="8"/>
        <v>1</v>
      </c>
      <c r="U4" s="197">
        <v>1</v>
      </c>
      <c r="V4" s="197">
        <v>1</v>
      </c>
      <c r="W4" s="197">
        <f>'Core Indicators'!EX4</f>
        <v>1</v>
      </c>
      <c r="X4" s="157">
        <f t="shared" si="9"/>
        <v>1</v>
      </c>
      <c r="Y4" s="197">
        <v>1</v>
      </c>
      <c r="Z4" s="157">
        <f t="shared" si="10"/>
        <v>2</v>
      </c>
      <c r="AA4" s="197">
        <f>'Core Indicators'!FF4</f>
        <v>2</v>
      </c>
      <c r="AB4" s="197">
        <f t="shared" si="11"/>
        <v>2</v>
      </c>
      <c r="AC4" s="178">
        <f>'Core Indicators'!GD4</f>
        <v>2</v>
      </c>
      <c r="AD4" s="178">
        <f>'Core Indicators'!GL4</f>
        <v>2</v>
      </c>
      <c r="AE4" s="178">
        <f>'Core Indicators'!GT4</f>
        <v>2</v>
      </c>
      <c r="AF4" s="178">
        <f>'Core Indicators'!HB4</f>
        <v>2</v>
      </c>
      <c r="AG4" s="178">
        <f t="shared" si="12"/>
        <v>2</v>
      </c>
      <c r="AH4" s="178">
        <f>'Core Indicators'!HJ4</f>
        <v>2</v>
      </c>
      <c r="AI4" s="178">
        <f>'Core Indicators'!HR4</f>
        <v>2</v>
      </c>
      <c r="AJ4" s="178">
        <f t="shared" si="13"/>
        <v>2</v>
      </c>
      <c r="AK4" s="178">
        <f>'Core Indicators'!HZ4</f>
        <v>2</v>
      </c>
      <c r="AL4" s="178">
        <f>'Core Indicators'!IH4</f>
        <v>2</v>
      </c>
      <c r="AM4" s="178">
        <f>'Core Indicators'!IP4</f>
        <v>2</v>
      </c>
      <c r="AN4" s="178">
        <f t="shared" si="14"/>
        <v>2</v>
      </c>
    </row>
    <row r="5" spans="1:40" x14ac:dyDescent="0.25">
      <c r="A5" s="197" t="str">
        <f>Lists!C:C</f>
        <v>ARM002</v>
      </c>
      <c r="B5" s="242">
        <f t="shared" si="0"/>
        <v>1.8</v>
      </c>
      <c r="C5" s="157">
        <f t="shared" si="1"/>
        <v>0</v>
      </c>
      <c r="D5" s="265">
        <f t="shared" si="2"/>
        <v>1.8</v>
      </c>
      <c r="E5" s="197">
        <f>'Core Indicators'!R5</f>
        <v>1</v>
      </c>
      <c r="F5" s="197">
        <f>'Core Indicators'!Z5</f>
        <v>2</v>
      </c>
      <c r="G5" s="157">
        <f t="shared" si="3"/>
        <v>1.5</v>
      </c>
      <c r="H5" s="197">
        <f>'Core Indicators'!AH5</f>
        <v>2</v>
      </c>
      <c r="I5" s="197">
        <f>'Core Indicators'!AP5</f>
        <v>2</v>
      </c>
      <c r="J5" s="197">
        <f>'Core Indicators'!BN5</f>
        <v>2</v>
      </c>
      <c r="K5" s="197">
        <f t="shared" si="4"/>
        <v>2</v>
      </c>
      <c r="L5" s="242">
        <f t="shared" si="5"/>
        <v>2</v>
      </c>
      <c r="M5" s="265">
        <f t="shared" si="6"/>
        <v>2</v>
      </c>
      <c r="N5" s="198">
        <f>'Core Indicators'!DJ5</f>
        <v>2</v>
      </c>
      <c r="O5" s="198">
        <f>'Core Indicators'!DR5</f>
        <v>2</v>
      </c>
      <c r="P5" s="198">
        <f>'Core Indicators'!DZ5</f>
        <v>2</v>
      </c>
      <c r="Q5" s="198">
        <f>'Core Indicators'!EH5</f>
        <v>2</v>
      </c>
      <c r="R5" s="198">
        <f>'Core Indicators'!EP5</f>
        <v>2</v>
      </c>
      <c r="S5" s="157">
        <f t="shared" si="7"/>
        <v>1.6</v>
      </c>
      <c r="T5" s="157">
        <f t="shared" si="8"/>
        <v>1.1666666666666667</v>
      </c>
      <c r="U5" s="197">
        <v>1</v>
      </c>
      <c r="V5" s="197">
        <v>1</v>
      </c>
      <c r="W5" s="197">
        <f>'Core Indicators'!EX5</f>
        <v>2</v>
      </c>
      <c r="X5" s="157">
        <f t="shared" si="9"/>
        <v>1.5</v>
      </c>
      <c r="Y5" s="197">
        <v>1</v>
      </c>
      <c r="Z5" s="157">
        <f t="shared" si="10"/>
        <v>2</v>
      </c>
      <c r="AA5" s="197">
        <f>'Core Indicators'!FF5</f>
        <v>2</v>
      </c>
      <c r="AB5" s="197">
        <f t="shared" si="11"/>
        <v>2</v>
      </c>
      <c r="AC5" s="178">
        <f>'Core Indicators'!GD5</f>
        <v>2</v>
      </c>
      <c r="AD5" s="178">
        <f>'Core Indicators'!GL5</f>
        <v>2</v>
      </c>
      <c r="AE5" s="178">
        <f>'Core Indicators'!GT5</f>
        <v>2</v>
      </c>
      <c r="AF5" s="178">
        <f>'Core Indicators'!HB5</f>
        <v>2</v>
      </c>
      <c r="AG5" s="178">
        <f t="shared" si="12"/>
        <v>2</v>
      </c>
      <c r="AH5" s="178">
        <f>'Core Indicators'!HJ5</f>
        <v>2</v>
      </c>
      <c r="AI5" s="178">
        <f>'Core Indicators'!HR5</f>
        <v>2</v>
      </c>
      <c r="AJ5" s="178">
        <f t="shared" si="13"/>
        <v>2</v>
      </c>
      <c r="AK5" s="178">
        <f>'Core Indicators'!HZ5</f>
        <v>2</v>
      </c>
      <c r="AL5" s="178">
        <f>'Core Indicators'!IH5</f>
        <v>2</v>
      </c>
      <c r="AM5" s="178">
        <f>'Core Indicators'!IP5</f>
        <v>2</v>
      </c>
      <c r="AN5" s="178">
        <f t="shared" si="14"/>
        <v>2</v>
      </c>
    </row>
    <row r="6" spans="1:40" x14ac:dyDescent="0.25">
      <c r="A6" s="197" t="str">
        <f>Lists!C:C</f>
        <v>AZE002</v>
      </c>
      <c r="B6" s="242" t="str">
        <f t="shared" si="0"/>
        <v>x</v>
      </c>
      <c r="C6" s="157">
        <f t="shared" si="1"/>
        <v>2</v>
      </c>
      <c r="D6" s="265">
        <f t="shared" si="2"/>
        <v>2.6</v>
      </c>
      <c r="E6" s="197">
        <f>'Core Indicators'!R6</f>
        <v>1</v>
      </c>
      <c r="F6" s="197">
        <f>'Core Indicators'!Z6</f>
        <v>3</v>
      </c>
      <c r="G6" s="157">
        <f t="shared" si="3"/>
        <v>2.1</v>
      </c>
      <c r="H6" s="197">
        <f>'Core Indicators'!AH6</f>
        <v>3</v>
      </c>
      <c r="I6" s="197">
        <f>'Core Indicators'!AP6</f>
        <v>2</v>
      </c>
      <c r="J6" s="197">
        <f>'Core Indicators'!BN6</f>
        <v>3</v>
      </c>
      <c r="K6" s="197">
        <f t="shared" si="4"/>
        <v>2.5</v>
      </c>
      <c r="L6" s="242">
        <f t="shared" si="5"/>
        <v>2.8</v>
      </c>
      <c r="M6" s="265" t="str">
        <f t="shared" si="6"/>
        <v>x</v>
      </c>
      <c r="N6" s="198" t="str">
        <f>'Core Indicators'!DJ6</f>
        <v>x</v>
      </c>
      <c r="O6" s="198" t="str">
        <f>'Core Indicators'!DR6</f>
        <v>x</v>
      </c>
      <c r="P6" s="198" t="str">
        <f>'Core Indicators'!DZ6</f>
        <v>x</v>
      </c>
      <c r="Q6" s="198" t="str">
        <f>'Core Indicators'!EH6</f>
        <v>x</v>
      </c>
      <c r="R6" s="198" t="str">
        <f>'Core Indicators'!EP6</f>
        <v>x</v>
      </c>
      <c r="S6" s="157">
        <f t="shared" si="7"/>
        <v>1.7</v>
      </c>
      <c r="T6" s="157">
        <f t="shared" si="8"/>
        <v>1.3333333333333333</v>
      </c>
      <c r="U6" s="197">
        <v>1</v>
      </c>
      <c r="V6" s="197">
        <v>1</v>
      </c>
      <c r="W6" s="197">
        <f>'Core Indicators'!EX6</f>
        <v>3</v>
      </c>
      <c r="X6" s="157">
        <f t="shared" si="9"/>
        <v>2</v>
      </c>
      <c r="Y6" s="197">
        <v>1</v>
      </c>
      <c r="Z6" s="157">
        <f t="shared" si="10"/>
        <v>2</v>
      </c>
      <c r="AA6" s="197" t="str">
        <f>'Core Indicators'!FF6</f>
        <v>x</v>
      </c>
      <c r="AB6" s="197">
        <f t="shared" si="11"/>
        <v>2</v>
      </c>
      <c r="AC6" s="178">
        <f>'Core Indicators'!GD6</f>
        <v>2</v>
      </c>
      <c r="AD6" s="178">
        <f>'Core Indicators'!GL6</f>
        <v>2</v>
      </c>
      <c r="AE6" s="178">
        <f>'Core Indicators'!GT6</f>
        <v>2</v>
      </c>
      <c r="AF6" s="178">
        <f>'Core Indicators'!HB6</f>
        <v>2</v>
      </c>
      <c r="AG6" s="178">
        <f t="shared" si="12"/>
        <v>2</v>
      </c>
      <c r="AH6" s="178">
        <f>'Core Indicators'!HJ6</f>
        <v>2</v>
      </c>
      <c r="AI6" s="178">
        <f>'Core Indicators'!HR6</f>
        <v>2</v>
      </c>
      <c r="AJ6" s="178">
        <f t="shared" si="13"/>
        <v>2</v>
      </c>
      <c r="AK6" s="178">
        <f>'Core Indicators'!HZ6</f>
        <v>2</v>
      </c>
      <c r="AL6" s="178">
        <f>'Core Indicators'!IH6</f>
        <v>2</v>
      </c>
      <c r="AM6" s="178">
        <f>'Core Indicators'!IP6</f>
        <v>2</v>
      </c>
      <c r="AN6" s="178">
        <f t="shared" si="14"/>
        <v>2</v>
      </c>
    </row>
    <row r="7" spans="1:40" x14ac:dyDescent="0.25">
      <c r="A7" s="197" t="str">
        <f>Lists!C:C</f>
        <v>BDI001</v>
      </c>
      <c r="B7" s="242">
        <f t="shared" si="0"/>
        <v>1.9</v>
      </c>
      <c r="C7" s="157">
        <f t="shared" si="1"/>
        <v>0</v>
      </c>
      <c r="D7" s="265">
        <f t="shared" si="2"/>
        <v>2</v>
      </c>
      <c r="E7" s="197">
        <f>'Core Indicators'!R7</f>
        <v>1</v>
      </c>
      <c r="F7" s="197">
        <f>'Core Indicators'!Z7</f>
        <v>2</v>
      </c>
      <c r="G7" s="157">
        <f t="shared" si="3"/>
        <v>1.5</v>
      </c>
      <c r="H7" s="197">
        <f>'Core Indicators'!AH7</f>
        <v>2</v>
      </c>
      <c r="I7" s="197">
        <f>'Core Indicators'!AP7</f>
        <v>3</v>
      </c>
      <c r="J7" s="197">
        <f>'Core Indicators'!BN7</f>
        <v>2</v>
      </c>
      <c r="K7" s="197">
        <f t="shared" si="4"/>
        <v>2.5</v>
      </c>
      <c r="L7" s="242">
        <f t="shared" si="5"/>
        <v>2.2999999999999998</v>
      </c>
      <c r="M7" s="265">
        <f t="shared" si="6"/>
        <v>2</v>
      </c>
      <c r="N7" s="198">
        <f>'Core Indicators'!DJ7</f>
        <v>2</v>
      </c>
      <c r="O7" s="198">
        <f>'Core Indicators'!DR7</f>
        <v>2</v>
      </c>
      <c r="P7" s="198">
        <f>'Core Indicators'!DZ7</f>
        <v>2</v>
      </c>
      <c r="Q7" s="198">
        <f>'Core Indicators'!EH7</f>
        <v>2</v>
      </c>
      <c r="R7" s="198">
        <f>'Core Indicators'!EP7</f>
        <v>2</v>
      </c>
      <c r="S7" s="157">
        <f t="shared" si="7"/>
        <v>1.6</v>
      </c>
      <c r="T7" s="157">
        <f t="shared" si="8"/>
        <v>1.1666666666666667</v>
      </c>
      <c r="U7" s="197">
        <v>1</v>
      </c>
      <c r="V7" s="197">
        <v>1</v>
      </c>
      <c r="W7" s="197">
        <f>'Core Indicators'!EX7</f>
        <v>2</v>
      </c>
      <c r="X7" s="157">
        <f t="shared" si="9"/>
        <v>1.5</v>
      </c>
      <c r="Y7" s="197">
        <v>1</v>
      </c>
      <c r="Z7" s="157">
        <f t="shared" si="10"/>
        <v>2</v>
      </c>
      <c r="AA7" s="197">
        <f>'Core Indicators'!FF7</f>
        <v>2</v>
      </c>
      <c r="AB7" s="197">
        <f t="shared" si="11"/>
        <v>2</v>
      </c>
      <c r="AC7" s="178">
        <f>'Core Indicators'!GD7</f>
        <v>2</v>
      </c>
      <c r="AD7" s="178">
        <f>'Core Indicators'!GL7</f>
        <v>2</v>
      </c>
      <c r="AE7" s="178">
        <f>'Core Indicators'!GT7</f>
        <v>2</v>
      </c>
      <c r="AF7" s="178">
        <f>'Core Indicators'!HB7</f>
        <v>2</v>
      </c>
      <c r="AG7" s="178">
        <f t="shared" si="12"/>
        <v>2</v>
      </c>
      <c r="AH7" s="178">
        <f>'Core Indicators'!HJ7</f>
        <v>2</v>
      </c>
      <c r="AI7" s="178">
        <f>'Core Indicators'!HR7</f>
        <v>2</v>
      </c>
      <c r="AJ7" s="178">
        <f t="shared" si="13"/>
        <v>2</v>
      </c>
      <c r="AK7" s="178">
        <f>'Core Indicators'!HZ7</f>
        <v>2</v>
      </c>
      <c r="AL7" s="178">
        <f>'Core Indicators'!IH7</f>
        <v>2</v>
      </c>
      <c r="AM7" s="178">
        <f>'Core Indicators'!IP7</f>
        <v>2</v>
      </c>
      <c r="AN7" s="178">
        <f t="shared" si="14"/>
        <v>2</v>
      </c>
    </row>
    <row r="8" spans="1:40" x14ac:dyDescent="0.25">
      <c r="A8" s="197" t="str">
        <f>Lists!C:C</f>
        <v>BFA002</v>
      </c>
      <c r="B8" s="242">
        <f t="shared" si="0"/>
        <v>1.2</v>
      </c>
      <c r="C8" s="157">
        <f t="shared" si="1"/>
        <v>0</v>
      </c>
      <c r="D8" s="265">
        <f t="shared" si="2"/>
        <v>1</v>
      </c>
      <c r="E8" s="197">
        <f>'Core Indicators'!R8</f>
        <v>1</v>
      </c>
      <c r="F8" s="197">
        <f>'Core Indicators'!Z8</f>
        <v>1</v>
      </c>
      <c r="G8" s="157">
        <f t="shared" si="3"/>
        <v>1</v>
      </c>
      <c r="H8" s="197">
        <f>'Core Indicators'!AH8</f>
        <v>1</v>
      </c>
      <c r="I8" s="197">
        <f>'Core Indicators'!AP8</f>
        <v>1</v>
      </c>
      <c r="J8" s="197">
        <f>'Core Indicators'!BN8</f>
        <v>1</v>
      </c>
      <c r="K8" s="197">
        <f t="shared" si="4"/>
        <v>1</v>
      </c>
      <c r="L8" s="242">
        <f t="shared" si="5"/>
        <v>1</v>
      </c>
      <c r="M8" s="265">
        <f t="shared" si="6"/>
        <v>1</v>
      </c>
      <c r="N8" s="198">
        <f>'Core Indicators'!DJ8</f>
        <v>1</v>
      </c>
      <c r="O8" s="198">
        <f>'Core Indicators'!DR8</f>
        <v>1</v>
      </c>
      <c r="P8" s="198">
        <f>'Core Indicators'!DZ8</f>
        <v>1</v>
      </c>
      <c r="Q8" s="198">
        <f>'Core Indicators'!EH8</f>
        <v>1</v>
      </c>
      <c r="R8" s="198">
        <f>'Core Indicators'!EP8</f>
        <v>1</v>
      </c>
      <c r="S8" s="157">
        <f t="shared" si="7"/>
        <v>1.6</v>
      </c>
      <c r="T8" s="157">
        <f t="shared" si="8"/>
        <v>1.1666666666666667</v>
      </c>
      <c r="U8" s="197">
        <v>1</v>
      </c>
      <c r="V8" s="197">
        <v>1</v>
      </c>
      <c r="W8" s="197">
        <f>'Core Indicators'!EX8</f>
        <v>2</v>
      </c>
      <c r="X8" s="157">
        <f t="shared" si="9"/>
        <v>1.5</v>
      </c>
      <c r="Y8" s="197">
        <v>1</v>
      </c>
      <c r="Z8" s="157">
        <f t="shared" si="10"/>
        <v>2</v>
      </c>
      <c r="AA8" s="197">
        <f>'Core Indicators'!FF8</f>
        <v>2</v>
      </c>
      <c r="AB8" s="197">
        <f t="shared" si="11"/>
        <v>2</v>
      </c>
      <c r="AC8" s="178">
        <f>'Core Indicators'!GD8</f>
        <v>2</v>
      </c>
      <c r="AD8" s="178">
        <f>'Core Indicators'!GL8</f>
        <v>2</v>
      </c>
      <c r="AE8" s="178">
        <f>'Core Indicators'!GT8</f>
        <v>2</v>
      </c>
      <c r="AF8" s="178">
        <f>'Core Indicators'!HB8</f>
        <v>2</v>
      </c>
      <c r="AG8" s="178">
        <f t="shared" si="12"/>
        <v>2</v>
      </c>
      <c r="AH8" s="178">
        <f>'Core Indicators'!HJ8</f>
        <v>2</v>
      </c>
      <c r="AI8" s="178">
        <f>'Core Indicators'!HR8</f>
        <v>2</v>
      </c>
      <c r="AJ8" s="178">
        <f t="shared" si="13"/>
        <v>2</v>
      </c>
      <c r="AK8" s="178">
        <f>'Core Indicators'!HZ8</f>
        <v>2</v>
      </c>
      <c r="AL8" s="178">
        <f>'Core Indicators'!IH8</f>
        <v>2</v>
      </c>
      <c r="AM8" s="178">
        <f>'Core Indicators'!IP8</f>
        <v>2</v>
      </c>
      <c r="AN8" s="178">
        <f t="shared" si="14"/>
        <v>2</v>
      </c>
    </row>
    <row r="9" spans="1:40" x14ac:dyDescent="0.25">
      <c r="A9" s="197" t="str">
        <f>Lists!C:C</f>
        <v>BGD002</v>
      </c>
      <c r="B9" s="242">
        <f t="shared" si="0"/>
        <v>1.3</v>
      </c>
      <c r="C9" s="157">
        <f t="shared" si="1"/>
        <v>1</v>
      </c>
      <c r="D9" s="265">
        <f t="shared" si="2"/>
        <v>1</v>
      </c>
      <c r="E9" s="197">
        <f>'Core Indicators'!R9</f>
        <v>1</v>
      </c>
      <c r="F9" s="197">
        <f>'Core Indicators'!Z9</f>
        <v>1</v>
      </c>
      <c r="G9" s="157">
        <f t="shared" si="3"/>
        <v>1</v>
      </c>
      <c r="H9" s="197">
        <f>'Core Indicators'!AH9</f>
        <v>1</v>
      </c>
      <c r="I9" s="197">
        <f>'Core Indicators'!AP9</f>
        <v>1</v>
      </c>
      <c r="J9" s="197" t="str">
        <f>'Core Indicators'!BN9</f>
        <v>x</v>
      </c>
      <c r="K9" s="197">
        <f t="shared" si="4"/>
        <v>1</v>
      </c>
      <c r="L9" s="242">
        <f t="shared" si="5"/>
        <v>1</v>
      </c>
      <c r="M9" s="265">
        <f t="shared" si="6"/>
        <v>1.4</v>
      </c>
      <c r="N9" s="198">
        <f>'Core Indicators'!DJ9</f>
        <v>1</v>
      </c>
      <c r="O9" s="198">
        <f>'Core Indicators'!DR9</f>
        <v>1</v>
      </c>
      <c r="P9" s="198">
        <f>'Core Indicators'!DZ9</f>
        <v>1</v>
      </c>
      <c r="Q9" s="198">
        <f>'Core Indicators'!EH9</f>
        <v>2</v>
      </c>
      <c r="R9" s="198">
        <f>'Core Indicators'!EP9</f>
        <v>2</v>
      </c>
      <c r="S9" s="157">
        <f t="shared" si="7"/>
        <v>1.3</v>
      </c>
      <c r="T9" s="157">
        <f t="shared" si="8"/>
        <v>1.1666666666666667</v>
      </c>
      <c r="U9" s="197">
        <v>1</v>
      </c>
      <c r="V9" s="197">
        <v>1</v>
      </c>
      <c r="W9" s="197">
        <f>'Core Indicators'!EX9</f>
        <v>2</v>
      </c>
      <c r="X9" s="157">
        <f t="shared" si="9"/>
        <v>1.5</v>
      </c>
      <c r="Y9" s="197">
        <v>1</v>
      </c>
      <c r="Z9" s="157">
        <f t="shared" si="10"/>
        <v>1.5</v>
      </c>
      <c r="AA9" s="197">
        <f>'Core Indicators'!FF9</f>
        <v>1</v>
      </c>
      <c r="AB9" s="197">
        <f t="shared" si="11"/>
        <v>2</v>
      </c>
      <c r="AC9" s="178">
        <f>'Core Indicators'!GD9</f>
        <v>2</v>
      </c>
      <c r="AD9" s="178">
        <f>'Core Indicators'!GL9</f>
        <v>2</v>
      </c>
      <c r="AE9" s="178">
        <f>'Core Indicators'!GT9</f>
        <v>2</v>
      </c>
      <c r="AF9" s="178">
        <f>'Core Indicators'!HB9</f>
        <v>2</v>
      </c>
      <c r="AG9" s="178">
        <f t="shared" si="12"/>
        <v>2</v>
      </c>
      <c r="AH9" s="178">
        <f>'Core Indicators'!HJ9</f>
        <v>2</v>
      </c>
      <c r="AI9" s="178">
        <f>'Core Indicators'!HR9</f>
        <v>2</v>
      </c>
      <c r="AJ9" s="178">
        <f t="shared" si="13"/>
        <v>2</v>
      </c>
      <c r="AK9" s="178">
        <f>'Core Indicators'!HZ9</f>
        <v>2</v>
      </c>
      <c r="AL9" s="178">
        <f>'Core Indicators'!IH9</f>
        <v>2</v>
      </c>
      <c r="AM9" s="178">
        <f>'Core Indicators'!IP9</f>
        <v>2</v>
      </c>
      <c r="AN9" s="178">
        <f t="shared" si="14"/>
        <v>2</v>
      </c>
    </row>
    <row r="10" spans="1:40" x14ac:dyDescent="0.25">
      <c r="A10" s="197" t="str">
        <f>Lists!C:C</f>
        <v>BRA002</v>
      </c>
      <c r="B10" s="242">
        <f t="shared" si="0"/>
        <v>2.2999999999999998</v>
      </c>
      <c r="C10" s="157">
        <f t="shared" si="1"/>
        <v>0</v>
      </c>
      <c r="D10" s="265">
        <f t="shared" si="2"/>
        <v>2.2000000000000002</v>
      </c>
      <c r="E10" s="197">
        <f>'Core Indicators'!R10</f>
        <v>2</v>
      </c>
      <c r="F10" s="197">
        <f>'Core Indicators'!Z10</f>
        <v>2</v>
      </c>
      <c r="G10" s="157">
        <f t="shared" si="3"/>
        <v>2</v>
      </c>
      <c r="H10" s="197">
        <f>'Core Indicators'!AH10</f>
        <v>2</v>
      </c>
      <c r="I10" s="197">
        <f>'Core Indicators'!AP10</f>
        <v>2</v>
      </c>
      <c r="J10" s="197">
        <f>'Core Indicators'!BN10</f>
        <v>3</v>
      </c>
      <c r="K10" s="197">
        <f t="shared" si="4"/>
        <v>2.5</v>
      </c>
      <c r="L10" s="242">
        <f t="shared" si="5"/>
        <v>2.2999999999999998</v>
      </c>
      <c r="M10" s="265">
        <f t="shared" si="6"/>
        <v>2.8</v>
      </c>
      <c r="N10" s="198">
        <f>'Core Indicators'!DJ10</f>
        <v>3</v>
      </c>
      <c r="O10" s="198">
        <f>'Core Indicators'!DR10</f>
        <v>3</v>
      </c>
      <c r="P10" s="198">
        <f>'Core Indicators'!DZ10</f>
        <v>2</v>
      </c>
      <c r="Q10" s="198">
        <f>'Core Indicators'!EH10</f>
        <v>3</v>
      </c>
      <c r="R10" s="198">
        <f>'Core Indicators'!EP10</f>
        <v>3</v>
      </c>
      <c r="S10" s="157">
        <f t="shared" si="7"/>
        <v>1.7</v>
      </c>
      <c r="T10" s="157">
        <f t="shared" si="8"/>
        <v>1.3333333333333333</v>
      </c>
      <c r="U10" s="197">
        <v>1</v>
      </c>
      <c r="V10" s="197">
        <v>1</v>
      </c>
      <c r="W10" s="197">
        <f>'Core Indicators'!EX10</f>
        <v>3</v>
      </c>
      <c r="X10" s="157">
        <f t="shared" si="9"/>
        <v>2</v>
      </c>
      <c r="Y10" s="197">
        <v>1</v>
      </c>
      <c r="Z10" s="157">
        <f t="shared" si="10"/>
        <v>2</v>
      </c>
      <c r="AA10" s="197">
        <f>'Core Indicators'!FF10</f>
        <v>2</v>
      </c>
      <c r="AB10" s="197">
        <f t="shared" si="11"/>
        <v>2</v>
      </c>
      <c r="AC10" s="178">
        <f>'Core Indicators'!GD10</f>
        <v>2</v>
      </c>
      <c r="AD10" s="178">
        <f>'Core Indicators'!GL10</f>
        <v>2</v>
      </c>
      <c r="AE10" s="178">
        <f>'Core Indicators'!GT10</f>
        <v>2</v>
      </c>
      <c r="AF10" s="178">
        <f>'Core Indicators'!HB10</f>
        <v>2</v>
      </c>
      <c r="AG10" s="178">
        <f t="shared" si="12"/>
        <v>2</v>
      </c>
      <c r="AH10" s="178">
        <f>'Core Indicators'!HJ10</f>
        <v>2</v>
      </c>
      <c r="AI10" s="178">
        <f>'Core Indicators'!HR10</f>
        <v>2</v>
      </c>
      <c r="AJ10" s="178">
        <f t="shared" si="13"/>
        <v>2</v>
      </c>
      <c r="AK10" s="178">
        <f>'Core Indicators'!HZ10</f>
        <v>2</v>
      </c>
      <c r="AL10" s="178">
        <f>'Core Indicators'!IH10</f>
        <v>2</v>
      </c>
      <c r="AM10" s="178">
        <f>'Core Indicators'!IP10</f>
        <v>2</v>
      </c>
      <c r="AN10" s="178">
        <f t="shared" si="14"/>
        <v>2</v>
      </c>
    </row>
    <row r="11" spans="1:40" x14ac:dyDescent="0.25">
      <c r="A11" s="197" t="str">
        <f>Lists!C:C</f>
        <v>CAF001</v>
      </c>
      <c r="B11" s="242">
        <f t="shared" si="0"/>
        <v>2.4</v>
      </c>
      <c r="C11" s="157">
        <f t="shared" si="1"/>
        <v>0</v>
      </c>
      <c r="D11" s="265">
        <f t="shared" si="2"/>
        <v>2.1</v>
      </c>
      <c r="E11" s="197">
        <f>'Core Indicators'!R11</f>
        <v>1</v>
      </c>
      <c r="F11" s="197">
        <f>'Core Indicators'!Z11</f>
        <v>3</v>
      </c>
      <c r="G11" s="157">
        <f t="shared" si="3"/>
        <v>2.1</v>
      </c>
      <c r="H11" s="197">
        <f>'Core Indicators'!AH11</f>
        <v>3</v>
      </c>
      <c r="I11" s="197">
        <f>'Core Indicators'!AP11</f>
        <v>1</v>
      </c>
      <c r="J11" s="197">
        <f>'Core Indicators'!BN11</f>
        <v>1</v>
      </c>
      <c r="K11" s="197">
        <f t="shared" si="4"/>
        <v>1</v>
      </c>
      <c r="L11" s="242">
        <f t="shared" si="5"/>
        <v>2.1</v>
      </c>
      <c r="M11" s="265">
        <f t="shared" si="6"/>
        <v>3</v>
      </c>
      <c r="N11" s="198">
        <f>'Core Indicators'!DJ11</f>
        <v>3</v>
      </c>
      <c r="O11" s="198">
        <f>'Core Indicators'!DR11</f>
        <v>3</v>
      </c>
      <c r="P11" s="198">
        <f>'Core Indicators'!DZ11</f>
        <v>3</v>
      </c>
      <c r="Q11" s="198">
        <f>'Core Indicators'!EH11</f>
        <v>3</v>
      </c>
      <c r="R11" s="198">
        <f>'Core Indicators'!EP11</f>
        <v>3</v>
      </c>
      <c r="S11" s="157">
        <f t="shared" si="7"/>
        <v>1.7</v>
      </c>
      <c r="T11" s="157">
        <f t="shared" si="8"/>
        <v>1.3333333333333333</v>
      </c>
      <c r="U11" s="197">
        <v>1</v>
      </c>
      <c r="V11" s="197">
        <v>1</v>
      </c>
      <c r="W11" s="197">
        <f>'Core Indicators'!EX11</f>
        <v>3</v>
      </c>
      <c r="X11" s="157">
        <f t="shared" si="9"/>
        <v>2</v>
      </c>
      <c r="Y11" s="197">
        <v>1</v>
      </c>
      <c r="Z11" s="157">
        <f t="shared" si="10"/>
        <v>2</v>
      </c>
      <c r="AA11" s="197">
        <f>'Core Indicators'!FF11</f>
        <v>2</v>
      </c>
      <c r="AB11" s="197">
        <f t="shared" si="11"/>
        <v>2</v>
      </c>
      <c r="AC11" s="178">
        <f>'Core Indicators'!GD11</f>
        <v>2</v>
      </c>
      <c r="AD11" s="178">
        <f>'Core Indicators'!GL11</f>
        <v>2</v>
      </c>
      <c r="AE11" s="178">
        <f>'Core Indicators'!GT11</f>
        <v>2</v>
      </c>
      <c r="AF11" s="178">
        <f>'Core Indicators'!HB11</f>
        <v>2</v>
      </c>
      <c r="AG11" s="178">
        <f t="shared" si="12"/>
        <v>2</v>
      </c>
      <c r="AH11" s="178">
        <f>'Core Indicators'!HJ11</f>
        <v>2</v>
      </c>
      <c r="AI11" s="178">
        <f>'Core Indicators'!HR11</f>
        <v>2</v>
      </c>
      <c r="AJ11" s="178">
        <f t="shared" si="13"/>
        <v>2</v>
      </c>
      <c r="AK11" s="178">
        <f>'Core Indicators'!HZ11</f>
        <v>2</v>
      </c>
      <c r="AL11" s="178">
        <f>'Core Indicators'!IH11</f>
        <v>2</v>
      </c>
      <c r="AM11" s="178">
        <f>'Core Indicators'!IP11</f>
        <v>2</v>
      </c>
      <c r="AN11" s="178">
        <f t="shared" si="14"/>
        <v>2</v>
      </c>
    </row>
    <row r="12" spans="1:40" x14ac:dyDescent="0.25">
      <c r="A12" s="197" t="str">
        <f>Lists!C:C</f>
        <v>CMR001</v>
      </c>
      <c r="B12" s="242">
        <f t="shared" si="0"/>
        <v>1.2</v>
      </c>
      <c r="C12" s="157">
        <f t="shared" si="1"/>
        <v>0</v>
      </c>
      <c r="D12" s="265">
        <f t="shared" si="2"/>
        <v>1</v>
      </c>
      <c r="E12" s="197">
        <f>'Core Indicators'!R12</f>
        <v>1</v>
      </c>
      <c r="F12" s="197">
        <f>'Core Indicators'!Z12</f>
        <v>1</v>
      </c>
      <c r="G12" s="157">
        <f t="shared" si="3"/>
        <v>1</v>
      </c>
      <c r="H12" s="197">
        <f>'Core Indicators'!AH12</f>
        <v>1</v>
      </c>
      <c r="I12" s="197">
        <f>'Core Indicators'!AP12</f>
        <v>1</v>
      </c>
      <c r="J12" s="197">
        <f>'Core Indicators'!BN12</f>
        <v>1</v>
      </c>
      <c r="K12" s="197">
        <f t="shared" si="4"/>
        <v>1</v>
      </c>
      <c r="L12" s="242">
        <f t="shared" si="5"/>
        <v>1</v>
      </c>
      <c r="M12" s="265">
        <f t="shared" si="6"/>
        <v>1</v>
      </c>
      <c r="N12" s="198">
        <f>'Core Indicators'!DJ12</f>
        <v>1</v>
      </c>
      <c r="O12" s="198">
        <f>'Core Indicators'!DR12</f>
        <v>1</v>
      </c>
      <c r="P12" s="198">
        <f>'Core Indicators'!DZ12</f>
        <v>1</v>
      </c>
      <c r="Q12" s="198">
        <f>'Core Indicators'!EH12</f>
        <v>1</v>
      </c>
      <c r="R12" s="198">
        <f>'Core Indicators'!EP12</f>
        <v>1</v>
      </c>
      <c r="S12" s="157">
        <f t="shared" si="7"/>
        <v>1.6</v>
      </c>
      <c r="T12" s="157">
        <f t="shared" si="8"/>
        <v>1.1666666666666667</v>
      </c>
      <c r="U12" s="197">
        <v>1</v>
      </c>
      <c r="V12" s="197">
        <v>1</v>
      </c>
      <c r="W12" s="197">
        <f>'Core Indicators'!EX12</f>
        <v>2</v>
      </c>
      <c r="X12" s="157">
        <f t="shared" si="9"/>
        <v>1.5</v>
      </c>
      <c r="Y12" s="197">
        <v>1</v>
      </c>
      <c r="Z12" s="157">
        <f t="shared" si="10"/>
        <v>2</v>
      </c>
      <c r="AA12" s="197">
        <f>'Core Indicators'!FF12</f>
        <v>2</v>
      </c>
      <c r="AB12" s="197">
        <f t="shared" si="11"/>
        <v>2</v>
      </c>
      <c r="AC12" s="178">
        <f>'Core Indicators'!GD12</f>
        <v>2</v>
      </c>
      <c r="AD12" s="178">
        <f>'Core Indicators'!GL12</f>
        <v>2</v>
      </c>
      <c r="AE12" s="178">
        <f>'Core Indicators'!GT12</f>
        <v>2</v>
      </c>
      <c r="AF12" s="178">
        <f>'Core Indicators'!HB12</f>
        <v>2</v>
      </c>
      <c r="AG12" s="178">
        <f t="shared" si="12"/>
        <v>2</v>
      </c>
      <c r="AH12" s="178">
        <f>'Core Indicators'!HJ12</f>
        <v>2</v>
      </c>
      <c r="AI12" s="178">
        <f>'Core Indicators'!HR12</f>
        <v>2</v>
      </c>
      <c r="AJ12" s="178">
        <f t="shared" si="13"/>
        <v>2</v>
      </c>
      <c r="AK12" s="178">
        <f>'Core Indicators'!HZ12</f>
        <v>2</v>
      </c>
      <c r="AL12" s="178">
        <f>'Core Indicators'!IH12</f>
        <v>2</v>
      </c>
      <c r="AM12" s="178">
        <f>'Core Indicators'!IP12</f>
        <v>2</v>
      </c>
      <c r="AN12" s="178">
        <f t="shared" si="14"/>
        <v>2</v>
      </c>
    </row>
    <row r="13" spans="1:40" x14ac:dyDescent="0.25">
      <c r="A13" s="197" t="str">
        <f>Lists!C:C</f>
        <v>CMR002</v>
      </c>
      <c r="B13" s="242">
        <f t="shared" si="0"/>
        <v>1.1000000000000001</v>
      </c>
      <c r="C13" s="157">
        <f t="shared" si="1"/>
        <v>0</v>
      </c>
      <c r="D13" s="265">
        <f t="shared" si="2"/>
        <v>1</v>
      </c>
      <c r="E13" s="197">
        <f>'Core Indicators'!R13</f>
        <v>1</v>
      </c>
      <c r="F13" s="197">
        <f>'Core Indicators'!Z13</f>
        <v>1</v>
      </c>
      <c r="G13" s="157">
        <f t="shared" si="3"/>
        <v>1</v>
      </c>
      <c r="H13" s="197">
        <f>'Core Indicators'!AH13</f>
        <v>1</v>
      </c>
      <c r="I13" s="197">
        <f>'Core Indicators'!AP13</f>
        <v>1</v>
      </c>
      <c r="J13" s="197">
        <f>'Core Indicators'!BN13</f>
        <v>1</v>
      </c>
      <c r="K13" s="197">
        <f t="shared" si="4"/>
        <v>1</v>
      </c>
      <c r="L13" s="242">
        <f t="shared" si="5"/>
        <v>1</v>
      </c>
      <c r="M13" s="265">
        <f t="shared" si="6"/>
        <v>1</v>
      </c>
      <c r="N13" s="198">
        <f>'Core Indicators'!DJ13</f>
        <v>1</v>
      </c>
      <c r="O13" s="198">
        <f>'Core Indicators'!DR13</f>
        <v>1</v>
      </c>
      <c r="P13" s="198">
        <f>'Core Indicators'!DZ13</f>
        <v>1</v>
      </c>
      <c r="Q13" s="198">
        <f>'Core Indicators'!EH13</f>
        <v>1</v>
      </c>
      <c r="R13" s="198">
        <f>'Core Indicators'!EP13</f>
        <v>1</v>
      </c>
      <c r="S13" s="157">
        <f t="shared" si="7"/>
        <v>1.3</v>
      </c>
      <c r="T13" s="157">
        <f t="shared" si="8"/>
        <v>1.1666666666666667</v>
      </c>
      <c r="U13" s="197">
        <v>1</v>
      </c>
      <c r="V13" s="197">
        <v>1</v>
      </c>
      <c r="W13" s="197">
        <f>'Core Indicators'!EX13</f>
        <v>2</v>
      </c>
      <c r="X13" s="157">
        <f t="shared" si="9"/>
        <v>1.5</v>
      </c>
      <c r="Y13" s="197">
        <v>1</v>
      </c>
      <c r="Z13" s="157">
        <f t="shared" si="10"/>
        <v>1.5</v>
      </c>
      <c r="AA13" s="197">
        <f>'Core Indicators'!FF13</f>
        <v>1</v>
      </c>
      <c r="AB13" s="197">
        <f t="shared" si="11"/>
        <v>2</v>
      </c>
      <c r="AC13" s="178">
        <f>'Core Indicators'!GD13</f>
        <v>2</v>
      </c>
      <c r="AD13" s="178">
        <f>'Core Indicators'!GL13</f>
        <v>2</v>
      </c>
      <c r="AE13" s="178">
        <f>'Core Indicators'!GT13</f>
        <v>2</v>
      </c>
      <c r="AF13" s="178">
        <f>'Core Indicators'!HB13</f>
        <v>2</v>
      </c>
      <c r="AG13" s="178">
        <f t="shared" si="12"/>
        <v>2</v>
      </c>
      <c r="AH13" s="178">
        <f>'Core Indicators'!HJ13</f>
        <v>2</v>
      </c>
      <c r="AI13" s="178">
        <f>'Core Indicators'!HR13</f>
        <v>2</v>
      </c>
      <c r="AJ13" s="178">
        <f t="shared" si="13"/>
        <v>2</v>
      </c>
      <c r="AK13" s="178">
        <f>'Core Indicators'!HZ13</f>
        <v>2</v>
      </c>
      <c r="AL13" s="178">
        <f>'Core Indicators'!IH13</f>
        <v>2</v>
      </c>
      <c r="AM13" s="178">
        <f>'Core Indicators'!IP13</f>
        <v>2</v>
      </c>
      <c r="AN13" s="178">
        <f t="shared" si="14"/>
        <v>2</v>
      </c>
    </row>
    <row r="14" spans="1:40" x14ac:dyDescent="0.25">
      <c r="A14" s="197" t="str">
        <f>Lists!C:C</f>
        <v>CMR003</v>
      </c>
      <c r="B14" s="242">
        <f t="shared" si="0"/>
        <v>1.9</v>
      </c>
      <c r="C14" s="157">
        <f t="shared" si="1"/>
        <v>0</v>
      </c>
      <c r="D14" s="265">
        <f t="shared" si="2"/>
        <v>2</v>
      </c>
      <c r="E14" s="197">
        <f>'Core Indicators'!R14</f>
        <v>2</v>
      </c>
      <c r="F14" s="197">
        <f>'Core Indicators'!Z14</f>
        <v>2</v>
      </c>
      <c r="G14" s="157">
        <f t="shared" si="3"/>
        <v>2</v>
      </c>
      <c r="H14" s="197">
        <f>'Core Indicators'!AH14</f>
        <v>2</v>
      </c>
      <c r="I14" s="197">
        <f>'Core Indicators'!AP14</f>
        <v>2</v>
      </c>
      <c r="J14" s="197">
        <f>'Core Indicators'!BN14</f>
        <v>2</v>
      </c>
      <c r="K14" s="197">
        <f t="shared" si="4"/>
        <v>2</v>
      </c>
      <c r="L14" s="242">
        <f t="shared" si="5"/>
        <v>2</v>
      </c>
      <c r="M14" s="265">
        <f t="shared" si="6"/>
        <v>2</v>
      </c>
      <c r="N14" s="198">
        <f>'Core Indicators'!DJ14</f>
        <v>2</v>
      </c>
      <c r="O14" s="198">
        <f>'Core Indicators'!DR14</f>
        <v>2</v>
      </c>
      <c r="P14" s="198">
        <f>'Core Indicators'!DZ14</f>
        <v>2</v>
      </c>
      <c r="Q14" s="198">
        <f>'Core Indicators'!EH14</f>
        <v>2</v>
      </c>
      <c r="R14" s="198">
        <f>'Core Indicators'!EP14</f>
        <v>2</v>
      </c>
      <c r="S14" s="157">
        <f t="shared" si="7"/>
        <v>1.6</v>
      </c>
      <c r="T14" s="157">
        <f t="shared" si="8"/>
        <v>1.1666666666666667</v>
      </c>
      <c r="U14" s="197">
        <v>1</v>
      </c>
      <c r="V14" s="197">
        <v>1</v>
      </c>
      <c r="W14" s="197">
        <f>'Core Indicators'!EX14</f>
        <v>2</v>
      </c>
      <c r="X14" s="157">
        <f t="shared" si="9"/>
        <v>1.5</v>
      </c>
      <c r="Y14" s="197">
        <v>1</v>
      </c>
      <c r="Z14" s="157">
        <f t="shared" si="10"/>
        <v>2</v>
      </c>
      <c r="AA14" s="197">
        <f>'Core Indicators'!FF14</f>
        <v>2</v>
      </c>
      <c r="AB14" s="197">
        <f t="shared" si="11"/>
        <v>2</v>
      </c>
      <c r="AC14" s="178">
        <f>'Core Indicators'!GD14</f>
        <v>2</v>
      </c>
      <c r="AD14" s="178">
        <f>'Core Indicators'!GL14</f>
        <v>2</v>
      </c>
      <c r="AE14" s="178">
        <f>'Core Indicators'!GT14</f>
        <v>2</v>
      </c>
      <c r="AF14" s="178">
        <f>'Core Indicators'!HB14</f>
        <v>2</v>
      </c>
      <c r="AG14" s="178">
        <f t="shared" si="12"/>
        <v>2</v>
      </c>
      <c r="AH14" s="178">
        <f>'Core Indicators'!HJ14</f>
        <v>2</v>
      </c>
      <c r="AI14" s="178">
        <f>'Core Indicators'!HR14</f>
        <v>2</v>
      </c>
      <c r="AJ14" s="178">
        <f t="shared" si="13"/>
        <v>2</v>
      </c>
      <c r="AK14" s="178">
        <f>'Core Indicators'!HZ14</f>
        <v>2</v>
      </c>
      <c r="AL14" s="178">
        <f>'Core Indicators'!IH14</f>
        <v>2</v>
      </c>
      <c r="AM14" s="178">
        <f>'Core Indicators'!IP14</f>
        <v>2</v>
      </c>
      <c r="AN14" s="178">
        <f t="shared" si="14"/>
        <v>2</v>
      </c>
    </row>
    <row r="15" spans="1:40" x14ac:dyDescent="0.25">
      <c r="A15" s="197" t="str">
        <f>Lists!C:C</f>
        <v>CMR004</v>
      </c>
      <c r="B15" s="242">
        <f t="shared" si="0"/>
        <v>1.9</v>
      </c>
      <c r="C15" s="157">
        <f t="shared" si="1"/>
        <v>1</v>
      </c>
      <c r="D15" s="265">
        <f t="shared" si="2"/>
        <v>2</v>
      </c>
      <c r="E15" s="197">
        <f>'Core Indicators'!R15</f>
        <v>2</v>
      </c>
      <c r="F15" s="197">
        <f>'Core Indicators'!Z15</f>
        <v>2</v>
      </c>
      <c r="G15" s="157">
        <f t="shared" si="3"/>
        <v>2</v>
      </c>
      <c r="H15" s="197">
        <f>'Core Indicators'!AH15</f>
        <v>2</v>
      </c>
      <c r="I15" s="197">
        <f>'Core Indicators'!AP15</f>
        <v>2</v>
      </c>
      <c r="J15" s="197" t="str">
        <f>'Core Indicators'!BN15</f>
        <v>x</v>
      </c>
      <c r="K15" s="197">
        <f t="shared" si="4"/>
        <v>2</v>
      </c>
      <c r="L15" s="242">
        <f t="shared" si="5"/>
        <v>2</v>
      </c>
      <c r="M15" s="265">
        <f t="shared" si="6"/>
        <v>2</v>
      </c>
      <c r="N15" s="198">
        <f>'Core Indicators'!DJ15</f>
        <v>2</v>
      </c>
      <c r="O15" s="198">
        <f>'Core Indicators'!DR15</f>
        <v>2</v>
      </c>
      <c r="P15" s="198">
        <f>'Core Indicators'!DZ15</f>
        <v>2</v>
      </c>
      <c r="Q15" s="198">
        <f>'Core Indicators'!EH15</f>
        <v>2</v>
      </c>
      <c r="R15" s="198">
        <f>'Core Indicators'!EP15</f>
        <v>2</v>
      </c>
      <c r="S15" s="157">
        <f t="shared" si="7"/>
        <v>1.6</v>
      </c>
      <c r="T15" s="157">
        <f t="shared" si="8"/>
        <v>1.1666666666666667</v>
      </c>
      <c r="U15" s="197">
        <v>1</v>
      </c>
      <c r="V15" s="197">
        <v>1</v>
      </c>
      <c r="W15" s="197">
        <f>'Core Indicators'!EX15</f>
        <v>2</v>
      </c>
      <c r="X15" s="157">
        <f t="shared" si="9"/>
        <v>1.5</v>
      </c>
      <c r="Y15" s="197">
        <v>1</v>
      </c>
      <c r="Z15" s="157">
        <f t="shared" si="10"/>
        <v>2</v>
      </c>
      <c r="AA15" s="197">
        <f>'Core Indicators'!FF15</f>
        <v>2</v>
      </c>
      <c r="AB15" s="197">
        <f t="shared" si="11"/>
        <v>2</v>
      </c>
      <c r="AC15" s="178">
        <f>'Core Indicators'!GD15</f>
        <v>2</v>
      </c>
      <c r="AD15" s="178">
        <f>'Core Indicators'!GL15</f>
        <v>2</v>
      </c>
      <c r="AE15" s="178">
        <f>'Core Indicators'!GT15</f>
        <v>2</v>
      </c>
      <c r="AF15" s="178">
        <f>'Core Indicators'!HB15</f>
        <v>2</v>
      </c>
      <c r="AG15" s="178">
        <f t="shared" si="12"/>
        <v>2</v>
      </c>
      <c r="AH15" s="178">
        <f>'Core Indicators'!HJ15</f>
        <v>2</v>
      </c>
      <c r="AI15" s="178">
        <f>'Core Indicators'!HR15</f>
        <v>2</v>
      </c>
      <c r="AJ15" s="178">
        <f t="shared" si="13"/>
        <v>2</v>
      </c>
      <c r="AK15" s="178">
        <f>'Core Indicators'!HZ15</f>
        <v>2</v>
      </c>
      <c r="AL15" s="178">
        <f>'Core Indicators'!IH15</f>
        <v>2</v>
      </c>
      <c r="AM15" s="178">
        <f>'Core Indicators'!IP15</f>
        <v>2</v>
      </c>
      <c r="AN15" s="178">
        <f t="shared" si="14"/>
        <v>2</v>
      </c>
    </row>
    <row r="16" spans="1:40" x14ac:dyDescent="0.25">
      <c r="A16" s="197" t="str">
        <f>Lists!C:C</f>
        <v>COD001</v>
      </c>
      <c r="B16" s="242">
        <f t="shared" si="0"/>
        <v>1.9</v>
      </c>
      <c r="C16" s="157">
        <f t="shared" si="1"/>
        <v>0</v>
      </c>
      <c r="D16" s="265">
        <f t="shared" si="2"/>
        <v>1.9</v>
      </c>
      <c r="E16" s="197">
        <f>'Core Indicators'!R16</f>
        <v>1</v>
      </c>
      <c r="F16" s="197">
        <f>'Core Indicators'!Z16</f>
        <v>2</v>
      </c>
      <c r="G16" s="157">
        <f t="shared" si="3"/>
        <v>1.5</v>
      </c>
      <c r="H16" s="197">
        <f>'Core Indicators'!AH16</f>
        <v>3</v>
      </c>
      <c r="I16" s="197">
        <f>'Core Indicators'!AP16</f>
        <v>1</v>
      </c>
      <c r="J16" s="197">
        <f>'Core Indicators'!BN16</f>
        <v>1</v>
      </c>
      <c r="K16" s="197">
        <f t="shared" si="4"/>
        <v>1</v>
      </c>
      <c r="L16" s="242">
        <f t="shared" si="5"/>
        <v>2.1</v>
      </c>
      <c r="M16" s="265">
        <f t="shared" si="6"/>
        <v>2</v>
      </c>
      <c r="N16" s="198">
        <f>'Core Indicators'!DJ16</f>
        <v>2</v>
      </c>
      <c r="O16" s="198">
        <f>'Core Indicators'!DR16</f>
        <v>2</v>
      </c>
      <c r="P16" s="198">
        <f>'Core Indicators'!DZ16</f>
        <v>2</v>
      </c>
      <c r="Q16" s="198">
        <f>'Core Indicators'!EH16</f>
        <v>2</v>
      </c>
      <c r="R16" s="198">
        <f>'Core Indicators'!EP16</f>
        <v>2</v>
      </c>
      <c r="S16" s="157">
        <f t="shared" si="7"/>
        <v>1.7</v>
      </c>
      <c r="T16" s="157">
        <f t="shared" si="8"/>
        <v>1.3333333333333333</v>
      </c>
      <c r="U16" s="197">
        <v>1</v>
      </c>
      <c r="V16" s="197">
        <v>1</v>
      </c>
      <c r="W16" s="197">
        <f>'Core Indicators'!EX16</f>
        <v>3</v>
      </c>
      <c r="X16" s="157">
        <f t="shared" si="9"/>
        <v>2</v>
      </c>
      <c r="Y16" s="197">
        <v>1</v>
      </c>
      <c r="Z16" s="157">
        <f t="shared" si="10"/>
        <v>2</v>
      </c>
      <c r="AA16" s="197">
        <f>'Core Indicators'!FF16</f>
        <v>2</v>
      </c>
      <c r="AB16" s="197">
        <f t="shared" si="11"/>
        <v>2</v>
      </c>
      <c r="AC16" s="178">
        <f>'Core Indicators'!GD16</f>
        <v>2</v>
      </c>
      <c r="AD16" s="178">
        <f>'Core Indicators'!GL16</f>
        <v>2</v>
      </c>
      <c r="AE16" s="178">
        <f>'Core Indicators'!GT16</f>
        <v>2</v>
      </c>
      <c r="AF16" s="178">
        <f>'Core Indicators'!HB16</f>
        <v>2</v>
      </c>
      <c r="AG16" s="178">
        <f t="shared" si="12"/>
        <v>2</v>
      </c>
      <c r="AH16" s="178">
        <f>'Core Indicators'!HJ16</f>
        <v>2</v>
      </c>
      <c r="AI16" s="178">
        <f>'Core Indicators'!HR16</f>
        <v>2</v>
      </c>
      <c r="AJ16" s="178">
        <f t="shared" si="13"/>
        <v>2</v>
      </c>
      <c r="AK16" s="178">
        <f>'Core Indicators'!HZ16</f>
        <v>2</v>
      </c>
      <c r="AL16" s="178">
        <f>'Core Indicators'!IH16</f>
        <v>2</v>
      </c>
      <c r="AM16" s="178">
        <f>'Core Indicators'!IP16</f>
        <v>2</v>
      </c>
      <c r="AN16" s="178">
        <f t="shared" si="14"/>
        <v>2</v>
      </c>
    </row>
    <row r="17" spans="1:40" x14ac:dyDescent="0.25">
      <c r="A17" s="197" t="str">
        <f>Lists!C:C</f>
        <v>COG001</v>
      </c>
      <c r="B17" s="242">
        <f t="shared" si="0"/>
        <v>2.2999999999999998</v>
      </c>
      <c r="C17" s="157">
        <f t="shared" si="1"/>
        <v>2</v>
      </c>
      <c r="D17" s="265">
        <f t="shared" si="2"/>
        <v>2.2000000000000002</v>
      </c>
      <c r="E17" s="197">
        <f>'Core Indicators'!R17</f>
        <v>1</v>
      </c>
      <c r="F17" s="197">
        <f>'Core Indicators'!Z17</f>
        <v>2</v>
      </c>
      <c r="G17" s="157">
        <f t="shared" si="3"/>
        <v>1.5</v>
      </c>
      <c r="H17" s="197">
        <f>'Core Indicators'!AH17</f>
        <v>3</v>
      </c>
      <c r="I17" s="197">
        <f>'Core Indicators'!AP17</f>
        <v>2</v>
      </c>
      <c r="J17" s="197" t="str">
        <f>'Core Indicators'!BN17</f>
        <v>x</v>
      </c>
      <c r="K17" s="197">
        <f t="shared" si="4"/>
        <v>2</v>
      </c>
      <c r="L17" s="242">
        <f t="shared" si="5"/>
        <v>2.5</v>
      </c>
      <c r="M17" s="265">
        <f t="shared" si="6"/>
        <v>3</v>
      </c>
      <c r="N17" s="198">
        <f>'Core Indicators'!DJ17</f>
        <v>3</v>
      </c>
      <c r="O17" s="198">
        <f>'Core Indicators'!DR17</f>
        <v>3</v>
      </c>
      <c r="P17" s="198">
        <f>'Core Indicators'!DZ17</f>
        <v>3</v>
      </c>
      <c r="Q17" s="198">
        <f>'Core Indicators'!EH17</f>
        <v>3</v>
      </c>
      <c r="R17" s="198">
        <f>'Core Indicators'!EP17</f>
        <v>3</v>
      </c>
      <c r="S17" s="157">
        <f t="shared" si="7"/>
        <v>1.3</v>
      </c>
      <c r="T17" s="157">
        <f t="shared" si="8"/>
        <v>1</v>
      </c>
      <c r="U17" s="197">
        <v>1</v>
      </c>
      <c r="V17" s="197">
        <v>1</v>
      </c>
      <c r="W17" s="197" t="str">
        <f>'Core Indicators'!EX17</f>
        <v>x</v>
      </c>
      <c r="X17" s="157">
        <f t="shared" si="9"/>
        <v>1</v>
      </c>
      <c r="Y17" s="197">
        <v>1</v>
      </c>
      <c r="Z17" s="157">
        <f t="shared" si="10"/>
        <v>1.5</v>
      </c>
      <c r="AA17" s="197">
        <f>'Core Indicators'!FF17</f>
        <v>1</v>
      </c>
      <c r="AB17" s="197">
        <f t="shared" si="11"/>
        <v>2</v>
      </c>
      <c r="AC17" s="178">
        <f>'Core Indicators'!GD17</f>
        <v>2</v>
      </c>
      <c r="AD17" s="178">
        <f>'Core Indicators'!GL17</f>
        <v>2</v>
      </c>
      <c r="AE17" s="178">
        <f>'Core Indicators'!GT17</f>
        <v>2</v>
      </c>
      <c r="AF17" s="178">
        <f>'Core Indicators'!HB17</f>
        <v>2</v>
      </c>
      <c r="AG17" s="178">
        <f t="shared" si="12"/>
        <v>2</v>
      </c>
      <c r="AH17" s="178">
        <f>'Core Indicators'!HJ17</f>
        <v>2</v>
      </c>
      <c r="AI17" s="178">
        <f>'Core Indicators'!HR17</f>
        <v>2</v>
      </c>
      <c r="AJ17" s="178">
        <f t="shared" si="13"/>
        <v>2</v>
      </c>
      <c r="AK17" s="178">
        <f>'Core Indicators'!HZ17</f>
        <v>2</v>
      </c>
      <c r="AL17" s="178">
        <f>'Core Indicators'!IH17</f>
        <v>2</v>
      </c>
      <c r="AM17" s="178">
        <f>'Core Indicators'!IP17</f>
        <v>2</v>
      </c>
      <c r="AN17" s="178">
        <f t="shared" si="14"/>
        <v>2</v>
      </c>
    </row>
    <row r="18" spans="1:40" x14ac:dyDescent="0.25">
      <c r="A18" s="197" t="str">
        <f>Lists!C:C</f>
        <v>COL001</v>
      </c>
      <c r="B18" s="242">
        <f t="shared" si="0"/>
        <v>1.8</v>
      </c>
      <c r="C18" s="157">
        <f t="shared" si="1"/>
        <v>0</v>
      </c>
      <c r="D18" s="265">
        <f t="shared" si="2"/>
        <v>1.7</v>
      </c>
      <c r="E18" s="197">
        <f>'Core Indicators'!R18</f>
        <v>1</v>
      </c>
      <c r="F18" s="197">
        <f>'Core Indicators'!Z18</f>
        <v>2</v>
      </c>
      <c r="G18" s="157">
        <f t="shared" si="3"/>
        <v>1.5</v>
      </c>
      <c r="H18" s="197">
        <f>'Core Indicators'!AH18</f>
        <v>2</v>
      </c>
      <c r="I18" s="197">
        <f>'Core Indicators'!AP18</f>
        <v>1</v>
      </c>
      <c r="J18" s="197">
        <f>'Core Indicators'!BN18</f>
        <v>2</v>
      </c>
      <c r="K18" s="197">
        <f t="shared" si="4"/>
        <v>1.5</v>
      </c>
      <c r="L18" s="242">
        <f t="shared" si="5"/>
        <v>1.8</v>
      </c>
      <c r="M18" s="265">
        <f t="shared" si="6"/>
        <v>2</v>
      </c>
      <c r="N18" s="198">
        <f>'Core Indicators'!DJ18</f>
        <v>2</v>
      </c>
      <c r="O18" s="198">
        <f>'Core Indicators'!DR18</f>
        <v>2</v>
      </c>
      <c r="P18" s="198">
        <f>'Core Indicators'!DZ18</f>
        <v>2</v>
      </c>
      <c r="Q18" s="198">
        <f>'Core Indicators'!EH18</f>
        <v>2</v>
      </c>
      <c r="R18" s="198">
        <f>'Core Indicators'!EP18</f>
        <v>2</v>
      </c>
      <c r="S18" s="157">
        <f t="shared" si="7"/>
        <v>1.7</v>
      </c>
      <c r="T18" s="157">
        <f t="shared" si="8"/>
        <v>1.3333333333333333</v>
      </c>
      <c r="U18" s="197">
        <v>1</v>
      </c>
      <c r="V18" s="197">
        <v>1</v>
      </c>
      <c r="W18" s="197">
        <f>'Core Indicators'!EX18</f>
        <v>3</v>
      </c>
      <c r="X18" s="157">
        <f t="shared" si="9"/>
        <v>2</v>
      </c>
      <c r="Y18" s="197">
        <v>1</v>
      </c>
      <c r="Z18" s="157">
        <f t="shared" si="10"/>
        <v>2</v>
      </c>
      <c r="AA18" s="197">
        <f>'Core Indicators'!FF18</f>
        <v>2</v>
      </c>
      <c r="AB18" s="197">
        <f t="shared" si="11"/>
        <v>2</v>
      </c>
      <c r="AC18" s="178">
        <f>'Core Indicators'!GD18</f>
        <v>2</v>
      </c>
      <c r="AD18" s="178">
        <f>'Core Indicators'!GL18</f>
        <v>2</v>
      </c>
      <c r="AE18" s="178">
        <f>'Core Indicators'!GT18</f>
        <v>2</v>
      </c>
      <c r="AF18" s="178">
        <f>'Core Indicators'!HB18</f>
        <v>2</v>
      </c>
      <c r="AG18" s="178">
        <f t="shared" si="12"/>
        <v>2</v>
      </c>
      <c r="AH18" s="178">
        <f>'Core Indicators'!HJ18</f>
        <v>2</v>
      </c>
      <c r="AI18" s="178">
        <f>'Core Indicators'!HR18</f>
        <v>2</v>
      </c>
      <c r="AJ18" s="178">
        <f t="shared" si="13"/>
        <v>2</v>
      </c>
      <c r="AK18" s="178">
        <f>'Core Indicators'!HZ18</f>
        <v>2</v>
      </c>
      <c r="AL18" s="178">
        <f>'Core Indicators'!IH18</f>
        <v>2</v>
      </c>
      <c r="AM18" s="178">
        <f>'Core Indicators'!IP18</f>
        <v>2</v>
      </c>
      <c r="AN18" s="178">
        <f t="shared" si="14"/>
        <v>2</v>
      </c>
    </row>
    <row r="19" spans="1:40" x14ac:dyDescent="0.25">
      <c r="A19" s="197" t="str">
        <f>Lists!C:C</f>
        <v>COL002</v>
      </c>
      <c r="B19" s="242">
        <f t="shared" si="0"/>
        <v>1.9</v>
      </c>
      <c r="C19" s="157">
        <f t="shared" si="1"/>
        <v>1</v>
      </c>
      <c r="D19" s="265">
        <f t="shared" si="2"/>
        <v>2</v>
      </c>
      <c r="E19" s="197">
        <f>'Core Indicators'!R19</f>
        <v>2</v>
      </c>
      <c r="F19" s="197">
        <f>'Core Indicators'!Z19</f>
        <v>2</v>
      </c>
      <c r="G19" s="157">
        <f t="shared" si="3"/>
        <v>2</v>
      </c>
      <c r="H19" s="197">
        <f>'Core Indicators'!AH19</f>
        <v>2</v>
      </c>
      <c r="I19" s="197">
        <f>'Core Indicators'!AP19</f>
        <v>2</v>
      </c>
      <c r="J19" s="197" t="str">
        <f>'Core Indicators'!BN19</f>
        <v>x</v>
      </c>
      <c r="K19" s="197">
        <f t="shared" si="4"/>
        <v>2</v>
      </c>
      <c r="L19" s="242">
        <f t="shared" si="5"/>
        <v>2</v>
      </c>
      <c r="M19" s="265">
        <f t="shared" si="6"/>
        <v>2</v>
      </c>
      <c r="N19" s="198">
        <f>'Core Indicators'!DJ19</f>
        <v>2</v>
      </c>
      <c r="O19" s="198">
        <f>'Core Indicators'!DR19</f>
        <v>2</v>
      </c>
      <c r="P19" s="198">
        <f>'Core Indicators'!DZ19</f>
        <v>2</v>
      </c>
      <c r="Q19" s="198">
        <f>'Core Indicators'!EH19</f>
        <v>2</v>
      </c>
      <c r="R19" s="198">
        <f>'Core Indicators'!EP19</f>
        <v>2</v>
      </c>
      <c r="S19" s="157">
        <f t="shared" si="7"/>
        <v>1.7</v>
      </c>
      <c r="T19" s="157">
        <f t="shared" si="8"/>
        <v>1.3333333333333333</v>
      </c>
      <c r="U19" s="197">
        <v>1</v>
      </c>
      <c r="V19" s="197">
        <v>1</v>
      </c>
      <c r="W19" s="197">
        <f>'Core Indicators'!EX19</f>
        <v>3</v>
      </c>
      <c r="X19" s="157">
        <f t="shared" si="9"/>
        <v>2</v>
      </c>
      <c r="Y19" s="197">
        <v>1</v>
      </c>
      <c r="Z19" s="157">
        <f t="shared" si="10"/>
        <v>2</v>
      </c>
      <c r="AA19" s="197">
        <f>'Core Indicators'!FF19</f>
        <v>2</v>
      </c>
      <c r="AB19" s="197">
        <f t="shared" si="11"/>
        <v>2</v>
      </c>
      <c r="AC19" s="178">
        <f>'Core Indicators'!GD19</f>
        <v>2</v>
      </c>
      <c r="AD19" s="178">
        <f>'Core Indicators'!GL19</f>
        <v>2</v>
      </c>
      <c r="AE19" s="178">
        <f>'Core Indicators'!GT19</f>
        <v>2</v>
      </c>
      <c r="AF19" s="178">
        <f>'Core Indicators'!HB19</f>
        <v>2</v>
      </c>
      <c r="AG19" s="178">
        <f t="shared" si="12"/>
        <v>2</v>
      </c>
      <c r="AH19" s="178">
        <f>'Core Indicators'!HJ19</f>
        <v>2</v>
      </c>
      <c r="AI19" s="178">
        <f>'Core Indicators'!HR19</f>
        <v>2</v>
      </c>
      <c r="AJ19" s="178">
        <f t="shared" si="13"/>
        <v>2</v>
      </c>
      <c r="AK19" s="178">
        <f>'Core Indicators'!HZ19</f>
        <v>2</v>
      </c>
      <c r="AL19" s="178">
        <f>'Core Indicators'!IH19</f>
        <v>2</v>
      </c>
      <c r="AM19" s="178">
        <f>'Core Indicators'!IP19</f>
        <v>2</v>
      </c>
      <c r="AN19" s="178">
        <f t="shared" si="14"/>
        <v>2</v>
      </c>
    </row>
    <row r="20" spans="1:40" x14ac:dyDescent="0.25">
      <c r="A20" s="197" t="str">
        <f>Lists!C:C</f>
        <v>CRI002</v>
      </c>
      <c r="B20" s="242">
        <f t="shared" si="0"/>
        <v>2.2999999999999998</v>
      </c>
      <c r="C20" s="157">
        <f t="shared" si="1"/>
        <v>0</v>
      </c>
      <c r="D20" s="265">
        <f t="shared" si="2"/>
        <v>2.5</v>
      </c>
      <c r="E20" s="197">
        <f>'Core Indicators'!R20</f>
        <v>3</v>
      </c>
      <c r="F20" s="197">
        <f>'Core Indicators'!Z20</f>
        <v>3</v>
      </c>
      <c r="G20" s="157">
        <f t="shared" si="3"/>
        <v>3</v>
      </c>
      <c r="H20" s="197">
        <f>'Core Indicators'!AH20</f>
        <v>2</v>
      </c>
      <c r="I20" s="197">
        <f>'Core Indicators'!AP20</f>
        <v>2</v>
      </c>
      <c r="J20" s="197">
        <f>'Core Indicators'!BN20</f>
        <v>3</v>
      </c>
      <c r="K20" s="197">
        <f t="shared" si="4"/>
        <v>2.5</v>
      </c>
      <c r="L20" s="242">
        <f t="shared" si="5"/>
        <v>2.2999999999999998</v>
      </c>
      <c r="M20" s="265">
        <f t="shared" si="6"/>
        <v>2.6</v>
      </c>
      <c r="N20" s="198">
        <f>'Core Indicators'!DJ20</f>
        <v>3</v>
      </c>
      <c r="O20" s="198">
        <f>'Core Indicators'!DR20</f>
        <v>3</v>
      </c>
      <c r="P20" s="198">
        <f>'Core Indicators'!DZ20</f>
        <v>3</v>
      </c>
      <c r="Q20" s="198">
        <f>'Core Indicators'!EH20</f>
        <v>2</v>
      </c>
      <c r="R20" s="198">
        <f>'Core Indicators'!EP20</f>
        <v>2</v>
      </c>
      <c r="S20" s="157">
        <f t="shared" si="7"/>
        <v>1.7</v>
      </c>
      <c r="T20" s="157">
        <f t="shared" si="8"/>
        <v>1.3333333333333333</v>
      </c>
      <c r="U20" s="197">
        <v>1</v>
      </c>
      <c r="V20" s="197">
        <v>1</v>
      </c>
      <c r="W20" s="197">
        <f>'Core Indicators'!EX20</f>
        <v>3</v>
      </c>
      <c r="X20" s="157">
        <f t="shared" si="9"/>
        <v>2</v>
      </c>
      <c r="Y20" s="197">
        <v>1</v>
      </c>
      <c r="Z20" s="157">
        <f t="shared" si="10"/>
        <v>2</v>
      </c>
      <c r="AA20" s="197">
        <f>'Core Indicators'!FF20</f>
        <v>2</v>
      </c>
      <c r="AB20" s="197">
        <f t="shared" si="11"/>
        <v>2</v>
      </c>
      <c r="AC20" s="178">
        <f>'Core Indicators'!GD20</f>
        <v>2</v>
      </c>
      <c r="AD20" s="178">
        <f>'Core Indicators'!GL20</f>
        <v>2</v>
      </c>
      <c r="AE20" s="178">
        <f>'Core Indicators'!GT20</f>
        <v>2</v>
      </c>
      <c r="AF20" s="178">
        <f>'Core Indicators'!HB20</f>
        <v>2</v>
      </c>
      <c r="AG20" s="178">
        <f t="shared" si="12"/>
        <v>2</v>
      </c>
      <c r="AH20" s="178">
        <f>'Core Indicators'!HJ20</f>
        <v>2</v>
      </c>
      <c r="AI20" s="178">
        <f>'Core Indicators'!HR20</f>
        <v>2</v>
      </c>
      <c r="AJ20" s="178">
        <f t="shared" si="13"/>
        <v>2</v>
      </c>
      <c r="AK20" s="178">
        <f>'Core Indicators'!HZ20</f>
        <v>2</v>
      </c>
      <c r="AL20" s="178">
        <f>'Core Indicators'!IH20</f>
        <v>2</v>
      </c>
      <c r="AM20" s="178">
        <f>'Core Indicators'!IP20</f>
        <v>2</v>
      </c>
      <c r="AN20" s="178">
        <f t="shared" si="14"/>
        <v>2</v>
      </c>
    </row>
    <row r="21" spans="1:40" x14ac:dyDescent="0.25">
      <c r="A21" s="197" t="str">
        <f>Lists!C:C</f>
        <v>DJI001</v>
      </c>
      <c r="B21" s="242">
        <f t="shared" si="0"/>
        <v>1.9</v>
      </c>
      <c r="C21" s="157">
        <f t="shared" si="1"/>
        <v>0</v>
      </c>
      <c r="D21" s="265">
        <f t="shared" si="2"/>
        <v>2</v>
      </c>
      <c r="E21" s="197">
        <f>'Core Indicators'!R21</f>
        <v>2</v>
      </c>
      <c r="F21" s="197">
        <f>'Core Indicators'!Z21</f>
        <v>2</v>
      </c>
      <c r="G21" s="157">
        <f t="shared" si="3"/>
        <v>2</v>
      </c>
      <c r="H21" s="197">
        <f>'Core Indicators'!AH21</f>
        <v>2</v>
      </c>
      <c r="I21" s="197">
        <f>'Core Indicators'!AP21</f>
        <v>2</v>
      </c>
      <c r="J21" s="197">
        <f>'Core Indicators'!BN21</f>
        <v>2</v>
      </c>
      <c r="K21" s="197">
        <f t="shared" si="4"/>
        <v>2</v>
      </c>
      <c r="L21" s="242">
        <f t="shared" si="5"/>
        <v>2</v>
      </c>
      <c r="M21" s="265">
        <f t="shared" si="6"/>
        <v>2</v>
      </c>
      <c r="N21" s="198">
        <f>'Core Indicators'!DJ21</f>
        <v>2</v>
      </c>
      <c r="O21" s="198">
        <f>'Core Indicators'!DR21</f>
        <v>2</v>
      </c>
      <c r="P21" s="198">
        <f>'Core Indicators'!DZ21</f>
        <v>2</v>
      </c>
      <c r="Q21" s="198">
        <f>'Core Indicators'!EH21</f>
        <v>2</v>
      </c>
      <c r="R21" s="198">
        <f>'Core Indicators'!EP21</f>
        <v>2</v>
      </c>
      <c r="S21" s="157">
        <f t="shared" si="7"/>
        <v>1.6</v>
      </c>
      <c r="T21" s="157">
        <f t="shared" si="8"/>
        <v>1.1666666666666667</v>
      </c>
      <c r="U21" s="197">
        <v>1</v>
      </c>
      <c r="V21" s="197">
        <v>1</v>
      </c>
      <c r="W21" s="197">
        <f>'Core Indicators'!EX21</f>
        <v>2</v>
      </c>
      <c r="X21" s="157">
        <f t="shared" si="9"/>
        <v>1.5</v>
      </c>
      <c r="Y21" s="197">
        <v>1</v>
      </c>
      <c r="Z21" s="157">
        <f t="shared" si="10"/>
        <v>2</v>
      </c>
      <c r="AA21" s="197">
        <f>'Core Indicators'!FF21</f>
        <v>2</v>
      </c>
      <c r="AB21" s="197">
        <f t="shared" si="11"/>
        <v>2</v>
      </c>
      <c r="AC21" s="178">
        <f>'Core Indicators'!GD21</f>
        <v>2</v>
      </c>
      <c r="AD21" s="178">
        <f>'Core Indicators'!GL21</f>
        <v>2</v>
      </c>
      <c r="AE21" s="178">
        <f>'Core Indicators'!GT21</f>
        <v>2</v>
      </c>
      <c r="AF21" s="178">
        <f>'Core Indicators'!HB21</f>
        <v>2</v>
      </c>
      <c r="AG21" s="178">
        <f t="shared" si="12"/>
        <v>2</v>
      </c>
      <c r="AH21" s="178">
        <f>'Core Indicators'!HJ21</f>
        <v>2</v>
      </c>
      <c r="AI21" s="178">
        <f>'Core Indicators'!HR21</f>
        <v>2</v>
      </c>
      <c r="AJ21" s="178">
        <f t="shared" si="13"/>
        <v>2</v>
      </c>
      <c r="AK21" s="178">
        <f>'Core Indicators'!HZ21</f>
        <v>2</v>
      </c>
      <c r="AL21" s="178">
        <f>'Core Indicators'!IH21</f>
        <v>2</v>
      </c>
      <c r="AM21" s="178">
        <f>'Core Indicators'!IP21</f>
        <v>2</v>
      </c>
      <c r="AN21" s="178">
        <f t="shared" si="14"/>
        <v>2</v>
      </c>
    </row>
    <row r="22" spans="1:40" x14ac:dyDescent="0.25">
      <c r="A22" s="197" t="str">
        <f>Lists!C:C</f>
        <v>DJI002</v>
      </c>
      <c r="B22" s="242">
        <f t="shared" si="0"/>
        <v>1.9</v>
      </c>
      <c r="C22" s="157">
        <f t="shared" si="1"/>
        <v>0</v>
      </c>
      <c r="D22" s="265">
        <f t="shared" si="2"/>
        <v>2</v>
      </c>
      <c r="E22" s="197">
        <f>'Core Indicators'!R22</f>
        <v>2</v>
      </c>
      <c r="F22" s="197">
        <f>'Core Indicators'!Z22</f>
        <v>2</v>
      </c>
      <c r="G22" s="157">
        <f t="shared" si="3"/>
        <v>2</v>
      </c>
      <c r="H22" s="197">
        <f>'Core Indicators'!AH22</f>
        <v>2</v>
      </c>
      <c r="I22" s="197">
        <f>'Core Indicators'!AP22</f>
        <v>2</v>
      </c>
      <c r="J22" s="197">
        <f>'Core Indicators'!BN22</f>
        <v>2</v>
      </c>
      <c r="K22" s="197">
        <f t="shared" si="4"/>
        <v>2</v>
      </c>
      <c r="L22" s="242">
        <f t="shared" si="5"/>
        <v>2</v>
      </c>
      <c r="M22" s="265">
        <f t="shared" si="6"/>
        <v>2</v>
      </c>
      <c r="N22" s="198">
        <f>'Core Indicators'!DJ22</f>
        <v>2</v>
      </c>
      <c r="O22" s="198">
        <f>'Core Indicators'!DR22</f>
        <v>2</v>
      </c>
      <c r="P22" s="198">
        <f>'Core Indicators'!DZ22</f>
        <v>2</v>
      </c>
      <c r="Q22" s="198">
        <f>'Core Indicators'!EH22</f>
        <v>2</v>
      </c>
      <c r="R22" s="198">
        <f>'Core Indicators'!EP22</f>
        <v>2</v>
      </c>
      <c r="S22" s="157">
        <f t="shared" si="7"/>
        <v>1.6</v>
      </c>
      <c r="T22" s="157">
        <f t="shared" si="8"/>
        <v>1.1666666666666667</v>
      </c>
      <c r="U22" s="197">
        <v>1</v>
      </c>
      <c r="V22" s="197">
        <v>1</v>
      </c>
      <c r="W22" s="197">
        <f>'Core Indicators'!EX22</f>
        <v>2</v>
      </c>
      <c r="X22" s="157">
        <f t="shared" si="9"/>
        <v>1.5</v>
      </c>
      <c r="Y22" s="197">
        <v>1</v>
      </c>
      <c r="Z22" s="157">
        <f t="shared" si="10"/>
        <v>2</v>
      </c>
      <c r="AA22" s="197">
        <f>'Core Indicators'!FF22</f>
        <v>2</v>
      </c>
      <c r="AB22" s="197">
        <f t="shared" si="11"/>
        <v>2</v>
      </c>
      <c r="AC22" s="178">
        <f>'Core Indicators'!GD22</f>
        <v>2</v>
      </c>
      <c r="AD22" s="178">
        <f>'Core Indicators'!GL22</f>
        <v>2</v>
      </c>
      <c r="AE22" s="178">
        <f>'Core Indicators'!GT22</f>
        <v>2</v>
      </c>
      <c r="AF22" s="178">
        <f>'Core Indicators'!HB22</f>
        <v>2</v>
      </c>
      <c r="AG22" s="178">
        <f t="shared" si="12"/>
        <v>2</v>
      </c>
      <c r="AH22" s="178">
        <f>'Core Indicators'!HJ22</f>
        <v>2</v>
      </c>
      <c r="AI22" s="178">
        <f>'Core Indicators'!HR22</f>
        <v>2</v>
      </c>
      <c r="AJ22" s="178">
        <f t="shared" si="13"/>
        <v>2</v>
      </c>
      <c r="AK22" s="178">
        <f>'Core Indicators'!HZ22</f>
        <v>2</v>
      </c>
      <c r="AL22" s="178">
        <f>'Core Indicators'!IH22</f>
        <v>2</v>
      </c>
      <c r="AM22" s="178">
        <f>'Core Indicators'!IP22</f>
        <v>2</v>
      </c>
      <c r="AN22" s="178">
        <f t="shared" si="14"/>
        <v>2</v>
      </c>
    </row>
    <row r="23" spans="1:40" x14ac:dyDescent="0.25">
      <c r="A23" s="197" t="str">
        <f>Lists!C:C</f>
        <v>DJI003</v>
      </c>
      <c r="B23" s="242">
        <f t="shared" si="0"/>
        <v>1.9</v>
      </c>
      <c r="C23" s="157">
        <f t="shared" si="1"/>
        <v>1</v>
      </c>
      <c r="D23" s="265">
        <f t="shared" si="2"/>
        <v>2</v>
      </c>
      <c r="E23" s="197">
        <f>'Core Indicators'!R23</f>
        <v>2</v>
      </c>
      <c r="F23" s="197">
        <f>'Core Indicators'!Z23</f>
        <v>2</v>
      </c>
      <c r="G23" s="157">
        <f t="shared" si="3"/>
        <v>2</v>
      </c>
      <c r="H23" s="197">
        <f>'Core Indicators'!AH23</f>
        <v>2</v>
      </c>
      <c r="I23" s="197" t="str">
        <f>'Core Indicators'!AP23</f>
        <v>x</v>
      </c>
      <c r="J23" s="197">
        <f>'Core Indicators'!BN23</f>
        <v>2</v>
      </c>
      <c r="K23" s="197">
        <f t="shared" si="4"/>
        <v>2</v>
      </c>
      <c r="L23" s="242">
        <f t="shared" si="5"/>
        <v>2</v>
      </c>
      <c r="M23" s="265">
        <f t="shared" si="6"/>
        <v>2</v>
      </c>
      <c r="N23" s="198">
        <f>'Core Indicators'!DJ23</f>
        <v>2</v>
      </c>
      <c r="O23" s="198">
        <f>'Core Indicators'!DR23</f>
        <v>2</v>
      </c>
      <c r="P23" s="198">
        <f>'Core Indicators'!DZ23</f>
        <v>2</v>
      </c>
      <c r="Q23" s="198">
        <f>'Core Indicators'!EH23</f>
        <v>2</v>
      </c>
      <c r="R23" s="198" t="str">
        <f>'Core Indicators'!EP23</f>
        <v>x</v>
      </c>
      <c r="S23" s="157">
        <f t="shared" si="7"/>
        <v>1.6</v>
      </c>
      <c r="T23" s="157">
        <f t="shared" si="8"/>
        <v>1.1666666666666667</v>
      </c>
      <c r="U23" s="197">
        <v>1</v>
      </c>
      <c r="V23" s="197">
        <v>1</v>
      </c>
      <c r="W23" s="197">
        <f>'Core Indicators'!EX23</f>
        <v>2</v>
      </c>
      <c r="X23" s="157">
        <f t="shared" si="9"/>
        <v>1.5</v>
      </c>
      <c r="Y23" s="197">
        <v>1</v>
      </c>
      <c r="Z23" s="157">
        <f t="shared" si="10"/>
        <v>2</v>
      </c>
      <c r="AA23" s="197">
        <f>'Core Indicators'!FF23</f>
        <v>2</v>
      </c>
      <c r="AB23" s="197">
        <f t="shared" si="11"/>
        <v>2</v>
      </c>
      <c r="AC23" s="178">
        <f>'Core Indicators'!GD23</f>
        <v>2</v>
      </c>
      <c r="AD23" s="178">
        <f>'Core Indicators'!GL23</f>
        <v>2</v>
      </c>
      <c r="AE23" s="178">
        <f>'Core Indicators'!GT23</f>
        <v>2</v>
      </c>
      <c r="AF23" s="178">
        <f>'Core Indicators'!HB23</f>
        <v>2</v>
      </c>
      <c r="AG23" s="178">
        <f t="shared" si="12"/>
        <v>2</v>
      </c>
      <c r="AH23" s="178">
        <f>'Core Indicators'!HJ23</f>
        <v>2</v>
      </c>
      <c r="AI23" s="178">
        <f>'Core Indicators'!HR23</f>
        <v>2</v>
      </c>
      <c r="AJ23" s="178">
        <f t="shared" si="13"/>
        <v>2</v>
      </c>
      <c r="AK23" s="178">
        <f>'Core Indicators'!HZ23</f>
        <v>2</v>
      </c>
      <c r="AL23" s="178">
        <f>'Core Indicators'!IH23</f>
        <v>2</v>
      </c>
      <c r="AM23" s="178">
        <f>'Core Indicators'!IP23</f>
        <v>2</v>
      </c>
      <c r="AN23" s="178">
        <f t="shared" si="14"/>
        <v>2</v>
      </c>
    </row>
    <row r="24" spans="1:40" x14ac:dyDescent="0.25">
      <c r="A24" s="197" t="str">
        <f>Lists!C:C</f>
        <v>DZA002</v>
      </c>
      <c r="B24" s="242" t="str">
        <f t="shared" si="0"/>
        <v>x</v>
      </c>
      <c r="C24" s="157">
        <f t="shared" si="1"/>
        <v>3</v>
      </c>
      <c r="D24" s="265">
        <f t="shared" si="2"/>
        <v>2.7</v>
      </c>
      <c r="E24" s="197">
        <f>'Core Indicators'!R24</f>
        <v>2</v>
      </c>
      <c r="F24" s="197">
        <f>'Core Indicators'!Z24</f>
        <v>2</v>
      </c>
      <c r="G24" s="157">
        <f t="shared" si="3"/>
        <v>2</v>
      </c>
      <c r="H24" s="197" t="str">
        <f>'Core Indicators'!AH24</f>
        <v>x</v>
      </c>
      <c r="I24" s="197" t="str">
        <f>'Core Indicators'!AP24</f>
        <v>x</v>
      </c>
      <c r="J24" s="197">
        <f>'Core Indicators'!BN24</f>
        <v>3</v>
      </c>
      <c r="K24" s="197">
        <f t="shared" si="4"/>
        <v>3</v>
      </c>
      <c r="L24" s="242">
        <f t="shared" si="5"/>
        <v>3</v>
      </c>
      <c r="M24" s="265" t="str">
        <f t="shared" si="6"/>
        <v>x</v>
      </c>
      <c r="N24" s="198" t="str">
        <f>'Core Indicators'!DJ24</f>
        <v>x</v>
      </c>
      <c r="O24" s="198" t="str">
        <f>'Core Indicators'!DR24</f>
        <v>x</v>
      </c>
      <c r="P24" s="198" t="str">
        <f>'Core Indicators'!DZ24</f>
        <v>x</v>
      </c>
      <c r="Q24" s="198" t="str">
        <f>'Core Indicators'!EH24</f>
        <v>x</v>
      </c>
      <c r="R24" s="198" t="str">
        <f>'Core Indicators'!EP24</f>
        <v>x</v>
      </c>
      <c r="S24" s="157">
        <f t="shared" si="7"/>
        <v>1.7</v>
      </c>
      <c r="T24" s="157">
        <f t="shared" si="8"/>
        <v>1.3333333333333333</v>
      </c>
      <c r="U24" s="197">
        <v>1</v>
      </c>
      <c r="V24" s="197">
        <v>1</v>
      </c>
      <c r="W24" s="197">
        <f>'Core Indicators'!EX24</f>
        <v>3</v>
      </c>
      <c r="X24" s="157">
        <f t="shared" si="9"/>
        <v>2</v>
      </c>
      <c r="Y24" s="197">
        <v>1</v>
      </c>
      <c r="Z24" s="157">
        <f t="shared" si="10"/>
        <v>2</v>
      </c>
      <c r="AA24" s="197">
        <f>'Core Indicators'!FF24</f>
        <v>2</v>
      </c>
      <c r="AB24" s="197">
        <f t="shared" si="11"/>
        <v>2</v>
      </c>
      <c r="AC24" s="178">
        <f>'Core Indicators'!GD24</f>
        <v>2</v>
      </c>
      <c r="AD24" s="178">
        <f>'Core Indicators'!GL24</f>
        <v>2</v>
      </c>
      <c r="AE24" s="178">
        <f>'Core Indicators'!GT24</f>
        <v>2</v>
      </c>
      <c r="AF24" s="178">
        <f>'Core Indicators'!HB24</f>
        <v>2</v>
      </c>
      <c r="AG24" s="178">
        <f t="shared" si="12"/>
        <v>2</v>
      </c>
      <c r="AH24" s="178">
        <f>'Core Indicators'!HJ24</f>
        <v>2</v>
      </c>
      <c r="AI24" s="178">
        <f>'Core Indicators'!HR24</f>
        <v>2</v>
      </c>
      <c r="AJ24" s="178">
        <f t="shared" si="13"/>
        <v>2</v>
      </c>
      <c r="AK24" s="178">
        <f>'Core Indicators'!HZ24</f>
        <v>2</v>
      </c>
      <c r="AL24" s="178">
        <f>'Core Indicators'!IH24</f>
        <v>2</v>
      </c>
      <c r="AM24" s="178">
        <f>'Core Indicators'!IP24</f>
        <v>2</v>
      </c>
      <c r="AN24" s="178">
        <f t="shared" si="14"/>
        <v>2</v>
      </c>
    </row>
    <row r="25" spans="1:40" x14ac:dyDescent="0.25">
      <c r="A25" s="197" t="str">
        <f>Lists!C:C</f>
        <v>DZA003</v>
      </c>
      <c r="B25" s="242">
        <f t="shared" si="0"/>
        <v>2.5</v>
      </c>
      <c r="C25" s="157">
        <f t="shared" si="1"/>
        <v>0</v>
      </c>
      <c r="D25" s="265">
        <f t="shared" si="2"/>
        <v>2.6</v>
      </c>
      <c r="E25" s="197">
        <f>'Core Indicators'!R25</f>
        <v>2</v>
      </c>
      <c r="F25" s="197">
        <f>'Core Indicators'!Z25</f>
        <v>2</v>
      </c>
      <c r="G25" s="157">
        <f t="shared" si="3"/>
        <v>2</v>
      </c>
      <c r="H25" s="197">
        <f>'Core Indicators'!AH25</f>
        <v>3</v>
      </c>
      <c r="I25" s="197">
        <f>'Core Indicators'!AP25</f>
        <v>3</v>
      </c>
      <c r="J25" s="197">
        <f>'Core Indicators'!BN25</f>
        <v>2</v>
      </c>
      <c r="K25" s="197">
        <f t="shared" si="4"/>
        <v>2.5</v>
      </c>
      <c r="L25" s="242">
        <f t="shared" si="5"/>
        <v>2.8</v>
      </c>
      <c r="M25" s="265">
        <f t="shared" si="6"/>
        <v>3</v>
      </c>
      <c r="N25" s="198">
        <f>'Core Indicators'!DJ25</f>
        <v>3</v>
      </c>
      <c r="O25" s="198">
        <f>'Core Indicators'!DR25</f>
        <v>3</v>
      </c>
      <c r="P25" s="198">
        <f>'Core Indicators'!DZ25</f>
        <v>3</v>
      </c>
      <c r="Q25" s="198">
        <f>'Core Indicators'!EH25</f>
        <v>3</v>
      </c>
      <c r="R25" s="198">
        <f>'Core Indicators'!EP25</f>
        <v>3</v>
      </c>
      <c r="S25" s="157">
        <f t="shared" si="7"/>
        <v>1.7</v>
      </c>
      <c r="T25" s="157">
        <f t="shared" si="8"/>
        <v>1.3333333333333333</v>
      </c>
      <c r="U25" s="197">
        <v>1</v>
      </c>
      <c r="V25" s="197">
        <v>1</v>
      </c>
      <c r="W25" s="197">
        <f>'Core Indicators'!EX25</f>
        <v>3</v>
      </c>
      <c r="X25" s="157">
        <f t="shared" si="9"/>
        <v>2</v>
      </c>
      <c r="Y25" s="197">
        <v>1</v>
      </c>
      <c r="Z25" s="157">
        <f t="shared" si="10"/>
        <v>2</v>
      </c>
      <c r="AA25" s="197">
        <f>'Core Indicators'!FF25</f>
        <v>2</v>
      </c>
      <c r="AB25" s="197">
        <f t="shared" si="11"/>
        <v>2</v>
      </c>
      <c r="AC25" s="178">
        <f>'Core Indicators'!GD25</f>
        <v>2</v>
      </c>
      <c r="AD25" s="178">
        <f>'Core Indicators'!GL25</f>
        <v>2</v>
      </c>
      <c r="AE25" s="178">
        <f>'Core Indicators'!GT25</f>
        <v>2</v>
      </c>
      <c r="AF25" s="178">
        <f>'Core Indicators'!HB25</f>
        <v>2</v>
      </c>
      <c r="AG25" s="178">
        <f t="shared" si="12"/>
        <v>2</v>
      </c>
      <c r="AH25" s="178">
        <f>'Core Indicators'!HJ25</f>
        <v>2</v>
      </c>
      <c r="AI25" s="178">
        <f>'Core Indicators'!HR25</f>
        <v>2</v>
      </c>
      <c r="AJ25" s="178">
        <f t="shared" si="13"/>
        <v>2</v>
      </c>
      <c r="AK25" s="178">
        <f>'Core Indicators'!HZ25</f>
        <v>2</v>
      </c>
      <c r="AL25" s="178">
        <f>'Core Indicators'!IH25</f>
        <v>2</v>
      </c>
      <c r="AM25" s="178">
        <f>'Core Indicators'!IP25</f>
        <v>2</v>
      </c>
      <c r="AN25" s="178">
        <f t="shared" si="14"/>
        <v>2</v>
      </c>
    </row>
    <row r="26" spans="1:40" x14ac:dyDescent="0.25">
      <c r="A26" s="197" t="str">
        <f>Lists!C:C</f>
        <v>DZA004</v>
      </c>
      <c r="B26" s="242" t="str">
        <f t="shared" si="0"/>
        <v>x</v>
      </c>
      <c r="C26" s="157">
        <f t="shared" si="1"/>
        <v>3</v>
      </c>
      <c r="D26" s="265">
        <f t="shared" si="2"/>
        <v>2.7</v>
      </c>
      <c r="E26" s="197">
        <f>'Core Indicators'!R26</f>
        <v>2</v>
      </c>
      <c r="F26" s="197">
        <f>'Core Indicators'!Z26</f>
        <v>2</v>
      </c>
      <c r="G26" s="157">
        <f t="shared" si="3"/>
        <v>2</v>
      </c>
      <c r="H26" s="197" t="str">
        <f>'Core Indicators'!AH26</f>
        <v>x</v>
      </c>
      <c r="I26" s="197" t="str">
        <f>'Core Indicators'!AP26</f>
        <v>x</v>
      </c>
      <c r="J26" s="197">
        <f>'Core Indicators'!BN26</f>
        <v>3</v>
      </c>
      <c r="K26" s="197">
        <f t="shared" si="4"/>
        <v>3</v>
      </c>
      <c r="L26" s="242">
        <f t="shared" si="5"/>
        <v>3</v>
      </c>
      <c r="M26" s="265" t="str">
        <f t="shared" si="6"/>
        <v>x</v>
      </c>
      <c r="N26" s="198" t="str">
        <f>'Core Indicators'!DJ26</f>
        <v>x</v>
      </c>
      <c r="O26" s="198" t="str">
        <f>'Core Indicators'!DR26</f>
        <v>x</v>
      </c>
      <c r="P26" s="198" t="str">
        <f>'Core Indicators'!DZ26</f>
        <v>x</v>
      </c>
      <c r="Q26" s="198" t="str">
        <f>'Core Indicators'!EH26</f>
        <v>x</v>
      </c>
      <c r="R26" s="198" t="str">
        <f>'Core Indicators'!EP26</f>
        <v>x</v>
      </c>
      <c r="S26" s="157">
        <f t="shared" si="7"/>
        <v>1.4</v>
      </c>
      <c r="T26" s="157">
        <f t="shared" si="8"/>
        <v>1.3333333333333333</v>
      </c>
      <c r="U26" s="197">
        <v>1</v>
      </c>
      <c r="V26" s="197">
        <v>1</v>
      </c>
      <c r="W26" s="197">
        <f>'Core Indicators'!EX26</f>
        <v>3</v>
      </c>
      <c r="X26" s="157">
        <f t="shared" si="9"/>
        <v>2</v>
      </c>
      <c r="Y26" s="197">
        <v>1</v>
      </c>
      <c r="Z26" s="157">
        <f t="shared" si="10"/>
        <v>1.5</v>
      </c>
      <c r="AA26" s="197">
        <f>'Core Indicators'!FF26</f>
        <v>1</v>
      </c>
      <c r="AB26" s="197">
        <f t="shared" si="11"/>
        <v>2</v>
      </c>
      <c r="AC26" s="178">
        <f>'Core Indicators'!GD26</f>
        <v>2</v>
      </c>
      <c r="AD26" s="178">
        <f>'Core Indicators'!GL26</f>
        <v>2</v>
      </c>
      <c r="AE26" s="178">
        <f>'Core Indicators'!GT26</f>
        <v>2</v>
      </c>
      <c r="AF26" s="178">
        <f>'Core Indicators'!HB26</f>
        <v>2</v>
      </c>
      <c r="AG26" s="178">
        <f t="shared" si="12"/>
        <v>2</v>
      </c>
      <c r="AH26" s="178">
        <f>'Core Indicators'!HJ26</f>
        <v>2</v>
      </c>
      <c r="AI26" s="178">
        <f>'Core Indicators'!HR26</f>
        <v>2</v>
      </c>
      <c r="AJ26" s="178">
        <f t="shared" si="13"/>
        <v>2</v>
      </c>
      <c r="AK26" s="178">
        <f>'Core Indicators'!HZ26</f>
        <v>2</v>
      </c>
      <c r="AL26" s="178">
        <f>'Core Indicators'!IH26</f>
        <v>2</v>
      </c>
      <c r="AM26" s="178">
        <f>'Core Indicators'!IP26</f>
        <v>2</v>
      </c>
      <c r="AN26" s="178">
        <f t="shared" si="14"/>
        <v>2</v>
      </c>
    </row>
    <row r="27" spans="1:40" x14ac:dyDescent="0.25">
      <c r="A27" s="197" t="str">
        <f>Lists!C:C</f>
        <v>ECU002</v>
      </c>
      <c r="B27" s="242">
        <f t="shared" si="0"/>
        <v>2.5</v>
      </c>
      <c r="C27" s="157">
        <f t="shared" si="1"/>
        <v>0</v>
      </c>
      <c r="D27" s="265">
        <f t="shared" si="2"/>
        <v>2.5</v>
      </c>
      <c r="E27" s="197">
        <f>'Core Indicators'!R27</f>
        <v>2</v>
      </c>
      <c r="F27" s="197">
        <f>'Core Indicators'!Z27</f>
        <v>3</v>
      </c>
      <c r="G27" s="157">
        <f t="shared" si="3"/>
        <v>2.5</v>
      </c>
      <c r="H27" s="197">
        <f>'Core Indicators'!AH27</f>
        <v>3</v>
      </c>
      <c r="I27" s="197">
        <f>'Core Indicators'!AP27</f>
        <v>2</v>
      </c>
      <c r="J27" s="197">
        <f>'Core Indicators'!BN27</f>
        <v>2</v>
      </c>
      <c r="K27" s="197">
        <f t="shared" si="4"/>
        <v>2</v>
      </c>
      <c r="L27" s="242">
        <f t="shared" si="5"/>
        <v>2.5</v>
      </c>
      <c r="M27" s="265">
        <f t="shared" si="6"/>
        <v>3</v>
      </c>
      <c r="N27" s="198">
        <f>'Core Indicators'!DJ27</f>
        <v>3</v>
      </c>
      <c r="O27" s="198">
        <f>'Core Indicators'!DR27</f>
        <v>3</v>
      </c>
      <c r="P27" s="198">
        <f>'Core Indicators'!DZ27</f>
        <v>3</v>
      </c>
      <c r="Q27" s="198">
        <f>'Core Indicators'!EH27</f>
        <v>3</v>
      </c>
      <c r="R27" s="198">
        <f>'Core Indicators'!EP27</f>
        <v>3</v>
      </c>
      <c r="S27" s="157">
        <f t="shared" si="7"/>
        <v>1.6</v>
      </c>
      <c r="T27" s="157">
        <f t="shared" si="8"/>
        <v>1.1666666666666667</v>
      </c>
      <c r="U27" s="197">
        <v>1</v>
      </c>
      <c r="V27" s="197">
        <v>1</v>
      </c>
      <c r="W27" s="197">
        <f>'Core Indicators'!EX27</f>
        <v>2</v>
      </c>
      <c r="X27" s="157">
        <f t="shared" si="9"/>
        <v>1.5</v>
      </c>
      <c r="Y27" s="197">
        <v>1</v>
      </c>
      <c r="Z27" s="157">
        <f t="shared" si="10"/>
        <v>2</v>
      </c>
      <c r="AA27" s="197">
        <f>'Core Indicators'!FF27</f>
        <v>2</v>
      </c>
      <c r="AB27" s="197">
        <f t="shared" si="11"/>
        <v>2</v>
      </c>
      <c r="AC27" s="178">
        <f>'Core Indicators'!GD27</f>
        <v>2</v>
      </c>
      <c r="AD27" s="178">
        <f>'Core Indicators'!GL27</f>
        <v>2</v>
      </c>
      <c r="AE27" s="178">
        <f>'Core Indicators'!GT27</f>
        <v>2</v>
      </c>
      <c r="AF27" s="178">
        <f>'Core Indicators'!HB27</f>
        <v>2</v>
      </c>
      <c r="AG27" s="178">
        <f t="shared" si="12"/>
        <v>2</v>
      </c>
      <c r="AH27" s="178">
        <f>'Core Indicators'!HJ27</f>
        <v>2</v>
      </c>
      <c r="AI27" s="178">
        <f>'Core Indicators'!HR27</f>
        <v>2</v>
      </c>
      <c r="AJ27" s="178">
        <f t="shared" si="13"/>
        <v>2</v>
      </c>
      <c r="AK27" s="178">
        <f>'Core Indicators'!HZ27</f>
        <v>2</v>
      </c>
      <c r="AL27" s="178">
        <f>'Core Indicators'!IH27</f>
        <v>2</v>
      </c>
      <c r="AM27" s="178">
        <f>'Core Indicators'!IP27</f>
        <v>2</v>
      </c>
      <c r="AN27" s="178">
        <f t="shared" si="14"/>
        <v>2</v>
      </c>
    </row>
    <row r="28" spans="1:40" x14ac:dyDescent="0.25">
      <c r="A28" s="197" t="str">
        <f>Lists!C:C</f>
        <v>EGY002</v>
      </c>
      <c r="B28" s="242">
        <f t="shared" si="0"/>
        <v>2.5</v>
      </c>
      <c r="C28" s="157">
        <f t="shared" si="1"/>
        <v>0</v>
      </c>
      <c r="D28" s="265">
        <f t="shared" si="2"/>
        <v>2.7</v>
      </c>
      <c r="E28" s="197">
        <f>'Core Indicators'!R28</f>
        <v>2</v>
      </c>
      <c r="F28" s="197">
        <f>'Core Indicators'!Z28</f>
        <v>3</v>
      </c>
      <c r="G28" s="157">
        <f t="shared" si="3"/>
        <v>2.5</v>
      </c>
      <c r="H28" s="197">
        <f>'Core Indicators'!AH28</f>
        <v>3</v>
      </c>
      <c r="I28" s="197">
        <f>'Core Indicators'!AP28</f>
        <v>3</v>
      </c>
      <c r="J28" s="197">
        <f>'Core Indicators'!BN28</f>
        <v>2</v>
      </c>
      <c r="K28" s="197">
        <f t="shared" si="4"/>
        <v>2.5</v>
      </c>
      <c r="L28" s="242">
        <f t="shared" si="5"/>
        <v>2.8</v>
      </c>
      <c r="M28" s="265">
        <f t="shared" si="6"/>
        <v>3</v>
      </c>
      <c r="N28" s="198">
        <f>'Core Indicators'!DJ28</f>
        <v>3</v>
      </c>
      <c r="O28" s="198">
        <f>'Core Indicators'!DR28</f>
        <v>3</v>
      </c>
      <c r="P28" s="198">
        <f>'Core Indicators'!DZ28</f>
        <v>3</v>
      </c>
      <c r="Q28" s="198">
        <f>'Core Indicators'!EH28</f>
        <v>3</v>
      </c>
      <c r="R28" s="198">
        <f>'Core Indicators'!EP28</f>
        <v>3</v>
      </c>
      <c r="S28" s="157">
        <f t="shared" si="7"/>
        <v>1.6</v>
      </c>
      <c r="T28" s="157">
        <f t="shared" si="8"/>
        <v>1.1666666666666667</v>
      </c>
      <c r="U28" s="197">
        <v>1</v>
      </c>
      <c r="V28" s="197">
        <v>1</v>
      </c>
      <c r="W28" s="197">
        <f>'Core Indicators'!EX28</f>
        <v>2</v>
      </c>
      <c r="X28" s="157">
        <f t="shared" si="9"/>
        <v>1.5</v>
      </c>
      <c r="Y28" s="197">
        <v>1</v>
      </c>
      <c r="Z28" s="157">
        <f t="shared" si="10"/>
        <v>2</v>
      </c>
      <c r="AA28" s="197">
        <f>'Core Indicators'!FF28</f>
        <v>2</v>
      </c>
      <c r="AB28" s="197">
        <f t="shared" si="11"/>
        <v>2</v>
      </c>
      <c r="AC28" s="178">
        <f>'Core Indicators'!GD28</f>
        <v>2</v>
      </c>
      <c r="AD28" s="178">
        <f>'Core Indicators'!GL28</f>
        <v>2</v>
      </c>
      <c r="AE28" s="178">
        <f>'Core Indicators'!GT28</f>
        <v>2</v>
      </c>
      <c r="AF28" s="178">
        <f>'Core Indicators'!HB28</f>
        <v>2</v>
      </c>
      <c r="AG28" s="178">
        <f t="shared" si="12"/>
        <v>2</v>
      </c>
      <c r="AH28" s="178">
        <f>'Core Indicators'!HJ28</f>
        <v>2</v>
      </c>
      <c r="AI28" s="178">
        <f>'Core Indicators'!HR28</f>
        <v>2</v>
      </c>
      <c r="AJ28" s="178">
        <f t="shared" si="13"/>
        <v>2</v>
      </c>
      <c r="AK28" s="178">
        <f>'Core Indicators'!HZ28</f>
        <v>2</v>
      </c>
      <c r="AL28" s="178">
        <f>'Core Indicators'!IH28</f>
        <v>2</v>
      </c>
      <c r="AM28" s="178">
        <f>'Core Indicators'!IP28</f>
        <v>2</v>
      </c>
      <c r="AN28" s="178">
        <f t="shared" si="14"/>
        <v>2</v>
      </c>
    </row>
    <row r="29" spans="1:40" x14ac:dyDescent="0.25">
      <c r="A29" s="197" t="str">
        <f>Lists!C:C</f>
        <v>ERI001</v>
      </c>
      <c r="B29" s="242">
        <f t="shared" si="0"/>
        <v>2.5</v>
      </c>
      <c r="C29" s="157">
        <f t="shared" si="1"/>
        <v>0</v>
      </c>
      <c r="D29" s="265">
        <f t="shared" si="2"/>
        <v>2.7</v>
      </c>
      <c r="E29" s="197">
        <f>'Core Indicators'!R29</f>
        <v>2</v>
      </c>
      <c r="F29" s="197">
        <f>'Core Indicators'!Z29</f>
        <v>2</v>
      </c>
      <c r="G29" s="157">
        <f t="shared" si="3"/>
        <v>2</v>
      </c>
      <c r="H29" s="197">
        <f>'Core Indicators'!AH29</f>
        <v>3</v>
      </c>
      <c r="I29" s="197">
        <f>'Core Indicators'!AP29</f>
        <v>3</v>
      </c>
      <c r="J29" s="197">
        <f>'Core Indicators'!BN29</f>
        <v>3</v>
      </c>
      <c r="K29" s="197">
        <f t="shared" si="4"/>
        <v>3</v>
      </c>
      <c r="L29" s="242">
        <f t="shared" si="5"/>
        <v>3</v>
      </c>
      <c r="M29" s="265">
        <f t="shared" si="6"/>
        <v>3</v>
      </c>
      <c r="N29" s="198">
        <f>'Core Indicators'!DJ29</f>
        <v>3</v>
      </c>
      <c r="O29" s="198">
        <f>'Core Indicators'!DR29</f>
        <v>3</v>
      </c>
      <c r="P29" s="198">
        <f>'Core Indicators'!DZ29</f>
        <v>3</v>
      </c>
      <c r="Q29" s="198">
        <f>'Core Indicators'!EH29</f>
        <v>3</v>
      </c>
      <c r="R29" s="198">
        <f>'Core Indicators'!EP29</f>
        <v>3</v>
      </c>
      <c r="S29" s="157">
        <f t="shared" si="7"/>
        <v>1.7</v>
      </c>
      <c r="T29" s="157">
        <f t="shared" si="8"/>
        <v>1.3333333333333333</v>
      </c>
      <c r="U29" s="197">
        <v>1</v>
      </c>
      <c r="V29" s="197">
        <v>1</v>
      </c>
      <c r="W29" s="197">
        <f>'Core Indicators'!EX29</f>
        <v>3</v>
      </c>
      <c r="X29" s="157">
        <f t="shared" si="9"/>
        <v>2</v>
      </c>
      <c r="Y29" s="197">
        <v>1</v>
      </c>
      <c r="Z29" s="157">
        <f t="shared" si="10"/>
        <v>2</v>
      </c>
      <c r="AA29" s="197">
        <f>'Core Indicators'!FF29</f>
        <v>2</v>
      </c>
      <c r="AB29" s="197">
        <f t="shared" si="11"/>
        <v>2</v>
      </c>
      <c r="AC29" s="178">
        <f>'Core Indicators'!GD29</f>
        <v>2</v>
      </c>
      <c r="AD29" s="178">
        <f>'Core Indicators'!GL29</f>
        <v>2</v>
      </c>
      <c r="AE29" s="178">
        <f>'Core Indicators'!GT29</f>
        <v>2</v>
      </c>
      <c r="AF29" s="178">
        <f>'Core Indicators'!HB29</f>
        <v>2</v>
      </c>
      <c r="AG29" s="178">
        <f t="shared" si="12"/>
        <v>2</v>
      </c>
      <c r="AH29" s="178">
        <f>'Core Indicators'!HJ29</f>
        <v>2</v>
      </c>
      <c r="AI29" s="178">
        <f>'Core Indicators'!HR29</f>
        <v>2</v>
      </c>
      <c r="AJ29" s="178">
        <f t="shared" si="13"/>
        <v>2</v>
      </c>
      <c r="AK29" s="178">
        <f>'Core Indicators'!HZ29</f>
        <v>2</v>
      </c>
      <c r="AL29" s="178">
        <f>'Core Indicators'!IH29</f>
        <v>2</v>
      </c>
      <c r="AM29" s="178">
        <f>'Core Indicators'!IP29</f>
        <v>2</v>
      </c>
      <c r="AN29" s="178">
        <f t="shared" si="14"/>
        <v>2</v>
      </c>
    </row>
    <row r="30" spans="1:40" x14ac:dyDescent="0.25">
      <c r="A30" s="197" t="str">
        <f>Lists!C:C</f>
        <v>ESP002</v>
      </c>
      <c r="B30" s="242">
        <f t="shared" si="0"/>
        <v>1.9</v>
      </c>
      <c r="C30" s="157">
        <f t="shared" si="1"/>
        <v>0</v>
      </c>
      <c r="D30" s="265">
        <f t="shared" si="2"/>
        <v>2</v>
      </c>
      <c r="E30" s="197">
        <f>'Core Indicators'!R30</f>
        <v>2</v>
      </c>
      <c r="F30" s="197">
        <f>'Core Indicators'!Z30</f>
        <v>2</v>
      </c>
      <c r="G30" s="157">
        <f t="shared" si="3"/>
        <v>2</v>
      </c>
      <c r="H30" s="197">
        <f>'Core Indicators'!AH30</f>
        <v>2</v>
      </c>
      <c r="I30" s="197">
        <f>'Core Indicators'!AP30</f>
        <v>2</v>
      </c>
      <c r="J30" s="197">
        <f>'Core Indicators'!BN30</f>
        <v>2</v>
      </c>
      <c r="K30" s="197">
        <f t="shared" si="4"/>
        <v>2</v>
      </c>
      <c r="L30" s="242">
        <f t="shared" si="5"/>
        <v>2</v>
      </c>
      <c r="M30" s="265">
        <f t="shared" si="6"/>
        <v>2</v>
      </c>
      <c r="N30" s="198">
        <f>'Core Indicators'!DJ30</f>
        <v>2</v>
      </c>
      <c r="O30" s="198">
        <f>'Core Indicators'!DR30</f>
        <v>2</v>
      </c>
      <c r="P30" s="198">
        <f>'Core Indicators'!DZ30</f>
        <v>2</v>
      </c>
      <c r="Q30" s="198">
        <f>'Core Indicators'!EH30</f>
        <v>2</v>
      </c>
      <c r="R30" s="198">
        <f>'Core Indicators'!EP30</f>
        <v>2</v>
      </c>
      <c r="S30" s="157">
        <f t="shared" si="7"/>
        <v>1.6</v>
      </c>
      <c r="T30" s="157">
        <f t="shared" si="8"/>
        <v>1.1666666666666667</v>
      </c>
      <c r="U30" s="197">
        <v>1</v>
      </c>
      <c r="V30" s="197">
        <v>1</v>
      </c>
      <c r="W30" s="197">
        <f>'Core Indicators'!EX30</f>
        <v>2</v>
      </c>
      <c r="X30" s="157">
        <f t="shared" si="9"/>
        <v>1.5</v>
      </c>
      <c r="Y30" s="197">
        <v>1</v>
      </c>
      <c r="Z30" s="157">
        <f t="shared" si="10"/>
        <v>2</v>
      </c>
      <c r="AA30" s="197">
        <f>'Core Indicators'!FF30</f>
        <v>2</v>
      </c>
      <c r="AB30" s="197">
        <f t="shared" si="11"/>
        <v>2</v>
      </c>
      <c r="AC30" s="178">
        <f>'Core Indicators'!GD30</f>
        <v>2</v>
      </c>
      <c r="AD30" s="178">
        <f>'Core Indicators'!GL30</f>
        <v>2</v>
      </c>
      <c r="AE30" s="178">
        <f>'Core Indicators'!GT30</f>
        <v>2</v>
      </c>
      <c r="AF30" s="178">
        <f>'Core Indicators'!HB30</f>
        <v>2</v>
      </c>
      <c r="AG30" s="178">
        <f t="shared" si="12"/>
        <v>2</v>
      </c>
      <c r="AH30" s="178">
        <f>'Core Indicators'!HJ30</f>
        <v>2</v>
      </c>
      <c r="AI30" s="178">
        <f>'Core Indicators'!HR30</f>
        <v>2</v>
      </c>
      <c r="AJ30" s="178">
        <f t="shared" si="13"/>
        <v>2</v>
      </c>
      <c r="AK30" s="178">
        <f>'Core Indicators'!HZ30</f>
        <v>2</v>
      </c>
      <c r="AL30" s="178">
        <f>'Core Indicators'!IH30</f>
        <v>2</v>
      </c>
      <c r="AM30" s="178">
        <f>'Core Indicators'!IP30</f>
        <v>2</v>
      </c>
      <c r="AN30" s="178">
        <f t="shared" si="14"/>
        <v>2</v>
      </c>
    </row>
    <row r="31" spans="1:40" x14ac:dyDescent="0.25">
      <c r="A31" s="197" t="str">
        <f>Lists!C:C</f>
        <v>ETH001</v>
      </c>
      <c r="B31" s="242">
        <f t="shared" si="0"/>
        <v>1.8</v>
      </c>
      <c r="C31" s="157">
        <f t="shared" si="1"/>
        <v>0</v>
      </c>
      <c r="D31" s="265">
        <f t="shared" si="2"/>
        <v>2</v>
      </c>
      <c r="E31" s="197">
        <f>'Core Indicators'!R31</f>
        <v>2</v>
      </c>
      <c r="F31" s="197">
        <f>'Core Indicators'!Z31</f>
        <v>2</v>
      </c>
      <c r="G31" s="157">
        <f t="shared" si="3"/>
        <v>2</v>
      </c>
      <c r="H31" s="197">
        <f>'Core Indicators'!AH31</f>
        <v>2</v>
      </c>
      <c r="I31" s="197">
        <f>'Core Indicators'!AP31</f>
        <v>2</v>
      </c>
      <c r="J31" s="197">
        <f>'Core Indicators'!BN31</f>
        <v>2</v>
      </c>
      <c r="K31" s="197">
        <f t="shared" si="4"/>
        <v>2</v>
      </c>
      <c r="L31" s="242">
        <f t="shared" si="5"/>
        <v>2</v>
      </c>
      <c r="M31" s="265">
        <f t="shared" si="6"/>
        <v>2</v>
      </c>
      <c r="N31" s="198">
        <f>'Core Indicators'!DJ31</f>
        <v>2</v>
      </c>
      <c r="O31" s="198">
        <f>'Core Indicators'!DR31</f>
        <v>2</v>
      </c>
      <c r="P31" s="198">
        <f>'Core Indicators'!DZ31</f>
        <v>2</v>
      </c>
      <c r="Q31" s="198">
        <f>'Core Indicators'!EH31</f>
        <v>2</v>
      </c>
      <c r="R31" s="198">
        <f>'Core Indicators'!EP31</f>
        <v>2</v>
      </c>
      <c r="S31" s="157">
        <f t="shared" si="7"/>
        <v>1.3</v>
      </c>
      <c r="T31" s="157">
        <f t="shared" si="8"/>
        <v>1.1666666666666667</v>
      </c>
      <c r="U31" s="197">
        <v>1</v>
      </c>
      <c r="V31" s="197">
        <v>1</v>
      </c>
      <c r="W31" s="197">
        <f>'Core Indicators'!EX31</f>
        <v>2</v>
      </c>
      <c r="X31" s="157">
        <f t="shared" si="9"/>
        <v>1.5</v>
      </c>
      <c r="Y31" s="197">
        <v>1</v>
      </c>
      <c r="Z31" s="157">
        <f t="shared" si="10"/>
        <v>1.5</v>
      </c>
      <c r="AA31" s="197">
        <f>'Core Indicators'!FF31</f>
        <v>1</v>
      </c>
      <c r="AB31" s="197">
        <f t="shared" si="11"/>
        <v>2</v>
      </c>
      <c r="AC31" s="178">
        <f>'Core Indicators'!GD31</f>
        <v>2</v>
      </c>
      <c r="AD31" s="178">
        <f>'Core Indicators'!GL31</f>
        <v>2</v>
      </c>
      <c r="AE31" s="178">
        <f>'Core Indicators'!GT31</f>
        <v>2</v>
      </c>
      <c r="AF31" s="178">
        <f>'Core Indicators'!HB31</f>
        <v>2</v>
      </c>
      <c r="AG31" s="178">
        <f t="shared" si="12"/>
        <v>2</v>
      </c>
      <c r="AH31" s="178">
        <f>'Core Indicators'!HJ31</f>
        <v>2</v>
      </c>
      <c r="AI31" s="178">
        <f>'Core Indicators'!HR31</f>
        <v>2</v>
      </c>
      <c r="AJ31" s="178">
        <f t="shared" si="13"/>
        <v>2</v>
      </c>
      <c r="AK31" s="178">
        <f>'Core Indicators'!HZ31</f>
        <v>2</v>
      </c>
      <c r="AL31" s="178">
        <f>'Core Indicators'!IH31</f>
        <v>2</v>
      </c>
      <c r="AM31" s="178">
        <f>'Core Indicators'!IP31</f>
        <v>2</v>
      </c>
      <c r="AN31" s="178">
        <f t="shared" si="14"/>
        <v>2</v>
      </c>
    </row>
    <row r="32" spans="1:40" x14ac:dyDescent="0.25">
      <c r="A32" s="197" t="str">
        <f>Lists!C:C</f>
        <v>ETH002</v>
      </c>
      <c r="B32" s="242">
        <f t="shared" si="0"/>
        <v>1.8</v>
      </c>
      <c r="C32" s="157">
        <f t="shared" si="1"/>
        <v>0</v>
      </c>
      <c r="D32" s="265">
        <f t="shared" si="2"/>
        <v>2.2000000000000002</v>
      </c>
      <c r="E32" s="197">
        <f>'Core Indicators'!R32</f>
        <v>2</v>
      </c>
      <c r="F32" s="197">
        <f>'Core Indicators'!Z32</f>
        <v>2</v>
      </c>
      <c r="G32" s="157">
        <f t="shared" si="3"/>
        <v>2</v>
      </c>
      <c r="H32" s="197">
        <f>'Core Indicators'!AH32</f>
        <v>2</v>
      </c>
      <c r="I32" s="197">
        <f>'Core Indicators'!AP32</f>
        <v>2</v>
      </c>
      <c r="J32" s="197">
        <f>'Core Indicators'!BN32</f>
        <v>3</v>
      </c>
      <c r="K32" s="197">
        <f t="shared" si="4"/>
        <v>2.5</v>
      </c>
      <c r="L32" s="242">
        <f t="shared" si="5"/>
        <v>2.2999999999999998</v>
      </c>
      <c r="M32" s="265">
        <f t="shared" si="6"/>
        <v>2</v>
      </c>
      <c r="N32" s="198">
        <f>'Core Indicators'!DJ32</f>
        <v>2</v>
      </c>
      <c r="O32" s="198">
        <f>'Core Indicators'!DR32</f>
        <v>2</v>
      </c>
      <c r="P32" s="198">
        <f>'Core Indicators'!DZ32</f>
        <v>2</v>
      </c>
      <c r="Q32" s="198">
        <f>'Core Indicators'!EH32</f>
        <v>2</v>
      </c>
      <c r="R32" s="198">
        <f>'Core Indicators'!EP32</f>
        <v>2</v>
      </c>
      <c r="S32" s="157">
        <f t="shared" si="7"/>
        <v>1.3</v>
      </c>
      <c r="T32" s="157">
        <f t="shared" si="8"/>
        <v>1.1666666666666667</v>
      </c>
      <c r="U32" s="197">
        <v>1</v>
      </c>
      <c r="V32" s="197">
        <v>1</v>
      </c>
      <c r="W32" s="197">
        <f>'Core Indicators'!EX32</f>
        <v>2</v>
      </c>
      <c r="X32" s="157">
        <f t="shared" si="9"/>
        <v>1.5</v>
      </c>
      <c r="Y32" s="197">
        <v>1</v>
      </c>
      <c r="Z32" s="157">
        <f t="shared" si="10"/>
        <v>1.5</v>
      </c>
      <c r="AA32" s="197">
        <f>'Core Indicators'!FF32</f>
        <v>1</v>
      </c>
      <c r="AB32" s="197">
        <f t="shared" si="11"/>
        <v>2</v>
      </c>
      <c r="AC32" s="178">
        <f>'Core Indicators'!GD32</f>
        <v>2</v>
      </c>
      <c r="AD32" s="178">
        <f>'Core Indicators'!GL32</f>
        <v>2</v>
      </c>
      <c r="AE32" s="178">
        <f>'Core Indicators'!GT32</f>
        <v>2</v>
      </c>
      <c r="AF32" s="178">
        <f>'Core Indicators'!HB32</f>
        <v>2</v>
      </c>
      <c r="AG32" s="178">
        <f t="shared" si="12"/>
        <v>2</v>
      </c>
      <c r="AH32" s="178">
        <f>'Core Indicators'!HJ32</f>
        <v>2</v>
      </c>
      <c r="AI32" s="178">
        <f>'Core Indicators'!HR32</f>
        <v>2</v>
      </c>
      <c r="AJ32" s="178">
        <f t="shared" si="13"/>
        <v>2</v>
      </c>
      <c r="AK32" s="178">
        <f>'Core Indicators'!HZ32</f>
        <v>2</v>
      </c>
      <c r="AL32" s="178">
        <f>'Core Indicators'!IH32</f>
        <v>2</v>
      </c>
      <c r="AM32" s="178">
        <f>'Core Indicators'!IP32</f>
        <v>2</v>
      </c>
      <c r="AN32" s="178">
        <f t="shared" si="14"/>
        <v>2</v>
      </c>
    </row>
    <row r="33" spans="1:40" x14ac:dyDescent="0.25">
      <c r="A33" s="197" t="str">
        <f>Lists!C:C</f>
        <v>ETH003</v>
      </c>
      <c r="B33" s="242">
        <f t="shared" si="0"/>
        <v>1.8</v>
      </c>
      <c r="C33" s="157">
        <f t="shared" si="1"/>
        <v>0</v>
      </c>
      <c r="D33" s="265">
        <f t="shared" si="2"/>
        <v>2</v>
      </c>
      <c r="E33" s="197">
        <f>'Core Indicators'!R33</f>
        <v>2</v>
      </c>
      <c r="F33" s="197">
        <f>'Core Indicators'!Z33</f>
        <v>2</v>
      </c>
      <c r="G33" s="157">
        <f t="shared" si="3"/>
        <v>2</v>
      </c>
      <c r="H33" s="197">
        <f>'Core Indicators'!AH33</f>
        <v>2</v>
      </c>
      <c r="I33" s="197">
        <f>'Core Indicators'!AP33</f>
        <v>2</v>
      </c>
      <c r="J33" s="197">
        <f>'Core Indicators'!BN33</f>
        <v>2</v>
      </c>
      <c r="K33" s="197">
        <f t="shared" si="4"/>
        <v>2</v>
      </c>
      <c r="L33" s="242">
        <f t="shared" si="5"/>
        <v>2</v>
      </c>
      <c r="M33" s="265">
        <f t="shared" si="6"/>
        <v>2</v>
      </c>
      <c r="N33" s="198">
        <f>'Core Indicators'!DJ33</f>
        <v>2</v>
      </c>
      <c r="O33" s="198">
        <f>'Core Indicators'!DR33</f>
        <v>2</v>
      </c>
      <c r="P33" s="198">
        <f>'Core Indicators'!DZ33</f>
        <v>2</v>
      </c>
      <c r="Q33" s="198">
        <f>'Core Indicators'!EH33</f>
        <v>2</v>
      </c>
      <c r="R33" s="198">
        <f>'Core Indicators'!EP33</f>
        <v>2</v>
      </c>
      <c r="S33" s="157">
        <f t="shared" si="7"/>
        <v>1.3</v>
      </c>
      <c r="T33" s="157">
        <f t="shared" si="8"/>
        <v>1.1666666666666667</v>
      </c>
      <c r="U33" s="197">
        <v>1</v>
      </c>
      <c r="V33" s="197">
        <v>1</v>
      </c>
      <c r="W33" s="197">
        <f>'Core Indicators'!EX33</f>
        <v>2</v>
      </c>
      <c r="X33" s="157">
        <f t="shared" si="9"/>
        <v>1.5</v>
      </c>
      <c r="Y33" s="197">
        <v>1</v>
      </c>
      <c r="Z33" s="157">
        <f t="shared" si="10"/>
        <v>1.5</v>
      </c>
      <c r="AA33" s="197">
        <f>'Core Indicators'!FF33</f>
        <v>1</v>
      </c>
      <c r="AB33" s="197">
        <f t="shared" si="11"/>
        <v>2</v>
      </c>
      <c r="AC33" s="178">
        <f>'Core Indicators'!GD33</f>
        <v>2</v>
      </c>
      <c r="AD33" s="178">
        <f>'Core Indicators'!GL33</f>
        <v>2</v>
      </c>
      <c r="AE33" s="178">
        <f>'Core Indicators'!GT33</f>
        <v>2</v>
      </c>
      <c r="AF33" s="178">
        <f>'Core Indicators'!HB33</f>
        <v>2</v>
      </c>
      <c r="AG33" s="178">
        <f t="shared" si="12"/>
        <v>2</v>
      </c>
      <c r="AH33" s="178">
        <f>'Core Indicators'!HJ33</f>
        <v>2</v>
      </c>
      <c r="AI33" s="178">
        <f>'Core Indicators'!HR33</f>
        <v>2</v>
      </c>
      <c r="AJ33" s="178">
        <f t="shared" si="13"/>
        <v>2</v>
      </c>
      <c r="AK33" s="178">
        <f>'Core Indicators'!HZ33</f>
        <v>2</v>
      </c>
      <c r="AL33" s="178">
        <f>'Core Indicators'!IH33</f>
        <v>2</v>
      </c>
      <c r="AM33" s="178">
        <f>'Core Indicators'!IP33</f>
        <v>2</v>
      </c>
      <c r="AN33" s="178">
        <f t="shared" si="14"/>
        <v>2</v>
      </c>
    </row>
    <row r="34" spans="1:40" x14ac:dyDescent="0.25">
      <c r="A34" s="197" t="str">
        <f>Lists!C:C</f>
        <v>ETH004</v>
      </c>
      <c r="B34" s="242">
        <f t="shared" si="0"/>
        <v>2.2999999999999998</v>
      </c>
      <c r="C34" s="157">
        <f t="shared" si="1"/>
        <v>0</v>
      </c>
      <c r="D34" s="265">
        <f t="shared" si="2"/>
        <v>2</v>
      </c>
      <c r="E34" s="197">
        <f>'Core Indicators'!R34</f>
        <v>2</v>
      </c>
      <c r="F34" s="197">
        <f>'Core Indicators'!Z34</f>
        <v>2</v>
      </c>
      <c r="G34" s="157">
        <f t="shared" si="3"/>
        <v>2</v>
      </c>
      <c r="H34" s="197">
        <f>'Core Indicators'!AH34</f>
        <v>2</v>
      </c>
      <c r="I34" s="197">
        <f>'Core Indicators'!AP34</f>
        <v>2</v>
      </c>
      <c r="J34" s="197">
        <f>'Core Indicators'!BN34</f>
        <v>2</v>
      </c>
      <c r="K34" s="197">
        <f t="shared" si="4"/>
        <v>2</v>
      </c>
      <c r="L34" s="242">
        <f t="shared" si="5"/>
        <v>2</v>
      </c>
      <c r="M34" s="265">
        <f t="shared" si="6"/>
        <v>3</v>
      </c>
      <c r="N34" s="198">
        <f>'Core Indicators'!DJ34</f>
        <v>3</v>
      </c>
      <c r="O34" s="198">
        <f>'Core Indicators'!DR34</f>
        <v>3</v>
      </c>
      <c r="P34" s="198">
        <f>'Core Indicators'!DZ34</f>
        <v>3</v>
      </c>
      <c r="Q34" s="198">
        <f>'Core Indicators'!EH34</f>
        <v>3</v>
      </c>
      <c r="R34" s="198">
        <f>'Core Indicators'!EP34</f>
        <v>3</v>
      </c>
      <c r="S34" s="157">
        <f t="shared" si="7"/>
        <v>1.3</v>
      </c>
      <c r="T34" s="157">
        <f t="shared" si="8"/>
        <v>1.1666666666666667</v>
      </c>
      <c r="U34" s="197">
        <v>1</v>
      </c>
      <c r="V34" s="197">
        <v>1</v>
      </c>
      <c r="W34" s="197">
        <f>'Core Indicators'!EX34</f>
        <v>2</v>
      </c>
      <c r="X34" s="157">
        <f t="shared" si="9"/>
        <v>1.5</v>
      </c>
      <c r="Y34" s="197">
        <v>1</v>
      </c>
      <c r="Z34" s="157">
        <f t="shared" si="10"/>
        <v>1.5</v>
      </c>
      <c r="AA34" s="197">
        <f>'Core Indicators'!FF34</f>
        <v>1</v>
      </c>
      <c r="AB34" s="197">
        <f t="shared" si="11"/>
        <v>2</v>
      </c>
      <c r="AC34" s="178">
        <f>'Core Indicators'!GD34</f>
        <v>2</v>
      </c>
      <c r="AD34" s="178">
        <f>'Core Indicators'!GL34</f>
        <v>2</v>
      </c>
      <c r="AE34" s="178">
        <f>'Core Indicators'!GT34</f>
        <v>2</v>
      </c>
      <c r="AF34" s="178">
        <f>'Core Indicators'!HB34</f>
        <v>2</v>
      </c>
      <c r="AG34" s="178">
        <f t="shared" si="12"/>
        <v>2</v>
      </c>
      <c r="AH34" s="178">
        <f>'Core Indicators'!HJ34</f>
        <v>2</v>
      </c>
      <c r="AI34" s="178">
        <f>'Core Indicators'!HR34</f>
        <v>2</v>
      </c>
      <c r="AJ34" s="178">
        <f t="shared" si="13"/>
        <v>2</v>
      </c>
      <c r="AK34" s="178">
        <f>'Core Indicators'!HZ34</f>
        <v>2</v>
      </c>
      <c r="AL34" s="178">
        <f>'Core Indicators'!IH34</f>
        <v>2</v>
      </c>
      <c r="AM34" s="178">
        <f>'Core Indicators'!IP34</f>
        <v>2</v>
      </c>
      <c r="AN34" s="178">
        <f t="shared" si="14"/>
        <v>2</v>
      </c>
    </row>
    <row r="35" spans="1:40" x14ac:dyDescent="0.25">
      <c r="A35" s="197" t="str">
        <f>Lists!C:C</f>
        <v>GRC002</v>
      </c>
      <c r="B35" s="242">
        <f t="shared" ref="B35:B66" si="15">IF(OR(M35="x",D35="x"),"x",ROUND((5-GEOMEAN(((5-D35)/5*4+1),((5-M35)/5*4+1),((5-M35)/5*4+1)))/4*3.5+S35*0.3,1))</f>
        <v>2</v>
      </c>
      <c r="C35" s="157">
        <f t="shared" ref="C35:C66" si="16">COUNTIF(E35:F35,"x")+COUNTIF(H35:I35,"x")+COUNTIF(J35:J35,"x")+COUNTIF(M35,"x")+COUNTIF(U35:W35,"x")+COUNTIF(Y35:AB35,"x")</f>
        <v>0</v>
      </c>
      <c r="D35" s="265">
        <f t="shared" ref="D35:D66" si="17">IF(OR(L35="x",G35="x"),"x",ROUND((5-GEOMEAN(((5-L35)/5*4+1),((5-L35)/5*4+1),((5-G35)/5*4+1)))/4*5,1))</f>
        <v>2.2000000000000002</v>
      </c>
      <c r="E35" s="197">
        <f>'Core Indicators'!R35</f>
        <v>2</v>
      </c>
      <c r="F35" s="197">
        <f>'Core Indicators'!Z35</f>
        <v>2</v>
      </c>
      <c r="G35" s="157">
        <f t="shared" ref="G35:G66" si="18">IF(AND(F35="x",E35="x"),"x",IF(OR(F35="x",E35="x"),AVERAGE(E35,F35),ROUND((10-GEOMEAN(((10-E35)/10*9+1),((10-F35)/10*9+1)))/9*10,1)))</f>
        <v>2</v>
      </c>
      <c r="H35" s="197">
        <f>'Core Indicators'!AH35</f>
        <v>2</v>
      </c>
      <c r="I35" s="197">
        <f>'Core Indicators'!AP35</f>
        <v>2</v>
      </c>
      <c r="J35" s="197">
        <f>'Core Indicators'!BN35</f>
        <v>3</v>
      </c>
      <c r="K35" s="197">
        <f t="shared" ref="K35:K66" si="19">IF(AND(J35="x",I35="x"),"x",IF(OR(J35="x",I35="x"),AVERAGE(I35,J35),ROUND((10-GEOMEAN(((10-I35)/10*9+1),((10-J35)/10*9+1)))/9*10,1)))</f>
        <v>2.5</v>
      </c>
      <c r="L35" s="242">
        <f t="shared" ref="L35:L66" si="20">IF(AND(H35="x",K35="x"),"x",IF(OR(H35="x",K35="x"),AVERAGE(H35,K35),ROUND((10-GEOMEAN(((10-H35)/10*9+1),((10-K35)/10*9+1)))/9*10,1)))</f>
        <v>2.2999999999999998</v>
      </c>
      <c r="M35" s="265">
        <f t="shared" ref="M35:M66" si="21">IF(N35="x","x",AVERAGE(N35:R35))</f>
        <v>2</v>
      </c>
      <c r="N35" s="198">
        <f>'Core Indicators'!DJ35</f>
        <v>2</v>
      </c>
      <c r="O35" s="198">
        <f>'Core Indicators'!DR35</f>
        <v>2</v>
      </c>
      <c r="P35" s="198">
        <f>'Core Indicators'!DZ35</f>
        <v>2</v>
      </c>
      <c r="Q35" s="198">
        <f>'Core Indicators'!EH35</f>
        <v>2</v>
      </c>
      <c r="R35" s="198">
        <f>'Core Indicators'!EP35</f>
        <v>2</v>
      </c>
      <c r="S35" s="157">
        <f t="shared" ref="S35:S66" si="22">IF(OR(Z35="x",T35="x"),T35,ROUND((10-GEOMEAN(((10-T35)/10*9+1),((10-Z35)/10*9+1)))/9*10,1))</f>
        <v>1.7</v>
      </c>
      <c r="T35" s="157">
        <f t="shared" ref="T35:T66" si="23">AVERAGE(U35,X35,Y35)</f>
        <v>1.3333333333333333</v>
      </c>
      <c r="U35" s="197">
        <v>1</v>
      </c>
      <c r="V35" s="197">
        <v>1</v>
      </c>
      <c r="W35" s="197">
        <f>'Core Indicators'!EX35</f>
        <v>3</v>
      </c>
      <c r="X35" s="157">
        <f t="shared" ref="X35:X66" si="24">AVERAGE(V35:W35)</f>
        <v>2</v>
      </c>
      <c r="Y35" s="197">
        <v>1</v>
      </c>
      <c r="Z35" s="157">
        <f t="shared" ref="Z35:Z66" si="25">IF(AND(AA35="x",AB35="x"),"x",AVERAGE(AA35:AB35))</f>
        <v>2</v>
      </c>
      <c r="AA35" s="197">
        <f>'Core Indicators'!FF35</f>
        <v>2</v>
      </c>
      <c r="AB35" s="197">
        <f t="shared" ref="AB35:AB66" si="26">IF(AND(AJ35="x",AN35="x",AG35="x"),"x",(AVERAGE(AJ35,AN35,AG35)))</f>
        <v>2</v>
      </c>
      <c r="AC35" s="178">
        <f>'Core Indicators'!GD35</f>
        <v>2</v>
      </c>
      <c r="AD35" s="178">
        <f>'Core Indicators'!GL35</f>
        <v>2</v>
      </c>
      <c r="AE35" s="178">
        <f>'Core Indicators'!GT35</f>
        <v>2</v>
      </c>
      <c r="AF35" s="178">
        <f>'Core Indicators'!HB35</f>
        <v>2</v>
      </c>
      <c r="AG35" s="178">
        <f t="shared" ref="AG35:AG66" si="27">IF(AND(AC35="x",AD35="x",AE35="x",AF35="x"),"x",AVERAGE(AC35:AF35))</f>
        <v>2</v>
      </c>
      <c r="AH35" s="178">
        <f>'Core Indicators'!HJ35</f>
        <v>2</v>
      </c>
      <c r="AI35" s="178">
        <f>'Core Indicators'!HR35</f>
        <v>2</v>
      </c>
      <c r="AJ35" s="178">
        <f t="shared" ref="AJ35:AJ66" si="28">IF(AND(AH35="x",AI35="x"),"x",AVERAGE(AH35:AI35))</f>
        <v>2</v>
      </c>
      <c r="AK35" s="178">
        <f>'Core Indicators'!HZ35</f>
        <v>2</v>
      </c>
      <c r="AL35" s="178">
        <f>'Core Indicators'!IH35</f>
        <v>2</v>
      </c>
      <c r="AM35" s="178">
        <f>'Core Indicators'!IP35</f>
        <v>2</v>
      </c>
      <c r="AN35" s="178">
        <f t="shared" ref="AN35:AN66" si="29">IF(AND(AK35="x",AL35="x",AM35="x"),"x",AVERAGE(AK35:AM35))</f>
        <v>2</v>
      </c>
    </row>
    <row r="36" spans="1:40" x14ac:dyDescent="0.25">
      <c r="A36" s="197" t="str">
        <f>Lists!C:C</f>
        <v>GTM001</v>
      </c>
      <c r="B36" s="242">
        <f t="shared" si="15"/>
        <v>1.8</v>
      </c>
      <c r="C36" s="157">
        <f t="shared" si="16"/>
        <v>0</v>
      </c>
      <c r="D36" s="265">
        <f t="shared" si="17"/>
        <v>1.7</v>
      </c>
      <c r="E36" s="197">
        <f>'Core Indicators'!R36</f>
        <v>2</v>
      </c>
      <c r="F36" s="197">
        <f>'Core Indicators'!Z36</f>
        <v>2</v>
      </c>
      <c r="G36" s="157">
        <f t="shared" si="18"/>
        <v>2</v>
      </c>
      <c r="H36" s="197">
        <f>'Core Indicators'!AH36</f>
        <v>1</v>
      </c>
      <c r="I36" s="197">
        <f>'Core Indicators'!AP36</f>
        <v>2</v>
      </c>
      <c r="J36" s="197">
        <f>'Core Indicators'!BN36</f>
        <v>2</v>
      </c>
      <c r="K36" s="197">
        <f t="shared" si="19"/>
        <v>2</v>
      </c>
      <c r="L36" s="242">
        <f t="shared" si="20"/>
        <v>1.5</v>
      </c>
      <c r="M36" s="265">
        <f t="shared" si="21"/>
        <v>2</v>
      </c>
      <c r="N36" s="198">
        <f>'Core Indicators'!DJ36</f>
        <v>2</v>
      </c>
      <c r="O36" s="198">
        <f>'Core Indicators'!DR36</f>
        <v>2</v>
      </c>
      <c r="P36" s="198">
        <f>'Core Indicators'!DZ36</f>
        <v>2</v>
      </c>
      <c r="Q36" s="198">
        <f>'Core Indicators'!EH36</f>
        <v>2</v>
      </c>
      <c r="R36" s="198">
        <f>'Core Indicators'!EP36</f>
        <v>2</v>
      </c>
      <c r="S36" s="157">
        <f t="shared" si="22"/>
        <v>1.6</v>
      </c>
      <c r="T36" s="157">
        <f t="shared" si="23"/>
        <v>1.1666666666666667</v>
      </c>
      <c r="U36" s="197">
        <v>1</v>
      </c>
      <c r="V36" s="197">
        <v>1</v>
      </c>
      <c r="W36" s="197">
        <f>'Core Indicators'!EX36</f>
        <v>2</v>
      </c>
      <c r="X36" s="157">
        <f t="shared" si="24"/>
        <v>1.5</v>
      </c>
      <c r="Y36" s="197">
        <v>1</v>
      </c>
      <c r="Z36" s="157">
        <f t="shared" si="25"/>
        <v>2</v>
      </c>
      <c r="AA36" s="197">
        <f>'Core Indicators'!FF36</f>
        <v>2</v>
      </c>
      <c r="AB36" s="197">
        <f t="shared" si="26"/>
        <v>2</v>
      </c>
      <c r="AC36" s="178">
        <f>'Core Indicators'!GD36</f>
        <v>2</v>
      </c>
      <c r="AD36" s="178">
        <f>'Core Indicators'!GL36</f>
        <v>2</v>
      </c>
      <c r="AE36" s="178">
        <f>'Core Indicators'!GT36</f>
        <v>2</v>
      </c>
      <c r="AF36" s="178">
        <f>'Core Indicators'!HB36</f>
        <v>2</v>
      </c>
      <c r="AG36" s="178">
        <f t="shared" si="27"/>
        <v>2</v>
      </c>
      <c r="AH36" s="178">
        <f>'Core Indicators'!HJ36</f>
        <v>2</v>
      </c>
      <c r="AI36" s="178">
        <f>'Core Indicators'!HR36</f>
        <v>2</v>
      </c>
      <c r="AJ36" s="178">
        <f t="shared" si="28"/>
        <v>2</v>
      </c>
      <c r="AK36" s="178">
        <f>'Core Indicators'!HZ36</f>
        <v>2</v>
      </c>
      <c r="AL36" s="178">
        <f>'Core Indicators'!IH36</f>
        <v>2</v>
      </c>
      <c r="AM36" s="178">
        <f>'Core Indicators'!IP36</f>
        <v>2</v>
      </c>
      <c r="AN36" s="178">
        <f t="shared" si="29"/>
        <v>2</v>
      </c>
    </row>
    <row r="37" spans="1:40" x14ac:dyDescent="0.25">
      <c r="A37" s="197" t="str">
        <f>Lists!C:C</f>
        <v>HND001</v>
      </c>
      <c r="B37" s="242">
        <f t="shared" si="15"/>
        <v>1.8</v>
      </c>
      <c r="C37" s="157">
        <f t="shared" si="16"/>
        <v>0</v>
      </c>
      <c r="D37" s="265">
        <f t="shared" si="17"/>
        <v>1.7</v>
      </c>
      <c r="E37" s="197">
        <f>'Core Indicators'!R37</f>
        <v>2</v>
      </c>
      <c r="F37" s="197">
        <f>'Core Indicators'!Z37</f>
        <v>2</v>
      </c>
      <c r="G37" s="157">
        <f t="shared" si="18"/>
        <v>2</v>
      </c>
      <c r="H37" s="197">
        <f>'Core Indicators'!AH37</f>
        <v>1</v>
      </c>
      <c r="I37" s="197">
        <f>'Core Indicators'!AP37</f>
        <v>2</v>
      </c>
      <c r="J37" s="197">
        <f>'Core Indicators'!BN37</f>
        <v>2</v>
      </c>
      <c r="K37" s="197">
        <f t="shared" si="19"/>
        <v>2</v>
      </c>
      <c r="L37" s="242">
        <f t="shared" si="20"/>
        <v>1.5</v>
      </c>
      <c r="M37" s="265">
        <f t="shared" si="21"/>
        <v>2</v>
      </c>
      <c r="N37" s="198">
        <f>'Core Indicators'!DJ37</f>
        <v>2</v>
      </c>
      <c r="O37" s="198">
        <f>'Core Indicators'!DR37</f>
        <v>2</v>
      </c>
      <c r="P37" s="198">
        <f>'Core Indicators'!DZ37</f>
        <v>2</v>
      </c>
      <c r="Q37" s="198">
        <f>'Core Indicators'!EH37</f>
        <v>2</v>
      </c>
      <c r="R37" s="198">
        <f>'Core Indicators'!EP37</f>
        <v>2</v>
      </c>
      <c r="S37" s="157">
        <f t="shared" si="22"/>
        <v>1.6</v>
      </c>
      <c r="T37" s="157">
        <f t="shared" si="23"/>
        <v>1.1666666666666667</v>
      </c>
      <c r="U37" s="197">
        <v>1</v>
      </c>
      <c r="V37" s="197">
        <v>1</v>
      </c>
      <c r="W37" s="197">
        <f>'Core Indicators'!EX37</f>
        <v>2</v>
      </c>
      <c r="X37" s="157">
        <f t="shared" si="24"/>
        <v>1.5</v>
      </c>
      <c r="Y37" s="197">
        <v>1</v>
      </c>
      <c r="Z37" s="157">
        <f t="shared" si="25"/>
        <v>2</v>
      </c>
      <c r="AA37" s="197">
        <f>'Core Indicators'!FF37</f>
        <v>2</v>
      </c>
      <c r="AB37" s="197">
        <f t="shared" si="26"/>
        <v>2</v>
      </c>
      <c r="AC37" s="178">
        <f>'Core Indicators'!GD37</f>
        <v>2</v>
      </c>
      <c r="AD37" s="178">
        <f>'Core Indicators'!GL37</f>
        <v>2</v>
      </c>
      <c r="AE37" s="178">
        <f>'Core Indicators'!GT37</f>
        <v>2</v>
      </c>
      <c r="AF37" s="178">
        <f>'Core Indicators'!HB37</f>
        <v>2</v>
      </c>
      <c r="AG37" s="178">
        <f t="shared" si="27"/>
        <v>2</v>
      </c>
      <c r="AH37" s="178">
        <f>'Core Indicators'!HJ37</f>
        <v>2</v>
      </c>
      <c r="AI37" s="178">
        <f>'Core Indicators'!HR37</f>
        <v>2</v>
      </c>
      <c r="AJ37" s="178">
        <f t="shared" si="28"/>
        <v>2</v>
      </c>
      <c r="AK37" s="178">
        <f>'Core Indicators'!HZ37</f>
        <v>2</v>
      </c>
      <c r="AL37" s="178">
        <f>'Core Indicators'!IH37</f>
        <v>2</v>
      </c>
      <c r="AM37" s="178">
        <f>'Core Indicators'!IP37</f>
        <v>2</v>
      </c>
      <c r="AN37" s="178">
        <f t="shared" si="29"/>
        <v>2</v>
      </c>
    </row>
    <row r="38" spans="1:40" x14ac:dyDescent="0.25">
      <c r="A38" s="197" t="str">
        <f>Lists!C:C</f>
        <v>HTI001</v>
      </c>
      <c r="B38" s="242">
        <f t="shared" si="15"/>
        <v>2.2999999999999998</v>
      </c>
      <c r="C38" s="157">
        <f t="shared" si="16"/>
        <v>0</v>
      </c>
      <c r="D38" s="265">
        <f t="shared" si="17"/>
        <v>2.2000000000000002</v>
      </c>
      <c r="E38" s="197">
        <f>'Core Indicators'!R38</f>
        <v>1</v>
      </c>
      <c r="F38" s="197">
        <f>'Core Indicators'!Z38</f>
        <v>3</v>
      </c>
      <c r="G38" s="157">
        <f t="shared" si="18"/>
        <v>2.1</v>
      </c>
      <c r="H38" s="197">
        <f>'Core Indicators'!AH38</f>
        <v>2</v>
      </c>
      <c r="I38" s="197">
        <f>'Core Indicators'!AP38</f>
        <v>3</v>
      </c>
      <c r="J38" s="197">
        <f>'Core Indicators'!BN38</f>
        <v>2</v>
      </c>
      <c r="K38" s="197">
        <f t="shared" si="19"/>
        <v>2.5</v>
      </c>
      <c r="L38" s="242">
        <f t="shared" si="20"/>
        <v>2.2999999999999998</v>
      </c>
      <c r="M38" s="265">
        <f t="shared" si="21"/>
        <v>3</v>
      </c>
      <c r="N38" s="198">
        <f>'Core Indicators'!DJ38</f>
        <v>3</v>
      </c>
      <c r="O38" s="198">
        <f>'Core Indicators'!DR38</f>
        <v>3</v>
      </c>
      <c r="P38" s="198">
        <f>'Core Indicators'!DZ38</f>
        <v>3</v>
      </c>
      <c r="Q38" s="198">
        <f>'Core Indicators'!EH38</f>
        <v>3</v>
      </c>
      <c r="R38" s="198">
        <f>'Core Indicators'!EP38</f>
        <v>3</v>
      </c>
      <c r="S38" s="157">
        <f t="shared" si="22"/>
        <v>1.3</v>
      </c>
      <c r="T38" s="157">
        <f t="shared" si="23"/>
        <v>1.1666666666666667</v>
      </c>
      <c r="U38" s="197">
        <v>1</v>
      </c>
      <c r="V38" s="197">
        <v>1</v>
      </c>
      <c r="W38" s="197">
        <f>'Core Indicators'!EX38</f>
        <v>2</v>
      </c>
      <c r="X38" s="157">
        <f t="shared" si="24"/>
        <v>1.5</v>
      </c>
      <c r="Y38" s="197">
        <v>1</v>
      </c>
      <c r="Z38" s="157">
        <f t="shared" si="25"/>
        <v>1.5</v>
      </c>
      <c r="AA38" s="197">
        <f>'Core Indicators'!FF38</f>
        <v>1</v>
      </c>
      <c r="AB38" s="197">
        <f t="shared" si="26"/>
        <v>2</v>
      </c>
      <c r="AC38" s="178">
        <f>'Core Indicators'!GD38</f>
        <v>2</v>
      </c>
      <c r="AD38" s="178">
        <f>'Core Indicators'!GL38</f>
        <v>2</v>
      </c>
      <c r="AE38" s="178">
        <f>'Core Indicators'!GT38</f>
        <v>2</v>
      </c>
      <c r="AF38" s="178">
        <f>'Core Indicators'!HB38</f>
        <v>2</v>
      </c>
      <c r="AG38" s="178">
        <f t="shared" si="27"/>
        <v>2</v>
      </c>
      <c r="AH38" s="178">
        <f>'Core Indicators'!HJ38</f>
        <v>2</v>
      </c>
      <c r="AI38" s="178">
        <f>'Core Indicators'!HR38</f>
        <v>2</v>
      </c>
      <c r="AJ38" s="178">
        <f t="shared" si="28"/>
        <v>2</v>
      </c>
      <c r="AK38" s="178">
        <f>'Core Indicators'!HZ38</f>
        <v>2</v>
      </c>
      <c r="AL38" s="178">
        <f>'Core Indicators'!IH38</f>
        <v>2</v>
      </c>
      <c r="AM38" s="178">
        <f>'Core Indicators'!IP38</f>
        <v>2</v>
      </c>
      <c r="AN38" s="178">
        <f t="shared" si="29"/>
        <v>2</v>
      </c>
    </row>
    <row r="39" spans="1:40" x14ac:dyDescent="0.25">
      <c r="A39" s="197" t="str">
        <f>Lists!C:C</f>
        <v>HTI002</v>
      </c>
      <c r="B39" s="242">
        <f t="shared" si="15"/>
        <v>2.4</v>
      </c>
      <c r="C39" s="157">
        <f t="shared" si="16"/>
        <v>0</v>
      </c>
      <c r="D39" s="265">
        <f t="shared" si="17"/>
        <v>2.6</v>
      </c>
      <c r="E39" s="197">
        <f>'Core Indicators'!R39</f>
        <v>1</v>
      </c>
      <c r="F39" s="197">
        <f>'Core Indicators'!Z39</f>
        <v>2</v>
      </c>
      <c r="G39" s="157">
        <f t="shared" si="18"/>
        <v>1.5</v>
      </c>
      <c r="H39" s="197">
        <f>'Core Indicators'!AH39</f>
        <v>3</v>
      </c>
      <c r="I39" s="197">
        <f>'Core Indicators'!AP39</f>
        <v>3</v>
      </c>
      <c r="J39" s="197">
        <f>'Core Indicators'!BN39</f>
        <v>3</v>
      </c>
      <c r="K39" s="197">
        <f t="shared" si="19"/>
        <v>3</v>
      </c>
      <c r="L39" s="242">
        <f t="shared" si="20"/>
        <v>3</v>
      </c>
      <c r="M39" s="265">
        <f t="shared" si="21"/>
        <v>3</v>
      </c>
      <c r="N39" s="198">
        <f>'Core Indicators'!DJ39</f>
        <v>3</v>
      </c>
      <c r="O39" s="198">
        <f>'Core Indicators'!DR39</f>
        <v>3</v>
      </c>
      <c r="P39" s="198">
        <f>'Core Indicators'!DZ39</f>
        <v>3</v>
      </c>
      <c r="Q39" s="198">
        <f>'Core Indicators'!EH39</f>
        <v>3</v>
      </c>
      <c r="R39" s="198">
        <f>'Core Indicators'!EP39</f>
        <v>3</v>
      </c>
      <c r="S39" s="157">
        <f t="shared" si="22"/>
        <v>1.4</v>
      </c>
      <c r="T39" s="157">
        <f t="shared" si="23"/>
        <v>1.3333333333333333</v>
      </c>
      <c r="U39" s="197">
        <v>1</v>
      </c>
      <c r="V39" s="197">
        <v>1</v>
      </c>
      <c r="W39" s="197">
        <f>'Core Indicators'!EX39</f>
        <v>3</v>
      </c>
      <c r="X39" s="157">
        <f t="shared" si="24"/>
        <v>2</v>
      </c>
      <c r="Y39" s="197">
        <v>1</v>
      </c>
      <c r="Z39" s="157">
        <f t="shared" si="25"/>
        <v>1.5</v>
      </c>
      <c r="AA39" s="197">
        <f>'Core Indicators'!FF39</f>
        <v>1</v>
      </c>
      <c r="AB39" s="197">
        <f t="shared" si="26"/>
        <v>2</v>
      </c>
      <c r="AC39" s="178">
        <f>'Core Indicators'!GD39</f>
        <v>2</v>
      </c>
      <c r="AD39" s="178">
        <f>'Core Indicators'!GL39</f>
        <v>2</v>
      </c>
      <c r="AE39" s="178">
        <f>'Core Indicators'!GT39</f>
        <v>2</v>
      </c>
      <c r="AF39" s="178">
        <f>'Core Indicators'!HB39</f>
        <v>2</v>
      </c>
      <c r="AG39" s="178">
        <f t="shared" si="27"/>
        <v>2</v>
      </c>
      <c r="AH39" s="178">
        <f>'Core Indicators'!HJ39</f>
        <v>2</v>
      </c>
      <c r="AI39" s="178">
        <f>'Core Indicators'!HR39</f>
        <v>2</v>
      </c>
      <c r="AJ39" s="178">
        <f t="shared" si="28"/>
        <v>2</v>
      </c>
      <c r="AK39" s="178">
        <f>'Core Indicators'!HZ39</f>
        <v>2</v>
      </c>
      <c r="AL39" s="178">
        <f>'Core Indicators'!IH39</f>
        <v>2</v>
      </c>
      <c r="AM39" s="178">
        <f>'Core Indicators'!IP39</f>
        <v>2</v>
      </c>
      <c r="AN39" s="178">
        <f t="shared" si="29"/>
        <v>2</v>
      </c>
    </row>
    <row r="40" spans="1:40" x14ac:dyDescent="0.25">
      <c r="A40" s="197" t="str">
        <f>Lists!C:C</f>
        <v>IDN002</v>
      </c>
      <c r="B40" s="242">
        <f t="shared" si="15"/>
        <v>2.5</v>
      </c>
      <c r="C40" s="157">
        <f t="shared" si="16"/>
        <v>0</v>
      </c>
      <c r="D40" s="265">
        <f t="shared" si="17"/>
        <v>3</v>
      </c>
      <c r="E40" s="197">
        <f>'Core Indicators'!R40</f>
        <v>3</v>
      </c>
      <c r="F40" s="197">
        <f>'Core Indicators'!Z40</f>
        <v>3</v>
      </c>
      <c r="G40" s="157">
        <f t="shared" si="18"/>
        <v>3</v>
      </c>
      <c r="H40" s="197">
        <f>'Core Indicators'!AH40</f>
        <v>3</v>
      </c>
      <c r="I40" s="197">
        <f>'Core Indicators'!AP40</f>
        <v>3</v>
      </c>
      <c r="J40" s="197">
        <f>'Core Indicators'!BN40</f>
        <v>3</v>
      </c>
      <c r="K40" s="197">
        <f t="shared" si="19"/>
        <v>3</v>
      </c>
      <c r="L40" s="242">
        <f t="shared" si="20"/>
        <v>3</v>
      </c>
      <c r="M40" s="265">
        <f t="shared" si="21"/>
        <v>3</v>
      </c>
      <c r="N40" s="198">
        <f>'Core Indicators'!DJ40</f>
        <v>3</v>
      </c>
      <c r="O40" s="198" t="str">
        <f>'Core Indicators'!DR40</f>
        <v>x</v>
      </c>
      <c r="P40" s="198">
        <f>'Core Indicators'!DZ40</f>
        <v>3</v>
      </c>
      <c r="Q40" s="198" t="str">
        <f>'Core Indicators'!EH40</f>
        <v>x</v>
      </c>
      <c r="R40" s="198" t="str">
        <f>'Core Indicators'!EP40</f>
        <v>x</v>
      </c>
      <c r="S40" s="157">
        <f t="shared" si="22"/>
        <v>1.4</v>
      </c>
      <c r="T40" s="157">
        <f t="shared" si="23"/>
        <v>1.3333333333333333</v>
      </c>
      <c r="U40" s="197">
        <v>1</v>
      </c>
      <c r="V40" s="197">
        <v>1</v>
      </c>
      <c r="W40" s="197">
        <f>'Core Indicators'!EX40</f>
        <v>3</v>
      </c>
      <c r="X40" s="157">
        <f t="shared" si="24"/>
        <v>2</v>
      </c>
      <c r="Y40" s="197">
        <v>1</v>
      </c>
      <c r="Z40" s="157">
        <f t="shared" si="25"/>
        <v>1.5</v>
      </c>
      <c r="AA40" s="197">
        <f>'Core Indicators'!FF40</f>
        <v>1</v>
      </c>
      <c r="AB40" s="197">
        <f t="shared" si="26"/>
        <v>2</v>
      </c>
      <c r="AC40" s="178">
        <f>'Core Indicators'!GD40</f>
        <v>2</v>
      </c>
      <c r="AD40" s="178">
        <f>'Core Indicators'!GL40</f>
        <v>2</v>
      </c>
      <c r="AE40" s="178">
        <f>'Core Indicators'!GT40</f>
        <v>2</v>
      </c>
      <c r="AF40" s="178">
        <f>'Core Indicators'!HB40</f>
        <v>2</v>
      </c>
      <c r="AG40" s="178">
        <f t="shared" si="27"/>
        <v>2</v>
      </c>
      <c r="AH40" s="178">
        <f>'Core Indicators'!HJ40</f>
        <v>2</v>
      </c>
      <c r="AI40" s="178">
        <f>'Core Indicators'!HR40</f>
        <v>2</v>
      </c>
      <c r="AJ40" s="178">
        <f t="shared" si="28"/>
        <v>2</v>
      </c>
      <c r="AK40" s="178">
        <f>'Core Indicators'!HZ40</f>
        <v>2</v>
      </c>
      <c r="AL40" s="178">
        <f>'Core Indicators'!IH40</f>
        <v>2</v>
      </c>
      <c r="AM40" s="178">
        <f>'Core Indicators'!IP40</f>
        <v>2</v>
      </c>
      <c r="AN40" s="178">
        <f t="shared" si="29"/>
        <v>2</v>
      </c>
    </row>
    <row r="41" spans="1:40" x14ac:dyDescent="0.25">
      <c r="A41" s="197" t="str">
        <f>Lists!C:C</f>
        <v>IND002</v>
      </c>
      <c r="B41" s="242">
        <f t="shared" si="15"/>
        <v>2.1</v>
      </c>
      <c r="C41" s="157">
        <f t="shared" si="16"/>
        <v>3</v>
      </c>
      <c r="D41" s="265">
        <f t="shared" si="17"/>
        <v>2.7</v>
      </c>
      <c r="E41" s="197">
        <f>'Core Indicators'!R41</f>
        <v>2</v>
      </c>
      <c r="F41" s="197">
        <f>'Core Indicators'!Z41</f>
        <v>2</v>
      </c>
      <c r="G41" s="157">
        <f t="shared" si="18"/>
        <v>2</v>
      </c>
      <c r="H41" s="197" t="str">
        <f>'Core Indicators'!AH41</f>
        <v>x</v>
      </c>
      <c r="I41" s="197" t="str">
        <f>'Core Indicators'!AP41</f>
        <v>x</v>
      </c>
      <c r="J41" s="197">
        <f>'Core Indicators'!BN41</f>
        <v>3</v>
      </c>
      <c r="K41" s="197">
        <f t="shared" si="19"/>
        <v>3</v>
      </c>
      <c r="L41" s="242">
        <f t="shared" si="20"/>
        <v>3</v>
      </c>
      <c r="M41" s="265">
        <f t="shared" si="21"/>
        <v>2</v>
      </c>
      <c r="N41" s="198">
        <f>'Core Indicators'!DJ41</f>
        <v>2</v>
      </c>
      <c r="O41" s="198" t="str">
        <f>'Core Indicators'!DR41</f>
        <v>x</v>
      </c>
      <c r="P41" s="198" t="str">
        <f>'Core Indicators'!DZ41</f>
        <v>x</v>
      </c>
      <c r="Q41" s="198" t="str">
        <f>'Core Indicators'!EH41</f>
        <v>x</v>
      </c>
      <c r="R41" s="198" t="str">
        <f>'Core Indicators'!EP41</f>
        <v>x</v>
      </c>
      <c r="S41" s="157">
        <f t="shared" si="22"/>
        <v>1.6</v>
      </c>
      <c r="T41" s="157">
        <f t="shared" si="23"/>
        <v>1.1666666666666667</v>
      </c>
      <c r="U41" s="197">
        <v>1</v>
      </c>
      <c r="V41" s="197">
        <v>1</v>
      </c>
      <c r="W41" s="197">
        <f>'Core Indicators'!EX41</f>
        <v>2</v>
      </c>
      <c r="X41" s="157">
        <f t="shared" si="24"/>
        <v>1.5</v>
      </c>
      <c r="Y41" s="197">
        <v>1</v>
      </c>
      <c r="Z41" s="157">
        <f t="shared" si="25"/>
        <v>2</v>
      </c>
      <c r="AA41" s="197" t="str">
        <f>'Core Indicators'!FF41</f>
        <v>x</v>
      </c>
      <c r="AB41" s="197">
        <f t="shared" si="26"/>
        <v>2</v>
      </c>
      <c r="AC41" s="178">
        <f>'Core Indicators'!GD41</f>
        <v>2</v>
      </c>
      <c r="AD41" s="178">
        <f>'Core Indicators'!GL41</f>
        <v>2</v>
      </c>
      <c r="AE41" s="178">
        <f>'Core Indicators'!GT41</f>
        <v>2</v>
      </c>
      <c r="AF41" s="178">
        <f>'Core Indicators'!HB41</f>
        <v>2</v>
      </c>
      <c r="AG41" s="178">
        <f t="shared" si="27"/>
        <v>2</v>
      </c>
      <c r="AH41" s="178">
        <f>'Core Indicators'!HJ41</f>
        <v>2</v>
      </c>
      <c r="AI41" s="178">
        <f>'Core Indicators'!HR41</f>
        <v>2</v>
      </c>
      <c r="AJ41" s="178">
        <f t="shared" si="28"/>
        <v>2</v>
      </c>
      <c r="AK41" s="178">
        <f>'Core Indicators'!HZ41</f>
        <v>2</v>
      </c>
      <c r="AL41" s="178">
        <f>'Core Indicators'!IH41</f>
        <v>2</v>
      </c>
      <c r="AM41" s="178">
        <f>'Core Indicators'!IP41</f>
        <v>2</v>
      </c>
      <c r="AN41" s="178">
        <f t="shared" si="29"/>
        <v>2</v>
      </c>
    </row>
    <row r="42" spans="1:40" x14ac:dyDescent="0.25">
      <c r="A42" s="197" t="str">
        <f>Lists!C:C</f>
        <v>IRN004</v>
      </c>
      <c r="B42" s="242">
        <f t="shared" si="15"/>
        <v>2.7</v>
      </c>
      <c r="C42" s="157">
        <f t="shared" si="16"/>
        <v>0</v>
      </c>
      <c r="D42" s="265">
        <f t="shared" si="17"/>
        <v>3</v>
      </c>
      <c r="E42" s="197">
        <f>'Core Indicators'!R42</f>
        <v>3</v>
      </c>
      <c r="F42" s="197">
        <f>'Core Indicators'!Z42</f>
        <v>3</v>
      </c>
      <c r="G42" s="157">
        <f t="shared" si="18"/>
        <v>3</v>
      </c>
      <c r="H42" s="197">
        <f>'Core Indicators'!AH42</f>
        <v>3</v>
      </c>
      <c r="I42" s="197">
        <f>'Core Indicators'!AP42</f>
        <v>3</v>
      </c>
      <c r="J42" s="197">
        <f>'Core Indicators'!BN42</f>
        <v>3</v>
      </c>
      <c r="K42" s="197">
        <f t="shared" si="19"/>
        <v>3</v>
      </c>
      <c r="L42" s="242">
        <f t="shared" si="20"/>
        <v>3</v>
      </c>
      <c r="M42" s="265">
        <f t="shared" si="21"/>
        <v>3</v>
      </c>
      <c r="N42" s="198">
        <f>'Core Indicators'!DJ42</f>
        <v>3</v>
      </c>
      <c r="O42" s="198">
        <f>'Core Indicators'!DR42</f>
        <v>3</v>
      </c>
      <c r="P42" s="198">
        <f>'Core Indicators'!DZ42</f>
        <v>3</v>
      </c>
      <c r="Q42" s="198">
        <f>'Core Indicators'!EH42</f>
        <v>3</v>
      </c>
      <c r="R42" s="198">
        <f>'Core Indicators'!EP42</f>
        <v>3</v>
      </c>
      <c r="S42" s="157">
        <f t="shared" si="22"/>
        <v>1.9</v>
      </c>
      <c r="T42" s="157">
        <f t="shared" si="23"/>
        <v>1.3333333333333333</v>
      </c>
      <c r="U42" s="197">
        <v>1</v>
      </c>
      <c r="V42" s="197">
        <v>1</v>
      </c>
      <c r="W42" s="197">
        <f>'Core Indicators'!EX42</f>
        <v>3</v>
      </c>
      <c r="X42" s="157">
        <f t="shared" si="24"/>
        <v>2</v>
      </c>
      <c r="Y42" s="197">
        <v>1</v>
      </c>
      <c r="Z42" s="157">
        <f t="shared" si="25"/>
        <v>2.5</v>
      </c>
      <c r="AA42" s="197">
        <f>'Core Indicators'!FF42</f>
        <v>3</v>
      </c>
      <c r="AB42" s="197">
        <f t="shared" si="26"/>
        <v>2</v>
      </c>
      <c r="AC42" s="178">
        <f>'Core Indicators'!GD42</f>
        <v>2</v>
      </c>
      <c r="AD42" s="178">
        <f>'Core Indicators'!GL42</f>
        <v>2</v>
      </c>
      <c r="AE42" s="178">
        <f>'Core Indicators'!GT42</f>
        <v>2</v>
      </c>
      <c r="AF42" s="178">
        <f>'Core Indicators'!HB42</f>
        <v>2</v>
      </c>
      <c r="AG42" s="178">
        <f t="shared" si="27"/>
        <v>2</v>
      </c>
      <c r="AH42" s="178">
        <f>'Core Indicators'!HJ42</f>
        <v>2</v>
      </c>
      <c r="AI42" s="178">
        <f>'Core Indicators'!HR42</f>
        <v>2</v>
      </c>
      <c r="AJ42" s="178">
        <f t="shared" si="28"/>
        <v>2</v>
      </c>
      <c r="AK42" s="178">
        <f>'Core Indicators'!HZ42</f>
        <v>2</v>
      </c>
      <c r="AL42" s="178">
        <f>'Core Indicators'!IH42</f>
        <v>2</v>
      </c>
      <c r="AM42" s="178">
        <f>'Core Indicators'!IP42</f>
        <v>2</v>
      </c>
      <c r="AN42" s="178">
        <f t="shared" si="29"/>
        <v>2</v>
      </c>
    </row>
    <row r="43" spans="1:40" x14ac:dyDescent="0.25">
      <c r="A43" s="197" t="str">
        <f>Lists!C:C</f>
        <v>IRQ001</v>
      </c>
      <c r="B43" s="242">
        <f t="shared" si="15"/>
        <v>2.5</v>
      </c>
      <c r="C43" s="157">
        <f t="shared" si="16"/>
        <v>0</v>
      </c>
      <c r="D43" s="265">
        <f t="shared" si="17"/>
        <v>2.7</v>
      </c>
      <c r="E43" s="197">
        <f>'Core Indicators'!R43</f>
        <v>1</v>
      </c>
      <c r="F43" s="197">
        <f>'Core Indicators'!Z43</f>
        <v>3</v>
      </c>
      <c r="G43" s="157">
        <f t="shared" si="18"/>
        <v>2.1</v>
      </c>
      <c r="H43" s="197">
        <f>'Core Indicators'!AH43</f>
        <v>3</v>
      </c>
      <c r="I43" s="197">
        <f>'Core Indicators'!AP43</f>
        <v>3</v>
      </c>
      <c r="J43" s="197">
        <f>'Core Indicators'!BN43</f>
        <v>3</v>
      </c>
      <c r="K43" s="197">
        <f t="shared" si="19"/>
        <v>3</v>
      </c>
      <c r="L43" s="242">
        <f t="shared" si="20"/>
        <v>3</v>
      </c>
      <c r="M43" s="265">
        <f t="shared" si="21"/>
        <v>3</v>
      </c>
      <c r="N43" s="198">
        <f>'Core Indicators'!DJ43</f>
        <v>3</v>
      </c>
      <c r="O43" s="198">
        <f>'Core Indicators'!DR43</f>
        <v>3</v>
      </c>
      <c r="P43" s="198">
        <f>'Core Indicators'!DZ43</f>
        <v>3</v>
      </c>
      <c r="Q43" s="198">
        <f>'Core Indicators'!EH43</f>
        <v>3</v>
      </c>
      <c r="R43" s="198">
        <f>'Core Indicators'!EP43</f>
        <v>3</v>
      </c>
      <c r="S43" s="157">
        <f t="shared" si="22"/>
        <v>1.4</v>
      </c>
      <c r="T43" s="157">
        <f t="shared" si="23"/>
        <v>1.3333333333333333</v>
      </c>
      <c r="U43" s="197">
        <v>1</v>
      </c>
      <c r="V43" s="197">
        <v>1</v>
      </c>
      <c r="W43" s="197">
        <f>'Core Indicators'!EX43</f>
        <v>3</v>
      </c>
      <c r="X43" s="157">
        <f t="shared" si="24"/>
        <v>2</v>
      </c>
      <c r="Y43" s="197">
        <v>1</v>
      </c>
      <c r="Z43" s="157">
        <f t="shared" si="25"/>
        <v>1.5</v>
      </c>
      <c r="AA43" s="197">
        <f>'Core Indicators'!FF43</f>
        <v>1</v>
      </c>
      <c r="AB43" s="197">
        <f t="shared" si="26"/>
        <v>2</v>
      </c>
      <c r="AC43" s="178">
        <f>'Core Indicators'!GD43</f>
        <v>2</v>
      </c>
      <c r="AD43" s="178">
        <f>'Core Indicators'!GL43</f>
        <v>2</v>
      </c>
      <c r="AE43" s="178">
        <f>'Core Indicators'!GT43</f>
        <v>2</v>
      </c>
      <c r="AF43" s="178">
        <f>'Core Indicators'!HB43</f>
        <v>2</v>
      </c>
      <c r="AG43" s="178">
        <f t="shared" si="27"/>
        <v>2</v>
      </c>
      <c r="AH43" s="178">
        <f>'Core Indicators'!HJ43</f>
        <v>2</v>
      </c>
      <c r="AI43" s="178">
        <f>'Core Indicators'!HR43</f>
        <v>2</v>
      </c>
      <c r="AJ43" s="178">
        <f t="shared" si="28"/>
        <v>2</v>
      </c>
      <c r="AK43" s="178">
        <f>'Core Indicators'!HZ43</f>
        <v>2</v>
      </c>
      <c r="AL43" s="178">
        <f>'Core Indicators'!IH43</f>
        <v>2</v>
      </c>
      <c r="AM43" s="178">
        <f>'Core Indicators'!IP43</f>
        <v>2</v>
      </c>
      <c r="AN43" s="178">
        <f t="shared" si="29"/>
        <v>2</v>
      </c>
    </row>
    <row r="44" spans="1:40" x14ac:dyDescent="0.25">
      <c r="A44" s="197" t="str">
        <f>Lists!C:C</f>
        <v>IRQ002</v>
      </c>
      <c r="B44" s="242">
        <f t="shared" si="15"/>
        <v>2</v>
      </c>
      <c r="C44" s="157">
        <f t="shared" si="16"/>
        <v>0</v>
      </c>
      <c r="D44" s="265">
        <f t="shared" si="17"/>
        <v>2.7</v>
      </c>
      <c r="E44" s="197">
        <f>'Core Indicators'!R44</f>
        <v>2</v>
      </c>
      <c r="F44" s="197">
        <f>'Core Indicators'!Z44</f>
        <v>3</v>
      </c>
      <c r="G44" s="157">
        <f t="shared" si="18"/>
        <v>2.5</v>
      </c>
      <c r="H44" s="197">
        <f>'Core Indicators'!AH44</f>
        <v>3</v>
      </c>
      <c r="I44" s="197">
        <f>'Core Indicators'!AP44</f>
        <v>2</v>
      </c>
      <c r="J44" s="197">
        <f>'Core Indicators'!BN44</f>
        <v>3</v>
      </c>
      <c r="K44" s="197">
        <f t="shared" si="19"/>
        <v>2.5</v>
      </c>
      <c r="L44" s="242">
        <f t="shared" si="20"/>
        <v>2.8</v>
      </c>
      <c r="M44" s="265">
        <f t="shared" si="21"/>
        <v>2</v>
      </c>
      <c r="N44" s="198">
        <f>'Core Indicators'!DJ44</f>
        <v>2</v>
      </c>
      <c r="O44" s="198">
        <f>'Core Indicators'!DR44</f>
        <v>2</v>
      </c>
      <c r="P44" s="198">
        <f>'Core Indicators'!DZ44</f>
        <v>2</v>
      </c>
      <c r="Q44" s="198">
        <f>'Core Indicators'!EH44</f>
        <v>2</v>
      </c>
      <c r="R44" s="198">
        <f>'Core Indicators'!EP44</f>
        <v>2</v>
      </c>
      <c r="S44" s="157">
        <f t="shared" si="22"/>
        <v>1.4</v>
      </c>
      <c r="T44" s="157">
        <f t="shared" si="23"/>
        <v>1.3333333333333333</v>
      </c>
      <c r="U44" s="197">
        <v>1</v>
      </c>
      <c r="V44" s="197">
        <v>1</v>
      </c>
      <c r="W44" s="197">
        <f>'Core Indicators'!EX44</f>
        <v>3</v>
      </c>
      <c r="X44" s="157">
        <f t="shared" si="24"/>
        <v>2</v>
      </c>
      <c r="Y44" s="197">
        <v>1</v>
      </c>
      <c r="Z44" s="157">
        <f t="shared" si="25"/>
        <v>1.5</v>
      </c>
      <c r="AA44" s="197">
        <f>'Core Indicators'!FF44</f>
        <v>1</v>
      </c>
      <c r="AB44" s="197">
        <f t="shared" si="26"/>
        <v>2</v>
      </c>
      <c r="AC44" s="178">
        <f>'Core Indicators'!GD44</f>
        <v>2</v>
      </c>
      <c r="AD44" s="178">
        <f>'Core Indicators'!GL44</f>
        <v>2</v>
      </c>
      <c r="AE44" s="178">
        <f>'Core Indicators'!GT44</f>
        <v>2</v>
      </c>
      <c r="AF44" s="178">
        <f>'Core Indicators'!HB44</f>
        <v>2</v>
      </c>
      <c r="AG44" s="178">
        <f t="shared" si="27"/>
        <v>2</v>
      </c>
      <c r="AH44" s="178">
        <f>'Core Indicators'!HJ44</f>
        <v>2</v>
      </c>
      <c r="AI44" s="178">
        <f>'Core Indicators'!HR44</f>
        <v>2</v>
      </c>
      <c r="AJ44" s="178">
        <f t="shared" si="28"/>
        <v>2</v>
      </c>
      <c r="AK44" s="178">
        <f>'Core Indicators'!HZ44</f>
        <v>2</v>
      </c>
      <c r="AL44" s="178">
        <f>'Core Indicators'!IH44</f>
        <v>2</v>
      </c>
      <c r="AM44" s="178">
        <f>'Core Indicators'!IP44</f>
        <v>2</v>
      </c>
      <c r="AN44" s="178">
        <f t="shared" si="29"/>
        <v>2</v>
      </c>
    </row>
    <row r="45" spans="1:40" x14ac:dyDescent="0.25">
      <c r="A45" s="197" t="str">
        <f>Lists!C:C</f>
        <v>IRQ003</v>
      </c>
      <c r="B45" s="242">
        <f t="shared" si="15"/>
        <v>2.5</v>
      </c>
      <c r="C45" s="157">
        <f t="shared" si="16"/>
        <v>0</v>
      </c>
      <c r="D45" s="265">
        <f t="shared" si="17"/>
        <v>2.4</v>
      </c>
      <c r="E45" s="197">
        <f>'Core Indicators'!R45</f>
        <v>2</v>
      </c>
      <c r="F45" s="197">
        <f>'Core Indicators'!Z45</f>
        <v>3</v>
      </c>
      <c r="G45" s="157">
        <f t="shared" si="18"/>
        <v>2.5</v>
      </c>
      <c r="H45" s="197">
        <f>'Core Indicators'!AH45</f>
        <v>2</v>
      </c>
      <c r="I45" s="197">
        <f>'Core Indicators'!AP45</f>
        <v>2</v>
      </c>
      <c r="J45" s="197">
        <f>'Core Indicators'!BN45</f>
        <v>3</v>
      </c>
      <c r="K45" s="197">
        <f t="shared" si="19"/>
        <v>2.5</v>
      </c>
      <c r="L45" s="242">
        <f t="shared" si="20"/>
        <v>2.2999999999999998</v>
      </c>
      <c r="M45" s="265">
        <f t="shared" si="21"/>
        <v>3</v>
      </c>
      <c r="N45" s="198">
        <f>'Core Indicators'!DJ45</f>
        <v>3</v>
      </c>
      <c r="O45" s="198">
        <f>'Core Indicators'!DR45</f>
        <v>3</v>
      </c>
      <c r="P45" s="198">
        <f>'Core Indicators'!DZ45</f>
        <v>3</v>
      </c>
      <c r="Q45" s="198">
        <f>'Core Indicators'!EH45</f>
        <v>3</v>
      </c>
      <c r="R45" s="198">
        <f>'Core Indicators'!EP45</f>
        <v>3</v>
      </c>
      <c r="S45" s="157">
        <f t="shared" si="22"/>
        <v>1.7</v>
      </c>
      <c r="T45" s="157">
        <f t="shared" si="23"/>
        <v>1.3333333333333333</v>
      </c>
      <c r="U45" s="197">
        <v>1</v>
      </c>
      <c r="V45" s="197">
        <v>1</v>
      </c>
      <c r="W45" s="197">
        <f>'Core Indicators'!EX45</f>
        <v>3</v>
      </c>
      <c r="X45" s="157">
        <f t="shared" si="24"/>
        <v>2</v>
      </c>
      <c r="Y45" s="197">
        <v>1</v>
      </c>
      <c r="Z45" s="157">
        <f t="shared" si="25"/>
        <v>2</v>
      </c>
      <c r="AA45" s="197">
        <f>'Core Indicators'!FF45</f>
        <v>2</v>
      </c>
      <c r="AB45" s="197">
        <f t="shared" si="26"/>
        <v>2</v>
      </c>
      <c r="AC45" s="178">
        <f>'Core Indicators'!GD45</f>
        <v>2</v>
      </c>
      <c r="AD45" s="178">
        <f>'Core Indicators'!GL45</f>
        <v>2</v>
      </c>
      <c r="AE45" s="178">
        <f>'Core Indicators'!GT45</f>
        <v>2</v>
      </c>
      <c r="AF45" s="178">
        <f>'Core Indicators'!HB45</f>
        <v>2</v>
      </c>
      <c r="AG45" s="178">
        <f t="shared" si="27"/>
        <v>2</v>
      </c>
      <c r="AH45" s="178">
        <f>'Core Indicators'!HJ45</f>
        <v>2</v>
      </c>
      <c r="AI45" s="178">
        <f>'Core Indicators'!HR45</f>
        <v>2</v>
      </c>
      <c r="AJ45" s="178">
        <f t="shared" si="28"/>
        <v>2</v>
      </c>
      <c r="AK45" s="178">
        <f>'Core Indicators'!HZ45</f>
        <v>2</v>
      </c>
      <c r="AL45" s="178">
        <f>'Core Indicators'!IH45</f>
        <v>2</v>
      </c>
      <c r="AM45" s="178">
        <f>'Core Indicators'!IP45</f>
        <v>2</v>
      </c>
      <c r="AN45" s="178">
        <f t="shared" si="29"/>
        <v>2</v>
      </c>
    </row>
    <row r="46" spans="1:40" x14ac:dyDescent="0.25">
      <c r="A46" s="197" t="str">
        <f>Lists!C:C</f>
        <v>ITA002</v>
      </c>
      <c r="B46" s="242">
        <f t="shared" si="15"/>
        <v>1.9</v>
      </c>
      <c r="C46" s="157">
        <f t="shared" si="16"/>
        <v>0</v>
      </c>
      <c r="D46" s="265">
        <f t="shared" si="17"/>
        <v>2</v>
      </c>
      <c r="E46" s="197">
        <f>'Core Indicators'!R46</f>
        <v>2</v>
      </c>
      <c r="F46" s="197">
        <f>'Core Indicators'!Z46</f>
        <v>2</v>
      </c>
      <c r="G46" s="157">
        <f t="shared" si="18"/>
        <v>2</v>
      </c>
      <c r="H46" s="197">
        <f>'Core Indicators'!AH46</f>
        <v>2</v>
      </c>
      <c r="I46" s="197">
        <f>'Core Indicators'!AP46</f>
        <v>2</v>
      </c>
      <c r="J46" s="197">
        <f>'Core Indicators'!BN46</f>
        <v>2</v>
      </c>
      <c r="K46" s="197">
        <f t="shared" si="19"/>
        <v>2</v>
      </c>
      <c r="L46" s="242">
        <f t="shared" si="20"/>
        <v>2</v>
      </c>
      <c r="M46" s="265">
        <f t="shared" si="21"/>
        <v>2</v>
      </c>
      <c r="N46" s="198">
        <f>'Core Indicators'!DJ46</f>
        <v>2</v>
      </c>
      <c r="O46" s="198">
        <f>'Core Indicators'!DR46</f>
        <v>2</v>
      </c>
      <c r="P46" s="198">
        <f>'Core Indicators'!DZ46</f>
        <v>2</v>
      </c>
      <c r="Q46" s="198">
        <f>'Core Indicators'!EH46</f>
        <v>2</v>
      </c>
      <c r="R46" s="198">
        <f>'Core Indicators'!EP46</f>
        <v>2</v>
      </c>
      <c r="S46" s="157">
        <f t="shared" si="22"/>
        <v>1.6</v>
      </c>
      <c r="T46" s="157">
        <f t="shared" si="23"/>
        <v>1.1666666666666667</v>
      </c>
      <c r="U46" s="197">
        <v>1</v>
      </c>
      <c r="V46" s="197">
        <v>1</v>
      </c>
      <c r="W46" s="197">
        <f>'Core Indicators'!EX46</f>
        <v>2</v>
      </c>
      <c r="X46" s="157">
        <f t="shared" si="24"/>
        <v>1.5</v>
      </c>
      <c r="Y46" s="197">
        <v>1</v>
      </c>
      <c r="Z46" s="157">
        <f t="shared" si="25"/>
        <v>2</v>
      </c>
      <c r="AA46" s="197">
        <f>'Core Indicators'!FF46</f>
        <v>2</v>
      </c>
      <c r="AB46" s="197">
        <f t="shared" si="26"/>
        <v>2</v>
      </c>
      <c r="AC46" s="178">
        <f>'Core Indicators'!GD46</f>
        <v>2</v>
      </c>
      <c r="AD46" s="178">
        <f>'Core Indicators'!GL46</f>
        <v>2</v>
      </c>
      <c r="AE46" s="178">
        <f>'Core Indicators'!GT46</f>
        <v>2</v>
      </c>
      <c r="AF46" s="178">
        <f>'Core Indicators'!HB46</f>
        <v>2</v>
      </c>
      <c r="AG46" s="178">
        <f t="shared" si="27"/>
        <v>2</v>
      </c>
      <c r="AH46" s="178">
        <f>'Core Indicators'!HJ46</f>
        <v>2</v>
      </c>
      <c r="AI46" s="178">
        <f>'Core Indicators'!HR46</f>
        <v>2</v>
      </c>
      <c r="AJ46" s="178">
        <f t="shared" si="28"/>
        <v>2</v>
      </c>
      <c r="AK46" s="178">
        <f>'Core Indicators'!HZ46</f>
        <v>2</v>
      </c>
      <c r="AL46" s="178">
        <f>'Core Indicators'!IH46</f>
        <v>2</v>
      </c>
      <c r="AM46" s="178">
        <f>'Core Indicators'!IP46</f>
        <v>2</v>
      </c>
      <c r="AN46" s="178">
        <f t="shared" si="29"/>
        <v>2</v>
      </c>
    </row>
    <row r="47" spans="1:40" x14ac:dyDescent="0.25">
      <c r="A47" s="197" t="str">
        <f>Lists!C:C</f>
        <v>JOR002</v>
      </c>
      <c r="B47" s="242">
        <f t="shared" si="15"/>
        <v>2.5</v>
      </c>
      <c r="C47" s="157">
        <f t="shared" si="16"/>
        <v>0</v>
      </c>
      <c r="D47" s="265">
        <f t="shared" si="17"/>
        <v>2.6</v>
      </c>
      <c r="E47" s="197">
        <f>'Core Indicators'!R47</f>
        <v>1</v>
      </c>
      <c r="F47" s="197">
        <f>'Core Indicators'!Z47</f>
        <v>2</v>
      </c>
      <c r="G47" s="157">
        <f t="shared" si="18"/>
        <v>1.5</v>
      </c>
      <c r="H47" s="197">
        <f>'Core Indicators'!AH47</f>
        <v>3</v>
      </c>
      <c r="I47" s="197">
        <f>'Core Indicators'!AP47</f>
        <v>3</v>
      </c>
      <c r="J47" s="197">
        <f>'Core Indicators'!BN47</f>
        <v>3</v>
      </c>
      <c r="K47" s="197">
        <f t="shared" si="19"/>
        <v>3</v>
      </c>
      <c r="L47" s="242">
        <f t="shared" si="20"/>
        <v>3</v>
      </c>
      <c r="M47" s="265">
        <f t="shared" si="21"/>
        <v>3</v>
      </c>
      <c r="N47" s="198">
        <f>'Core Indicators'!DJ47</f>
        <v>3</v>
      </c>
      <c r="O47" s="198">
        <f>'Core Indicators'!DR47</f>
        <v>3</v>
      </c>
      <c r="P47" s="198">
        <f>'Core Indicators'!DZ47</f>
        <v>3</v>
      </c>
      <c r="Q47" s="198">
        <f>'Core Indicators'!EH47</f>
        <v>3</v>
      </c>
      <c r="R47" s="198">
        <f>'Core Indicators'!EP47</f>
        <v>3</v>
      </c>
      <c r="S47" s="157">
        <f t="shared" si="22"/>
        <v>1.7</v>
      </c>
      <c r="T47" s="157">
        <f t="shared" si="23"/>
        <v>1.3333333333333333</v>
      </c>
      <c r="U47" s="197">
        <v>1</v>
      </c>
      <c r="V47" s="197">
        <v>1</v>
      </c>
      <c r="W47" s="197">
        <f>'Core Indicators'!EX47</f>
        <v>3</v>
      </c>
      <c r="X47" s="157">
        <f t="shared" si="24"/>
        <v>2</v>
      </c>
      <c r="Y47" s="197">
        <v>1</v>
      </c>
      <c r="Z47" s="157">
        <f t="shared" si="25"/>
        <v>2</v>
      </c>
      <c r="AA47" s="197">
        <f>'Core Indicators'!FF47</f>
        <v>2</v>
      </c>
      <c r="AB47" s="197">
        <f t="shared" si="26"/>
        <v>2</v>
      </c>
      <c r="AC47" s="178">
        <f>'Core Indicators'!GD47</f>
        <v>2</v>
      </c>
      <c r="AD47" s="178">
        <f>'Core Indicators'!GL47</f>
        <v>2</v>
      </c>
      <c r="AE47" s="178">
        <f>'Core Indicators'!GT47</f>
        <v>2</v>
      </c>
      <c r="AF47" s="178">
        <f>'Core Indicators'!HB47</f>
        <v>2</v>
      </c>
      <c r="AG47" s="178">
        <f t="shared" si="27"/>
        <v>2</v>
      </c>
      <c r="AH47" s="178">
        <f>'Core Indicators'!HJ47</f>
        <v>2</v>
      </c>
      <c r="AI47" s="178">
        <f>'Core Indicators'!HR47</f>
        <v>2</v>
      </c>
      <c r="AJ47" s="178">
        <f t="shared" si="28"/>
        <v>2</v>
      </c>
      <c r="AK47" s="178">
        <f>'Core Indicators'!HZ47</f>
        <v>2</v>
      </c>
      <c r="AL47" s="178">
        <f>'Core Indicators'!IH47</f>
        <v>2</v>
      </c>
      <c r="AM47" s="178">
        <f>'Core Indicators'!IP47</f>
        <v>2</v>
      </c>
      <c r="AN47" s="178">
        <f t="shared" si="29"/>
        <v>2</v>
      </c>
    </row>
    <row r="48" spans="1:40" x14ac:dyDescent="0.25">
      <c r="A48" s="197" t="str">
        <f>Lists!C:C</f>
        <v>KEN001</v>
      </c>
      <c r="B48" s="242">
        <f t="shared" si="15"/>
        <v>2.2000000000000002</v>
      </c>
      <c r="C48" s="157">
        <f t="shared" si="16"/>
        <v>0</v>
      </c>
      <c r="D48" s="265">
        <f t="shared" si="17"/>
        <v>2.2999999999999998</v>
      </c>
      <c r="E48" s="197">
        <f>'Core Indicators'!R48</f>
        <v>2</v>
      </c>
      <c r="F48" s="197">
        <f>'Core Indicators'!Z48</f>
        <v>2</v>
      </c>
      <c r="G48" s="157">
        <f t="shared" si="18"/>
        <v>2</v>
      </c>
      <c r="H48" s="197">
        <f>'Core Indicators'!AH48</f>
        <v>2</v>
      </c>
      <c r="I48" s="197">
        <f>'Core Indicators'!AP48</f>
        <v>3</v>
      </c>
      <c r="J48" s="197">
        <f>'Core Indicators'!BN48</f>
        <v>3</v>
      </c>
      <c r="K48" s="197">
        <f t="shared" si="19"/>
        <v>3</v>
      </c>
      <c r="L48" s="242">
        <f t="shared" si="20"/>
        <v>2.5</v>
      </c>
      <c r="M48" s="265">
        <f t="shared" si="21"/>
        <v>2.4</v>
      </c>
      <c r="N48" s="198">
        <f>'Core Indicators'!DJ48</f>
        <v>2</v>
      </c>
      <c r="O48" s="198">
        <f>'Core Indicators'!DR48</f>
        <v>2</v>
      </c>
      <c r="P48" s="198">
        <f>'Core Indicators'!DZ48</f>
        <v>2</v>
      </c>
      <c r="Q48" s="198">
        <f>'Core Indicators'!EH48</f>
        <v>3</v>
      </c>
      <c r="R48" s="198">
        <f>'Core Indicators'!EP48</f>
        <v>3</v>
      </c>
      <c r="S48" s="157">
        <f t="shared" si="22"/>
        <v>1.7</v>
      </c>
      <c r="T48" s="157">
        <f t="shared" si="23"/>
        <v>1.3333333333333333</v>
      </c>
      <c r="U48" s="197">
        <v>1</v>
      </c>
      <c r="V48" s="197">
        <v>1</v>
      </c>
      <c r="W48" s="197">
        <f>'Core Indicators'!EX48</f>
        <v>3</v>
      </c>
      <c r="X48" s="157">
        <f t="shared" si="24"/>
        <v>2</v>
      </c>
      <c r="Y48" s="197">
        <v>1</v>
      </c>
      <c r="Z48" s="157">
        <f t="shared" si="25"/>
        <v>2</v>
      </c>
      <c r="AA48" s="197">
        <f>'Core Indicators'!FF48</f>
        <v>2</v>
      </c>
      <c r="AB48" s="197">
        <f t="shared" si="26"/>
        <v>2</v>
      </c>
      <c r="AC48" s="178">
        <f>'Core Indicators'!GD48</f>
        <v>2</v>
      </c>
      <c r="AD48" s="178">
        <f>'Core Indicators'!GL48</f>
        <v>2</v>
      </c>
      <c r="AE48" s="178">
        <f>'Core Indicators'!GT48</f>
        <v>2</v>
      </c>
      <c r="AF48" s="178">
        <f>'Core Indicators'!HB48</f>
        <v>2</v>
      </c>
      <c r="AG48" s="178">
        <f t="shared" si="27"/>
        <v>2</v>
      </c>
      <c r="AH48" s="178">
        <f>'Core Indicators'!HJ48</f>
        <v>2</v>
      </c>
      <c r="AI48" s="178">
        <f>'Core Indicators'!HR48</f>
        <v>2</v>
      </c>
      <c r="AJ48" s="178">
        <f t="shared" si="28"/>
        <v>2</v>
      </c>
      <c r="AK48" s="178">
        <f>'Core Indicators'!HZ48</f>
        <v>2</v>
      </c>
      <c r="AL48" s="178">
        <f>'Core Indicators'!IH48</f>
        <v>2</v>
      </c>
      <c r="AM48" s="178">
        <f>'Core Indicators'!IP48</f>
        <v>2</v>
      </c>
      <c r="AN48" s="178">
        <f t="shared" si="29"/>
        <v>2</v>
      </c>
    </row>
    <row r="49" spans="1:40" x14ac:dyDescent="0.25">
      <c r="A49" s="197" t="str">
        <f>Lists!C:C</f>
        <v>KEN002</v>
      </c>
      <c r="B49" s="242">
        <f t="shared" si="15"/>
        <v>2.1</v>
      </c>
      <c r="C49" s="157">
        <f t="shared" si="16"/>
        <v>1</v>
      </c>
      <c r="D49" s="265">
        <f t="shared" si="17"/>
        <v>2</v>
      </c>
      <c r="E49" s="197">
        <f>'Core Indicators'!R49</f>
        <v>2</v>
      </c>
      <c r="F49" s="197">
        <f>'Core Indicators'!Z49</f>
        <v>2</v>
      </c>
      <c r="G49" s="157">
        <f t="shared" si="18"/>
        <v>2</v>
      </c>
      <c r="H49" s="197">
        <f>'Core Indicators'!AH49</f>
        <v>2</v>
      </c>
      <c r="I49" s="197">
        <f>'Core Indicators'!AP49</f>
        <v>2</v>
      </c>
      <c r="J49" s="197" t="str">
        <f>'Core Indicators'!BN49</f>
        <v>x</v>
      </c>
      <c r="K49" s="197">
        <f t="shared" si="19"/>
        <v>2</v>
      </c>
      <c r="L49" s="242">
        <f t="shared" si="20"/>
        <v>2</v>
      </c>
      <c r="M49" s="265">
        <f t="shared" si="21"/>
        <v>2.4</v>
      </c>
      <c r="N49" s="198">
        <f>'Core Indicators'!DJ49</f>
        <v>2</v>
      </c>
      <c r="O49" s="198">
        <f>'Core Indicators'!DR49</f>
        <v>2</v>
      </c>
      <c r="P49" s="198">
        <f>'Core Indicators'!DZ49</f>
        <v>2</v>
      </c>
      <c r="Q49" s="198">
        <f>'Core Indicators'!EH49</f>
        <v>3</v>
      </c>
      <c r="R49" s="198">
        <f>'Core Indicators'!EP49</f>
        <v>3</v>
      </c>
      <c r="S49" s="157">
        <f t="shared" si="22"/>
        <v>1.7</v>
      </c>
      <c r="T49" s="157">
        <f t="shared" si="23"/>
        <v>1.3333333333333333</v>
      </c>
      <c r="U49" s="197">
        <v>1</v>
      </c>
      <c r="V49" s="197">
        <v>1</v>
      </c>
      <c r="W49" s="197">
        <f>'Core Indicators'!EX49</f>
        <v>3</v>
      </c>
      <c r="X49" s="157">
        <f t="shared" si="24"/>
        <v>2</v>
      </c>
      <c r="Y49" s="197">
        <v>1</v>
      </c>
      <c r="Z49" s="157">
        <f t="shared" si="25"/>
        <v>2</v>
      </c>
      <c r="AA49" s="197">
        <f>'Core Indicators'!FF49</f>
        <v>2</v>
      </c>
      <c r="AB49" s="197">
        <f t="shared" si="26"/>
        <v>2</v>
      </c>
      <c r="AC49" s="178">
        <f>'Core Indicators'!GD49</f>
        <v>2</v>
      </c>
      <c r="AD49" s="178">
        <f>'Core Indicators'!GL49</f>
        <v>2</v>
      </c>
      <c r="AE49" s="178">
        <f>'Core Indicators'!GT49</f>
        <v>2</v>
      </c>
      <c r="AF49" s="178">
        <f>'Core Indicators'!HB49</f>
        <v>2</v>
      </c>
      <c r="AG49" s="178">
        <f t="shared" si="27"/>
        <v>2</v>
      </c>
      <c r="AH49" s="178">
        <f>'Core Indicators'!HJ49</f>
        <v>2</v>
      </c>
      <c r="AI49" s="178">
        <f>'Core Indicators'!HR49</f>
        <v>2</v>
      </c>
      <c r="AJ49" s="178">
        <f t="shared" si="28"/>
        <v>2</v>
      </c>
      <c r="AK49" s="178">
        <f>'Core Indicators'!HZ49</f>
        <v>2</v>
      </c>
      <c r="AL49" s="178">
        <f>'Core Indicators'!IH49</f>
        <v>2</v>
      </c>
      <c r="AM49" s="178">
        <f>'Core Indicators'!IP49</f>
        <v>2</v>
      </c>
      <c r="AN49" s="178">
        <f t="shared" si="29"/>
        <v>2</v>
      </c>
    </row>
    <row r="50" spans="1:40" x14ac:dyDescent="0.25">
      <c r="A50" s="197" t="str">
        <f>Lists!C:C</f>
        <v>KEN003</v>
      </c>
      <c r="B50" s="242">
        <f t="shared" si="15"/>
        <v>2.1</v>
      </c>
      <c r="C50" s="157">
        <f t="shared" si="16"/>
        <v>2</v>
      </c>
      <c r="D50" s="265">
        <f t="shared" si="17"/>
        <v>2.2999999999999998</v>
      </c>
      <c r="E50" s="197">
        <f>'Core Indicators'!R50</f>
        <v>2</v>
      </c>
      <c r="F50" s="197">
        <f>'Core Indicators'!Z50</f>
        <v>2</v>
      </c>
      <c r="G50" s="157">
        <f t="shared" si="18"/>
        <v>2</v>
      </c>
      <c r="H50" s="197">
        <f>'Core Indicators'!AH50</f>
        <v>2</v>
      </c>
      <c r="I50" s="197" t="str">
        <f>'Core Indicators'!AP50</f>
        <v>x</v>
      </c>
      <c r="J50" s="197">
        <f>'Core Indicators'!BN50</f>
        <v>3</v>
      </c>
      <c r="K50" s="197">
        <f t="shared" si="19"/>
        <v>3</v>
      </c>
      <c r="L50" s="242">
        <f t="shared" si="20"/>
        <v>2.5</v>
      </c>
      <c r="M50" s="265">
        <f t="shared" si="21"/>
        <v>2.2000000000000002</v>
      </c>
      <c r="N50" s="198">
        <f>'Core Indicators'!DJ50</f>
        <v>2</v>
      </c>
      <c r="O50" s="198">
        <f>'Core Indicators'!DR50</f>
        <v>2</v>
      </c>
      <c r="P50" s="198">
        <f>'Core Indicators'!DZ50</f>
        <v>2</v>
      </c>
      <c r="Q50" s="198">
        <f>'Core Indicators'!EH50</f>
        <v>2</v>
      </c>
      <c r="R50" s="198">
        <f>'Core Indicators'!EP50</f>
        <v>3</v>
      </c>
      <c r="S50" s="157">
        <f t="shared" si="22"/>
        <v>1.7</v>
      </c>
      <c r="T50" s="157">
        <f t="shared" si="23"/>
        <v>1.3333333333333333</v>
      </c>
      <c r="U50" s="197">
        <v>1</v>
      </c>
      <c r="V50" s="197">
        <v>1</v>
      </c>
      <c r="W50" s="197">
        <f>'Core Indicators'!EX50</f>
        <v>3</v>
      </c>
      <c r="X50" s="157">
        <f t="shared" si="24"/>
        <v>2</v>
      </c>
      <c r="Y50" s="197">
        <v>1</v>
      </c>
      <c r="Z50" s="157">
        <f t="shared" si="25"/>
        <v>2</v>
      </c>
      <c r="AA50" s="197" t="str">
        <f>'Core Indicators'!FF50</f>
        <v>x</v>
      </c>
      <c r="AB50" s="197">
        <f t="shared" si="26"/>
        <v>2</v>
      </c>
      <c r="AC50" s="178">
        <f>'Core Indicators'!GD50</f>
        <v>2</v>
      </c>
      <c r="AD50" s="178">
        <f>'Core Indicators'!GL50</f>
        <v>2</v>
      </c>
      <c r="AE50" s="178">
        <f>'Core Indicators'!GT50</f>
        <v>2</v>
      </c>
      <c r="AF50" s="178">
        <f>'Core Indicators'!HB50</f>
        <v>2</v>
      </c>
      <c r="AG50" s="178">
        <f t="shared" si="27"/>
        <v>2</v>
      </c>
      <c r="AH50" s="178">
        <f>'Core Indicators'!HJ50</f>
        <v>2</v>
      </c>
      <c r="AI50" s="178">
        <f>'Core Indicators'!HR50</f>
        <v>2</v>
      </c>
      <c r="AJ50" s="178">
        <f t="shared" si="28"/>
        <v>2</v>
      </c>
      <c r="AK50" s="178">
        <f>'Core Indicators'!HZ50</f>
        <v>2</v>
      </c>
      <c r="AL50" s="178">
        <f>'Core Indicators'!IH50</f>
        <v>2</v>
      </c>
      <c r="AM50" s="178">
        <f>'Core Indicators'!IP50</f>
        <v>2</v>
      </c>
      <c r="AN50" s="178">
        <f t="shared" si="29"/>
        <v>2</v>
      </c>
    </row>
    <row r="51" spans="1:40" x14ac:dyDescent="0.25">
      <c r="A51" s="197" t="str">
        <f>Lists!C:C</f>
        <v>LBN002</v>
      </c>
      <c r="B51" s="242">
        <f t="shared" si="15"/>
        <v>2.4</v>
      </c>
      <c r="C51" s="157">
        <f t="shared" si="16"/>
        <v>0</v>
      </c>
      <c r="D51" s="265">
        <f t="shared" si="17"/>
        <v>2.6</v>
      </c>
      <c r="E51" s="197">
        <f>'Core Indicators'!R51</f>
        <v>1</v>
      </c>
      <c r="F51" s="197">
        <f>'Core Indicators'!Z51</f>
        <v>2</v>
      </c>
      <c r="G51" s="157">
        <f t="shared" si="18"/>
        <v>1.5</v>
      </c>
      <c r="H51" s="197">
        <f>'Core Indicators'!AH51</f>
        <v>3</v>
      </c>
      <c r="I51" s="197">
        <f>'Core Indicators'!AP51</f>
        <v>3</v>
      </c>
      <c r="J51" s="197">
        <f>'Core Indicators'!BN51</f>
        <v>3</v>
      </c>
      <c r="K51" s="197">
        <f t="shared" si="19"/>
        <v>3</v>
      </c>
      <c r="L51" s="242">
        <f t="shared" si="20"/>
        <v>3</v>
      </c>
      <c r="M51" s="265">
        <f t="shared" si="21"/>
        <v>3</v>
      </c>
      <c r="N51" s="198">
        <f>'Core Indicators'!DJ51</f>
        <v>3</v>
      </c>
      <c r="O51" s="198">
        <f>'Core Indicators'!DR51</f>
        <v>3</v>
      </c>
      <c r="P51" s="198">
        <f>'Core Indicators'!DZ51</f>
        <v>3</v>
      </c>
      <c r="Q51" s="198">
        <f>'Core Indicators'!EH51</f>
        <v>3</v>
      </c>
      <c r="R51" s="198">
        <f>'Core Indicators'!EP51</f>
        <v>3</v>
      </c>
      <c r="S51" s="157">
        <f t="shared" si="22"/>
        <v>1.4</v>
      </c>
      <c r="T51" s="157">
        <f t="shared" si="23"/>
        <v>1.3333333333333333</v>
      </c>
      <c r="U51" s="197">
        <v>1</v>
      </c>
      <c r="V51" s="197">
        <v>1</v>
      </c>
      <c r="W51" s="197">
        <f>'Core Indicators'!EX51</f>
        <v>3</v>
      </c>
      <c r="X51" s="157">
        <f t="shared" si="24"/>
        <v>2</v>
      </c>
      <c r="Y51" s="197">
        <v>1</v>
      </c>
      <c r="Z51" s="157">
        <f t="shared" si="25"/>
        <v>1.5</v>
      </c>
      <c r="AA51" s="197">
        <f>'Core Indicators'!FF51</f>
        <v>1</v>
      </c>
      <c r="AB51" s="197">
        <f t="shared" si="26"/>
        <v>2</v>
      </c>
      <c r="AC51" s="178">
        <f>'Core Indicators'!GD51</f>
        <v>2</v>
      </c>
      <c r="AD51" s="178">
        <f>'Core Indicators'!GL51</f>
        <v>2</v>
      </c>
      <c r="AE51" s="178">
        <f>'Core Indicators'!GT51</f>
        <v>2</v>
      </c>
      <c r="AF51" s="178">
        <f>'Core Indicators'!HB51</f>
        <v>2</v>
      </c>
      <c r="AG51" s="178">
        <f t="shared" si="27"/>
        <v>2</v>
      </c>
      <c r="AH51" s="178">
        <f>'Core Indicators'!HJ51</f>
        <v>2</v>
      </c>
      <c r="AI51" s="178">
        <f>'Core Indicators'!HR51</f>
        <v>2</v>
      </c>
      <c r="AJ51" s="178">
        <f t="shared" si="28"/>
        <v>2</v>
      </c>
      <c r="AK51" s="178">
        <f>'Core Indicators'!HZ51</f>
        <v>2</v>
      </c>
      <c r="AL51" s="178">
        <f>'Core Indicators'!IH51</f>
        <v>2</v>
      </c>
      <c r="AM51" s="178">
        <f>'Core Indicators'!IP51</f>
        <v>2</v>
      </c>
      <c r="AN51" s="178">
        <f t="shared" si="29"/>
        <v>2</v>
      </c>
    </row>
    <row r="52" spans="1:40" x14ac:dyDescent="0.25">
      <c r="A52" s="197" t="str">
        <f>Lists!C:C</f>
        <v>LBN004</v>
      </c>
      <c r="B52" s="242">
        <f t="shared" si="15"/>
        <v>2.4</v>
      </c>
      <c r="C52" s="157">
        <f t="shared" si="16"/>
        <v>1</v>
      </c>
      <c r="D52" s="265">
        <f t="shared" si="17"/>
        <v>2.6</v>
      </c>
      <c r="E52" s="197">
        <f>'Core Indicators'!R52</f>
        <v>1</v>
      </c>
      <c r="F52" s="197">
        <f>'Core Indicators'!Z52</f>
        <v>2</v>
      </c>
      <c r="G52" s="157">
        <f t="shared" si="18"/>
        <v>1.5</v>
      </c>
      <c r="H52" s="197">
        <f>'Core Indicators'!AH52</f>
        <v>3</v>
      </c>
      <c r="I52" s="197" t="str">
        <f>'Core Indicators'!AP52</f>
        <v>x</v>
      </c>
      <c r="J52" s="197">
        <f>'Core Indicators'!BN52</f>
        <v>3</v>
      </c>
      <c r="K52" s="197">
        <f t="shared" si="19"/>
        <v>3</v>
      </c>
      <c r="L52" s="242">
        <f t="shared" si="20"/>
        <v>3</v>
      </c>
      <c r="M52" s="265">
        <f t="shared" si="21"/>
        <v>3</v>
      </c>
      <c r="N52" s="198">
        <f>'Core Indicators'!DJ52</f>
        <v>3</v>
      </c>
      <c r="O52" s="198">
        <f>'Core Indicators'!DR52</f>
        <v>3</v>
      </c>
      <c r="P52" s="198">
        <f>'Core Indicators'!DZ52</f>
        <v>3</v>
      </c>
      <c r="Q52" s="198">
        <f>'Core Indicators'!EH52</f>
        <v>3</v>
      </c>
      <c r="R52" s="198">
        <f>'Core Indicators'!EP52</f>
        <v>3</v>
      </c>
      <c r="S52" s="157">
        <f t="shared" si="22"/>
        <v>1.4</v>
      </c>
      <c r="T52" s="157">
        <f t="shared" si="23"/>
        <v>1.3333333333333333</v>
      </c>
      <c r="U52" s="197">
        <v>1</v>
      </c>
      <c r="V52" s="197">
        <v>1</v>
      </c>
      <c r="W52" s="197">
        <f>'Core Indicators'!EX52</f>
        <v>3</v>
      </c>
      <c r="X52" s="157">
        <f t="shared" si="24"/>
        <v>2</v>
      </c>
      <c r="Y52" s="197">
        <v>1</v>
      </c>
      <c r="Z52" s="157">
        <f t="shared" si="25"/>
        <v>1.5</v>
      </c>
      <c r="AA52" s="197">
        <f>'Core Indicators'!FF52</f>
        <v>1</v>
      </c>
      <c r="AB52" s="197">
        <f t="shared" si="26"/>
        <v>2</v>
      </c>
      <c r="AC52" s="178">
        <f>'Core Indicators'!GD52</f>
        <v>2</v>
      </c>
      <c r="AD52" s="178">
        <f>'Core Indicators'!GL52</f>
        <v>2</v>
      </c>
      <c r="AE52" s="178">
        <f>'Core Indicators'!GT52</f>
        <v>2</v>
      </c>
      <c r="AF52" s="178">
        <f>'Core Indicators'!HB52</f>
        <v>2</v>
      </c>
      <c r="AG52" s="178">
        <f t="shared" si="27"/>
        <v>2</v>
      </c>
      <c r="AH52" s="178">
        <f>'Core Indicators'!HJ52</f>
        <v>2</v>
      </c>
      <c r="AI52" s="178">
        <f>'Core Indicators'!HR52</f>
        <v>2</v>
      </c>
      <c r="AJ52" s="178">
        <f t="shared" si="28"/>
        <v>2</v>
      </c>
      <c r="AK52" s="178">
        <f>'Core Indicators'!HZ52</f>
        <v>2</v>
      </c>
      <c r="AL52" s="178">
        <f>'Core Indicators'!IH52</f>
        <v>2</v>
      </c>
      <c r="AM52" s="178">
        <f>'Core Indicators'!IP52</f>
        <v>2</v>
      </c>
      <c r="AN52" s="178">
        <f t="shared" si="29"/>
        <v>2</v>
      </c>
    </row>
    <row r="53" spans="1:40" x14ac:dyDescent="0.25">
      <c r="A53" s="197" t="str">
        <f>Lists!C:C</f>
        <v>LBY001</v>
      </c>
      <c r="B53" s="242">
        <f t="shared" si="15"/>
        <v>1.7</v>
      </c>
      <c r="C53" s="157">
        <f t="shared" si="16"/>
        <v>0</v>
      </c>
      <c r="D53" s="265">
        <f t="shared" si="17"/>
        <v>1.8</v>
      </c>
      <c r="E53" s="197">
        <f>'Core Indicators'!R53</f>
        <v>1</v>
      </c>
      <c r="F53" s="197">
        <f>'Core Indicators'!Z53</f>
        <v>2</v>
      </c>
      <c r="G53" s="157">
        <f t="shared" si="18"/>
        <v>1.5</v>
      </c>
      <c r="H53" s="197">
        <f>'Core Indicators'!AH53</f>
        <v>2</v>
      </c>
      <c r="I53" s="197">
        <f>'Core Indicators'!AP53</f>
        <v>2</v>
      </c>
      <c r="J53" s="197">
        <f>'Core Indicators'!BN53</f>
        <v>2</v>
      </c>
      <c r="K53" s="197">
        <f t="shared" si="19"/>
        <v>2</v>
      </c>
      <c r="L53" s="242">
        <f t="shared" si="20"/>
        <v>2</v>
      </c>
      <c r="M53" s="265">
        <f t="shared" si="21"/>
        <v>2</v>
      </c>
      <c r="N53" s="198">
        <f>'Core Indicators'!DJ53</f>
        <v>2</v>
      </c>
      <c r="O53" s="198">
        <f>'Core Indicators'!DR53</f>
        <v>2</v>
      </c>
      <c r="P53" s="198">
        <f>'Core Indicators'!DZ53</f>
        <v>2</v>
      </c>
      <c r="Q53" s="198">
        <f>'Core Indicators'!EH53</f>
        <v>2</v>
      </c>
      <c r="R53" s="198">
        <f>'Core Indicators'!EP53</f>
        <v>2</v>
      </c>
      <c r="S53" s="157">
        <f t="shared" si="22"/>
        <v>1.3</v>
      </c>
      <c r="T53" s="157">
        <f t="shared" si="23"/>
        <v>1.1666666666666667</v>
      </c>
      <c r="U53" s="197">
        <v>1</v>
      </c>
      <c r="V53" s="197">
        <v>1</v>
      </c>
      <c r="W53" s="197">
        <f>'Core Indicators'!EX53</f>
        <v>2</v>
      </c>
      <c r="X53" s="157">
        <f t="shared" si="24"/>
        <v>1.5</v>
      </c>
      <c r="Y53" s="197">
        <v>1</v>
      </c>
      <c r="Z53" s="157">
        <f t="shared" si="25"/>
        <v>1.5</v>
      </c>
      <c r="AA53" s="197">
        <f>'Core Indicators'!FF53</f>
        <v>1</v>
      </c>
      <c r="AB53" s="197">
        <f t="shared" si="26"/>
        <v>2</v>
      </c>
      <c r="AC53" s="178">
        <f>'Core Indicators'!GD53</f>
        <v>2</v>
      </c>
      <c r="AD53" s="178">
        <f>'Core Indicators'!GL53</f>
        <v>2</v>
      </c>
      <c r="AE53" s="178">
        <f>'Core Indicators'!GT53</f>
        <v>2</v>
      </c>
      <c r="AF53" s="178">
        <f>'Core Indicators'!HB53</f>
        <v>2</v>
      </c>
      <c r="AG53" s="178">
        <f t="shared" si="27"/>
        <v>2</v>
      </c>
      <c r="AH53" s="178">
        <f>'Core Indicators'!HJ53</f>
        <v>2</v>
      </c>
      <c r="AI53" s="178">
        <f>'Core Indicators'!HR53</f>
        <v>2</v>
      </c>
      <c r="AJ53" s="178">
        <f t="shared" si="28"/>
        <v>2</v>
      </c>
      <c r="AK53" s="178">
        <f>'Core Indicators'!HZ53</f>
        <v>2</v>
      </c>
      <c r="AL53" s="178">
        <f>'Core Indicators'!IH53</f>
        <v>2</v>
      </c>
      <c r="AM53" s="178">
        <f>'Core Indicators'!IP53</f>
        <v>2</v>
      </c>
      <c r="AN53" s="178">
        <f t="shared" si="29"/>
        <v>2</v>
      </c>
    </row>
    <row r="54" spans="1:40" x14ac:dyDescent="0.25">
      <c r="A54" s="197" t="str">
        <f>Lists!C:C</f>
        <v>LBY002</v>
      </c>
      <c r="B54" s="242">
        <f t="shared" si="15"/>
        <v>1.7</v>
      </c>
      <c r="C54" s="157">
        <f t="shared" si="16"/>
        <v>0</v>
      </c>
      <c r="D54" s="265">
        <f t="shared" si="17"/>
        <v>1.8</v>
      </c>
      <c r="E54" s="197">
        <f>'Core Indicators'!R54</f>
        <v>1</v>
      </c>
      <c r="F54" s="197">
        <f>'Core Indicators'!Z54</f>
        <v>2</v>
      </c>
      <c r="G54" s="157">
        <f t="shared" si="18"/>
        <v>1.5</v>
      </c>
      <c r="H54" s="197">
        <f>'Core Indicators'!AH54</f>
        <v>2</v>
      </c>
      <c r="I54" s="197">
        <f>'Core Indicators'!AP54</f>
        <v>2</v>
      </c>
      <c r="J54" s="197">
        <f>'Core Indicators'!BN54</f>
        <v>2</v>
      </c>
      <c r="K54" s="197">
        <f t="shared" si="19"/>
        <v>2</v>
      </c>
      <c r="L54" s="242">
        <f t="shared" si="20"/>
        <v>2</v>
      </c>
      <c r="M54" s="265">
        <f t="shared" si="21"/>
        <v>2</v>
      </c>
      <c r="N54" s="198">
        <f>'Core Indicators'!DJ54</f>
        <v>2</v>
      </c>
      <c r="O54" s="198">
        <f>'Core Indicators'!DR54</f>
        <v>2</v>
      </c>
      <c r="P54" s="198">
        <f>'Core Indicators'!DZ54</f>
        <v>2</v>
      </c>
      <c r="Q54" s="198">
        <f>'Core Indicators'!EH54</f>
        <v>2</v>
      </c>
      <c r="R54" s="198">
        <f>'Core Indicators'!EP54</f>
        <v>2</v>
      </c>
      <c r="S54" s="157">
        <f t="shared" si="22"/>
        <v>1.3</v>
      </c>
      <c r="T54" s="157">
        <f t="shared" si="23"/>
        <v>1.1666666666666667</v>
      </c>
      <c r="U54" s="197">
        <v>1</v>
      </c>
      <c r="V54" s="197">
        <v>1</v>
      </c>
      <c r="W54" s="197">
        <f>'Core Indicators'!EX54</f>
        <v>2</v>
      </c>
      <c r="X54" s="157">
        <f t="shared" si="24"/>
        <v>1.5</v>
      </c>
      <c r="Y54" s="197">
        <v>1</v>
      </c>
      <c r="Z54" s="157">
        <f t="shared" si="25"/>
        <v>1.5</v>
      </c>
      <c r="AA54" s="197">
        <f>'Core Indicators'!FF54</f>
        <v>1</v>
      </c>
      <c r="AB54" s="197">
        <f t="shared" si="26"/>
        <v>2</v>
      </c>
      <c r="AC54" s="178">
        <f>'Core Indicators'!GD54</f>
        <v>2</v>
      </c>
      <c r="AD54" s="178">
        <f>'Core Indicators'!GL54</f>
        <v>2</v>
      </c>
      <c r="AE54" s="178">
        <f>'Core Indicators'!GT54</f>
        <v>2</v>
      </c>
      <c r="AF54" s="178">
        <f>'Core Indicators'!HB54</f>
        <v>2</v>
      </c>
      <c r="AG54" s="178">
        <f t="shared" si="27"/>
        <v>2</v>
      </c>
      <c r="AH54" s="178">
        <f>'Core Indicators'!HJ54</f>
        <v>2</v>
      </c>
      <c r="AI54" s="178">
        <f>'Core Indicators'!HR54</f>
        <v>2</v>
      </c>
      <c r="AJ54" s="178">
        <f t="shared" si="28"/>
        <v>2</v>
      </c>
      <c r="AK54" s="178">
        <f>'Core Indicators'!HZ54</f>
        <v>2</v>
      </c>
      <c r="AL54" s="178">
        <f>'Core Indicators'!IH54</f>
        <v>2</v>
      </c>
      <c r="AM54" s="178">
        <f>'Core Indicators'!IP54</f>
        <v>2</v>
      </c>
      <c r="AN54" s="178">
        <f t="shared" si="29"/>
        <v>2</v>
      </c>
    </row>
    <row r="55" spans="1:40" x14ac:dyDescent="0.25">
      <c r="A55" s="197" t="str">
        <f>Lists!C:C</f>
        <v>LSO002</v>
      </c>
      <c r="B55" s="242">
        <f t="shared" si="15"/>
        <v>1.3</v>
      </c>
      <c r="C55" s="157">
        <f t="shared" si="16"/>
        <v>0</v>
      </c>
      <c r="D55" s="265">
        <f t="shared" si="17"/>
        <v>1.7</v>
      </c>
      <c r="E55" s="197">
        <f>'Core Indicators'!R55</f>
        <v>2</v>
      </c>
      <c r="F55" s="197">
        <f>'Core Indicators'!Z55</f>
        <v>1</v>
      </c>
      <c r="G55" s="157">
        <f t="shared" si="18"/>
        <v>1.5</v>
      </c>
      <c r="H55" s="197">
        <f>'Core Indicators'!AH55</f>
        <v>1</v>
      </c>
      <c r="I55" s="197">
        <f>'Core Indicators'!AP55</f>
        <v>3</v>
      </c>
      <c r="J55" s="197">
        <f>'Core Indicators'!BN55</f>
        <v>2</v>
      </c>
      <c r="K55" s="197">
        <f t="shared" si="19"/>
        <v>2.5</v>
      </c>
      <c r="L55" s="242">
        <f t="shared" si="20"/>
        <v>1.8</v>
      </c>
      <c r="M55" s="265">
        <f t="shared" si="21"/>
        <v>1</v>
      </c>
      <c r="N55" s="198">
        <f>'Core Indicators'!DJ55</f>
        <v>1</v>
      </c>
      <c r="O55" s="198">
        <f>'Core Indicators'!DR55</f>
        <v>1</v>
      </c>
      <c r="P55" s="198">
        <f>'Core Indicators'!DZ55</f>
        <v>1</v>
      </c>
      <c r="Q55" s="198">
        <f>'Core Indicators'!EH55</f>
        <v>1</v>
      </c>
      <c r="R55" s="198">
        <f>'Core Indicators'!EP55</f>
        <v>1</v>
      </c>
      <c r="S55" s="157">
        <f t="shared" si="22"/>
        <v>1.3</v>
      </c>
      <c r="T55" s="157">
        <f t="shared" si="23"/>
        <v>1.1666666666666667</v>
      </c>
      <c r="U55" s="197">
        <v>1</v>
      </c>
      <c r="V55" s="197">
        <v>1</v>
      </c>
      <c r="W55" s="197">
        <f>'Core Indicators'!EX55</f>
        <v>2</v>
      </c>
      <c r="X55" s="157">
        <f t="shared" si="24"/>
        <v>1.5</v>
      </c>
      <c r="Y55" s="197">
        <v>1</v>
      </c>
      <c r="Z55" s="157">
        <f t="shared" si="25"/>
        <v>1.5</v>
      </c>
      <c r="AA55" s="197">
        <f>'Core Indicators'!FF55</f>
        <v>1</v>
      </c>
      <c r="AB55" s="197">
        <f t="shared" si="26"/>
        <v>2</v>
      </c>
      <c r="AC55" s="178">
        <f>'Core Indicators'!GD55</f>
        <v>2</v>
      </c>
      <c r="AD55" s="178">
        <f>'Core Indicators'!GL55</f>
        <v>2</v>
      </c>
      <c r="AE55" s="178">
        <f>'Core Indicators'!GT55</f>
        <v>2</v>
      </c>
      <c r="AF55" s="178">
        <f>'Core Indicators'!HB55</f>
        <v>2</v>
      </c>
      <c r="AG55" s="178">
        <f t="shared" si="27"/>
        <v>2</v>
      </c>
      <c r="AH55" s="178">
        <f>'Core Indicators'!HJ55</f>
        <v>2</v>
      </c>
      <c r="AI55" s="178">
        <f>'Core Indicators'!HR55</f>
        <v>2</v>
      </c>
      <c r="AJ55" s="178">
        <f t="shared" si="28"/>
        <v>2</v>
      </c>
      <c r="AK55" s="178">
        <f>'Core Indicators'!HZ55</f>
        <v>2</v>
      </c>
      <c r="AL55" s="178">
        <f>'Core Indicators'!IH55</f>
        <v>2</v>
      </c>
      <c r="AM55" s="178">
        <f>'Core Indicators'!IP55</f>
        <v>2</v>
      </c>
      <c r="AN55" s="178">
        <f t="shared" si="29"/>
        <v>2</v>
      </c>
    </row>
    <row r="56" spans="1:40" x14ac:dyDescent="0.25">
      <c r="A56" s="197" t="str">
        <f>Lists!C:C</f>
        <v>MAR002</v>
      </c>
      <c r="B56" s="242" t="str">
        <f t="shared" si="15"/>
        <v>x</v>
      </c>
      <c r="C56" s="157">
        <f t="shared" si="16"/>
        <v>3</v>
      </c>
      <c r="D56" s="265">
        <f t="shared" si="17"/>
        <v>2</v>
      </c>
      <c r="E56" s="197">
        <f>'Core Indicators'!R56</f>
        <v>1</v>
      </c>
      <c r="F56" s="197">
        <f>'Core Indicators'!Z56</f>
        <v>3</v>
      </c>
      <c r="G56" s="157">
        <f t="shared" si="18"/>
        <v>2.1</v>
      </c>
      <c r="H56" s="197" t="str">
        <f>'Core Indicators'!AH56</f>
        <v>x</v>
      </c>
      <c r="I56" s="197" t="str">
        <f>'Core Indicators'!AP56</f>
        <v>x</v>
      </c>
      <c r="J56" s="197">
        <f>'Core Indicators'!BN56</f>
        <v>2</v>
      </c>
      <c r="K56" s="197">
        <f t="shared" si="19"/>
        <v>2</v>
      </c>
      <c r="L56" s="242">
        <f t="shared" si="20"/>
        <v>2</v>
      </c>
      <c r="M56" s="265" t="str">
        <f t="shared" si="21"/>
        <v>x</v>
      </c>
      <c r="N56" s="198" t="str">
        <f>'Core Indicators'!DJ56</f>
        <v>x</v>
      </c>
      <c r="O56" s="198" t="str">
        <f>'Core Indicators'!DR56</f>
        <v>x</v>
      </c>
      <c r="P56" s="198" t="str">
        <f>'Core Indicators'!DZ56</f>
        <v>x</v>
      </c>
      <c r="Q56" s="198" t="str">
        <f>'Core Indicators'!EH56</f>
        <v>x</v>
      </c>
      <c r="R56" s="198" t="str">
        <f>'Core Indicators'!EP56</f>
        <v>x</v>
      </c>
      <c r="S56" s="157">
        <f t="shared" si="22"/>
        <v>1.6</v>
      </c>
      <c r="T56" s="157">
        <f t="shared" si="23"/>
        <v>1.1666666666666667</v>
      </c>
      <c r="U56" s="197">
        <v>1</v>
      </c>
      <c r="V56" s="197">
        <v>1</v>
      </c>
      <c r="W56" s="197">
        <f>'Core Indicators'!EX56</f>
        <v>2</v>
      </c>
      <c r="X56" s="157">
        <f t="shared" si="24"/>
        <v>1.5</v>
      </c>
      <c r="Y56" s="197">
        <v>1</v>
      </c>
      <c r="Z56" s="157">
        <f t="shared" si="25"/>
        <v>2</v>
      </c>
      <c r="AA56" s="197">
        <f>'Core Indicators'!FF56</f>
        <v>2</v>
      </c>
      <c r="AB56" s="197">
        <f t="shared" si="26"/>
        <v>2</v>
      </c>
      <c r="AC56" s="178">
        <f>'Core Indicators'!GD56</f>
        <v>2</v>
      </c>
      <c r="AD56" s="178">
        <f>'Core Indicators'!GL56</f>
        <v>2</v>
      </c>
      <c r="AE56" s="178">
        <f>'Core Indicators'!GT56</f>
        <v>2</v>
      </c>
      <c r="AF56" s="178">
        <f>'Core Indicators'!HB56</f>
        <v>2</v>
      </c>
      <c r="AG56" s="178">
        <f t="shared" si="27"/>
        <v>2</v>
      </c>
      <c r="AH56" s="178">
        <f>'Core Indicators'!HJ56</f>
        <v>2</v>
      </c>
      <c r="AI56" s="178">
        <f>'Core Indicators'!HR56</f>
        <v>2</v>
      </c>
      <c r="AJ56" s="178">
        <f t="shared" si="28"/>
        <v>2</v>
      </c>
      <c r="AK56" s="178">
        <f>'Core Indicators'!HZ56</f>
        <v>2</v>
      </c>
      <c r="AL56" s="178">
        <f>'Core Indicators'!IH56</f>
        <v>2</v>
      </c>
      <c r="AM56" s="178">
        <f>'Core Indicators'!IP56</f>
        <v>2</v>
      </c>
      <c r="AN56" s="178">
        <f t="shared" si="29"/>
        <v>2</v>
      </c>
    </row>
    <row r="57" spans="1:40" x14ac:dyDescent="0.25">
      <c r="A57" s="197" t="str">
        <f>Lists!C:C</f>
        <v>MDG002</v>
      </c>
      <c r="B57" s="242">
        <f t="shared" si="15"/>
        <v>1.3</v>
      </c>
      <c r="C57" s="157">
        <f t="shared" si="16"/>
        <v>0</v>
      </c>
      <c r="D57" s="265">
        <f t="shared" si="17"/>
        <v>1.5</v>
      </c>
      <c r="E57" s="197">
        <f>'Core Indicators'!R57</f>
        <v>2</v>
      </c>
      <c r="F57" s="197">
        <f>'Core Indicators'!Z57</f>
        <v>1</v>
      </c>
      <c r="G57" s="157">
        <f t="shared" si="18"/>
        <v>1.5</v>
      </c>
      <c r="H57" s="197">
        <f>'Core Indicators'!AH57</f>
        <v>1</v>
      </c>
      <c r="I57" s="197">
        <f>'Core Indicators'!AP57</f>
        <v>2</v>
      </c>
      <c r="J57" s="197">
        <f>'Core Indicators'!BN57</f>
        <v>2</v>
      </c>
      <c r="K57" s="197">
        <f t="shared" si="19"/>
        <v>2</v>
      </c>
      <c r="L57" s="242">
        <f t="shared" si="20"/>
        <v>1.5</v>
      </c>
      <c r="M57" s="265">
        <f t="shared" si="21"/>
        <v>1</v>
      </c>
      <c r="N57" s="198">
        <f>'Core Indicators'!DJ57</f>
        <v>1</v>
      </c>
      <c r="O57" s="198">
        <f>'Core Indicators'!DR57</f>
        <v>1</v>
      </c>
      <c r="P57" s="198">
        <f>'Core Indicators'!DZ57</f>
        <v>1</v>
      </c>
      <c r="Q57" s="198">
        <f>'Core Indicators'!EH57</f>
        <v>1</v>
      </c>
      <c r="R57" s="198">
        <f>'Core Indicators'!EP57</f>
        <v>1</v>
      </c>
      <c r="S57" s="157">
        <f t="shared" si="22"/>
        <v>1.6</v>
      </c>
      <c r="T57" s="157">
        <f t="shared" si="23"/>
        <v>1.1666666666666667</v>
      </c>
      <c r="U57" s="197">
        <v>1</v>
      </c>
      <c r="V57" s="197">
        <v>1</v>
      </c>
      <c r="W57" s="197">
        <f>'Core Indicators'!EX57</f>
        <v>2</v>
      </c>
      <c r="X57" s="157">
        <f t="shared" si="24"/>
        <v>1.5</v>
      </c>
      <c r="Y57" s="197">
        <v>1</v>
      </c>
      <c r="Z57" s="157">
        <f t="shared" si="25"/>
        <v>2</v>
      </c>
      <c r="AA57" s="197">
        <f>'Core Indicators'!FF57</f>
        <v>2</v>
      </c>
      <c r="AB57" s="197">
        <f t="shared" si="26"/>
        <v>2</v>
      </c>
      <c r="AC57" s="178">
        <f>'Core Indicators'!GD57</f>
        <v>2</v>
      </c>
      <c r="AD57" s="178">
        <f>'Core Indicators'!GL57</f>
        <v>2</v>
      </c>
      <c r="AE57" s="178">
        <f>'Core Indicators'!GT57</f>
        <v>2</v>
      </c>
      <c r="AF57" s="178">
        <f>'Core Indicators'!HB57</f>
        <v>2</v>
      </c>
      <c r="AG57" s="178">
        <f t="shared" si="27"/>
        <v>2</v>
      </c>
      <c r="AH57" s="178">
        <f>'Core Indicators'!HJ57</f>
        <v>2</v>
      </c>
      <c r="AI57" s="178">
        <f>'Core Indicators'!HR57</f>
        <v>2</v>
      </c>
      <c r="AJ57" s="178">
        <f t="shared" si="28"/>
        <v>2</v>
      </c>
      <c r="AK57" s="178">
        <f>'Core Indicators'!HZ57</f>
        <v>2</v>
      </c>
      <c r="AL57" s="178">
        <f>'Core Indicators'!IH57</f>
        <v>2</v>
      </c>
      <c r="AM57" s="178">
        <f>'Core Indicators'!IP57</f>
        <v>2</v>
      </c>
      <c r="AN57" s="178">
        <f t="shared" si="29"/>
        <v>2</v>
      </c>
    </row>
    <row r="58" spans="1:40" x14ac:dyDescent="0.25">
      <c r="A58" s="197" t="str">
        <f>Lists!C:C</f>
        <v>MEX001</v>
      </c>
      <c r="B58" s="242">
        <f t="shared" si="15"/>
        <v>2.6</v>
      </c>
      <c r="C58" s="157">
        <f t="shared" si="16"/>
        <v>0</v>
      </c>
      <c r="D58" s="265">
        <f t="shared" si="17"/>
        <v>2.8</v>
      </c>
      <c r="E58" s="197">
        <f>'Core Indicators'!R58</f>
        <v>2</v>
      </c>
      <c r="F58" s="197">
        <f>'Core Indicators'!Z58</f>
        <v>3</v>
      </c>
      <c r="G58" s="157">
        <f t="shared" si="18"/>
        <v>2.5</v>
      </c>
      <c r="H58" s="197">
        <f>'Core Indicators'!AH58</f>
        <v>3</v>
      </c>
      <c r="I58" s="197">
        <f>'Core Indicators'!AP58</f>
        <v>3</v>
      </c>
      <c r="J58" s="197">
        <f>'Core Indicators'!BN58</f>
        <v>3</v>
      </c>
      <c r="K58" s="197">
        <f t="shared" si="19"/>
        <v>3</v>
      </c>
      <c r="L58" s="242">
        <f t="shared" si="20"/>
        <v>3</v>
      </c>
      <c r="M58" s="265">
        <f t="shared" si="21"/>
        <v>3</v>
      </c>
      <c r="N58" s="198">
        <f>'Core Indicators'!DJ58</f>
        <v>3</v>
      </c>
      <c r="O58" s="198">
        <f>'Core Indicators'!DR58</f>
        <v>3</v>
      </c>
      <c r="P58" s="198" t="str">
        <f>'Core Indicators'!DZ58</f>
        <v>x</v>
      </c>
      <c r="Q58" s="198" t="str">
        <f>'Core Indicators'!EH58</f>
        <v>x</v>
      </c>
      <c r="R58" s="198" t="str">
        <f>'Core Indicators'!EP58</f>
        <v>x</v>
      </c>
      <c r="S58" s="157">
        <f t="shared" si="22"/>
        <v>1.7</v>
      </c>
      <c r="T58" s="157">
        <f t="shared" si="23"/>
        <v>1.3333333333333333</v>
      </c>
      <c r="U58" s="197">
        <v>1</v>
      </c>
      <c r="V58" s="197">
        <v>1</v>
      </c>
      <c r="W58" s="197">
        <f>'Core Indicators'!EX58</f>
        <v>3</v>
      </c>
      <c r="X58" s="157">
        <f t="shared" si="24"/>
        <v>2</v>
      </c>
      <c r="Y58" s="197">
        <v>1</v>
      </c>
      <c r="Z58" s="157">
        <f t="shared" si="25"/>
        <v>2</v>
      </c>
      <c r="AA58" s="197">
        <f>'Core Indicators'!FF58</f>
        <v>2</v>
      </c>
      <c r="AB58" s="197">
        <f t="shared" si="26"/>
        <v>2</v>
      </c>
      <c r="AC58" s="178">
        <f>'Core Indicators'!GD58</f>
        <v>2</v>
      </c>
      <c r="AD58" s="178">
        <f>'Core Indicators'!GL58</f>
        <v>2</v>
      </c>
      <c r="AE58" s="178">
        <f>'Core Indicators'!GT58</f>
        <v>2</v>
      </c>
      <c r="AF58" s="178">
        <f>'Core Indicators'!HB58</f>
        <v>2</v>
      </c>
      <c r="AG58" s="178">
        <f t="shared" si="27"/>
        <v>2</v>
      </c>
      <c r="AH58" s="178">
        <f>'Core Indicators'!HJ58</f>
        <v>2</v>
      </c>
      <c r="AI58" s="178">
        <f>'Core Indicators'!HR58</f>
        <v>2</v>
      </c>
      <c r="AJ58" s="178">
        <f t="shared" si="28"/>
        <v>2</v>
      </c>
      <c r="AK58" s="178">
        <f>'Core Indicators'!HZ58</f>
        <v>2</v>
      </c>
      <c r="AL58" s="178">
        <f>'Core Indicators'!IH58</f>
        <v>2</v>
      </c>
      <c r="AM58" s="178">
        <f>'Core Indicators'!IP58</f>
        <v>2</v>
      </c>
      <c r="AN58" s="178">
        <f t="shared" si="29"/>
        <v>2</v>
      </c>
    </row>
    <row r="59" spans="1:40" x14ac:dyDescent="0.25">
      <c r="A59" s="197" t="str">
        <f>Lists!C:C</f>
        <v>MEX002</v>
      </c>
      <c r="B59" s="242">
        <f t="shared" si="15"/>
        <v>2.6</v>
      </c>
      <c r="C59" s="157">
        <f t="shared" si="16"/>
        <v>1</v>
      </c>
      <c r="D59" s="265">
        <f t="shared" si="17"/>
        <v>2.8</v>
      </c>
      <c r="E59" s="197">
        <f>'Core Indicators'!R59</f>
        <v>2</v>
      </c>
      <c r="F59" s="197">
        <f>'Core Indicators'!Z59</f>
        <v>3</v>
      </c>
      <c r="G59" s="157">
        <f t="shared" si="18"/>
        <v>2.5</v>
      </c>
      <c r="H59" s="197">
        <f>'Core Indicators'!AH59</f>
        <v>3</v>
      </c>
      <c r="I59" s="197">
        <f>'Core Indicators'!AP59</f>
        <v>3</v>
      </c>
      <c r="J59" s="197">
        <f>'Core Indicators'!BN59</f>
        <v>3</v>
      </c>
      <c r="K59" s="197">
        <f t="shared" si="19"/>
        <v>3</v>
      </c>
      <c r="L59" s="242">
        <f t="shared" si="20"/>
        <v>3</v>
      </c>
      <c r="M59" s="265">
        <f t="shared" si="21"/>
        <v>3</v>
      </c>
      <c r="N59" s="198">
        <f>'Core Indicators'!DJ59</f>
        <v>3</v>
      </c>
      <c r="O59" s="198">
        <f>'Core Indicators'!DR59</f>
        <v>3</v>
      </c>
      <c r="P59" s="198" t="str">
        <f>'Core Indicators'!DZ59</f>
        <v>x</v>
      </c>
      <c r="Q59" s="198" t="str">
        <f>'Core Indicators'!EH59</f>
        <v>x</v>
      </c>
      <c r="R59" s="198" t="str">
        <f>'Core Indicators'!EP59</f>
        <v>x</v>
      </c>
      <c r="S59" s="157">
        <f t="shared" si="22"/>
        <v>1.7</v>
      </c>
      <c r="T59" s="157">
        <f t="shared" si="23"/>
        <v>1.3333333333333333</v>
      </c>
      <c r="U59" s="197">
        <v>1</v>
      </c>
      <c r="V59" s="197">
        <v>1</v>
      </c>
      <c r="W59" s="197">
        <f>'Core Indicators'!EX59</f>
        <v>3</v>
      </c>
      <c r="X59" s="157">
        <f t="shared" si="24"/>
        <v>2</v>
      </c>
      <c r="Y59" s="197">
        <v>1</v>
      </c>
      <c r="Z59" s="157">
        <f t="shared" si="25"/>
        <v>2</v>
      </c>
      <c r="AA59" s="197" t="str">
        <f>'Core Indicators'!FF59</f>
        <v>x</v>
      </c>
      <c r="AB59" s="197">
        <f t="shared" si="26"/>
        <v>2</v>
      </c>
      <c r="AC59" s="178">
        <f>'Core Indicators'!GD59</f>
        <v>2</v>
      </c>
      <c r="AD59" s="178">
        <f>'Core Indicators'!GL59</f>
        <v>2</v>
      </c>
      <c r="AE59" s="178">
        <f>'Core Indicators'!GT59</f>
        <v>2</v>
      </c>
      <c r="AF59" s="178">
        <f>'Core Indicators'!HB59</f>
        <v>2</v>
      </c>
      <c r="AG59" s="178">
        <f t="shared" si="27"/>
        <v>2</v>
      </c>
      <c r="AH59" s="178">
        <f>'Core Indicators'!HJ59</f>
        <v>2</v>
      </c>
      <c r="AI59" s="178">
        <f>'Core Indicators'!HR59</f>
        <v>2</v>
      </c>
      <c r="AJ59" s="178">
        <f t="shared" si="28"/>
        <v>2</v>
      </c>
      <c r="AK59" s="178">
        <f>'Core Indicators'!HZ59</f>
        <v>2</v>
      </c>
      <c r="AL59" s="178">
        <f>'Core Indicators'!IH59</f>
        <v>2</v>
      </c>
      <c r="AM59" s="178">
        <f>'Core Indicators'!IP59</f>
        <v>2</v>
      </c>
      <c r="AN59" s="178">
        <f t="shared" si="29"/>
        <v>2</v>
      </c>
    </row>
    <row r="60" spans="1:40" x14ac:dyDescent="0.25">
      <c r="A60" s="197" t="str">
        <f>Lists!C:C</f>
        <v>MEX003</v>
      </c>
      <c r="B60" s="242">
        <f t="shared" si="15"/>
        <v>2.6</v>
      </c>
      <c r="C60" s="157">
        <f t="shared" si="16"/>
        <v>0</v>
      </c>
      <c r="D60" s="265">
        <f t="shared" si="17"/>
        <v>2.6</v>
      </c>
      <c r="E60" s="197">
        <f>'Core Indicators'!R60</f>
        <v>2</v>
      </c>
      <c r="F60" s="197">
        <f>'Core Indicators'!Z60</f>
        <v>2</v>
      </c>
      <c r="G60" s="157">
        <f t="shared" si="18"/>
        <v>2</v>
      </c>
      <c r="H60" s="197">
        <f>'Core Indicators'!AH60</f>
        <v>3</v>
      </c>
      <c r="I60" s="197">
        <f>'Core Indicators'!AP60</f>
        <v>3</v>
      </c>
      <c r="J60" s="197">
        <f>'Core Indicators'!BN60</f>
        <v>2</v>
      </c>
      <c r="K60" s="197">
        <f t="shared" si="19"/>
        <v>2.5</v>
      </c>
      <c r="L60" s="242">
        <f t="shared" si="20"/>
        <v>2.8</v>
      </c>
      <c r="M60" s="265">
        <f t="shared" si="21"/>
        <v>3</v>
      </c>
      <c r="N60" s="198">
        <f>'Core Indicators'!DJ60</f>
        <v>3</v>
      </c>
      <c r="O60" s="198">
        <f>'Core Indicators'!DR60</f>
        <v>3</v>
      </c>
      <c r="P60" s="198" t="str">
        <f>'Core Indicators'!DZ60</f>
        <v>x</v>
      </c>
      <c r="Q60" s="198" t="str">
        <f>'Core Indicators'!EH60</f>
        <v>x</v>
      </c>
      <c r="R60" s="198" t="str">
        <f>'Core Indicators'!EP60</f>
        <v>x</v>
      </c>
      <c r="S60" s="157">
        <f t="shared" si="22"/>
        <v>1.9</v>
      </c>
      <c r="T60" s="157">
        <f t="shared" si="23"/>
        <v>1.3333333333333333</v>
      </c>
      <c r="U60" s="197">
        <v>1</v>
      </c>
      <c r="V60" s="197">
        <v>1</v>
      </c>
      <c r="W60" s="197">
        <f>'Core Indicators'!EX60</f>
        <v>3</v>
      </c>
      <c r="X60" s="157">
        <f t="shared" si="24"/>
        <v>2</v>
      </c>
      <c r="Y60" s="197">
        <v>1</v>
      </c>
      <c r="Z60" s="157">
        <f t="shared" si="25"/>
        <v>2.5</v>
      </c>
      <c r="AA60" s="197">
        <f>'Core Indicators'!FF60</f>
        <v>3</v>
      </c>
      <c r="AB60" s="197">
        <f t="shared" si="26"/>
        <v>2</v>
      </c>
      <c r="AC60" s="178">
        <f>'Core Indicators'!GD60</f>
        <v>2</v>
      </c>
      <c r="AD60" s="178">
        <f>'Core Indicators'!GL60</f>
        <v>2</v>
      </c>
      <c r="AE60" s="178">
        <f>'Core Indicators'!GT60</f>
        <v>2</v>
      </c>
      <c r="AF60" s="178">
        <f>'Core Indicators'!HB60</f>
        <v>2</v>
      </c>
      <c r="AG60" s="178">
        <f t="shared" si="27"/>
        <v>2</v>
      </c>
      <c r="AH60" s="178">
        <f>'Core Indicators'!HJ60</f>
        <v>2</v>
      </c>
      <c r="AI60" s="178">
        <f>'Core Indicators'!HR60</f>
        <v>2</v>
      </c>
      <c r="AJ60" s="178">
        <f t="shared" si="28"/>
        <v>2</v>
      </c>
      <c r="AK60" s="178">
        <f>'Core Indicators'!HZ60</f>
        <v>2</v>
      </c>
      <c r="AL60" s="178">
        <f>'Core Indicators'!IH60</f>
        <v>2</v>
      </c>
      <c r="AM60" s="178">
        <f>'Core Indicators'!IP60</f>
        <v>2</v>
      </c>
      <c r="AN60" s="178">
        <f t="shared" si="29"/>
        <v>2</v>
      </c>
    </row>
    <row r="61" spans="1:40" x14ac:dyDescent="0.25">
      <c r="A61" s="197" t="str">
        <f>Lists!C:C</f>
        <v>MLI001</v>
      </c>
      <c r="B61" s="242">
        <f t="shared" si="15"/>
        <v>1.8</v>
      </c>
      <c r="C61" s="157">
        <f t="shared" si="16"/>
        <v>0</v>
      </c>
      <c r="D61" s="265">
        <f t="shared" si="17"/>
        <v>1.5</v>
      </c>
      <c r="E61" s="197">
        <f>'Core Indicators'!R61</f>
        <v>1</v>
      </c>
      <c r="F61" s="197">
        <f>'Core Indicators'!Z61</f>
        <v>2</v>
      </c>
      <c r="G61" s="157">
        <f t="shared" si="18"/>
        <v>1.5</v>
      </c>
      <c r="H61" s="197">
        <f>'Core Indicators'!AH61</f>
        <v>2</v>
      </c>
      <c r="I61" s="197">
        <f>'Core Indicators'!AP61</f>
        <v>1</v>
      </c>
      <c r="J61" s="197">
        <f>'Core Indicators'!BN61</f>
        <v>1</v>
      </c>
      <c r="K61" s="197">
        <f t="shared" si="19"/>
        <v>1</v>
      </c>
      <c r="L61" s="242">
        <f t="shared" si="20"/>
        <v>1.5</v>
      </c>
      <c r="M61" s="265">
        <f t="shared" si="21"/>
        <v>2</v>
      </c>
      <c r="N61" s="198">
        <f>'Core Indicators'!DJ61</f>
        <v>2</v>
      </c>
      <c r="O61" s="198">
        <f>'Core Indicators'!DR61</f>
        <v>2</v>
      </c>
      <c r="P61" s="198">
        <f>'Core Indicators'!DZ61</f>
        <v>2</v>
      </c>
      <c r="Q61" s="198">
        <f>'Core Indicators'!EH61</f>
        <v>2</v>
      </c>
      <c r="R61" s="198">
        <f>'Core Indicators'!EP61</f>
        <v>2</v>
      </c>
      <c r="S61" s="157">
        <f t="shared" si="22"/>
        <v>1.6</v>
      </c>
      <c r="T61" s="157">
        <f t="shared" si="23"/>
        <v>1.1666666666666667</v>
      </c>
      <c r="U61" s="197">
        <v>1</v>
      </c>
      <c r="V61" s="197">
        <v>1</v>
      </c>
      <c r="W61" s="197">
        <f>'Core Indicators'!EX61</f>
        <v>2</v>
      </c>
      <c r="X61" s="157">
        <f t="shared" si="24"/>
        <v>1.5</v>
      </c>
      <c r="Y61" s="197">
        <v>1</v>
      </c>
      <c r="Z61" s="157">
        <f t="shared" si="25"/>
        <v>2</v>
      </c>
      <c r="AA61" s="197">
        <f>'Core Indicators'!FF61</f>
        <v>2</v>
      </c>
      <c r="AB61" s="197">
        <f t="shared" si="26"/>
        <v>2</v>
      </c>
      <c r="AC61" s="178">
        <f>'Core Indicators'!GD61</f>
        <v>2</v>
      </c>
      <c r="AD61" s="178">
        <f>'Core Indicators'!GL61</f>
        <v>2</v>
      </c>
      <c r="AE61" s="178">
        <f>'Core Indicators'!GT61</f>
        <v>2</v>
      </c>
      <c r="AF61" s="178">
        <f>'Core Indicators'!HB61</f>
        <v>2</v>
      </c>
      <c r="AG61" s="178">
        <f t="shared" si="27"/>
        <v>2</v>
      </c>
      <c r="AH61" s="178">
        <f>'Core Indicators'!HJ61</f>
        <v>2</v>
      </c>
      <c r="AI61" s="178">
        <f>'Core Indicators'!HR61</f>
        <v>2</v>
      </c>
      <c r="AJ61" s="178">
        <f t="shared" si="28"/>
        <v>2</v>
      </c>
      <c r="AK61" s="178">
        <f>'Core Indicators'!HZ61</f>
        <v>2</v>
      </c>
      <c r="AL61" s="178">
        <f>'Core Indicators'!IH61</f>
        <v>2</v>
      </c>
      <c r="AM61" s="178">
        <f>'Core Indicators'!IP61</f>
        <v>2</v>
      </c>
      <c r="AN61" s="178">
        <f t="shared" si="29"/>
        <v>2</v>
      </c>
    </row>
    <row r="62" spans="1:40" x14ac:dyDescent="0.25">
      <c r="A62" s="197" t="str">
        <f>Lists!C:C</f>
        <v>MMR001</v>
      </c>
      <c r="B62" s="242">
        <f t="shared" si="15"/>
        <v>1.9</v>
      </c>
      <c r="C62" s="157">
        <f t="shared" si="16"/>
        <v>0</v>
      </c>
      <c r="D62" s="265">
        <f t="shared" si="17"/>
        <v>2</v>
      </c>
      <c r="E62" s="197">
        <f>'Core Indicators'!R62</f>
        <v>2</v>
      </c>
      <c r="F62" s="197">
        <f>'Core Indicators'!Z62</f>
        <v>2</v>
      </c>
      <c r="G62" s="157">
        <f t="shared" si="18"/>
        <v>2</v>
      </c>
      <c r="H62" s="197">
        <f>'Core Indicators'!AH62</f>
        <v>2</v>
      </c>
      <c r="I62" s="197">
        <f>'Core Indicators'!AP62</f>
        <v>2</v>
      </c>
      <c r="J62" s="197">
        <f>'Core Indicators'!BN62</f>
        <v>2</v>
      </c>
      <c r="K62" s="197">
        <f t="shared" si="19"/>
        <v>2</v>
      </c>
      <c r="L62" s="242">
        <f t="shared" si="20"/>
        <v>2</v>
      </c>
      <c r="M62" s="265">
        <f t="shared" si="21"/>
        <v>2</v>
      </c>
      <c r="N62" s="198">
        <f>'Core Indicators'!DJ62</f>
        <v>2</v>
      </c>
      <c r="O62" s="198">
        <f>'Core Indicators'!DR62</f>
        <v>2</v>
      </c>
      <c r="P62" s="198">
        <f>'Core Indicators'!DZ62</f>
        <v>2</v>
      </c>
      <c r="Q62" s="198">
        <f>'Core Indicators'!EH62</f>
        <v>2</v>
      </c>
      <c r="R62" s="198">
        <f>'Core Indicators'!EP62</f>
        <v>2</v>
      </c>
      <c r="S62" s="157">
        <f t="shared" si="22"/>
        <v>1.6</v>
      </c>
      <c r="T62" s="157">
        <f t="shared" si="23"/>
        <v>1.1666666666666667</v>
      </c>
      <c r="U62" s="197">
        <v>1</v>
      </c>
      <c r="V62" s="197">
        <v>1</v>
      </c>
      <c r="W62" s="197">
        <f>'Core Indicators'!EX62</f>
        <v>2</v>
      </c>
      <c r="X62" s="157">
        <f t="shared" si="24"/>
        <v>1.5</v>
      </c>
      <c r="Y62" s="197">
        <v>1</v>
      </c>
      <c r="Z62" s="157">
        <f t="shared" si="25"/>
        <v>2</v>
      </c>
      <c r="AA62" s="197">
        <f>'Core Indicators'!FF62</f>
        <v>2</v>
      </c>
      <c r="AB62" s="197">
        <f t="shared" si="26"/>
        <v>2</v>
      </c>
      <c r="AC62" s="178">
        <f>'Core Indicators'!GD62</f>
        <v>2</v>
      </c>
      <c r="AD62" s="178">
        <f>'Core Indicators'!GL62</f>
        <v>2</v>
      </c>
      <c r="AE62" s="178">
        <f>'Core Indicators'!GT62</f>
        <v>2</v>
      </c>
      <c r="AF62" s="178">
        <f>'Core Indicators'!HB62</f>
        <v>2</v>
      </c>
      <c r="AG62" s="178">
        <f t="shared" si="27"/>
        <v>2</v>
      </c>
      <c r="AH62" s="178">
        <f>'Core Indicators'!HJ62</f>
        <v>2</v>
      </c>
      <c r="AI62" s="178">
        <f>'Core Indicators'!HR62</f>
        <v>2</v>
      </c>
      <c r="AJ62" s="178">
        <f t="shared" si="28"/>
        <v>2</v>
      </c>
      <c r="AK62" s="178">
        <f>'Core Indicators'!HZ62</f>
        <v>2</v>
      </c>
      <c r="AL62" s="178">
        <f>'Core Indicators'!IH62</f>
        <v>2</v>
      </c>
      <c r="AM62" s="178">
        <f>'Core Indicators'!IP62</f>
        <v>2</v>
      </c>
      <c r="AN62" s="178">
        <f t="shared" si="29"/>
        <v>2</v>
      </c>
    </row>
    <row r="63" spans="1:40" x14ac:dyDescent="0.25">
      <c r="A63" s="197" t="str">
        <f>Lists!C:C</f>
        <v>MMR002</v>
      </c>
      <c r="B63" s="242">
        <f t="shared" si="15"/>
        <v>1.9</v>
      </c>
      <c r="C63" s="157">
        <f t="shared" si="16"/>
        <v>0</v>
      </c>
      <c r="D63" s="265">
        <f t="shared" si="17"/>
        <v>2</v>
      </c>
      <c r="E63" s="197">
        <f>'Core Indicators'!R63</f>
        <v>2</v>
      </c>
      <c r="F63" s="197">
        <f>'Core Indicators'!Z63</f>
        <v>2</v>
      </c>
      <c r="G63" s="157">
        <f t="shared" si="18"/>
        <v>2</v>
      </c>
      <c r="H63" s="197">
        <f>'Core Indicators'!AH63</f>
        <v>2</v>
      </c>
      <c r="I63" s="197">
        <f>'Core Indicators'!AP63</f>
        <v>2</v>
      </c>
      <c r="J63" s="197">
        <f>'Core Indicators'!BN63</f>
        <v>2</v>
      </c>
      <c r="K63" s="197">
        <f t="shared" si="19"/>
        <v>2</v>
      </c>
      <c r="L63" s="242">
        <f t="shared" si="20"/>
        <v>2</v>
      </c>
      <c r="M63" s="265">
        <f t="shared" si="21"/>
        <v>2</v>
      </c>
      <c r="N63" s="198">
        <f>'Core Indicators'!DJ63</f>
        <v>2</v>
      </c>
      <c r="O63" s="198">
        <f>'Core Indicators'!DR63</f>
        <v>2</v>
      </c>
      <c r="P63" s="198">
        <f>'Core Indicators'!DZ63</f>
        <v>2</v>
      </c>
      <c r="Q63" s="198">
        <f>'Core Indicators'!EH63</f>
        <v>2</v>
      </c>
      <c r="R63" s="198">
        <f>'Core Indicators'!EP63</f>
        <v>2</v>
      </c>
      <c r="S63" s="157">
        <f t="shared" si="22"/>
        <v>1.6</v>
      </c>
      <c r="T63" s="157">
        <f t="shared" si="23"/>
        <v>1.1666666666666667</v>
      </c>
      <c r="U63" s="197">
        <v>1</v>
      </c>
      <c r="V63" s="197">
        <v>1</v>
      </c>
      <c r="W63" s="197">
        <f>'Core Indicators'!EX63</f>
        <v>2</v>
      </c>
      <c r="X63" s="157">
        <f t="shared" si="24"/>
        <v>1.5</v>
      </c>
      <c r="Y63" s="197">
        <v>1</v>
      </c>
      <c r="Z63" s="157">
        <f t="shared" si="25"/>
        <v>2</v>
      </c>
      <c r="AA63" s="197">
        <f>'Core Indicators'!FF63</f>
        <v>2</v>
      </c>
      <c r="AB63" s="197">
        <f t="shared" si="26"/>
        <v>2</v>
      </c>
      <c r="AC63" s="178">
        <f>'Core Indicators'!GD63</f>
        <v>2</v>
      </c>
      <c r="AD63" s="178">
        <f>'Core Indicators'!GL63</f>
        <v>2</v>
      </c>
      <c r="AE63" s="178">
        <f>'Core Indicators'!GT63</f>
        <v>2</v>
      </c>
      <c r="AF63" s="178">
        <f>'Core Indicators'!HB63</f>
        <v>2</v>
      </c>
      <c r="AG63" s="178">
        <f t="shared" si="27"/>
        <v>2</v>
      </c>
      <c r="AH63" s="178">
        <f>'Core Indicators'!HJ63</f>
        <v>2</v>
      </c>
      <c r="AI63" s="178">
        <f>'Core Indicators'!HR63</f>
        <v>2</v>
      </c>
      <c r="AJ63" s="178">
        <f t="shared" si="28"/>
        <v>2</v>
      </c>
      <c r="AK63" s="178">
        <f>'Core Indicators'!HZ63</f>
        <v>2</v>
      </c>
      <c r="AL63" s="178">
        <f>'Core Indicators'!IH63</f>
        <v>2</v>
      </c>
      <c r="AM63" s="178">
        <f>'Core Indicators'!IP63</f>
        <v>2</v>
      </c>
      <c r="AN63" s="178">
        <f t="shared" si="29"/>
        <v>2</v>
      </c>
    </row>
    <row r="64" spans="1:40" x14ac:dyDescent="0.25">
      <c r="A64" s="197" t="str">
        <f>Lists!C:C</f>
        <v>MMR003</v>
      </c>
      <c r="B64" s="242">
        <f t="shared" si="15"/>
        <v>1.9</v>
      </c>
      <c r="C64" s="157">
        <f t="shared" si="16"/>
        <v>0</v>
      </c>
      <c r="D64" s="265">
        <f t="shared" si="17"/>
        <v>2</v>
      </c>
      <c r="E64" s="197">
        <f>'Core Indicators'!R64</f>
        <v>2</v>
      </c>
      <c r="F64" s="197">
        <f>'Core Indicators'!Z64</f>
        <v>2</v>
      </c>
      <c r="G64" s="157">
        <f t="shared" si="18"/>
        <v>2</v>
      </c>
      <c r="H64" s="197">
        <f>'Core Indicators'!AH64</f>
        <v>2</v>
      </c>
      <c r="I64" s="197">
        <f>'Core Indicators'!AP64</f>
        <v>2</v>
      </c>
      <c r="J64" s="197">
        <f>'Core Indicators'!BN64</f>
        <v>2</v>
      </c>
      <c r="K64" s="197">
        <f t="shared" si="19"/>
        <v>2</v>
      </c>
      <c r="L64" s="242">
        <f t="shared" si="20"/>
        <v>2</v>
      </c>
      <c r="M64" s="265">
        <f t="shared" si="21"/>
        <v>2</v>
      </c>
      <c r="N64" s="198">
        <f>'Core Indicators'!DJ64</f>
        <v>2</v>
      </c>
      <c r="O64" s="198">
        <f>'Core Indicators'!DR64</f>
        <v>2</v>
      </c>
      <c r="P64" s="198">
        <f>'Core Indicators'!DZ64</f>
        <v>2</v>
      </c>
      <c r="Q64" s="198">
        <f>'Core Indicators'!EH64</f>
        <v>2</v>
      </c>
      <c r="R64" s="198">
        <f>'Core Indicators'!EP64</f>
        <v>2</v>
      </c>
      <c r="S64" s="157">
        <f t="shared" si="22"/>
        <v>1.6</v>
      </c>
      <c r="T64" s="157">
        <f t="shared" si="23"/>
        <v>1.1666666666666667</v>
      </c>
      <c r="U64" s="197">
        <v>1</v>
      </c>
      <c r="V64" s="197">
        <v>1</v>
      </c>
      <c r="W64" s="197">
        <f>'Core Indicators'!EX64</f>
        <v>2</v>
      </c>
      <c r="X64" s="157">
        <f t="shared" si="24"/>
        <v>1.5</v>
      </c>
      <c r="Y64" s="197">
        <v>1</v>
      </c>
      <c r="Z64" s="157">
        <f t="shared" si="25"/>
        <v>2</v>
      </c>
      <c r="AA64" s="197">
        <f>'Core Indicators'!FF64</f>
        <v>2</v>
      </c>
      <c r="AB64" s="197">
        <f t="shared" si="26"/>
        <v>2</v>
      </c>
      <c r="AC64" s="178">
        <f>'Core Indicators'!GD64</f>
        <v>2</v>
      </c>
      <c r="AD64" s="178">
        <f>'Core Indicators'!GL64</f>
        <v>2</v>
      </c>
      <c r="AE64" s="178">
        <f>'Core Indicators'!GT64</f>
        <v>2</v>
      </c>
      <c r="AF64" s="178">
        <f>'Core Indicators'!HB64</f>
        <v>2</v>
      </c>
      <c r="AG64" s="178">
        <f t="shared" si="27"/>
        <v>2</v>
      </c>
      <c r="AH64" s="178">
        <f>'Core Indicators'!HJ64</f>
        <v>2</v>
      </c>
      <c r="AI64" s="178">
        <f>'Core Indicators'!HR64</f>
        <v>2</v>
      </c>
      <c r="AJ64" s="178">
        <f t="shared" si="28"/>
        <v>2</v>
      </c>
      <c r="AK64" s="178">
        <f>'Core Indicators'!HZ64</f>
        <v>2</v>
      </c>
      <c r="AL64" s="178">
        <f>'Core Indicators'!IH64</f>
        <v>2</v>
      </c>
      <c r="AM64" s="178">
        <f>'Core Indicators'!IP64</f>
        <v>2</v>
      </c>
      <c r="AN64" s="178">
        <f t="shared" si="29"/>
        <v>2</v>
      </c>
    </row>
    <row r="65" spans="1:40" x14ac:dyDescent="0.25">
      <c r="A65" s="197" t="str">
        <f>Lists!C:C</f>
        <v>MMR004</v>
      </c>
      <c r="B65" s="242">
        <f t="shared" si="15"/>
        <v>2</v>
      </c>
      <c r="C65" s="157">
        <f t="shared" si="16"/>
        <v>0</v>
      </c>
      <c r="D65" s="265">
        <f t="shared" si="17"/>
        <v>2.2999999999999998</v>
      </c>
      <c r="E65" s="197">
        <f>'Core Indicators'!R65</f>
        <v>2</v>
      </c>
      <c r="F65" s="197">
        <f>'Core Indicators'!Z65</f>
        <v>2</v>
      </c>
      <c r="G65" s="157">
        <f t="shared" si="18"/>
        <v>2</v>
      </c>
      <c r="H65" s="197">
        <f>'Core Indicators'!AH65</f>
        <v>3</v>
      </c>
      <c r="I65" s="197">
        <f>'Core Indicators'!AP65</f>
        <v>2</v>
      </c>
      <c r="J65" s="197">
        <f>'Core Indicators'!BN65</f>
        <v>2</v>
      </c>
      <c r="K65" s="197">
        <f t="shared" si="19"/>
        <v>2</v>
      </c>
      <c r="L65" s="242">
        <f t="shared" si="20"/>
        <v>2.5</v>
      </c>
      <c r="M65" s="265">
        <f t="shared" si="21"/>
        <v>2.4</v>
      </c>
      <c r="N65" s="198">
        <f>'Core Indicators'!DJ65</f>
        <v>2</v>
      </c>
      <c r="O65" s="198">
        <f>'Core Indicators'!DR65</f>
        <v>2</v>
      </c>
      <c r="P65" s="198">
        <f>'Core Indicators'!DZ65</f>
        <v>2</v>
      </c>
      <c r="Q65" s="198">
        <f>'Core Indicators'!EH65</f>
        <v>3</v>
      </c>
      <c r="R65" s="198">
        <f>'Core Indicators'!EP65</f>
        <v>3</v>
      </c>
      <c r="S65" s="157">
        <f t="shared" si="22"/>
        <v>1.3</v>
      </c>
      <c r="T65" s="157">
        <f t="shared" si="23"/>
        <v>1.1666666666666667</v>
      </c>
      <c r="U65" s="197">
        <v>1</v>
      </c>
      <c r="V65" s="197">
        <v>1</v>
      </c>
      <c r="W65" s="197">
        <f>'Core Indicators'!EX65</f>
        <v>2</v>
      </c>
      <c r="X65" s="157">
        <f t="shared" si="24"/>
        <v>1.5</v>
      </c>
      <c r="Y65" s="197">
        <v>1</v>
      </c>
      <c r="Z65" s="157">
        <f t="shared" si="25"/>
        <v>1.5</v>
      </c>
      <c r="AA65" s="197">
        <f>'Core Indicators'!FF65</f>
        <v>1</v>
      </c>
      <c r="AB65" s="197">
        <f t="shared" si="26"/>
        <v>2</v>
      </c>
      <c r="AC65" s="178">
        <f>'Core Indicators'!GD65</f>
        <v>2</v>
      </c>
      <c r="AD65" s="178">
        <f>'Core Indicators'!GL65</f>
        <v>2</v>
      </c>
      <c r="AE65" s="178">
        <f>'Core Indicators'!GT65</f>
        <v>2</v>
      </c>
      <c r="AF65" s="178">
        <f>'Core Indicators'!HB65</f>
        <v>2</v>
      </c>
      <c r="AG65" s="178">
        <f t="shared" si="27"/>
        <v>2</v>
      </c>
      <c r="AH65" s="178">
        <f>'Core Indicators'!HJ65</f>
        <v>2</v>
      </c>
      <c r="AI65" s="178">
        <f>'Core Indicators'!HR65</f>
        <v>2</v>
      </c>
      <c r="AJ65" s="178">
        <f t="shared" si="28"/>
        <v>2</v>
      </c>
      <c r="AK65" s="178">
        <f>'Core Indicators'!HZ65</f>
        <v>2</v>
      </c>
      <c r="AL65" s="178">
        <f>'Core Indicators'!IH65</f>
        <v>2</v>
      </c>
      <c r="AM65" s="178">
        <f>'Core Indicators'!IP65</f>
        <v>2</v>
      </c>
      <c r="AN65" s="178">
        <f t="shared" si="29"/>
        <v>2</v>
      </c>
    </row>
    <row r="66" spans="1:40" x14ac:dyDescent="0.25">
      <c r="A66" s="197" t="str">
        <f>Lists!C:C</f>
        <v>MOZ004</v>
      </c>
      <c r="B66" s="242">
        <f t="shared" si="15"/>
        <v>1.9</v>
      </c>
      <c r="C66" s="157">
        <f t="shared" si="16"/>
        <v>0</v>
      </c>
      <c r="D66" s="265">
        <f t="shared" si="17"/>
        <v>2</v>
      </c>
      <c r="E66" s="197">
        <f>'Core Indicators'!R66</f>
        <v>3</v>
      </c>
      <c r="F66" s="197">
        <f>'Core Indicators'!Z66</f>
        <v>2</v>
      </c>
      <c r="G66" s="157">
        <f t="shared" si="18"/>
        <v>2.5</v>
      </c>
      <c r="H66" s="197">
        <f>'Core Indicators'!AH66</f>
        <v>2</v>
      </c>
      <c r="I66" s="197">
        <f>'Core Indicators'!AP66</f>
        <v>2</v>
      </c>
      <c r="J66" s="197">
        <f>'Core Indicators'!BN66</f>
        <v>1</v>
      </c>
      <c r="K66" s="197">
        <f t="shared" si="19"/>
        <v>1.5</v>
      </c>
      <c r="L66" s="242">
        <f t="shared" si="20"/>
        <v>1.8</v>
      </c>
      <c r="M66" s="265">
        <f t="shared" si="21"/>
        <v>2.2000000000000002</v>
      </c>
      <c r="N66" s="198">
        <f>'Core Indicators'!DJ66</f>
        <v>2</v>
      </c>
      <c r="O66" s="198">
        <f>'Core Indicators'!DR66</f>
        <v>2</v>
      </c>
      <c r="P66" s="198">
        <f>'Core Indicators'!DZ66</f>
        <v>2</v>
      </c>
      <c r="Q66" s="198">
        <f>'Core Indicators'!EH66</f>
        <v>2</v>
      </c>
      <c r="R66" s="198">
        <f>'Core Indicators'!EP66</f>
        <v>3</v>
      </c>
      <c r="S66" s="157">
        <f t="shared" si="22"/>
        <v>1.5</v>
      </c>
      <c r="T66" s="157">
        <f t="shared" si="23"/>
        <v>1</v>
      </c>
      <c r="U66" s="197">
        <v>1</v>
      </c>
      <c r="V66" s="197">
        <v>1</v>
      </c>
      <c r="W66" s="197">
        <f>'Core Indicators'!EX66</f>
        <v>1</v>
      </c>
      <c r="X66" s="157">
        <f t="shared" si="24"/>
        <v>1</v>
      </c>
      <c r="Y66" s="197">
        <v>1</v>
      </c>
      <c r="Z66" s="157">
        <f t="shared" si="25"/>
        <v>2</v>
      </c>
      <c r="AA66" s="197">
        <f>'Core Indicators'!FF66</f>
        <v>2</v>
      </c>
      <c r="AB66" s="197">
        <f t="shared" si="26"/>
        <v>2</v>
      </c>
      <c r="AC66" s="178">
        <f>'Core Indicators'!GD66</f>
        <v>2</v>
      </c>
      <c r="AD66" s="178">
        <f>'Core Indicators'!GL66</f>
        <v>2</v>
      </c>
      <c r="AE66" s="178">
        <f>'Core Indicators'!GT66</f>
        <v>2</v>
      </c>
      <c r="AF66" s="178">
        <f>'Core Indicators'!HB66</f>
        <v>2</v>
      </c>
      <c r="AG66" s="178">
        <f t="shared" si="27"/>
        <v>2</v>
      </c>
      <c r="AH66" s="178">
        <f>'Core Indicators'!HJ66</f>
        <v>2</v>
      </c>
      <c r="AI66" s="178">
        <f>'Core Indicators'!HR66</f>
        <v>2</v>
      </c>
      <c r="AJ66" s="178">
        <f t="shared" si="28"/>
        <v>2</v>
      </c>
      <c r="AK66" s="178">
        <f>'Core Indicators'!HZ66</f>
        <v>2</v>
      </c>
      <c r="AL66" s="178">
        <f>'Core Indicators'!IH66</f>
        <v>2</v>
      </c>
      <c r="AM66" s="178">
        <f>'Core Indicators'!IP66</f>
        <v>2</v>
      </c>
      <c r="AN66" s="178">
        <f t="shared" si="29"/>
        <v>2</v>
      </c>
    </row>
    <row r="67" spans="1:40" x14ac:dyDescent="0.25">
      <c r="A67" s="197" t="str">
        <f>Lists!C:C</f>
        <v>MRT002</v>
      </c>
      <c r="B67" s="242">
        <f t="shared" ref="B67:B98" si="30">IF(OR(M67="x",D67="x"),"x",ROUND((5-GEOMEAN(((5-D67)/5*4+1),((5-M67)/5*4+1),((5-M67)/5*4+1)))/4*3.5+S67*0.3,1))</f>
        <v>1.9</v>
      </c>
      <c r="C67" s="157">
        <f t="shared" ref="C67:C98" si="31">COUNTIF(E67:F67,"x")+COUNTIF(H67:I67,"x")+COUNTIF(J67:J67,"x")+COUNTIF(M67,"x")+COUNTIF(U67:W67,"x")+COUNTIF(Y67:AB67,"x")</f>
        <v>0</v>
      </c>
      <c r="D67" s="265">
        <f t="shared" ref="D67:D98" si="32">IF(OR(L67="x",G67="x"),"x",ROUND((5-GEOMEAN(((5-L67)/5*4+1),((5-L67)/5*4+1),((5-G67)/5*4+1)))/4*5,1))</f>
        <v>2</v>
      </c>
      <c r="E67" s="197">
        <f>'Core Indicators'!R67</f>
        <v>2</v>
      </c>
      <c r="F67" s="197">
        <f>'Core Indicators'!Z67</f>
        <v>2</v>
      </c>
      <c r="G67" s="157">
        <f t="shared" ref="G67:G98" si="33">IF(AND(F67="x",E67="x"),"x",IF(OR(F67="x",E67="x"),AVERAGE(E67,F67),ROUND((10-GEOMEAN(((10-E67)/10*9+1),((10-F67)/10*9+1)))/9*10,1)))</f>
        <v>2</v>
      </c>
      <c r="H67" s="197">
        <f>'Core Indicators'!AH67</f>
        <v>2</v>
      </c>
      <c r="I67" s="197">
        <f>'Core Indicators'!AP67</f>
        <v>2</v>
      </c>
      <c r="J67" s="197">
        <f>'Core Indicators'!BN67</f>
        <v>2</v>
      </c>
      <c r="K67" s="197">
        <f t="shared" ref="K67:K98" si="34">IF(AND(J67="x",I67="x"),"x",IF(OR(J67="x",I67="x"),AVERAGE(I67,J67),ROUND((10-GEOMEAN(((10-I67)/10*9+1),((10-J67)/10*9+1)))/9*10,1)))</f>
        <v>2</v>
      </c>
      <c r="L67" s="242">
        <f t="shared" ref="L67:L98" si="35">IF(AND(H67="x",K67="x"),"x",IF(OR(H67="x",K67="x"),AVERAGE(H67,K67),ROUND((10-GEOMEAN(((10-H67)/10*9+1),((10-K67)/10*9+1)))/9*10,1)))</f>
        <v>2</v>
      </c>
      <c r="M67" s="265">
        <f t="shared" ref="M67:M98" si="36">IF(N67="x","x",AVERAGE(N67:R67))</f>
        <v>2</v>
      </c>
      <c r="N67" s="198">
        <f>'Core Indicators'!DJ67</f>
        <v>2</v>
      </c>
      <c r="O67" s="198">
        <f>'Core Indicators'!DR67</f>
        <v>2</v>
      </c>
      <c r="P67" s="198">
        <f>'Core Indicators'!DZ67</f>
        <v>2</v>
      </c>
      <c r="Q67" s="198">
        <f>'Core Indicators'!EH67</f>
        <v>2</v>
      </c>
      <c r="R67" s="198">
        <f>'Core Indicators'!EP67</f>
        <v>2</v>
      </c>
      <c r="S67" s="157">
        <f t="shared" ref="S67:S98" si="37">IF(OR(Z67="x",T67="x"),T67,ROUND((10-GEOMEAN(((10-T67)/10*9+1),((10-Z67)/10*9+1)))/9*10,1))</f>
        <v>1.6</v>
      </c>
      <c r="T67" s="157">
        <f t="shared" ref="T67:T98" si="38">AVERAGE(U67,X67,Y67)</f>
        <v>1.1666666666666667</v>
      </c>
      <c r="U67" s="197">
        <v>1</v>
      </c>
      <c r="V67" s="197">
        <v>1</v>
      </c>
      <c r="W67" s="197">
        <f>'Core Indicators'!EX67</f>
        <v>2</v>
      </c>
      <c r="X67" s="157">
        <f t="shared" ref="X67:X98" si="39">AVERAGE(V67:W67)</f>
        <v>1.5</v>
      </c>
      <c r="Y67" s="197">
        <v>1</v>
      </c>
      <c r="Z67" s="157">
        <f t="shared" ref="Z67:Z98" si="40">IF(AND(AA67="x",AB67="x"),"x",AVERAGE(AA67:AB67))</f>
        <v>2</v>
      </c>
      <c r="AA67" s="197">
        <f>'Core Indicators'!FF67</f>
        <v>2</v>
      </c>
      <c r="AB67" s="197">
        <f t="shared" ref="AB67:AB98" si="41">IF(AND(AJ67="x",AN67="x",AG67="x"),"x",(AVERAGE(AJ67,AN67,AG67)))</f>
        <v>2</v>
      </c>
      <c r="AC67" s="178">
        <f>'Core Indicators'!GD67</f>
        <v>2</v>
      </c>
      <c r="AD67" s="178">
        <f>'Core Indicators'!GL67</f>
        <v>2</v>
      </c>
      <c r="AE67" s="178">
        <f>'Core Indicators'!GT67</f>
        <v>2</v>
      </c>
      <c r="AF67" s="178">
        <f>'Core Indicators'!HB67</f>
        <v>2</v>
      </c>
      <c r="AG67" s="178">
        <f t="shared" ref="AG67:AG98" si="42">IF(AND(AC67="x",AD67="x",AE67="x",AF67="x"),"x",AVERAGE(AC67:AF67))</f>
        <v>2</v>
      </c>
      <c r="AH67" s="178">
        <f>'Core Indicators'!HJ67</f>
        <v>2</v>
      </c>
      <c r="AI67" s="178">
        <f>'Core Indicators'!HR67</f>
        <v>2</v>
      </c>
      <c r="AJ67" s="178">
        <f t="shared" ref="AJ67:AJ98" si="43">IF(AND(AH67="x",AI67="x"),"x",AVERAGE(AH67:AI67))</f>
        <v>2</v>
      </c>
      <c r="AK67" s="178">
        <f>'Core Indicators'!HZ67</f>
        <v>2</v>
      </c>
      <c r="AL67" s="178">
        <f>'Core Indicators'!IH67</f>
        <v>2</v>
      </c>
      <c r="AM67" s="178">
        <f>'Core Indicators'!IP67</f>
        <v>2</v>
      </c>
      <c r="AN67" s="178">
        <f t="shared" ref="AN67:AN98" si="44">IF(AND(AK67="x",AL67="x",AM67="x"),"x",AVERAGE(AK67:AM67))</f>
        <v>2</v>
      </c>
    </row>
    <row r="68" spans="1:40" x14ac:dyDescent="0.25">
      <c r="A68" s="197" t="str">
        <f>Lists!C:C</f>
        <v>MRT003</v>
      </c>
      <c r="B68" s="242">
        <f t="shared" si="30"/>
        <v>1.9</v>
      </c>
      <c r="C68" s="157">
        <f t="shared" si="31"/>
        <v>2</v>
      </c>
      <c r="D68" s="265">
        <f t="shared" si="32"/>
        <v>2</v>
      </c>
      <c r="E68" s="197">
        <f>'Core Indicators'!R68</f>
        <v>2</v>
      </c>
      <c r="F68" s="197">
        <f>'Core Indicators'!Z68</f>
        <v>2</v>
      </c>
      <c r="G68" s="157">
        <f t="shared" si="33"/>
        <v>2</v>
      </c>
      <c r="H68" s="197">
        <f>'Core Indicators'!AH68</f>
        <v>2</v>
      </c>
      <c r="I68" s="197" t="str">
        <f>'Core Indicators'!AP68</f>
        <v>x</v>
      </c>
      <c r="J68" s="197">
        <f>'Core Indicators'!BN68</f>
        <v>2</v>
      </c>
      <c r="K68" s="197">
        <f t="shared" si="34"/>
        <v>2</v>
      </c>
      <c r="L68" s="242">
        <f t="shared" si="35"/>
        <v>2</v>
      </c>
      <c r="M68" s="265">
        <f t="shared" si="36"/>
        <v>2</v>
      </c>
      <c r="N68" s="198">
        <f>'Core Indicators'!DJ68</f>
        <v>2</v>
      </c>
      <c r="O68" s="198">
        <f>'Core Indicators'!DR68</f>
        <v>2</v>
      </c>
      <c r="P68" s="198">
        <f>'Core Indicators'!DZ68</f>
        <v>2</v>
      </c>
      <c r="Q68" s="198">
        <f>'Core Indicators'!EH68</f>
        <v>2</v>
      </c>
      <c r="R68" s="198">
        <f>'Core Indicators'!EP68</f>
        <v>2</v>
      </c>
      <c r="S68" s="157">
        <f t="shared" si="37"/>
        <v>1.6</v>
      </c>
      <c r="T68" s="157">
        <f t="shared" si="38"/>
        <v>1.1666666666666667</v>
      </c>
      <c r="U68" s="197">
        <v>1</v>
      </c>
      <c r="V68" s="197">
        <v>1</v>
      </c>
      <c r="W68" s="197">
        <f>'Core Indicators'!EX68</f>
        <v>2</v>
      </c>
      <c r="X68" s="157">
        <f t="shared" si="39"/>
        <v>1.5</v>
      </c>
      <c r="Y68" s="197">
        <v>1</v>
      </c>
      <c r="Z68" s="157">
        <f t="shared" si="40"/>
        <v>2</v>
      </c>
      <c r="AA68" s="197" t="str">
        <f>'Core Indicators'!FF68</f>
        <v>x</v>
      </c>
      <c r="AB68" s="197">
        <f t="shared" si="41"/>
        <v>2</v>
      </c>
      <c r="AC68" s="178">
        <f>'Core Indicators'!GD68</f>
        <v>2</v>
      </c>
      <c r="AD68" s="178">
        <f>'Core Indicators'!GL68</f>
        <v>2</v>
      </c>
      <c r="AE68" s="178">
        <f>'Core Indicators'!GT68</f>
        <v>2</v>
      </c>
      <c r="AF68" s="178">
        <f>'Core Indicators'!HB68</f>
        <v>2</v>
      </c>
      <c r="AG68" s="178">
        <f t="shared" si="42"/>
        <v>2</v>
      </c>
      <c r="AH68" s="178">
        <f>'Core Indicators'!HJ68</f>
        <v>2</v>
      </c>
      <c r="AI68" s="178">
        <f>'Core Indicators'!HR68</f>
        <v>2</v>
      </c>
      <c r="AJ68" s="178">
        <f t="shared" si="43"/>
        <v>2</v>
      </c>
      <c r="AK68" s="178">
        <f>'Core Indicators'!HZ68</f>
        <v>2</v>
      </c>
      <c r="AL68" s="178">
        <f>'Core Indicators'!IH68</f>
        <v>2</v>
      </c>
      <c r="AM68" s="178">
        <f>'Core Indicators'!IP68</f>
        <v>2</v>
      </c>
      <c r="AN68" s="178">
        <f t="shared" si="44"/>
        <v>2</v>
      </c>
    </row>
    <row r="69" spans="1:40" x14ac:dyDescent="0.25">
      <c r="A69" s="197" t="str">
        <f>Lists!C:C</f>
        <v>MWI002</v>
      </c>
      <c r="B69" s="242">
        <f t="shared" si="30"/>
        <v>1.3</v>
      </c>
      <c r="C69" s="157">
        <f t="shared" si="31"/>
        <v>0</v>
      </c>
      <c r="D69" s="265">
        <f t="shared" si="32"/>
        <v>1.7</v>
      </c>
      <c r="E69" s="197">
        <f>'Core Indicators'!R69</f>
        <v>2</v>
      </c>
      <c r="F69" s="197">
        <f>'Core Indicators'!Z69</f>
        <v>2</v>
      </c>
      <c r="G69" s="157">
        <f t="shared" si="33"/>
        <v>2</v>
      </c>
      <c r="H69" s="197">
        <f>'Core Indicators'!AH69</f>
        <v>1</v>
      </c>
      <c r="I69" s="197">
        <f>'Core Indicators'!AP69</f>
        <v>2</v>
      </c>
      <c r="J69" s="197">
        <f>'Core Indicators'!BN69</f>
        <v>2</v>
      </c>
      <c r="K69" s="197">
        <f t="shared" si="34"/>
        <v>2</v>
      </c>
      <c r="L69" s="242">
        <f t="shared" si="35"/>
        <v>1.5</v>
      </c>
      <c r="M69" s="265">
        <f t="shared" si="36"/>
        <v>1</v>
      </c>
      <c r="N69" s="198">
        <f>'Core Indicators'!DJ69</f>
        <v>1</v>
      </c>
      <c r="O69" s="198">
        <f>'Core Indicators'!DR69</f>
        <v>1</v>
      </c>
      <c r="P69" s="198">
        <f>'Core Indicators'!DZ69</f>
        <v>1</v>
      </c>
      <c r="Q69" s="198">
        <f>'Core Indicators'!EH69</f>
        <v>1</v>
      </c>
      <c r="R69" s="198">
        <f>'Core Indicators'!EP69</f>
        <v>1</v>
      </c>
      <c r="S69" s="157">
        <f t="shared" si="37"/>
        <v>1.3</v>
      </c>
      <c r="T69" s="157">
        <f t="shared" si="38"/>
        <v>1.1666666666666667</v>
      </c>
      <c r="U69" s="197">
        <v>1</v>
      </c>
      <c r="V69" s="197">
        <v>1</v>
      </c>
      <c r="W69" s="197">
        <f>'Core Indicators'!EX69</f>
        <v>2</v>
      </c>
      <c r="X69" s="157">
        <f t="shared" si="39"/>
        <v>1.5</v>
      </c>
      <c r="Y69" s="197">
        <v>1</v>
      </c>
      <c r="Z69" s="157">
        <f t="shared" si="40"/>
        <v>1.5</v>
      </c>
      <c r="AA69" s="197">
        <f>'Core Indicators'!FF69</f>
        <v>1</v>
      </c>
      <c r="AB69" s="197">
        <f t="shared" si="41"/>
        <v>2</v>
      </c>
      <c r="AC69" s="178">
        <f>'Core Indicators'!GD69</f>
        <v>2</v>
      </c>
      <c r="AD69" s="178">
        <f>'Core Indicators'!GL69</f>
        <v>2</v>
      </c>
      <c r="AE69" s="178">
        <f>'Core Indicators'!GT69</f>
        <v>2</v>
      </c>
      <c r="AF69" s="178">
        <f>'Core Indicators'!HB69</f>
        <v>2</v>
      </c>
      <c r="AG69" s="178">
        <f t="shared" si="42"/>
        <v>2</v>
      </c>
      <c r="AH69" s="178">
        <f>'Core Indicators'!HJ69</f>
        <v>2</v>
      </c>
      <c r="AI69" s="178">
        <f>'Core Indicators'!HR69</f>
        <v>2</v>
      </c>
      <c r="AJ69" s="178">
        <f t="shared" si="43"/>
        <v>2</v>
      </c>
      <c r="AK69" s="178">
        <f>'Core Indicators'!HZ69</f>
        <v>2</v>
      </c>
      <c r="AL69" s="178">
        <f>'Core Indicators'!IH69</f>
        <v>2</v>
      </c>
      <c r="AM69" s="178">
        <f>'Core Indicators'!IP69</f>
        <v>2</v>
      </c>
      <c r="AN69" s="178">
        <f t="shared" si="44"/>
        <v>2</v>
      </c>
    </row>
    <row r="70" spans="1:40" x14ac:dyDescent="0.25">
      <c r="A70" s="197" t="str">
        <f>Lists!C:C</f>
        <v>MYS001</v>
      </c>
      <c r="B70" s="242">
        <f t="shared" si="30"/>
        <v>1.9</v>
      </c>
      <c r="C70" s="157">
        <f t="shared" si="31"/>
        <v>0</v>
      </c>
      <c r="D70" s="265">
        <f t="shared" si="32"/>
        <v>2.2000000000000002</v>
      </c>
      <c r="E70" s="197">
        <f>'Core Indicators'!R70</f>
        <v>2</v>
      </c>
      <c r="F70" s="197">
        <f>'Core Indicators'!Z70</f>
        <v>2</v>
      </c>
      <c r="G70" s="157">
        <f t="shared" si="33"/>
        <v>2</v>
      </c>
      <c r="H70" s="197">
        <f>'Core Indicators'!AH70</f>
        <v>2</v>
      </c>
      <c r="I70" s="197">
        <f>'Core Indicators'!AP70</f>
        <v>2</v>
      </c>
      <c r="J70" s="197">
        <f>'Core Indicators'!BN70</f>
        <v>3</v>
      </c>
      <c r="K70" s="197">
        <f t="shared" si="34"/>
        <v>2.5</v>
      </c>
      <c r="L70" s="242">
        <f t="shared" si="35"/>
        <v>2.2999999999999998</v>
      </c>
      <c r="M70" s="265">
        <f t="shared" si="36"/>
        <v>2</v>
      </c>
      <c r="N70" s="198">
        <f>'Core Indicators'!DJ70</f>
        <v>2</v>
      </c>
      <c r="O70" s="198">
        <f>'Core Indicators'!DR70</f>
        <v>2</v>
      </c>
      <c r="P70" s="198">
        <f>'Core Indicators'!DZ70</f>
        <v>2</v>
      </c>
      <c r="Q70" s="198">
        <f>'Core Indicators'!EH70</f>
        <v>2</v>
      </c>
      <c r="R70" s="198">
        <f>'Core Indicators'!EP70</f>
        <v>2</v>
      </c>
      <c r="S70" s="157">
        <f t="shared" si="37"/>
        <v>1.6</v>
      </c>
      <c r="T70" s="157">
        <f t="shared" si="38"/>
        <v>1.1666666666666667</v>
      </c>
      <c r="U70" s="197">
        <v>1</v>
      </c>
      <c r="V70" s="197">
        <v>1</v>
      </c>
      <c r="W70" s="197">
        <f>'Core Indicators'!EX70</f>
        <v>2</v>
      </c>
      <c r="X70" s="157">
        <f t="shared" si="39"/>
        <v>1.5</v>
      </c>
      <c r="Y70" s="197">
        <v>1</v>
      </c>
      <c r="Z70" s="157">
        <f t="shared" si="40"/>
        <v>2</v>
      </c>
      <c r="AA70" s="197">
        <f>'Core Indicators'!FF70</f>
        <v>2</v>
      </c>
      <c r="AB70" s="197">
        <f t="shared" si="41"/>
        <v>2</v>
      </c>
      <c r="AC70" s="178">
        <f>'Core Indicators'!GD70</f>
        <v>2</v>
      </c>
      <c r="AD70" s="178">
        <f>'Core Indicators'!GL70</f>
        <v>2</v>
      </c>
      <c r="AE70" s="178">
        <f>'Core Indicators'!GT70</f>
        <v>2</v>
      </c>
      <c r="AF70" s="178">
        <f>'Core Indicators'!HB70</f>
        <v>2</v>
      </c>
      <c r="AG70" s="178">
        <f t="shared" si="42"/>
        <v>2</v>
      </c>
      <c r="AH70" s="178">
        <f>'Core Indicators'!HJ70</f>
        <v>2</v>
      </c>
      <c r="AI70" s="178">
        <f>'Core Indicators'!HR70</f>
        <v>2</v>
      </c>
      <c r="AJ70" s="178">
        <f t="shared" si="43"/>
        <v>2</v>
      </c>
      <c r="AK70" s="178">
        <f>'Core Indicators'!HZ70</f>
        <v>2</v>
      </c>
      <c r="AL70" s="178">
        <f>'Core Indicators'!IH70</f>
        <v>2</v>
      </c>
      <c r="AM70" s="178">
        <f>'Core Indicators'!IP70</f>
        <v>2</v>
      </c>
      <c r="AN70" s="178">
        <f t="shared" si="44"/>
        <v>2</v>
      </c>
    </row>
    <row r="71" spans="1:40" x14ac:dyDescent="0.25">
      <c r="A71" s="197" t="str">
        <f>Lists!C:C</f>
        <v>NAM002</v>
      </c>
      <c r="B71" s="242">
        <f t="shared" si="30"/>
        <v>1.8</v>
      </c>
      <c r="C71" s="157">
        <f t="shared" si="31"/>
        <v>1</v>
      </c>
      <c r="D71" s="265">
        <f t="shared" si="32"/>
        <v>2</v>
      </c>
      <c r="E71" s="197">
        <f>'Core Indicators'!R71</f>
        <v>2</v>
      </c>
      <c r="F71" s="197">
        <f>'Core Indicators'!Z71</f>
        <v>2</v>
      </c>
      <c r="G71" s="157">
        <f t="shared" si="33"/>
        <v>2</v>
      </c>
      <c r="H71" s="197">
        <f>'Core Indicators'!AH71</f>
        <v>2</v>
      </c>
      <c r="I71" s="197" t="str">
        <f>'Core Indicators'!AP71</f>
        <v>x</v>
      </c>
      <c r="J71" s="197">
        <f>'Core Indicators'!BN71</f>
        <v>2</v>
      </c>
      <c r="K71" s="197">
        <f t="shared" si="34"/>
        <v>2</v>
      </c>
      <c r="L71" s="242">
        <f t="shared" si="35"/>
        <v>2</v>
      </c>
      <c r="M71" s="265">
        <f t="shared" si="36"/>
        <v>2</v>
      </c>
      <c r="N71" s="198">
        <f>'Core Indicators'!DJ71</f>
        <v>2</v>
      </c>
      <c r="O71" s="198">
        <f>'Core Indicators'!DR71</f>
        <v>2</v>
      </c>
      <c r="P71" s="198">
        <f>'Core Indicators'!DZ71</f>
        <v>2</v>
      </c>
      <c r="Q71" s="198">
        <f>'Core Indicators'!EH71</f>
        <v>2</v>
      </c>
      <c r="R71" s="198">
        <f>'Core Indicators'!EP71</f>
        <v>2</v>
      </c>
      <c r="S71" s="157">
        <f t="shared" si="37"/>
        <v>1.3</v>
      </c>
      <c r="T71" s="157">
        <f t="shared" si="38"/>
        <v>1.1666666666666667</v>
      </c>
      <c r="U71" s="197">
        <v>1</v>
      </c>
      <c r="V71" s="197">
        <v>1</v>
      </c>
      <c r="W71" s="197">
        <f>'Core Indicators'!EX71</f>
        <v>2</v>
      </c>
      <c r="X71" s="157">
        <f t="shared" si="39"/>
        <v>1.5</v>
      </c>
      <c r="Y71" s="197">
        <v>1</v>
      </c>
      <c r="Z71" s="157">
        <f t="shared" si="40"/>
        <v>1.5</v>
      </c>
      <c r="AA71" s="197">
        <f>'Core Indicators'!FF71</f>
        <v>1</v>
      </c>
      <c r="AB71" s="197">
        <f t="shared" si="41"/>
        <v>2</v>
      </c>
      <c r="AC71" s="178">
        <f>'Core Indicators'!GD71</f>
        <v>2</v>
      </c>
      <c r="AD71" s="178">
        <f>'Core Indicators'!GL71</f>
        <v>2</v>
      </c>
      <c r="AE71" s="178">
        <f>'Core Indicators'!GT71</f>
        <v>2</v>
      </c>
      <c r="AF71" s="178">
        <f>'Core Indicators'!HB71</f>
        <v>2</v>
      </c>
      <c r="AG71" s="178">
        <f t="shared" si="42"/>
        <v>2</v>
      </c>
      <c r="AH71" s="178">
        <f>'Core Indicators'!HJ71</f>
        <v>2</v>
      </c>
      <c r="AI71" s="178">
        <f>'Core Indicators'!HR71</f>
        <v>2</v>
      </c>
      <c r="AJ71" s="178">
        <f t="shared" si="43"/>
        <v>2</v>
      </c>
      <c r="AK71" s="178">
        <f>'Core Indicators'!HZ71</f>
        <v>2</v>
      </c>
      <c r="AL71" s="178">
        <f>'Core Indicators'!IH71</f>
        <v>2</v>
      </c>
      <c r="AM71" s="178">
        <f>'Core Indicators'!IP71</f>
        <v>2</v>
      </c>
      <c r="AN71" s="178">
        <f t="shared" si="44"/>
        <v>2</v>
      </c>
    </row>
    <row r="72" spans="1:40" x14ac:dyDescent="0.25">
      <c r="A72" s="197" t="str">
        <f>Lists!C:C</f>
        <v>NER001</v>
      </c>
      <c r="B72" s="242">
        <f t="shared" si="30"/>
        <v>1.7</v>
      </c>
      <c r="C72" s="157">
        <f t="shared" si="31"/>
        <v>0</v>
      </c>
      <c r="D72" s="265">
        <f t="shared" si="32"/>
        <v>1.5</v>
      </c>
      <c r="E72" s="197">
        <f>'Core Indicators'!R72</f>
        <v>1</v>
      </c>
      <c r="F72" s="197">
        <f>'Core Indicators'!Z72</f>
        <v>2</v>
      </c>
      <c r="G72" s="157">
        <f t="shared" si="33"/>
        <v>1.5</v>
      </c>
      <c r="H72" s="197">
        <f>'Core Indicators'!AH72</f>
        <v>2</v>
      </c>
      <c r="I72" s="197">
        <f>'Core Indicators'!AP72</f>
        <v>1</v>
      </c>
      <c r="J72" s="197">
        <f>'Core Indicators'!BN72</f>
        <v>1</v>
      </c>
      <c r="K72" s="197">
        <f t="shared" si="34"/>
        <v>1</v>
      </c>
      <c r="L72" s="242">
        <f t="shared" si="35"/>
        <v>1.5</v>
      </c>
      <c r="M72" s="265">
        <f t="shared" si="36"/>
        <v>2</v>
      </c>
      <c r="N72" s="198">
        <f>'Core Indicators'!DJ72</f>
        <v>2</v>
      </c>
      <c r="O72" s="198">
        <f>'Core Indicators'!DR72</f>
        <v>2</v>
      </c>
      <c r="P72" s="198">
        <f>'Core Indicators'!DZ72</f>
        <v>2</v>
      </c>
      <c r="Q72" s="198">
        <f>'Core Indicators'!EH72</f>
        <v>2</v>
      </c>
      <c r="R72" s="198">
        <f>'Core Indicators'!EP72</f>
        <v>2</v>
      </c>
      <c r="S72" s="157">
        <f t="shared" si="37"/>
        <v>1.4</v>
      </c>
      <c r="T72" s="157">
        <f t="shared" si="38"/>
        <v>1.3333333333333333</v>
      </c>
      <c r="U72" s="197">
        <v>1</v>
      </c>
      <c r="V72" s="197">
        <v>1</v>
      </c>
      <c r="W72" s="197">
        <f>'Core Indicators'!EX72</f>
        <v>3</v>
      </c>
      <c r="X72" s="157">
        <f t="shared" si="39"/>
        <v>2</v>
      </c>
      <c r="Y72" s="197">
        <v>1</v>
      </c>
      <c r="Z72" s="157">
        <f t="shared" si="40"/>
        <v>1.5</v>
      </c>
      <c r="AA72" s="197">
        <f>'Core Indicators'!FF72</f>
        <v>1</v>
      </c>
      <c r="AB72" s="197">
        <f t="shared" si="41"/>
        <v>2</v>
      </c>
      <c r="AC72" s="178">
        <f>'Core Indicators'!GD72</f>
        <v>2</v>
      </c>
      <c r="AD72" s="178">
        <f>'Core Indicators'!GL72</f>
        <v>2</v>
      </c>
      <c r="AE72" s="178">
        <f>'Core Indicators'!GT72</f>
        <v>2</v>
      </c>
      <c r="AF72" s="178">
        <f>'Core Indicators'!HB72</f>
        <v>2</v>
      </c>
      <c r="AG72" s="178">
        <f t="shared" si="42"/>
        <v>2</v>
      </c>
      <c r="AH72" s="178">
        <f>'Core Indicators'!HJ72</f>
        <v>2</v>
      </c>
      <c r="AI72" s="178">
        <f>'Core Indicators'!HR72</f>
        <v>2</v>
      </c>
      <c r="AJ72" s="178">
        <f t="shared" si="43"/>
        <v>2</v>
      </c>
      <c r="AK72" s="178">
        <f>'Core Indicators'!HZ72</f>
        <v>2</v>
      </c>
      <c r="AL72" s="178">
        <f>'Core Indicators'!IH72</f>
        <v>2</v>
      </c>
      <c r="AM72" s="178">
        <f>'Core Indicators'!IP72</f>
        <v>2</v>
      </c>
      <c r="AN72" s="178">
        <f t="shared" si="44"/>
        <v>2</v>
      </c>
    </row>
    <row r="73" spans="1:40" x14ac:dyDescent="0.25">
      <c r="A73" s="197" t="str">
        <f>Lists!C:C</f>
        <v>NER002</v>
      </c>
      <c r="B73" s="242">
        <f t="shared" si="30"/>
        <v>2.2000000000000002</v>
      </c>
      <c r="C73" s="157">
        <f t="shared" si="31"/>
        <v>0</v>
      </c>
      <c r="D73" s="265">
        <f t="shared" si="32"/>
        <v>1.5</v>
      </c>
      <c r="E73" s="197">
        <f>'Core Indicators'!R73</f>
        <v>1</v>
      </c>
      <c r="F73" s="197">
        <f>'Core Indicators'!Z73</f>
        <v>2</v>
      </c>
      <c r="G73" s="157">
        <f t="shared" si="33"/>
        <v>1.5</v>
      </c>
      <c r="H73" s="197">
        <f>'Core Indicators'!AH73</f>
        <v>2</v>
      </c>
      <c r="I73" s="197">
        <f>'Core Indicators'!AP73</f>
        <v>1</v>
      </c>
      <c r="J73" s="197">
        <f>'Core Indicators'!BN73</f>
        <v>1</v>
      </c>
      <c r="K73" s="197">
        <f t="shared" si="34"/>
        <v>1</v>
      </c>
      <c r="L73" s="242">
        <f t="shared" si="35"/>
        <v>1.5</v>
      </c>
      <c r="M73" s="265">
        <f t="shared" si="36"/>
        <v>3</v>
      </c>
      <c r="N73" s="198">
        <f>'Core Indicators'!DJ73</f>
        <v>3</v>
      </c>
      <c r="O73" s="198">
        <f>'Core Indicators'!DR73</f>
        <v>3</v>
      </c>
      <c r="P73" s="198">
        <f>'Core Indicators'!DZ73</f>
        <v>3</v>
      </c>
      <c r="Q73" s="198">
        <f>'Core Indicators'!EH73</f>
        <v>3</v>
      </c>
      <c r="R73" s="198">
        <f>'Core Indicators'!EP73</f>
        <v>3</v>
      </c>
      <c r="S73" s="157">
        <f t="shared" si="37"/>
        <v>1.4</v>
      </c>
      <c r="T73" s="157">
        <f t="shared" si="38"/>
        <v>1.3333333333333333</v>
      </c>
      <c r="U73" s="197">
        <v>1</v>
      </c>
      <c r="V73" s="197">
        <v>1</v>
      </c>
      <c r="W73" s="197">
        <f>'Core Indicators'!EX73</f>
        <v>3</v>
      </c>
      <c r="X73" s="157">
        <f t="shared" si="39"/>
        <v>2</v>
      </c>
      <c r="Y73" s="197">
        <v>1</v>
      </c>
      <c r="Z73" s="157">
        <f t="shared" si="40"/>
        <v>1.5</v>
      </c>
      <c r="AA73" s="197">
        <f>'Core Indicators'!FF73</f>
        <v>1</v>
      </c>
      <c r="AB73" s="197">
        <f t="shared" si="41"/>
        <v>2</v>
      </c>
      <c r="AC73" s="178">
        <f>'Core Indicators'!GD73</f>
        <v>2</v>
      </c>
      <c r="AD73" s="178">
        <f>'Core Indicators'!GL73</f>
        <v>2</v>
      </c>
      <c r="AE73" s="178">
        <f>'Core Indicators'!GT73</f>
        <v>2</v>
      </c>
      <c r="AF73" s="178">
        <f>'Core Indicators'!HB73</f>
        <v>2</v>
      </c>
      <c r="AG73" s="178">
        <f t="shared" si="42"/>
        <v>2</v>
      </c>
      <c r="AH73" s="178">
        <f>'Core Indicators'!HJ73</f>
        <v>2</v>
      </c>
      <c r="AI73" s="178">
        <f>'Core Indicators'!HR73</f>
        <v>2</v>
      </c>
      <c r="AJ73" s="178">
        <f t="shared" si="43"/>
        <v>2</v>
      </c>
      <c r="AK73" s="178">
        <f>'Core Indicators'!HZ73</f>
        <v>2</v>
      </c>
      <c r="AL73" s="178">
        <f>'Core Indicators'!IH73</f>
        <v>2</v>
      </c>
      <c r="AM73" s="178">
        <f>'Core Indicators'!IP73</f>
        <v>2</v>
      </c>
      <c r="AN73" s="178">
        <f t="shared" si="44"/>
        <v>2</v>
      </c>
    </row>
    <row r="74" spans="1:40" x14ac:dyDescent="0.25">
      <c r="A74" s="197" t="str">
        <f>Lists!C:C</f>
        <v>NER003</v>
      </c>
      <c r="B74" s="242">
        <f t="shared" si="30"/>
        <v>2.2999999999999998</v>
      </c>
      <c r="C74" s="157">
        <f t="shared" si="31"/>
        <v>0</v>
      </c>
      <c r="D74" s="265">
        <f t="shared" si="32"/>
        <v>1.7</v>
      </c>
      <c r="E74" s="197">
        <f>'Core Indicators'!R74</f>
        <v>2</v>
      </c>
      <c r="F74" s="197">
        <f>'Core Indicators'!Z74</f>
        <v>2</v>
      </c>
      <c r="G74" s="157">
        <f t="shared" si="33"/>
        <v>2</v>
      </c>
      <c r="H74" s="197">
        <f>'Core Indicators'!AH74</f>
        <v>2</v>
      </c>
      <c r="I74" s="197">
        <f>'Core Indicators'!AP74</f>
        <v>1</v>
      </c>
      <c r="J74" s="197">
        <f>'Core Indicators'!BN74</f>
        <v>1</v>
      </c>
      <c r="K74" s="197">
        <f t="shared" si="34"/>
        <v>1</v>
      </c>
      <c r="L74" s="242">
        <f t="shared" si="35"/>
        <v>1.5</v>
      </c>
      <c r="M74" s="265">
        <f t="shared" si="36"/>
        <v>3</v>
      </c>
      <c r="N74" s="198">
        <f>'Core Indicators'!DJ74</f>
        <v>3</v>
      </c>
      <c r="O74" s="198">
        <f>'Core Indicators'!DR74</f>
        <v>3</v>
      </c>
      <c r="P74" s="198">
        <f>'Core Indicators'!DZ74</f>
        <v>3</v>
      </c>
      <c r="Q74" s="198">
        <f>'Core Indicators'!EH74</f>
        <v>3</v>
      </c>
      <c r="R74" s="198">
        <f>'Core Indicators'!EP74</f>
        <v>3</v>
      </c>
      <c r="S74" s="157">
        <f t="shared" si="37"/>
        <v>1.7</v>
      </c>
      <c r="T74" s="157">
        <f t="shared" si="38"/>
        <v>1.3333333333333333</v>
      </c>
      <c r="U74" s="197">
        <v>1</v>
      </c>
      <c r="V74" s="197">
        <v>1</v>
      </c>
      <c r="W74" s="197">
        <f>'Core Indicators'!EX74</f>
        <v>3</v>
      </c>
      <c r="X74" s="157">
        <f t="shared" si="39"/>
        <v>2</v>
      </c>
      <c r="Y74" s="197">
        <v>1</v>
      </c>
      <c r="Z74" s="157">
        <f t="shared" si="40"/>
        <v>2</v>
      </c>
      <c r="AA74" s="197">
        <f>'Core Indicators'!FF74</f>
        <v>2</v>
      </c>
      <c r="AB74" s="197">
        <f t="shared" si="41"/>
        <v>2</v>
      </c>
      <c r="AC74" s="178">
        <f>'Core Indicators'!GD74</f>
        <v>2</v>
      </c>
      <c r="AD74" s="178">
        <f>'Core Indicators'!GL74</f>
        <v>2</v>
      </c>
      <c r="AE74" s="178">
        <f>'Core Indicators'!GT74</f>
        <v>2</v>
      </c>
      <c r="AF74" s="178">
        <f>'Core Indicators'!HB74</f>
        <v>2</v>
      </c>
      <c r="AG74" s="178">
        <f t="shared" si="42"/>
        <v>2</v>
      </c>
      <c r="AH74" s="178">
        <f>'Core Indicators'!HJ74</f>
        <v>2</v>
      </c>
      <c r="AI74" s="178">
        <f>'Core Indicators'!HR74</f>
        <v>2</v>
      </c>
      <c r="AJ74" s="178">
        <f t="shared" si="43"/>
        <v>2</v>
      </c>
      <c r="AK74" s="178">
        <f>'Core Indicators'!HZ74</f>
        <v>2</v>
      </c>
      <c r="AL74" s="178">
        <f>'Core Indicators'!IH74</f>
        <v>2</v>
      </c>
      <c r="AM74" s="178">
        <f>'Core Indicators'!IP74</f>
        <v>2</v>
      </c>
      <c r="AN74" s="178">
        <f t="shared" si="44"/>
        <v>2</v>
      </c>
    </row>
    <row r="75" spans="1:40" x14ac:dyDescent="0.25">
      <c r="A75" s="197" t="str">
        <f>Lists!C:C</f>
        <v>NER004</v>
      </c>
      <c r="B75" s="242">
        <f t="shared" si="30"/>
        <v>2.2999999999999998</v>
      </c>
      <c r="C75" s="157">
        <f t="shared" si="31"/>
        <v>0</v>
      </c>
      <c r="D75" s="265">
        <f t="shared" si="32"/>
        <v>2.2000000000000002</v>
      </c>
      <c r="E75" s="197">
        <f>'Core Indicators'!R75</f>
        <v>2</v>
      </c>
      <c r="F75" s="197">
        <f>'Core Indicators'!Z75</f>
        <v>3</v>
      </c>
      <c r="G75" s="157">
        <f t="shared" si="33"/>
        <v>2.5</v>
      </c>
      <c r="H75" s="197">
        <f>'Core Indicators'!AH75</f>
        <v>3</v>
      </c>
      <c r="I75" s="197">
        <f>'Core Indicators'!AP75</f>
        <v>1</v>
      </c>
      <c r="J75" s="197">
        <f>'Core Indicators'!BN75</f>
        <v>1</v>
      </c>
      <c r="K75" s="197">
        <f t="shared" si="34"/>
        <v>1</v>
      </c>
      <c r="L75" s="242">
        <f t="shared" si="35"/>
        <v>2.1</v>
      </c>
      <c r="M75" s="265">
        <f t="shared" si="36"/>
        <v>3</v>
      </c>
      <c r="N75" s="198">
        <f>'Core Indicators'!DJ75</f>
        <v>3</v>
      </c>
      <c r="O75" s="198">
        <f>'Core Indicators'!DR75</f>
        <v>3</v>
      </c>
      <c r="P75" s="198">
        <f>'Core Indicators'!DZ75</f>
        <v>3</v>
      </c>
      <c r="Q75" s="198">
        <f>'Core Indicators'!EH75</f>
        <v>3</v>
      </c>
      <c r="R75" s="198">
        <f>'Core Indicators'!EP75</f>
        <v>3</v>
      </c>
      <c r="S75" s="157">
        <f t="shared" si="37"/>
        <v>1.4</v>
      </c>
      <c r="T75" s="157">
        <f t="shared" si="38"/>
        <v>1.3333333333333333</v>
      </c>
      <c r="U75" s="197">
        <v>1</v>
      </c>
      <c r="V75" s="197">
        <v>1</v>
      </c>
      <c r="W75" s="197">
        <f>'Core Indicators'!EX75</f>
        <v>3</v>
      </c>
      <c r="X75" s="157">
        <f t="shared" si="39"/>
        <v>2</v>
      </c>
      <c r="Y75" s="197">
        <v>1</v>
      </c>
      <c r="Z75" s="157">
        <f t="shared" si="40"/>
        <v>1.5</v>
      </c>
      <c r="AA75" s="197">
        <f>'Core Indicators'!FF75</f>
        <v>1</v>
      </c>
      <c r="AB75" s="197">
        <f t="shared" si="41"/>
        <v>2</v>
      </c>
      <c r="AC75" s="178">
        <f>'Core Indicators'!GD75</f>
        <v>2</v>
      </c>
      <c r="AD75" s="178">
        <f>'Core Indicators'!GL75</f>
        <v>2</v>
      </c>
      <c r="AE75" s="178">
        <f>'Core Indicators'!GT75</f>
        <v>2</v>
      </c>
      <c r="AF75" s="178">
        <f>'Core Indicators'!HB75</f>
        <v>2</v>
      </c>
      <c r="AG75" s="178">
        <f t="shared" si="42"/>
        <v>2</v>
      </c>
      <c r="AH75" s="178">
        <f>'Core Indicators'!HJ75</f>
        <v>2</v>
      </c>
      <c r="AI75" s="178">
        <f>'Core Indicators'!HR75</f>
        <v>2</v>
      </c>
      <c r="AJ75" s="178">
        <f t="shared" si="43"/>
        <v>2</v>
      </c>
      <c r="AK75" s="178">
        <f>'Core Indicators'!HZ75</f>
        <v>2</v>
      </c>
      <c r="AL75" s="178">
        <f>'Core Indicators'!IH75</f>
        <v>2</v>
      </c>
      <c r="AM75" s="178">
        <f>'Core Indicators'!IP75</f>
        <v>2</v>
      </c>
      <c r="AN75" s="178">
        <f t="shared" si="44"/>
        <v>2</v>
      </c>
    </row>
    <row r="76" spans="1:40" x14ac:dyDescent="0.25">
      <c r="A76" s="197" t="str">
        <f>Lists!C:C</f>
        <v>NGA001</v>
      </c>
      <c r="B76" s="242">
        <f t="shared" si="30"/>
        <v>2.6</v>
      </c>
      <c r="C76" s="157">
        <f t="shared" si="31"/>
        <v>0</v>
      </c>
      <c r="D76" s="265">
        <f t="shared" si="32"/>
        <v>2.8</v>
      </c>
      <c r="E76" s="197">
        <f>'Core Indicators'!R76</f>
        <v>2</v>
      </c>
      <c r="F76" s="197">
        <f>'Core Indicators'!Z76</f>
        <v>3</v>
      </c>
      <c r="G76" s="157">
        <f t="shared" si="33"/>
        <v>2.5</v>
      </c>
      <c r="H76" s="197">
        <f>'Core Indicators'!AH76</f>
        <v>3</v>
      </c>
      <c r="I76" s="197">
        <f>'Core Indicators'!AP76</f>
        <v>3</v>
      </c>
      <c r="J76" s="197">
        <f>'Core Indicators'!BN76</f>
        <v>3</v>
      </c>
      <c r="K76" s="197">
        <f t="shared" si="34"/>
        <v>3</v>
      </c>
      <c r="L76" s="242">
        <f t="shared" si="35"/>
        <v>3</v>
      </c>
      <c r="M76" s="265">
        <f t="shared" si="36"/>
        <v>3</v>
      </c>
      <c r="N76" s="198">
        <f>'Core Indicators'!DJ76</f>
        <v>3</v>
      </c>
      <c r="O76" s="198">
        <f>'Core Indicators'!DR76</f>
        <v>3</v>
      </c>
      <c r="P76" s="198">
        <f>'Core Indicators'!DZ76</f>
        <v>3</v>
      </c>
      <c r="Q76" s="198">
        <f>'Core Indicators'!EH76</f>
        <v>3</v>
      </c>
      <c r="R76" s="198">
        <f>'Core Indicators'!EP76</f>
        <v>3</v>
      </c>
      <c r="S76" s="157">
        <f t="shared" si="37"/>
        <v>1.7</v>
      </c>
      <c r="T76" s="157">
        <f t="shared" si="38"/>
        <v>1.3333333333333333</v>
      </c>
      <c r="U76" s="197">
        <v>1</v>
      </c>
      <c r="V76" s="197">
        <v>1</v>
      </c>
      <c r="W76" s="197">
        <f>'Core Indicators'!EX76</f>
        <v>3</v>
      </c>
      <c r="X76" s="157">
        <f t="shared" si="39"/>
        <v>2</v>
      </c>
      <c r="Y76" s="197">
        <v>1</v>
      </c>
      <c r="Z76" s="157">
        <f t="shared" si="40"/>
        <v>2</v>
      </c>
      <c r="AA76" s="197">
        <f>'Core Indicators'!FF76</f>
        <v>2</v>
      </c>
      <c r="AB76" s="197">
        <f t="shared" si="41"/>
        <v>2</v>
      </c>
      <c r="AC76" s="178">
        <f>'Core Indicators'!GD76</f>
        <v>2</v>
      </c>
      <c r="AD76" s="178">
        <f>'Core Indicators'!GL76</f>
        <v>2</v>
      </c>
      <c r="AE76" s="178">
        <f>'Core Indicators'!GT76</f>
        <v>2</v>
      </c>
      <c r="AF76" s="178">
        <f>'Core Indicators'!HB76</f>
        <v>2</v>
      </c>
      <c r="AG76" s="178">
        <f t="shared" si="42"/>
        <v>2</v>
      </c>
      <c r="AH76" s="178">
        <f>'Core Indicators'!HJ76</f>
        <v>2</v>
      </c>
      <c r="AI76" s="178">
        <f>'Core Indicators'!HR76</f>
        <v>2</v>
      </c>
      <c r="AJ76" s="178">
        <f t="shared" si="43"/>
        <v>2</v>
      </c>
      <c r="AK76" s="178">
        <f>'Core Indicators'!HZ76</f>
        <v>2</v>
      </c>
      <c r="AL76" s="178">
        <f>'Core Indicators'!IH76</f>
        <v>2</v>
      </c>
      <c r="AM76" s="178">
        <f>'Core Indicators'!IP76</f>
        <v>2</v>
      </c>
      <c r="AN76" s="178">
        <f t="shared" si="44"/>
        <v>2</v>
      </c>
    </row>
    <row r="77" spans="1:40" x14ac:dyDescent="0.25">
      <c r="A77" s="197" t="str">
        <f>Lists!C:C</f>
        <v>NGA003</v>
      </c>
      <c r="B77" s="242">
        <f t="shared" si="30"/>
        <v>2.5</v>
      </c>
      <c r="C77" s="157">
        <f t="shared" si="31"/>
        <v>0</v>
      </c>
      <c r="D77" s="265">
        <f t="shared" si="32"/>
        <v>2.6</v>
      </c>
      <c r="E77" s="197">
        <f>'Core Indicators'!R77</f>
        <v>1</v>
      </c>
      <c r="F77" s="197">
        <f>'Core Indicators'!Z77</f>
        <v>2</v>
      </c>
      <c r="G77" s="157">
        <f t="shared" si="33"/>
        <v>1.5</v>
      </c>
      <c r="H77" s="197">
        <f>'Core Indicators'!AH77</f>
        <v>3</v>
      </c>
      <c r="I77" s="197">
        <f>'Core Indicators'!AP77</f>
        <v>3</v>
      </c>
      <c r="J77" s="197">
        <f>'Core Indicators'!BN77</f>
        <v>3</v>
      </c>
      <c r="K77" s="197">
        <f t="shared" si="34"/>
        <v>3</v>
      </c>
      <c r="L77" s="242">
        <f t="shared" si="35"/>
        <v>3</v>
      </c>
      <c r="M77" s="265">
        <f t="shared" si="36"/>
        <v>3</v>
      </c>
      <c r="N77" s="198">
        <f>'Core Indicators'!DJ77</f>
        <v>3</v>
      </c>
      <c r="O77" s="198">
        <f>'Core Indicators'!DR77</f>
        <v>3</v>
      </c>
      <c r="P77" s="198">
        <f>'Core Indicators'!DZ77</f>
        <v>3</v>
      </c>
      <c r="Q77" s="198">
        <f>'Core Indicators'!EH77</f>
        <v>3</v>
      </c>
      <c r="R77" s="198">
        <f>'Core Indicators'!EP77</f>
        <v>3</v>
      </c>
      <c r="S77" s="157">
        <f t="shared" si="37"/>
        <v>1.7</v>
      </c>
      <c r="T77" s="157">
        <f t="shared" si="38"/>
        <v>1.3333333333333333</v>
      </c>
      <c r="U77" s="197">
        <v>1</v>
      </c>
      <c r="V77" s="197">
        <v>1</v>
      </c>
      <c r="W77" s="197">
        <f>'Core Indicators'!EX77</f>
        <v>3</v>
      </c>
      <c r="X77" s="157">
        <f t="shared" si="39"/>
        <v>2</v>
      </c>
      <c r="Y77" s="197">
        <v>1</v>
      </c>
      <c r="Z77" s="157">
        <f t="shared" si="40"/>
        <v>2</v>
      </c>
      <c r="AA77" s="197">
        <f>'Core Indicators'!FF77</f>
        <v>2</v>
      </c>
      <c r="AB77" s="197">
        <f t="shared" si="41"/>
        <v>2</v>
      </c>
      <c r="AC77" s="178">
        <f>'Core Indicators'!GD77</f>
        <v>2</v>
      </c>
      <c r="AD77" s="178">
        <f>'Core Indicators'!GL77</f>
        <v>2</v>
      </c>
      <c r="AE77" s="178">
        <f>'Core Indicators'!GT77</f>
        <v>2</v>
      </c>
      <c r="AF77" s="178">
        <f>'Core Indicators'!HB77</f>
        <v>2</v>
      </c>
      <c r="AG77" s="178">
        <f t="shared" si="42"/>
        <v>2</v>
      </c>
      <c r="AH77" s="178">
        <f>'Core Indicators'!HJ77</f>
        <v>2</v>
      </c>
      <c r="AI77" s="178">
        <f>'Core Indicators'!HR77</f>
        <v>2</v>
      </c>
      <c r="AJ77" s="178">
        <f t="shared" si="43"/>
        <v>2</v>
      </c>
      <c r="AK77" s="178">
        <f>'Core Indicators'!HZ77</f>
        <v>2</v>
      </c>
      <c r="AL77" s="178">
        <f>'Core Indicators'!IH77</f>
        <v>2</v>
      </c>
      <c r="AM77" s="178">
        <f>'Core Indicators'!IP77</f>
        <v>2</v>
      </c>
      <c r="AN77" s="178">
        <f t="shared" si="44"/>
        <v>2</v>
      </c>
    </row>
    <row r="78" spans="1:40" x14ac:dyDescent="0.25">
      <c r="A78" s="197" t="str">
        <f>Lists!C:C</f>
        <v>NGA004</v>
      </c>
      <c r="B78" s="242">
        <f t="shared" si="30"/>
        <v>2.2000000000000002</v>
      </c>
      <c r="C78" s="157">
        <f t="shared" si="31"/>
        <v>1</v>
      </c>
      <c r="D78" s="265">
        <f t="shared" si="32"/>
        <v>2.2000000000000002</v>
      </c>
      <c r="E78" s="197">
        <f>'Core Indicators'!R78</f>
        <v>1</v>
      </c>
      <c r="F78" s="197">
        <f>'Core Indicators'!Z78</f>
        <v>3</v>
      </c>
      <c r="G78" s="157">
        <f t="shared" si="33"/>
        <v>2.1</v>
      </c>
      <c r="H78" s="197">
        <f>'Core Indicators'!AH78</f>
        <v>2</v>
      </c>
      <c r="I78" s="197">
        <f>'Core Indicators'!AP78</f>
        <v>2</v>
      </c>
      <c r="J78" s="197">
        <f>'Core Indicators'!BN78</f>
        <v>3</v>
      </c>
      <c r="K78" s="197">
        <f t="shared" si="34"/>
        <v>2.5</v>
      </c>
      <c r="L78" s="242">
        <f t="shared" si="35"/>
        <v>2.2999999999999998</v>
      </c>
      <c r="M78" s="265">
        <f t="shared" si="36"/>
        <v>2.6</v>
      </c>
      <c r="N78" s="198">
        <f>'Core Indicators'!DJ78</f>
        <v>2</v>
      </c>
      <c r="O78" s="198">
        <f>'Core Indicators'!DR78</f>
        <v>2</v>
      </c>
      <c r="P78" s="198">
        <f>'Core Indicators'!DZ78</f>
        <v>3</v>
      </c>
      <c r="Q78" s="198">
        <f>'Core Indicators'!EH78</f>
        <v>3</v>
      </c>
      <c r="R78" s="198">
        <f>'Core Indicators'!EP78</f>
        <v>3</v>
      </c>
      <c r="S78" s="157">
        <f t="shared" si="37"/>
        <v>1.7</v>
      </c>
      <c r="T78" s="157">
        <f t="shared" si="38"/>
        <v>1.3333333333333333</v>
      </c>
      <c r="U78" s="197">
        <v>1</v>
      </c>
      <c r="V78" s="197">
        <v>1</v>
      </c>
      <c r="W78" s="197">
        <f>'Core Indicators'!EX78</f>
        <v>3</v>
      </c>
      <c r="X78" s="157">
        <f t="shared" si="39"/>
        <v>2</v>
      </c>
      <c r="Y78" s="197">
        <v>1</v>
      </c>
      <c r="Z78" s="157">
        <f t="shared" si="40"/>
        <v>2</v>
      </c>
      <c r="AA78" s="197" t="str">
        <f>'Core Indicators'!FF78</f>
        <v>x</v>
      </c>
      <c r="AB78" s="197">
        <f t="shared" si="41"/>
        <v>2</v>
      </c>
      <c r="AC78" s="178">
        <f>'Core Indicators'!GD78</f>
        <v>2</v>
      </c>
      <c r="AD78" s="178">
        <f>'Core Indicators'!GL78</f>
        <v>2</v>
      </c>
      <c r="AE78" s="178">
        <f>'Core Indicators'!GT78</f>
        <v>2</v>
      </c>
      <c r="AF78" s="178">
        <f>'Core Indicators'!HB78</f>
        <v>2</v>
      </c>
      <c r="AG78" s="178">
        <f t="shared" si="42"/>
        <v>2</v>
      </c>
      <c r="AH78" s="178">
        <f>'Core Indicators'!HJ78</f>
        <v>2</v>
      </c>
      <c r="AI78" s="178">
        <f>'Core Indicators'!HR78</f>
        <v>2</v>
      </c>
      <c r="AJ78" s="178">
        <f t="shared" si="43"/>
        <v>2</v>
      </c>
      <c r="AK78" s="178">
        <f>'Core Indicators'!HZ78</f>
        <v>2</v>
      </c>
      <c r="AL78" s="178">
        <f>'Core Indicators'!IH78</f>
        <v>2</v>
      </c>
      <c r="AM78" s="178">
        <f>'Core Indicators'!IP78</f>
        <v>2</v>
      </c>
      <c r="AN78" s="178">
        <f t="shared" si="44"/>
        <v>2</v>
      </c>
    </row>
    <row r="79" spans="1:40" x14ac:dyDescent="0.25">
      <c r="A79" s="197" t="str">
        <f>Lists!C:C</f>
        <v>NGA007</v>
      </c>
      <c r="B79" s="242">
        <f t="shared" si="30"/>
        <v>2.5</v>
      </c>
      <c r="C79" s="157">
        <f t="shared" si="31"/>
        <v>0</v>
      </c>
      <c r="D79" s="265">
        <f t="shared" si="32"/>
        <v>2.7</v>
      </c>
      <c r="E79" s="197">
        <f>'Core Indicators'!R79</f>
        <v>2</v>
      </c>
      <c r="F79" s="197">
        <f>'Core Indicators'!Z79</f>
        <v>2</v>
      </c>
      <c r="G79" s="157">
        <f t="shared" si="33"/>
        <v>2</v>
      </c>
      <c r="H79" s="197">
        <f>'Core Indicators'!AH79</f>
        <v>3</v>
      </c>
      <c r="I79" s="197">
        <f>'Core Indicators'!AP79</f>
        <v>3</v>
      </c>
      <c r="J79" s="197">
        <f>'Core Indicators'!BN79</f>
        <v>3</v>
      </c>
      <c r="K79" s="197">
        <f t="shared" si="34"/>
        <v>3</v>
      </c>
      <c r="L79" s="242">
        <f t="shared" si="35"/>
        <v>3</v>
      </c>
      <c r="M79" s="265">
        <f t="shared" si="36"/>
        <v>3</v>
      </c>
      <c r="N79" s="198">
        <f>'Core Indicators'!DJ79</f>
        <v>3</v>
      </c>
      <c r="O79" s="198">
        <f>'Core Indicators'!DR79</f>
        <v>3</v>
      </c>
      <c r="P79" s="198">
        <f>'Core Indicators'!DZ79</f>
        <v>3</v>
      </c>
      <c r="Q79" s="198">
        <f>'Core Indicators'!EH79</f>
        <v>3</v>
      </c>
      <c r="R79" s="198">
        <f>'Core Indicators'!EP79</f>
        <v>3</v>
      </c>
      <c r="S79" s="157">
        <f t="shared" si="37"/>
        <v>1.4</v>
      </c>
      <c r="T79" s="157">
        <f t="shared" si="38"/>
        <v>1.3333333333333333</v>
      </c>
      <c r="U79" s="197">
        <v>1</v>
      </c>
      <c r="V79" s="197">
        <v>1</v>
      </c>
      <c r="W79" s="197">
        <f>'Core Indicators'!EX79</f>
        <v>3</v>
      </c>
      <c r="X79" s="157">
        <f t="shared" si="39"/>
        <v>2</v>
      </c>
      <c r="Y79" s="197">
        <v>1</v>
      </c>
      <c r="Z79" s="157">
        <f t="shared" si="40"/>
        <v>1.5</v>
      </c>
      <c r="AA79" s="197">
        <f>'Core Indicators'!FF79</f>
        <v>1</v>
      </c>
      <c r="AB79" s="197">
        <f t="shared" si="41"/>
        <v>2</v>
      </c>
      <c r="AC79" s="178">
        <f>'Core Indicators'!GD79</f>
        <v>2</v>
      </c>
      <c r="AD79" s="178">
        <f>'Core Indicators'!GL79</f>
        <v>2</v>
      </c>
      <c r="AE79" s="178">
        <f>'Core Indicators'!GT79</f>
        <v>2</v>
      </c>
      <c r="AF79" s="178">
        <f>'Core Indicators'!HB79</f>
        <v>2</v>
      </c>
      <c r="AG79" s="178">
        <f t="shared" si="42"/>
        <v>2</v>
      </c>
      <c r="AH79" s="178">
        <f>'Core Indicators'!HJ79</f>
        <v>2</v>
      </c>
      <c r="AI79" s="178">
        <f>'Core Indicators'!HR79</f>
        <v>2</v>
      </c>
      <c r="AJ79" s="178">
        <f t="shared" si="43"/>
        <v>2</v>
      </c>
      <c r="AK79" s="178">
        <f>'Core Indicators'!HZ79</f>
        <v>2</v>
      </c>
      <c r="AL79" s="178">
        <f>'Core Indicators'!IH79</f>
        <v>2</v>
      </c>
      <c r="AM79" s="178">
        <f>'Core Indicators'!IP79</f>
        <v>2</v>
      </c>
      <c r="AN79" s="178">
        <f t="shared" si="44"/>
        <v>2</v>
      </c>
    </row>
    <row r="80" spans="1:40" x14ac:dyDescent="0.25">
      <c r="A80" s="197" t="str">
        <f>Lists!C:C</f>
        <v>NGA008</v>
      </c>
      <c r="B80" s="242">
        <f t="shared" si="30"/>
        <v>1.9</v>
      </c>
      <c r="C80" s="157">
        <f t="shared" si="31"/>
        <v>1</v>
      </c>
      <c r="D80" s="265">
        <f t="shared" si="32"/>
        <v>2</v>
      </c>
      <c r="E80" s="197">
        <f>'Core Indicators'!R80</f>
        <v>2</v>
      </c>
      <c r="F80" s="197">
        <f>'Core Indicators'!Z80</f>
        <v>2</v>
      </c>
      <c r="G80" s="157">
        <f t="shared" si="33"/>
        <v>2</v>
      </c>
      <c r="H80" s="197">
        <f>'Core Indicators'!AH80</f>
        <v>2</v>
      </c>
      <c r="I80" s="197">
        <f>'Core Indicators'!AP80</f>
        <v>2</v>
      </c>
      <c r="J80" s="197" t="str">
        <f>'Core Indicators'!BN80</f>
        <v>x</v>
      </c>
      <c r="K80" s="197">
        <f t="shared" si="34"/>
        <v>2</v>
      </c>
      <c r="L80" s="242">
        <f t="shared" si="35"/>
        <v>2</v>
      </c>
      <c r="M80" s="265">
        <f t="shared" si="36"/>
        <v>2</v>
      </c>
      <c r="N80" s="198">
        <f>'Core Indicators'!DJ80</f>
        <v>2</v>
      </c>
      <c r="O80" s="198">
        <f>'Core Indicators'!DR80</f>
        <v>2</v>
      </c>
      <c r="P80" s="198">
        <f>'Core Indicators'!DZ80</f>
        <v>2</v>
      </c>
      <c r="Q80" s="198">
        <f>'Core Indicators'!EH80</f>
        <v>2</v>
      </c>
      <c r="R80" s="198">
        <f>'Core Indicators'!EP80</f>
        <v>2</v>
      </c>
      <c r="S80" s="157">
        <f t="shared" si="37"/>
        <v>1.7</v>
      </c>
      <c r="T80" s="157">
        <f t="shared" si="38"/>
        <v>1.3333333333333333</v>
      </c>
      <c r="U80" s="197">
        <v>1</v>
      </c>
      <c r="V80" s="197">
        <v>1</v>
      </c>
      <c r="W80" s="197">
        <f>'Core Indicators'!EX80</f>
        <v>3</v>
      </c>
      <c r="X80" s="157">
        <f t="shared" si="39"/>
        <v>2</v>
      </c>
      <c r="Y80" s="197">
        <v>1</v>
      </c>
      <c r="Z80" s="157">
        <f t="shared" si="40"/>
        <v>2</v>
      </c>
      <c r="AA80" s="197">
        <f>'Core Indicators'!FF80</f>
        <v>2</v>
      </c>
      <c r="AB80" s="197">
        <f t="shared" si="41"/>
        <v>2</v>
      </c>
      <c r="AC80" s="178">
        <f>'Core Indicators'!GD80</f>
        <v>2</v>
      </c>
      <c r="AD80" s="178">
        <f>'Core Indicators'!GL80</f>
        <v>2</v>
      </c>
      <c r="AE80" s="178">
        <f>'Core Indicators'!GT80</f>
        <v>2</v>
      </c>
      <c r="AF80" s="178">
        <f>'Core Indicators'!HB80</f>
        <v>2</v>
      </c>
      <c r="AG80" s="178">
        <f t="shared" si="42"/>
        <v>2</v>
      </c>
      <c r="AH80" s="178">
        <f>'Core Indicators'!HJ80</f>
        <v>2</v>
      </c>
      <c r="AI80" s="178">
        <f>'Core Indicators'!HR80</f>
        <v>2</v>
      </c>
      <c r="AJ80" s="178">
        <f t="shared" si="43"/>
        <v>2</v>
      </c>
      <c r="AK80" s="178">
        <f>'Core Indicators'!HZ80</f>
        <v>2</v>
      </c>
      <c r="AL80" s="178">
        <f>'Core Indicators'!IH80</f>
        <v>2</v>
      </c>
      <c r="AM80" s="178">
        <f>'Core Indicators'!IP80</f>
        <v>2</v>
      </c>
      <c r="AN80" s="178">
        <f t="shared" si="44"/>
        <v>2</v>
      </c>
    </row>
    <row r="81" spans="1:40" x14ac:dyDescent="0.25">
      <c r="A81" s="197" t="str">
        <f>Lists!C:C</f>
        <v>NIC001</v>
      </c>
      <c r="B81" s="242" t="str">
        <f t="shared" si="30"/>
        <v>x</v>
      </c>
      <c r="C81" s="157">
        <f t="shared" si="31"/>
        <v>1</v>
      </c>
      <c r="D81" s="265">
        <f t="shared" si="32"/>
        <v>2</v>
      </c>
      <c r="E81" s="197">
        <f>'Core Indicators'!R81</f>
        <v>1</v>
      </c>
      <c r="F81" s="197">
        <f>'Core Indicators'!Z81</f>
        <v>2</v>
      </c>
      <c r="G81" s="157">
        <f t="shared" si="33"/>
        <v>1.5</v>
      </c>
      <c r="H81" s="197">
        <f>'Core Indicators'!AH81</f>
        <v>2</v>
      </c>
      <c r="I81" s="197">
        <f>'Core Indicators'!AP81</f>
        <v>2</v>
      </c>
      <c r="J81" s="197">
        <f>'Core Indicators'!BN81</f>
        <v>3</v>
      </c>
      <c r="K81" s="197">
        <f t="shared" si="34"/>
        <v>2.5</v>
      </c>
      <c r="L81" s="242">
        <f t="shared" si="35"/>
        <v>2.2999999999999998</v>
      </c>
      <c r="M81" s="265" t="str">
        <f t="shared" si="36"/>
        <v>x</v>
      </c>
      <c r="N81" s="198" t="str">
        <f>'Core Indicators'!DJ81</f>
        <v>x</v>
      </c>
      <c r="O81" s="198" t="str">
        <f>'Core Indicators'!DR81</f>
        <v>x</v>
      </c>
      <c r="P81" s="198" t="str">
        <f>'Core Indicators'!DZ81</f>
        <v>x</v>
      </c>
      <c r="Q81" s="198">
        <f>'Core Indicators'!EH81</f>
        <v>1</v>
      </c>
      <c r="R81" s="198">
        <f>'Core Indicators'!EP81</f>
        <v>1</v>
      </c>
      <c r="S81" s="157">
        <f t="shared" si="37"/>
        <v>1.7</v>
      </c>
      <c r="T81" s="157">
        <f t="shared" si="38"/>
        <v>1.3333333333333333</v>
      </c>
      <c r="U81" s="197">
        <v>1</v>
      </c>
      <c r="V81" s="197">
        <v>1</v>
      </c>
      <c r="W81" s="197">
        <f>'Core Indicators'!EX81</f>
        <v>3</v>
      </c>
      <c r="X81" s="157">
        <f t="shared" si="39"/>
        <v>2</v>
      </c>
      <c r="Y81" s="197">
        <v>1</v>
      </c>
      <c r="Z81" s="157">
        <f t="shared" si="40"/>
        <v>2</v>
      </c>
      <c r="AA81" s="197">
        <f>'Core Indicators'!FF81</f>
        <v>2</v>
      </c>
      <c r="AB81" s="197">
        <f t="shared" si="41"/>
        <v>2</v>
      </c>
      <c r="AC81" s="178">
        <f>'Core Indicators'!GD81</f>
        <v>2</v>
      </c>
      <c r="AD81" s="178">
        <f>'Core Indicators'!GL81</f>
        <v>2</v>
      </c>
      <c r="AE81" s="178">
        <f>'Core Indicators'!GT81</f>
        <v>2</v>
      </c>
      <c r="AF81" s="178">
        <f>'Core Indicators'!HB81</f>
        <v>2</v>
      </c>
      <c r="AG81" s="178">
        <f t="shared" si="42"/>
        <v>2</v>
      </c>
      <c r="AH81" s="178">
        <f>'Core Indicators'!HJ81</f>
        <v>2</v>
      </c>
      <c r="AI81" s="178">
        <f>'Core Indicators'!HR81</f>
        <v>2</v>
      </c>
      <c r="AJ81" s="178">
        <f t="shared" si="43"/>
        <v>2</v>
      </c>
      <c r="AK81" s="178">
        <f>'Core Indicators'!HZ81</f>
        <v>2</v>
      </c>
      <c r="AL81" s="178">
        <f>'Core Indicators'!IH81</f>
        <v>2</v>
      </c>
      <c r="AM81" s="178">
        <f>'Core Indicators'!IP81</f>
        <v>2</v>
      </c>
      <c r="AN81" s="178">
        <f t="shared" si="44"/>
        <v>2</v>
      </c>
    </row>
    <row r="82" spans="1:40" x14ac:dyDescent="0.25">
      <c r="A82" s="197" t="str">
        <f>Lists!C:C</f>
        <v>PAK001</v>
      </c>
      <c r="B82" s="242">
        <f t="shared" si="30"/>
        <v>1.9</v>
      </c>
      <c r="C82" s="157">
        <f t="shared" si="31"/>
        <v>0</v>
      </c>
      <c r="D82" s="265">
        <f t="shared" si="32"/>
        <v>2.2000000000000002</v>
      </c>
      <c r="E82" s="197">
        <f>'Core Indicators'!R82</f>
        <v>1</v>
      </c>
      <c r="F82" s="197">
        <f>'Core Indicators'!Z82</f>
        <v>2</v>
      </c>
      <c r="G82" s="157">
        <f t="shared" si="33"/>
        <v>1.5</v>
      </c>
      <c r="H82" s="197">
        <f>'Core Indicators'!AH82</f>
        <v>2</v>
      </c>
      <c r="I82" s="197">
        <f>'Core Indicators'!AP82</f>
        <v>3</v>
      </c>
      <c r="J82" s="197">
        <f>'Core Indicators'!BN82</f>
        <v>3</v>
      </c>
      <c r="K82" s="197">
        <f t="shared" si="34"/>
        <v>3</v>
      </c>
      <c r="L82" s="242">
        <f t="shared" si="35"/>
        <v>2.5</v>
      </c>
      <c r="M82" s="265">
        <f t="shared" si="36"/>
        <v>2</v>
      </c>
      <c r="N82" s="198">
        <f>'Core Indicators'!DJ82</f>
        <v>2</v>
      </c>
      <c r="O82" s="198">
        <f>'Core Indicators'!DR82</f>
        <v>2</v>
      </c>
      <c r="P82" s="198">
        <f>'Core Indicators'!DZ82</f>
        <v>2</v>
      </c>
      <c r="Q82" s="198">
        <f>'Core Indicators'!EH82</f>
        <v>2</v>
      </c>
      <c r="R82" s="198">
        <f>'Core Indicators'!EP82</f>
        <v>2</v>
      </c>
      <c r="S82" s="157">
        <f t="shared" si="37"/>
        <v>1.4</v>
      </c>
      <c r="T82" s="157">
        <f t="shared" si="38"/>
        <v>1.3333333333333333</v>
      </c>
      <c r="U82" s="197">
        <v>1</v>
      </c>
      <c r="V82" s="197">
        <v>1</v>
      </c>
      <c r="W82" s="197">
        <f>'Core Indicators'!EX82</f>
        <v>3</v>
      </c>
      <c r="X82" s="157">
        <f t="shared" si="39"/>
        <v>2</v>
      </c>
      <c r="Y82" s="197">
        <v>1</v>
      </c>
      <c r="Z82" s="157">
        <f t="shared" si="40"/>
        <v>1.5</v>
      </c>
      <c r="AA82" s="197">
        <f>'Core Indicators'!FF82</f>
        <v>1</v>
      </c>
      <c r="AB82" s="197">
        <f t="shared" si="41"/>
        <v>2</v>
      </c>
      <c r="AC82" s="178">
        <f>'Core Indicators'!GD82</f>
        <v>2</v>
      </c>
      <c r="AD82" s="178">
        <f>'Core Indicators'!GL82</f>
        <v>2</v>
      </c>
      <c r="AE82" s="178">
        <f>'Core Indicators'!GT82</f>
        <v>2</v>
      </c>
      <c r="AF82" s="178">
        <f>'Core Indicators'!HB82</f>
        <v>2</v>
      </c>
      <c r="AG82" s="178">
        <f t="shared" si="42"/>
        <v>2</v>
      </c>
      <c r="AH82" s="178">
        <f>'Core Indicators'!HJ82</f>
        <v>2</v>
      </c>
      <c r="AI82" s="178">
        <f>'Core Indicators'!HR82</f>
        <v>2</v>
      </c>
      <c r="AJ82" s="178">
        <f t="shared" si="43"/>
        <v>2</v>
      </c>
      <c r="AK82" s="178">
        <f>'Core Indicators'!HZ82</f>
        <v>2</v>
      </c>
      <c r="AL82" s="178">
        <f>'Core Indicators'!IH82</f>
        <v>2</v>
      </c>
      <c r="AM82" s="178">
        <f>'Core Indicators'!IP82</f>
        <v>2</v>
      </c>
      <c r="AN82" s="178">
        <f t="shared" si="44"/>
        <v>2</v>
      </c>
    </row>
    <row r="83" spans="1:40" x14ac:dyDescent="0.25">
      <c r="A83" s="197" t="str">
        <f>Lists!C:C</f>
        <v>PAK004</v>
      </c>
      <c r="B83" s="242" t="str">
        <f t="shared" si="30"/>
        <v>x</v>
      </c>
      <c r="C83" s="157">
        <f t="shared" si="31"/>
        <v>3</v>
      </c>
      <c r="D83" s="265">
        <f t="shared" si="32"/>
        <v>2.7</v>
      </c>
      <c r="E83" s="197">
        <f>'Core Indicators'!R83</f>
        <v>1</v>
      </c>
      <c r="F83" s="197">
        <f>'Core Indicators'!Z83</f>
        <v>3</v>
      </c>
      <c r="G83" s="157">
        <f t="shared" si="33"/>
        <v>2.1</v>
      </c>
      <c r="H83" s="197" t="str">
        <f>'Core Indicators'!AH83</f>
        <v>x</v>
      </c>
      <c r="I83" s="197" t="str">
        <f>'Core Indicators'!AP83</f>
        <v>x</v>
      </c>
      <c r="J83" s="197">
        <f>'Core Indicators'!BN83</f>
        <v>3</v>
      </c>
      <c r="K83" s="197">
        <f t="shared" si="34"/>
        <v>3</v>
      </c>
      <c r="L83" s="242">
        <f t="shared" si="35"/>
        <v>3</v>
      </c>
      <c r="M83" s="265" t="str">
        <f t="shared" si="36"/>
        <v>x</v>
      </c>
      <c r="N83" s="198" t="str">
        <f>'Core Indicators'!DJ83</f>
        <v>x</v>
      </c>
      <c r="O83" s="198" t="str">
        <f>'Core Indicators'!DR83</f>
        <v>x</v>
      </c>
      <c r="P83" s="198" t="str">
        <f>'Core Indicators'!DZ83</f>
        <v>x</v>
      </c>
      <c r="Q83" s="198" t="str">
        <f>'Core Indicators'!EH83</f>
        <v>x</v>
      </c>
      <c r="R83" s="198" t="str">
        <f>'Core Indicators'!EP83</f>
        <v>x</v>
      </c>
      <c r="S83" s="157">
        <f t="shared" si="37"/>
        <v>1.7</v>
      </c>
      <c r="T83" s="157">
        <f t="shared" si="38"/>
        <v>1.3333333333333333</v>
      </c>
      <c r="U83" s="197">
        <v>1</v>
      </c>
      <c r="V83" s="197">
        <v>1</v>
      </c>
      <c r="W83" s="197">
        <f>'Core Indicators'!EX83</f>
        <v>3</v>
      </c>
      <c r="X83" s="157">
        <f t="shared" si="39"/>
        <v>2</v>
      </c>
      <c r="Y83" s="197">
        <v>1</v>
      </c>
      <c r="Z83" s="157">
        <f t="shared" si="40"/>
        <v>2</v>
      </c>
      <c r="AA83" s="197">
        <f>'Core Indicators'!FF83</f>
        <v>2</v>
      </c>
      <c r="AB83" s="197">
        <f t="shared" si="41"/>
        <v>2</v>
      </c>
      <c r="AC83" s="178">
        <f>'Core Indicators'!GD83</f>
        <v>2</v>
      </c>
      <c r="AD83" s="178">
        <f>'Core Indicators'!GL83</f>
        <v>2</v>
      </c>
      <c r="AE83" s="178">
        <f>'Core Indicators'!GT83</f>
        <v>2</v>
      </c>
      <c r="AF83" s="178">
        <f>'Core Indicators'!HB83</f>
        <v>2</v>
      </c>
      <c r="AG83" s="178">
        <f t="shared" si="42"/>
        <v>2</v>
      </c>
      <c r="AH83" s="178">
        <f>'Core Indicators'!HJ83</f>
        <v>2</v>
      </c>
      <c r="AI83" s="178">
        <f>'Core Indicators'!HR83</f>
        <v>2</v>
      </c>
      <c r="AJ83" s="178">
        <f t="shared" si="43"/>
        <v>2</v>
      </c>
      <c r="AK83" s="178">
        <f>'Core Indicators'!HZ83</f>
        <v>2</v>
      </c>
      <c r="AL83" s="178">
        <f>'Core Indicators'!IH83</f>
        <v>2</v>
      </c>
      <c r="AM83" s="178">
        <f>'Core Indicators'!IP83</f>
        <v>2</v>
      </c>
      <c r="AN83" s="178">
        <f t="shared" si="44"/>
        <v>2</v>
      </c>
    </row>
    <row r="84" spans="1:40" x14ac:dyDescent="0.25">
      <c r="A84" s="197" t="str">
        <f>Lists!C:C</f>
        <v>PER002</v>
      </c>
      <c r="B84" s="242">
        <f t="shared" si="30"/>
        <v>2.4</v>
      </c>
      <c r="C84" s="157">
        <f t="shared" si="31"/>
        <v>2</v>
      </c>
      <c r="D84" s="265">
        <f t="shared" si="32"/>
        <v>2.1</v>
      </c>
      <c r="E84" s="197">
        <f>'Core Indicators'!R84</f>
        <v>1</v>
      </c>
      <c r="F84" s="197">
        <f>'Core Indicators'!Z84</f>
        <v>1</v>
      </c>
      <c r="G84" s="157">
        <f t="shared" si="33"/>
        <v>1</v>
      </c>
      <c r="H84" s="197">
        <f>'Core Indicators'!AH84</f>
        <v>3</v>
      </c>
      <c r="I84" s="197">
        <f>'Core Indicators'!AP84</f>
        <v>2</v>
      </c>
      <c r="J84" s="197" t="str">
        <f>'Core Indicators'!BN84</f>
        <v>x</v>
      </c>
      <c r="K84" s="197">
        <f t="shared" si="34"/>
        <v>2</v>
      </c>
      <c r="L84" s="242">
        <f t="shared" si="35"/>
        <v>2.5</v>
      </c>
      <c r="M84" s="265">
        <f t="shared" si="36"/>
        <v>3</v>
      </c>
      <c r="N84" s="198">
        <f>'Core Indicators'!DJ84</f>
        <v>3</v>
      </c>
      <c r="O84" s="198" t="str">
        <f>'Core Indicators'!DR84</f>
        <v>x</v>
      </c>
      <c r="P84" s="198">
        <f>'Core Indicators'!DZ84</f>
        <v>3</v>
      </c>
      <c r="Q84" s="198" t="str">
        <f>'Core Indicators'!EH84</f>
        <v>x</v>
      </c>
      <c r="R84" s="198" t="str">
        <f>'Core Indicators'!EP84</f>
        <v>x</v>
      </c>
      <c r="S84" s="157">
        <f t="shared" si="37"/>
        <v>1.5</v>
      </c>
      <c r="T84" s="157">
        <f t="shared" si="38"/>
        <v>1</v>
      </c>
      <c r="U84" s="197">
        <v>1</v>
      </c>
      <c r="V84" s="197">
        <v>1</v>
      </c>
      <c r="W84" s="197" t="str">
        <f>'Core Indicators'!EX84</f>
        <v>x</v>
      </c>
      <c r="X84" s="157">
        <f t="shared" si="39"/>
        <v>1</v>
      </c>
      <c r="Y84" s="197">
        <v>1</v>
      </c>
      <c r="Z84" s="157">
        <f t="shared" si="40"/>
        <v>2</v>
      </c>
      <c r="AA84" s="197">
        <f>'Core Indicators'!FF84</f>
        <v>2</v>
      </c>
      <c r="AB84" s="197">
        <f t="shared" si="41"/>
        <v>2</v>
      </c>
      <c r="AC84" s="178">
        <f>'Core Indicators'!GD84</f>
        <v>2</v>
      </c>
      <c r="AD84" s="178">
        <f>'Core Indicators'!GL84</f>
        <v>2</v>
      </c>
      <c r="AE84" s="178">
        <f>'Core Indicators'!GT84</f>
        <v>2</v>
      </c>
      <c r="AF84" s="178">
        <f>'Core Indicators'!HB84</f>
        <v>2</v>
      </c>
      <c r="AG84" s="178">
        <f t="shared" si="42"/>
        <v>2</v>
      </c>
      <c r="AH84" s="178">
        <f>'Core Indicators'!HJ84</f>
        <v>2</v>
      </c>
      <c r="AI84" s="178">
        <f>'Core Indicators'!HR84</f>
        <v>2</v>
      </c>
      <c r="AJ84" s="178">
        <f t="shared" si="43"/>
        <v>2</v>
      </c>
      <c r="AK84" s="178">
        <f>'Core Indicators'!HZ84</f>
        <v>2</v>
      </c>
      <c r="AL84" s="178">
        <f>'Core Indicators'!IH84</f>
        <v>2</v>
      </c>
      <c r="AM84" s="178">
        <f>'Core Indicators'!IP84</f>
        <v>2</v>
      </c>
      <c r="AN84" s="178">
        <f t="shared" si="44"/>
        <v>2</v>
      </c>
    </row>
    <row r="85" spans="1:40" x14ac:dyDescent="0.25">
      <c r="A85" s="197" t="str">
        <f>Lists!C:C</f>
        <v>PHL001</v>
      </c>
      <c r="B85" s="242">
        <f t="shared" si="30"/>
        <v>2.2000000000000002</v>
      </c>
      <c r="C85" s="157">
        <f t="shared" si="31"/>
        <v>1</v>
      </c>
      <c r="D85" s="265">
        <f t="shared" si="32"/>
        <v>2.2000000000000002</v>
      </c>
      <c r="E85" s="197">
        <f>'Core Indicators'!R85</f>
        <v>1</v>
      </c>
      <c r="F85" s="197">
        <f>'Core Indicators'!Z85</f>
        <v>2</v>
      </c>
      <c r="G85" s="157">
        <f t="shared" si="33"/>
        <v>1.5</v>
      </c>
      <c r="H85" s="197">
        <f>'Core Indicators'!AH85</f>
        <v>3</v>
      </c>
      <c r="I85" s="197">
        <f>'Core Indicators'!AP85</f>
        <v>2</v>
      </c>
      <c r="J85" s="197">
        <f>'Core Indicators'!BN85</f>
        <v>2</v>
      </c>
      <c r="K85" s="197">
        <f t="shared" si="34"/>
        <v>2</v>
      </c>
      <c r="L85" s="242">
        <f t="shared" si="35"/>
        <v>2.5</v>
      </c>
      <c r="M85" s="265">
        <f t="shared" si="36"/>
        <v>2.6666666666666665</v>
      </c>
      <c r="N85" s="198">
        <f>'Core Indicators'!DJ85</f>
        <v>3</v>
      </c>
      <c r="O85" s="198">
        <f>'Core Indicators'!DR85</f>
        <v>3</v>
      </c>
      <c r="P85" s="198">
        <f>'Core Indicators'!DZ85</f>
        <v>2</v>
      </c>
      <c r="Q85" s="198" t="str">
        <f>'Core Indicators'!EH85</f>
        <v>x</v>
      </c>
      <c r="R85" s="198" t="str">
        <f>'Core Indicators'!EP85</f>
        <v>x</v>
      </c>
      <c r="S85" s="157">
        <f t="shared" si="37"/>
        <v>1.6</v>
      </c>
      <c r="T85" s="157">
        <f t="shared" si="38"/>
        <v>1.1666666666666667</v>
      </c>
      <c r="U85" s="197">
        <v>1</v>
      </c>
      <c r="V85" s="197">
        <v>1</v>
      </c>
      <c r="W85" s="197">
        <f>'Core Indicators'!EX85</f>
        <v>2</v>
      </c>
      <c r="X85" s="157">
        <f t="shared" si="39"/>
        <v>1.5</v>
      </c>
      <c r="Y85" s="197">
        <v>1</v>
      </c>
      <c r="Z85" s="157">
        <f t="shared" si="40"/>
        <v>2</v>
      </c>
      <c r="AA85" s="197" t="str">
        <f>'Core Indicators'!FF85</f>
        <v>x</v>
      </c>
      <c r="AB85" s="197">
        <f t="shared" si="41"/>
        <v>2</v>
      </c>
      <c r="AC85" s="178">
        <f>'Core Indicators'!GD85</f>
        <v>2</v>
      </c>
      <c r="AD85" s="178">
        <f>'Core Indicators'!GL85</f>
        <v>2</v>
      </c>
      <c r="AE85" s="178">
        <f>'Core Indicators'!GT85</f>
        <v>2</v>
      </c>
      <c r="AF85" s="178">
        <f>'Core Indicators'!HB85</f>
        <v>2</v>
      </c>
      <c r="AG85" s="178">
        <f t="shared" si="42"/>
        <v>2</v>
      </c>
      <c r="AH85" s="178">
        <f>'Core Indicators'!HJ85</f>
        <v>2</v>
      </c>
      <c r="AI85" s="178">
        <f>'Core Indicators'!HR85</f>
        <v>2</v>
      </c>
      <c r="AJ85" s="178">
        <f t="shared" si="43"/>
        <v>2</v>
      </c>
      <c r="AK85" s="178">
        <f>'Core Indicators'!HZ85</f>
        <v>2</v>
      </c>
      <c r="AL85" s="178">
        <f>'Core Indicators'!IH85</f>
        <v>2</v>
      </c>
      <c r="AM85" s="178">
        <f>'Core Indicators'!IP85</f>
        <v>2</v>
      </c>
      <c r="AN85" s="178">
        <f t="shared" si="44"/>
        <v>2</v>
      </c>
    </row>
    <row r="86" spans="1:40" x14ac:dyDescent="0.25">
      <c r="A86" s="197" t="str">
        <f>Lists!C:C</f>
        <v>PHL003</v>
      </c>
      <c r="B86" s="242">
        <f t="shared" si="30"/>
        <v>2.1</v>
      </c>
      <c r="C86" s="157">
        <f t="shared" si="31"/>
        <v>0</v>
      </c>
      <c r="D86" s="265">
        <f t="shared" si="32"/>
        <v>2.2999999999999998</v>
      </c>
      <c r="E86" s="197">
        <f>'Core Indicators'!R86</f>
        <v>2</v>
      </c>
      <c r="F86" s="197">
        <f>'Core Indicators'!Z86</f>
        <v>2</v>
      </c>
      <c r="G86" s="157">
        <f t="shared" si="33"/>
        <v>2</v>
      </c>
      <c r="H86" s="197">
        <f>'Core Indicators'!AH86</f>
        <v>3</v>
      </c>
      <c r="I86" s="197">
        <f>'Core Indicators'!AP86</f>
        <v>2</v>
      </c>
      <c r="J86" s="197">
        <f>'Core Indicators'!BN86</f>
        <v>2</v>
      </c>
      <c r="K86" s="197">
        <f t="shared" si="34"/>
        <v>2</v>
      </c>
      <c r="L86" s="242">
        <f t="shared" si="35"/>
        <v>2.5</v>
      </c>
      <c r="M86" s="265">
        <f t="shared" si="36"/>
        <v>2.4</v>
      </c>
      <c r="N86" s="198">
        <f>'Core Indicators'!DJ86</f>
        <v>3</v>
      </c>
      <c r="O86" s="198">
        <f>'Core Indicators'!DR86</f>
        <v>2</v>
      </c>
      <c r="P86" s="198">
        <f>'Core Indicators'!DZ86</f>
        <v>3</v>
      </c>
      <c r="Q86" s="198">
        <f>'Core Indicators'!EH86</f>
        <v>2</v>
      </c>
      <c r="R86" s="198">
        <f>'Core Indicators'!EP86</f>
        <v>2</v>
      </c>
      <c r="S86" s="157">
        <f t="shared" si="37"/>
        <v>1.6</v>
      </c>
      <c r="T86" s="157">
        <f t="shared" si="38"/>
        <v>1.1666666666666667</v>
      </c>
      <c r="U86" s="197">
        <v>1</v>
      </c>
      <c r="V86" s="197">
        <v>1</v>
      </c>
      <c r="W86" s="197">
        <f>'Core Indicators'!EX86</f>
        <v>2</v>
      </c>
      <c r="X86" s="157">
        <f t="shared" si="39"/>
        <v>1.5</v>
      </c>
      <c r="Y86" s="197">
        <v>1</v>
      </c>
      <c r="Z86" s="157">
        <f t="shared" si="40"/>
        <v>2</v>
      </c>
      <c r="AA86" s="197">
        <f>'Core Indicators'!FF86</f>
        <v>2</v>
      </c>
      <c r="AB86" s="197">
        <f t="shared" si="41"/>
        <v>2</v>
      </c>
      <c r="AC86" s="178">
        <f>'Core Indicators'!GD86</f>
        <v>2</v>
      </c>
      <c r="AD86" s="178">
        <f>'Core Indicators'!GL86</f>
        <v>2</v>
      </c>
      <c r="AE86" s="178">
        <f>'Core Indicators'!GT86</f>
        <v>2</v>
      </c>
      <c r="AF86" s="178">
        <f>'Core Indicators'!HB86</f>
        <v>2</v>
      </c>
      <c r="AG86" s="178">
        <f t="shared" si="42"/>
        <v>2</v>
      </c>
      <c r="AH86" s="178">
        <f>'Core Indicators'!HJ86</f>
        <v>2</v>
      </c>
      <c r="AI86" s="178">
        <f>'Core Indicators'!HR86</f>
        <v>2</v>
      </c>
      <c r="AJ86" s="178">
        <f t="shared" si="43"/>
        <v>2</v>
      </c>
      <c r="AK86" s="178">
        <f>'Core Indicators'!HZ86</f>
        <v>2</v>
      </c>
      <c r="AL86" s="178">
        <f>'Core Indicators'!IH86</f>
        <v>2</v>
      </c>
      <c r="AM86" s="178">
        <f>'Core Indicators'!IP86</f>
        <v>2</v>
      </c>
      <c r="AN86" s="178">
        <f t="shared" si="44"/>
        <v>2</v>
      </c>
    </row>
    <row r="87" spans="1:40" x14ac:dyDescent="0.25">
      <c r="A87" s="197" t="str">
        <f>Lists!C:C</f>
        <v>PHL010</v>
      </c>
      <c r="B87" s="242">
        <f t="shared" si="30"/>
        <v>2.2999999999999998</v>
      </c>
      <c r="C87" s="157">
        <f t="shared" si="31"/>
        <v>1</v>
      </c>
      <c r="D87" s="265">
        <f t="shared" si="32"/>
        <v>2.4</v>
      </c>
      <c r="E87" s="197">
        <f>'Core Indicators'!R87</f>
        <v>1</v>
      </c>
      <c r="F87" s="197">
        <f>'Core Indicators'!Z87</f>
        <v>2</v>
      </c>
      <c r="G87" s="157">
        <f t="shared" si="33"/>
        <v>1.5</v>
      </c>
      <c r="H87" s="197">
        <f>'Core Indicators'!AH87</f>
        <v>3</v>
      </c>
      <c r="I87" s="197">
        <f>'Core Indicators'!AP87</f>
        <v>3</v>
      </c>
      <c r="J87" s="197">
        <f>'Core Indicators'!BN87</f>
        <v>2</v>
      </c>
      <c r="K87" s="197">
        <f t="shared" si="34"/>
        <v>2.5</v>
      </c>
      <c r="L87" s="242">
        <f t="shared" si="35"/>
        <v>2.8</v>
      </c>
      <c r="M87" s="265">
        <f t="shared" si="36"/>
        <v>2.6666666666666665</v>
      </c>
      <c r="N87" s="198">
        <f>'Core Indicators'!DJ87</f>
        <v>3</v>
      </c>
      <c r="O87" s="198">
        <f>'Core Indicators'!DR87</f>
        <v>3</v>
      </c>
      <c r="P87" s="198">
        <f>'Core Indicators'!DZ87</f>
        <v>2</v>
      </c>
      <c r="Q87" s="198" t="str">
        <f>'Core Indicators'!EH87</f>
        <v>x</v>
      </c>
      <c r="R87" s="198" t="str">
        <f>'Core Indicators'!EP87</f>
        <v>x</v>
      </c>
      <c r="S87" s="157">
        <f t="shared" si="37"/>
        <v>1.6</v>
      </c>
      <c r="T87" s="157">
        <f t="shared" si="38"/>
        <v>1.1666666666666667</v>
      </c>
      <c r="U87" s="197">
        <v>1</v>
      </c>
      <c r="V87" s="197">
        <v>1</v>
      </c>
      <c r="W87" s="197">
        <f>'Core Indicators'!EX87</f>
        <v>2</v>
      </c>
      <c r="X87" s="157">
        <f t="shared" si="39"/>
        <v>1.5</v>
      </c>
      <c r="Y87" s="197">
        <v>1</v>
      </c>
      <c r="Z87" s="157">
        <f t="shared" si="40"/>
        <v>2</v>
      </c>
      <c r="AA87" s="197" t="str">
        <f>'Core Indicators'!FF87</f>
        <v>x</v>
      </c>
      <c r="AB87" s="197">
        <f t="shared" si="41"/>
        <v>2</v>
      </c>
      <c r="AC87" s="178">
        <f>'Core Indicators'!GD87</f>
        <v>2</v>
      </c>
      <c r="AD87" s="178">
        <f>'Core Indicators'!GL87</f>
        <v>2</v>
      </c>
      <c r="AE87" s="178">
        <f>'Core Indicators'!GT87</f>
        <v>2</v>
      </c>
      <c r="AF87" s="178">
        <f>'Core Indicators'!HB87</f>
        <v>2</v>
      </c>
      <c r="AG87" s="178">
        <f t="shared" si="42"/>
        <v>2</v>
      </c>
      <c r="AH87" s="178">
        <f>'Core Indicators'!HJ87</f>
        <v>2</v>
      </c>
      <c r="AI87" s="178">
        <f>'Core Indicators'!HR87</f>
        <v>2</v>
      </c>
      <c r="AJ87" s="178">
        <f t="shared" si="43"/>
        <v>2</v>
      </c>
      <c r="AK87" s="178">
        <f>'Core Indicators'!HZ87</f>
        <v>2</v>
      </c>
      <c r="AL87" s="178">
        <f>'Core Indicators'!IH87</f>
        <v>2</v>
      </c>
      <c r="AM87" s="178">
        <f>'Core Indicators'!IP87</f>
        <v>2</v>
      </c>
      <c r="AN87" s="178">
        <f t="shared" si="44"/>
        <v>2</v>
      </c>
    </row>
    <row r="88" spans="1:40" x14ac:dyDescent="0.25">
      <c r="A88" s="197" t="str">
        <f>Lists!C:C</f>
        <v>PRK001</v>
      </c>
      <c r="B88" s="242">
        <f t="shared" si="30"/>
        <v>2</v>
      </c>
      <c r="C88" s="157">
        <f t="shared" si="31"/>
        <v>0</v>
      </c>
      <c r="D88" s="265">
        <f t="shared" si="32"/>
        <v>2.2999999999999998</v>
      </c>
      <c r="E88" s="197">
        <f>'Core Indicators'!R88</f>
        <v>2</v>
      </c>
      <c r="F88" s="197">
        <f>'Core Indicators'!Z88</f>
        <v>2</v>
      </c>
      <c r="G88" s="157">
        <f t="shared" si="33"/>
        <v>2</v>
      </c>
      <c r="H88" s="197">
        <f>'Core Indicators'!AH88</f>
        <v>2</v>
      </c>
      <c r="I88" s="197">
        <f>'Core Indicators'!AP88</f>
        <v>3</v>
      </c>
      <c r="J88" s="197">
        <f>'Core Indicators'!BN88</f>
        <v>3</v>
      </c>
      <c r="K88" s="197">
        <f t="shared" si="34"/>
        <v>3</v>
      </c>
      <c r="L88" s="242">
        <f t="shared" si="35"/>
        <v>2.5</v>
      </c>
      <c r="M88" s="265">
        <f t="shared" si="36"/>
        <v>2</v>
      </c>
      <c r="N88" s="198">
        <f>'Core Indicators'!DJ88</f>
        <v>2</v>
      </c>
      <c r="O88" s="198">
        <f>'Core Indicators'!DR88</f>
        <v>2</v>
      </c>
      <c r="P88" s="198">
        <f>'Core Indicators'!DZ88</f>
        <v>2</v>
      </c>
      <c r="Q88" s="198">
        <f>'Core Indicators'!EH88</f>
        <v>2</v>
      </c>
      <c r="R88" s="198">
        <f>'Core Indicators'!EP88</f>
        <v>2</v>
      </c>
      <c r="S88" s="157">
        <f t="shared" si="37"/>
        <v>1.7</v>
      </c>
      <c r="T88" s="157">
        <f t="shared" si="38"/>
        <v>1.3333333333333333</v>
      </c>
      <c r="U88" s="197">
        <v>1</v>
      </c>
      <c r="V88" s="197">
        <v>1</v>
      </c>
      <c r="W88" s="197">
        <f>'Core Indicators'!EX88</f>
        <v>3</v>
      </c>
      <c r="X88" s="157">
        <f t="shared" si="39"/>
        <v>2</v>
      </c>
      <c r="Y88" s="197">
        <v>1</v>
      </c>
      <c r="Z88" s="157">
        <f t="shared" si="40"/>
        <v>2</v>
      </c>
      <c r="AA88" s="197">
        <f>'Core Indicators'!FF88</f>
        <v>2</v>
      </c>
      <c r="AB88" s="197">
        <f t="shared" si="41"/>
        <v>2</v>
      </c>
      <c r="AC88" s="178">
        <f>'Core Indicators'!GD88</f>
        <v>2</v>
      </c>
      <c r="AD88" s="178">
        <f>'Core Indicators'!GL88</f>
        <v>2</v>
      </c>
      <c r="AE88" s="178">
        <f>'Core Indicators'!GT88</f>
        <v>2</v>
      </c>
      <c r="AF88" s="178">
        <f>'Core Indicators'!HB88</f>
        <v>2</v>
      </c>
      <c r="AG88" s="178">
        <f t="shared" si="42"/>
        <v>2</v>
      </c>
      <c r="AH88" s="178">
        <f>'Core Indicators'!HJ88</f>
        <v>2</v>
      </c>
      <c r="AI88" s="178">
        <f>'Core Indicators'!HR88</f>
        <v>2</v>
      </c>
      <c r="AJ88" s="178">
        <f t="shared" si="43"/>
        <v>2</v>
      </c>
      <c r="AK88" s="178">
        <f>'Core Indicators'!HZ88</f>
        <v>2</v>
      </c>
      <c r="AL88" s="178">
        <f>'Core Indicators'!IH88</f>
        <v>2</v>
      </c>
      <c r="AM88" s="178">
        <f>'Core Indicators'!IP88</f>
        <v>2</v>
      </c>
      <c r="AN88" s="178">
        <f t="shared" si="44"/>
        <v>2</v>
      </c>
    </row>
    <row r="89" spans="1:40" x14ac:dyDescent="0.25">
      <c r="A89" s="197" t="str">
        <f>Lists!C:C</f>
        <v>PSE002</v>
      </c>
      <c r="B89" s="242">
        <f t="shared" si="30"/>
        <v>1.3</v>
      </c>
      <c r="C89" s="157">
        <f t="shared" si="31"/>
        <v>0</v>
      </c>
      <c r="D89" s="265">
        <f t="shared" si="32"/>
        <v>1.5</v>
      </c>
      <c r="E89" s="197">
        <f>'Core Indicators'!R89</f>
        <v>1</v>
      </c>
      <c r="F89" s="197">
        <f>'Core Indicators'!Z89</f>
        <v>1</v>
      </c>
      <c r="G89" s="157">
        <f t="shared" si="33"/>
        <v>1</v>
      </c>
      <c r="H89" s="197">
        <f>'Core Indicators'!AH89</f>
        <v>1</v>
      </c>
      <c r="I89" s="197">
        <f>'Core Indicators'!AP89</f>
        <v>3</v>
      </c>
      <c r="J89" s="197">
        <f>'Core Indicators'!BN89</f>
        <v>2</v>
      </c>
      <c r="K89" s="197">
        <f t="shared" si="34"/>
        <v>2.5</v>
      </c>
      <c r="L89" s="242">
        <f t="shared" si="35"/>
        <v>1.8</v>
      </c>
      <c r="M89" s="265">
        <f t="shared" si="36"/>
        <v>1</v>
      </c>
      <c r="N89" s="198">
        <f>'Core Indicators'!DJ89</f>
        <v>1</v>
      </c>
      <c r="O89" s="198">
        <f>'Core Indicators'!DR89</f>
        <v>1</v>
      </c>
      <c r="P89" s="198">
        <f>'Core Indicators'!DZ89</f>
        <v>1</v>
      </c>
      <c r="Q89" s="198">
        <f>'Core Indicators'!EH89</f>
        <v>1</v>
      </c>
      <c r="R89" s="198">
        <f>'Core Indicators'!EP89</f>
        <v>1</v>
      </c>
      <c r="S89" s="157">
        <f t="shared" si="37"/>
        <v>1.6</v>
      </c>
      <c r="T89" s="157">
        <f t="shared" si="38"/>
        <v>1.1666666666666667</v>
      </c>
      <c r="U89" s="197">
        <v>1</v>
      </c>
      <c r="V89" s="197">
        <v>1</v>
      </c>
      <c r="W89" s="197">
        <f>'Core Indicators'!EX89</f>
        <v>2</v>
      </c>
      <c r="X89" s="157">
        <f t="shared" si="39"/>
        <v>1.5</v>
      </c>
      <c r="Y89" s="197">
        <v>1</v>
      </c>
      <c r="Z89" s="157">
        <f t="shared" si="40"/>
        <v>2</v>
      </c>
      <c r="AA89" s="197">
        <f>'Core Indicators'!FF89</f>
        <v>2</v>
      </c>
      <c r="AB89" s="197">
        <f t="shared" si="41"/>
        <v>2</v>
      </c>
      <c r="AC89" s="178">
        <f>'Core Indicators'!GD89</f>
        <v>2</v>
      </c>
      <c r="AD89" s="178">
        <f>'Core Indicators'!GL89</f>
        <v>2</v>
      </c>
      <c r="AE89" s="178">
        <f>'Core Indicators'!GT89</f>
        <v>2</v>
      </c>
      <c r="AF89" s="178">
        <f>'Core Indicators'!HB89</f>
        <v>2</v>
      </c>
      <c r="AG89" s="178">
        <f t="shared" si="42"/>
        <v>2</v>
      </c>
      <c r="AH89" s="178">
        <f>'Core Indicators'!HJ89</f>
        <v>2</v>
      </c>
      <c r="AI89" s="178">
        <f>'Core Indicators'!HR89</f>
        <v>2</v>
      </c>
      <c r="AJ89" s="178">
        <f t="shared" si="43"/>
        <v>2</v>
      </c>
      <c r="AK89" s="178">
        <f>'Core Indicators'!HZ89</f>
        <v>2</v>
      </c>
      <c r="AL89" s="178">
        <f>'Core Indicators'!IH89</f>
        <v>2</v>
      </c>
      <c r="AM89" s="178">
        <f>'Core Indicators'!IP89</f>
        <v>2</v>
      </c>
      <c r="AN89" s="178">
        <f t="shared" si="44"/>
        <v>2</v>
      </c>
    </row>
    <row r="90" spans="1:40" x14ac:dyDescent="0.25">
      <c r="A90" s="197" t="str">
        <f>Lists!C:C</f>
        <v>REG001</v>
      </c>
      <c r="B90" s="242">
        <f t="shared" si="30"/>
        <v>1.8</v>
      </c>
      <c r="C90" s="157">
        <f t="shared" si="31"/>
        <v>0</v>
      </c>
      <c r="D90" s="265">
        <f t="shared" si="32"/>
        <v>1.8</v>
      </c>
      <c r="E90" s="197">
        <f>'Core Indicators'!R90</f>
        <v>2</v>
      </c>
      <c r="F90" s="197">
        <f>'Core Indicators'!Z90</f>
        <v>1</v>
      </c>
      <c r="G90" s="157">
        <f t="shared" si="33"/>
        <v>1.5</v>
      </c>
      <c r="H90" s="197">
        <f>'Core Indicators'!AH90</f>
        <v>2</v>
      </c>
      <c r="I90" s="197">
        <f>'Core Indicators'!AP90</f>
        <v>2</v>
      </c>
      <c r="J90" s="197">
        <f>'Core Indicators'!BN90</f>
        <v>2</v>
      </c>
      <c r="K90" s="197">
        <f t="shared" si="34"/>
        <v>2</v>
      </c>
      <c r="L90" s="242">
        <f t="shared" si="35"/>
        <v>2</v>
      </c>
      <c r="M90" s="265">
        <f t="shared" si="36"/>
        <v>2</v>
      </c>
      <c r="N90" s="198">
        <f>'Core Indicators'!DJ90</f>
        <v>2</v>
      </c>
      <c r="O90" s="198">
        <f>'Core Indicators'!DR90</f>
        <v>2</v>
      </c>
      <c r="P90" s="198">
        <f>'Core Indicators'!DZ90</f>
        <v>2</v>
      </c>
      <c r="Q90" s="198">
        <f>'Core Indicators'!EH90</f>
        <v>2</v>
      </c>
      <c r="R90" s="198">
        <f>'Core Indicators'!EP90</f>
        <v>2</v>
      </c>
      <c r="S90" s="157">
        <f t="shared" si="37"/>
        <v>1.6</v>
      </c>
      <c r="T90" s="157">
        <f t="shared" si="38"/>
        <v>1.1666666666666667</v>
      </c>
      <c r="U90" s="197">
        <v>1</v>
      </c>
      <c r="V90" s="197">
        <v>1</v>
      </c>
      <c r="W90" s="197">
        <f>'Core Indicators'!EX90</f>
        <v>2</v>
      </c>
      <c r="X90" s="157">
        <f t="shared" si="39"/>
        <v>1.5</v>
      </c>
      <c r="Y90" s="197">
        <v>1</v>
      </c>
      <c r="Z90" s="157">
        <f t="shared" si="40"/>
        <v>2</v>
      </c>
      <c r="AA90" s="197">
        <f>'Core Indicators'!FF90</f>
        <v>2</v>
      </c>
      <c r="AB90" s="197">
        <f t="shared" si="41"/>
        <v>2</v>
      </c>
      <c r="AC90" s="178">
        <f>'Core Indicators'!GD90</f>
        <v>2</v>
      </c>
      <c r="AD90" s="178">
        <f>'Core Indicators'!GL90</f>
        <v>2</v>
      </c>
      <c r="AE90" s="178">
        <f>'Core Indicators'!GT90</f>
        <v>2</v>
      </c>
      <c r="AF90" s="178">
        <f>'Core Indicators'!HB90</f>
        <v>2</v>
      </c>
      <c r="AG90" s="178">
        <f t="shared" si="42"/>
        <v>2</v>
      </c>
      <c r="AH90" s="178">
        <f>'Core Indicators'!HJ90</f>
        <v>2</v>
      </c>
      <c r="AI90" s="178">
        <f>'Core Indicators'!HR90</f>
        <v>2</v>
      </c>
      <c r="AJ90" s="178">
        <f t="shared" si="43"/>
        <v>2</v>
      </c>
      <c r="AK90" s="178">
        <f>'Core Indicators'!HZ90</f>
        <v>2</v>
      </c>
      <c r="AL90" s="178">
        <f>'Core Indicators'!IH90</f>
        <v>2</v>
      </c>
      <c r="AM90" s="178">
        <f>'Core Indicators'!IP90</f>
        <v>2</v>
      </c>
      <c r="AN90" s="178">
        <f t="shared" si="44"/>
        <v>2</v>
      </c>
    </row>
    <row r="91" spans="1:40" x14ac:dyDescent="0.25">
      <c r="A91" s="197" t="str">
        <f>Lists!C:C</f>
        <v>REG002</v>
      </c>
      <c r="B91" s="242">
        <f t="shared" si="30"/>
        <v>2.2999999999999998</v>
      </c>
      <c r="C91" s="157">
        <f t="shared" si="31"/>
        <v>2</v>
      </c>
      <c r="D91" s="265">
        <f t="shared" si="32"/>
        <v>2</v>
      </c>
      <c r="E91" s="197">
        <f>'Core Indicators'!R91</f>
        <v>2</v>
      </c>
      <c r="F91" s="197">
        <f>'Core Indicators'!Z91</f>
        <v>2</v>
      </c>
      <c r="G91" s="157">
        <f t="shared" si="33"/>
        <v>2</v>
      </c>
      <c r="H91" s="197">
        <f>'Core Indicators'!AH91</f>
        <v>2</v>
      </c>
      <c r="I91" s="197">
        <f>'Core Indicators'!AP91</f>
        <v>2</v>
      </c>
      <c r="J91" s="197" t="str">
        <f>'Core Indicators'!BN91</f>
        <v>x</v>
      </c>
      <c r="K91" s="197">
        <f t="shared" si="34"/>
        <v>2</v>
      </c>
      <c r="L91" s="242">
        <f t="shared" si="35"/>
        <v>2</v>
      </c>
      <c r="M91" s="265">
        <f t="shared" si="36"/>
        <v>3</v>
      </c>
      <c r="N91" s="198">
        <f>'Core Indicators'!DJ91</f>
        <v>3</v>
      </c>
      <c r="O91" s="198">
        <f>'Core Indicators'!DR91</f>
        <v>3</v>
      </c>
      <c r="P91" s="198">
        <f>'Core Indicators'!DZ91</f>
        <v>3</v>
      </c>
      <c r="Q91" s="198">
        <f>'Core Indicators'!EH91</f>
        <v>3</v>
      </c>
      <c r="R91" s="198">
        <f>'Core Indicators'!EP91</f>
        <v>3</v>
      </c>
      <c r="S91" s="157">
        <f t="shared" si="37"/>
        <v>1.5</v>
      </c>
      <c r="T91" s="157">
        <f t="shared" si="38"/>
        <v>1</v>
      </c>
      <c r="U91" s="197">
        <v>1</v>
      </c>
      <c r="V91" s="197">
        <v>1</v>
      </c>
      <c r="W91" s="197" t="str">
        <f>'Core Indicators'!EX91</f>
        <v>x</v>
      </c>
      <c r="X91" s="157">
        <f t="shared" si="39"/>
        <v>1</v>
      </c>
      <c r="Y91" s="197">
        <v>1</v>
      </c>
      <c r="Z91" s="157">
        <f t="shared" si="40"/>
        <v>2</v>
      </c>
      <c r="AA91" s="197">
        <f>'Core Indicators'!FF91</f>
        <v>2</v>
      </c>
      <c r="AB91" s="197">
        <f t="shared" si="41"/>
        <v>2</v>
      </c>
      <c r="AC91" s="178">
        <f>'Core Indicators'!GD91</f>
        <v>2</v>
      </c>
      <c r="AD91" s="178">
        <f>'Core Indicators'!GL91</f>
        <v>2</v>
      </c>
      <c r="AE91" s="178">
        <f>'Core Indicators'!GT91</f>
        <v>2</v>
      </c>
      <c r="AF91" s="178">
        <f>'Core Indicators'!HB91</f>
        <v>2</v>
      </c>
      <c r="AG91" s="178">
        <f t="shared" si="42"/>
        <v>2</v>
      </c>
      <c r="AH91" s="178">
        <f>'Core Indicators'!HJ91</f>
        <v>2</v>
      </c>
      <c r="AI91" s="178">
        <f>'Core Indicators'!HR91</f>
        <v>2</v>
      </c>
      <c r="AJ91" s="178">
        <f t="shared" si="43"/>
        <v>2</v>
      </c>
      <c r="AK91" s="178">
        <f>'Core Indicators'!HZ91</f>
        <v>2</v>
      </c>
      <c r="AL91" s="178">
        <f>'Core Indicators'!IH91</f>
        <v>2</v>
      </c>
      <c r="AM91" s="178">
        <f>'Core Indicators'!IP91</f>
        <v>2</v>
      </c>
      <c r="AN91" s="178">
        <f t="shared" si="44"/>
        <v>2</v>
      </c>
    </row>
    <row r="92" spans="1:40" x14ac:dyDescent="0.25">
      <c r="A92" s="197" t="str">
        <f>Lists!C:C</f>
        <v>REG003</v>
      </c>
      <c r="B92" s="242" t="str">
        <f t="shared" si="30"/>
        <v>x</v>
      </c>
      <c r="C92" s="157">
        <f t="shared" si="31"/>
        <v>2</v>
      </c>
      <c r="D92" s="265">
        <f t="shared" si="32"/>
        <v>2.2999999999999998</v>
      </c>
      <c r="E92" s="197">
        <f>'Core Indicators'!R92</f>
        <v>2</v>
      </c>
      <c r="F92" s="197">
        <f>'Core Indicators'!Z92</f>
        <v>2</v>
      </c>
      <c r="G92" s="157">
        <f t="shared" si="33"/>
        <v>2</v>
      </c>
      <c r="H92" s="197">
        <f>'Core Indicators'!AH92</f>
        <v>2</v>
      </c>
      <c r="I92" s="197" t="str">
        <f>'Core Indicators'!AP92</f>
        <v>x</v>
      </c>
      <c r="J92" s="197">
        <f>'Core Indicators'!BN92</f>
        <v>3</v>
      </c>
      <c r="K92" s="197">
        <f t="shared" si="34"/>
        <v>3</v>
      </c>
      <c r="L92" s="242">
        <f t="shared" si="35"/>
        <v>2.5</v>
      </c>
      <c r="M92" s="265" t="str">
        <f t="shared" si="36"/>
        <v>x</v>
      </c>
      <c r="N92" s="198" t="str">
        <f>'Core Indicators'!DJ92</f>
        <v>x</v>
      </c>
      <c r="O92" s="198">
        <f>'Core Indicators'!DR92</f>
        <v>3</v>
      </c>
      <c r="P92" s="198">
        <f>'Core Indicators'!DZ92</f>
        <v>3</v>
      </c>
      <c r="Q92" s="198">
        <f>'Core Indicators'!EH92</f>
        <v>3</v>
      </c>
      <c r="R92" s="198">
        <f>'Core Indicators'!EP92</f>
        <v>3</v>
      </c>
      <c r="S92" s="157">
        <f t="shared" si="37"/>
        <v>1.6</v>
      </c>
      <c r="T92" s="157">
        <f t="shared" si="38"/>
        <v>1.1666666666666667</v>
      </c>
      <c r="U92" s="197">
        <v>1</v>
      </c>
      <c r="V92" s="197">
        <v>1</v>
      </c>
      <c r="W92" s="197">
        <f>'Core Indicators'!EX92</f>
        <v>2</v>
      </c>
      <c r="X92" s="157">
        <f t="shared" si="39"/>
        <v>1.5</v>
      </c>
      <c r="Y92" s="197">
        <v>1</v>
      </c>
      <c r="Z92" s="157">
        <f t="shared" si="40"/>
        <v>2</v>
      </c>
      <c r="AA92" s="197">
        <f>'Core Indicators'!FF92</f>
        <v>2</v>
      </c>
      <c r="AB92" s="197">
        <f t="shared" si="41"/>
        <v>2</v>
      </c>
      <c r="AC92" s="178">
        <f>'Core Indicators'!GD92</f>
        <v>2</v>
      </c>
      <c r="AD92" s="178">
        <f>'Core Indicators'!GL92</f>
        <v>2</v>
      </c>
      <c r="AE92" s="178">
        <f>'Core Indicators'!GT92</f>
        <v>2</v>
      </c>
      <c r="AF92" s="178">
        <f>'Core Indicators'!HB92</f>
        <v>2</v>
      </c>
      <c r="AG92" s="178">
        <f t="shared" si="42"/>
        <v>2</v>
      </c>
      <c r="AH92" s="178">
        <f>'Core Indicators'!HJ92</f>
        <v>2</v>
      </c>
      <c r="AI92" s="178">
        <f>'Core Indicators'!HR92</f>
        <v>2</v>
      </c>
      <c r="AJ92" s="178">
        <f t="shared" si="43"/>
        <v>2</v>
      </c>
      <c r="AK92" s="178">
        <f>'Core Indicators'!HZ92</f>
        <v>2</v>
      </c>
      <c r="AL92" s="178">
        <f>'Core Indicators'!IH92</f>
        <v>2</v>
      </c>
      <c r="AM92" s="178">
        <f>'Core Indicators'!IP92</f>
        <v>2</v>
      </c>
      <c r="AN92" s="178">
        <f t="shared" si="44"/>
        <v>2</v>
      </c>
    </row>
    <row r="93" spans="1:40" x14ac:dyDescent="0.25">
      <c r="A93" s="197" t="str">
        <f>Lists!C:C</f>
        <v>REG004</v>
      </c>
      <c r="B93" s="242">
        <f t="shared" si="30"/>
        <v>2.6</v>
      </c>
      <c r="C93" s="157">
        <f t="shared" si="31"/>
        <v>0</v>
      </c>
      <c r="D93" s="265">
        <f t="shared" si="32"/>
        <v>2.8</v>
      </c>
      <c r="E93" s="197">
        <f>'Core Indicators'!R93</f>
        <v>2</v>
      </c>
      <c r="F93" s="197">
        <f>'Core Indicators'!Z93</f>
        <v>3</v>
      </c>
      <c r="G93" s="157">
        <f t="shared" si="33"/>
        <v>2.5</v>
      </c>
      <c r="H93" s="197">
        <f>'Core Indicators'!AH93</f>
        <v>3</v>
      </c>
      <c r="I93" s="197">
        <f>'Core Indicators'!AP93</f>
        <v>3</v>
      </c>
      <c r="J93" s="197">
        <f>'Core Indicators'!BN93</f>
        <v>3</v>
      </c>
      <c r="K93" s="197">
        <f t="shared" si="34"/>
        <v>3</v>
      </c>
      <c r="L93" s="242">
        <f t="shared" si="35"/>
        <v>3</v>
      </c>
      <c r="M93" s="265">
        <f t="shared" si="36"/>
        <v>3</v>
      </c>
      <c r="N93" s="198">
        <f>'Core Indicators'!DJ93</f>
        <v>3</v>
      </c>
      <c r="O93" s="198">
        <f>'Core Indicators'!DR93</f>
        <v>3</v>
      </c>
      <c r="P93" s="198">
        <f>'Core Indicators'!DZ93</f>
        <v>3</v>
      </c>
      <c r="Q93" s="198">
        <f>'Core Indicators'!EH93</f>
        <v>3</v>
      </c>
      <c r="R93" s="198">
        <f>'Core Indicators'!EP93</f>
        <v>3</v>
      </c>
      <c r="S93" s="157">
        <f t="shared" si="37"/>
        <v>1.7</v>
      </c>
      <c r="T93" s="157">
        <f t="shared" si="38"/>
        <v>1.3333333333333333</v>
      </c>
      <c r="U93" s="197">
        <v>1</v>
      </c>
      <c r="V93" s="197">
        <v>1</v>
      </c>
      <c r="W93" s="197">
        <f>'Core Indicators'!EX93</f>
        <v>3</v>
      </c>
      <c r="X93" s="157">
        <f t="shared" si="39"/>
        <v>2</v>
      </c>
      <c r="Y93" s="197">
        <v>1</v>
      </c>
      <c r="Z93" s="157">
        <f t="shared" si="40"/>
        <v>2</v>
      </c>
      <c r="AA93" s="197">
        <f>'Core Indicators'!FF93</f>
        <v>2</v>
      </c>
      <c r="AB93" s="197">
        <f t="shared" si="41"/>
        <v>2</v>
      </c>
      <c r="AC93" s="178">
        <f>'Core Indicators'!GD93</f>
        <v>2</v>
      </c>
      <c r="AD93" s="178">
        <f>'Core Indicators'!GL93</f>
        <v>2</v>
      </c>
      <c r="AE93" s="178">
        <f>'Core Indicators'!GT93</f>
        <v>2</v>
      </c>
      <c r="AF93" s="178">
        <f>'Core Indicators'!HB93</f>
        <v>2</v>
      </c>
      <c r="AG93" s="178">
        <f t="shared" si="42"/>
        <v>2</v>
      </c>
      <c r="AH93" s="178">
        <f>'Core Indicators'!HJ93</f>
        <v>2</v>
      </c>
      <c r="AI93" s="178">
        <f>'Core Indicators'!HR93</f>
        <v>2</v>
      </c>
      <c r="AJ93" s="178">
        <f t="shared" si="43"/>
        <v>2</v>
      </c>
      <c r="AK93" s="178">
        <f>'Core Indicators'!HZ93</f>
        <v>2</v>
      </c>
      <c r="AL93" s="178">
        <f>'Core Indicators'!IH93</f>
        <v>2</v>
      </c>
      <c r="AM93" s="178">
        <f>'Core Indicators'!IP93</f>
        <v>2</v>
      </c>
      <c r="AN93" s="178">
        <f t="shared" si="44"/>
        <v>2</v>
      </c>
    </row>
    <row r="94" spans="1:40" x14ac:dyDescent="0.25">
      <c r="A94" s="197" t="str">
        <f>Lists!C:C</f>
        <v>REG006</v>
      </c>
      <c r="B94" s="242">
        <f t="shared" si="30"/>
        <v>2</v>
      </c>
      <c r="C94" s="157">
        <f t="shared" si="31"/>
        <v>1</v>
      </c>
      <c r="D94" s="265">
        <f t="shared" si="32"/>
        <v>2.2000000000000002</v>
      </c>
      <c r="E94" s="197">
        <f>'Core Indicators'!R94</f>
        <v>2</v>
      </c>
      <c r="F94" s="197">
        <f>'Core Indicators'!Z94</f>
        <v>2</v>
      </c>
      <c r="G94" s="157">
        <f t="shared" si="33"/>
        <v>2</v>
      </c>
      <c r="H94" s="197">
        <f>'Core Indicators'!AH94</f>
        <v>2</v>
      </c>
      <c r="I94" s="197">
        <f>'Core Indicators'!AP94</f>
        <v>2</v>
      </c>
      <c r="J94" s="197">
        <f>'Core Indicators'!BN94</f>
        <v>3</v>
      </c>
      <c r="K94" s="197">
        <f t="shared" si="34"/>
        <v>2.5</v>
      </c>
      <c r="L94" s="242">
        <f t="shared" si="35"/>
        <v>2.2999999999999998</v>
      </c>
      <c r="M94" s="265">
        <f t="shared" si="36"/>
        <v>2</v>
      </c>
      <c r="N94" s="198">
        <f>'Core Indicators'!DJ94</f>
        <v>2</v>
      </c>
      <c r="O94" s="198">
        <f>'Core Indicators'!DR94</f>
        <v>2</v>
      </c>
      <c r="P94" s="198">
        <f>'Core Indicators'!DZ94</f>
        <v>2</v>
      </c>
      <c r="Q94" s="198">
        <f>'Core Indicators'!EH94</f>
        <v>2</v>
      </c>
      <c r="R94" s="198">
        <f>'Core Indicators'!EP94</f>
        <v>2</v>
      </c>
      <c r="S94" s="157">
        <f t="shared" si="37"/>
        <v>1.7</v>
      </c>
      <c r="T94" s="157">
        <f t="shared" si="38"/>
        <v>1.3333333333333333</v>
      </c>
      <c r="U94" s="197">
        <v>1</v>
      </c>
      <c r="V94" s="197">
        <v>1</v>
      </c>
      <c r="W94" s="197">
        <f>'Core Indicators'!EX94</f>
        <v>3</v>
      </c>
      <c r="X94" s="157">
        <f t="shared" si="39"/>
        <v>2</v>
      </c>
      <c r="Y94" s="197">
        <v>1</v>
      </c>
      <c r="Z94" s="157">
        <f t="shared" si="40"/>
        <v>2</v>
      </c>
      <c r="AA94" s="197" t="str">
        <f>'Core Indicators'!FF94</f>
        <v>x</v>
      </c>
      <c r="AB94" s="197">
        <f t="shared" si="41"/>
        <v>2</v>
      </c>
      <c r="AC94" s="178">
        <f>'Core Indicators'!GD94</f>
        <v>2</v>
      </c>
      <c r="AD94" s="178">
        <f>'Core Indicators'!GL94</f>
        <v>2</v>
      </c>
      <c r="AE94" s="178">
        <f>'Core Indicators'!GT94</f>
        <v>2</v>
      </c>
      <c r="AF94" s="178">
        <f>'Core Indicators'!HB94</f>
        <v>2</v>
      </c>
      <c r="AG94" s="178">
        <f t="shared" si="42"/>
        <v>2</v>
      </c>
      <c r="AH94" s="178">
        <f>'Core Indicators'!HJ94</f>
        <v>2</v>
      </c>
      <c r="AI94" s="178">
        <f>'Core Indicators'!HR94</f>
        <v>2</v>
      </c>
      <c r="AJ94" s="178">
        <f t="shared" si="43"/>
        <v>2</v>
      </c>
      <c r="AK94" s="178">
        <f>'Core Indicators'!HZ94</f>
        <v>2</v>
      </c>
      <c r="AL94" s="178">
        <f>'Core Indicators'!IH94</f>
        <v>2</v>
      </c>
      <c r="AM94" s="178">
        <f>'Core Indicators'!IP94</f>
        <v>2</v>
      </c>
      <c r="AN94" s="178">
        <f t="shared" si="44"/>
        <v>2</v>
      </c>
    </row>
    <row r="95" spans="1:40" x14ac:dyDescent="0.25">
      <c r="A95" s="197" t="str">
        <f>Lists!C:C</f>
        <v>REG007</v>
      </c>
      <c r="B95" s="242" t="str">
        <f t="shared" si="30"/>
        <v>x</v>
      </c>
      <c r="C95" s="157">
        <f t="shared" si="31"/>
        <v>5</v>
      </c>
      <c r="D95" s="265" t="str">
        <f t="shared" si="32"/>
        <v>x</v>
      </c>
      <c r="E95" s="197" t="str">
        <f>'Core Indicators'!R95</f>
        <v>x</v>
      </c>
      <c r="F95" s="197" t="str">
        <f>'Core Indicators'!Z95</f>
        <v>x</v>
      </c>
      <c r="G95" s="157" t="str">
        <f t="shared" si="33"/>
        <v>x</v>
      </c>
      <c r="H95" s="197" t="str">
        <f>'Core Indicators'!AH95</f>
        <v>x</v>
      </c>
      <c r="I95" s="197" t="str">
        <f>'Core Indicators'!AP95</f>
        <v>x</v>
      </c>
      <c r="J95" s="197">
        <f>'Core Indicators'!BN95</f>
        <v>2</v>
      </c>
      <c r="K95" s="197">
        <f t="shared" si="34"/>
        <v>2</v>
      </c>
      <c r="L95" s="242">
        <f t="shared" si="35"/>
        <v>2</v>
      </c>
      <c r="M95" s="265" t="str">
        <f t="shared" si="36"/>
        <v>x</v>
      </c>
      <c r="N95" s="198" t="str">
        <f>'Core Indicators'!DJ95</f>
        <v>x</v>
      </c>
      <c r="O95" s="198" t="str">
        <f>'Core Indicators'!DR95</f>
        <v>x</v>
      </c>
      <c r="P95" s="198" t="str">
        <f>'Core Indicators'!DZ95</f>
        <v>x</v>
      </c>
      <c r="Q95" s="198" t="str">
        <f>'Core Indicators'!EH95</f>
        <v>x</v>
      </c>
      <c r="R95" s="198" t="str">
        <f>'Core Indicators'!EP95</f>
        <v>x</v>
      </c>
      <c r="S95" s="157">
        <f t="shared" si="37"/>
        <v>1.3</v>
      </c>
      <c r="T95" s="157">
        <f t="shared" si="38"/>
        <v>1.1666666666666667</v>
      </c>
      <c r="U95" s="197">
        <v>1</v>
      </c>
      <c r="V95" s="197">
        <v>1</v>
      </c>
      <c r="W95" s="197">
        <f>'Core Indicators'!EX95</f>
        <v>2</v>
      </c>
      <c r="X95" s="157">
        <f t="shared" si="39"/>
        <v>1.5</v>
      </c>
      <c r="Y95" s="197">
        <v>1</v>
      </c>
      <c r="Z95" s="157">
        <f t="shared" si="40"/>
        <v>1.5</v>
      </c>
      <c r="AA95" s="197">
        <f>'Core Indicators'!FF95</f>
        <v>1</v>
      </c>
      <c r="AB95" s="197">
        <f t="shared" si="41"/>
        <v>2</v>
      </c>
      <c r="AC95" s="178">
        <f>'Core Indicators'!GD95</f>
        <v>2</v>
      </c>
      <c r="AD95" s="178">
        <f>'Core Indicators'!GL95</f>
        <v>2</v>
      </c>
      <c r="AE95" s="178">
        <f>'Core Indicators'!GT95</f>
        <v>2</v>
      </c>
      <c r="AF95" s="178">
        <f>'Core Indicators'!HB95</f>
        <v>2</v>
      </c>
      <c r="AG95" s="178">
        <f t="shared" si="42"/>
        <v>2</v>
      </c>
      <c r="AH95" s="178">
        <f>'Core Indicators'!HJ95</f>
        <v>2</v>
      </c>
      <c r="AI95" s="178">
        <f>'Core Indicators'!HR95</f>
        <v>2</v>
      </c>
      <c r="AJ95" s="178">
        <f t="shared" si="43"/>
        <v>2</v>
      </c>
      <c r="AK95" s="178">
        <f>'Core Indicators'!HZ95</f>
        <v>2</v>
      </c>
      <c r="AL95" s="178">
        <f>'Core Indicators'!IH95</f>
        <v>2</v>
      </c>
      <c r="AM95" s="178">
        <f>'Core Indicators'!IP95</f>
        <v>2</v>
      </c>
      <c r="AN95" s="178">
        <f t="shared" si="44"/>
        <v>2</v>
      </c>
    </row>
    <row r="96" spans="1:40" x14ac:dyDescent="0.25">
      <c r="A96" s="197" t="str">
        <f>Lists!C:C</f>
        <v>REG008</v>
      </c>
      <c r="B96" s="242" t="str">
        <f t="shared" si="30"/>
        <v>x</v>
      </c>
      <c r="C96" s="157">
        <f t="shared" si="31"/>
        <v>5</v>
      </c>
      <c r="D96" s="265" t="str">
        <f t="shared" si="32"/>
        <v>x</v>
      </c>
      <c r="E96" s="197" t="str">
        <f>'Core Indicators'!R96</f>
        <v>x</v>
      </c>
      <c r="F96" s="197" t="str">
        <f>'Core Indicators'!Z96</f>
        <v>x</v>
      </c>
      <c r="G96" s="157" t="str">
        <f t="shared" si="33"/>
        <v>x</v>
      </c>
      <c r="H96" s="197" t="str">
        <f>'Core Indicators'!AH96</f>
        <v>x</v>
      </c>
      <c r="I96" s="197" t="str">
        <f>'Core Indicators'!AP96</f>
        <v>x</v>
      </c>
      <c r="J96" s="197">
        <f>'Core Indicators'!BN96</f>
        <v>2</v>
      </c>
      <c r="K96" s="197">
        <f t="shared" si="34"/>
        <v>2</v>
      </c>
      <c r="L96" s="242">
        <f t="shared" si="35"/>
        <v>2</v>
      </c>
      <c r="M96" s="265" t="str">
        <f t="shared" si="36"/>
        <v>x</v>
      </c>
      <c r="N96" s="198" t="str">
        <f>'Core Indicators'!DJ96</f>
        <v>x</v>
      </c>
      <c r="O96" s="198" t="str">
        <f>'Core Indicators'!DR96</f>
        <v>x</v>
      </c>
      <c r="P96" s="198" t="str">
        <f>'Core Indicators'!DZ96</f>
        <v>x</v>
      </c>
      <c r="Q96" s="198" t="str">
        <f>'Core Indicators'!EH96</f>
        <v>x</v>
      </c>
      <c r="R96" s="198" t="str">
        <f>'Core Indicators'!EP96</f>
        <v>x</v>
      </c>
      <c r="S96" s="157">
        <f t="shared" si="37"/>
        <v>1.4</v>
      </c>
      <c r="T96" s="157">
        <f t="shared" si="38"/>
        <v>1.3333333333333333</v>
      </c>
      <c r="U96" s="197">
        <v>1</v>
      </c>
      <c r="V96" s="197">
        <v>1</v>
      </c>
      <c r="W96" s="197">
        <f>'Core Indicators'!EX96</f>
        <v>3</v>
      </c>
      <c r="X96" s="157">
        <f t="shared" si="39"/>
        <v>2</v>
      </c>
      <c r="Y96" s="197">
        <v>1</v>
      </c>
      <c r="Z96" s="157">
        <f t="shared" si="40"/>
        <v>1.5</v>
      </c>
      <c r="AA96" s="197">
        <f>'Core Indicators'!FF96</f>
        <v>1</v>
      </c>
      <c r="AB96" s="197">
        <f t="shared" si="41"/>
        <v>2</v>
      </c>
      <c r="AC96" s="178">
        <f>'Core Indicators'!GD96</f>
        <v>2</v>
      </c>
      <c r="AD96" s="178">
        <f>'Core Indicators'!GL96</f>
        <v>2</v>
      </c>
      <c r="AE96" s="178">
        <f>'Core Indicators'!GT96</f>
        <v>2</v>
      </c>
      <c r="AF96" s="178">
        <f>'Core Indicators'!HB96</f>
        <v>2</v>
      </c>
      <c r="AG96" s="178">
        <f t="shared" si="42"/>
        <v>2</v>
      </c>
      <c r="AH96" s="178">
        <f>'Core Indicators'!HJ96</f>
        <v>2</v>
      </c>
      <c r="AI96" s="178">
        <f>'Core Indicators'!HR96</f>
        <v>2</v>
      </c>
      <c r="AJ96" s="178">
        <f t="shared" si="43"/>
        <v>2</v>
      </c>
      <c r="AK96" s="178">
        <f>'Core Indicators'!HZ96</f>
        <v>2</v>
      </c>
      <c r="AL96" s="178">
        <f>'Core Indicators'!IH96</f>
        <v>2</v>
      </c>
      <c r="AM96" s="178">
        <f>'Core Indicators'!IP96</f>
        <v>2</v>
      </c>
      <c r="AN96" s="178">
        <f t="shared" si="44"/>
        <v>2</v>
      </c>
    </row>
    <row r="97" spans="1:40" x14ac:dyDescent="0.25">
      <c r="A97" s="197" t="str">
        <f>Lists!C:C</f>
        <v>REG011</v>
      </c>
      <c r="B97" s="242">
        <f t="shared" si="30"/>
        <v>1.9</v>
      </c>
      <c r="C97" s="157">
        <f t="shared" si="31"/>
        <v>0</v>
      </c>
      <c r="D97" s="265">
        <f t="shared" si="32"/>
        <v>2</v>
      </c>
      <c r="E97" s="197">
        <f>'Core Indicators'!R97</f>
        <v>2</v>
      </c>
      <c r="F97" s="197">
        <f>'Core Indicators'!Z97</f>
        <v>2</v>
      </c>
      <c r="G97" s="157">
        <f t="shared" si="33"/>
        <v>2</v>
      </c>
      <c r="H97" s="197">
        <f>'Core Indicators'!AH97</f>
        <v>2</v>
      </c>
      <c r="I97" s="197">
        <f>'Core Indicators'!AP97</f>
        <v>2</v>
      </c>
      <c r="J97" s="197">
        <f>'Core Indicators'!BN97</f>
        <v>2</v>
      </c>
      <c r="K97" s="197">
        <f t="shared" si="34"/>
        <v>2</v>
      </c>
      <c r="L97" s="242">
        <f t="shared" si="35"/>
        <v>2</v>
      </c>
      <c r="M97" s="265">
        <f t="shared" si="36"/>
        <v>2</v>
      </c>
      <c r="N97" s="198">
        <f>'Core Indicators'!DJ97</f>
        <v>2</v>
      </c>
      <c r="O97" s="198" t="str">
        <f>'Core Indicators'!DR97</f>
        <v>x</v>
      </c>
      <c r="P97" s="198">
        <f>'Core Indicators'!DZ97</f>
        <v>2</v>
      </c>
      <c r="Q97" s="198" t="str">
        <f>'Core Indicators'!EH97</f>
        <v>x</v>
      </c>
      <c r="R97" s="198" t="str">
        <f>'Core Indicators'!EP97</f>
        <v>x</v>
      </c>
      <c r="S97" s="157">
        <f t="shared" si="37"/>
        <v>1.6</v>
      </c>
      <c r="T97" s="157">
        <f t="shared" si="38"/>
        <v>1.1666666666666667</v>
      </c>
      <c r="U97" s="197">
        <v>1</v>
      </c>
      <c r="V97" s="197">
        <v>1</v>
      </c>
      <c r="W97" s="197">
        <f>'Core Indicators'!EX97</f>
        <v>2</v>
      </c>
      <c r="X97" s="157">
        <f t="shared" si="39"/>
        <v>1.5</v>
      </c>
      <c r="Y97" s="197">
        <v>1</v>
      </c>
      <c r="Z97" s="157">
        <f t="shared" si="40"/>
        <v>2</v>
      </c>
      <c r="AA97" s="197">
        <f>'Core Indicators'!FF97</f>
        <v>2</v>
      </c>
      <c r="AB97" s="197">
        <f t="shared" si="41"/>
        <v>2</v>
      </c>
      <c r="AC97" s="178">
        <f>'Core Indicators'!GD97</f>
        <v>2</v>
      </c>
      <c r="AD97" s="178">
        <f>'Core Indicators'!GL97</f>
        <v>2</v>
      </c>
      <c r="AE97" s="178">
        <f>'Core Indicators'!GT97</f>
        <v>2</v>
      </c>
      <c r="AF97" s="178">
        <f>'Core Indicators'!HB97</f>
        <v>2</v>
      </c>
      <c r="AG97" s="178">
        <f t="shared" si="42"/>
        <v>2</v>
      </c>
      <c r="AH97" s="178">
        <f>'Core Indicators'!HJ97</f>
        <v>2</v>
      </c>
      <c r="AI97" s="178">
        <f>'Core Indicators'!HR97</f>
        <v>2</v>
      </c>
      <c r="AJ97" s="178">
        <f t="shared" si="43"/>
        <v>2</v>
      </c>
      <c r="AK97" s="178">
        <f>'Core Indicators'!HZ97</f>
        <v>2</v>
      </c>
      <c r="AL97" s="178">
        <f>'Core Indicators'!IH97</f>
        <v>2</v>
      </c>
      <c r="AM97" s="178">
        <f>'Core Indicators'!IP97</f>
        <v>2</v>
      </c>
      <c r="AN97" s="178">
        <f t="shared" si="44"/>
        <v>2</v>
      </c>
    </row>
    <row r="98" spans="1:40" x14ac:dyDescent="0.25">
      <c r="A98" s="197" t="str">
        <f>Lists!C:C</f>
        <v>REG012</v>
      </c>
      <c r="B98" s="242">
        <f t="shared" si="30"/>
        <v>1.9</v>
      </c>
      <c r="C98" s="157">
        <f t="shared" si="31"/>
        <v>0</v>
      </c>
      <c r="D98" s="265">
        <f t="shared" si="32"/>
        <v>2</v>
      </c>
      <c r="E98" s="197">
        <f>'Core Indicators'!R98</f>
        <v>2</v>
      </c>
      <c r="F98" s="197">
        <f>'Core Indicators'!Z98</f>
        <v>2</v>
      </c>
      <c r="G98" s="157">
        <f t="shared" si="33"/>
        <v>2</v>
      </c>
      <c r="H98" s="197">
        <f>'Core Indicators'!AH98</f>
        <v>2</v>
      </c>
      <c r="I98" s="197">
        <f>'Core Indicators'!AP98</f>
        <v>2</v>
      </c>
      <c r="J98" s="197">
        <f>'Core Indicators'!BN98</f>
        <v>2</v>
      </c>
      <c r="K98" s="197">
        <f t="shared" si="34"/>
        <v>2</v>
      </c>
      <c r="L98" s="242">
        <f t="shared" si="35"/>
        <v>2</v>
      </c>
      <c r="M98" s="265">
        <f t="shared" si="36"/>
        <v>2</v>
      </c>
      <c r="N98" s="198">
        <f>'Core Indicators'!DJ98</f>
        <v>2</v>
      </c>
      <c r="O98" s="198">
        <f>'Core Indicators'!DR98</f>
        <v>2</v>
      </c>
      <c r="P98" s="198">
        <f>'Core Indicators'!DZ98</f>
        <v>2</v>
      </c>
      <c r="Q98" s="198">
        <f>'Core Indicators'!EH98</f>
        <v>2</v>
      </c>
      <c r="R98" s="198">
        <f>'Core Indicators'!EP98</f>
        <v>2</v>
      </c>
      <c r="S98" s="157">
        <f t="shared" si="37"/>
        <v>1.6</v>
      </c>
      <c r="T98" s="157">
        <f t="shared" si="38"/>
        <v>1.1666666666666667</v>
      </c>
      <c r="U98" s="197">
        <v>1</v>
      </c>
      <c r="V98" s="197">
        <v>1</v>
      </c>
      <c r="W98" s="197">
        <f>'Core Indicators'!EX98</f>
        <v>2</v>
      </c>
      <c r="X98" s="157">
        <f t="shared" si="39"/>
        <v>1.5</v>
      </c>
      <c r="Y98" s="197">
        <v>1</v>
      </c>
      <c r="Z98" s="157">
        <f t="shared" si="40"/>
        <v>2</v>
      </c>
      <c r="AA98" s="197">
        <f>'Core Indicators'!FF98</f>
        <v>2</v>
      </c>
      <c r="AB98" s="197">
        <f t="shared" si="41"/>
        <v>2</v>
      </c>
      <c r="AC98" s="178">
        <f>'Core Indicators'!GD98</f>
        <v>2</v>
      </c>
      <c r="AD98" s="178">
        <f>'Core Indicators'!GL98</f>
        <v>2</v>
      </c>
      <c r="AE98" s="178">
        <f>'Core Indicators'!GT98</f>
        <v>2</v>
      </c>
      <c r="AF98" s="178">
        <f>'Core Indicators'!HB98</f>
        <v>2</v>
      </c>
      <c r="AG98" s="178">
        <f t="shared" si="42"/>
        <v>2</v>
      </c>
      <c r="AH98" s="178">
        <f>'Core Indicators'!HJ98</f>
        <v>2</v>
      </c>
      <c r="AI98" s="178">
        <f>'Core Indicators'!HR98</f>
        <v>2</v>
      </c>
      <c r="AJ98" s="178">
        <f t="shared" si="43"/>
        <v>2</v>
      </c>
      <c r="AK98" s="178">
        <f>'Core Indicators'!HZ98</f>
        <v>2</v>
      </c>
      <c r="AL98" s="178">
        <f>'Core Indicators'!IH98</f>
        <v>2</v>
      </c>
      <c r="AM98" s="178">
        <f>'Core Indicators'!IP98</f>
        <v>2</v>
      </c>
      <c r="AN98" s="178">
        <f t="shared" si="44"/>
        <v>2</v>
      </c>
    </row>
    <row r="99" spans="1:40" x14ac:dyDescent="0.25">
      <c r="A99" s="197" t="str">
        <f>Lists!C:C</f>
        <v>REG013</v>
      </c>
      <c r="B99" s="242" t="str">
        <f t="shared" ref="B99:B135" si="45">IF(OR(M99="x",D99="x"),"x",ROUND((5-GEOMEAN(((5-D99)/5*4+1),((5-M99)/5*4+1),((5-M99)/5*4+1)))/4*3.5+S99*0.3,1))</f>
        <v>x</v>
      </c>
      <c r="C99" s="157">
        <f t="shared" ref="C99:C135" si="46">COUNTIF(E99:F99,"x")+COUNTIF(H99:I99,"x")+COUNTIF(J99:J99,"x")+COUNTIF(M99,"x")+COUNTIF(U99:W99,"x")+COUNTIF(Y99:AB99,"x")</f>
        <v>2</v>
      </c>
      <c r="D99" s="265">
        <f t="shared" ref="D99:D135" si="47">IF(OR(L99="x",G99="x"),"x",ROUND((5-GEOMEAN(((5-L99)/5*4+1),((5-L99)/5*4+1),((5-G99)/5*4+1)))/4*5,1))</f>
        <v>2.4</v>
      </c>
      <c r="E99" s="197">
        <f>'Core Indicators'!R99</f>
        <v>1</v>
      </c>
      <c r="F99" s="197">
        <f>'Core Indicators'!Z99</f>
        <v>2</v>
      </c>
      <c r="G99" s="157">
        <f t="shared" ref="G99:G130" si="48">IF(AND(F99="x",E99="x"),"x",IF(OR(F99="x",E99="x"),AVERAGE(E99,F99),ROUND((10-GEOMEAN(((10-E99)/10*9+1),((10-F99)/10*9+1)))/9*10,1)))</f>
        <v>1.5</v>
      </c>
      <c r="H99" s="197">
        <f>'Core Indicators'!AH99</f>
        <v>3</v>
      </c>
      <c r="I99" s="197">
        <f>'Core Indicators'!AP99</f>
        <v>2</v>
      </c>
      <c r="J99" s="197">
        <f>'Core Indicators'!BN99</f>
        <v>3</v>
      </c>
      <c r="K99" s="197">
        <f t="shared" ref="K99:K130" si="49">IF(AND(J99="x",I99="x"),"x",IF(OR(J99="x",I99="x"),AVERAGE(I99,J99),ROUND((10-GEOMEAN(((10-I99)/10*9+1),((10-J99)/10*9+1)))/9*10,1)))</f>
        <v>2.5</v>
      </c>
      <c r="L99" s="242">
        <f t="shared" ref="L99:L130" si="50">IF(AND(H99="x",K99="x"),"x",IF(OR(H99="x",K99="x"),AVERAGE(H99,K99),ROUND((10-GEOMEAN(((10-H99)/10*9+1),((10-K99)/10*9+1)))/9*10,1)))</f>
        <v>2.8</v>
      </c>
      <c r="M99" s="265" t="str">
        <f t="shared" ref="M99:M130" si="51">IF(N99="x","x",AVERAGE(N99:R99))</f>
        <v>x</v>
      </c>
      <c r="N99" s="198" t="str">
        <f>'Core Indicators'!DJ99</f>
        <v>x</v>
      </c>
      <c r="O99" s="198" t="str">
        <f>'Core Indicators'!DR99</f>
        <v>x</v>
      </c>
      <c r="P99" s="198" t="str">
        <f>'Core Indicators'!DZ99</f>
        <v>x</v>
      </c>
      <c r="Q99" s="198" t="str">
        <f>'Core Indicators'!EH99</f>
        <v>x</v>
      </c>
      <c r="R99" s="198" t="str">
        <f>'Core Indicators'!EP99</f>
        <v>x</v>
      </c>
      <c r="S99" s="157">
        <f t="shared" ref="S99:S130" si="52">IF(OR(Z99="x",T99="x"),T99,ROUND((10-GEOMEAN(((10-T99)/10*9+1),((10-Z99)/10*9+1)))/9*10,1))</f>
        <v>1.7</v>
      </c>
      <c r="T99" s="157">
        <f t="shared" ref="T99:T130" si="53">AVERAGE(U99,X99,Y99)</f>
        <v>1.3333333333333333</v>
      </c>
      <c r="U99" s="197">
        <v>1</v>
      </c>
      <c r="V99" s="197">
        <v>1</v>
      </c>
      <c r="W99" s="197">
        <f>'Core Indicators'!EX99</f>
        <v>3</v>
      </c>
      <c r="X99" s="157">
        <f t="shared" ref="X99:X130" si="54">AVERAGE(V99:W99)</f>
        <v>2</v>
      </c>
      <c r="Y99" s="197">
        <v>1</v>
      </c>
      <c r="Z99" s="157">
        <f t="shared" ref="Z99:Z130" si="55">IF(AND(AA99="x",AB99="x"),"x",AVERAGE(AA99:AB99))</f>
        <v>2</v>
      </c>
      <c r="AA99" s="197" t="str">
        <f>'Core Indicators'!FF99</f>
        <v>x</v>
      </c>
      <c r="AB99" s="197">
        <f t="shared" ref="AB99:AB135" si="56">IF(AND(AJ99="x",AN99="x",AG99="x"),"x",(AVERAGE(AJ99,AN99,AG99)))</f>
        <v>2</v>
      </c>
      <c r="AC99" s="178">
        <f>'Core Indicators'!GD99</f>
        <v>2</v>
      </c>
      <c r="AD99" s="178">
        <f>'Core Indicators'!GL99</f>
        <v>2</v>
      </c>
      <c r="AE99" s="178">
        <f>'Core Indicators'!GT99</f>
        <v>2</v>
      </c>
      <c r="AF99" s="178">
        <f>'Core Indicators'!HB99</f>
        <v>2</v>
      </c>
      <c r="AG99" s="178">
        <f t="shared" ref="AG99:AG130" si="57">IF(AND(AC99="x",AD99="x",AE99="x",AF99="x"),"x",AVERAGE(AC99:AF99))</f>
        <v>2</v>
      </c>
      <c r="AH99" s="178">
        <f>'Core Indicators'!HJ99</f>
        <v>2</v>
      </c>
      <c r="AI99" s="178">
        <f>'Core Indicators'!HR99</f>
        <v>2</v>
      </c>
      <c r="AJ99" s="178">
        <f t="shared" ref="AJ99:AJ130" si="58">IF(AND(AH99="x",AI99="x"),"x",AVERAGE(AH99:AI99))</f>
        <v>2</v>
      </c>
      <c r="AK99" s="178">
        <f>'Core Indicators'!HZ99</f>
        <v>2</v>
      </c>
      <c r="AL99" s="178">
        <f>'Core Indicators'!IH99</f>
        <v>2</v>
      </c>
      <c r="AM99" s="178">
        <f>'Core Indicators'!IP99</f>
        <v>2</v>
      </c>
      <c r="AN99" s="178">
        <f t="shared" ref="AN99:AN130" si="59">IF(AND(AK99="x",AL99="x",AM99="x"),"x",AVERAGE(AK99:AM99))</f>
        <v>2</v>
      </c>
    </row>
    <row r="100" spans="1:40" x14ac:dyDescent="0.25">
      <c r="A100" s="197" t="str">
        <f>Lists!C:C</f>
        <v>RWA002</v>
      </c>
      <c r="B100" s="242">
        <f t="shared" si="45"/>
        <v>1.8</v>
      </c>
      <c r="C100" s="157">
        <f t="shared" si="46"/>
        <v>2</v>
      </c>
      <c r="D100" s="265">
        <f t="shared" si="47"/>
        <v>1.7</v>
      </c>
      <c r="E100" s="197">
        <f>'Core Indicators'!R100</f>
        <v>2</v>
      </c>
      <c r="F100" s="197">
        <f>'Core Indicators'!Z100</f>
        <v>2</v>
      </c>
      <c r="G100" s="157">
        <f t="shared" si="48"/>
        <v>2</v>
      </c>
      <c r="H100" s="197">
        <f>'Core Indicators'!AH100</f>
        <v>2</v>
      </c>
      <c r="I100" s="197">
        <f>'Core Indicators'!AP100</f>
        <v>1</v>
      </c>
      <c r="J100" s="197" t="str">
        <f>'Core Indicators'!BN100</f>
        <v>x</v>
      </c>
      <c r="K100" s="197">
        <f t="shared" si="49"/>
        <v>1</v>
      </c>
      <c r="L100" s="242">
        <f t="shared" si="50"/>
        <v>1.5</v>
      </c>
      <c r="M100" s="265">
        <f t="shared" si="51"/>
        <v>2</v>
      </c>
      <c r="N100" s="198">
        <f>'Core Indicators'!DJ100</f>
        <v>2</v>
      </c>
      <c r="O100" s="198">
        <f>'Core Indicators'!DR100</f>
        <v>2</v>
      </c>
      <c r="P100" s="198">
        <f>'Core Indicators'!DZ100</f>
        <v>2</v>
      </c>
      <c r="Q100" s="198">
        <f>'Core Indicators'!EH100</f>
        <v>2</v>
      </c>
      <c r="R100" s="198">
        <f>'Core Indicators'!EP100</f>
        <v>2</v>
      </c>
      <c r="S100" s="157">
        <f t="shared" si="52"/>
        <v>1.5</v>
      </c>
      <c r="T100" s="157">
        <f t="shared" si="53"/>
        <v>1</v>
      </c>
      <c r="U100" s="197">
        <v>1</v>
      </c>
      <c r="V100" s="197">
        <v>1</v>
      </c>
      <c r="W100" s="197" t="str">
        <f>'Core Indicators'!EX100</f>
        <v>x</v>
      </c>
      <c r="X100" s="157">
        <f t="shared" si="54"/>
        <v>1</v>
      </c>
      <c r="Y100" s="197">
        <v>1</v>
      </c>
      <c r="Z100" s="157">
        <f t="shared" si="55"/>
        <v>2</v>
      </c>
      <c r="AA100" s="197">
        <f>'Core Indicators'!FF100</f>
        <v>2</v>
      </c>
      <c r="AB100" s="197">
        <f t="shared" si="56"/>
        <v>2</v>
      </c>
      <c r="AC100" s="178">
        <f>'Core Indicators'!GD100</f>
        <v>2</v>
      </c>
      <c r="AD100" s="178">
        <f>'Core Indicators'!GL100</f>
        <v>2</v>
      </c>
      <c r="AE100" s="178">
        <f>'Core Indicators'!GT100</f>
        <v>2</v>
      </c>
      <c r="AF100" s="178">
        <f>'Core Indicators'!HB100</f>
        <v>2</v>
      </c>
      <c r="AG100" s="178">
        <f t="shared" si="57"/>
        <v>2</v>
      </c>
      <c r="AH100" s="178">
        <f>'Core Indicators'!HJ100</f>
        <v>2</v>
      </c>
      <c r="AI100" s="178">
        <f>'Core Indicators'!HR100</f>
        <v>2</v>
      </c>
      <c r="AJ100" s="178">
        <f t="shared" si="58"/>
        <v>2</v>
      </c>
      <c r="AK100" s="178">
        <f>'Core Indicators'!HZ100</f>
        <v>2</v>
      </c>
      <c r="AL100" s="178">
        <f>'Core Indicators'!IH100</f>
        <v>2</v>
      </c>
      <c r="AM100" s="178">
        <f>'Core Indicators'!IP100</f>
        <v>2</v>
      </c>
      <c r="AN100" s="178">
        <f t="shared" si="59"/>
        <v>2</v>
      </c>
    </row>
    <row r="101" spans="1:40" x14ac:dyDescent="0.25">
      <c r="A101" s="197" t="str">
        <f>Lists!C:C</f>
        <v>SDN001</v>
      </c>
      <c r="B101" s="242">
        <f t="shared" si="45"/>
        <v>1.3</v>
      </c>
      <c r="C101" s="157">
        <f t="shared" si="46"/>
        <v>0</v>
      </c>
      <c r="D101" s="265">
        <f t="shared" si="47"/>
        <v>1.4</v>
      </c>
      <c r="E101" s="197">
        <f>'Core Indicators'!R101</f>
        <v>2</v>
      </c>
      <c r="F101" s="197">
        <f>'Core Indicators'!Z101</f>
        <v>1</v>
      </c>
      <c r="G101" s="157">
        <f t="shared" si="48"/>
        <v>1.5</v>
      </c>
      <c r="H101" s="197">
        <f>'Core Indicators'!AH101</f>
        <v>1</v>
      </c>
      <c r="I101" s="197">
        <f>'Core Indicators'!AP101</f>
        <v>1</v>
      </c>
      <c r="J101" s="197">
        <f>'Core Indicators'!BN101</f>
        <v>2</v>
      </c>
      <c r="K101" s="197">
        <f t="shared" si="49"/>
        <v>1.5</v>
      </c>
      <c r="L101" s="242">
        <f t="shared" si="50"/>
        <v>1.3</v>
      </c>
      <c r="M101" s="265">
        <f t="shared" si="51"/>
        <v>1</v>
      </c>
      <c r="N101" s="198">
        <f>'Core Indicators'!DJ101</f>
        <v>1</v>
      </c>
      <c r="O101" s="198">
        <f>'Core Indicators'!DR101</f>
        <v>1</v>
      </c>
      <c r="P101" s="198">
        <f>'Core Indicators'!DZ101</f>
        <v>1</v>
      </c>
      <c r="Q101" s="198">
        <f>'Core Indicators'!EH101</f>
        <v>1</v>
      </c>
      <c r="R101" s="198">
        <f>'Core Indicators'!EP101</f>
        <v>1</v>
      </c>
      <c r="S101" s="157">
        <f t="shared" si="52"/>
        <v>1.6</v>
      </c>
      <c r="T101" s="157">
        <f t="shared" si="53"/>
        <v>1.1666666666666667</v>
      </c>
      <c r="U101" s="197">
        <v>1</v>
      </c>
      <c r="V101" s="197">
        <v>1</v>
      </c>
      <c r="W101" s="197">
        <f>'Core Indicators'!EX101</f>
        <v>2</v>
      </c>
      <c r="X101" s="157">
        <f t="shared" si="54"/>
        <v>1.5</v>
      </c>
      <c r="Y101" s="197">
        <v>1</v>
      </c>
      <c r="Z101" s="157">
        <f t="shared" si="55"/>
        <v>2</v>
      </c>
      <c r="AA101" s="197">
        <f>'Core Indicators'!FF101</f>
        <v>2</v>
      </c>
      <c r="AB101" s="197">
        <f t="shared" si="56"/>
        <v>2</v>
      </c>
      <c r="AC101" s="178">
        <f>'Core Indicators'!GD101</f>
        <v>2</v>
      </c>
      <c r="AD101" s="178">
        <f>'Core Indicators'!GL101</f>
        <v>2</v>
      </c>
      <c r="AE101" s="178">
        <f>'Core Indicators'!GT101</f>
        <v>2</v>
      </c>
      <c r="AF101" s="178">
        <f>'Core Indicators'!HB101</f>
        <v>2</v>
      </c>
      <c r="AG101" s="178">
        <f t="shared" si="57"/>
        <v>2</v>
      </c>
      <c r="AH101" s="178">
        <f>'Core Indicators'!HJ101</f>
        <v>2</v>
      </c>
      <c r="AI101" s="178">
        <f>'Core Indicators'!HR101</f>
        <v>2</v>
      </c>
      <c r="AJ101" s="178">
        <f t="shared" si="58"/>
        <v>2</v>
      </c>
      <c r="AK101" s="178">
        <f>'Core Indicators'!HZ101</f>
        <v>2</v>
      </c>
      <c r="AL101" s="178">
        <f>'Core Indicators'!IH101</f>
        <v>2</v>
      </c>
      <c r="AM101" s="178">
        <f>'Core Indicators'!IP101</f>
        <v>2</v>
      </c>
      <c r="AN101" s="178">
        <f t="shared" si="59"/>
        <v>2</v>
      </c>
    </row>
    <row r="102" spans="1:40" x14ac:dyDescent="0.25">
      <c r="A102" s="197" t="str">
        <f>Lists!C:C</f>
        <v>SDN005</v>
      </c>
      <c r="B102" s="242">
        <f t="shared" si="45"/>
        <v>1.9</v>
      </c>
      <c r="C102" s="157">
        <f t="shared" si="46"/>
        <v>0</v>
      </c>
      <c r="D102" s="265">
        <f t="shared" si="47"/>
        <v>2</v>
      </c>
      <c r="E102" s="197">
        <f>'Core Indicators'!R102</f>
        <v>2</v>
      </c>
      <c r="F102" s="197">
        <f>'Core Indicators'!Z102</f>
        <v>2</v>
      </c>
      <c r="G102" s="157">
        <f t="shared" si="48"/>
        <v>2</v>
      </c>
      <c r="H102" s="197">
        <f>'Core Indicators'!AH102</f>
        <v>2</v>
      </c>
      <c r="I102" s="197">
        <f>'Core Indicators'!AP102</f>
        <v>2</v>
      </c>
      <c r="J102" s="197">
        <f>'Core Indicators'!BN102</f>
        <v>2</v>
      </c>
      <c r="K102" s="197">
        <f t="shared" si="49"/>
        <v>2</v>
      </c>
      <c r="L102" s="242">
        <f t="shared" si="50"/>
        <v>2</v>
      </c>
      <c r="M102" s="265">
        <f t="shared" si="51"/>
        <v>2</v>
      </c>
      <c r="N102" s="198">
        <f>'Core Indicators'!DJ102</f>
        <v>2</v>
      </c>
      <c r="O102" s="198">
        <f>'Core Indicators'!DR102</f>
        <v>2</v>
      </c>
      <c r="P102" s="198">
        <f>'Core Indicators'!DZ102</f>
        <v>2</v>
      </c>
      <c r="Q102" s="198">
        <f>'Core Indicators'!EH102</f>
        <v>2</v>
      </c>
      <c r="R102" s="198">
        <f>'Core Indicators'!EP102</f>
        <v>2</v>
      </c>
      <c r="S102" s="157">
        <f t="shared" si="52"/>
        <v>1.6</v>
      </c>
      <c r="T102" s="157">
        <f t="shared" si="53"/>
        <v>1.1666666666666667</v>
      </c>
      <c r="U102" s="197">
        <v>1</v>
      </c>
      <c r="V102" s="197">
        <v>1</v>
      </c>
      <c r="W102" s="197">
        <f>'Core Indicators'!EX102</f>
        <v>2</v>
      </c>
      <c r="X102" s="157">
        <f t="shared" si="54"/>
        <v>1.5</v>
      </c>
      <c r="Y102" s="197">
        <v>1</v>
      </c>
      <c r="Z102" s="157">
        <f t="shared" si="55"/>
        <v>2</v>
      </c>
      <c r="AA102" s="197">
        <f>'Core Indicators'!FF102</f>
        <v>2</v>
      </c>
      <c r="AB102" s="197">
        <f t="shared" si="56"/>
        <v>2</v>
      </c>
      <c r="AC102" s="178">
        <f>'Core Indicators'!GD102</f>
        <v>2</v>
      </c>
      <c r="AD102" s="178">
        <f>'Core Indicators'!GL102</f>
        <v>2</v>
      </c>
      <c r="AE102" s="178">
        <f>'Core Indicators'!GT102</f>
        <v>2</v>
      </c>
      <c r="AF102" s="178">
        <f>'Core Indicators'!HB102</f>
        <v>2</v>
      </c>
      <c r="AG102" s="178">
        <f t="shared" si="57"/>
        <v>2</v>
      </c>
      <c r="AH102" s="178">
        <f>'Core Indicators'!HJ102</f>
        <v>2</v>
      </c>
      <c r="AI102" s="178">
        <f>'Core Indicators'!HR102</f>
        <v>2</v>
      </c>
      <c r="AJ102" s="178">
        <f t="shared" si="58"/>
        <v>2</v>
      </c>
      <c r="AK102" s="178">
        <f>'Core Indicators'!HZ102</f>
        <v>2</v>
      </c>
      <c r="AL102" s="178">
        <f>'Core Indicators'!IH102</f>
        <v>2</v>
      </c>
      <c r="AM102" s="178">
        <f>'Core Indicators'!IP102</f>
        <v>2</v>
      </c>
      <c r="AN102" s="178">
        <f t="shared" si="59"/>
        <v>2</v>
      </c>
    </row>
    <row r="103" spans="1:40" x14ac:dyDescent="0.25">
      <c r="A103" s="197" t="str">
        <f>Lists!C:C</f>
        <v>SDN006</v>
      </c>
      <c r="B103" s="242">
        <f t="shared" si="45"/>
        <v>1.8</v>
      </c>
      <c r="C103" s="157">
        <f t="shared" si="46"/>
        <v>0</v>
      </c>
      <c r="D103" s="265">
        <f t="shared" si="47"/>
        <v>1.8</v>
      </c>
      <c r="E103" s="197">
        <f>'Core Indicators'!R103</f>
        <v>2</v>
      </c>
      <c r="F103" s="197">
        <f>'Core Indicators'!Z103</f>
        <v>1</v>
      </c>
      <c r="G103" s="157">
        <f t="shared" si="48"/>
        <v>1.5</v>
      </c>
      <c r="H103" s="197">
        <f>'Core Indicators'!AH103</f>
        <v>2</v>
      </c>
      <c r="I103" s="197">
        <f>'Core Indicators'!AP103</f>
        <v>2</v>
      </c>
      <c r="J103" s="197">
        <f>'Core Indicators'!BN103</f>
        <v>2</v>
      </c>
      <c r="K103" s="197">
        <f t="shared" si="49"/>
        <v>2</v>
      </c>
      <c r="L103" s="242">
        <f t="shared" si="50"/>
        <v>2</v>
      </c>
      <c r="M103" s="265">
        <f t="shared" si="51"/>
        <v>2</v>
      </c>
      <c r="N103" s="198">
        <f>'Core Indicators'!DJ103</f>
        <v>2</v>
      </c>
      <c r="O103" s="198">
        <f>'Core Indicators'!DR103</f>
        <v>2</v>
      </c>
      <c r="P103" s="198">
        <f>'Core Indicators'!DZ103</f>
        <v>2</v>
      </c>
      <c r="Q103" s="198">
        <f>'Core Indicators'!EH103</f>
        <v>2</v>
      </c>
      <c r="R103" s="198">
        <f>'Core Indicators'!EP103</f>
        <v>2</v>
      </c>
      <c r="S103" s="157">
        <f t="shared" si="52"/>
        <v>1.6</v>
      </c>
      <c r="T103" s="157">
        <f t="shared" si="53"/>
        <v>1.1666666666666667</v>
      </c>
      <c r="U103" s="197">
        <v>1</v>
      </c>
      <c r="V103" s="197">
        <v>1</v>
      </c>
      <c r="W103" s="197">
        <f>'Core Indicators'!EX103</f>
        <v>2</v>
      </c>
      <c r="X103" s="157">
        <f t="shared" si="54"/>
        <v>1.5</v>
      </c>
      <c r="Y103" s="197">
        <v>1</v>
      </c>
      <c r="Z103" s="157">
        <f t="shared" si="55"/>
        <v>2</v>
      </c>
      <c r="AA103" s="197">
        <f>'Core Indicators'!FF103</f>
        <v>2</v>
      </c>
      <c r="AB103" s="197">
        <f t="shared" si="56"/>
        <v>2</v>
      </c>
      <c r="AC103" s="178">
        <f>'Core Indicators'!GD103</f>
        <v>2</v>
      </c>
      <c r="AD103" s="178">
        <f>'Core Indicators'!GL103</f>
        <v>2</v>
      </c>
      <c r="AE103" s="178">
        <f>'Core Indicators'!GT103</f>
        <v>2</v>
      </c>
      <c r="AF103" s="178">
        <f>'Core Indicators'!HB103</f>
        <v>2</v>
      </c>
      <c r="AG103" s="178">
        <f t="shared" si="57"/>
        <v>2</v>
      </c>
      <c r="AH103" s="178">
        <f>'Core Indicators'!HJ103</f>
        <v>2</v>
      </c>
      <c r="AI103" s="178">
        <f>'Core Indicators'!HR103</f>
        <v>2</v>
      </c>
      <c r="AJ103" s="178">
        <f t="shared" si="58"/>
        <v>2</v>
      </c>
      <c r="AK103" s="178">
        <f>'Core Indicators'!HZ103</f>
        <v>2</v>
      </c>
      <c r="AL103" s="178">
        <f>'Core Indicators'!IH103</f>
        <v>2</v>
      </c>
      <c r="AM103" s="178">
        <f>'Core Indicators'!IP103</f>
        <v>2</v>
      </c>
      <c r="AN103" s="178">
        <f t="shared" si="59"/>
        <v>2</v>
      </c>
    </row>
    <row r="104" spans="1:40" x14ac:dyDescent="0.25">
      <c r="A104" s="197" t="str">
        <f>Lists!C:C</f>
        <v>SDN007</v>
      </c>
      <c r="B104" s="242">
        <f t="shared" si="45"/>
        <v>1.8</v>
      </c>
      <c r="C104" s="157">
        <f t="shared" si="46"/>
        <v>0</v>
      </c>
      <c r="D104" s="265">
        <f t="shared" si="47"/>
        <v>1.9</v>
      </c>
      <c r="E104" s="197">
        <f>'Core Indicators'!R104</f>
        <v>2</v>
      </c>
      <c r="F104" s="197">
        <f>'Core Indicators'!Z104</f>
        <v>2</v>
      </c>
      <c r="G104" s="157">
        <f t="shared" si="48"/>
        <v>2</v>
      </c>
      <c r="H104" s="197">
        <f>'Core Indicators'!AH104</f>
        <v>2</v>
      </c>
      <c r="I104" s="197">
        <f>'Core Indicators'!AP104</f>
        <v>1</v>
      </c>
      <c r="J104" s="197">
        <f>'Core Indicators'!BN104</f>
        <v>2</v>
      </c>
      <c r="K104" s="197">
        <f t="shared" si="49"/>
        <v>1.5</v>
      </c>
      <c r="L104" s="242">
        <f t="shared" si="50"/>
        <v>1.8</v>
      </c>
      <c r="M104" s="265">
        <f t="shared" si="51"/>
        <v>1.8</v>
      </c>
      <c r="N104" s="198">
        <f>'Core Indicators'!DJ104</f>
        <v>2</v>
      </c>
      <c r="O104" s="198">
        <f>'Core Indicators'!DR104</f>
        <v>2</v>
      </c>
      <c r="P104" s="198">
        <f>'Core Indicators'!DZ104</f>
        <v>1</v>
      </c>
      <c r="Q104" s="198">
        <f>'Core Indicators'!EH104</f>
        <v>2</v>
      </c>
      <c r="R104" s="198">
        <f>'Core Indicators'!EP104</f>
        <v>2</v>
      </c>
      <c r="S104" s="157">
        <f t="shared" si="52"/>
        <v>1.6</v>
      </c>
      <c r="T104" s="157">
        <f t="shared" si="53"/>
        <v>1.1666666666666667</v>
      </c>
      <c r="U104" s="197">
        <v>1</v>
      </c>
      <c r="V104" s="197">
        <v>1</v>
      </c>
      <c r="W104" s="197">
        <f>'Core Indicators'!EX104</f>
        <v>2</v>
      </c>
      <c r="X104" s="157">
        <f t="shared" si="54"/>
        <v>1.5</v>
      </c>
      <c r="Y104" s="197">
        <v>1</v>
      </c>
      <c r="Z104" s="157">
        <f t="shared" si="55"/>
        <v>2</v>
      </c>
      <c r="AA104" s="197">
        <f>'Core Indicators'!FF104</f>
        <v>2</v>
      </c>
      <c r="AB104" s="197">
        <f t="shared" si="56"/>
        <v>2</v>
      </c>
      <c r="AC104" s="178">
        <f>'Core Indicators'!GD104</f>
        <v>2</v>
      </c>
      <c r="AD104" s="178">
        <f>'Core Indicators'!GL104</f>
        <v>2</v>
      </c>
      <c r="AE104" s="178">
        <f>'Core Indicators'!GT104</f>
        <v>2</v>
      </c>
      <c r="AF104" s="178">
        <f>'Core Indicators'!HB104</f>
        <v>2</v>
      </c>
      <c r="AG104" s="178">
        <f t="shared" si="57"/>
        <v>2</v>
      </c>
      <c r="AH104" s="178">
        <f>'Core Indicators'!HJ104</f>
        <v>2</v>
      </c>
      <c r="AI104" s="178">
        <f>'Core Indicators'!HR104</f>
        <v>2</v>
      </c>
      <c r="AJ104" s="178">
        <f t="shared" si="58"/>
        <v>2</v>
      </c>
      <c r="AK104" s="178">
        <f>'Core Indicators'!HZ104</f>
        <v>2</v>
      </c>
      <c r="AL104" s="178">
        <f>'Core Indicators'!IH104</f>
        <v>2</v>
      </c>
      <c r="AM104" s="178">
        <f>'Core Indicators'!IP104</f>
        <v>2</v>
      </c>
      <c r="AN104" s="178">
        <f t="shared" si="59"/>
        <v>2</v>
      </c>
    </row>
    <row r="105" spans="1:40" x14ac:dyDescent="0.25">
      <c r="A105" s="197" t="str">
        <f>Lists!C:C</f>
        <v>SDN008</v>
      </c>
      <c r="B105" s="242">
        <f t="shared" si="45"/>
        <v>1.4</v>
      </c>
      <c r="C105" s="157">
        <f t="shared" si="46"/>
        <v>0</v>
      </c>
      <c r="D105" s="265">
        <f t="shared" si="47"/>
        <v>1.7</v>
      </c>
      <c r="E105" s="197">
        <f>'Core Indicators'!R105</f>
        <v>1</v>
      </c>
      <c r="F105" s="197">
        <f>'Core Indicators'!Z105</f>
        <v>1</v>
      </c>
      <c r="G105" s="157">
        <f t="shared" si="48"/>
        <v>1</v>
      </c>
      <c r="H105" s="197">
        <f>'Core Indicators'!AH105</f>
        <v>2</v>
      </c>
      <c r="I105" s="197">
        <f>'Core Indicators'!AP105</f>
        <v>2</v>
      </c>
      <c r="J105" s="197">
        <f>'Core Indicators'!BN105</f>
        <v>2</v>
      </c>
      <c r="K105" s="197">
        <f t="shared" si="49"/>
        <v>2</v>
      </c>
      <c r="L105" s="242">
        <f t="shared" si="50"/>
        <v>2</v>
      </c>
      <c r="M105" s="265">
        <f t="shared" si="51"/>
        <v>1</v>
      </c>
      <c r="N105" s="198">
        <f>'Core Indicators'!DJ105</f>
        <v>1</v>
      </c>
      <c r="O105" s="198">
        <f>'Core Indicators'!DR105</f>
        <v>1</v>
      </c>
      <c r="P105" s="198">
        <f>'Core Indicators'!DZ105</f>
        <v>1</v>
      </c>
      <c r="Q105" s="198">
        <f>'Core Indicators'!EH105</f>
        <v>1</v>
      </c>
      <c r="R105" s="198">
        <f>'Core Indicators'!EP105</f>
        <v>1</v>
      </c>
      <c r="S105" s="157">
        <f t="shared" si="52"/>
        <v>1.6</v>
      </c>
      <c r="T105" s="157">
        <f t="shared" si="53"/>
        <v>1.1666666666666667</v>
      </c>
      <c r="U105" s="197">
        <v>1</v>
      </c>
      <c r="V105" s="197">
        <v>1</v>
      </c>
      <c r="W105" s="197">
        <f>'Core Indicators'!EX105</f>
        <v>2</v>
      </c>
      <c r="X105" s="157">
        <f t="shared" si="54"/>
        <v>1.5</v>
      </c>
      <c r="Y105" s="197">
        <v>1</v>
      </c>
      <c r="Z105" s="157">
        <f t="shared" si="55"/>
        <v>2</v>
      </c>
      <c r="AA105" s="197">
        <f>'Core Indicators'!FF105</f>
        <v>2</v>
      </c>
      <c r="AB105" s="197">
        <f t="shared" si="56"/>
        <v>2</v>
      </c>
      <c r="AC105" s="178">
        <f>'Core Indicators'!GD105</f>
        <v>2</v>
      </c>
      <c r="AD105" s="178">
        <f>'Core Indicators'!GL105</f>
        <v>2</v>
      </c>
      <c r="AE105" s="178">
        <f>'Core Indicators'!GT105</f>
        <v>2</v>
      </c>
      <c r="AF105" s="178">
        <f>'Core Indicators'!HB105</f>
        <v>2</v>
      </c>
      <c r="AG105" s="178">
        <f t="shared" si="57"/>
        <v>2</v>
      </c>
      <c r="AH105" s="178">
        <f>'Core Indicators'!HJ105</f>
        <v>2</v>
      </c>
      <c r="AI105" s="178">
        <f>'Core Indicators'!HR105</f>
        <v>2</v>
      </c>
      <c r="AJ105" s="178">
        <f t="shared" si="58"/>
        <v>2</v>
      </c>
      <c r="AK105" s="178">
        <f>'Core Indicators'!HZ105</f>
        <v>2</v>
      </c>
      <c r="AL105" s="178">
        <f>'Core Indicators'!IH105</f>
        <v>2</v>
      </c>
      <c r="AM105" s="178">
        <f>'Core Indicators'!IP105</f>
        <v>2</v>
      </c>
      <c r="AN105" s="178">
        <f t="shared" si="59"/>
        <v>2</v>
      </c>
    </row>
    <row r="106" spans="1:40" x14ac:dyDescent="0.25">
      <c r="A106" s="197" t="str">
        <f>Lists!C:C</f>
        <v>SEN002</v>
      </c>
      <c r="B106" s="242">
        <f t="shared" si="45"/>
        <v>1.7</v>
      </c>
      <c r="C106" s="157">
        <f t="shared" si="46"/>
        <v>1</v>
      </c>
      <c r="D106" s="265">
        <f t="shared" si="47"/>
        <v>1.8</v>
      </c>
      <c r="E106" s="197">
        <f>'Core Indicators'!R106</f>
        <v>1</v>
      </c>
      <c r="F106" s="197">
        <f>'Core Indicators'!Z106</f>
        <v>2</v>
      </c>
      <c r="G106" s="157">
        <f t="shared" si="48"/>
        <v>1.5</v>
      </c>
      <c r="H106" s="197">
        <f>'Core Indicators'!AH106</f>
        <v>2</v>
      </c>
      <c r="I106" s="197" t="str">
        <f>'Core Indicators'!AP106</f>
        <v>x</v>
      </c>
      <c r="J106" s="197">
        <f>'Core Indicators'!BN106</f>
        <v>2</v>
      </c>
      <c r="K106" s="197">
        <f t="shared" si="49"/>
        <v>2</v>
      </c>
      <c r="L106" s="242">
        <f t="shared" si="50"/>
        <v>2</v>
      </c>
      <c r="M106" s="265">
        <f t="shared" si="51"/>
        <v>2</v>
      </c>
      <c r="N106" s="198">
        <f>'Core Indicators'!DJ106</f>
        <v>2</v>
      </c>
      <c r="O106" s="198">
        <f>'Core Indicators'!DR106</f>
        <v>2</v>
      </c>
      <c r="P106" s="198">
        <f>'Core Indicators'!DZ106</f>
        <v>2</v>
      </c>
      <c r="Q106" s="198">
        <f>'Core Indicators'!EH106</f>
        <v>2</v>
      </c>
      <c r="R106" s="198">
        <f>'Core Indicators'!EP106</f>
        <v>2</v>
      </c>
      <c r="S106" s="157">
        <f t="shared" si="52"/>
        <v>1.3</v>
      </c>
      <c r="T106" s="157">
        <f t="shared" si="53"/>
        <v>1.1666666666666667</v>
      </c>
      <c r="U106" s="197">
        <v>1</v>
      </c>
      <c r="V106" s="197">
        <v>1</v>
      </c>
      <c r="W106" s="197">
        <f>'Core Indicators'!EX106</f>
        <v>2</v>
      </c>
      <c r="X106" s="157">
        <f t="shared" si="54"/>
        <v>1.5</v>
      </c>
      <c r="Y106" s="197">
        <v>1</v>
      </c>
      <c r="Z106" s="157">
        <f t="shared" si="55"/>
        <v>1.5</v>
      </c>
      <c r="AA106" s="197">
        <f>'Core Indicators'!FF106</f>
        <v>1</v>
      </c>
      <c r="AB106" s="197">
        <f t="shared" si="56"/>
        <v>2</v>
      </c>
      <c r="AC106" s="178">
        <f>'Core Indicators'!GD106</f>
        <v>2</v>
      </c>
      <c r="AD106" s="178">
        <f>'Core Indicators'!GL106</f>
        <v>2</v>
      </c>
      <c r="AE106" s="178">
        <f>'Core Indicators'!GT106</f>
        <v>2</v>
      </c>
      <c r="AF106" s="178">
        <f>'Core Indicators'!HB106</f>
        <v>2</v>
      </c>
      <c r="AG106" s="178">
        <f t="shared" si="57"/>
        <v>2</v>
      </c>
      <c r="AH106" s="178">
        <f>'Core Indicators'!HJ106</f>
        <v>2</v>
      </c>
      <c r="AI106" s="178">
        <f>'Core Indicators'!HR106</f>
        <v>2</v>
      </c>
      <c r="AJ106" s="178">
        <f t="shared" si="58"/>
        <v>2</v>
      </c>
      <c r="AK106" s="178">
        <f>'Core Indicators'!HZ106</f>
        <v>2</v>
      </c>
      <c r="AL106" s="178">
        <f>'Core Indicators'!IH106</f>
        <v>2</v>
      </c>
      <c r="AM106" s="178">
        <f>'Core Indicators'!IP106</f>
        <v>2</v>
      </c>
      <c r="AN106" s="178">
        <f t="shared" si="59"/>
        <v>2</v>
      </c>
    </row>
    <row r="107" spans="1:40" x14ac:dyDescent="0.25">
      <c r="A107" s="197" t="str">
        <f>Lists!C:C</f>
        <v>SLV001</v>
      </c>
      <c r="B107" s="242">
        <f t="shared" si="45"/>
        <v>1.8</v>
      </c>
      <c r="C107" s="157">
        <f t="shared" si="46"/>
        <v>0</v>
      </c>
      <c r="D107" s="265">
        <f t="shared" si="47"/>
        <v>1.8</v>
      </c>
      <c r="E107" s="197">
        <f>'Core Indicators'!R107</f>
        <v>1</v>
      </c>
      <c r="F107" s="197">
        <f>'Core Indicators'!Z107</f>
        <v>2</v>
      </c>
      <c r="G107" s="157">
        <f t="shared" si="48"/>
        <v>1.5</v>
      </c>
      <c r="H107" s="197">
        <f>'Core Indicators'!AH107</f>
        <v>2</v>
      </c>
      <c r="I107" s="197">
        <f>'Core Indicators'!AP107</f>
        <v>2</v>
      </c>
      <c r="J107" s="197">
        <f>'Core Indicators'!BN107</f>
        <v>2</v>
      </c>
      <c r="K107" s="197">
        <f t="shared" si="49"/>
        <v>2</v>
      </c>
      <c r="L107" s="242">
        <f t="shared" si="50"/>
        <v>2</v>
      </c>
      <c r="M107" s="265">
        <f t="shared" si="51"/>
        <v>2</v>
      </c>
      <c r="N107" s="198">
        <f>'Core Indicators'!DJ107</f>
        <v>2</v>
      </c>
      <c r="O107" s="198">
        <f>'Core Indicators'!DR107</f>
        <v>2</v>
      </c>
      <c r="P107" s="198">
        <f>'Core Indicators'!DZ107</f>
        <v>1</v>
      </c>
      <c r="Q107" s="198">
        <f>'Core Indicators'!EH107</f>
        <v>3</v>
      </c>
      <c r="R107" s="198" t="str">
        <f>'Core Indicators'!EP107</f>
        <v>x</v>
      </c>
      <c r="S107" s="157">
        <f t="shared" si="52"/>
        <v>1.6</v>
      </c>
      <c r="T107" s="157">
        <f t="shared" si="53"/>
        <v>1.1666666666666667</v>
      </c>
      <c r="U107" s="197">
        <v>1</v>
      </c>
      <c r="V107" s="197">
        <v>1</v>
      </c>
      <c r="W107" s="197">
        <f>'Core Indicators'!EX107</f>
        <v>2</v>
      </c>
      <c r="X107" s="157">
        <f t="shared" si="54"/>
        <v>1.5</v>
      </c>
      <c r="Y107" s="197">
        <v>1</v>
      </c>
      <c r="Z107" s="157">
        <f t="shared" si="55"/>
        <v>2</v>
      </c>
      <c r="AA107" s="197">
        <f>'Core Indicators'!FF107</f>
        <v>2</v>
      </c>
      <c r="AB107" s="197">
        <f t="shared" si="56"/>
        <v>2</v>
      </c>
      <c r="AC107" s="178">
        <f>'Core Indicators'!GD107</f>
        <v>2</v>
      </c>
      <c r="AD107" s="178">
        <f>'Core Indicators'!GL107</f>
        <v>2</v>
      </c>
      <c r="AE107" s="178">
        <f>'Core Indicators'!GT107</f>
        <v>2</v>
      </c>
      <c r="AF107" s="178">
        <f>'Core Indicators'!HB107</f>
        <v>2</v>
      </c>
      <c r="AG107" s="178">
        <f t="shared" si="57"/>
        <v>2</v>
      </c>
      <c r="AH107" s="178">
        <f>'Core Indicators'!HJ107</f>
        <v>2</v>
      </c>
      <c r="AI107" s="178">
        <f>'Core Indicators'!HR107</f>
        <v>2</v>
      </c>
      <c r="AJ107" s="178">
        <f t="shared" si="58"/>
        <v>2</v>
      </c>
      <c r="AK107" s="178">
        <f>'Core Indicators'!HZ107</f>
        <v>2</v>
      </c>
      <c r="AL107" s="178">
        <f>'Core Indicators'!IH107</f>
        <v>2</v>
      </c>
      <c r="AM107" s="178">
        <f>'Core Indicators'!IP107</f>
        <v>2</v>
      </c>
      <c r="AN107" s="178">
        <f t="shared" si="59"/>
        <v>2</v>
      </c>
    </row>
    <row r="108" spans="1:40" x14ac:dyDescent="0.25">
      <c r="A108" s="197" t="str">
        <f>Lists!C:C</f>
        <v>SOM001</v>
      </c>
      <c r="B108" s="242">
        <f t="shared" si="45"/>
        <v>1.7</v>
      </c>
      <c r="C108" s="157">
        <f t="shared" si="46"/>
        <v>0</v>
      </c>
      <c r="D108" s="265">
        <f t="shared" si="47"/>
        <v>1.8</v>
      </c>
      <c r="E108" s="197">
        <f>'Core Indicators'!R108</f>
        <v>1</v>
      </c>
      <c r="F108" s="197">
        <f>'Core Indicators'!Z108</f>
        <v>2</v>
      </c>
      <c r="G108" s="157">
        <f t="shared" si="48"/>
        <v>1.5</v>
      </c>
      <c r="H108" s="197">
        <f>'Core Indicators'!AH108</f>
        <v>2</v>
      </c>
      <c r="I108" s="197">
        <f>'Core Indicators'!AP108</f>
        <v>2</v>
      </c>
      <c r="J108" s="197">
        <f>'Core Indicators'!BN108</f>
        <v>2</v>
      </c>
      <c r="K108" s="197">
        <f t="shared" si="49"/>
        <v>2</v>
      </c>
      <c r="L108" s="242">
        <f t="shared" si="50"/>
        <v>2</v>
      </c>
      <c r="M108" s="265">
        <f t="shared" si="51"/>
        <v>2</v>
      </c>
      <c r="N108" s="198">
        <f>'Core Indicators'!DJ108</f>
        <v>2</v>
      </c>
      <c r="O108" s="198">
        <f>'Core Indicators'!DR108</f>
        <v>2</v>
      </c>
      <c r="P108" s="198">
        <f>'Core Indicators'!DZ108</f>
        <v>2</v>
      </c>
      <c r="Q108" s="198">
        <f>'Core Indicators'!EH108</f>
        <v>2</v>
      </c>
      <c r="R108" s="198">
        <f>'Core Indicators'!EP108</f>
        <v>2</v>
      </c>
      <c r="S108" s="157">
        <f t="shared" si="52"/>
        <v>1.3</v>
      </c>
      <c r="T108" s="157">
        <f t="shared" si="53"/>
        <v>1.1666666666666667</v>
      </c>
      <c r="U108" s="197">
        <v>1</v>
      </c>
      <c r="V108" s="197">
        <v>1</v>
      </c>
      <c r="W108" s="197">
        <f>'Core Indicators'!EX108</f>
        <v>2</v>
      </c>
      <c r="X108" s="157">
        <f t="shared" si="54"/>
        <v>1.5</v>
      </c>
      <c r="Y108" s="197">
        <v>1</v>
      </c>
      <c r="Z108" s="157">
        <f t="shared" si="55"/>
        <v>1.5</v>
      </c>
      <c r="AA108" s="197">
        <f>'Core Indicators'!FF108</f>
        <v>1</v>
      </c>
      <c r="AB108" s="197">
        <f t="shared" si="56"/>
        <v>2</v>
      </c>
      <c r="AC108" s="178">
        <f>'Core Indicators'!GD108</f>
        <v>2</v>
      </c>
      <c r="AD108" s="178">
        <f>'Core Indicators'!GL108</f>
        <v>2</v>
      </c>
      <c r="AE108" s="178">
        <f>'Core Indicators'!GT108</f>
        <v>2</v>
      </c>
      <c r="AF108" s="178">
        <f>'Core Indicators'!HB108</f>
        <v>2</v>
      </c>
      <c r="AG108" s="178">
        <f t="shared" si="57"/>
        <v>2</v>
      </c>
      <c r="AH108" s="178">
        <f>'Core Indicators'!HJ108</f>
        <v>2</v>
      </c>
      <c r="AI108" s="178">
        <f>'Core Indicators'!HR108</f>
        <v>2</v>
      </c>
      <c r="AJ108" s="178">
        <f t="shared" si="58"/>
        <v>2</v>
      </c>
      <c r="AK108" s="178">
        <f>'Core Indicators'!HZ108</f>
        <v>2</v>
      </c>
      <c r="AL108" s="178">
        <f>'Core Indicators'!IH108</f>
        <v>2</v>
      </c>
      <c r="AM108" s="178">
        <f>'Core Indicators'!IP108</f>
        <v>2</v>
      </c>
      <c r="AN108" s="178">
        <f t="shared" si="59"/>
        <v>2</v>
      </c>
    </row>
    <row r="109" spans="1:40" x14ac:dyDescent="0.25">
      <c r="A109" s="197" t="str">
        <f>Lists!C:C</f>
        <v>SOM002</v>
      </c>
      <c r="B109" s="242">
        <f t="shared" si="45"/>
        <v>1.8</v>
      </c>
      <c r="C109" s="157">
        <f t="shared" si="46"/>
        <v>0</v>
      </c>
      <c r="D109" s="265">
        <f t="shared" si="47"/>
        <v>1.7</v>
      </c>
      <c r="E109" s="197">
        <f>'Core Indicators'!R109</f>
        <v>2</v>
      </c>
      <c r="F109" s="197">
        <f>'Core Indicators'!Z109</f>
        <v>3</v>
      </c>
      <c r="G109" s="157">
        <f t="shared" si="48"/>
        <v>2.5</v>
      </c>
      <c r="H109" s="197">
        <f>'Core Indicators'!AH109</f>
        <v>1</v>
      </c>
      <c r="I109" s="197">
        <f>'Core Indicators'!AP109</f>
        <v>1</v>
      </c>
      <c r="J109" s="197">
        <f>'Core Indicators'!BN109</f>
        <v>2</v>
      </c>
      <c r="K109" s="197">
        <f t="shared" si="49"/>
        <v>1.5</v>
      </c>
      <c r="L109" s="242">
        <f t="shared" si="50"/>
        <v>1.3</v>
      </c>
      <c r="M109" s="265">
        <f t="shared" si="51"/>
        <v>2</v>
      </c>
      <c r="N109" s="198">
        <f>'Core Indicators'!DJ109</f>
        <v>2</v>
      </c>
      <c r="O109" s="198">
        <f>'Core Indicators'!DR109</f>
        <v>2</v>
      </c>
      <c r="P109" s="198">
        <f>'Core Indicators'!DZ109</f>
        <v>2</v>
      </c>
      <c r="Q109" s="198">
        <f>'Core Indicators'!EH109</f>
        <v>2</v>
      </c>
      <c r="R109" s="198" t="str">
        <f>'Core Indicators'!EP109</f>
        <v>x</v>
      </c>
      <c r="S109" s="157">
        <f t="shared" si="52"/>
        <v>1.6</v>
      </c>
      <c r="T109" s="157">
        <f t="shared" si="53"/>
        <v>1.1666666666666667</v>
      </c>
      <c r="U109" s="197">
        <v>1</v>
      </c>
      <c r="V109" s="197">
        <v>1</v>
      </c>
      <c r="W109" s="197">
        <f>'Core Indicators'!EX109</f>
        <v>2</v>
      </c>
      <c r="X109" s="157">
        <f t="shared" si="54"/>
        <v>1.5</v>
      </c>
      <c r="Y109" s="197">
        <v>1</v>
      </c>
      <c r="Z109" s="157">
        <f t="shared" si="55"/>
        <v>2</v>
      </c>
      <c r="AA109" s="197">
        <f>'Core Indicators'!FF109</f>
        <v>2</v>
      </c>
      <c r="AB109" s="197">
        <f t="shared" si="56"/>
        <v>2</v>
      </c>
      <c r="AC109" s="178">
        <f>'Core Indicators'!GD109</f>
        <v>2</v>
      </c>
      <c r="AD109" s="178">
        <f>'Core Indicators'!GL109</f>
        <v>2</v>
      </c>
      <c r="AE109" s="178">
        <f>'Core Indicators'!GT109</f>
        <v>2</v>
      </c>
      <c r="AF109" s="178">
        <f>'Core Indicators'!HB109</f>
        <v>2</v>
      </c>
      <c r="AG109" s="178">
        <f t="shared" si="57"/>
        <v>2</v>
      </c>
      <c r="AH109" s="178">
        <f>'Core Indicators'!HJ109</f>
        <v>2</v>
      </c>
      <c r="AI109" s="178">
        <f>'Core Indicators'!HR109</f>
        <v>2</v>
      </c>
      <c r="AJ109" s="178">
        <f t="shared" si="58"/>
        <v>2</v>
      </c>
      <c r="AK109" s="178">
        <f>'Core Indicators'!HZ109</f>
        <v>2</v>
      </c>
      <c r="AL109" s="178">
        <f>'Core Indicators'!IH109</f>
        <v>2</v>
      </c>
      <c r="AM109" s="178">
        <f>'Core Indicators'!IP109</f>
        <v>2</v>
      </c>
      <c r="AN109" s="178">
        <f t="shared" si="59"/>
        <v>2</v>
      </c>
    </row>
    <row r="110" spans="1:40" x14ac:dyDescent="0.25">
      <c r="A110" s="197" t="str">
        <f>Lists!C:C</f>
        <v>SOM005</v>
      </c>
      <c r="B110" s="242">
        <f t="shared" si="45"/>
        <v>2.2999999999999998</v>
      </c>
      <c r="C110" s="157">
        <f t="shared" si="46"/>
        <v>0</v>
      </c>
      <c r="D110" s="265">
        <f t="shared" si="47"/>
        <v>2.4</v>
      </c>
      <c r="E110" s="197">
        <f>'Core Indicators'!R110</f>
        <v>3</v>
      </c>
      <c r="F110" s="197">
        <f>'Core Indicators'!Z110</f>
        <v>2</v>
      </c>
      <c r="G110" s="157">
        <f t="shared" si="48"/>
        <v>2.5</v>
      </c>
      <c r="H110" s="197">
        <f>'Core Indicators'!AH110</f>
        <v>2</v>
      </c>
      <c r="I110" s="197">
        <f>'Core Indicators'!AP110</f>
        <v>2</v>
      </c>
      <c r="J110" s="197">
        <f>'Core Indicators'!BN110</f>
        <v>3</v>
      </c>
      <c r="K110" s="197">
        <f t="shared" si="49"/>
        <v>2.5</v>
      </c>
      <c r="L110" s="242">
        <f t="shared" si="50"/>
        <v>2.2999999999999998</v>
      </c>
      <c r="M110" s="265">
        <f t="shared" si="51"/>
        <v>2.6</v>
      </c>
      <c r="N110" s="198">
        <f>'Core Indicators'!DJ110</f>
        <v>2</v>
      </c>
      <c r="O110" s="198">
        <f>'Core Indicators'!DR110</f>
        <v>2</v>
      </c>
      <c r="P110" s="198">
        <f>'Core Indicators'!DZ110</f>
        <v>3</v>
      </c>
      <c r="Q110" s="198">
        <f>'Core Indicators'!EH110</f>
        <v>3</v>
      </c>
      <c r="R110" s="198">
        <f>'Core Indicators'!EP110</f>
        <v>3</v>
      </c>
      <c r="S110" s="157">
        <f t="shared" si="52"/>
        <v>1.9</v>
      </c>
      <c r="T110" s="157">
        <f t="shared" si="53"/>
        <v>1.1666666666666667</v>
      </c>
      <c r="U110" s="197">
        <v>1</v>
      </c>
      <c r="V110" s="197">
        <v>1</v>
      </c>
      <c r="W110" s="197">
        <f>'Core Indicators'!EX110</f>
        <v>2</v>
      </c>
      <c r="X110" s="157">
        <f t="shared" si="54"/>
        <v>1.5</v>
      </c>
      <c r="Y110" s="197">
        <v>1</v>
      </c>
      <c r="Z110" s="157">
        <f t="shared" si="55"/>
        <v>2.5</v>
      </c>
      <c r="AA110" s="197">
        <f>'Core Indicators'!FF110</f>
        <v>3</v>
      </c>
      <c r="AB110" s="197">
        <f t="shared" si="56"/>
        <v>2</v>
      </c>
      <c r="AC110" s="178">
        <f>'Core Indicators'!GD110</f>
        <v>2</v>
      </c>
      <c r="AD110" s="178">
        <f>'Core Indicators'!GL110</f>
        <v>2</v>
      </c>
      <c r="AE110" s="178">
        <f>'Core Indicators'!GT110</f>
        <v>2</v>
      </c>
      <c r="AF110" s="178">
        <f>'Core Indicators'!HB110</f>
        <v>2</v>
      </c>
      <c r="AG110" s="178">
        <f t="shared" si="57"/>
        <v>2</v>
      </c>
      <c r="AH110" s="178">
        <f>'Core Indicators'!HJ110</f>
        <v>2</v>
      </c>
      <c r="AI110" s="178">
        <f>'Core Indicators'!HR110</f>
        <v>2</v>
      </c>
      <c r="AJ110" s="178">
        <f t="shared" si="58"/>
        <v>2</v>
      </c>
      <c r="AK110" s="178">
        <f>'Core Indicators'!HZ110</f>
        <v>2</v>
      </c>
      <c r="AL110" s="178">
        <f>'Core Indicators'!IH110</f>
        <v>2</v>
      </c>
      <c r="AM110" s="178">
        <f>'Core Indicators'!IP110</f>
        <v>2</v>
      </c>
      <c r="AN110" s="178">
        <f t="shared" si="59"/>
        <v>2</v>
      </c>
    </row>
    <row r="111" spans="1:40" x14ac:dyDescent="0.25">
      <c r="A111" s="197" t="str">
        <f>Lists!C:C</f>
        <v>SSD001</v>
      </c>
      <c r="B111" s="242">
        <f t="shared" si="45"/>
        <v>1.7</v>
      </c>
      <c r="C111" s="157">
        <f t="shared" si="46"/>
        <v>0</v>
      </c>
      <c r="D111" s="265">
        <f t="shared" si="47"/>
        <v>1.8</v>
      </c>
      <c r="E111" s="197">
        <f>'Core Indicators'!R111</f>
        <v>1</v>
      </c>
      <c r="F111" s="197">
        <f>'Core Indicators'!Z111</f>
        <v>2</v>
      </c>
      <c r="G111" s="157">
        <f t="shared" si="48"/>
        <v>1.5</v>
      </c>
      <c r="H111" s="197">
        <f>'Core Indicators'!AH111</f>
        <v>2</v>
      </c>
      <c r="I111" s="197">
        <f>'Core Indicators'!AP111</f>
        <v>2</v>
      </c>
      <c r="J111" s="197">
        <f>'Core Indicators'!BN111</f>
        <v>2</v>
      </c>
      <c r="K111" s="197">
        <f t="shared" si="49"/>
        <v>2</v>
      </c>
      <c r="L111" s="242">
        <f t="shared" si="50"/>
        <v>2</v>
      </c>
      <c r="M111" s="265">
        <f t="shared" si="51"/>
        <v>2</v>
      </c>
      <c r="N111" s="198">
        <f>'Core Indicators'!DJ111</f>
        <v>2</v>
      </c>
      <c r="O111" s="198">
        <f>'Core Indicators'!DR111</f>
        <v>2</v>
      </c>
      <c r="P111" s="198">
        <f>'Core Indicators'!DZ111</f>
        <v>2</v>
      </c>
      <c r="Q111" s="198">
        <f>'Core Indicators'!EH111</f>
        <v>2</v>
      </c>
      <c r="R111" s="198">
        <f>'Core Indicators'!EP111</f>
        <v>2</v>
      </c>
      <c r="S111" s="157">
        <f t="shared" si="52"/>
        <v>1.3</v>
      </c>
      <c r="T111" s="157">
        <f t="shared" si="53"/>
        <v>1.1666666666666667</v>
      </c>
      <c r="U111" s="197">
        <v>1</v>
      </c>
      <c r="V111" s="197">
        <v>1</v>
      </c>
      <c r="W111" s="197">
        <f>'Core Indicators'!EX111</f>
        <v>2</v>
      </c>
      <c r="X111" s="157">
        <f t="shared" si="54"/>
        <v>1.5</v>
      </c>
      <c r="Y111" s="197">
        <v>1</v>
      </c>
      <c r="Z111" s="157">
        <f t="shared" si="55"/>
        <v>1.5</v>
      </c>
      <c r="AA111" s="197">
        <f>'Core Indicators'!FF111</f>
        <v>1</v>
      </c>
      <c r="AB111" s="197">
        <f t="shared" si="56"/>
        <v>2</v>
      </c>
      <c r="AC111" s="178">
        <f>'Core Indicators'!GD111</f>
        <v>2</v>
      </c>
      <c r="AD111" s="178">
        <f>'Core Indicators'!GL111</f>
        <v>2</v>
      </c>
      <c r="AE111" s="178">
        <f>'Core Indicators'!GT111</f>
        <v>2</v>
      </c>
      <c r="AF111" s="178">
        <f>'Core Indicators'!HB111</f>
        <v>2</v>
      </c>
      <c r="AG111" s="178">
        <f t="shared" si="57"/>
        <v>2</v>
      </c>
      <c r="AH111" s="178">
        <f>'Core Indicators'!HJ111</f>
        <v>2</v>
      </c>
      <c r="AI111" s="178">
        <f>'Core Indicators'!HR111</f>
        <v>2</v>
      </c>
      <c r="AJ111" s="178">
        <f t="shared" si="58"/>
        <v>2</v>
      </c>
      <c r="AK111" s="178">
        <f>'Core Indicators'!HZ111</f>
        <v>2</v>
      </c>
      <c r="AL111" s="178">
        <f>'Core Indicators'!IH111</f>
        <v>2</v>
      </c>
      <c r="AM111" s="178">
        <f>'Core Indicators'!IP111</f>
        <v>2</v>
      </c>
      <c r="AN111" s="178">
        <f t="shared" si="59"/>
        <v>2</v>
      </c>
    </row>
    <row r="112" spans="1:40" x14ac:dyDescent="0.25">
      <c r="A112" s="197" t="str">
        <f>Lists!C:C</f>
        <v>SWZ001</v>
      </c>
      <c r="B112" s="242">
        <f t="shared" si="45"/>
        <v>1.3</v>
      </c>
      <c r="C112" s="157">
        <f t="shared" si="46"/>
        <v>1</v>
      </c>
      <c r="D112" s="265">
        <f t="shared" si="47"/>
        <v>1.5</v>
      </c>
      <c r="E112" s="197">
        <f>'Core Indicators'!R112</f>
        <v>2</v>
      </c>
      <c r="F112" s="197">
        <f>'Core Indicators'!Z112</f>
        <v>1</v>
      </c>
      <c r="G112" s="157">
        <f t="shared" si="48"/>
        <v>1.5</v>
      </c>
      <c r="H112" s="197">
        <f>'Core Indicators'!AH112</f>
        <v>1</v>
      </c>
      <c r="I112" s="197" t="str">
        <f>'Core Indicators'!AP112</f>
        <v>x</v>
      </c>
      <c r="J112" s="197">
        <f>'Core Indicators'!BN112</f>
        <v>2</v>
      </c>
      <c r="K112" s="197">
        <f t="shared" si="49"/>
        <v>2</v>
      </c>
      <c r="L112" s="242">
        <f t="shared" si="50"/>
        <v>1.5</v>
      </c>
      <c r="M112" s="265">
        <f t="shared" si="51"/>
        <v>1</v>
      </c>
      <c r="N112" s="198">
        <f>'Core Indicators'!DJ112</f>
        <v>1</v>
      </c>
      <c r="O112" s="198">
        <f>'Core Indicators'!DR112</f>
        <v>1</v>
      </c>
      <c r="P112" s="198">
        <f>'Core Indicators'!DZ112</f>
        <v>1</v>
      </c>
      <c r="Q112" s="198">
        <f>'Core Indicators'!EH112</f>
        <v>1</v>
      </c>
      <c r="R112" s="198">
        <f>'Core Indicators'!EP112</f>
        <v>1</v>
      </c>
      <c r="S112" s="157">
        <f t="shared" si="52"/>
        <v>1.6</v>
      </c>
      <c r="T112" s="157">
        <f t="shared" si="53"/>
        <v>1.1666666666666667</v>
      </c>
      <c r="U112" s="197">
        <v>1</v>
      </c>
      <c r="V112" s="197">
        <v>1</v>
      </c>
      <c r="W112" s="197">
        <f>'Core Indicators'!EX112</f>
        <v>2</v>
      </c>
      <c r="X112" s="157">
        <f t="shared" si="54"/>
        <v>1.5</v>
      </c>
      <c r="Y112" s="197">
        <v>1</v>
      </c>
      <c r="Z112" s="157">
        <f t="shared" si="55"/>
        <v>2</v>
      </c>
      <c r="AA112" s="197">
        <f>'Core Indicators'!FF112</f>
        <v>2</v>
      </c>
      <c r="AB112" s="197">
        <f t="shared" si="56"/>
        <v>2</v>
      </c>
      <c r="AC112" s="178">
        <f>'Core Indicators'!GD112</f>
        <v>2</v>
      </c>
      <c r="AD112" s="178">
        <f>'Core Indicators'!GL112</f>
        <v>2</v>
      </c>
      <c r="AE112" s="178">
        <f>'Core Indicators'!GT112</f>
        <v>2</v>
      </c>
      <c r="AF112" s="178">
        <f>'Core Indicators'!HB112</f>
        <v>2</v>
      </c>
      <c r="AG112" s="178">
        <f t="shared" si="57"/>
        <v>2</v>
      </c>
      <c r="AH112" s="178">
        <f>'Core Indicators'!HJ112</f>
        <v>2</v>
      </c>
      <c r="AI112" s="178">
        <f>'Core Indicators'!HR112</f>
        <v>2</v>
      </c>
      <c r="AJ112" s="178">
        <f t="shared" si="58"/>
        <v>2</v>
      </c>
      <c r="AK112" s="178">
        <f>'Core Indicators'!HZ112</f>
        <v>2</v>
      </c>
      <c r="AL112" s="178">
        <f>'Core Indicators'!IH112</f>
        <v>2</v>
      </c>
      <c r="AM112" s="178">
        <f>'Core Indicators'!IP112</f>
        <v>2</v>
      </c>
      <c r="AN112" s="178">
        <f t="shared" si="59"/>
        <v>2</v>
      </c>
    </row>
    <row r="113" spans="1:40" x14ac:dyDescent="0.25">
      <c r="A113" s="197" t="str">
        <f>Lists!C:C</f>
        <v>SYR001</v>
      </c>
      <c r="B113" s="242">
        <f t="shared" si="45"/>
        <v>1.9</v>
      </c>
      <c r="C113" s="157">
        <f t="shared" si="46"/>
        <v>0</v>
      </c>
      <c r="D113" s="265">
        <f t="shared" si="47"/>
        <v>2.2000000000000002</v>
      </c>
      <c r="E113" s="197">
        <f>'Core Indicators'!R113</f>
        <v>1</v>
      </c>
      <c r="F113" s="197">
        <f>'Core Indicators'!Z113</f>
        <v>2</v>
      </c>
      <c r="G113" s="157">
        <f t="shared" si="48"/>
        <v>1.5</v>
      </c>
      <c r="H113" s="197">
        <f>'Core Indicators'!AH113</f>
        <v>2</v>
      </c>
      <c r="I113" s="197">
        <f>'Core Indicators'!AP113</f>
        <v>3</v>
      </c>
      <c r="J113" s="197">
        <f>'Core Indicators'!BN113</f>
        <v>3</v>
      </c>
      <c r="K113" s="197">
        <f t="shared" si="49"/>
        <v>3</v>
      </c>
      <c r="L113" s="242">
        <f t="shared" si="50"/>
        <v>2.5</v>
      </c>
      <c r="M113" s="265">
        <f t="shared" si="51"/>
        <v>2</v>
      </c>
      <c r="N113" s="198">
        <f>'Core Indicators'!DJ113</f>
        <v>2</v>
      </c>
      <c r="O113" s="198">
        <f>'Core Indicators'!DR113</f>
        <v>2</v>
      </c>
      <c r="P113" s="198">
        <f>'Core Indicators'!DZ113</f>
        <v>2</v>
      </c>
      <c r="Q113" s="198">
        <f>'Core Indicators'!EH113</f>
        <v>2</v>
      </c>
      <c r="R113" s="198">
        <f>'Core Indicators'!EP113</f>
        <v>2</v>
      </c>
      <c r="S113" s="157">
        <f t="shared" si="52"/>
        <v>1.4</v>
      </c>
      <c r="T113" s="157">
        <f t="shared" si="53"/>
        <v>1.3333333333333333</v>
      </c>
      <c r="U113" s="197">
        <v>1</v>
      </c>
      <c r="V113" s="197">
        <v>1</v>
      </c>
      <c r="W113" s="197">
        <f>'Core Indicators'!EX113</f>
        <v>3</v>
      </c>
      <c r="X113" s="157">
        <f t="shared" si="54"/>
        <v>2</v>
      </c>
      <c r="Y113" s="197">
        <v>1</v>
      </c>
      <c r="Z113" s="157">
        <f t="shared" si="55"/>
        <v>1.5</v>
      </c>
      <c r="AA113" s="197">
        <f>'Core Indicators'!FF113</f>
        <v>1</v>
      </c>
      <c r="AB113" s="197">
        <f t="shared" si="56"/>
        <v>2</v>
      </c>
      <c r="AC113" s="178">
        <f>'Core Indicators'!GD113</f>
        <v>2</v>
      </c>
      <c r="AD113" s="178">
        <f>'Core Indicators'!GL113</f>
        <v>2</v>
      </c>
      <c r="AE113" s="178">
        <f>'Core Indicators'!GT113</f>
        <v>2</v>
      </c>
      <c r="AF113" s="178">
        <f>'Core Indicators'!HB113</f>
        <v>2</v>
      </c>
      <c r="AG113" s="178">
        <f t="shared" si="57"/>
        <v>2</v>
      </c>
      <c r="AH113" s="178">
        <f>'Core Indicators'!HJ113</f>
        <v>2</v>
      </c>
      <c r="AI113" s="178">
        <f>'Core Indicators'!HR113</f>
        <v>2</v>
      </c>
      <c r="AJ113" s="178">
        <f t="shared" si="58"/>
        <v>2</v>
      </c>
      <c r="AK113" s="178">
        <f>'Core Indicators'!HZ113</f>
        <v>2</v>
      </c>
      <c r="AL113" s="178">
        <f>'Core Indicators'!IH113</f>
        <v>2</v>
      </c>
      <c r="AM113" s="178">
        <f>'Core Indicators'!IP113</f>
        <v>2</v>
      </c>
      <c r="AN113" s="178">
        <f t="shared" si="59"/>
        <v>2</v>
      </c>
    </row>
    <row r="114" spans="1:40" x14ac:dyDescent="0.25">
      <c r="A114" s="197" t="str">
        <f>Lists!C:C</f>
        <v>TCD001</v>
      </c>
      <c r="B114" s="242">
        <f t="shared" si="45"/>
        <v>2.2999999999999998</v>
      </c>
      <c r="C114" s="157">
        <f t="shared" si="46"/>
        <v>0</v>
      </c>
      <c r="D114" s="265">
        <f t="shared" si="47"/>
        <v>1.9</v>
      </c>
      <c r="E114" s="197">
        <f>'Core Indicators'!R114</f>
        <v>1</v>
      </c>
      <c r="F114" s="197">
        <f>'Core Indicators'!Z114</f>
        <v>2</v>
      </c>
      <c r="G114" s="157">
        <f t="shared" si="48"/>
        <v>1.5</v>
      </c>
      <c r="H114" s="197">
        <f>'Core Indicators'!AH114</f>
        <v>3</v>
      </c>
      <c r="I114" s="197">
        <f>'Core Indicators'!AP114</f>
        <v>1</v>
      </c>
      <c r="J114" s="197">
        <f>'Core Indicators'!BN114</f>
        <v>1</v>
      </c>
      <c r="K114" s="197">
        <f t="shared" si="49"/>
        <v>1</v>
      </c>
      <c r="L114" s="242">
        <f t="shared" si="50"/>
        <v>2.1</v>
      </c>
      <c r="M114" s="265">
        <f t="shared" si="51"/>
        <v>3</v>
      </c>
      <c r="N114" s="198">
        <f>'Core Indicators'!DJ114</f>
        <v>3</v>
      </c>
      <c r="O114" s="198">
        <f>'Core Indicators'!DR114</f>
        <v>3</v>
      </c>
      <c r="P114" s="198">
        <f>'Core Indicators'!DZ114</f>
        <v>3</v>
      </c>
      <c r="Q114" s="198">
        <f>'Core Indicators'!EH114</f>
        <v>3</v>
      </c>
      <c r="R114" s="198">
        <f>'Core Indicators'!EP114</f>
        <v>3</v>
      </c>
      <c r="S114" s="157">
        <f t="shared" si="52"/>
        <v>1.4</v>
      </c>
      <c r="T114" s="157">
        <f t="shared" si="53"/>
        <v>1.3333333333333333</v>
      </c>
      <c r="U114" s="197">
        <v>1</v>
      </c>
      <c r="V114" s="197">
        <v>1</v>
      </c>
      <c r="W114" s="197">
        <f>'Core Indicators'!EX114</f>
        <v>3</v>
      </c>
      <c r="X114" s="157">
        <f t="shared" si="54"/>
        <v>2</v>
      </c>
      <c r="Y114" s="197">
        <v>1</v>
      </c>
      <c r="Z114" s="157">
        <f t="shared" si="55"/>
        <v>1.5</v>
      </c>
      <c r="AA114" s="197">
        <f>'Core Indicators'!FF114</f>
        <v>1</v>
      </c>
      <c r="AB114" s="197">
        <f t="shared" si="56"/>
        <v>2</v>
      </c>
      <c r="AC114" s="178">
        <f>'Core Indicators'!GD114</f>
        <v>2</v>
      </c>
      <c r="AD114" s="178">
        <f>'Core Indicators'!GL114</f>
        <v>2</v>
      </c>
      <c r="AE114" s="178">
        <f>'Core Indicators'!GT114</f>
        <v>2</v>
      </c>
      <c r="AF114" s="178">
        <f>'Core Indicators'!HB114</f>
        <v>2</v>
      </c>
      <c r="AG114" s="178">
        <f t="shared" si="57"/>
        <v>2</v>
      </c>
      <c r="AH114" s="178">
        <f>'Core Indicators'!HJ114</f>
        <v>2</v>
      </c>
      <c r="AI114" s="178">
        <f>'Core Indicators'!HR114</f>
        <v>2</v>
      </c>
      <c r="AJ114" s="178">
        <f t="shared" si="58"/>
        <v>2</v>
      </c>
      <c r="AK114" s="178">
        <f>'Core Indicators'!HZ114</f>
        <v>2</v>
      </c>
      <c r="AL114" s="178">
        <f>'Core Indicators'!IH114</f>
        <v>2</v>
      </c>
      <c r="AM114" s="178">
        <f>'Core Indicators'!IP114</f>
        <v>2</v>
      </c>
      <c r="AN114" s="178">
        <f t="shared" si="59"/>
        <v>2</v>
      </c>
    </row>
    <row r="115" spans="1:40" x14ac:dyDescent="0.25">
      <c r="A115" s="197" t="str">
        <f>Lists!C:C</f>
        <v>TCD003</v>
      </c>
      <c r="B115" s="242">
        <f t="shared" si="45"/>
        <v>2.6</v>
      </c>
      <c r="C115" s="157">
        <f t="shared" si="46"/>
        <v>0</v>
      </c>
      <c r="D115" s="265">
        <f t="shared" si="47"/>
        <v>2.8</v>
      </c>
      <c r="E115" s="197">
        <f>'Core Indicators'!R115</f>
        <v>2</v>
      </c>
      <c r="F115" s="197">
        <f>'Core Indicators'!Z115</f>
        <v>3</v>
      </c>
      <c r="G115" s="157">
        <f t="shared" si="48"/>
        <v>2.5</v>
      </c>
      <c r="H115" s="197">
        <f>'Core Indicators'!AH115</f>
        <v>3</v>
      </c>
      <c r="I115" s="197">
        <f>'Core Indicators'!AP115</f>
        <v>3</v>
      </c>
      <c r="J115" s="197">
        <f>'Core Indicators'!BN115</f>
        <v>3</v>
      </c>
      <c r="K115" s="197">
        <f t="shared" si="49"/>
        <v>3</v>
      </c>
      <c r="L115" s="242">
        <f t="shared" si="50"/>
        <v>3</v>
      </c>
      <c r="M115" s="265">
        <f t="shared" si="51"/>
        <v>3</v>
      </c>
      <c r="N115" s="198">
        <f>'Core Indicators'!DJ115</f>
        <v>3</v>
      </c>
      <c r="O115" s="198">
        <f>'Core Indicators'!DR115</f>
        <v>3</v>
      </c>
      <c r="P115" s="198">
        <f>'Core Indicators'!DZ115</f>
        <v>3</v>
      </c>
      <c r="Q115" s="198">
        <f>'Core Indicators'!EH115</f>
        <v>3</v>
      </c>
      <c r="R115" s="198">
        <f>'Core Indicators'!EP115</f>
        <v>3</v>
      </c>
      <c r="S115" s="157">
        <f t="shared" si="52"/>
        <v>1.7</v>
      </c>
      <c r="T115" s="157">
        <f t="shared" si="53"/>
        <v>1.3333333333333333</v>
      </c>
      <c r="U115" s="197">
        <v>1</v>
      </c>
      <c r="V115" s="197">
        <v>1</v>
      </c>
      <c r="W115" s="197">
        <f>'Core Indicators'!EX115</f>
        <v>3</v>
      </c>
      <c r="X115" s="157">
        <f t="shared" si="54"/>
        <v>2</v>
      </c>
      <c r="Y115" s="197">
        <v>1</v>
      </c>
      <c r="Z115" s="157">
        <f t="shared" si="55"/>
        <v>2</v>
      </c>
      <c r="AA115" s="197">
        <f>'Core Indicators'!FF115</f>
        <v>2</v>
      </c>
      <c r="AB115" s="197">
        <f t="shared" si="56"/>
        <v>2</v>
      </c>
      <c r="AC115" s="178">
        <f>'Core Indicators'!GD115</f>
        <v>2</v>
      </c>
      <c r="AD115" s="178">
        <f>'Core Indicators'!GL115</f>
        <v>2</v>
      </c>
      <c r="AE115" s="178">
        <f>'Core Indicators'!GT115</f>
        <v>2</v>
      </c>
      <c r="AF115" s="178">
        <f>'Core Indicators'!HB115</f>
        <v>2</v>
      </c>
      <c r="AG115" s="178">
        <f t="shared" si="57"/>
        <v>2</v>
      </c>
      <c r="AH115" s="178">
        <f>'Core Indicators'!HJ115</f>
        <v>2</v>
      </c>
      <c r="AI115" s="178">
        <f>'Core Indicators'!HR115</f>
        <v>2</v>
      </c>
      <c r="AJ115" s="178">
        <f t="shared" si="58"/>
        <v>2</v>
      </c>
      <c r="AK115" s="178">
        <f>'Core Indicators'!HZ115</f>
        <v>2</v>
      </c>
      <c r="AL115" s="178">
        <f>'Core Indicators'!IH115</f>
        <v>2</v>
      </c>
      <c r="AM115" s="178">
        <f>'Core Indicators'!IP115</f>
        <v>2</v>
      </c>
      <c r="AN115" s="178">
        <f t="shared" si="59"/>
        <v>2</v>
      </c>
    </row>
    <row r="116" spans="1:40" x14ac:dyDescent="0.25">
      <c r="A116" s="197" t="str">
        <f>Lists!C:C</f>
        <v>TCD004</v>
      </c>
      <c r="B116" s="242">
        <f t="shared" si="45"/>
        <v>1.9</v>
      </c>
      <c r="C116" s="157">
        <f t="shared" si="46"/>
        <v>0</v>
      </c>
      <c r="D116" s="265">
        <f t="shared" si="47"/>
        <v>2</v>
      </c>
      <c r="E116" s="197">
        <f>'Core Indicators'!R116</f>
        <v>2</v>
      </c>
      <c r="F116" s="197">
        <f>'Core Indicators'!Z116</f>
        <v>2</v>
      </c>
      <c r="G116" s="157">
        <f t="shared" si="48"/>
        <v>2</v>
      </c>
      <c r="H116" s="197">
        <f>'Core Indicators'!AH116</f>
        <v>2</v>
      </c>
      <c r="I116" s="197">
        <f>'Core Indicators'!AP116</f>
        <v>2</v>
      </c>
      <c r="J116" s="197">
        <f>'Core Indicators'!BN116</f>
        <v>2</v>
      </c>
      <c r="K116" s="197">
        <f t="shared" si="49"/>
        <v>2</v>
      </c>
      <c r="L116" s="242">
        <f t="shared" si="50"/>
        <v>2</v>
      </c>
      <c r="M116" s="265">
        <f t="shared" si="51"/>
        <v>2</v>
      </c>
      <c r="N116" s="198">
        <f>'Core Indicators'!DJ116</f>
        <v>2</v>
      </c>
      <c r="O116" s="198">
        <f>'Core Indicators'!DR116</f>
        <v>2</v>
      </c>
      <c r="P116" s="198">
        <f>'Core Indicators'!DZ116</f>
        <v>2</v>
      </c>
      <c r="Q116" s="198">
        <f>'Core Indicators'!EH116</f>
        <v>2</v>
      </c>
      <c r="R116" s="198">
        <f>'Core Indicators'!EP116</f>
        <v>2</v>
      </c>
      <c r="S116" s="157">
        <f t="shared" si="52"/>
        <v>1.7</v>
      </c>
      <c r="T116" s="157">
        <f t="shared" si="53"/>
        <v>1.3333333333333333</v>
      </c>
      <c r="U116" s="197">
        <v>1</v>
      </c>
      <c r="V116" s="197">
        <v>1</v>
      </c>
      <c r="W116" s="197">
        <f>'Core Indicators'!EX116</f>
        <v>3</v>
      </c>
      <c r="X116" s="157">
        <f t="shared" si="54"/>
        <v>2</v>
      </c>
      <c r="Y116" s="197">
        <v>1</v>
      </c>
      <c r="Z116" s="157">
        <f t="shared" si="55"/>
        <v>2</v>
      </c>
      <c r="AA116" s="197">
        <f>'Core Indicators'!FF116</f>
        <v>2</v>
      </c>
      <c r="AB116" s="197">
        <f t="shared" si="56"/>
        <v>2</v>
      </c>
      <c r="AC116" s="178">
        <f>'Core Indicators'!GD116</f>
        <v>2</v>
      </c>
      <c r="AD116" s="178">
        <f>'Core Indicators'!GL116</f>
        <v>2</v>
      </c>
      <c r="AE116" s="178">
        <f>'Core Indicators'!GT116</f>
        <v>2</v>
      </c>
      <c r="AF116" s="178">
        <f>'Core Indicators'!HB116</f>
        <v>2</v>
      </c>
      <c r="AG116" s="178">
        <f t="shared" si="57"/>
        <v>2</v>
      </c>
      <c r="AH116" s="178">
        <f>'Core Indicators'!HJ116</f>
        <v>2</v>
      </c>
      <c r="AI116" s="178">
        <f>'Core Indicators'!HR116</f>
        <v>2</v>
      </c>
      <c r="AJ116" s="178">
        <f t="shared" si="58"/>
        <v>2</v>
      </c>
      <c r="AK116" s="178">
        <f>'Core Indicators'!HZ116</f>
        <v>2</v>
      </c>
      <c r="AL116" s="178">
        <f>'Core Indicators'!IH116</f>
        <v>2</v>
      </c>
      <c r="AM116" s="178">
        <f>'Core Indicators'!IP116</f>
        <v>2</v>
      </c>
      <c r="AN116" s="178">
        <f t="shared" si="59"/>
        <v>2</v>
      </c>
    </row>
    <row r="117" spans="1:40" x14ac:dyDescent="0.25">
      <c r="A117" s="197" t="str">
        <f>Lists!C:C</f>
        <v>TCD005</v>
      </c>
      <c r="B117" s="242">
        <f t="shared" si="45"/>
        <v>2</v>
      </c>
      <c r="C117" s="157">
        <f t="shared" si="46"/>
        <v>0</v>
      </c>
      <c r="D117" s="265">
        <f t="shared" si="47"/>
        <v>2.2000000000000002</v>
      </c>
      <c r="E117" s="197">
        <f>'Core Indicators'!R117</f>
        <v>2</v>
      </c>
      <c r="F117" s="197">
        <f>'Core Indicators'!Z117</f>
        <v>2</v>
      </c>
      <c r="G117" s="157">
        <f t="shared" si="48"/>
        <v>2</v>
      </c>
      <c r="H117" s="197">
        <f>'Core Indicators'!AH117</f>
        <v>2</v>
      </c>
      <c r="I117" s="197">
        <f>'Core Indicators'!AP117</f>
        <v>2</v>
      </c>
      <c r="J117" s="197">
        <f>'Core Indicators'!BN117</f>
        <v>3</v>
      </c>
      <c r="K117" s="197">
        <f t="shared" si="49"/>
        <v>2.5</v>
      </c>
      <c r="L117" s="242">
        <f t="shared" si="50"/>
        <v>2.2999999999999998</v>
      </c>
      <c r="M117" s="265">
        <f t="shared" si="51"/>
        <v>2</v>
      </c>
      <c r="N117" s="198">
        <f>'Core Indicators'!DJ117</f>
        <v>2</v>
      </c>
      <c r="O117" s="198">
        <f>'Core Indicators'!DR117</f>
        <v>2</v>
      </c>
      <c r="P117" s="198">
        <f>'Core Indicators'!DZ117</f>
        <v>2</v>
      </c>
      <c r="Q117" s="198">
        <f>'Core Indicators'!EH117</f>
        <v>2</v>
      </c>
      <c r="R117" s="198">
        <f>'Core Indicators'!EP117</f>
        <v>2</v>
      </c>
      <c r="S117" s="157">
        <f t="shared" si="52"/>
        <v>1.7</v>
      </c>
      <c r="T117" s="157">
        <f t="shared" si="53"/>
        <v>1.3333333333333333</v>
      </c>
      <c r="U117" s="197">
        <v>1</v>
      </c>
      <c r="V117" s="197">
        <v>1</v>
      </c>
      <c r="W117" s="197">
        <f>'Core Indicators'!EX117</f>
        <v>3</v>
      </c>
      <c r="X117" s="157">
        <f t="shared" si="54"/>
        <v>2</v>
      </c>
      <c r="Y117" s="197">
        <v>1</v>
      </c>
      <c r="Z117" s="157">
        <f t="shared" si="55"/>
        <v>2</v>
      </c>
      <c r="AA117" s="197">
        <f>'Core Indicators'!FF117</f>
        <v>2</v>
      </c>
      <c r="AB117" s="197">
        <f t="shared" si="56"/>
        <v>2</v>
      </c>
      <c r="AC117" s="178">
        <f>'Core Indicators'!GD117</f>
        <v>2</v>
      </c>
      <c r="AD117" s="178">
        <f>'Core Indicators'!GL117</f>
        <v>2</v>
      </c>
      <c r="AE117" s="178">
        <f>'Core Indicators'!GT117</f>
        <v>2</v>
      </c>
      <c r="AF117" s="178">
        <f>'Core Indicators'!HB117</f>
        <v>2</v>
      </c>
      <c r="AG117" s="178">
        <f t="shared" si="57"/>
        <v>2</v>
      </c>
      <c r="AH117" s="178">
        <f>'Core Indicators'!HJ117</f>
        <v>2</v>
      </c>
      <c r="AI117" s="178">
        <f>'Core Indicators'!HR117</f>
        <v>2</v>
      </c>
      <c r="AJ117" s="178">
        <f t="shared" si="58"/>
        <v>2</v>
      </c>
      <c r="AK117" s="178">
        <f>'Core Indicators'!HZ117</f>
        <v>2</v>
      </c>
      <c r="AL117" s="178">
        <f>'Core Indicators'!IH117</f>
        <v>2</v>
      </c>
      <c r="AM117" s="178">
        <f>'Core Indicators'!IP117</f>
        <v>2</v>
      </c>
      <c r="AN117" s="178">
        <f t="shared" si="59"/>
        <v>2</v>
      </c>
    </row>
    <row r="118" spans="1:40" x14ac:dyDescent="0.25">
      <c r="A118" s="197" t="str">
        <f>Lists!C:C</f>
        <v>TCD006</v>
      </c>
      <c r="B118" s="242">
        <f t="shared" si="45"/>
        <v>2.5</v>
      </c>
      <c r="C118" s="157">
        <f t="shared" si="46"/>
        <v>0</v>
      </c>
      <c r="D118" s="265">
        <f t="shared" si="47"/>
        <v>2.7</v>
      </c>
      <c r="E118" s="197">
        <f>'Core Indicators'!R118</f>
        <v>2</v>
      </c>
      <c r="F118" s="197">
        <f>'Core Indicators'!Z118</f>
        <v>3</v>
      </c>
      <c r="G118" s="157">
        <f t="shared" si="48"/>
        <v>2.5</v>
      </c>
      <c r="H118" s="197">
        <f>'Core Indicators'!AH118</f>
        <v>3</v>
      </c>
      <c r="I118" s="197">
        <f>'Core Indicators'!AP118</f>
        <v>2</v>
      </c>
      <c r="J118" s="197">
        <f>'Core Indicators'!BN118</f>
        <v>3</v>
      </c>
      <c r="K118" s="197">
        <f t="shared" si="49"/>
        <v>2.5</v>
      </c>
      <c r="L118" s="242">
        <f t="shared" si="50"/>
        <v>2.8</v>
      </c>
      <c r="M118" s="265">
        <f t="shared" si="51"/>
        <v>3</v>
      </c>
      <c r="N118" s="198">
        <f>'Core Indicators'!DJ118</f>
        <v>3</v>
      </c>
      <c r="O118" s="198">
        <f>'Core Indicators'!DR118</f>
        <v>3</v>
      </c>
      <c r="P118" s="198">
        <f>'Core Indicators'!DZ118</f>
        <v>3</v>
      </c>
      <c r="Q118" s="198">
        <f>'Core Indicators'!EH118</f>
        <v>3</v>
      </c>
      <c r="R118" s="198">
        <f>'Core Indicators'!EP118</f>
        <v>3</v>
      </c>
      <c r="S118" s="157">
        <f t="shared" si="52"/>
        <v>1.4</v>
      </c>
      <c r="T118" s="157">
        <f t="shared" si="53"/>
        <v>1.3333333333333333</v>
      </c>
      <c r="U118" s="197">
        <v>1</v>
      </c>
      <c r="V118" s="197">
        <v>1</v>
      </c>
      <c r="W118" s="197">
        <f>'Core Indicators'!EX118</f>
        <v>3</v>
      </c>
      <c r="X118" s="157">
        <f t="shared" si="54"/>
        <v>2</v>
      </c>
      <c r="Y118" s="197">
        <v>1</v>
      </c>
      <c r="Z118" s="157">
        <f t="shared" si="55"/>
        <v>1.5</v>
      </c>
      <c r="AA118" s="197">
        <f>'Core Indicators'!FF118</f>
        <v>1</v>
      </c>
      <c r="AB118" s="197">
        <f t="shared" si="56"/>
        <v>2</v>
      </c>
      <c r="AC118" s="178">
        <f>'Core Indicators'!GD118</f>
        <v>2</v>
      </c>
      <c r="AD118" s="178">
        <f>'Core Indicators'!GL118</f>
        <v>2</v>
      </c>
      <c r="AE118" s="178">
        <f>'Core Indicators'!GT118</f>
        <v>2</v>
      </c>
      <c r="AF118" s="178">
        <f>'Core Indicators'!HB118</f>
        <v>2</v>
      </c>
      <c r="AG118" s="178">
        <f t="shared" si="57"/>
        <v>2</v>
      </c>
      <c r="AH118" s="178">
        <f>'Core Indicators'!HJ118</f>
        <v>2</v>
      </c>
      <c r="AI118" s="178">
        <f>'Core Indicators'!HR118</f>
        <v>2</v>
      </c>
      <c r="AJ118" s="178">
        <f t="shared" si="58"/>
        <v>2</v>
      </c>
      <c r="AK118" s="178">
        <f>'Core Indicators'!HZ118</f>
        <v>2</v>
      </c>
      <c r="AL118" s="178">
        <f>'Core Indicators'!IH118</f>
        <v>2</v>
      </c>
      <c r="AM118" s="178">
        <f>'Core Indicators'!IP118</f>
        <v>2</v>
      </c>
      <c r="AN118" s="178">
        <f t="shared" si="59"/>
        <v>2</v>
      </c>
    </row>
    <row r="119" spans="1:40" x14ac:dyDescent="0.25">
      <c r="A119" s="197" t="str">
        <f>Lists!C:C</f>
        <v>THA001</v>
      </c>
      <c r="B119" s="242">
        <f t="shared" si="45"/>
        <v>1.9</v>
      </c>
      <c r="C119" s="157">
        <f t="shared" si="46"/>
        <v>0</v>
      </c>
      <c r="D119" s="265">
        <f t="shared" si="47"/>
        <v>2</v>
      </c>
      <c r="E119" s="197">
        <f>'Core Indicators'!R119</f>
        <v>2</v>
      </c>
      <c r="F119" s="197">
        <f>'Core Indicators'!Z119</f>
        <v>2</v>
      </c>
      <c r="G119" s="157">
        <f t="shared" si="48"/>
        <v>2</v>
      </c>
      <c r="H119" s="197">
        <f>'Core Indicators'!AH119</f>
        <v>2</v>
      </c>
      <c r="I119" s="197">
        <f>'Core Indicators'!AP119</f>
        <v>2</v>
      </c>
      <c r="J119" s="197">
        <f>'Core Indicators'!BN119</f>
        <v>2</v>
      </c>
      <c r="K119" s="197">
        <f t="shared" si="49"/>
        <v>2</v>
      </c>
      <c r="L119" s="242">
        <f t="shared" si="50"/>
        <v>2</v>
      </c>
      <c r="M119" s="265">
        <f t="shared" si="51"/>
        <v>2</v>
      </c>
      <c r="N119" s="198">
        <f>'Core Indicators'!DJ119</f>
        <v>2</v>
      </c>
      <c r="O119" s="198" t="str">
        <f>'Core Indicators'!DR119</f>
        <v>x</v>
      </c>
      <c r="P119" s="198">
        <f>'Core Indicators'!DZ119</f>
        <v>2</v>
      </c>
      <c r="Q119" s="198">
        <f>'Core Indicators'!EH119</f>
        <v>2</v>
      </c>
      <c r="R119" s="198">
        <f>'Core Indicators'!EP119</f>
        <v>2</v>
      </c>
      <c r="S119" s="157">
        <f t="shared" si="52"/>
        <v>1.6</v>
      </c>
      <c r="T119" s="157">
        <f t="shared" si="53"/>
        <v>1.1666666666666667</v>
      </c>
      <c r="U119" s="197">
        <v>1</v>
      </c>
      <c r="V119" s="197">
        <v>1</v>
      </c>
      <c r="W119" s="197">
        <f>'Core Indicators'!EX119</f>
        <v>2</v>
      </c>
      <c r="X119" s="157">
        <f t="shared" si="54"/>
        <v>1.5</v>
      </c>
      <c r="Y119" s="197">
        <v>1</v>
      </c>
      <c r="Z119" s="157">
        <f t="shared" si="55"/>
        <v>2</v>
      </c>
      <c r="AA119" s="197">
        <f>'Core Indicators'!FF119</f>
        <v>2</v>
      </c>
      <c r="AB119" s="197">
        <f t="shared" si="56"/>
        <v>2</v>
      </c>
      <c r="AC119" s="178">
        <f>'Core Indicators'!GD119</f>
        <v>2</v>
      </c>
      <c r="AD119" s="178">
        <f>'Core Indicators'!GL119</f>
        <v>2</v>
      </c>
      <c r="AE119" s="178">
        <f>'Core Indicators'!GT119</f>
        <v>2</v>
      </c>
      <c r="AF119" s="178">
        <f>'Core Indicators'!HB119</f>
        <v>2</v>
      </c>
      <c r="AG119" s="178">
        <f t="shared" si="57"/>
        <v>2</v>
      </c>
      <c r="AH119" s="178">
        <f>'Core Indicators'!HJ119</f>
        <v>2</v>
      </c>
      <c r="AI119" s="178">
        <f>'Core Indicators'!HR119</f>
        <v>2</v>
      </c>
      <c r="AJ119" s="178">
        <f t="shared" si="58"/>
        <v>2</v>
      </c>
      <c r="AK119" s="178">
        <f>'Core Indicators'!HZ119</f>
        <v>2</v>
      </c>
      <c r="AL119" s="178">
        <f>'Core Indicators'!IH119</f>
        <v>2</v>
      </c>
      <c r="AM119" s="178">
        <f>'Core Indicators'!IP119</f>
        <v>2</v>
      </c>
      <c r="AN119" s="178">
        <f t="shared" si="59"/>
        <v>2</v>
      </c>
    </row>
    <row r="120" spans="1:40" x14ac:dyDescent="0.25">
      <c r="A120" s="197" t="str">
        <f>Lists!C:C</f>
        <v>THA002</v>
      </c>
      <c r="B120" s="242" t="str">
        <f t="shared" si="45"/>
        <v>x</v>
      </c>
      <c r="C120" s="157">
        <f t="shared" si="46"/>
        <v>3</v>
      </c>
      <c r="D120" s="265">
        <f t="shared" si="47"/>
        <v>2</v>
      </c>
      <c r="E120" s="197">
        <f>'Core Indicators'!R120</f>
        <v>2</v>
      </c>
      <c r="F120" s="197">
        <f>'Core Indicators'!Z120</f>
        <v>2</v>
      </c>
      <c r="G120" s="157">
        <f t="shared" si="48"/>
        <v>2</v>
      </c>
      <c r="H120" s="197" t="str">
        <f>'Core Indicators'!AH120</f>
        <v>x</v>
      </c>
      <c r="I120" s="197" t="str">
        <f>'Core Indicators'!AP120</f>
        <v>x</v>
      </c>
      <c r="J120" s="197">
        <f>'Core Indicators'!BN120</f>
        <v>2</v>
      </c>
      <c r="K120" s="197">
        <f t="shared" si="49"/>
        <v>2</v>
      </c>
      <c r="L120" s="242">
        <f t="shared" si="50"/>
        <v>2</v>
      </c>
      <c r="M120" s="265" t="str">
        <f t="shared" si="51"/>
        <v>x</v>
      </c>
      <c r="N120" s="198" t="str">
        <f>'Core Indicators'!DJ120</f>
        <v>x</v>
      </c>
      <c r="O120" s="198" t="str">
        <f>'Core Indicators'!DR120</f>
        <v>x</v>
      </c>
      <c r="P120" s="198" t="str">
        <f>'Core Indicators'!DZ120</f>
        <v>x</v>
      </c>
      <c r="Q120" s="198" t="str">
        <f>'Core Indicators'!EH120</f>
        <v>x</v>
      </c>
      <c r="R120" s="198" t="str">
        <f>'Core Indicators'!EP120</f>
        <v>x</v>
      </c>
      <c r="S120" s="157">
        <f t="shared" si="52"/>
        <v>1.6</v>
      </c>
      <c r="T120" s="157">
        <f t="shared" si="53"/>
        <v>1.1666666666666667</v>
      </c>
      <c r="U120" s="197">
        <v>1</v>
      </c>
      <c r="V120" s="197">
        <v>1</v>
      </c>
      <c r="W120" s="197">
        <f>'Core Indicators'!EX120</f>
        <v>2</v>
      </c>
      <c r="X120" s="157">
        <f t="shared" si="54"/>
        <v>1.5</v>
      </c>
      <c r="Y120" s="197">
        <v>1</v>
      </c>
      <c r="Z120" s="157">
        <f t="shared" si="55"/>
        <v>2</v>
      </c>
      <c r="AA120" s="197">
        <f>'Core Indicators'!FF120</f>
        <v>2</v>
      </c>
      <c r="AB120" s="197">
        <f t="shared" si="56"/>
        <v>2</v>
      </c>
      <c r="AC120" s="178">
        <f>'Core Indicators'!GD120</f>
        <v>2</v>
      </c>
      <c r="AD120" s="178">
        <f>'Core Indicators'!GL120</f>
        <v>2</v>
      </c>
      <c r="AE120" s="178">
        <f>'Core Indicators'!GT120</f>
        <v>2</v>
      </c>
      <c r="AF120" s="178">
        <f>'Core Indicators'!HB120</f>
        <v>2</v>
      </c>
      <c r="AG120" s="178">
        <f t="shared" si="57"/>
        <v>2</v>
      </c>
      <c r="AH120" s="178">
        <f>'Core Indicators'!HJ120</f>
        <v>2</v>
      </c>
      <c r="AI120" s="178">
        <f>'Core Indicators'!HR120</f>
        <v>2</v>
      </c>
      <c r="AJ120" s="178">
        <f t="shared" si="58"/>
        <v>2</v>
      </c>
      <c r="AK120" s="178">
        <f>'Core Indicators'!HZ120</f>
        <v>2</v>
      </c>
      <c r="AL120" s="178">
        <f>'Core Indicators'!IH120</f>
        <v>2</v>
      </c>
      <c r="AM120" s="178">
        <f>'Core Indicators'!IP120</f>
        <v>2</v>
      </c>
      <c r="AN120" s="178">
        <f t="shared" si="59"/>
        <v>2</v>
      </c>
    </row>
    <row r="121" spans="1:40" x14ac:dyDescent="0.25">
      <c r="A121" s="197" t="str">
        <f>Lists!C:C</f>
        <v>THA003</v>
      </c>
      <c r="B121" s="242">
        <f t="shared" si="45"/>
        <v>1.9</v>
      </c>
      <c r="C121" s="157">
        <f t="shared" si="46"/>
        <v>1</v>
      </c>
      <c r="D121" s="265">
        <f t="shared" si="47"/>
        <v>2</v>
      </c>
      <c r="E121" s="197">
        <f>'Core Indicators'!R121</f>
        <v>2</v>
      </c>
      <c r="F121" s="197">
        <f>'Core Indicators'!Z121</f>
        <v>2</v>
      </c>
      <c r="G121" s="157">
        <f t="shared" si="48"/>
        <v>2</v>
      </c>
      <c r="H121" s="197">
        <f>'Core Indicators'!AH121</f>
        <v>2</v>
      </c>
      <c r="I121" s="197">
        <f>'Core Indicators'!AP121</f>
        <v>2</v>
      </c>
      <c r="J121" s="197" t="str">
        <f>'Core Indicators'!BN121</f>
        <v>x</v>
      </c>
      <c r="K121" s="197">
        <f t="shared" si="49"/>
        <v>2</v>
      </c>
      <c r="L121" s="242">
        <f t="shared" si="50"/>
        <v>2</v>
      </c>
      <c r="M121" s="265">
        <f t="shared" si="51"/>
        <v>2</v>
      </c>
      <c r="N121" s="198">
        <f>'Core Indicators'!DJ121</f>
        <v>2</v>
      </c>
      <c r="O121" s="198">
        <f>'Core Indicators'!DR121</f>
        <v>2</v>
      </c>
      <c r="P121" s="198">
        <f>'Core Indicators'!DZ121</f>
        <v>2</v>
      </c>
      <c r="Q121" s="198">
        <f>'Core Indicators'!EH121</f>
        <v>2</v>
      </c>
      <c r="R121" s="198">
        <f>'Core Indicators'!EP121</f>
        <v>2</v>
      </c>
      <c r="S121" s="157">
        <f t="shared" si="52"/>
        <v>1.6</v>
      </c>
      <c r="T121" s="157">
        <f t="shared" si="53"/>
        <v>1.1666666666666667</v>
      </c>
      <c r="U121" s="197">
        <v>1</v>
      </c>
      <c r="V121" s="197">
        <v>1</v>
      </c>
      <c r="W121" s="197">
        <f>'Core Indicators'!EX121</f>
        <v>2</v>
      </c>
      <c r="X121" s="157">
        <f t="shared" si="54"/>
        <v>1.5</v>
      </c>
      <c r="Y121" s="197">
        <v>1</v>
      </c>
      <c r="Z121" s="157">
        <f t="shared" si="55"/>
        <v>2</v>
      </c>
      <c r="AA121" s="197">
        <f>'Core Indicators'!FF121</f>
        <v>2</v>
      </c>
      <c r="AB121" s="197">
        <f t="shared" si="56"/>
        <v>2</v>
      </c>
      <c r="AC121" s="178">
        <f>'Core Indicators'!GD121</f>
        <v>2</v>
      </c>
      <c r="AD121" s="178">
        <f>'Core Indicators'!GL121</f>
        <v>2</v>
      </c>
      <c r="AE121" s="178">
        <f>'Core Indicators'!GT121</f>
        <v>2</v>
      </c>
      <c r="AF121" s="178">
        <f>'Core Indicators'!HB121</f>
        <v>2</v>
      </c>
      <c r="AG121" s="178">
        <f t="shared" si="57"/>
        <v>2</v>
      </c>
      <c r="AH121" s="178">
        <f>'Core Indicators'!HJ121</f>
        <v>2</v>
      </c>
      <c r="AI121" s="178">
        <f>'Core Indicators'!HR121</f>
        <v>2</v>
      </c>
      <c r="AJ121" s="178">
        <f t="shared" si="58"/>
        <v>2</v>
      </c>
      <c r="AK121" s="178">
        <f>'Core Indicators'!HZ121</f>
        <v>2</v>
      </c>
      <c r="AL121" s="178">
        <f>'Core Indicators'!IH121</f>
        <v>2</v>
      </c>
      <c r="AM121" s="178">
        <f>'Core Indicators'!IP121</f>
        <v>2</v>
      </c>
      <c r="AN121" s="178">
        <f t="shared" si="59"/>
        <v>2</v>
      </c>
    </row>
    <row r="122" spans="1:40" x14ac:dyDescent="0.25">
      <c r="A122" s="197" t="str">
        <f>Lists!C:C</f>
        <v>TTO002</v>
      </c>
      <c r="B122" s="242">
        <f t="shared" si="45"/>
        <v>2.2999999999999998</v>
      </c>
      <c r="C122" s="157">
        <f t="shared" si="46"/>
        <v>0</v>
      </c>
      <c r="D122" s="265">
        <f t="shared" si="47"/>
        <v>2</v>
      </c>
      <c r="E122" s="197">
        <f>'Core Indicators'!R122</f>
        <v>2</v>
      </c>
      <c r="F122" s="197">
        <f>'Core Indicators'!Z122</f>
        <v>2</v>
      </c>
      <c r="G122" s="157">
        <f t="shared" si="48"/>
        <v>2</v>
      </c>
      <c r="H122" s="197">
        <f>'Core Indicators'!AH122</f>
        <v>2</v>
      </c>
      <c r="I122" s="197">
        <f>'Core Indicators'!AP122</f>
        <v>2</v>
      </c>
      <c r="J122" s="197">
        <f>'Core Indicators'!BN122</f>
        <v>2</v>
      </c>
      <c r="K122" s="197">
        <f t="shared" si="49"/>
        <v>2</v>
      </c>
      <c r="L122" s="242">
        <f t="shared" si="50"/>
        <v>2</v>
      </c>
      <c r="M122" s="265">
        <f t="shared" si="51"/>
        <v>2.8</v>
      </c>
      <c r="N122" s="198">
        <f>'Core Indicators'!DJ122</f>
        <v>2</v>
      </c>
      <c r="O122" s="198">
        <f>'Core Indicators'!DR122</f>
        <v>3</v>
      </c>
      <c r="P122" s="198">
        <f>'Core Indicators'!DZ122</f>
        <v>3</v>
      </c>
      <c r="Q122" s="198">
        <f>'Core Indicators'!EH122</f>
        <v>3</v>
      </c>
      <c r="R122" s="198">
        <f>'Core Indicators'!EP122</f>
        <v>3</v>
      </c>
      <c r="S122" s="157">
        <f t="shared" si="52"/>
        <v>1.6</v>
      </c>
      <c r="T122" s="157">
        <f t="shared" si="53"/>
        <v>1.1666666666666667</v>
      </c>
      <c r="U122" s="197">
        <v>1</v>
      </c>
      <c r="V122" s="197">
        <v>1</v>
      </c>
      <c r="W122" s="197">
        <f>'Core Indicators'!EX122</f>
        <v>2</v>
      </c>
      <c r="X122" s="157">
        <f t="shared" si="54"/>
        <v>1.5</v>
      </c>
      <c r="Y122" s="197">
        <v>1</v>
      </c>
      <c r="Z122" s="157">
        <f t="shared" si="55"/>
        <v>2</v>
      </c>
      <c r="AA122" s="197">
        <f>'Core Indicators'!FF122</f>
        <v>2</v>
      </c>
      <c r="AB122" s="197">
        <f t="shared" si="56"/>
        <v>2</v>
      </c>
      <c r="AC122" s="178">
        <f>'Core Indicators'!GD122</f>
        <v>2</v>
      </c>
      <c r="AD122" s="178">
        <f>'Core Indicators'!GL122</f>
        <v>2</v>
      </c>
      <c r="AE122" s="178">
        <f>'Core Indicators'!GT122</f>
        <v>2</v>
      </c>
      <c r="AF122" s="178">
        <f>'Core Indicators'!HB122</f>
        <v>2</v>
      </c>
      <c r="AG122" s="178">
        <f t="shared" si="57"/>
        <v>2</v>
      </c>
      <c r="AH122" s="178">
        <f>'Core Indicators'!HJ122</f>
        <v>2</v>
      </c>
      <c r="AI122" s="178">
        <f>'Core Indicators'!HR122</f>
        <v>2</v>
      </c>
      <c r="AJ122" s="178">
        <f t="shared" si="58"/>
        <v>2</v>
      </c>
      <c r="AK122" s="178">
        <f>'Core Indicators'!HZ122</f>
        <v>2</v>
      </c>
      <c r="AL122" s="178">
        <f>'Core Indicators'!IH122</f>
        <v>2</v>
      </c>
      <c r="AM122" s="178">
        <f>'Core Indicators'!IP122</f>
        <v>2</v>
      </c>
      <c r="AN122" s="178">
        <f t="shared" si="59"/>
        <v>2</v>
      </c>
    </row>
    <row r="123" spans="1:40" x14ac:dyDescent="0.25">
      <c r="A123" s="197" t="str">
        <f>Lists!C:C</f>
        <v>TUN002</v>
      </c>
      <c r="B123" s="242">
        <f t="shared" si="45"/>
        <v>1.8</v>
      </c>
      <c r="C123" s="157">
        <f t="shared" si="46"/>
        <v>2</v>
      </c>
      <c r="D123" s="265">
        <f t="shared" si="47"/>
        <v>1.8</v>
      </c>
      <c r="E123" s="197">
        <f>'Core Indicators'!R123</f>
        <v>1</v>
      </c>
      <c r="F123" s="197">
        <f>'Core Indicators'!Z123</f>
        <v>2</v>
      </c>
      <c r="G123" s="157">
        <f t="shared" si="48"/>
        <v>1.5</v>
      </c>
      <c r="H123" s="197" t="str">
        <f>'Core Indicators'!AH123</f>
        <v>x</v>
      </c>
      <c r="I123" s="197" t="str">
        <f>'Core Indicators'!AP123</f>
        <v>x</v>
      </c>
      <c r="J123" s="197">
        <f>'Core Indicators'!BN123</f>
        <v>2</v>
      </c>
      <c r="K123" s="197">
        <f t="shared" si="49"/>
        <v>2</v>
      </c>
      <c r="L123" s="242">
        <f t="shared" si="50"/>
        <v>2</v>
      </c>
      <c r="M123" s="265">
        <f t="shared" si="51"/>
        <v>2</v>
      </c>
      <c r="N123" s="198">
        <f>'Core Indicators'!DJ123</f>
        <v>2</v>
      </c>
      <c r="O123" s="198">
        <f>'Core Indicators'!DR123</f>
        <v>2</v>
      </c>
      <c r="P123" s="198">
        <f>'Core Indicators'!DZ123</f>
        <v>2</v>
      </c>
      <c r="Q123" s="198">
        <f>'Core Indicators'!EH123</f>
        <v>2</v>
      </c>
      <c r="R123" s="198">
        <f>'Core Indicators'!EP123</f>
        <v>2</v>
      </c>
      <c r="S123" s="157">
        <f t="shared" si="52"/>
        <v>1.6</v>
      </c>
      <c r="T123" s="157">
        <f t="shared" si="53"/>
        <v>1.1666666666666667</v>
      </c>
      <c r="U123" s="197">
        <v>1</v>
      </c>
      <c r="V123" s="197">
        <v>1</v>
      </c>
      <c r="W123" s="197">
        <f>'Core Indicators'!EX123</f>
        <v>2</v>
      </c>
      <c r="X123" s="157">
        <f t="shared" si="54"/>
        <v>1.5</v>
      </c>
      <c r="Y123" s="197">
        <v>1</v>
      </c>
      <c r="Z123" s="157">
        <f t="shared" si="55"/>
        <v>2</v>
      </c>
      <c r="AA123" s="197">
        <f>'Core Indicators'!FF123</f>
        <v>2</v>
      </c>
      <c r="AB123" s="197">
        <f t="shared" si="56"/>
        <v>2</v>
      </c>
      <c r="AC123" s="178">
        <f>'Core Indicators'!GD123</f>
        <v>2</v>
      </c>
      <c r="AD123" s="178">
        <f>'Core Indicators'!GL123</f>
        <v>2</v>
      </c>
      <c r="AE123" s="178">
        <f>'Core Indicators'!GT123</f>
        <v>2</v>
      </c>
      <c r="AF123" s="178">
        <f>'Core Indicators'!HB123</f>
        <v>2</v>
      </c>
      <c r="AG123" s="178">
        <f t="shared" si="57"/>
        <v>2</v>
      </c>
      <c r="AH123" s="178">
        <f>'Core Indicators'!HJ123</f>
        <v>2</v>
      </c>
      <c r="AI123" s="178">
        <f>'Core Indicators'!HR123</f>
        <v>2</v>
      </c>
      <c r="AJ123" s="178">
        <f t="shared" si="58"/>
        <v>2</v>
      </c>
      <c r="AK123" s="178">
        <f>'Core Indicators'!HZ123</f>
        <v>2</v>
      </c>
      <c r="AL123" s="178">
        <f>'Core Indicators'!IH123</f>
        <v>2</v>
      </c>
      <c r="AM123" s="178">
        <f>'Core Indicators'!IP123</f>
        <v>2</v>
      </c>
      <c r="AN123" s="178">
        <f t="shared" si="59"/>
        <v>2</v>
      </c>
    </row>
    <row r="124" spans="1:40" x14ac:dyDescent="0.25">
      <c r="A124" s="197" t="str">
        <f>Lists!C:C</f>
        <v>TUR001</v>
      </c>
      <c r="B124" s="242">
        <f t="shared" si="45"/>
        <v>2</v>
      </c>
      <c r="C124" s="157">
        <f t="shared" si="46"/>
        <v>0</v>
      </c>
      <c r="D124" s="265">
        <f t="shared" si="47"/>
        <v>2.2000000000000002</v>
      </c>
      <c r="E124" s="197">
        <f>'Core Indicators'!R124</f>
        <v>2</v>
      </c>
      <c r="F124" s="197">
        <f>'Core Indicators'!Z124</f>
        <v>2</v>
      </c>
      <c r="G124" s="157">
        <f t="shared" si="48"/>
        <v>2</v>
      </c>
      <c r="H124" s="197">
        <f>'Core Indicators'!AH124</f>
        <v>2</v>
      </c>
      <c r="I124" s="197">
        <f>'Core Indicators'!AP124</f>
        <v>2</v>
      </c>
      <c r="J124" s="197">
        <f>'Core Indicators'!BN124</f>
        <v>3</v>
      </c>
      <c r="K124" s="197">
        <f t="shared" si="49"/>
        <v>2.5</v>
      </c>
      <c r="L124" s="242">
        <f t="shared" si="50"/>
        <v>2.2999999999999998</v>
      </c>
      <c r="M124" s="265">
        <f t="shared" si="51"/>
        <v>2</v>
      </c>
      <c r="N124" s="198">
        <f>'Core Indicators'!DJ124</f>
        <v>2</v>
      </c>
      <c r="O124" s="198">
        <f>'Core Indicators'!DR124</f>
        <v>2</v>
      </c>
      <c r="P124" s="198">
        <f>'Core Indicators'!DZ124</f>
        <v>2</v>
      </c>
      <c r="Q124" s="198">
        <f>'Core Indicators'!EH124</f>
        <v>2</v>
      </c>
      <c r="R124" s="198">
        <f>'Core Indicators'!EP124</f>
        <v>2</v>
      </c>
      <c r="S124" s="157">
        <f t="shared" si="52"/>
        <v>1.7</v>
      </c>
      <c r="T124" s="157">
        <f t="shared" si="53"/>
        <v>1.3333333333333333</v>
      </c>
      <c r="U124" s="197">
        <v>1</v>
      </c>
      <c r="V124" s="197">
        <v>1</v>
      </c>
      <c r="W124" s="197">
        <f>'Core Indicators'!EX124</f>
        <v>3</v>
      </c>
      <c r="X124" s="157">
        <f t="shared" si="54"/>
        <v>2</v>
      </c>
      <c r="Y124" s="197">
        <v>1</v>
      </c>
      <c r="Z124" s="157">
        <f t="shared" si="55"/>
        <v>2</v>
      </c>
      <c r="AA124" s="197">
        <f>'Core Indicators'!FF124</f>
        <v>2</v>
      </c>
      <c r="AB124" s="197">
        <f t="shared" si="56"/>
        <v>2</v>
      </c>
      <c r="AC124" s="178">
        <f>'Core Indicators'!GD124</f>
        <v>2</v>
      </c>
      <c r="AD124" s="178">
        <f>'Core Indicators'!GL124</f>
        <v>2</v>
      </c>
      <c r="AE124" s="178">
        <f>'Core Indicators'!GT124</f>
        <v>2</v>
      </c>
      <c r="AF124" s="178">
        <f>'Core Indicators'!HB124</f>
        <v>2</v>
      </c>
      <c r="AG124" s="178">
        <f t="shared" si="57"/>
        <v>2</v>
      </c>
      <c r="AH124" s="178">
        <f>'Core Indicators'!HJ124</f>
        <v>2</v>
      </c>
      <c r="AI124" s="178">
        <f>'Core Indicators'!HR124</f>
        <v>2</v>
      </c>
      <c r="AJ124" s="178">
        <f t="shared" si="58"/>
        <v>2</v>
      </c>
      <c r="AK124" s="178">
        <f>'Core Indicators'!HZ124</f>
        <v>2</v>
      </c>
      <c r="AL124" s="178">
        <f>'Core Indicators'!IH124</f>
        <v>2</v>
      </c>
      <c r="AM124" s="178">
        <f>'Core Indicators'!IP124</f>
        <v>2</v>
      </c>
      <c r="AN124" s="178">
        <f t="shared" si="59"/>
        <v>2</v>
      </c>
    </row>
    <row r="125" spans="1:40" x14ac:dyDescent="0.25">
      <c r="A125" s="197" t="str">
        <f>Lists!C:C</f>
        <v>TUR002</v>
      </c>
      <c r="B125" s="242">
        <f t="shared" si="45"/>
        <v>1.9</v>
      </c>
      <c r="C125" s="157">
        <f t="shared" si="46"/>
        <v>1</v>
      </c>
      <c r="D125" s="265">
        <f t="shared" si="47"/>
        <v>2</v>
      </c>
      <c r="E125" s="197">
        <f>'Core Indicators'!R125</f>
        <v>2</v>
      </c>
      <c r="F125" s="197">
        <f>'Core Indicators'!Z125</f>
        <v>2</v>
      </c>
      <c r="G125" s="157">
        <f t="shared" si="48"/>
        <v>2</v>
      </c>
      <c r="H125" s="197">
        <f>'Core Indicators'!AH125</f>
        <v>2</v>
      </c>
      <c r="I125" s="197">
        <f>'Core Indicators'!AP125</f>
        <v>2</v>
      </c>
      <c r="J125" s="197" t="str">
        <f>'Core Indicators'!BN125</f>
        <v>x</v>
      </c>
      <c r="K125" s="197">
        <f t="shared" si="49"/>
        <v>2</v>
      </c>
      <c r="L125" s="242">
        <f t="shared" si="50"/>
        <v>2</v>
      </c>
      <c r="M125" s="265">
        <f t="shared" si="51"/>
        <v>2</v>
      </c>
      <c r="N125" s="198">
        <f>'Core Indicators'!DJ125</f>
        <v>2</v>
      </c>
      <c r="O125" s="198">
        <f>'Core Indicators'!DR125</f>
        <v>2</v>
      </c>
      <c r="P125" s="198">
        <f>'Core Indicators'!DZ125</f>
        <v>2</v>
      </c>
      <c r="Q125" s="198">
        <f>'Core Indicators'!EH125</f>
        <v>2</v>
      </c>
      <c r="R125" s="198">
        <f>'Core Indicators'!EP125</f>
        <v>2</v>
      </c>
      <c r="S125" s="157">
        <f t="shared" si="52"/>
        <v>1.7</v>
      </c>
      <c r="T125" s="157">
        <f t="shared" si="53"/>
        <v>1.3333333333333333</v>
      </c>
      <c r="U125" s="197">
        <v>1</v>
      </c>
      <c r="V125" s="197">
        <v>1</v>
      </c>
      <c r="W125" s="197">
        <f>'Core Indicators'!EX125</f>
        <v>3</v>
      </c>
      <c r="X125" s="157">
        <f t="shared" si="54"/>
        <v>2</v>
      </c>
      <c r="Y125" s="197">
        <v>1</v>
      </c>
      <c r="Z125" s="157">
        <f t="shared" si="55"/>
        <v>2</v>
      </c>
      <c r="AA125" s="197">
        <f>'Core Indicators'!FF125</f>
        <v>2</v>
      </c>
      <c r="AB125" s="197">
        <f t="shared" si="56"/>
        <v>2</v>
      </c>
      <c r="AC125" s="178">
        <f>'Core Indicators'!GD125</f>
        <v>2</v>
      </c>
      <c r="AD125" s="178">
        <f>'Core Indicators'!GL125</f>
        <v>2</v>
      </c>
      <c r="AE125" s="178">
        <f>'Core Indicators'!GT125</f>
        <v>2</v>
      </c>
      <c r="AF125" s="178">
        <f>'Core Indicators'!HB125</f>
        <v>2</v>
      </c>
      <c r="AG125" s="178">
        <f t="shared" si="57"/>
        <v>2</v>
      </c>
      <c r="AH125" s="178">
        <f>'Core Indicators'!HJ125</f>
        <v>2</v>
      </c>
      <c r="AI125" s="178">
        <f>'Core Indicators'!HR125</f>
        <v>2</v>
      </c>
      <c r="AJ125" s="178">
        <f t="shared" si="58"/>
        <v>2</v>
      </c>
      <c r="AK125" s="178">
        <f>'Core Indicators'!HZ125</f>
        <v>2</v>
      </c>
      <c r="AL125" s="178">
        <f>'Core Indicators'!IH125</f>
        <v>2</v>
      </c>
      <c r="AM125" s="178">
        <f>'Core Indicators'!IP125</f>
        <v>2</v>
      </c>
      <c r="AN125" s="178">
        <f t="shared" si="59"/>
        <v>2</v>
      </c>
    </row>
    <row r="126" spans="1:40" x14ac:dyDescent="0.25">
      <c r="A126" s="197" t="str">
        <f>Lists!C:C</f>
        <v>TUR003</v>
      </c>
      <c r="B126" s="242">
        <f t="shared" si="45"/>
        <v>2</v>
      </c>
      <c r="C126" s="157">
        <f t="shared" si="46"/>
        <v>0</v>
      </c>
      <c r="D126" s="265">
        <f t="shared" si="47"/>
        <v>2.2000000000000002</v>
      </c>
      <c r="E126" s="197">
        <f>'Core Indicators'!R126</f>
        <v>2</v>
      </c>
      <c r="F126" s="197">
        <f>'Core Indicators'!Z126</f>
        <v>2</v>
      </c>
      <c r="G126" s="157">
        <f t="shared" si="48"/>
        <v>2</v>
      </c>
      <c r="H126" s="197">
        <f>'Core Indicators'!AH126</f>
        <v>2</v>
      </c>
      <c r="I126" s="197">
        <f>'Core Indicators'!AP126</f>
        <v>2</v>
      </c>
      <c r="J126" s="197">
        <f>'Core Indicators'!BN126</f>
        <v>3</v>
      </c>
      <c r="K126" s="197">
        <f t="shared" si="49"/>
        <v>2.5</v>
      </c>
      <c r="L126" s="242">
        <f t="shared" si="50"/>
        <v>2.2999999999999998</v>
      </c>
      <c r="M126" s="265">
        <f t="shared" si="51"/>
        <v>2</v>
      </c>
      <c r="N126" s="198">
        <f>'Core Indicators'!DJ126</f>
        <v>2</v>
      </c>
      <c r="O126" s="198">
        <f>'Core Indicators'!DR126</f>
        <v>2</v>
      </c>
      <c r="P126" s="198">
        <f>'Core Indicators'!DZ126</f>
        <v>2</v>
      </c>
      <c r="Q126" s="198">
        <f>'Core Indicators'!EH126</f>
        <v>2</v>
      </c>
      <c r="R126" s="198">
        <f>'Core Indicators'!EP126</f>
        <v>2</v>
      </c>
      <c r="S126" s="157">
        <f t="shared" si="52"/>
        <v>1.7</v>
      </c>
      <c r="T126" s="157">
        <f t="shared" si="53"/>
        <v>1.3333333333333333</v>
      </c>
      <c r="U126" s="197">
        <v>1</v>
      </c>
      <c r="V126" s="197">
        <v>1</v>
      </c>
      <c r="W126" s="197">
        <f>'Core Indicators'!EX126</f>
        <v>3</v>
      </c>
      <c r="X126" s="157">
        <f t="shared" si="54"/>
        <v>2</v>
      </c>
      <c r="Y126" s="197">
        <v>1</v>
      </c>
      <c r="Z126" s="157">
        <f t="shared" si="55"/>
        <v>2</v>
      </c>
      <c r="AA126" s="197">
        <f>'Core Indicators'!FF126</f>
        <v>2</v>
      </c>
      <c r="AB126" s="197">
        <f t="shared" si="56"/>
        <v>2</v>
      </c>
      <c r="AC126" s="178">
        <f>'Core Indicators'!GD126</f>
        <v>2</v>
      </c>
      <c r="AD126" s="178">
        <f>'Core Indicators'!GL126</f>
        <v>2</v>
      </c>
      <c r="AE126" s="178">
        <f>'Core Indicators'!GT126</f>
        <v>2</v>
      </c>
      <c r="AF126" s="178">
        <f>'Core Indicators'!HB126</f>
        <v>2</v>
      </c>
      <c r="AG126" s="178">
        <f t="shared" si="57"/>
        <v>2</v>
      </c>
      <c r="AH126" s="178">
        <f>'Core Indicators'!HJ126</f>
        <v>2</v>
      </c>
      <c r="AI126" s="178">
        <f>'Core Indicators'!HR126</f>
        <v>2</v>
      </c>
      <c r="AJ126" s="178">
        <f t="shared" si="58"/>
        <v>2</v>
      </c>
      <c r="AK126" s="178">
        <f>'Core Indicators'!HZ126</f>
        <v>2</v>
      </c>
      <c r="AL126" s="178">
        <f>'Core Indicators'!IH126</f>
        <v>2</v>
      </c>
      <c r="AM126" s="178">
        <f>'Core Indicators'!IP126</f>
        <v>2</v>
      </c>
      <c r="AN126" s="178">
        <f t="shared" si="59"/>
        <v>2</v>
      </c>
    </row>
    <row r="127" spans="1:40" x14ac:dyDescent="0.25">
      <c r="A127" s="197" t="str">
        <f>Lists!C:C</f>
        <v>TUR004</v>
      </c>
      <c r="B127" s="242">
        <f t="shared" si="45"/>
        <v>2</v>
      </c>
      <c r="C127" s="157">
        <f t="shared" si="46"/>
        <v>0</v>
      </c>
      <c r="D127" s="265">
        <f t="shared" si="47"/>
        <v>2.2000000000000002</v>
      </c>
      <c r="E127" s="197">
        <f>'Core Indicators'!R127</f>
        <v>2</v>
      </c>
      <c r="F127" s="197">
        <f>'Core Indicators'!Z127</f>
        <v>2</v>
      </c>
      <c r="G127" s="157">
        <f t="shared" si="48"/>
        <v>2</v>
      </c>
      <c r="H127" s="197">
        <f>'Core Indicators'!AH127</f>
        <v>2</v>
      </c>
      <c r="I127" s="197">
        <f>'Core Indicators'!AP127</f>
        <v>2</v>
      </c>
      <c r="J127" s="197">
        <f>'Core Indicators'!BN127</f>
        <v>3</v>
      </c>
      <c r="K127" s="197">
        <f t="shared" si="49"/>
        <v>2.5</v>
      </c>
      <c r="L127" s="242">
        <f t="shared" si="50"/>
        <v>2.2999999999999998</v>
      </c>
      <c r="M127" s="265">
        <f t="shared" si="51"/>
        <v>2</v>
      </c>
      <c r="N127" s="198">
        <f>'Core Indicators'!DJ127</f>
        <v>2</v>
      </c>
      <c r="O127" s="198">
        <f>'Core Indicators'!DR127</f>
        <v>2</v>
      </c>
      <c r="P127" s="198">
        <f>'Core Indicators'!DZ127</f>
        <v>2</v>
      </c>
      <c r="Q127" s="198">
        <f>'Core Indicators'!EH127</f>
        <v>2</v>
      </c>
      <c r="R127" s="198">
        <f>'Core Indicators'!EP127</f>
        <v>2</v>
      </c>
      <c r="S127" s="157">
        <f t="shared" si="52"/>
        <v>1.7</v>
      </c>
      <c r="T127" s="157">
        <f t="shared" si="53"/>
        <v>1.3333333333333333</v>
      </c>
      <c r="U127" s="197">
        <v>1</v>
      </c>
      <c r="V127" s="197">
        <v>1</v>
      </c>
      <c r="W127" s="197">
        <f>'Core Indicators'!EX127</f>
        <v>3</v>
      </c>
      <c r="X127" s="157">
        <f t="shared" si="54"/>
        <v>2</v>
      </c>
      <c r="Y127" s="197">
        <v>1</v>
      </c>
      <c r="Z127" s="157">
        <f t="shared" si="55"/>
        <v>2</v>
      </c>
      <c r="AA127" s="197">
        <f>'Core Indicators'!FF127</f>
        <v>2</v>
      </c>
      <c r="AB127" s="197">
        <f t="shared" si="56"/>
        <v>2</v>
      </c>
      <c r="AC127" s="178">
        <f>'Core Indicators'!GD127</f>
        <v>2</v>
      </c>
      <c r="AD127" s="178">
        <f>'Core Indicators'!GL127</f>
        <v>2</v>
      </c>
      <c r="AE127" s="178">
        <f>'Core Indicators'!GT127</f>
        <v>2</v>
      </c>
      <c r="AF127" s="178">
        <f>'Core Indicators'!HB127</f>
        <v>2</v>
      </c>
      <c r="AG127" s="178">
        <f t="shared" si="57"/>
        <v>2</v>
      </c>
      <c r="AH127" s="178">
        <f>'Core Indicators'!HJ127</f>
        <v>2</v>
      </c>
      <c r="AI127" s="178">
        <f>'Core Indicators'!HR127</f>
        <v>2</v>
      </c>
      <c r="AJ127" s="178">
        <f t="shared" si="58"/>
        <v>2</v>
      </c>
      <c r="AK127" s="178">
        <f>'Core Indicators'!HZ127</f>
        <v>2</v>
      </c>
      <c r="AL127" s="178">
        <f>'Core Indicators'!IH127</f>
        <v>2</v>
      </c>
      <c r="AM127" s="178">
        <f>'Core Indicators'!IP127</f>
        <v>2</v>
      </c>
      <c r="AN127" s="178">
        <f t="shared" si="59"/>
        <v>2</v>
      </c>
    </row>
    <row r="128" spans="1:40" x14ac:dyDescent="0.25">
      <c r="A128" s="197" t="str">
        <f>Lists!C:C</f>
        <v>TZA002</v>
      </c>
      <c r="B128" s="242">
        <f t="shared" si="45"/>
        <v>1.2</v>
      </c>
      <c r="C128" s="157">
        <f t="shared" si="46"/>
        <v>0</v>
      </c>
      <c r="D128" s="265">
        <f t="shared" si="47"/>
        <v>1.2</v>
      </c>
      <c r="E128" s="197">
        <f>'Core Indicators'!R128</f>
        <v>1</v>
      </c>
      <c r="F128" s="197">
        <f>'Core Indicators'!Z128</f>
        <v>1</v>
      </c>
      <c r="G128" s="157">
        <f t="shared" si="48"/>
        <v>1</v>
      </c>
      <c r="H128" s="197">
        <f>'Core Indicators'!AH128</f>
        <v>1</v>
      </c>
      <c r="I128" s="197">
        <f>'Core Indicators'!AP128</f>
        <v>1</v>
      </c>
      <c r="J128" s="197">
        <f>'Core Indicators'!BN128</f>
        <v>2</v>
      </c>
      <c r="K128" s="197">
        <f t="shared" si="49"/>
        <v>1.5</v>
      </c>
      <c r="L128" s="242">
        <f t="shared" si="50"/>
        <v>1.3</v>
      </c>
      <c r="M128" s="265">
        <f t="shared" si="51"/>
        <v>1</v>
      </c>
      <c r="N128" s="198">
        <f>'Core Indicators'!DJ128</f>
        <v>1</v>
      </c>
      <c r="O128" s="198">
        <f>'Core Indicators'!DR128</f>
        <v>1</v>
      </c>
      <c r="P128" s="198">
        <f>'Core Indicators'!DZ128</f>
        <v>1</v>
      </c>
      <c r="Q128" s="198">
        <f>'Core Indicators'!EH128</f>
        <v>1</v>
      </c>
      <c r="R128" s="198">
        <f>'Core Indicators'!EP128</f>
        <v>1</v>
      </c>
      <c r="S128" s="157">
        <f t="shared" si="52"/>
        <v>1.6</v>
      </c>
      <c r="T128" s="157">
        <f t="shared" si="53"/>
        <v>1.1666666666666667</v>
      </c>
      <c r="U128" s="197">
        <v>1</v>
      </c>
      <c r="V128" s="197">
        <v>1</v>
      </c>
      <c r="W128" s="197">
        <f>'Core Indicators'!EX128</f>
        <v>2</v>
      </c>
      <c r="X128" s="157">
        <f t="shared" si="54"/>
        <v>1.5</v>
      </c>
      <c r="Y128" s="197">
        <v>1</v>
      </c>
      <c r="Z128" s="157">
        <f t="shared" si="55"/>
        <v>2</v>
      </c>
      <c r="AA128" s="197">
        <f>'Core Indicators'!FF128</f>
        <v>2</v>
      </c>
      <c r="AB128" s="197">
        <f t="shared" si="56"/>
        <v>2</v>
      </c>
      <c r="AC128" s="178">
        <f>'Core Indicators'!GD128</f>
        <v>2</v>
      </c>
      <c r="AD128" s="178">
        <f>'Core Indicators'!GL128</f>
        <v>2</v>
      </c>
      <c r="AE128" s="178">
        <f>'Core Indicators'!GT128</f>
        <v>2</v>
      </c>
      <c r="AF128" s="178">
        <f>'Core Indicators'!HB128</f>
        <v>2</v>
      </c>
      <c r="AG128" s="178">
        <f t="shared" si="57"/>
        <v>2</v>
      </c>
      <c r="AH128" s="178">
        <f>'Core Indicators'!HJ128</f>
        <v>2</v>
      </c>
      <c r="AI128" s="178">
        <f>'Core Indicators'!HR128</f>
        <v>2</v>
      </c>
      <c r="AJ128" s="178">
        <f t="shared" si="58"/>
        <v>2</v>
      </c>
      <c r="AK128" s="178">
        <f>'Core Indicators'!HZ128</f>
        <v>2</v>
      </c>
      <c r="AL128" s="178">
        <f>'Core Indicators'!IH128</f>
        <v>2</v>
      </c>
      <c r="AM128" s="178">
        <f>'Core Indicators'!IP128</f>
        <v>2</v>
      </c>
      <c r="AN128" s="178">
        <f t="shared" si="59"/>
        <v>2</v>
      </c>
    </row>
    <row r="129" spans="1:40" x14ac:dyDescent="0.25">
      <c r="A129" s="197" t="str">
        <f>Lists!C:C</f>
        <v>UGA005</v>
      </c>
      <c r="B129" s="242">
        <f t="shared" si="45"/>
        <v>2.1</v>
      </c>
      <c r="C129" s="157">
        <f t="shared" si="46"/>
        <v>1</v>
      </c>
      <c r="D129" s="265">
        <f t="shared" si="47"/>
        <v>2.2000000000000002</v>
      </c>
      <c r="E129" s="197">
        <f>'Core Indicators'!R129</f>
        <v>3</v>
      </c>
      <c r="F129" s="197">
        <f>'Core Indicators'!Z129</f>
        <v>2</v>
      </c>
      <c r="G129" s="157">
        <f t="shared" si="48"/>
        <v>2.5</v>
      </c>
      <c r="H129" s="197">
        <f>'Core Indicators'!AH129</f>
        <v>2</v>
      </c>
      <c r="I129" s="197">
        <f>'Core Indicators'!AP129</f>
        <v>2</v>
      </c>
      <c r="J129" s="197" t="str">
        <f>'Core Indicators'!BN129</f>
        <v>x</v>
      </c>
      <c r="K129" s="197">
        <f t="shared" si="49"/>
        <v>2</v>
      </c>
      <c r="L129" s="242">
        <f t="shared" si="50"/>
        <v>2</v>
      </c>
      <c r="M129" s="265">
        <f t="shared" si="51"/>
        <v>2.4</v>
      </c>
      <c r="N129" s="198">
        <f>'Core Indicators'!DJ129</f>
        <v>2</v>
      </c>
      <c r="O129" s="198">
        <f>'Core Indicators'!DR129</f>
        <v>2</v>
      </c>
      <c r="P129" s="198">
        <f>'Core Indicators'!DZ129</f>
        <v>2</v>
      </c>
      <c r="Q129" s="198">
        <f>'Core Indicators'!EH129</f>
        <v>3</v>
      </c>
      <c r="R129" s="198">
        <f>'Core Indicators'!EP129</f>
        <v>3</v>
      </c>
      <c r="S129" s="157">
        <f t="shared" si="52"/>
        <v>1.6</v>
      </c>
      <c r="T129" s="157">
        <f t="shared" si="53"/>
        <v>1.1666666666666667</v>
      </c>
      <c r="U129" s="197">
        <v>1</v>
      </c>
      <c r="V129" s="197">
        <v>1</v>
      </c>
      <c r="W129" s="197">
        <f>'Core Indicators'!EX129</f>
        <v>2</v>
      </c>
      <c r="X129" s="157">
        <f t="shared" si="54"/>
        <v>1.5</v>
      </c>
      <c r="Y129" s="197">
        <v>1</v>
      </c>
      <c r="Z129" s="157">
        <f t="shared" si="55"/>
        <v>2</v>
      </c>
      <c r="AA129" s="197">
        <f>'Core Indicators'!FF129</f>
        <v>2</v>
      </c>
      <c r="AB129" s="197">
        <f t="shared" si="56"/>
        <v>2</v>
      </c>
      <c r="AC129" s="178">
        <f>'Core Indicators'!GD129</f>
        <v>2</v>
      </c>
      <c r="AD129" s="178">
        <f>'Core Indicators'!GL129</f>
        <v>2</v>
      </c>
      <c r="AE129" s="178">
        <f>'Core Indicators'!GT129</f>
        <v>2</v>
      </c>
      <c r="AF129" s="178">
        <f>'Core Indicators'!HB129</f>
        <v>2</v>
      </c>
      <c r="AG129" s="178">
        <f t="shared" si="57"/>
        <v>2</v>
      </c>
      <c r="AH129" s="178">
        <f>'Core Indicators'!HJ129</f>
        <v>2</v>
      </c>
      <c r="AI129" s="178">
        <f>'Core Indicators'!HR129</f>
        <v>2</v>
      </c>
      <c r="AJ129" s="178">
        <f t="shared" si="58"/>
        <v>2</v>
      </c>
      <c r="AK129" s="178">
        <f>'Core Indicators'!HZ129</f>
        <v>2</v>
      </c>
      <c r="AL129" s="178">
        <f>'Core Indicators'!IH129</f>
        <v>2</v>
      </c>
      <c r="AM129" s="178">
        <f>'Core Indicators'!IP129</f>
        <v>2</v>
      </c>
      <c r="AN129" s="178">
        <f t="shared" si="59"/>
        <v>2</v>
      </c>
    </row>
    <row r="130" spans="1:40" x14ac:dyDescent="0.25">
      <c r="A130" s="197" t="str">
        <f>Lists!C:C</f>
        <v>UKR002</v>
      </c>
      <c r="B130" s="242">
        <f t="shared" si="45"/>
        <v>1.7</v>
      </c>
      <c r="C130" s="157">
        <f t="shared" si="46"/>
        <v>0</v>
      </c>
      <c r="D130" s="265">
        <f t="shared" si="47"/>
        <v>1.5</v>
      </c>
      <c r="E130" s="197">
        <f>'Core Indicators'!R130</f>
        <v>2</v>
      </c>
      <c r="F130" s="197">
        <f>'Core Indicators'!Z130</f>
        <v>1</v>
      </c>
      <c r="G130" s="157">
        <f t="shared" si="48"/>
        <v>1.5</v>
      </c>
      <c r="H130" s="197">
        <f>'Core Indicators'!AH130</f>
        <v>1</v>
      </c>
      <c r="I130" s="197">
        <f>'Core Indicators'!AP130</f>
        <v>2</v>
      </c>
      <c r="J130" s="197">
        <f>'Core Indicators'!BN130</f>
        <v>2</v>
      </c>
      <c r="K130" s="197">
        <f t="shared" si="49"/>
        <v>2</v>
      </c>
      <c r="L130" s="242">
        <f t="shared" si="50"/>
        <v>1.5</v>
      </c>
      <c r="M130" s="265">
        <f t="shared" si="51"/>
        <v>2</v>
      </c>
      <c r="N130" s="198">
        <f>'Core Indicators'!DJ130</f>
        <v>2</v>
      </c>
      <c r="O130" s="198">
        <f>'Core Indicators'!DR130</f>
        <v>2</v>
      </c>
      <c r="P130" s="198">
        <f>'Core Indicators'!DZ130</f>
        <v>2</v>
      </c>
      <c r="Q130" s="198">
        <f>'Core Indicators'!EH130</f>
        <v>2</v>
      </c>
      <c r="R130" s="198">
        <f>'Core Indicators'!EP130</f>
        <v>2</v>
      </c>
      <c r="S130" s="157">
        <f t="shared" si="52"/>
        <v>1.3</v>
      </c>
      <c r="T130" s="157">
        <f t="shared" si="53"/>
        <v>1.1666666666666667</v>
      </c>
      <c r="U130" s="197">
        <v>1</v>
      </c>
      <c r="V130" s="197">
        <v>1</v>
      </c>
      <c r="W130" s="197">
        <f>'Core Indicators'!EX130</f>
        <v>2</v>
      </c>
      <c r="X130" s="157">
        <f t="shared" si="54"/>
        <v>1.5</v>
      </c>
      <c r="Y130" s="197">
        <v>1</v>
      </c>
      <c r="Z130" s="157">
        <f t="shared" si="55"/>
        <v>1.5</v>
      </c>
      <c r="AA130" s="197">
        <f>'Core Indicators'!FF130</f>
        <v>1</v>
      </c>
      <c r="AB130" s="197">
        <f t="shared" si="56"/>
        <v>2</v>
      </c>
      <c r="AC130" s="178">
        <f>'Core Indicators'!GD130</f>
        <v>2</v>
      </c>
      <c r="AD130" s="178">
        <f>'Core Indicators'!GL130</f>
        <v>2</v>
      </c>
      <c r="AE130" s="178">
        <f>'Core Indicators'!GT130</f>
        <v>2</v>
      </c>
      <c r="AF130" s="178">
        <f>'Core Indicators'!HB130</f>
        <v>2</v>
      </c>
      <c r="AG130" s="178">
        <f t="shared" si="57"/>
        <v>2</v>
      </c>
      <c r="AH130" s="178">
        <f>'Core Indicators'!HJ130</f>
        <v>2</v>
      </c>
      <c r="AI130" s="178">
        <f>'Core Indicators'!HR130</f>
        <v>2</v>
      </c>
      <c r="AJ130" s="178">
        <f t="shared" si="58"/>
        <v>2</v>
      </c>
      <c r="AK130" s="178">
        <f>'Core Indicators'!HZ130</f>
        <v>2</v>
      </c>
      <c r="AL130" s="178">
        <f>'Core Indicators'!IH130</f>
        <v>2</v>
      </c>
      <c r="AM130" s="178">
        <f>'Core Indicators'!IP130</f>
        <v>2</v>
      </c>
      <c r="AN130" s="178">
        <f t="shared" si="59"/>
        <v>2</v>
      </c>
    </row>
    <row r="131" spans="1:40" x14ac:dyDescent="0.25">
      <c r="A131" s="197" t="str">
        <f>Lists!C:C</f>
        <v>VEN001</v>
      </c>
      <c r="B131" s="242">
        <f t="shared" si="45"/>
        <v>2.2999999999999998</v>
      </c>
      <c r="C131" s="157">
        <f t="shared" si="46"/>
        <v>0</v>
      </c>
      <c r="D131" s="265">
        <f t="shared" si="47"/>
        <v>2</v>
      </c>
      <c r="E131" s="197">
        <f>'Core Indicators'!R131</f>
        <v>1</v>
      </c>
      <c r="F131" s="197">
        <f>'Core Indicators'!Z131</f>
        <v>2</v>
      </c>
      <c r="G131" s="157">
        <f t="shared" ref="G131:G135" si="60">IF(AND(F131="x",E131="x"),"x",IF(OR(F131="x",E131="x"),AVERAGE(E131,F131),ROUND((10-GEOMEAN(((10-E131)/10*9+1),((10-F131)/10*9+1)))/9*10,1)))</f>
        <v>1.5</v>
      </c>
      <c r="H131" s="197">
        <f>'Core Indicators'!AH131</f>
        <v>2</v>
      </c>
      <c r="I131" s="197">
        <f>'Core Indicators'!AP131</f>
        <v>2</v>
      </c>
      <c r="J131" s="197">
        <f>'Core Indicators'!BN131</f>
        <v>3</v>
      </c>
      <c r="K131" s="197">
        <f t="shared" ref="K131:K135" si="61">IF(AND(J131="x",I131="x"),"x",IF(OR(J131="x",I131="x"),AVERAGE(I131,J131),ROUND((10-GEOMEAN(((10-I131)/10*9+1),((10-J131)/10*9+1)))/9*10,1)))</f>
        <v>2.5</v>
      </c>
      <c r="L131" s="242">
        <f t="shared" ref="L131:L135" si="62">IF(AND(H131="x",K131="x"),"x",IF(OR(H131="x",K131="x"),AVERAGE(H131,K131),ROUND((10-GEOMEAN(((10-H131)/10*9+1),((10-K131)/10*9+1)))/9*10,1)))</f>
        <v>2.2999999999999998</v>
      </c>
      <c r="M131" s="265">
        <f t="shared" ref="M131:M135" si="63">IF(N131="x","x",AVERAGE(N131:R131))</f>
        <v>2.6</v>
      </c>
      <c r="N131" s="198">
        <f>'Core Indicators'!DJ131</f>
        <v>3</v>
      </c>
      <c r="O131" s="198">
        <f>'Core Indicators'!DR131</f>
        <v>3</v>
      </c>
      <c r="P131" s="198">
        <f>'Core Indicators'!DZ131</f>
        <v>3</v>
      </c>
      <c r="Q131" s="198">
        <f>'Core Indicators'!EH131</f>
        <v>2</v>
      </c>
      <c r="R131" s="198">
        <f>'Core Indicators'!EP131</f>
        <v>2</v>
      </c>
      <c r="S131" s="157">
        <f t="shared" ref="S131:S135" si="64">IF(OR(Z131="x",T131="x"),T131,ROUND((10-GEOMEAN(((10-T131)/10*9+1),((10-Z131)/10*9+1)))/9*10,1))</f>
        <v>1.9</v>
      </c>
      <c r="T131" s="157">
        <f t="shared" ref="T131:T135" si="65">AVERAGE(U131,X131,Y131)</f>
        <v>1.3333333333333333</v>
      </c>
      <c r="U131" s="197">
        <v>1</v>
      </c>
      <c r="V131" s="197">
        <v>1</v>
      </c>
      <c r="W131" s="197">
        <f>'Core Indicators'!EX131</f>
        <v>3</v>
      </c>
      <c r="X131" s="157">
        <f t="shared" ref="X131:X135" si="66">AVERAGE(V131:W131)</f>
        <v>2</v>
      </c>
      <c r="Y131" s="197">
        <v>1</v>
      </c>
      <c r="Z131" s="157">
        <f t="shared" ref="Z131:Z135" si="67">IF(AND(AA131="x",AB131="x"),"x",AVERAGE(AA131:AB131))</f>
        <v>2.5</v>
      </c>
      <c r="AA131" s="197">
        <f>'Core Indicators'!FF131</f>
        <v>3</v>
      </c>
      <c r="AB131" s="197">
        <f t="shared" si="56"/>
        <v>2</v>
      </c>
      <c r="AC131" s="178">
        <f>'Core Indicators'!GD131</f>
        <v>2</v>
      </c>
      <c r="AD131" s="178">
        <f>'Core Indicators'!GL131</f>
        <v>2</v>
      </c>
      <c r="AE131" s="178">
        <f>'Core Indicators'!GT131</f>
        <v>2</v>
      </c>
      <c r="AF131" s="178">
        <f>'Core Indicators'!HB131</f>
        <v>2</v>
      </c>
      <c r="AG131" s="178">
        <f t="shared" ref="AG131:AG135" si="68">IF(AND(AC131="x",AD131="x",AE131="x",AF131="x"),"x",AVERAGE(AC131:AF131))</f>
        <v>2</v>
      </c>
      <c r="AH131" s="178">
        <f>'Core Indicators'!HJ131</f>
        <v>2</v>
      </c>
      <c r="AI131" s="178">
        <f>'Core Indicators'!HR131</f>
        <v>2</v>
      </c>
      <c r="AJ131" s="178">
        <f t="shared" ref="AJ131:AJ135" si="69">IF(AND(AH131="x",AI131="x"),"x",AVERAGE(AH131:AI131))</f>
        <v>2</v>
      </c>
      <c r="AK131" s="178">
        <f>'Core Indicators'!HZ131</f>
        <v>2</v>
      </c>
      <c r="AL131" s="178">
        <f>'Core Indicators'!IH131</f>
        <v>2</v>
      </c>
      <c r="AM131" s="178">
        <f>'Core Indicators'!IP131</f>
        <v>2</v>
      </c>
      <c r="AN131" s="178">
        <f t="shared" ref="AN131:AN135" si="70">IF(AND(AK131="x",AL131="x",AM131="x"),"x",AVERAGE(AK131:AM131))</f>
        <v>2</v>
      </c>
    </row>
    <row r="132" spans="1:40" x14ac:dyDescent="0.25">
      <c r="A132" s="197" t="str">
        <f>Lists!C:C</f>
        <v>YEM001</v>
      </c>
      <c r="B132" s="242">
        <f t="shared" si="45"/>
        <v>1.8</v>
      </c>
      <c r="C132" s="157">
        <f t="shared" si="46"/>
        <v>0</v>
      </c>
      <c r="D132" s="265">
        <f t="shared" si="47"/>
        <v>2</v>
      </c>
      <c r="E132" s="197">
        <f>'Core Indicators'!R132</f>
        <v>2</v>
      </c>
      <c r="F132" s="197">
        <f>'Core Indicators'!Z132</f>
        <v>2</v>
      </c>
      <c r="G132" s="157">
        <f t="shared" si="60"/>
        <v>2</v>
      </c>
      <c r="H132" s="197">
        <f>'Core Indicators'!AH132</f>
        <v>2</v>
      </c>
      <c r="I132" s="197">
        <f>'Core Indicators'!AP132</f>
        <v>2</v>
      </c>
      <c r="J132" s="197">
        <f>'Core Indicators'!BN132</f>
        <v>2</v>
      </c>
      <c r="K132" s="197">
        <f t="shared" si="61"/>
        <v>2</v>
      </c>
      <c r="L132" s="242">
        <f t="shared" si="62"/>
        <v>2</v>
      </c>
      <c r="M132" s="265">
        <f t="shared" si="63"/>
        <v>2</v>
      </c>
      <c r="N132" s="198">
        <f>'Core Indicators'!DJ132</f>
        <v>2</v>
      </c>
      <c r="O132" s="198">
        <f>'Core Indicators'!DR132</f>
        <v>2</v>
      </c>
      <c r="P132" s="198">
        <f>'Core Indicators'!DZ132</f>
        <v>2</v>
      </c>
      <c r="Q132" s="198">
        <f>'Core Indicators'!EH132</f>
        <v>2</v>
      </c>
      <c r="R132" s="198">
        <f>'Core Indicators'!EP132</f>
        <v>2</v>
      </c>
      <c r="S132" s="157">
        <f t="shared" si="64"/>
        <v>1.3</v>
      </c>
      <c r="T132" s="157">
        <f t="shared" si="65"/>
        <v>1.1666666666666667</v>
      </c>
      <c r="U132" s="197">
        <v>1</v>
      </c>
      <c r="V132" s="197">
        <v>1</v>
      </c>
      <c r="W132" s="197">
        <f>'Core Indicators'!EX132</f>
        <v>2</v>
      </c>
      <c r="X132" s="157">
        <f t="shared" si="66"/>
        <v>1.5</v>
      </c>
      <c r="Y132" s="197">
        <v>1</v>
      </c>
      <c r="Z132" s="157">
        <f t="shared" si="67"/>
        <v>1.5</v>
      </c>
      <c r="AA132" s="197">
        <f>'Core Indicators'!FF132</f>
        <v>1</v>
      </c>
      <c r="AB132" s="197">
        <f t="shared" si="56"/>
        <v>2</v>
      </c>
      <c r="AC132" s="178">
        <f>'Core Indicators'!GD132</f>
        <v>2</v>
      </c>
      <c r="AD132" s="178">
        <f>'Core Indicators'!GL132</f>
        <v>2</v>
      </c>
      <c r="AE132" s="178">
        <f>'Core Indicators'!GT132</f>
        <v>2</v>
      </c>
      <c r="AF132" s="178">
        <f>'Core Indicators'!HB132</f>
        <v>2</v>
      </c>
      <c r="AG132" s="178">
        <f t="shared" si="68"/>
        <v>2</v>
      </c>
      <c r="AH132" s="178">
        <f>'Core Indicators'!HJ132</f>
        <v>2</v>
      </c>
      <c r="AI132" s="178">
        <f>'Core Indicators'!HR132</f>
        <v>2</v>
      </c>
      <c r="AJ132" s="178">
        <f t="shared" si="69"/>
        <v>2</v>
      </c>
      <c r="AK132" s="178">
        <f>'Core Indicators'!HZ132</f>
        <v>2</v>
      </c>
      <c r="AL132" s="178">
        <f>'Core Indicators'!IH132</f>
        <v>2</v>
      </c>
      <c r="AM132" s="178">
        <f>'Core Indicators'!IP132</f>
        <v>2</v>
      </c>
      <c r="AN132" s="178">
        <f t="shared" si="70"/>
        <v>2</v>
      </c>
    </row>
    <row r="133" spans="1:40" x14ac:dyDescent="0.25">
      <c r="A133" s="197" t="str">
        <f>Lists!C:C</f>
        <v>YEM002</v>
      </c>
      <c r="B133" s="242">
        <f t="shared" si="45"/>
        <v>1.9</v>
      </c>
      <c r="C133" s="157">
        <f t="shared" si="46"/>
        <v>0</v>
      </c>
      <c r="D133" s="265">
        <f t="shared" si="47"/>
        <v>2</v>
      </c>
      <c r="E133" s="197">
        <f>'Core Indicators'!R133</f>
        <v>2</v>
      </c>
      <c r="F133" s="197">
        <f>'Core Indicators'!Z133</f>
        <v>2</v>
      </c>
      <c r="G133" s="157">
        <f t="shared" si="60"/>
        <v>2</v>
      </c>
      <c r="H133" s="197">
        <f>'Core Indicators'!AH133</f>
        <v>2</v>
      </c>
      <c r="I133" s="197">
        <f>'Core Indicators'!AP133</f>
        <v>2</v>
      </c>
      <c r="J133" s="197">
        <f>'Core Indicators'!BN133</f>
        <v>2</v>
      </c>
      <c r="K133" s="197">
        <f t="shared" si="61"/>
        <v>2</v>
      </c>
      <c r="L133" s="242">
        <f t="shared" si="62"/>
        <v>2</v>
      </c>
      <c r="M133" s="265">
        <f t="shared" si="63"/>
        <v>2</v>
      </c>
      <c r="N133" s="198">
        <f>'Core Indicators'!DJ133</f>
        <v>2</v>
      </c>
      <c r="O133" s="198">
        <f>'Core Indicators'!DR133</f>
        <v>2</v>
      </c>
      <c r="P133" s="198">
        <f>'Core Indicators'!DZ133</f>
        <v>2</v>
      </c>
      <c r="Q133" s="198">
        <f>'Core Indicators'!EH133</f>
        <v>2</v>
      </c>
      <c r="R133" s="198">
        <f>'Core Indicators'!EP133</f>
        <v>2</v>
      </c>
      <c r="S133" s="157">
        <f t="shared" si="64"/>
        <v>1.6</v>
      </c>
      <c r="T133" s="157">
        <f t="shared" si="65"/>
        <v>1.1666666666666667</v>
      </c>
      <c r="U133" s="197">
        <v>1</v>
      </c>
      <c r="V133" s="197">
        <v>1</v>
      </c>
      <c r="W133" s="197">
        <f>'Core Indicators'!EX133</f>
        <v>2</v>
      </c>
      <c r="X133" s="157">
        <f t="shared" si="66"/>
        <v>1.5</v>
      </c>
      <c r="Y133" s="197">
        <v>1</v>
      </c>
      <c r="Z133" s="157">
        <f t="shared" si="67"/>
        <v>2</v>
      </c>
      <c r="AA133" s="197">
        <f>'Core Indicators'!FF133</f>
        <v>2</v>
      </c>
      <c r="AB133" s="197">
        <f t="shared" si="56"/>
        <v>2</v>
      </c>
      <c r="AC133" s="178">
        <f>'Core Indicators'!GD133</f>
        <v>2</v>
      </c>
      <c r="AD133" s="178">
        <f>'Core Indicators'!GL133</f>
        <v>2</v>
      </c>
      <c r="AE133" s="178">
        <f>'Core Indicators'!GT133</f>
        <v>2</v>
      </c>
      <c r="AF133" s="178">
        <f>'Core Indicators'!HB133</f>
        <v>2</v>
      </c>
      <c r="AG133" s="178">
        <f t="shared" si="68"/>
        <v>2</v>
      </c>
      <c r="AH133" s="178">
        <f>'Core Indicators'!HJ133</f>
        <v>2</v>
      </c>
      <c r="AI133" s="178">
        <f>'Core Indicators'!HR133</f>
        <v>2</v>
      </c>
      <c r="AJ133" s="178">
        <f t="shared" si="69"/>
        <v>2</v>
      </c>
      <c r="AK133" s="178">
        <f>'Core Indicators'!HZ133</f>
        <v>2</v>
      </c>
      <c r="AL133" s="178">
        <f>'Core Indicators'!IH133</f>
        <v>2</v>
      </c>
      <c r="AM133" s="178">
        <f>'Core Indicators'!IP133</f>
        <v>2</v>
      </c>
      <c r="AN133" s="178">
        <f t="shared" si="70"/>
        <v>2</v>
      </c>
    </row>
    <row r="134" spans="1:40" x14ac:dyDescent="0.25">
      <c r="A134" s="197" t="str">
        <f>Lists!C:C</f>
        <v>ZMB002</v>
      </c>
      <c r="B134" s="242">
        <f t="shared" si="45"/>
        <v>1.2</v>
      </c>
      <c r="C134" s="157">
        <f t="shared" si="46"/>
        <v>0</v>
      </c>
      <c r="D134" s="265">
        <f t="shared" si="47"/>
        <v>1.5</v>
      </c>
      <c r="E134" s="197">
        <f>'Core Indicators'!R134</f>
        <v>2</v>
      </c>
      <c r="F134" s="197">
        <f>'Core Indicators'!Z134</f>
        <v>1</v>
      </c>
      <c r="G134" s="157">
        <f t="shared" si="60"/>
        <v>1.5</v>
      </c>
      <c r="H134" s="197">
        <f>'Core Indicators'!AH134</f>
        <v>1</v>
      </c>
      <c r="I134" s="197">
        <f>'Core Indicators'!AP134</f>
        <v>2</v>
      </c>
      <c r="J134" s="197">
        <f>'Core Indicators'!BN134</f>
        <v>2</v>
      </c>
      <c r="K134" s="197">
        <f t="shared" si="61"/>
        <v>2</v>
      </c>
      <c r="L134" s="242">
        <f t="shared" si="62"/>
        <v>1.5</v>
      </c>
      <c r="M134" s="265">
        <f t="shared" si="63"/>
        <v>1</v>
      </c>
      <c r="N134" s="198">
        <f>'Core Indicators'!DJ134</f>
        <v>1</v>
      </c>
      <c r="O134" s="198">
        <f>'Core Indicators'!DR134</f>
        <v>1</v>
      </c>
      <c r="P134" s="198">
        <f>'Core Indicators'!DZ134</f>
        <v>1</v>
      </c>
      <c r="Q134" s="198">
        <f>'Core Indicators'!EH134</f>
        <v>1</v>
      </c>
      <c r="R134" s="198">
        <f>'Core Indicators'!EP134</f>
        <v>1</v>
      </c>
      <c r="S134" s="157">
        <f t="shared" si="64"/>
        <v>1.3</v>
      </c>
      <c r="T134" s="157">
        <f t="shared" si="65"/>
        <v>1.1666666666666667</v>
      </c>
      <c r="U134" s="197">
        <v>1</v>
      </c>
      <c r="V134" s="197">
        <v>1</v>
      </c>
      <c r="W134" s="197">
        <f>'Core Indicators'!EX134</f>
        <v>2</v>
      </c>
      <c r="X134" s="157">
        <f t="shared" si="66"/>
        <v>1.5</v>
      </c>
      <c r="Y134" s="197">
        <v>1</v>
      </c>
      <c r="Z134" s="157">
        <f t="shared" si="67"/>
        <v>1.5</v>
      </c>
      <c r="AA134" s="197">
        <f>'Core Indicators'!FF134</f>
        <v>1</v>
      </c>
      <c r="AB134" s="197">
        <f t="shared" si="56"/>
        <v>2</v>
      </c>
      <c r="AC134" s="178">
        <f>'Core Indicators'!GD134</f>
        <v>2</v>
      </c>
      <c r="AD134" s="178">
        <f>'Core Indicators'!GL134</f>
        <v>2</v>
      </c>
      <c r="AE134" s="178">
        <f>'Core Indicators'!GT134</f>
        <v>2</v>
      </c>
      <c r="AF134" s="178">
        <f>'Core Indicators'!HB134</f>
        <v>2</v>
      </c>
      <c r="AG134" s="178">
        <f t="shared" si="68"/>
        <v>2</v>
      </c>
      <c r="AH134" s="178">
        <f>'Core Indicators'!HJ134</f>
        <v>2</v>
      </c>
      <c r="AI134" s="178">
        <f>'Core Indicators'!HR134</f>
        <v>2</v>
      </c>
      <c r="AJ134" s="178">
        <f t="shared" si="69"/>
        <v>2</v>
      </c>
      <c r="AK134" s="178">
        <f>'Core Indicators'!HZ134</f>
        <v>2</v>
      </c>
      <c r="AL134" s="178">
        <f>'Core Indicators'!IH134</f>
        <v>2</v>
      </c>
      <c r="AM134" s="178">
        <f>'Core Indicators'!IP134</f>
        <v>2</v>
      </c>
      <c r="AN134" s="178">
        <f t="shared" si="70"/>
        <v>2</v>
      </c>
    </row>
    <row r="135" spans="1:40" x14ac:dyDescent="0.25">
      <c r="A135" s="197" t="str">
        <f>Lists!C:C</f>
        <v>ZWE001</v>
      </c>
      <c r="B135" s="242">
        <f t="shared" si="45"/>
        <v>1.9</v>
      </c>
      <c r="C135" s="157">
        <f t="shared" si="46"/>
        <v>0</v>
      </c>
      <c r="D135" s="265">
        <f t="shared" si="47"/>
        <v>2</v>
      </c>
      <c r="E135" s="197">
        <f>'Core Indicators'!R135</f>
        <v>2</v>
      </c>
      <c r="F135" s="197">
        <f>'Core Indicators'!Z135</f>
        <v>2</v>
      </c>
      <c r="G135" s="157">
        <f t="shared" si="60"/>
        <v>2</v>
      </c>
      <c r="H135" s="197">
        <f>'Core Indicators'!AH135</f>
        <v>2</v>
      </c>
      <c r="I135" s="197">
        <f>'Core Indicators'!AP135</f>
        <v>2</v>
      </c>
      <c r="J135" s="197">
        <f>'Core Indicators'!BN135</f>
        <v>2</v>
      </c>
      <c r="K135" s="197">
        <f t="shared" si="61"/>
        <v>2</v>
      </c>
      <c r="L135" s="242">
        <f t="shared" si="62"/>
        <v>2</v>
      </c>
      <c r="M135" s="265">
        <f t="shared" si="63"/>
        <v>2</v>
      </c>
      <c r="N135" s="198">
        <f>'Core Indicators'!DJ135</f>
        <v>2</v>
      </c>
      <c r="O135" s="198">
        <f>'Core Indicators'!DR135</f>
        <v>2</v>
      </c>
      <c r="P135" s="198">
        <f>'Core Indicators'!DZ135</f>
        <v>2</v>
      </c>
      <c r="Q135" s="198">
        <f>'Core Indicators'!EH135</f>
        <v>2</v>
      </c>
      <c r="R135" s="198">
        <f>'Core Indicators'!EP135</f>
        <v>2</v>
      </c>
      <c r="S135" s="157">
        <f t="shared" si="64"/>
        <v>1.6</v>
      </c>
      <c r="T135" s="157">
        <f t="shared" si="65"/>
        <v>1.1666666666666667</v>
      </c>
      <c r="U135" s="197">
        <v>1</v>
      </c>
      <c r="V135" s="197">
        <v>1</v>
      </c>
      <c r="W135" s="197">
        <f>'Core Indicators'!EX135</f>
        <v>2</v>
      </c>
      <c r="X135" s="157">
        <f t="shared" si="66"/>
        <v>1.5</v>
      </c>
      <c r="Y135" s="197">
        <v>1</v>
      </c>
      <c r="Z135" s="157">
        <f t="shared" si="67"/>
        <v>2</v>
      </c>
      <c r="AA135" s="197">
        <f>'Core Indicators'!FF135</f>
        <v>2</v>
      </c>
      <c r="AB135" s="197">
        <f t="shared" si="56"/>
        <v>2</v>
      </c>
      <c r="AC135" s="178">
        <f>'Core Indicators'!GD135</f>
        <v>2</v>
      </c>
      <c r="AD135" s="178">
        <f>'Core Indicators'!GL135</f>
        <v>2</v>
      </c>
      <c r="AE135" s="178">
        <f>'Core Indicators'!GT135</f>
        <v>2</v>
      </c>
      <c r="AF135" s="178">
        <f>'Core Indicators'!HB135</f>
        <v>2</v>
      </c>
      <c r="AG135" s="178">
        <f t="shared" si="68"/>
        <v>2</v>
      </c>
      <c r="AH135" s="178">
        <f>'Core Indicators'!HJ135</f>
        <v>2</v>
      </c>
      <c r="AI135" s="178">
        <f>'Core Indicators'!HR135</f>
        <v>2</v>
      </c>
      <c r="AJ135" s="178">
        <f t="shared" si="69"/>
        <v>2</v>
      </c>
      <c r="AK135" s="178">
        <f>'Core Indicators'!HZ135</f>
        <v>2</v>
      </c>
      <c r="AL135" s="178">
        <f>'Core Indicators'!IH135</f>
        <v>2</v>
      </c>
      <c r="AM135" s="178">
        <f>'Core Indicators'!IP135</f>
        <v>2</v>
      </c>
      <c r="AN135" s="178">
        <f t="shared" si="70"/>
        <v>2</v>
      </c>
    </row>
    <row r="136" spans="1:40" x14ac:dyDescent="0.25">
      <c r="A136" s="197">
        <f>Lists!C:C</f>
        <v>0</v>
      </c>
      <c r="B136" s="242" t="e">
        <f t="shared" ref="B136:B167" si="71">IF(OR(M158="x",D158="x"),"x",ROUND((5-GEOMEAN(((5-D158)/5*4+1),((5-M158)/5*4+1),((5-M158)/5*4+1)))/4*3.5+S158*0.3,1))</f>
        <v>#DIV/0!</v>
      </c>
      <c r="C136" s="157">
        <f t="shared" ref="C136:C167" si="72">COUNTIF(E158:F158,"x")+COUNTIF(H158:I158,"x")+COUNTIF(J158:J158,"x")+COUNTIF(M158,"x")+COUNTIF(U158:W158,"x")+COUNTIF(Y158:AB158,"x")</f>
        <v>0</v>
      </c>
      <c r="D136" s="265">
        <f t="shared" ref="D136:D167" si="73">IF(OR(L158="x",G158="x"),"x",ROUND((5-GEOMEAN(((5-L158)/5*4+1),((5-L158)/5*4+1),((5-G158)/5*4+1)))/4*5,1))</f>
        <v>0</v>
      </c>
      <c r="E136" s="197">
        <f>'Core Indicators'!R158</f>
        <v>0</v>
      </c>
      <c r="F136" s="197">
        <f>'Core Indicators'!Z158</f>
        <v>0</v>
      </c>
      <c r="G136" s="157">
        <f t="shared" ref="G136:G167" si="74">IF(AND(F158="x",E158="x"),"x",IF(OR(F158="x",E158="x"),AVERAGE(E158,F158),ROUND((10-GEOMEAN(((10-E158)/10*9+1),((10-F158)/10*9+1)))/9*10,1)))</f>
        <v>0</v>
      </c>
      <c r="H136" s="197">
        <f>'Core Indicators'!AH158</f>
        <v>0</v>
      </c>
      <c r="I136" s="197">
        <f>'Core Indicators'!AP158</f>
        <v>0</v>
      </c>
      <c r="J136" s="197">
        <f>'Core Indicators'!BN158</f>
        <v>0</v>
      </c>
      <c r="K136" s="197">
        <f t="shared" ref="K136:K167" si="75">IF(AND(J158="x",I158="x"),"x",IF(OR(J158="x",I158="x"),AVERAGE(I158,J158),ROUND((10-GEOMEAN(((10-I158)/10*9+1),((10-J158)/10*9+1)))/9*10,1)))</f>
        <v>0</v>
      </c>
      <c r="L136" s="242">
        <f t="shared" ref="L136:L167" si="76">IF(AND(H158="x",K158="x"),"x",IF(OR(H158="x",K158="x"),AVERAGE(H158,K158),ROUND((10-GEOMEAN(((10-H158)/10*9+1),((10-K158)/10*9+1)))/9*10,1)))</f>
        <v>0</v>
      </c>
      <c r="M136" s="265">
        <f t="shared" ref="M136:M167" si="77">IF(N158="x","x",AVERAGE(N158:R158))</f>
        <v>0</v>
      </c>
      <c r="N136" s="198">
        <f>'Core Indicators'!DJ158</f>
        <v>0</v>
      </c>
      <c r="O136" s="198">
        <f>'Core Indicators'!DR158</f>
        <v>0</v>
      </c>
      <c r="P136" s="198">
        <f>'Core Indicators'!DZ158</f>
        <v>0</v>
      </c>
      <c r="Q136" s="198">
        <f>'Core Indicators'!EH158</f>
        <v>0</v>
      </c>
      <c r="R136" s="198">
        <f>'Core Indicators'!EP158</f>
        <v>0</v>
      </c>
      <c r="S136" s="157" t="e">
        <f t="shared" ref="S136:S167" si="78">IF(OR(Z158="x",T158="x"),T158,ROUND((10-GEOMEAN(((10-T158)/10*9+1),((10-Z158)/10*9+1)))/9*10,1))</f>
        <v>#DIV/0!</v>
      </c>
      <c r="T136" s="157">
        <f t="shared" ref="T136:T167" si="79">AVERAGE(U158,X158,Y158)</f>
        <v>0.83333333333333337</v>
      </c>
      <c r="U136" s="197">
        <v>1</v>
      </c>
      <c r="V136" s="197">
        <v>1</v>
      </c>
      <c r="W136" s="197">
        <f>'Core Indicators'!EX158</f>
        <v>0</v>
      </c>
      <c r="X136" s="157">
        <f t="shared" ref="X136:X167" si="80">AVERAGE(V158:W158)</f>
        <v>0.5</v>
      </c>
      <c r="Y136" s="197">
        <v>1</v>
      </c>
      <c r="Z136" s="157">
        <f t="shared" ref="Z136:Z167" si="81">IF(AND(AA158="x",AB158="x"),"x",AVERAGE(AA158:AB158))</f>
        <v>0</v>
      </c>
      <c r="AA136" s="197">
        <f>'Core Indicators'!FF158</f>
        <v>0</v>
      </c>
      <c r="AB136" s="197">
        <f t="shared" ref="AB136:AB167" si="82">IF(AND(AJ158="x",AN158="x",AG158="x"),"x",(AVERAGE(AJ158,AN158,AG158)))</f>
        <v>0</v>
      </c>
      <c r="AC136" s="178">
        <f>'Core Indicators'!GD158</f>
        <v>0</v>
      </c>
      <c r="AD136" s="178">
        <f>'Core Indicators'!GL158</f>
        <v>0</v>
      </c>
      <c r="AE136" s="178">
        <f>'Core Indicators'!GT158</f>
        <v>0</v>
      </c>
      <c r="AF136" s="178">
        <f>'Core Indicators'!HB158</f>
        <v>0</v>
      </c>
      <c r="AG136" s="178">
        <f t="shared" ref="AG136:AG167" si="83">IF(AND(AC158="x",AD158="x",AE158="x",AF158="x"),"x",AVERAGE(AC158:AF158))</f>
        <v>0</v>
      </c>
      <c r="AH136" s="178">
        <f>'Core Indicators'!HJ158</f>
        <v>0</v>
      </c>
      <c r="AI136" s="178">
        <f>'Core Indicators'!HR158</f>
        <v>0</v>
      </c>
      <c r="AJ136" s="178">
        <f t="shared" ref="AJ136:AJ167" si="84">IF(AND(AH158="x",AI158="x"),"x",AVERAGE(AH158:AI158))</f>
        <v>0</v>
      </c>
      <c r="AK136" s="178">
        <f>'Core Indicators'!HZ158</f>
        <v>0</v>
      </c>
      <c r="AL136" s="178">
        <f>'Core Indicators'!IH158</f>
        <v>0</v>
      </c>
      <c r="AM136" s="178">
        <f>'Core Indicators'!IP158</f>
        <v>0</v>
      </c>
      <c r="AN136" s="178">
        <f t="shared" ref="AN136:AN167" si="85">IF(AND(AK158="x",AL158="x",AM158="x"),"x",AVERAGE(AK158:AM158))</f>
        <v>0</v>
      </c>
    </row>
    <row r="137" spans="1:40" x14ac:dyDescent="0.25">
      <c r="A137" s="197">
        <f>Lists!C:C</f>
        <v>0</v>
      </c>
      <c r="B137" s="242" t="e">
        <f t="shared" si="71"/>
        <v>#DIV/0!</v>
      </c>
      <c r="C137" s="157">
        <f t="shared" si="72"/>
        <v>0</v>
      </c>
      <c r="D137" s="265">
        <f t="shared" si="73"/>
        <v>0</v>
      </c>
      <c r="E137" s="197">
        <f>'Core Indicators'!R159</f>
        <v>0</v>
      </c>
      <c r="F137" s="197">
        <f>'Core Indicators'!Z159</f>
        <v>0</v>
      </c>
      <c r="G137" s="157">
        <f t="shared" si="74"/>
        <v>0</v>
      </c>
      <c r="H137" s="197">
        <f>'Core Indicators'!AH159</f>
        <v>0</v>
      </c>
      <c r="I137" s="197">
        <f>'Core Indicators'!AP159</f>
        <v>0</v>
      </c>
      <c r="J137" s="197">
        <f>'Core Indicators'!BN159</f>
        <v>0</v>
      </c>
      <c r="K137" s="197">
        <f t="shared" si="75"/>
        <v>0</v>
      </c>
      <c r="L137" s="242">
        <f t="shared" si="76"/>
        <v>0</v>
      </c>
      <c r="M137" s="265">
        <f t="shared" si="77"/>
        <v>0</v>
      </c>
      <c r="N137" s="198">
        <f>'Core Indicators'!DJ159</f>
        <v>0</v>
      </c>
      <c r="O137" s="198">
        <f>'Core Indicators'!DR159</f>
        <v>0</v>
      </c>
      <c r="P137" s="198">
        <f>'Core Indicators'!DZ159</f>
        <v>0</v>
      </c>
      <c r="Q137" s="198">
        <f>'Core Indicators'!EH159</f>
        <v>0</v>
      </c>
      <c r="R137" s="198">
        <f>'Core Indicators'!EP159</f>
        <v>0</v>
      </c>
      <c r="S137" s="157" t="e">
        <f t="shared" si="78"/>
        <v>#DIV/0!</v>
      </c>
      <c r="T137" s="157">
        <f t="shared" si="79"/>
        <v>0.83333333333333337</v>
      </c>
      <c r="U137" s="197">
        <v>1</v>
      </c>
      <c r="V137" s="197">
        <v>1</v>
      </c>
      <c r="W137" s="197">
        <f>'Core Indicators'!EX159</f>
        <v>0</v>
      </c>
      <c r="X137" s="157">
        <f t="shared" si="80"/>
        <v>0.5</v>
      </c>
      <c r="Y137" s="197">
        <v>1</v>
      </c>
      <c r="Z137" s="157">
        <f t="shared" si="81"/>
        <v>0</v>
      </c>
      <c r="AA137" s="197">
        <f>'Core Indicators'!FF159</f>
        <v>0</v>
      </c>
      <c r="AB137" s="197">
        <f t="shared" si="82"/>
        <v>0</v>
      </c>
      <c r="AC137" s="178">
        <f>'Core Indicators'!GD159</f>
        <v>0</v>
      </c>
      <c r="AD137" s="178">
        <f>'Core Indicators'!GL159</f>
        <v>0</v>
      </c>
      <c r="AE137" s="178">
        <f>'Core Indicators'!GT159</f>
        <v>0</v>
      </c>
      <c r="AF137" s="178">
        <f>'Core Indicators'!HB159</f>
        <v>0</v>
      </c>
      <c r="AG137" s="178">
        <f t="shared" si="83"/>
        <v>0</v>
      </c>
      <c r="AH137" s="178">
        <f>'Core Indicators'!HJ159</f>
        <v>0</v>
      </c>
      <c r="AI137" s="178">
        <f>'Core Indicators'!HR159</f>
        <v>0</v>
      </c>
      <c r="AJ137" s="178">
        <f t="shared" si="84"/>
        <v>0</v>
      </c>
      <c r="AK137" s="178">
        <f>'Core Indicators'!HZ159</f>
        <v>0</v>
      </c>
      <c r="AL137" s="178">
        <f>'Core Indicators'!IH159</f>
        <v>0</v>
      </c>
      <c r="AM137" s="178">
        <f>'Core Indicators'!IP159</f>
        <v>0</v>
      </c>
      <c r="AN137" s="178">
        <f t="shared" si="85"/>
        <v>0</v>
      </c>
    </row>
    <row r="138" spans="1:40" x14ac:dyDescent="0.25">
      <c r="A138" s="197">
        <f>Lists!C:C</f>
        <v>0</v>
      </c>
      <c r="B138" s="242" t="e">
        <f t="shared" si="71"/>
        <v>#DIV/0!</v>
      </c>
      <c r="C138" s="157">
        <f t="shared" si="72"/>
        <v>0</v>
      </c>
      <c r="D138" s="265">
        <f t="shared" si="73"/>
        <v>0</v>
      </c>
      <c r="E138" s="197">
        <f>'Core Indicators'!R160</f>
        <v>0</v>
      </c>
      <c r="F138" s="197">
        <f>'Core Indicators'!Z160</f>
        <v>0</v>
      </c>
      <c r="G138" s="157">
        <f t="shared" si="74"/>
        <v>0</v>
      </c>
      <c r="H138" s="197">
        <f>'Core Indicators'!AH160</f>
        <v>0</v>
      </c>
      <c r="I138" s="197">
        <f>'Core Indicators'!AP160</f>
        <v>0</v>
      </c>
      <c r="J138" s="197">
        <f>'Core Indicators'!BN160</f>
        <v>0</v>
      </c>
      <c r="K138" s="197">
        <f t="shared" si="75"/>
        <v>0</v>
      </c>
      <c r="L138" s="242">
        <f t="shared" si="76"/>
        <v>0</v>
      </c>
      <c r="M138" s="265">
        <f t="shared" si="77"/>
        <v>0</v>
      </c>
      <c r="N138" s="198">
        <f>'Core Indicators'!DJ160</f>
        <v>0</v>
      </c>
      <c r="O138" s="198">
        <f>'Core Indicators'!DR160</f>
        <v>0</v>
      </c>
      <c r="P138" s="198">
        <f>'Core Indicators'!DZ160</f>
        <v>0</v>
      </c>
      <c r="Q138" s="198">
        <f>'Core Indicators'!EH160</f>
        <v>0</v>
      </c>
      <c r="R138" s="198">
        <f>'Core Indicators'!EP160</f>
        <v>0</v>
      </c>
      <c r="S138" s="157" t="e">
        <f t="shared" si="78"/>
        <v>#DIV/0!</v>
      </c>
      <c r="T138" s="157">
        <f t="shared" si="79"/>
        <v>0.83333333333333337</v>
      </c>
      <c r="U138" s="197">
        <v>1</v>
      </c>
      <c r="V138" s="197">
        <v>1</v>
      </c>
      <c r="W138" s="197">
        <f>'Core Indicators'!EX160</f>
        <v>0</v>
      </c>
      <c r="X138" s="157">
        <f t="shared" si="80"/>
        <v>0.5</v>
      </c>
      <c r="Y138" s="197">
        <v>1</v>
      </c>
      <c r="Z138" s="157">
        <f t="shared" si="81"/>
        <v>0</v>
      </c>
      <c r="AA138" s="197">
        <f>'Core Indicators'!FF160</f>
        <v>0</v>
      </c>
      <c r="AB138" s="197">
        <f t="shared" si="82"/>
        <v>0</v>
      </c>
      <c r="AC138" s="178">
        <f>'Core Indicators'!GD160</f>
        <v>0</v>
      </c>
      <c r="AD138" s="178">
        <f>'Core Indicators'!GL160</f>
        <v>0</v>
      </c>
      <c r="AE138" s="178">
        <f>'Core Indicators'!GT160</f>
        <v>0</v>
      </c>
      <c r="AF138" s="178">
        <f>'Core Indicators'!HB160</f>
        <v>0</v>
      </c>
      <c r="AG138" s="178">
        <f t="shared" si="83"/>
        <v>0</v>
      </c>
      <c r="AH138" s="178">
        <f>'Core Indicators'!HJ160</f>
        <v>0</v>
      </c>
      <c r="AI138" s="178">
        <f>'Core Indicators'!HR160</f>
        <v>0</v>
      </c>
      <c r="AJ138" s="178">
        <f t="shared" si="84"/>
        <v>0</v>
      </c>
      <c r="AK138" s="178">
        <f>'Core Indicators'!HZ160</f>
        <v>0</v>
      </c>
      <c r="AL138" s="178">
        <f>'Core Indicators'!IH160</f>
        <v>0</v>
      </c>
      <c r="AM138" s="178">
        <f>'Core Indicators'!IP160</f>
        <v>0</v>
      </c>
      <c r="AN138" s="178">
        <f t="shared" si="85"/>
        <v>0</v>
      </c>
    </row>
    <row r="139" spans="1:40" x14ac:dyDescent="0.25">
      <c r="A139" s="197">
        <f>Lists!C:C</f>
        <v>0</v>
      </c>
      <c r="B139" s="242" t="e">
        <f t="shared" si="71"/>
        <v>#DIV/0!</v>
      </c>
      <c r="C139" s="157">
        <f t="shared" si="72"/>
        <v>0</v>
      </c>
      <c r="D139" s="265">
        <f t="shared" si="73"/>
        <v>0</v>
      </c>
      <c r="E139" s="197">
        <f>'Core Indicators'!R161</f>
        <v>0</v>
      </c>
      <c r="F139" s="197">
        <f>'Core Indicators'!Z161</f>
        <v>0</v>
      </c>
      <c r="G139" s="157">
        <f t="shared" si="74"/>
        <v>0</v>
      </c>
      <c r="H139" s="197">
        <f>'Core Indicators'!AH161</f>
        <v>0</v>
      </c>
      <c r="I139" s="197">
        <f>'Core Indicators'!AP161</f>
        <v>0</v>
      </c>
      <c r="J139" s="197">
        <f>'Core Indicators'!BN161</f>
        <v>0</v>
      </c>
      <c r="K139" s="197">
        <f t="shared" si="75"/>
        <v>0</v>
      </c>
      <c r="L139" s="242">
        <f t="shared" si="76"/>
        <v>0</v>
      </c>
      <c r="M139" s="265">
        <f t="shared" si="77"/>
        <v>0</v>
      </c>
      <c r="N139" s="198">
        <f>'Core Indicators'!DJ161</f>
        <v>0</v>
      </c>
      <c r="O139" s="198">
        <f>'Core Indicators'!DR161</f>
        <v>0</v>
      </c>
      <c r="P139" s="198">
        <f>'Core Indicators'!DZ161</f>
        <v>0</v>
      </c>
      <c r="Q139" s="198">
        <f>'Core Indicators'!EH161</f>
        <v>0</v>
      </c>
      <c r="R139" s="198">
        <f>'Core Indicators'!EP161</f>
        <v>0</v>
      </c>
      <c r="S139" s="157" t="e">
        <f t="shared" si="78"/>
        <v>#DIV/0!</v>
      </c>
      <c r="T139" s="157">
        <f t="shared" si="79"/>
        <v>0.83333333333333337</v>
      </c>
      <c r="U139" s="197">
        <v>1</v>
      </c>
      <c r="V139" s="197">
        <v>1</v>
      </c>
      <c r="W139" s="197">
        <f>'Core Indicators'!EX161</f>
        <v>0</v>
      </c>
      <c r="X139" s="157">
        <f t="shared" si="80"/>
        <v>0.5</v>
      </c>
      <c r="Y139" s="197">
        <v>1</v>
      </c>
      <c r="Z139" s="157">
        <f t="shared" si="81"/>
        <v>0</v>
      </c>
      <c r="AA139" s="197">
        <f>'Core Indicators'!FF161</f>
        <v>0</v>
      </c>
      <c r="AB139" s="197">
        <f t="shared" si="82"/>
        <v>0</v>
      </c>
      <c r="AC139" s="178">
        <f>'Core Indicators'!GD161</f>
        <v>0</v>
      </c>
      <c r="AD139" s="178">
        <f>'Core Indicators'!GL161</f>
        <v>0</v>
      </c>
      <c r="AE139" s="178">
        <f>'Core Indicators'!GT161</f>
        <v>0</v>
      </c>
      <c r="AF139" s="178">
        <f>'Core Indicators'!HB161</f>
        <v>0</v>
      </c>
      <c r="AG139" s="178">
        <f t="shared" si="83"/>
        <v>0</v>
      </c>
      <c r="AH139" s="178">
        <f>'Core Indicators'!HJ161</f>
        <v>0</v>
      </c>
      <c r="AI139" s="178">
        <f>'Core Indicators'!HR161</f>
        <v>0</v>
      </c>
      <c r="AJ139" s="178">
        <f t="shared" si="84"/>
        <v>0</v>
      </c>
      <c r="AK139" s="178">
        <f>'Core Indicators'!HZ161</f>
        <v>0</v>
      </c>
      <c r="AL139" s="178">
        <f>'Core Indicators'!IH161</f>
        <v>0</v>
      </c>
      <c r="AM139" s="178">
        <f>'Core Indicators'!IP161</f>
        <v>0</v>
      </c>
      <c r="AN139" s="178">
        <f t="shared" si="85"/>
        <v>0</v>
      </c>
    </row>
    <row r="140" spans="1:40" x14ac:dyDescent="0.25">
      <c r="A140" s="197">
        <f>Lists!C:C</f>
        <v>0</v>
      </c>
      <c r="B140" s="242" t="e">
        <f t="shared" si="71"/>
        <v>#DIV/0!</v>
      </c>
      <c r="C140" s="157">
        <f t="shared" si="72"/>
        <v>0</v>
      </c>
      <c r="D140" s="265">
        <f t="shared" si="73"/>
        <v>0</v>
      </c>
      <c r="E140" s="197">
        <f>'Core Indicators'!R162</f>
        <v>0</v>
      </c>
      <c r="F140" s="197">
        <f>'Core Indicators'!Z162</f>
        <v>0</v>
      </c>
      <c r="G140" s="157">
        <f t="shared" si="74"/>
        <v>0</v>
      </c>
      <c r="H140" s="197">
        <f>'Core Indicators'!AH162</f>
        <v>0</v>
      </c>
      <c r="I140" s="197">
        <f>'Core Indicators'!AP162</f>
        <v>0</v>
      </c>
      <c r="J140" s="197">
        <f>'Core Indicators'!BN162</f>
        <v>0</v>
      </c>
      <c r="K140" s="197">
        <f t="shared" si="75"/>
        <v>0</v>
      </c>
      <c r="L140" s="242">
        <f t="shared" si="76"/>
        <v>0</v>
      </c>
      <c r="M140" s="265">
        <f t="shared" si="77"/>
        <v>0</v>
      </c>
      <c r="N140" s="198">
        <f>'Core Indicators'!DJ162</f>
        <v>0</v>
      </c>
      <c r="O140" s="198">
        <f>'Core Indicators'!DR162</f>
        <v>0</v>
      </c>
      <c r="P140" s="198">
        <f>'Core Indicators'!DZ162</f>
        <v>0</v>
      </c>
      <c r="Q140" s="198">
        <f>'Core Indicators'!EH162</f>
        <v>0</v>
      </c>
      <c r="R140" s="198">
        <f>'Core Indicators'!EP162</f>
        <v>0</v>
      </c>
      <c r="S140" s="157" t="e">
        <f t="shared" si="78"/>
        <v>#DIV/0!</v>
      </c>
      <c r="T140" s="157">
        <f t="shared" si="79"/>
        <v>0.83333333333333337</v>
      </c>
      <c r="U140" s="197">
        <v>1</v>
      </c>
      <c r="V140" s="197">
        <v>1</v>
      </c>
      <c r="W140" s="197">
        <f>'Core Indicators'!EX162</f>
        <v>0</v>
      </c>
      <c r="X140" s="157">
        <f t="shared" si="80"/>
        <v>0.5</v>
      </c>
      <c r="Y140" s="197">
        <v>1</v>
      </c>
      <c r="Z140" s="157">
        <f t="shared" si="81"/>
        <v>0</v>
      </c>
      <c r="AA140" s="197">
        <f>'Core Indicators'!FF162</f>
        <v>0</v>
      </c>
      <c r="AB140" s="197">
        <f t="shared" si="82"/>
        <v>0</v>
      </c>
      <c r="AC140" s="178">
        <f>'Core Indicators'!GD162</f>
        <v>0</v>
      </c>
      <c r="AD140" s="178">
        <f>'Core Indicators'!GL162</f>
        <v>0</v>
      </c>
      <c r="AE140" s="178">
        <f>'Core Indicators'!GT162</f>
        <v>0</v>
      </c>
      <c r="AF140" s="178">
        <f>'Core Indicators'!HB162</f>
        <v>0</v>
      </c>
      <c r="AG140" s="178">
        <f t="shared" si="83"/>
        <v>0</v>
      </c>
      <c r="AH140" s="178">
        <f>'Core Indicators'!HJ162</f>
        <v>0</v>
      </c>
      <c r="AI140" s="178">
        <f>'Core Indicators'!HR162</f>
        <v>0</v>
      </c>
      <c r="AJ140" s="178">
        <f t="shared" si="84"/>
        <v>0</v>
      </c>
      <c r="AK140" s="178">
        <f>'Core Indicators'!HZ162</f>
        <v>0</v>
      </c>
      <c r="AL140" s="178">
        <f>'Core Indicators'!IH162</f>
        <v>0</v>
      </c>
      <c r="AM140" s="178">
        <f>'Core Indicators'!IP162</f>
        <v>0</v>
      </c>
      <c r="AN140" s="178">
        <f t="shared" si="85"/>
        <v>0</v>
      </c>
    </row>
    <row r="141" spans="1:40" x14ac:dyDescent="0.25">
      <c r="A141" s="197">
        <f>Lists!C:C</f>
        <v>0</v>
      </c>
      <c r="B141" s="242" t="e">
        <f t="shared" si="71"/>
        <v>#DIV/0!</v>
      </c>
      <c r="C141" s="157">
        <f t="shared" si="72"/>
        <v>0</v>
      </c>
      <c r="D141" s="265">
        <f t="shared" si="73"/>
        <v>0</v>
      </c>
      <c r="E141" s="197">
        <f>'Core Indicators'!R163</f>
        <v>0</v>
      </c>
      <c r="F141" s="197">
        <f>'Core Indicators'!Z163</f>
        <v>0</v>
      </c>
      <c r="G141" s="157">
        <f t="shared" si="74"/>
        <v>0</v>
      </c>
      <c r="H141" s="197">
        <f>'Core Indicators'!AH163</f>
        <v>0</v>
      </c>
      <c r="I141" s="197">
        <f>'Core Indicators'!AP163</f>
        <v>0</v>
      </c>
      <c r="J141" s="197">
        <f>'Core Indicators'!BN163</f>
        <v>0</v>
      </c>
      <c r="K141" s="197">
        <f t="shared" si="75"/>
        <v>0</v>
      </c>
      <c r="L141" s="242">
        <f t="shared" si="76"/>
        <v>0</v>
      </c>
      <c r="M141" s="265">
        <f t="shared" si="77"/>
        <v>0</v>
      </c>
      <c r="N141" s="198">
        <f>'Core Indicators'!DJ163</f>
        <v>0</v>
      </c>
      <c r="O141" s="198">
        <f>'Core Indicators'!DR163</f>
        <v>0</v>
      </c>
      <c r="P141" s="198">
        <f>'Core Indicators'!DZ163</f>
        <v>0</v>
      </c>
      <c r="Q141" s="198">
        <f>'Core Indicators'!EH163</f>
        <v>0</v>
      </c>
      <c r="R141" s="198">
        <f>'Core Indicators'!EP163</f>
        <v>0</v>
      </c>
      <c r="S141" s="157" t="e">
        <f t="shared" si="78"/>
        <v>#DIV/0!</v>
      </c>
      <c r="T141" s="157">
        <f t="shared" si="79"/>
        <v>0.83333333333333337</v>
      </c>
      <c r="U141" s="197">
        <v>1</v>
      </c>
      <c r="V141" s="197">
        <v>1</v>
      </c>
      <c r="W141" s="197">
        <f>'Core Indicators'!EX163</f>
        <v>0</v>
      </c>
      <c r="X141" s="157">
        <f t="shared" si="80"/>
        <v>0.5</v>
      </c>
      <c r="Y141" s="197">
        <v>1</v>
      </c>
      <c r="Z141" s="157" t="e">
        <f t="shared" si="81"/>
        <v>#DIV/0!</v>
      </c>
      <c r="AA141" s="197">
        <f>'Core Indicators'!FF163</f>
        <v>0</v>
      </c>
      <c r="AB141" s="197">
        <f t="shared" si="82"/>
        <v>0</v>
      </c>
      <c r="AC141" s="178">
        <f>'Core Indicators'!GD163</f>
        <v>0</v>
      </c>
      <c r="AD141" s="178">
        <f>'Core Indicators'!GL163</f>
        <v>0</v>
      </c>
      <c r="AE141" s="178">
        <f>'Core Indicators'!GT163</f>
        <v>0</v>
      </c>
      <c r="AF141" s="178">
        <f>'Core Indicators'!HB163</f>
        <v>0</v>
      </c>
      <c r="AG141" s="178">
        <f t="shared" si="83"/>
        <v>0</v>
      </c>
      <c r="AH141" s="178">
        <f>'Core Indicators'!HJ163</f>
        <v>0</v>
      </c>
      <c r="AI141" s="178">
        <f>'Core Indicators'!HR163</f>
        <v>0</v>
      </c>
      <c r="AJ141" s="178">
        <f t="shared" si="84"/>
        <v>0</v>
      </c>
      <c r="AK141" s="178">
        <f>'Core Indicators'!HZ163</f>
        <v>0</v>
      </c>
      <c r="AL141" s="178">
        <f>'Core Indicators'!IH163</f>
        <v>0</v>
      </c>
      <c r="AM141" s="178">
        <f>'Core Indicators'!IP163</f>
        <v>0</v>
      </c>
      <c r="AN141" s="178">
        <f t="shared" si="85"/>
        <v>0</v>
      </c>
    </row>
    <row r="142" spans="1:40" x14ac:dyDescent="0.25">
      <c r="A142" s="197">
        <f>Lists!C:C</f>
        <v>0</v>
      </c>
      <c r="B142" s="242" t="e">
        <f t="shared" si="71"/>
        <v>#DIV/0!</v>
      </c>
      <c r="C142" s="157">
        <f t="shared" si="72"/>
        <v>0</v>
      </c>
      <c r="D142" s="265">
        <f t="shared" si="73"/>
        <v>0</v>
      </c>
      <c r="E142" s="197">
        <f>'Core Indicators'!R164</f>
        <v>0</v>
      </c>
      <c r="F142" s="197">
        <f>'Core Indicators'!Z164</f>
        <v>0</v>
      </c>
      <c r="G142" s="157">
        <f t="shared" si="74"/>
        <v>0</v>
      </c>
      <c r="H142" s="197">
        <f>'Core Indicators'!AH164</f>
        <v>0</v>
      </c>
      <c r="I142" s="197">
        <f>'Core Indicators'!AP164</f>
        <v>0</v>
      </c>
      <c r="J142" s="197">
        <f>'Core Indicators'!BN164</f>
        <v>0</v>
      </c>
      <c r="K142" s="197">
        <f t="shared" si="75"/>
        <v>0</v>
      </c>
      <c r="L142" s="242">
        <f t="shared" si="76"/>
        <v>0</v>
      </c>
      <c r="M142" s="265">
        <f t="shared" si="77"/>
        <v>0</v>
      </c>
      <c r="N142" s="198">
        <f>'Core Indicators'!DJ164</f>
        <v>0</v>
      </c>
      <c r="O142" s="198">
        <f>'Core Indicators'!DR164</f>
        <v>0</v>
      </c>
      <c r="P142" s="198">
        <f>'Core Indicators'!DZ164</f>
        <v>0</v>
      </c>
      <c r="Q142" s="198">
        <f>'Core Indicators'!EH164</f>
        <v>0</v>
      </c>
      <c r="R142" s="198">
        <f>'Core Indicators'!EP164</f>
        <v>0</v>
      </c>
      <c r="S142" s="157" t="e">
        <f t="shared" si="78"/>
        <v>#DIV/0!</v>
      </c>
      <c r="T142" s="157">
        <f t="shared" si="79"/>
        <v>0.83333333333333337</v>
      </c>
      <c r="U142" s="197">
        <v>1</v>
      </c>
      <c r="V142" s="197">
        <v>1</v>
      </c>
      <c r="W142" s="197">
        <f>'Core Indicators'!EX164</f>
        <v>0</v>
      </c>
      <c r="X142" s="157">
        <f t="shared" si="80"/>
        <v>0.5</v>
      </c>
      <c r="Y142" s="197">
        <v>1</v>
      </c>
      <c r="Z142" s="157" t="e">
        <f t="shared" si="81"/>
        <v>#DIV/0!</v>
      </c>
      <c r="AA142" s="197">
        <f>'Core Indicators'!FF164</f>
        <v>0</v>
      </c>
      <c r="AB142" s="197">
        <f t="shared" si="82"/>
        <v>0</v>
      </c>
      <c r="AC142" s="178">
        <f>'Core Indicators'!GD164</f>
        <v>0</v>
      </c>
      <c r="AD142" s="178">
        <f>'Core Indicators'!GL164</f>
        <v>0</v>
      </c>
      <c r="AE142" s="178">
        <f>'Core Indicators'!GT164</f>
        <v>0</v>
      </c>
      <c r="AF142" s="178">
        <f>'Core Indicators'!HB164</f>
        <v>0</v>
      </c>
      <c r="AG142" s="178">
        <f t="shared" si="83"/>
        <v>0</v>
      </c>
      <c r="AH142" s="178">
        <f>'Core Indicators'!HJ164</f>
        <v>0</v>
      </c>
      <c r="AI142" s="178">
        <f>'Core Indicators'!HR164</f>
        <v>0</v>
      </c>
      <c r="AJ142" s="178">
        <f t="shared" si="84"/>
        <v>0</v>
      </c>
      <c r="AK142" s="178">
        <f>'Core Indicators'!HZ164</f>
        <v>0</v>
      </c>
      <c r="AL142" s="178">
        <f>'Core Indicators'!IH164</f>
        <v>0</v>
      </c>
      <c r="AM142" s="178">
        <f>'Core Indicators'!IP164</f>
        <v>0</v>
      </c>
      <c r="AN142" s="178">
        <f t="shared" si="85"/>
        <v>0</v>
      </c>
    </row>
    <row r="143" spans="1:40" x14ac:dyDescent="0.25">
      <c r="A143" s="197">
        <f>Lists!C:C</f>
        <v>0</v>
      </c>
      <c r="B143" s="242" t="e">
        <f t="shared" si="71"/>
        <v>#DIV/0!</v>
      </c>
      <c r="C143" s="157">
        <f t="shared" si="72"/>
        <v>0</v>
      </c>
      <c r="D143" s="265">
        <f t="shared" si="73"/>
        <v>0</v>
      </c>
      <c r="E143" s="197">
        <f>'Core Indicators'!R165</f>
        <v>0</v>
      </c>
      <c r="F143" s="197">
        <f>'Core Indicators'!Z165</f>
        <v>0</v>
      </c>
      <c r="G143" s="157">
        <f t="shared" si="74"/>
        <v>0</v>
      </c>
      <c r="H143" s="197">
        <f>'Core Indicators'!AH165</f>
        <v>0</v>
      </c>
      <c r="I143" s="197">
        <f>'Core Indicators'!AP165</f>
        <v>0</v>
      </c>
      <c r="J143" s="197">
        <f>'Core Indicators'!BN165</f>
        <v>0</v>
      </c>
      <c r="K143" s="197">
        <f t="shared" si="75"/>
        <v>0</v>
      </c>
      <c r="L143" s="242">
        <f t="shared" si="76"/>
        <v>0</v>
      </c>
      <c r="M143" s="265">
        <f t="shared" si="77"/>
        <v>0</v>
      </c>
      <c r="N143" s="198">
        <f>'Core Indicators'!DJ165</f>
        <v>0</v>
      </c>
      <c r="O143" s="198">
        <f>'Core Indicators'!DR165</f>
        <v>0</v>
      </c>
      <c r="P143" s="198">
        <f>'Core Indicators'!DZ165</f>
        <v>0</v>
      </c>
      <c r="Q143" s="198">
        <f>'Core Indicators'!EH165</f>
        <v>0</v>
      </c>
      <c r="R143" s="198">
        <f>'Core Indicators'!EP165</f>
        <v>0</v>
      </c>
      <c r="S143" s="157" t="e">
        <f t="shared" si="78"/>
        <v>#DIV/0!</v>
      </c>
      <c r="T143" s="157">
        <f t="shared" si="79"/>
        <v>0.83333333333333337</v>
      </c>
      <c r="U143" s="197">
        <v>1</v>
      </c>
      <c r="V143" s="197">
        <v>1</v>
      </c>
      <c r="W143" s="197">
        <f>'Core Indicators'!EX165</f>
        <v>0</v>
      </c>
      <c r="X143" s="157">
        <f t="shared" si="80"/>
        <v>0.5</v>
      </c>
      <c r="Y143" s="197">
        <v>1</v>
      </c>
      <c r="Z143" s="157" t="e">
        <f t="shared" si="81"/>
        <v>#DIV/0!</v>
      </c>
      <c r="AA143" s="197">
        <f>'Core Indicators'!FF165</f>
        <v>0</v>
      </c>
      <c r="AB143" s="197">
        <f t="shared" si="82"/>
        <v>0</v>
      </c>
      <c r="AC143" s="178">
        <f>'Core Indicators'!GD165</f>
        <v>0</v>
      </c>
      <c r="AD143" s="178">
        <f>'Core Indicators'!GL165</f>
        <v>0</v>
      </c>
      <c r="AE143" s="178">
        <f>'Core Indicators'!GT165</f>
        <v>0</v>
      </c>
      <c r="AF143" s="178">
        <f>'Core Indicators'!HB165</f>
        <v>0</v>
      </c>
      <c r="AG143" s="178">
        <f t="shared" si="83"/>
        <v>0</v>
      </c>
      <c r="AH143" s="178">
        <f>'Core Indicators'!HJ165</f>
        <v>0</v>
      </c>
      <c r="AI143" s="178">
        <f>'Core Indicators'!HR165</f>
        <v>0</v>
      </c>
      <c r="AJ143" s="178">
        <f t="shared" si="84"/>
        <v>0</v>
      </c>
      <c r="AK143" s="178">
        <f>'Core Indicators'!HZ165</f>
        <v>0</v>
      </c>
      <c r="AL143" s="178">
        <f>'Core Indicators'!IH165</f>
        <v>0</v>
      </c>
      <c r="AM143" s="178">
        <f>'Core Indicators'!IP165</f>
        <v>0</v>
      </c>
      <c r="AN143" s="178">
        <f t="shared" si="85"/>
        <v>0</v>
      </c>
    </row>
    <row r="144" spans="1:40" x14ac:dyDescent="0.25">
      <c r="A144" s="197">
        <f>Lists!C:C</f>
        <v>0</v>
      </c>
      <c r="B144" s="242" t="e">
        <f t="shared" si="71"/>
        <v>#DIV/0!</v>
      </c>
      <c r="C144" s="157">
        <f t="shared" si="72"/>
        <v>0</v>
      </c>
      <c r="D144" s="265">
        <f t="shared" si="73"/>
        <v>0</v>
      </c>
      <c r="E144" s="197">
        <f>'Core Indicators'!R166</f>
        <v>0</v>
      </c>
      <c r="F144" s="197">
        <f>'Core Indicators'!Z166</f>
        <v>0</v>
      </c>
      <c r="G144" s="157">
        <f t="shared" si="74"/>
        <v>0</v>
      </c>
      <c r="H144" s="197">
        <f>'Core Indicators'!AH166</f>
        <v>0</v>
      </c>
      <c r="I144" s="197">
        <f>'Core Indicators'!AP166</f>
        <v>0</v>
      </c>
      <c r="J144" s="197">
        <f>'Core Indicators'!BN166</f>
        <v>0</v>
      </c>
      <c r="K144" s="197">
        <f t="shared" si="75"/>
        <v>0</v>
      </c>
      <c r="L144" s="242">
        <f t="shared" si="76"/>
        <v>0</v>
      </c>
      <c r="M144" s="265">
        <f t="shared" si="77"/>
        <v>0</v>
      </c>
      <c r="N144" s="198">
        <f>'Core Indicators'!DJ166</f>
        <v>0</v>
      </c>
      <c r="O144" s="198">
        <f>'Core Indicators'!DR166</f>
        <v>0</v>
      </c>
      <c r="P144" s="198">
        <f>'Core Indicators'!DZ166</f>
        <v>0</v>
      </c>
      <c r="Q144" s="198">
        <f>'Core Indicators'!EH166</f>
        <v>0</v>
      </c>
      <c r="R144" s="198">
        <f>'Core Indicators'!EP166</f>
        <v>0</v>
      </c>
      <c r="S144" s="157" t="e">
        <f t="shared" si="78"/>
        <v>#DIV/0!</v>
      </c>
      <c r="T144" s="157">
        <f t="shared" si="79"/>
        <v>0.83333333333333337</v>
      </c>
      <c r="U144" s="197">
        <v>1</v>
      </c>
      <c r="V144" s="197">
        <v>1</v>
      </c>
      <c r="W144" s="197">
        <f>'Core Indicators'!EX166</f>
        <v>0</v>
      </c>
      <c r="X144" s="157">
        <f t="shared" si="80"/>
        <v>0.5</v>
      </c>
      <c r="Y144" s="197">
        <v>1</v>
      </c>
      <c r="Z144" s="157" t="e">
        <f t="shared" si="81"/>
        <v>#DIV/0!</v>
      </c>
      <c r="AA144" s="197">
        <f>'Core Indicators'!FF166</f>
        <v>0</v>
      </c>
      <c r="AB144" s="197">
        <f t="shared" si="82"/>
        <v>0</v>
      </c>
      <c r="AC144" s="178">
        <f>'Core Indicators'!GD166</f>
        <v>0</v>
      </c>
      <c r="AD144" s="178">
        <f>'Core Indicators'!GL166</f>
        <v>0</v>
      </c>
      <c r="AE144" s="178">
        <f>'Core Indicators'!GT166</f>
        <v>0</v>
      </c>
      <c r="AF144" s="178">
        <f>'Core Indicators'!HB166</f>
        <v>0</v>
      </c>
      <c r="AG144" s="178">
        <f t="shared" si="83"/>
        <v>0</v>
      </c>
      <c r="AH144" s="178">
        <f>'Core Indicators'!HJ166</f>
        <v>0</v>
      </c>
      <c r="AI144" s="178">
        <f>'Core Indicators'!HR166</f>
        <v>0</v>
      </c>
      <c r="AJ144" s="178">
        <f t="shared" si="84"/>
        <v>0</v>
      </c>
      <c r="AK144" s="178">
        <f>'Core Indicators'!HZ166</f>
        <v>0</v>
      </c>
      <c r="AL144" s="178">
        <f>'Core Indicators'!IH166</f>
        <v>0</v>
      </c>
      <c r="AM144" s="178">
        <f>'Core Indicators'!IP166</f>
        <v>0</v>
      </c>
      <c r="AN144" s="178">
        <f t="shared" si="85"/>
        <v>0</v>
      </c>
    </row>
    <row r="145" spans="1:40" x14ac:dyDescent="0.25">
      <c r="A145" s="197">
        <f>Lists!C:C</f>
        <v>0</v>
      </c>
      <c r="B145" s="242" t="e">
        <f t="shared" si="71"/>
        <v>#DIV/0!</v>
      </c>
      <c r="C145" s="157">
        <f t="shared" si="72"/>
        <v>0</v>
      </c>
      <c r="D145" s="265">
        <f t="shared" si="73"/>
        <v>0</v>
      </c>
      <c r="E145" s="197">
        <f>'Core Indicators'!R167</f>
        <v>0</v>
      </c>
      <c r="F145" s="197">
        <f>'Core Indicators'!Z167</f>
        <v>0</v>
      </c>
      <c r="G145" s="157">
        <f t="shared" si="74"/>
        <v>0</v>
      </c>
      <c r="H145" s="197">
        <f>'Core Indicators'!AH167</f>
        <v>0</v>
      </c>
      <c r="I145" s="197">
        <f>'Core Indicators'!AP167</f>
        <v>0</v>
      </c>
      <c r="J145" s="197">
        <f>'Core Indicators'!BN167</f>
        <v>0</v>
      </c>
      <c r="K145" s="197">
        <f t="shared" si="75"/>
        <v>0</v>
      </c>
      <c r="L145" s="242">
        <f t="shared" si="76"/>
        <v>0</v>
      </c>
      <c r="M145" s="265">
        <f t="shared" si="77"/>
        <v>0</v>
      </c>
      <c r="N145" s="198">
        <f>'Core Indicators'!DJ167</f>
        <v>0</v>
      </c>
      <c r="O145" s="198">
        <f>'Core Indicators'!DR167</f>
        <v>0</v>
      </c>
      <c r="P145" s="198">
        <f>'Core Indicators'!DZ167</f>
        <v>0</v>
      </c>
      <c r="Q145" s="198">
        <f>'Core Indicators'!EH167</f>
        <v>0</v>
      </c>
      <c r="R145" s="198">
        <f>'Core Indicators'!EP167</f>
        <v>0</v>
      </c>
      <c r="S145" s="157" t="e">
        <f t="shared" si="78"/>
        <v>#DIV/0!</v>
      </c>
      <c r="T145" s="157">
        <f t="shared" si="79"/>
        <v>0.83333333333333337</v>
      </c>
      <c r="U145" s="197">
        <v>1</v>
      </c>
      <c r="V145" s="197">
        <v>1</v>
      </c>
      <c r="W145" s="197">
        <f>'Core Indicators'!EX167</f>
        <v>0</v>
      </c>
      <c r="X145" s="157">
        <f t="shared" si="80"/>
        <v>0.5</v>
      </c>
      <c r="Y145" s="197">
        <v>1</v>
      </c>
      <c r="Z145" s="157" t="e">
        <f t="shared" si="81"/>
        <v>#DIV/0!</v>
      </c>
      <c r="AA145" s="197">
        <f>'Core Indicators'!FF167</f>
        <v>0</v>
      </c>
      <c r="AB145" s="197">
        <f t="shared" si="82"/>
        <v>0</v>
      </c>
      <c r="AC145" s="178">
        <f>'Core Indicators'!GD167</f>
        <v>0</v>
      </c>
      <c r="AD145" s="178">
        <f>'Core Indicators'!GL167</f>
        <v>0</v>
      </c>
      <c r="AE145" s="178">
        <f>'Core Indicators'!GT167</f>
        <v>0</v>
      </c>
      <c r="AF145" s="178">
        <f>'Core Indicators'!HB167</f>
        <v>0</v>
      </c>
      <c r="AG145" s="178">
        <f t="shared" si="83"/>
        <v>0</v>
      </c>
      <c r="AH145" s="178">
        <f>'Core Indicators'!HJ167</f>
        <v>0</v>
      </c>
      <c r="AI145" s="178">
        <f>'Core Indicators'!HR167</f>
        <v>0</v>
      </c>
      <c r="AJ145" s="178">
        <f t="shared" si="84"/>
        <v>0</v>
      </c>
      <c r="AK145" s="178">
        <f>'Core Indicators'!HZ167</f>
        <v>0</v>
      </c>
      <c r="AL145" s="178">
        <f>'Core Indicators'!IH167</f>
        <v>0</v>
      </c>
      <c r="AM145" s="178">
        <f>'Core Indicators'!IP167</f>
        <v>0</v>
      </c>
      <c r="AN145" s="178">
        <f t="shared" si="85"/>
        <v>0</v>
      </c>
    </row>
    <row r="146" spans="1:40" x14ac:dyDescent="0.25">
      <c r="A146" s="197">
        <f>Lists!C:C</f>
        <v>0</v>
      </c>
      <c r="B146" s="242" t="e">
        <f t="shared" si="71"/>
        <v>#DIV/0!</v>
      </c>
      <c r="C146" s="157">
        <f t="shared" si="72"/>
        <v>0</v>
      </c>
      <c r="D146" s="265">
        <f t="shared" si="73"/>
        <v>0</v>
      </c>
      <c r="E146" s="197">
        <f>'Core Indicators'!R168</f>
        <v>0</v>
      </c>
      <c r="F146" s="197">
        <f>'Core Indicators'!Z168</f>
        <v>0</v>
      </c>
      <c r="G146" s="157">
        <f t="shared" si="74"/>
        <v>0</v>
      </c>
      <c r="H146" s="197">
        <f>'Core Indicators'!AH168</f>
        <v>0</v>
      </c>
      <c r="I146" s="197">
        <f>'Core Indicators'!AP168</f>
        <v>0</v>
      </c>
      <c r="J146" s="197">
        <f>'Core Indicators'!BN168</f>
        <v>0</v>
      </c>
      <c r="K146" s="197">
        <f t="shared" si="75"/>
        <v>0</v>
      </c>
      <c r="L146" s="242">
        <f t="shared" si="76"/>
        <v>0</v>
      </c>
      <c r="M146" s="265">
        <f t="shared" si="77"/>
        <v>0</v>
      </c>
      <c r="N146" s="198">
        <f>'Core Indicators'!DJ168</f>
        <v>0</v>
      </c>
      <c r="O146" s="198">
        <f>'Core Indicators'!DR168</f>
        <v>0</v>
      </c>
      <c r="P146" s="198">
        <f>'Core Indicators'!DZ168</f>
        <v>0</v>
      </c>
      <c r="Q146" s="198">
        <f>'Core Indicators'!EH168</f>
        <v>0</v>
      </c>
      <c r="R146" s="198">
        <f>'Core Indicators'!EP168</f>
        <v>0</v>
      </c>
      <c r="S146" s="157" t="e">
        <f t="shared" si="78"/>
        <v>#DIV/0!</v>
      </c>
      <c r="T146" s="157">
        <f t="shared" si="79"/>
        <v>0.83333333333333337</v>
      </c>
      <c r="U146" s="197">
        <v>1</v>
      </c>
      <c r="V146" s="197">
        <v>1</v>
      </c>
      <c r="W146" s="197">
        <f>'Core Indicators'!EX168</f>
        <v>0</v>
      </c>
      <c r="X146" s="157">
        <f t="shared" si="80"/>
        <v>0.5</v>
      </c>
      <c r="Y146" s="197">
        <v>1</v>
      </c>
      <c r="Z146" s="157" t="e">
        <f t="shared" si="81"/>
        <v>#DIV/0!</v>
      </c>
      <c r="AA146" s="197">
        <f>'Core Indicators'!FF168</f>
        <v>0</v>
      </c>
      <c r="AB146" s="197">
        <f t="shared" si="82"/>
        <v>0</v>
      </c>
      <c r="AC146" s="178">
        <f>'Core Indicators'!GD168</f>
        <v>0</v>
      </c>
      <c r="AD146" s="178">
        <f>'Core Indicators'!GL168</f>
        <v>0</v>
      </c>
      <c r="AE146" s="178">
        <f>'Core Indicators'!GT168</f>
        <v>0</v>
      </c>
      <c r="AF146" s="178">
        <f>'Core Indicators'!HB168</f>
        <v>0</v>
      </c>
      <c r="AG146" s="178">
        <f t="shared" si="83"/>
        <v>0</v>
      </c>
      <c r="AH146" s="178">
        <f>'Core Indicators'!HJ168</f>
        <v>0</v>
      </c>
      <c r="AI146" s="178">
        <f>'Core Indicators'!HR168</f>
        <v>0</v>
      </c>
      <c r="AJ146" s="178">
        <f t="shared" si="84"/>
        <v>0</v>
      </c>
      <c r="AK146" s="178">
        <f>'Core Indicators'!HZ168</f>
        <v>0</v>
      </c>
      <c r="AL146" s="178">
        <f>'Core Indicators'!IH168</f>
        <v>0</v>
      </c>
      <c r="AM146" s="178">
        <f>'Core Indicators'!IP168</f>
        <v>0</v>
      </c>
      <c r="AN146" s="178">
        <f t="shared" si="85"/>
        <v>0</v>
      </c>
    </row>
    <row r="147" spans="1:40" x14ac:dyDescent="0.25">
      <c r="A147" s="197">
        <f>Lists!C:C</f>
        <v>0</v>
      </c>
      <c r="B147" s="242" t="e">
        <f t="shared" si="71"/>
        <v>#DIV/0!</v>
      </c>
      <c r="C147" s="157">
        <f t="shared" si="72"/>
        <v>0</v>
      </c>
      <c r="D147" s="265">
        <f t="shared" si="73"/>
        <v>0</v>
      </c>
      <c r="E147" s="197">
        <f>'Core Indicators'!R169</f>
        <v>0</v>
      </c>
      <c r="F147" s="197">
        <f>'Core Indicators'!Z169</f>
        <v>0</v>
      </c>
      <c r="G147" s="157">
        <f t="shared" si="74"/>
        <v>0</v>
      </c>
      <c r="H147" s="197">
        <f>'Core Indicators'!AH169</f>
        <v>0</v>
      </c>
      <c r="I147" s="197">
        <f>'Core Indicators'!AP169</f>
        <v>0</v>
      </c>
      <c r="J147" s="197">
        <f>'Core Indicators'!BN169</f>
        <v>0</v>
      </c>
      <c r="K147" s="197">
        <f t="shared" si="75"/>
        <v>0</v>
      </c>
      <c r="L147" s="242">
        <f t="shared" si="76"/>
        <v>0</v>
      </c>
      <c r="M147" s="265">
        <f t="shared" si="77"/>
        <v>0</v>
      </c>
      <c r="N147" s="198">
        <f>'Core Indicators'!DJ169</f>
        <v>0</v>
      </c>
      <c r="O147" s="198">
        <f>'Core Indicators'!DR169</f>
        <v>0</v>
      </c>
      <c r="P147" s="198">
        <f>'Core Indicators'!DZ169</f>
        <v>0</v>
      </c>
      <c r="Q147" s="198">
        <f>'Core Indicators'!EH169</f>
        <v>0</v>
      </c>
      <c r="R147" s="198">
        <f>'Core Indicators'!EP169</f>
        <v>0</v>
      </c>
      <c r="S147" s="157" t="e">
        <f t="shared" si="78"/>
        <v>#DIV/0!</v>
      </c>
      <c r="T147" s="157">
        <f t="shared" si="79"/>
        <v>0.83333333333333337</v>
      </c>
      <c r="U147" s="197">
        <v>1</v>
      </c>
      <c r="V147" s="197">
        <v>1</v>
      </c>
      <c r="W147" s="197">
        <f>'Core Indicators'!EX169</f>
        <v>0</v>
      </c>
      <c r="X147" s="157">
        <f t="shared" si="80"/>
        <v>0.5</v>
      </c>
      <c r="Y147" s="197">
        <v>1</v>
      </c>
      <c r="Z147" s="157" t="e">
        <f t="shared" si="81"/>
        <v>#DIV/0!</v>
      </c>
      <c r="AA147" s="197">
        <f>'Core Indicators'!FF169</f>
        <v>0</v>
      </c>
      <c r="AB147" s="197">
        <f t="shared" si="82"/>
        <v>0</v>
      </c>
      <c r="AC147" s="178">
        <f>'Core Indicators'!GD169</f>
        <v>0</v>
      </c>
      <c r="AD147" s="178">
        <f>'Core Indicators'!GL169</f>
        <v>0</v>
      </c>
      <c r="AE147" s="178">
        <f>'Core Indicators'!GT169</f>
        <v>0</v>
      </c>
      <c r="AF147" s="178">
        <f>'Core Indicators'!HB169</f>
        <v>0</v>
      </c>
      <c r="AG147" s="178">
        <f t="shared" si="83"/>
        <v>0</v>
      </c>
      <c r="AH147" s="178">
        <f>'Core Indicators'!HJ169</f>
        <v>0</v>
      </c>
      <c r="AI147" s="178">
        <f>'Core Indicators'!HR169</f>
        <v>0</v>
      </c>
      <c r="AJ147" s="178">
        <f t="shared" si="84"/>
        <v>0</v>
      </c>
      <c r="AK147" s="178">
        <f>'Core Indicators'!HZ169</f>
        <v>0</v>
      </c>
      <c r="AL147" s="178">
        <f>'Core Indicators'!IH169</f>
        <v>0</v>
      </c>
      <c r="AM147" s="178">
        <f>'Core Indicators'!IP169</f>
        <v>0</v>
      </c>
      <c r="AN147" s="178">
        <f t="shared" si="85"/>
        <v>0</v>
      </c>
    </row>
    <row r="148" spans="1:40" x14ac:dyDescent="0.25">
      <c r="A148" s="197">
        <f>Lists!C:C</f>
        <v>0</v>
      </c>
      <c r="B148" s="242" t="e">
        <f t="shared" si="71"/>
        <v>#DIV/0!</v>
      </c>
      <c r="C148" s="157">
        <f t="shared" si="72"/>
        <v>0</v>
      </c>
      <c r="D148" s="265">
        <f t="shared" si="73"/>
        <v>0</v>
      </c>
      <c r="E148" s="197">
        <f>'Core Indicators'!R170</f>
        <v>0</v>
      </c>
      <c r="F148" s="197">
        <f>'Core Indicators'!Z170</f>
        <v>0</v>
      </c>
      <c r="G148" s="157">
        <f t="shared" si="74"/>
        <v>0</v>
      </c>
      <c r="H148" s="197">
        <f>'Core Indicators'!AH170</f>
        <v>0</v>
      </c>
      <c r="I148" s="197">
        <f>'Core Indicators'!AP170</f>
        <v>0</v>
      </c>
      <c r="J148" s="197">
        <f>'Core Indicators'!BN170</f>
        <v>0</v>
      </c>
      <c r="K148" s="197">
        <f t="shared" si="75"/>
        <v>0</v>
      </c>
      <c r="L148" s="242">
        <f t="shared" si="76"/>
        <v>0</v>
      </c>
      <c r="M148" s="265">
        <f t="shared" si="77"/>
        <v>0</v>
      </c>
      <c r="N148" s="198">
        <f>'Core Indicators'!DJ170</f>
        <v>0</v>
      </c>
      <c r="O148" s="198">
        <f>'Core Indicators'!DR170</f>
        <v>0</v>
      </c>
      <c r="P148" s="198">
        <f>'Core Indicators'!DZ170</f>
        <v>0</v>
      </c>
      <c r="Q148" s="198">
        <f>'Core Indicators'!EH170</f>
        <v>0</v>
      </c>
      <c r="R148" s="198">
        <f>'Core Indicators'!EP170</f>
        <v>0</v>
      </c>
      <c r="S148" s="157" t="e">
        <f t="shared" si="78"/>
        <v>#DIV/0!</v>
      </c>
      <c r="T148" s="157">
        <f t="shared" si="79"/>
        <v>0.83333333333333337</v>
      </c>
      <c r="U148" s="197">
        <v>1</v>
      </c>
      <c r="V148" s="197">
        <v>1</v>
      </c>
      <c r="W148" s="197">
        <f>'Core Indicators'!EX170</f>
        <v>0</v>
      </c>
      <c r="X148" s="157">
        <f t="shared" si="80"/>
        <v>0.5</v>
      </c>
      <c r="Y148" s="197">
        <v>1</v>
      </c>
      <c r="Z148" s="157" t="e">
        <f t="shared" si="81"/>
        <v>#DIV/0!</v>
      </c>
      <c r="AA148" s="197">
        <f>'Core Indicators'!FF170</f>
        <v>0</v>
      </c>
      <c r="AB148" s="197">
        <f t="shared" si="82"/>
        <v>0</v>
      </c>
      <c r="AC148" s="178">
        <f>'Core Indicators'!GD170</f>
        <v>0</v>
      </c>
      <c r="AD148" s="178">
        <f>'Core Indicators'!GL170</f>
        <v>0</v>
      </c>
      <c r="AE148" s="178">
        <f>'Core Indicators'!GT170</f>
        <v>0</v>
      </c>
      <c r="AF148" s="178">
        <f>'Core Indicators'!HB170</f>
        <v>0</v>
      </c>
      <c r="AG148" s="178">
        <f t="shared" si="83"/>
        <v>0</v>
      </c>
      <c r="AH148" s="178">
        <f>'Core Indicators'!HJ170</f>
        <v>0</v>
      </c>
      <c r="AI148" s="178">
        <f>'Core Indicators'!HR170</f>
        <v>0</v>
      </c>
      <c r="AJ148" s="178">
        <f t="shared" si="84"/>
        <v>0</v>
      </c>
      <c r="AK148" s="178">
        <f>'Core Indicators'!HZ170</f>
        <v>0</v>
      </c>
      <c r="AL148" s="178">
        <f>'Core Indicators'!IH170</f>
        <v>0</v>
      </c>
      <c r="AM148" s="178">
        <f>'Core Indicators'!IP170</f>
        <v>0</v>
      </c>
      <c r="AN148" s="178">
        <f t="shared" si="85"/>
        <v>0</v>
      </c>
    </row>
    <row r="149" spans="1:40" x14ac:dyDescent="0.25">
      <c r="A149" s="197">
        <f>Lists!C:C</f>
        <v>0</v>
      </c>
      <c r="B149" s="242" t="e">
        <f t="shared" si="71"/>
        <v>#DIV/0!</v>
      </c>
      <c r="C149" s="157">
        <f t="shared" si="72"/>
        <v>0</v>
      </c>
      <c r="D149" s="265">
        <f t="shared" si="73"/>
        <v>0</v>
      </c>
      <c r="E149" s="197">
        <f>'Core Indicators'!R171</f>
        <v>0</v>
      </c>
      <c r="F149" s="197">
        <f>'Core Indicators'!Z171</f>
        <v>0</v>
      </c>
      <c r="G149" s="157">
        <f t="shared" si="74"/>
        <v>0</v>
      </c>
      <c r="H149" s="197">
        <f>'Core Indicators'!AH171</f>
        <v>0</v>
      </c>
      <c r="I149" s="197">
        <f>'Core Indicators'!AP171</f>
        <v>0</v>
      </c>
      <c r="J149" s="197">
        <f>'Core Indicators'!BN171</f>
        <v>0</v>
      </c>
      <c r="K149" s="197">
        <f t="shared" si="75"/>
        <v>0</v>
      </c>
      <c r="L149" s="242">
        <f t="shared" si="76"/>
        <v>0</v>
      </c>
      <c r="M149" s="265">
        <f t="shared" si="77"/>
        <v>0</v>
      </c>
      <c r="N149" s="198">
        <f>'Core Indicators'!DJ171</f>
        <v>0</v>
      </c>
      <c r="O149" s="198">
        <f>'Core Indicators'!DR171</f>
        <v>0</v>
      </c>
      <c r="P149" s="198">
        <f>'Core Indicators'!DZ171</f>
        <v>0</v>
      </c>
      <c r="Q149" s="198">
        <f>'Core Indicators'!EH171</f>
        <v>0</v>
      </c>
      <c r="R149" s="198">
        <f>'Core Indicators'!EP171</f>
        <v>0</v>
      </c>
      <c r="S149" s="157" t="e">
        <f t="shared" si="78"/>
        <v>#DIV/0!</v>
      </c>
      <c r="T149" s="157">
        <f t="shared" si="79"/>
        <v>0.83333333333333337</v>
      </c>
      <c r="U149" s="197">
        <v>1</v>
      </c>
      <c r="V149" s="197">
        <v>1</v>
      </c>
      <c r="W149" s="197">
        <f>'Core Indicators'!EX171</f>
        <v>0</v>
      </c>
      <c r="X149" s="157">
        <f t="shared" si="80"/>
        <v>0.5</v>
      </c>
      <c r="Y149" s="197">
        <v>1</v>
      </c>
      <c r="Z149" s="157" t="e">
        <f t="shared" si="81"/>
        <v>#DIV/0!</v>
      </c>
      <c r="AA149" s="197">
        <f>'Core Indicators'!FF171</f>
        <v>0</v>
      </c>
      <c r="AB149" s="197">
        <f t="shared" si="82"/>
        <v>0</v>
      </c>
      <c r="AC149" s="178">
        <f>'Core Indicators'!GD171</f>
        <v>0</v>
      </c>
      <c r="AD149" s="178">
        <f>'Core Indicators'!GL171</f>
        <v>0</v>
      </c>
      <c r="AE149" s="178">
        <f>'Core Indicators'!GT171</f>
        <v>0</v>
      </c>
      <c r="AF149" s="178">
        <f>'Core Indicators'!HB171</f>
        <v>0</v>
      </c>
      <c r="AG149" s="178">
        <f t="shared" si="83"/>
        <v>0</v>
      </c>
      <c r="AH149" s="178">
        <f>'Core Indicators'!HJ171</f>
        <v>0</v>
      </c>
      <c r="AI149" s="178">
        <f>'Core Indicators'!HR171</f>
        <v>0</v>
      </c>
      <c r="AJ149" s="178">
        <f t="shared" si="84"/>
        <v>0</v>
      </c>
      <c r="AK149" s="178">
        <f>'Core Indicators'!HZ171</f>
        <v>0</v>
      </c>
      <c r="AL149" s="178">
        <f>'Core Indicators'!IH171</f>
        <v>0</v>
      </c>
      <c r="AM149" s="178">
        <f>'Core Indicators'!IP171</f>
        <v>0</v>
      </c>
      <c r="AN149" s="178">
        <f t="shared" si="85"/>
        <v>0</v>
      </c>
    </row>
    <row r="150" spans="1:40" x14ac:dyDescent="0.25">
      <c r="A150" s="197">
        <f>Lists!C:C</f>
        <v>0</v>
      </c>
      <c r="B150" s="242" t="e">
        <f t="shared" si="71"/>
        <v>#DIV/0!</v>
      </c>
      <c r="C150" s="157">
        <f t="shared" si="72"/>
        <v>0</v>
      </c>
      <c r="D150" s="265">
        <f t="shared" si="73"/>
        <v>0</v>
      </c>
      <c r="E150" s="197">
        <f>'Core Indicators'!R172</f>
        <v>0</v>
      </c>
      <c r="F150" s="197">
        <f>'Core Indicators'!Z172</f>
        <v>0</v>
      </c>
      <c r="G150" s="157">
        <f t="shared" si="74"/>
        <v>0</v>
      </c>
      <c r="H150" s="197">
        <f>'Core Indicators'!AH172</f>
        <v>0</v>
      </c>
      <c r="I150" s="197">
        <f>'Core Indicators'!AP172</f>
        <v>0</v>
      </c>
      <c r="J150" s="197">
        <f>'Core Indicators'!BN172</f>
        <v>0</v>
      </c>
      <c r="K150" s="197">
        <f t="shared" si="75"/>
        <v>0</v>
      </c>
      <c r="L150" s="242">
        <f t="shared" si="76"/>
        <v>0</v>
      </c>
      <c r="M150" s="265">
        <f t="shared" si="77"/>
        <v>0</v>
      </c>
      <c r="N150" s="198">
        <f>'Core Indicators'!DJ172</f>
        <v>0</v>
      </c>
      <c r="O150" s="198">
        <f>'Core Indicators'!DR172</f>
        <v>0</v>
      </c>
      <c r="P150" s="198">
        <f>'Core Indicators'!DZ172</f>
        <v>0</v>
      </c>
      <c r="Q150" s="198">
        <f>'Core Indicators'!EH172</f>
        <v>0</v>
      </c>
      <c r="R150" s="198">
        <f>'Core Indicators'!EP172</f>
        <v>0</v>
      </c>
      <c r="S150" s="157" t="e">
        <f t="shared" si="78"/>
        <v>#DIV/0!</v>
      </c>
      <c r="T150" s="157">
        <f t="shared" si="79"/>
        <v>0.83333333333333337</v>
      </c>
      <c r="U150" s="197">
        <v>1</v>
      </c>
      <c r="V150" s="197">
        <v>1</v>
      </c>
      <c r="W150" s="197">
        <f>'Core Indicators'!EX172</f>
        <v>0</v>
      </c>
      <c r="X150" s="157">
        <f t="shared" si="80"/>
        <v>0.5</v>
      </c>
      <c r="Y150" s="197">
        <v>1</v>
      </c>
      <c r="Z150" s="157" t="e">
        <f t="shared" si="81"/>
        <v>#DIV/0!</v>
      </c>
      <c r="AA150" s="197">
        <f>'Core Indicators'!FF172</f>
        <v>0</v>
      </c>
      <c r="AB150" s="197">
        <f t="shared" si="82"/>
        <v>0</v>
      </c>
      <c r="AC150" s="178">
        <f>'Core Indicators'!GD172</f>
        <v>0</v>
      </c>
      <c r="AD150" s="178">
        <f>'Core Indicators'!GL172</f>
        <v>0</v>
      </c>
      <c r="AE150" s="178">
        <f>'Core Indicators'!GT172</f>
        <v>0</v>
      </c>
      <c r="AF150" s="178">
        <f>'Core Indicators'!HB172</f>
        <v>0</v>
      </c>
      <c r="AG150" s="178">
        <f t="shared" si="83"/>
        <v>0</v>
      </c>
      <c r="AH150" s="178">
        <f>'Core Indicators'!HJ172</f>
        <v>0</v>
      </c>
      <c r="AI150" s="178">
        <f>'Core Indicators'!HR172</f>
        <v>0</v>
      </c>
      <c r="AJ150" s="178">
        <f t="shared" si="84"/>
        <v>0</v>
      </c>
      <c r="AK150" s="178">
        <f>'Core Indicators'!HZ172</f>
        <v>0</v>
      </c>
      <c r="AL150" s="178">
        <f>'Core Indicators'!IH172</f>
        <v>0</v>
      </c>
      <c r="AM150" s="178">
        <f>'Core Indicators'!IP172</f>
        <v>0</v>
      </c>
      <c r="AN150" s="178">
        <f t="shared" si="85"/>
        <v>0</v>
      </c>
    </row>
    <row r="151" spans="1:40" x14ac:dyDescent="0.25">
      <c r="A151" s="197">
        <f>Lists!C:C</f>
        <v>0</v>
      </c>
      <c r="B151" s="242" t="e">
        <f t="shared" si="71"/>
        <v>#DIV/0!</v>
      </c>
      <c r="C151" s="157">
        <f t="shared" si="72"/>
        <v>0</v>
      </c>
      <c r="D151" s="265">
        <f t="shared" si="73"/>
        <v>0</v>
      </c>
      <c r="E151" s="197">
        <f>'Core Indicators'!R173</f>
        <v>0</v>
      </c>
      <c r="F151" s="197">
        <f>'Core Indicators'!Z173</f>
        <v>0</v>
      </c>
      <c r="G151" s="157">
        <f t="shared" si="74"/>
        <v>0</v>
      </c>
      <c r="H151" s="197">
        <f>'Core Indicators'!AH173</f>
        <v>0</v>
      </c>
      <c r="I151" s="197">
        <f>'Core Indicators'!AP173</f>
        <v>0</v>
      </c>
      <c r="J151" s="197">
        <f>'Core Indicators'!BN173</f>
        <v>0</v>
      </c>
      <c r="K151" s="197">
        <f t="shared" si="75"/>
        <v>0</v>
      </c>
      <c r="L151" s="242">
        <f t="shared" si="76"/>
        <v>0</v>
      </c>
      <c r="M151" s="265">
        <f t="shared" si="77"/>
        <v>0</v>
      </c>
      <c r="N151" s="198">
        <f>'Core Indicators'!DJ173</f>
        <v>0</v>
      </c>
      <c r="O151" s="198">
        <f>'Core Indicators'!DR173</f>
        <v>0</v>
      </c>
      <c r="P151" s="198">
        <f>'Core Indicators'!DZ173</f>
        <v>0</v>
      </c>
      <c r="Q151" s="198">
        <f>'Core Indicators'!EH173</f>
        <v>0</v>
      </c>
      <c r="R151" s="198">
        <f>'Core Indicators'!EP173</f>
        <v>0</v>
      </c>
      <c r="S151" s="157" t="e">
        <f t="shared" si="78"/>
        <v>#DIV/0!</v>
      </c>
      <c r="T151" s="157">
        <f t="shared" si="79"/>
        <v>0.83333333333333337</v>
      </c>
      <c r="U151" s="197">
        <v>1</v>
      </c>
      <c r="V151" s="197">
        <v>1</v>
      </c>
      <c r="W151" s="197">
        <f>'Core Indicators'!EX173</f>
        <v>0</v>
      </c>
      <c r="X151" s="157">
        <f t="shared" si="80"/>
        <v>0.5</v>
      </c>
      <c r="Y151" s="197">
        <v>1</v>
      </c>
      <c r="Z151" s="157" t="e">
        <f t="shared" si="81"/>
        <v>#DIV/0!</v>
      </c>
      <c r="AA151" s="197">
        <f>'Core Indicators'!FF173</f>
        <v>0</v>
      </c>
      <c r="AB151" s="197">
        <f t="shared" si="82"/>
        <v>0</v>
      </c>
      <c r="AC151" s="178">
        <f>'Core Indicators'!GD173</f>
        <v>0</v>
      </c>
      <c r="AD151" s="178">
        <f>'Core Indicators'!GL173</f>
        <v>0</v>
      </c>
      <c r="AE151" s="178">
        <f>'Core Indicators'!GT173</f>
        <v>0</v>
      </c>
      <c r="AF151" s="178">
        <f>'Core Indicators'!HB173</f>
        <v>0</v>
      </c>
      <c r="AG151" s="178">
        <f t="shared" si="83"/>
        <v>0</v>
      </c>
      <c r="AH151" s="178">
        <f>'Core Indicators'!HJ173</f>
        <v>0</v>
      </c>
      <c r="AI151" s="178">
        <f>'Core Indicators'!HR173</f>
        <v>0</v>
      </c>
      <c r="AJ151" s="178">
        <f t="shared" si="84"/>
        <v>0</v>
      </c>
      <c r="AK151" s="178">
        <f>'Core Indicators'!HZ173</f>
        <v>0</v>
      </c>
      <c r="AL151" s="178">
        <f>'Core Indicators'!IH173</f>
        <v>0</v>
      </c>
      <c r="AM151" s="178">
        <f>'Core Indicators'!IP173</f>
        <v>0</v>
      </c>
      <c r="AN151" s="178">
        <f t="shared" si="85"/>
        <v>0</v>
      </c>
    </row>
    <row r="152" spans="1:40" x14ac:dyDescent="0.25">
      <c r="A152" s="197">
        <f>Lists!C:C</f>
        <v>0</v>
      </c>
      <c r="B152" s="242" t="e">
        <f t="shared" si="71"/>
        <v>#DIV/0!</v>
      </c>
      <c r="C152" s="157">
        <f t="shared" si="72"/>
        <v>0</v>
      </c>
      <c r="D152" s="265">
        <f t="shared" si="73"/>
        <v>0</v>
      </c>
      <c r="E152" s="197">
        <f>'Core Indicators'!R174</f>
        <v>0</v>
      </c>
      <c r="F152" s="197">
        <f>'Core Indicators'!Z174</f>
        <v>0</v>
      </c>
      <c r="G152" s="157">
        <f t="shared" si="74"/>
        <v>0</v>
      </c>
      <c r="H152" s="197">
        <f>'Core Indicators'!AH174</f>
        <v>0</v>
      </c>
      <c r="I152" s="197">
        <f>'Core Indicators'!AP174</f>
        <v>0</v>
      </c>
      <c r="J152" s="197">
        <f>'Core Indicators'!BN174</f>
        <v>0</v>
      </c>
      <c r="K152" s="197">
        <f t="shared" si="75"/>
        <v>0</v>
      </c>
      <c r="L152" s="242">
        <f t="shared" si="76"/>
        <v>0</v>
      </c>
      <c r="M152" s="265">
        <f t="shared" si="77"/>
        <v>0</v>
      </c>
      <c r="N152" s="198">
        <f>'Core Indicators'!DJ174</f>
        <v>0</v>
      </c>
      <c r="O152" s="198">
        <f>'Core Indicators'!DR174</f>
        <v>0</v>
      </c>
      <c r="P152" s="198">
        <f>'Core Indicators'!DZ174</f>
        <v>0</v>
      </c>
      <c r="Q152" s="198">
        <f>'Core Indicators'!EH174</f>
        <v>0</v>
      </c>
      <c r="R152" s="198">
        <f>'Core Indicators'!EP174</f>
        <v>0</v>
      </c>
      <c r="S152" s="157" t="e">
        <f t="shared" si="78"/>
        <v>#DIV/0!</v>
      </c>
      <c r="T152" s="157">
        <f t="shared" si="79"/>
        <v>0.83333333333333337</v>
      </c>
      <c r="U152" s="197">
        <v>1</v>
      </c>
      <c r="V152" s="197">
        <v>1</v>
      </c>
      <c r="W152" s="197">
        <f>'Core Indicators'!EX174</f>
        <v>0</v>
      </c>
      <c r="X152" s="157">
        <f t="shared" si="80"/>
        <v>0.5</v>
      </c>
      <c r="Y152" s="197">
        <v>1</v>
      </c>
      <c r="Z152" s="157" t="e">
        <f t="shared" si="81"/>
        <v>#DIV/0!</v>
      </c>
      <c r="AA152" s="197">
        <f>'Core Indicators'!FF174</f>
        <v>0</v>
      </c>
      <c r="AB152" s="197">
        <f t="shared" si="82"/>
        <v>0</v>
      </c>
      <c r="AC152" s="178">
        <f>'Core Indicators'!GD174</f>
        <v>0</v>
      </c>
      <c r="AD152" s="178">
        <f>'Core Indicators'!GL174</f>
        <v>0</v>
      </c>
      <c r="AE152" s="178">
        <f>'Core Indicators'!GT174</f>
        <v>0</v>
      </c>
      <c r="AF152" s="178">
        <f>'Core Indicators'!HB174</f>
        <v>0</v>
      </c>
      <c r="AG152" s="178">
        <f t="shared" si="83"/>
        <v>0</v>
      </c>
      <c r="AH152" s="178">
        <f>'Core Indicators'!HJ174</f>
        <v>0</v>
      </c>
      <c r="AI152" s="178">
        <f>'Core Indicators'!HR174</f>
        <v>0</v>
      </c>
      <c r="AJ152" s="178">
        <f t="shared" si="84"/>
        <v>0</v>
      </c>
      <c r="AK152" s="178">
        <f>'Core Indicators'!HZ174</f>
        <v>0</v>
      </c>
      <c r="AL152" s="178">
        <f>'Core Indicators'!IH174</f>
        <v>0</v>
      </c>
      <c r="AM152" s="178">
        <f>'Core Indicators'!IP174</f>
        <v>0</v>
      </c>
      <c r="AN152" s="178">
        <f t="shared" si="85"/>
        <v>0</v>
      </c>
    </row>
    <row r="153" spans="1:40" x14ac:dyDescent="0.25">
      <c r="A153" s="197">
        <f>Lists!C:C</f>
        <v>0</v>
      </c>
      <c r="B153" s="242" t="e">
        <f t="shared" si="71"/>
        <v>#DIV/0!</v>
      </c>
      <c r="C153" s="157">
        <f t="shared" si="72"/>
        <v>0</v>
      </c>
      <c r="D153" s="265">
        <f t="shared" si="73"/>
        <v>0</v>
      </c>
      <c r="E153" s="197">
        <f>'Core Indicators'!R175</f>
        <v>0</v>
      </c>
      <c r="F153" s="197">
        <f>'Core Indicators'!Z175</f>
        <v>0</v>
      </c>
      <c r="G153" s="157">
        <f t="shared" si="74"/>
        <v>0</v>
      </c>
      <c r="H153" s="197">
        <f>'Core Indicators'!AH175</f>
        <v>0</v>
      </c>
      <c r="I153" s="197">
        <f>'Core Indicators'!AP175</f>
        <v>0</v>
      </c>
      <c r="J153" s="197">
        <f>'Core Indicators'!BN175</f>
        <v>0</v>
      </c>
      <c r="K153" s="197">
        <f t="shared" si="75"/>
        <v>0</v>
      </c>
      <c r="L153" s="242">
        <f t="shared" si="76"/>
        <v>0</v>
      </c>
      <c r="M153" s="265">
        <f t="shared" si="77"/>
        <v>0</v>
      </c>
      <c r="N153" s="198">
        <f>'Core Indicators'!DJ175</f>
        <v>0</v>
      </c>
      <c r="O153" s="198">
        <f>'Core Indicators'!DR175</f>
        <v>0</v>
      </c>
      <c r="P153" s="198">
        <f>'Core Indicators'!DZ175</f>
        <v>0</v>
      </c>
      <c r="Q153" s="198">
        <f>'Core Indicators'!EH175</f>
        <v>0</v>
      </c>
      <c r="R153" s="198">
        <f>'Core Indicators'!EP175</f>
        <v>0</v>
      </c>
      <c r="S153" s="157" t="e">
        <f t="shared" si="78"/>
        <v>#DIV/0!</v>
      </c>
      <c r="T153" s="157">
        <f t="shared" si="79"/>
        <v>0.83333333333333337</v>
      </c>
      <c r="U153" s="197">
        <v>1</v>
      </c>
      <c r="V153" s="197">
        <v>1</v>
      </c>
      <c r="W153" s="197">
        <f>'Core Indicators'!EX175</f>
        <v>0</v>
      </c>
      <c r="X153" s="157">
        <f t="shared" si="80"/>
        <v>0.5</v>
      </c>
      <c r="Y153" s="197">
        <v>1</v>
      </c>
      <c r="Z153" s="157" t="e">
        <f t="shared" si="81"/>
        <v>#DIV/0!</v>
      </c>
      <c r="AA153" s="197">
        <f>'Core Indicators'!FF175</f>
        <v>0</v>
      </c>
      <c r="AB153" s="197">
        <f t="shared" si="82"/>
        <v>0</v>
      </c>
      <c r="AC153" s="178">
        <f>'Core Indicators'!GD175</f>
        <v>0</v>
      </c>
      <c r="AD153" s="178">
        <f>'Core Indicators'!GL175</f>
        <v>0</v>
      </c>
      <c r="AE153" s="178">
        <f>'Core Indicators'!GT175</f>
        <v>0</v>
      </c>
      <c r="AF153" s="178">
        <f>'Core Indicators'!HB175</f>
        <v>0</v>
      </c>
      <c r="AG153" s="178">
        <f t="shared" si="83"/>
        <v>0</v>
      </c>
      <c r="AH153" s="178">
        <f>'Core Indicators'!HJ175</f>
        <v>0</v>
      </c>
      <c r="AI153" s="178">
        <f>'Core Indicators'!HR175</f>
        <v>0</v>
      </c>
      <c r="AJ153" s="178">
        <f t="shared" si="84"/>
        <v>0</v>
      </c>
      <c r="AK153" s="178">
        <f>'Core Indicators'!HZ175</f>
        <v>0</v>
      </c>
      <c r="AL153" s="178">
        <f>'Core Indicators'!IH175</f>
        <v>0</v>
      </c>
      <c r="AM153" s="178">
        <f>'Core Indicators'!IP175</f>
        <v>0</v>
      </c>
      <c r="AN153" s="178">
        <f t="shared" si="85"/>
        <v>0</v>
      </c>
    </row>
    <row r="154" spans="1:40" x14ac:dyDescent="0.25">
      <c r="A154" s="197">
        <f>Lists!C:C</f>
        <v>0</v>
      </c>
      <c r="B154" s="242" t="e">
        <f t="shared" si="71"/>
        <v>#DIV/0!</v>
      </c>
      <c r="C154" s="157">
        <f t="shared" si="72"/>
        <v>0</v>
      </c>
      <c r="D154" s="265">
        <f t="shared" si="73"/>
        <v>0</v>
      </c>
      <c r="E154" s="197">
        <f>'Core Indicators'!R176</f>
        <v>0</v>
      </c>
      <c r="F154" s="197">
        <f>'Core Indicators'!Z176</f>
        <v>0</v>
      </c>
      <c r="G154" s="157">
        <f t="shared" si="74"/>
        <v>0</v>
      </c>
      <c r="H154" s="197">
        <f>'Core Indicators'!AH176</f>
        <v>0</v>
      </c>
      <c r="I154" s="197">
        <f>'Core Indicators'!AP176</f>
        <v>0</v>
      </c>
      <c r="J154" s="197">
        <f>'Core Indicators'!BN176</f>
        <v>0</v>
      </c>
      <c r="K154" s="197">
        <f t="shared" si="75"/>
        <v>0</v>
      </c>
      <c r="L154" s="242">
        <f t="shared" si="76"/>
        <v>0</v>
      </c>
      <c r="M154" s="265">
        <f t="shared" si="77"/>
        <v>0</v>
      </c>
      <c r="N154" s="198">
        <f>'Core Indicators'!DJ176</f>
        <v>0</v>
      </c>
      <c r="O154" s="198">
        <f>'Core Indicators'!DR176</f>
        <v>0</v>
      </c>
      <c r="P154" s="198">
        <f>'Core Indicators'!DZ176</f>
        <v>0</v>
      </c>
      <c r="Q154" s="198">
        <f>'Core Indicators'!EH176</f>
        <v>0</v>
      </c>
      <c r="R154" s="198">
        <f>'Core Indicators'!EP176</f>
        <v>0</v>
      </c>
      <c r="S154" s="157" t="e">
        <f t="shared" si="78"/>
        <v>#DIV/0!</v>
      </c>
      <c r="T154" s="157">
        <f t="shared" si="79"/>
        <v>0.83333333333333337</v>
      </c>
      <c r="U154" s="197">
        <v>1</v>
      </c>
      <c r="V154" s="197">
        <v>1</v>
      </c>
      <c r="W154" s="197">
        <f>'Core Indicators'!EX176</f>
        <v>0</v>
      </c>
      <c r="X154" s="157">
        <f t="shared" si="80"/>
        <v>0.5</v>
      </c>
      <c r="Y154" s="197">
        <v>1</v>
      </c>
      <c r="Z154" s="157" t="e">
        <f t="shared" si="81"/>
        <v>#DIV/0!</v>
      </c>
      <c r="AA154" s="197">
        <f>'Core Indicators'!FF176</f>
        <v>0</v>
      </c>
      <c r="AB154" s="197">
        <f t="shared" si="82"/>
        <v>0</v>
      </c>
      <c r="AC154" s="178">
        <f>'Core Indicators'!GD176</f>
        <v>0</v>
      </c>
      <c r="AD154" s="178">
        <f>'Core Indicators'!GL176</f>
        <v>0</v>
      </c>
      <c r="AE154" s="178">
        <f>'Core Indicators'!GT176</f>
        <v>0</v>
      </c>
      <c r="AF154" s="178">
        <f>'Core Indicators'!HB176</f>
        <v>0</v>
      </c>
      <c r="AG154" s="178">
        <f t="shared" si="83"/>
        <v>0</v>
      </c>
      <c r="AH154" s="178">
        <f>'Core Indicators'!HJ176</f>
        <v>0</v>
      </c>
      <c r="AI154" s="178">
        <f>'Core Indicators'!HR176</f>
        <v>0</v>
      </c>
      <c r="AJ154" s="178">
        <f t="shared" si="84"/>
        <v>0</v>
      </c>
      <c r="AK154" s="178">
        <f>'Core Indicators'!HZ176</f>
        <v>0</v>
      </c>
      <c r="AL154" s="178">
        <f>'Core Indicators'!IH176</f>
        <v>0</v>
      </c>
      <c r="AM154" s="178">
        <f>'Core Indicators'!IP176</f>
        <v>0</v>
      </c>
      <c r="AN154" s="178">
        <f t="shared" si="85"/>
        <v>0</v>
      </c>
    </row>
    <row r="155" spans="1:40" x14ac:dyDescent="0.25">
      <c r="A155" s="197">
        <f>Lists!C:C</f>
        <v>0</v>
      </c>
      <c r="B155" s="242" t="e">
        <f t="shared" si="71"/>
        <v>#DIV/0!</v>
      </c>
      <c r="C155" s="157">
        <f t="shared" si="72"/>
        <v>0</v>
      </c>
      <c r="D155" s="265">
        <f t="shared" si="73"/>
        <v>0</v>
      </c>
      <c r="E155" s="197">
        <f>'Core Indicators'!R177</f>
        <v>0</v>
      </c>
      <c r="F155" s="197">
        <f>'Core Indicators'!Z177</f>
        <v>0</v>
      </c>
      <c r="G155" s="157">
        <f t="shared" si="74"/>
        <v>0</v>
      </c>
      <c r="H155" s="197">
        <f>'Core Indicators'!AH177</f>
        <v>0</v>
      </c>
      <c r="I155" s="197">
        <f>'Core Indicators'!AP177</f>
        <v>0</v>
      </c>
      <c r="J155" s="197">
        <f>'Core Indicators'!BN177</f>
        <v>0</v>
      </c>
      <c r="K155" s="197">
        <f t="shared" si="75"/>
        <v>0</v>
      </c>
      <c r="L155" s="242">
        <f t="shared" si="76"/>
        <v>0</v>
      </c>
      <c r="M155" s="265">
        <f t="shared" si="77"/>
        <v>0</v>
      </c>
      <c r="N155" s="198">
        <f>'Core Indicators'!DJ177</f>
        <v>0</v>
      </c>
      <c r="O155" s="198">
        <f>'Core Indicators'!DR177</f>
        <v>0</v>
      </c>
      <c r="P155" s="198">
        <f>'Core Indicators'!DZ177</f>
        <v>0</v>
      </c>
      <c r="Q155" s="198">
        <f>'Core Indicators'!EH177</f>
        <v>0</v>
      </c>
      <c r="R155" s="198">
        <f>'Core Indicators'!EP177</f>
        <v>0</v>
      </c>
      <c r="S155" s="157" t="e">
        <f t="shared" si="78"/>
        <v>#DIV/0!</v>
      </c>
      <c r="T155" s="157">
        <f t="shared" si="79"/>
        <v>0.83333333333333337</v>
      </c>
      <c r="U155" s="197">
        <v>1</v>
      </c>
      <c r="V155" s="197">
        <v>1</v>
      </c>
      <c r="W155" s="197">
        <f>'Core Indicators'!EX177</f>
        <v>0</v>
      </c>
      <c r="X155" s="157">
        <f t="shared" si="80"/>
        <v>0.5</v>
      </c>
      <c r="Y155" s="197">
        <v>1</v>
      </c>
      <c r="Z155" s="157" t="e">
        <f t="shared" si="81"/>
        <v>#DIV/0!</v>
      </c>
      <c r="AA155" s="197">
        <f>'Core Indicators'!FF177</f>
        <v>0</v>
      </c>
      <c r="AB155" s="197">
        <f t="shared" si="82"/>
        <v>0</v>
      </c>
      <c r="AC155" s="178">
        <f>'Core Indicators'!GD177</f>
        <v>0</v>
      </c>
      <c r="AD155" s="178">
        <f>'Core Indicators'!GL177</f>
        <v>0</v>
      </c>
      <c r="AE155" s="178">
        <f>'Core Indicators'!GT177</f>
        <v>0</v>
      </c>
      <c r="AF155" s="178">
        <f>'Core Indicators'!HB177</f>
        <v>0</v>
      </c>
      <c r="AG155" s="178">
        <f t="shared" si="83"/>
        <v>0</v>
      </c>
      <c r="AH155" s="178">
        <f>'Core Indicators'!HJ177</f>
        <v>0</v>
      </c>
      <c r="AI155" s="178">
        <f>'Core Indicators'!HR177</f>
        <v>0</v>
      </c>
      <c r="AJ155" s="178">
        <f t="shared" si="84"/>
        <v>0</v>
      </c>
      <c r="AK155" s="178">
        <f>'Core Indicators'!HZ177</f>
        <v>0</v>
      </c>
      <c r="AL155" s="178">
        <f>'Core Indicators'!IH177</f>
        <v>0</v>
      </c>
      <c r="AM155" s="178">
        <f>'Core Indicators'!IP177</f>
        <v>0</v>
      </c>
      <c r="AN155" s="178">
        <f t="shared" si="85"/>
        <v>0</v>
      </c>
    </row>
    <row r="156" spans="1:40" x14ac:dyDescent="0.25">
      <c r="A156" s="197">
        <f>Lists!C:C</f>
        <v>0</v>
      </c>
      <c r="B156" s="242" t="e">
        <f t="shared" si="71"/>
        <v>#DIV/0!</v>
      </c>
      <c r="C156" s="157">
        <f t="shared" si="72"/>
        <v>0</v>
      </c>
      <c r="D156" s="265">
        <f t="shared" si="73"/>
        <v>0</v>
      </c>
      <c r="E156" s="197">
        <f>'Core Indicators'!R178</f>
        <v>0</v>
      </c>
      <c r="F156" s="197">
        <f>'Core Indicators'!Z178</f>
        <v>0</v>
      </c>
      <c r="G156" s="157">
        <f t="shared" si="74"/>
        <v>0</v>
      </c>
      <c r="H156" s="197">
        <f>'Core Indicators'!AH178</f>
        <v>0</v>
      </c>
      <c r="I156" s="197">
        <f>'Core Indicators'!AP178</f>
        <v>0</v>
      </c>
      <c r="J156" s="197">
        <f>'Core Indicators'!BN178</f>
        <v>0</v>
      </c>
      <c r="K156" s="197">
        <f t="shared" si="75"/>
        <v>0</v>
      </c>
      <c r="L156" s="242">
        <f t="shared" si="76"/>
        <v>0</v>
      </c>
      <c r="M156" s="265">
        <f t="shared" si="77"/>
        <v>0</v>
      </c>
      <c r="N156" s="198">
        <f>'Core Indicators'!DJ178</f>
        <v>0</v>
      </c>
      <c r="O156" s="198">
        <f>'Core Indicators'!DR178</f>
        <v>0</v>
      </c>
      <c r="P156" s="198">
        <f>'Core Indicators'!DZ178</f>
        <v>0</v>
      </c>
      <c r="Q156" s="198">
        <f>'Core Indicators'!EH178</f>
        <v>0</v>
      </c>
      <c r="R156" s="198">
        <f>'Core Indicators'!EP178</f>
        <v>0</v>
      </c>
      <c r="S156" s="157" t="e">
        <f t="shared" si="78"/>
        <v>#DIV/0!</v>
      </c>
      <c r="T156" s="157">
        <f t="shared" si="79"/>
        <v>0.83333333333333337</v>
      </c>
      <c r="U156" s="197">
        <v>1</v>
      </c>
      <c r="V156" s="197">
        <v>1</v>
      </c>
      <c r="W156" s="197">
        <f>'Core Indicators'!EX178</f>
        <v>0</v>
      </c>
      <c r="X156" s="157">
        <f t="shared" si="80"/>
        <v>0.5</v>
      </c>
      <c r="Y156" s="197">
        <v>1</v>
      </c>
      <c r="Z156" s="157" t="e">
        <f t="shared" si="81"/>
        <v>#DIV/0!</v>
      </c>
      <c r="AA156" s="197">
        <f>'Core Indicators'!FF178</f>
        <v>0</v>
      </c>
      <c r="AB156" s="197">
        <f t="shared" si="82"/>
        <v>0</v>
      </c>
      <c r="AC156" s="178">
        <f>'Core Indicators'!GD178</f>
        <v>0</v>
      </c>
      <c r="AD156" s="178">
        <f>'Core Indicators'!GL178</f>
        <v>0</v>
      </c>
      <c r="AE156" s="178">
        <f>'Core Indicators'!GT178</f>
        <v>0</v>
      </c>
      <c r="AF156" s="178">
        <f>'Core Indicators'!HB178</f>
        <v>0</v>
      </c>
      <c r="AG156" s="178">
        <f t="shared" si="83"/>
        <v>0</v>
      </c>
      <c r="AH156" s="178">
        <f>'Core Indicators'!HJ178</f>
        <v>0</v>
      </c>
      <c r="AI156" s="178">
        <f>'Core Indicators'!HR178</f>
        <v>0</v>
      </c>
      <c r="AJ156" s="178">
        <f t="shared" si="84"/>
        <v>0</v>
      </c>
      <c r="AK156" s="178">
        <f>'Core Indicators'!HZ178</f>
        <v>0</v>
      </c>
      <c r="AL156" s="178">
        <f>'Core Indicators'!IH178</f>
        <v>0</v>
      </c>
      <c r="AM156" s="178">
        <f>'Core Indicators'!IP178</f>
        <v>0</v>
      </c>
      <c r="AN156" s="178">
        <f t="shared" si="85"/>
        <v>0</v>
      </c>
    </row>
    <row r="157" spans="1:40" x14ac:dyDescent="0.25">
      <c r="A157" s="197">
        <f>Lists!C:C</f>
        <v>0</v>
      </c>
      <c r="B157" s="242" t="e">
        <f t="shared" si="71"/>
        <v>#DIV/0!</v>
      </c>
      <c r="C157" s="157">
        <f t="shared" si="72"/>
        <v>0</v>
      </c>
      <c r="D157" s="265">
        <f t="shared" si="73"/>
        <v>0</v>
      </c>
      <c r="E157" s="197">
        <f>'Core Indicators'!R179</f>
        <v>0</v>
      </c>
      <c r="F157" s="197">
        <f>'Core Indicators'!Z179</f>
        <v>0</v>
      </c>
      <c r="G157" s="157">
        <f t="shared" si="74"/>
        <v>0</v>
      </c>
      <c r="H157" s="197">
        <f>'Core Indicators'!AH179</f>
        <v>0</v>
      </c>
      <c r="I157" s="197">
        <f>'Core Indicators'!AP179</f>
        <v>0</v>
      </c>
      <c r="J157" s="197">
        <f>'Core Indicators'!BN179</f>
        <v>0</v>
      </c>
      <c r="K157" s="197">
        <f t="shared" si="75"/>
        <v>0</v>
      </c>
      <c r="L157" s="242">
        <f t="shared" si="76"/>
        <v>0</v>
      </c>
      <c r="M157" s="265">
        <f t="shared" si="77"/>
        <v>0</v>
      </c>
      <c r="N157" s="198">
        <f>'Core Indicators'!DJ179</f>
        <v>0</v>
      </c>
      <c r="O157" s="198">
        <f>'Core Indicators'!DR179</f>
        <v>0</v>
      </c>
      <c r="P157" s="198">
        <f>'Core Indicators'!DZ179</f>
        <v>0</v>
      </c>
      <c r="Q157" s="198">
        <f>'Core Indicators'!EH179</f>
        <v>0</v>
      </c>
      <c r="R157" s="198">
        <f>'Core Indicators'!EP179</f>
        <v>0</v>
      </c>
      <c r="S157" s="157" t="e">
        <f t="shared" si="78"/>
        <v>#DIV/0!</v>
      </c>
      <c r="T157" s="157">
        <f t="shared" si="79"/>
        <v>0.83333333333333337</v>
      </c>
      <c r="U157" s="197">
        <v>1</v>
      </c>
      <c r="V157" s="197">
        <v>1</v>
      </c>
      <c r="W157" s="197">
        <f>'Core Indicators'!EX179</f>
        <v>0</v>
      </c>
      <c r="X157" s="157">
        <f t="shared" si="80"/>
        <v>0.5</v>
      </c>
      <c r="Y157" s="197">
        <v>1</v>
      </c>
      <c r="Z157" s="157" t="e">
        <f t="shared" si="81"/>
        <v>#DIV/0!</v>
      </c>
      <c r="AA157" s="197">
        <f>'Core Indicators'!FF179</f>
        <v>0</v>
      </c>
      <c r="AB157" s="197">
        <f t="shared" si="82"/>
        <v>0</v>
      </c>
      <c r="AC157" s="178">
        <f>'Core Indicators'!GD179</f>
        <v>0</v>
      </c>
      <c r="AD157" s="178">
        <f>'Core Indicators'!GL179</f>
        <v>0</v>
      </c>
      <c r="AE157" s="178">
        <f>'Core Indicators'!GT179</f>
        <v>0</v>
      </c>
      <c r="AF157" s="178">
        <f>'Core Indicators'!HB179</f>
        <v>0</v>
      </c>
      <c r="AG157" s="178">
        <f t="shared" si="83"/>
        <v>0</v>
      </c>
      <c r="AH157" s="178">
        <f>'Core Indicators'!HJ179</f>
        <v>0</v>
      </c>
      <c r="AI157" s="178">
        <f>'Core Indicators'!HR179</f>
        <v>0</v>
      </c>
      <c r="AJ157" s="178">
        <f t="shared" si="84"/>
        <v>0</v>
      </c>
      <c r="AK157" s="178">
        <f>'Core Indicators'!HZ179</f>
        <v>0</v>
      </c>
      <c r="AL157" s="178">
        <f>'Core Indicators'!IH179</f>
        <v>0</v>
      </c>
      <c r="AM157" s="178">
        <f>'Core Indicators'!IP179</f>
        <v>0</v>
      </c>
      <c r="AN157" s="178">
        <f t="shared" si="85"/>
        <v>0</v>
      </c>
    </row>
    <row r="158" spans="1:40" x14ac:dyDescent="0.25">
      <c r="A158" s="197">
        <f>Lists!C:C</f>
        <v>0</v>
      </c>
      <c r="B158" s="242" t="e">
        <f t="shared" si="71"/>
        <v>#DIV/0!</v>
      </c>
      <c r="C158" s="157">
        <f t="shared" si="72"/>
        <v>0</v>
      </c>
      <c r="D158" s="265">
        <f t="shared" si="73"/>
        <v>0</v>
      </c>
      <c r="E158" s="197">
        <f>'Core Indicators'!R180</f>
        <v>0</v>
      </c>
      <c r="F158" s="197">
        <f>'Core Indicators'!Z180</f>
        <v>0</v>
      </c>
      <c r="G158" s="157">
        <f t="shared" si="74"/>
        <v>0</v>
      </c>
      <c r="H158" s="197">
        <f>'Core Indicators'!AH180</f>
        <v>0</v>
      </c>
      <c r="I158" s="197">
        <f>'Core Indicators'!AP180</f>
        <v>0</v>
      </c>
      <c r="J158" s="197">
        <f>'Core Indicators'!BN180</f>
        <v>0</v>
      </c>
      <c r="K158" s="197">
        <f t="shared" si="75"/>
        <v>0</v>
      </c>
      <c r="L158" s="242">
        <f t="shared" si="76"/>
        <v>0</v>
      </c>
      <c r="M158" s="265">
        <f t="shared" si="77"/>
        <v>0</v>
      </c>
      <c r="N158" s="198">
        <f>'Core Indicators'!DJ180</f>
        <v>0</v>
      </c>
      <c r="O158" s="198">
        <f>'Core Indicators'!DR180</f>
        <v>0</v>
      </c>
      <c r="P158" s="198">
        <f>'Core Indicators'!DZ180</f>
        <v>0</v>
      </c>
      <c r="Q158" s="198">
        <f>'Core Indicators'!EH180</f>
        <v>0</v>
      </c>
      <c r="R158" s="198">
        <f>'Core Indicators'!EP180</f>
        <v>0</v>
      </c>
      <c r="S158" s="157" t="e">
        <f t="shared" si="78"/>
        <v>#DIV/0!</v>
      </c>
      <c r="T158" s="157">
        <f t="shared" si="79"/>
        <v>0.83333333333333337</v>
      </c>
      <c r="U158" s="197">
        <v>1</v>
      </c>
      <c r="V158" s="197">
        <v>1</v>
      </c>
      <c r="W158" s="197">
        <f>'Core Indicators'!EX180</f>
        <v>0</v>
      </c>
      <c r="X158" s="157">
        <f t="shared" si="80"/>
        <v>0.5</v>
      </c>
      <c r="Y158" s="197">
        <v>1</v>
      </c>
      <c r="Z158" s="157" t="e">
        <f t="shared" si="81"/>
        <v>#DIV/0!</v>
      </c>
      <c r="AA158" s="197">
        <f>'Core Indicators'!FF180</f>
        <v>0</v>
      </c>
      <c r="AB158" s="197">
        <f t="shared" si="82"/>
        <v>0</v>
      </c>
      <c r="AC158" s="178">
        <f>'Core Indicators'!GD180</f>
        <v>0</v>
      </c>
      <c r="AD158" s="178">
        <f>'Core Indicators'!GL180</f>
        <v>0</v>
      </c>
      <c r="AE158" s="178">
        <f>'Core Indicators'!GT180</f>
        <v>0</v>
      </c>
      <c r="AF158" s="178">
        <f>'Core Indicators'!HB180</f>
        <v>0</v>
      </c>
      <c r="AG158" s="178">
        <f t="shared" si="83"/>
        <v>0</v>
      </c>
      <c r="AH158" s="178">
        <f>'Core Indicators'!HJ180</f>
        <v>0</v>
      </c>
      <c r="AI158" s="178">
        <f>'Core Indicators'!HR180</f>
        <v>0</v>
      </c>
      <c r="AJ158" s="178">
        <f t="shared" si="84"/>
        <v>0</v>
      </c>
      <c r="AK158" s="178">
        <f>'Core Indicators'!HZ180</f>
        <v>0</v>
      </c>
      <c r="AL158" s="178">
        <f>'Core Indicators'!IH180</f>
        <v>0</v>
      </c>
      <c r="AM158" s="178">
        <f>'Core Indicators'!IP180</f>
        <v>0</v>
      </c>
      <c r="AN158" s="178">
        <f t="shared" si="85"/>
        <v>0</v>
      </c>
    </row>
    <row r="159" spans="1:40" x14ac:dyDescent="0.25">
      <c r="A159" s="197">
        <f>Lists!C:C</f>
        <v>0</v>
      </c>
      <c r="B159" s="242" t="e">
        <f t="shared" si="71"/>
        <v>#DIV/0!</v>
      </c>
      <c r="C159" s="157">
        <f t="shared" si="72"/>
        <v>0</v>
      </c>
      <c r="D159" s="265">
        <f t="shared" si="73"/>
        <v>0</v>
      </c>
      <c r="E159" s="197">
        <f>'Core Indicators'!R181</f>
        <v>0</v>
      </c>
      <c r="F159" s="197">
        <f>'Core Indicators'!Z181</f>
        <v>0</v>
      </c>
      <c r="G159" s="157">
        <f t="shared" si="74"/>
        <v>0</v>
      </c>
      <c r="H159" s="197">
        <f>'Core Indicators'!AH181</f>
        <v>0</v>
      </c>
      <c r="I159" s="197">
        <f>'Core Indicators'!AP181</f>
        <v>0</v>
      </c>
      <c r="J159" s="197">
        <f>'Core Indicators'!BN181</f>
        <v>0</v>
      </c>
      <c r="K159" s="197">
        <f t="shared" si="75"/>
        <v>0</v>
      </c>
      <c r="L159" s="242">
        <f t="shared" si="76"/>
        <v>0</v>
      </c>
      <c r="M159" s="265">
        <f t="shared" si="77"/>
        <v>0</v>
      </c>
      <c r="N159" s="198">
        <f>'Core Indicators'!DJ181</f>
        <v>0</v>
      </c>
      <c r="O159" s="198">
        <f>'Core Indicators'!DR181</f>
        <v>0</v>
      </c>
      <c r="P159" s="198">
        <f>'Core Indicators'!DZ181</f>
        <v>0</v>
      </c>
      <c r="Q159" s="198">
        <f>'Core Indicators'!EH181</f>
        <v>0</v>
      </c>
      <c r="R159" s="198">
        <f>'Core Indicators'!EP181</f>
        <v>0</v>
      </c>
      <c r="S159" s="157" t="e">
        <f t="shared" si="78"/>
        <v>#DIV/0!</v>
      </c>
      <c r="T159" s="157">
        <f t="shared" si="79"/>
        <v>0.83333333333333337</v>
      </c>
      <c r="U159" s="197">
        <v>1</v>
      </c>
      <c r="V159" s="197">
        <v>1</v>
      </c>
      <c r="W159" s="197">
        <f>'Core Indicators'!EX181</f>
        <v>0</v>
      </c>
      <c r="X159" s="157">
        <f t="shared" si="80"/>
        <v>0.5</v>
      </c>
      <c r="Y159" s="197">
        <v>1</v>
      </c>
      <c r="Z159" s="157" t="e">
        <f t="shared" si="81"/>
        <v>#DIV/0!</v>
      </c>
      <c r="AA159" s="197">
        <f>'Core Indicators'!FF181</f>
        <v>0</v>
      </c>
      <c r="AB159" s="197">
        <f t="shared" si="82"/>
        <v>0</v>
      </c>
      <c r="AC159" s="178">
        <f>'Core Indicators'!GD181</f>
        <v>0</v>
      </c>
      <c r="AD159" s="178">
        <f>'Core Indicators'!GL181</f>
        <v>0</v>
      </c>
      <c r="AE159" s="178">
        <f>'Core Indicators'!GT181</f>
        <v>0</v>
      </c>
      <c r="AF159" s="178">
        <f>'Core Indicators'!HB181</f>
        <v>0</v>
      </c>
      <c r="AG159" s="178">
        <f t="shared" si="83"/>
        <v>0</v>
      </c>
      <c r="AH159" s="178">
        <f>'Core Indicators'!HJ181</f>
        <v>0</v>
      </c>
      <c r="AI159" s="178">
        <f>'Core Indicators'!HR181</f>
        <v>0</v>
      </c>
      <c r="AJ159" s="178">
        <f t="shared" si="84"/>
        <v>0</v>
      </c>
      <c r="AK159" s="178">
        <f>'Core Indicators'!HZ181</f>
        <v>0</v>
      </c>
      <c r="AL159" s="178">
        <f>'Core Indicators'!IH181</f>
        <v>0</v>
      </c>
      <c r="AM159" s="178">
        <f>'Core Indicators'!IP181</f>
        <v>0</v>
      </c>
      <c r="AN159" s="178">
        <f t="shared" si="85"/>
        <v>0</v>
      </c>
    </row>
    <row r="160" spans="1:40" x14ac:dyDescent="0.25">
      <c r="A160" s="197">
        <f>Lists!C:C</f>
        <v>0</v>
      </c>
      <c r="B160" s="242" t="e">
        <f t="shared" si="71"/>
        <v>#DIV/0!</v>
      </c>
      <c r="C160" s="157">
        <f t="shared" si="72"/>
        <v>0</v>
      </c>
      <c r="D160" s="265">
        <f t="shared" si="73"/>
        <v>0</v>
      </c>
      <c r="E160" s="197">
        <f>'Core Indicators'!R182</f>
        <v>0</v>
      </c>
      <c r="F160" s="197">
        <f>'Core Indicators'!Z182</f>
        <v>0</v>
      </c>
      <c r="G160" s="157">
        <f t="shared" si="74"/>
        <v>0</v>
      </c>
      <c r="H160" s="197">
        <f>'Core Indicators'!AH182</f>
        <v>0</v>
      </c>
      <c r="I160" s="197">
        <f>'Core Indicators'!AP182</f>
        <v>0</v>
      </c>
      <c r="J160" s="197">
        <f>'Core Indicators'!BN182</f>
        <v>0</v>
      </c>
      <c r="K160" s="197">
        <f t="shared" si="75"/>
        <v>0</v>
      </c>
      <c r="L160" s="242">
        <f t="shared" si="76"/>
        <v>0</v>
      </c>
      <c r="M160" s="265">
        <f t="shared" si="77"/>
        <v>0</v>
      </c>
      <c r="N160" s="198">
        <f>'Core Indicators'!DJ182</f>
        <v>0</v>
      </c>
      <c r="O160" s="198">
        <f>'Core Indicators'!DR182</f>
        <v>0</v>
      </c>
      <c r="P160" s="198">
        <f>'Core Indicators'!DZ182</f>
        <v>0</v>
      </c>
      <c r="Q160" s="198">
        <f>'Core Indicators'!EH182</f>
        <v>0</v>
      </c>
      <c r="R160" s="198">
        <f>'Core Indicators'!EP182</f>
        <v>0</v>
      </c>
      <c r="S160" s="157" t="e">
        <f t="shared" si="78"/>
        <v>#DIV/0!</v>
      </c>
      <c r="T160" s="157">
        <f t="shared" si="79"/>
        <v>0.83333333333333337</v>
      </c>
      <c r="U160" s="197">
        <v>1</v>
      </c>
      <c r="V160" s="197">
        <v>1</v>
      </c>
      <c r="W160" s="197">
        <f>'Core Indicators'!EX182</f>
        <v>0</v>
      </c>
      <c r="X160" s="157">
        <f t="shared" si="80"/>
        <v>0.5</v>
      </c>
      <c r="Y160" s="197">
        <v>1</v>
      </c>
      <c r="Z160" s="157" t="e">
        <f t="shared" si="81"/>
        <v>#DIV/0!</v>
      </c>
      <c r="AA160" s="197">
        <f>'Core Indicators'!FF182</f>
        <v>0</v>
      </c>
      <c r="AB160" s="197">
        <f t="shared" si="82"/>
        <v>0</v>
      </c>
      <c r="AC160" s="178">
        <f>'Core Indicators'!GD182</f>
        <v>0</v>
      </c>
      <c r="AD160" s="178">
        <f>'Core Indicators'!GL182</f>
        <v>0</v>
      </c>
      <c r="AE160" s="178">
        <f>'Core Indicators'!GT182</f>
        <v>0</v>
      </c>
      <c r="AF160" s="178">
        <f>'Core Indicators'!HB182</f>
        <v>0</v>
      </c>
      <c r="AG160" s="178">
        <f t="shared" si="83"/>
        <v>0</v>
      </c>
      <c r="AH160" s="178">
        <f>'Core Indicators'!HJ182</f>
        <v>0</v>
      </c>
      <c r="AI160" s="178">
        <f>'Core Indicators'!HR182</f>
        <v>0</v>
      </c>
      <c r="AJ160" s="178">
        <f t="shared" si="84"/>
        <v>0</v>
      </c>
      <c r="AK160" s="178">
        <f>'Core Indicators'!HZ182</f>
        <v>0</v>
      </c>
      <c r="AL160" s="178">
        <f>'Core Indicators'!IH182</f>
        <v>0</v>
      </c>
      <c r="AM160" s="178">
        <f>'Core Indicators'!IP182</f>
        <v>0</v>
      </c>
      <c r="AN160" s="178">
        <f t="shared" si="85"/>
        <v>0</v>
      </c>
    </row>
    <row r="161" spans="1:40" x14ac:dyDescent="0.25">
      <c r="A161" s="197">
        <f>Lists!C:C</f>
        <v>0</v>
      </c>
      <c r="B161" s="242" t="e">
        <f t="shared" si="71"/>
        <v>#DIV/0!</v>
      </c>
      <c r="C161" s="157">
        <f t="shared" si="72"/>
        <v>0</v>
      </c>
      <c r="D161" s="265">
        <f t="shared" si="73"/>
        <v>0</v>
      </c>
      <c r="E161" s="197">
        <f>'Core Indicators'!R183</f>
        <v>0</v>
      </c>
      <c r="F161" s="197">
        <f>'Core Indicators'!Z183</f>
        <v>0</v>
      </c>
      <c r="G161" s="157">
        <f t="shared" si="74"/>
        <v>0</v>
      </c>
      <c r="H161" s="197">
        <f>'Core Indicators'!AH183</f>
        <v>0</v>
      </c>
      <c r="I161" s="197">
        <f>'Core Indicators'!AP183</f>
        <v>0</v>
      </c>
      <c r="J161" s="197">
        <f>'Core Indicators'!BN183</f>
        <v>0</v>
      </c>
      <c r="K161" s="197">
        <f t="shared" si="75"/>
        <v>0</v>
      </c>
      <c r="L161" s="242">
        <f t="shared" si="76"/>
        <v>0</v>
      </c>
      <c r="M161" s="265">
        <f t="shared" si="77"/>
        <v>0</v>
      </c>
      <c r="N161" s="198">
        <f>'Core Indicators'!DJ183</f>
        <v>0</v>
      </c>
      <c r="O161" s="198">
        <f>'Core Indicators'!DR183</f>
        <v>0</v>
      </c>
      <c r="P161" s="198">
        <f>'Core Indicators'!DZ183</f>
        <v>0</v>
      </c>
      <c r="Q161" s="198">
        <f>'Core Indicators'!EH183</f>
        <v>0</v>
      </c>
      <c r="R161" s="198">
        <f>'Core Indicators'!EP183</f>
        <v>0</v>
      </c>
      <c r="S161" s="157" t="e">
        <f t="shared" si="78"/>
        <v>#DIV/0!</v>
      </c>
      <c r="T161" s="157">
        <f t="shared" si="79"/>
        <v>0.83333333333333337</v>
      </c>
      <c r="U161" s="197">
        <v>1</v>
      </c>
      <c r="V161" s="197">
        <v>1</v>
      </c>
      <c r="W161" s="197">
        <f>'Core Indicators'!EX183</f>
        <v>0</v>
      </c>
      <c r="X161" s="157">
        <f t="shared" si="80"/>
        <v>0.5</v>
      </c>
      <c r="Y161" s="197">
        <v>1</v>
      </c>
      <c r="Z161" s="157" t="e">
        <f t="shared" si="81"/>
        <v>#DIV/0!</v>
      </c>
      <c r="AA161" s="197">
        <f>'Core Indicators'!FF183</f>
        <v>0</v>
      </c>
      <c r="AB161" s="197">
        <f t="shared" si="82"/>
        <v>0</v>
      </c>
      <c r="AC161" s="178">
        <f>'Core Indicators'!GD183</f>
        <v>0</v>
      </c>
      <c r="AD161" s="178">
        <f>'Core Indicators'!GL183</f>
        <v>0</v>
      </c>
      <c r="AE161" s="178">
        <f>'Core Indicators'!GT183</f>
        <v>0</v>
      </c>
      <c r="AF161" s="178">
        <f>'Core Indicators'!HB183</f>
        <v>0</v>
      </c>
      <c r="AG161" s="178">
        <f t="shared" si="83"/>
        <v>0</v>
      </c>
      <c r="AH161" s="178">
        <f>'Core Indicators'!HJ183</f>
        <v>0</v>
      </c>
      <c r="AI161" s="178">
        <f>'Core Indicators'!HR183</f>
        <v>0</v>
      </c>
      <c r="AJ161" s="178">
        <f t="shared" si="84"/>
        <v>0</v>
      </c>
      <c r="AK161" s="178">
        <f>'Core Indicators'!HZ183</f>
        <v>0</v>
      </c>
      <c r="AL161" s="178">
        <f>'Core Indicators'!IH183</f>
        <v>0</v>
      </c>
      <c r="AM161" s="178">
        <f>'Core Indicators'!IP183</f>
        <v>0</v>
      </c>
      <c r="AN161" s="178">
        <f t="shared" si="85"/>
        <v>0</v>
      </c>
    </row>
    <row r="162" spans="1:40" x14ac:dyDescent="0.25">
      <c r="A162" s="197">
        <f>Lists!C:C</f>
        <v>0</v>
      </c>
      <c r="B162" s="242" t="e">
        <f t="shared" si="71"/>
        <v>#DIV/0!</v>
      </c>
      <c r="C162" s="157">
        <f t="shared" si="72"/>
        <v>0</v>
      </c>
      <c r="D162" s="265">
        <f t="shared" si="73"/>
        <v>0</v>
      </c>
      <c r="E162" s="197">
        <f>'Core Indicators'!R184</f>
        <v>0</v>
      </c>
      <c r="F162" s="197">
        <f>'Core Indicators'!Z184</f>
        <v>0</v>
      </c>
      <c r="G162" s="157">
        <f t="shared" si="74"/>
        <v>0</v>
      </c>
      <c r="H162" s="197">
        <f>'Core Indicators'!AH184</f>
        <v>0</v>
      </c>
      <c r="I162" s="197">
        <f>'Core Indicators'!AP184</f>
        <v>0</v>
      </c>
      <c r="J162" s="197">
        <f>'Core Indicators'!BN184</f>
        <v>0</v>
      </c>
      <c r="K162" s="197">
        <f t="shared" si="75"/>
        <v>0</v>
      </c>
      <c r="L162" s="242">
        <f t="shared" si="76"/>
        <v>0</v>
      </c>
      <c r="M162" s="265">
        <f t="shared" si="77"/>
        <v>0</v>
      </c>
      <c r="N162" s="198">
        <f>'Core Indicators'!DJ184</f>
        <v>0</v>
      </c>
      <c r="O162" s="198">
        <f>'Core Indicators'!DR184</f>
        <v>0</v>
      </c>
      <c r="P162" s="198">
        <f>'Core Indicators'!DZ184</f>
        <v>0</v>
      </c>
      <c r="Q162" s="198">
        <f>'Core Indicators'!EH184</f>
        <v>0</v>
      </c>
      <c r="R162" s="198">
        <f>'Core Indicators'!EP184</f>
        <v>0</v>
      </c>
      <c r="S162" s="157" t="e">
        <f t="shared" si="78"/>
        <v>#DIV/0!</v>
      </c>
      <c r="T162" s="157">
        <f t="shared" si="79"/>
        <v>0.83333333333333337</v>
      </c>
      <c r="U162" s="197">
        <v>1</v>
      </c>
      <c r="V162" s="197">
        <v>1</v>
      </c>
      <c r="W162" s="197">
        <f>'Core Indicators'!EX184</f>
        <v>0</v>
      </c>
      <c r="X162" s="157">
        <f t="shared" si="80"/>
        <v>0.5</v>
      </c>
      <c r="Y162" s="197">
        <v>1</v>
      </c>
      <c r="Z162" s="157" t="e">
        <f t="shared" si="81"/>
        <v>#DIV/0!</v>
      </c>
      <c r="AA162" s="197">
        <f>'Core Indicators'!FF184</f>
        <v>0</v>
      </c>
      <c r="AB162" s="197">
        <f t="shared" si="82"/>
        <v>0</v>
      </c>
      <c r="AC162" s="178">
        <f>'Core Indicators'!GD184</f>
        <v>0</v>
      </c>
      <c r="AD162" s="178">
        <f>'Core Indicators'!GL184</f>
        <v>0</v>
      </c>
      <c r="AE162" s="178">
        <f>'Core Indicators'!GT184</f>
        <v>0</v>
      </c>
      <c r="AF162" s="178">
        <f>'Core Indicators'!HB184</f>
        <v>0</v>
      </c>
      <c r="AG162" s="178">
        <f t="shared" si="83"/>
        <v>0</v>
      </c>
      <c r="AH162" s="178">
        <f>'Core Indicators'!HJ184</f>
        <v>0</v>
      </c>
      <c r="AI162" s="178">
        <f>'Core Indicators'!HR184</f>
        <v>0</v>
      </c>
      <c r="AJ162" s="178">
        <f t="shared" si="84"/>
        <v>0</v>
      </c>
      <c r="AK162" s="178">
        <f>'Core Indicators'!HZ184</f>
        <v>0</v>
      </c>
      <c r="AL162" s="178">
        <f>'Core Indicators'!IH184</f>
        <v>0</v>
      </c>
      <c r="AM162" s="178">
        <f>'Core Indicators'!IP184</f>
        <v>0</v>
      </c>
      <c r="AN162" s="178">
        <f t="shared" si="85"/>
        <v>0</v>
      </c>
    </row>
    <row r="163" spans="1:40" x14ac:dyDescent="0.25">
      <c r="A163" s="197">
        <f>Lists!C:C</f>
        <v>0</v>
      </c>
      <c r="B163" s="242" t="e">
        <f t="shared" si="71"/>
        <v>#DIV/0!</v>
      </c>
      <c r="C163" s="157">
        <f t="shared" si="72"/>
        <v>0</v>
      </c>
      <c r="D163" s="265">
        <f t="shared" si="73"/>
        <v>0</v>
      </c>
      <c r="E163" s="197">
        <f>'Core Indicators'!R185</f>
        <v>0</v>
      </c>
      <c r="F163" s="197">
        <f>'Core Indicators'!Z185</f>
        <v>0</v>
      </c>
      <c r="G163" s="157">
        <f t="shared" si="74"/>
        <v>0</v>
      </c>
      <c r="H163" s="197">
        <f>'Core Indicators'!AH185</f>
        <v>0</v>
      </c>
      <c r="I163" s="197">
        <f>'Core Indicators'!AP185</f>
        <v>0</v>
      </c>
      <c r="J163" s="197">
        <f>'Core Indicators'!BN185</f>
        <v>0</v>
      </c>
      <c r="K163" s="197">
        <f t="shared" si="75"/>
        <v>0</v>
      </c>
      <c r="L163" s="242">
        <f t="shared" si="76"/>
        <v>0</v>
      </c>
      <c r="M163" s="265">
        <f t="shared" si="77"/>
        <v>0</v>
      </c>
      <c r="N163" s="198">
        <f>'Core Indicators'!DJ185</f>
        <v>0</v>
      </c>
      <c r="O163" s="198">
        <f>'Core Indicators'!DR185</f>
        <v>0</v>
      </c>
      <c r="P163" s="198">
        <f>'Core Indicators'!DZ185</f>
        <v>0</v>
      </c>
      <c r="Q163" s="198">
        <f>'Core Indicators'!EH185</f>
        <v>0</v>
      </c>
      <c r="R163" s="198">
        <f>'Core Indicators'!EP185</f>
        <v>0</v>
      </c>
      <c r="S163" s="157" t="e">
        <f t="shared" si="78"/>
        <v>#DIV/0!</v>
      </c>
      <c r="T163" s="157" t="e">
        <f t="shared" si="79"/>
        <v>#DIV/0!</v>
      </c>
      <c r="U163" s="197">
        <v>1</v>
      </c>
      <c r="V163" s="197">
        <v>1</v>
      </c>
      <c r="W163" s="197">
        <f>'Core Indicators'!EX185</f>
        <v>0</v>
      </c>
      <c r="X163" s="157">
        <f t="shared" si="80"/>
        <v>0.5</v>
      </c>
      <c r="Y163" s="197">
        <v>1</v>
      </c>
      <c r="Z163" s="157" t="e">
        <f t="shared" si="81"/>
        <v>#DIV/0!</v>
      </c>
      <c r="AA163" s="197">
        <f>'Core Indicators'!FF185</f>
        <v>0</v>
      </c>
      <c r="AB163" s="197" t="e">
        <f t="shared" si="82"/>
        <v>#DIV/0!</v>
      </c>
      <c r="AC163" s="178">
        <f>'Core Indicators'!GD185</f>
        <v>0</v>
      </c>
      <c r="AD163" s="178">
        <f>'Core Indicators'!GL185</f>
        <v>0</v>
      </c>
      <c r="AE163" s="178">
        <f>'Core Indicators'!GT185</f>
        <v>0</v>
      </c>
      <c r="AF163" s="178">
        <f>'Core Indicators'!HB185</f>
        <v>0</v>
      </c>
      <c r="AG163" s="178">
        <f t="shared" si="83"/>
        <v>0</v>
      </c>
      <c r="AH163" s="178">
        <f>'Core Indicators'!HJ185</f>
        <v>0</v>
      </c>
      <c r="AI163" s="178">
        <f>'Core Indicators'!HR185</f>
        <v>0</v>
      </c>
      <c r="AJ163" s="178">
        <f t="shared" si="84"/>
        <v>0</v>
      </c>
      <c r="AK163" s="178">
        <f>'Core Indicators'!HZ185</f>
        <v>0</v>
      </c>
      <c r="AL163" s="178">
        <f>'Core Indicators'!IH185</f>
        <v>0</v>
      </c>
      <c r="AM163" s="178">
        <f>'Core Indicators'!IP185</f>
        <v>0</v>
      </c>
      <c r="AN163" s="178">
        <f t="shared" si="85"/>
        <v>0</v>
      </c>
    </row>
    <row r="164" spans="1:40" x14ac:dyDescent="0.25">
      <c r="A164" s="197">
        <f>Lists!C:C</f>
        <v>0</v>
      </c>
      <c r="B164" s="242" t="e">
        <f t="shared" si="71"/>
        <v>#DIV/0!</v>
      </c>
      <c r="C164" s="157">
        <f t="shared" si="72"/>
        <v>0</v>
      </c>
      <c r="D164" s="265">
        <f t="shared" si="73"/>
        <v>0</v>
      </c>
      <c r="E164" s="197">
        <f>'Core Indicators'!R186</f>
        <v>0</v>
      </c>
      <c r="F164" s="197">
        <f>'Core Indicators'!Z186</f>
        <v>0</v>
      </c>
      <c r="G164" s="157">
        <f t="shared" si="74"/>
        <v>0</v>
      </c>
      <c r="H164" s="197">
        <f>'Core Indicators'!AH186</f>
        <v>0</v>
      </c>
      <c r="I164" s="197">
        <f>'Core Indicators'!AP186</f>
        <v>0</v>
      </c>
      <c r="J164" s="197">
        <f>'Core Indicators'!BN186</f>
        <v>0</v>
      </c>
      <c r="K164" s="197">
        <f t="shared" si="75"/>
        <v>0</v>
      </c>
      <c r="L164" s="242">
        <f t="shared" si="76"/>
        <v>0</v>
      </c>
      <c r="M164" s="265">
        <f t="shared" si="77"/>
        <v>0</v>
      </c>
      <c r="N164" s="198">
        <f>'Core Indicators'!DJ186</f>
        <v>0</v>
      </c>
      <c r="O164" s="198">
        <f>'Core Indicators'!DR186</f>
        <v>0</v>
      </c>
      <c r="P164" s="198">
        <f>'Core Indicators'!DZ186</f>
        <v>0</v>
      </c>
      <c r="Q164" s="198">
        <f>'Core Indicators'!EH186</f>
        <v>0</v>
      </c>
      <c r="R164" s="198">
        <f>'Core Indicators'!EP186</f>
        <v>0</v>
      </c>
      <c r="S164" s="157" t="e">
        <f t="shared" si="78"/>
        <v>#DIV/0!</v>
      </c>
      <c r="T164" s="157" t="e">
        <f t="shared" si="79"/>
        <v>#DIV/0!</v>
      </c>
      <c r="U164" s="197">
        <v>1</v>
      </c>
      <c r="V164" s="197">
        <v>1</v>
      </c>
      <c r="W164" s="197">
        <f>'Core Indicators'!EX186</f>
        <v>0</v>
      </c>
      <c r="X164" s="157">
        <f t="shared" si="80"/>
        <v>0.5</v>
      </c>
      <c r="Y164" s="197">
        <v>1</v>
      </c>
      <c r="Z164" s="157" t="e">
        <f t="shared" si="81"/>
        <v>#DIV/0!</v>
      </c>
      <c r="AA164" s="197">
        <f>'Core Indicators'!FF186</f>
        <v>0</v>
      </c>
      <c r="AB164" s="197" t="e">
        <f t="shared" si="82"/>
        <v>#DIV/0!</v>
      </c>
      <c r="AC164" s="178">
        <f>'Core Indicators'!GD186</f>
        <v>0</v>
      </c>
      <c r="AD164" s="178">
        <f>'Core Indicators'!GL186</f>
        <v>0</v>
      </c>
      <c r="AE164" s="178">
        <f>'Core Indicators'!GT186</f>
        <v>0</v>
      </c>
      <c r="AF164" s="178">
        <f>'Core Indicators'!HB186</f>
        <v>0</v>
      </c>
      <c r="AG164" s="178">
        <f t="shared" si="83"/>
        <v>0</v>
      </c>
      <c r="AH164" s="178">
        <f>'Core Indicators'!HJ186</f>
        <v>0</v>
      </c>
      <c r="AI164" s="178">
        <f>'Core Indicators'!HR186</f>
        <v>0</v>
      </c>
      <c r="AJ164" s="178">
        <f t="shared" si="84"/>
        <v>0</v>
      </c>
      <c r="AK164" s="178">
        <f>'Core Indicators'!HZ186</f>
        <v>0</v>
      </c>
      <c r="AL164" s="178">
        <f>'Core Indicators'!IH186</f>
        <v>0</v>
      </c>
      <c r="AM164" s="178">
        <f>'Core Indicators'!IP186</f>
        <v>0</v>
      </c>
      <c r="AN164" s="178">
        <f t="shared" si="85"/>
        <v>0</v>
      </c>
    </row>
    <row r="165" spans="1:40" x14ac:dyDescent="0.25">
      <c r="A165" s="197">
        <f>Lists!C:C</f>
        <v>0</v>
      </c>
      <c r="B165" s="242" t="e">
        <f t="shared" si="71"/>
        <v>#DIV/0!</v>
      </c>
      <c r="C165" s="157">
        <f t="shared" si="72"/>
        <v>0</v>
      </c>
      <c r="D165" s="265">
        <f t="shared" si="73"/>
        <v>0</v>
      </c>
      <c r="E165" s="197">
        <f>'Core Indicators'!R187</f>
        <v>0</v>
      </c>
      <c r="F165" s="197">
        <f>'Core Indicators'!Z187</f>
        <v>0</v>
      </c>
      <c r="G165" s="157">
        <f t="shared" si="74"/>
        <v>0</v>
      </c>
      <c r="H165" s="197">
        <f>'Core Indicators'!AH187</f>
        <v>0</v>
      </c>
      <c r="I165" s="197">
        <f>'Core Indicators'!AP187</f>
        <v>0</v>
      </c>
      <c r="J165" s="197">
        <f>'Core Indicators'!BN187</f>
        <v>0</v>
      </c>
      <c r="K165" s="197">
        <f t="shared" si="75"/>
        <v>0</v>
      </c>
      <c r="L165" s="242">
        <f t="shared" si="76"/>
        <v>0</v>
      </c>
      <c r="M165" s="265">
        <f t="shared" si="77"/>
        <v>0</v>
      </c>
      <c r="N165" s="198">
        <f>'Core Indicators'!DJ187</f>
        <v>0</v>
      </c>
      <c r="O165" s="198">
        <f>'Core Indicators'!DR187</f>
        <v>0</v>
      </c>
      <c r="P165" s="198">
        <f>'Core Indicators'!DZ187</f>
        <v>0</v>
      </c>
      <c r="Q165" s="198">
        <f>'Core Indicators'!EH187</f>
        <v>0</v>
      </c>
      <c r="R165" s="198">
        <f>'Core Indicators'!EP187</f>
        <v>0</v>
      </c>
      <c r="S165" s="157" t="e">
        <f t="shared" si="78"/>
        <v>#DIV/0!</v>
      </c>
      <c r="T165" s="157" t="e">
        <f t="shared" si="79"/>
        <v>#DIV/0!</v>
      </c>
      <c r="U165" s="197">
        <v>1</v>
      </c>
      <c r="V165" s="197">
        <v>1</v>
      </c>
      <c r="W165" s="197">
        <f>'Core Indicators'!EX187</f>
        <v>0</v>
      </c>
      <c r="X165" s="157">
        <f t="shared" si="80"/>
        <v>0.5</v>
      </c>
      <c r="Y165" s="197">
        <v>1</v>
      </c>
      <c r="Z165" s="157" t="e">
        <f t="shared" si="81"/>
        <v>#DIV/0!</v>
      </c>
      <c r="AA165" s="197">
        <f>'Core Indicators'!FF187</f>
        <v>0</v>
      </c>
      <c r="AB165" s="197" t="e">
        <f t="shared" si="82"/>
        <v>#DIV/0!</v>
      </c>
      <c r="AC165" s="178">
        <f>'Core Indicators'!GD187</f>
        <v>0</v>
      </c>
      <c r="AD165" s="178">
        <f>'Core Indicators'!GL187</f>
        <v>0</v>
      </c>
      <c r="AE165" s="178">
        <f>'Core Indicators'!GT187</f>
        <v>0</v>
      </c>
      <c r="AF165" s="178">
        <f>'Core Indicators'!HB187</f>
        <v>0</v>
      </c>
      <c r="AG165" s="178">
        <f t="shared" si="83"/>
        <v>0</v>
      </c>
      <c r="AH165" s="178">
        <f>'Core Indicators'!HJ187</f>
        <v>0</v>
      </c>
      <c r="AI165" s="178">
        <f>'Core Indicators'!HR187</f>
        <v>0</v>
      </c>
      <c r="AJ165" s="178">
        <f t="shared" si="84"/>
        <v>0</v>
      </c>
      <c r="AK165" s="178">
        <f>'Core Indicators'!HZ187</f>
        <v>0</v>
      </c>
      <c r="AL165" s="178">
        <f>'Core Indicators'!IH187</f>
        <v>0</v>
      </c>
      <c r="AM165" s="178">
        <f>'Core Indicators'!IP187</f>
        <v>0</v>
      </c>
      <c r="AN165" s="178">
        <f t="shared" si="85"/>
        <v>0</v>
      </c>
    </row>
    <row r="166" spans="1:40" x14ac:dyDescent="0.25">
      <c r="A166" s="197">
        <f>Lists!C:C</f>
        <v>0</v>
      </c>
      <c r="B166" s="242" t="e">
        <f t="shared" si="71"/>
        <v>#DIV/0!</v>
      </c>
      <c r="C166" s="157">
        <f t="shared" si="72"/>
        <v>0</v>
      </c>
      <c r="D166" s="265">
        <f t="shared" si="73"/>
        <v>0</v>
      </c>
      <c r="E166" s="197">
        <f>'Core Indicators'!R188</f>
        <v>0</v>
      </c>
      <c r="F166" s="197">
        <f>'Core Indicators'!Z188</f>
        <v>0</v>
      </c>
      <c r="G166" s="157">
        <f t="shared" si="74"/>
        <v>0</v>
      </c>
      <c r="H166" s="197">
        <f>'Core Indicators'!AH188</f>
        <v>0</v>
      </c>
      <c r="I166" s="197">
        <f>'Core Indicators'!AP188</f>
        <v>0</v>
      </c>
      <c r="J166" s="197">
        <f>'Core Indicators'!BN188</f>
        <v>0</v>
      </c>
      <c r="K166" s="197">
        <f t="shared" si="75"/>
        <v>0</v>
      </c>
      <c r="L166" s="242">
        <f t="shared" si="76"/>
        <v>0</v>
      </c>
      <c r="M166" s="265">
        <f t="shared" si="77"/>
        <v>0</v>
      </c>
      <c r="N166" s="198">
        <f>'Core Indicators'!DJ188</f>
        <v>0</v>
      </c>
      <c r="O166" s="198">
        <f>'Core Indicators'!DR188</f>
        <v>0</v>
      </c>
      <c r="P166" s="198">
        <f>'Core Indicators'!DZ188</f>
        <v>0</v>
      </c>
      <c r="Q166" s="198">
        <f>'Core Indicators'!EH188</f>
        <v>0</v>
      </c>
      <c r="R166" s="198">
        <f>'Core Indicators'!EP188</f>
        <v>0</v>
      </c>
      <c r="S166" s="157" t="e">
        <f t="shared" si="78"/>
        <v>#DIV/0!</v>
      </c>
      <c r="T166" s="157" t="e">
        <f t="shared" si="79"/>
        <v>#DIV/0!</v>
      </c>
      <c r="U166" s="197">
        <v>1</v>
      </c>
      <c r="V166" s="197">
        <v>1</v>
      </c>
      <c r="W166" s="197">
        <f>'Core Indicators'!EX188</f>
        <v>0</v>
      </c>
      <c r="X166" s="157">
        <f t="shared" si="80"/>
        <v>0.5</v>
      </c>
      <c r="Y166" s="197">
        <v>1</v>
      </c>
      <c r="Z166" s="157" t="e">
        <f t="shared" si="81"/>
        <v>#DIV/0!</v>
      </c>
      <c r="AA166" s="197">
        <f>'Core Indicators'!FF188</f>
        <v>0</v>
      </c>
      <c r="AB166" s="197" t="e">
        <f t="shared" si="82"/>
        <v>#DIV/0!</v>
      </c>
      <c r="AC166" s="178">
        <f>'Core Indicators'!GD188</f>
        <v>0</v>
      </c>
      <c r="AD166" s="178">
        <f>'Core Indicators'!GL188</f>
        <v>0</v>
      </c>
      <c r="AE166" s="178">
        <f>'Core Indicators'!GT188</f>
        <v>0</v>
      </c>
      <c r="AF166" s="178">
        <f>'Core Indicators'!HB188</f>
        <v>0</v>
      </c>
      <c r="AG166" s="178">
        <f t="shared" si="83"/>
        <v>0</v>
      </c>
      <c r="AH166" s="178">
        <f>'Core Indicators'!HJ188</f>
        <v>0</v>
      </c>
      <c r="AI166" s="178">
        <f>'Core Indicators'!HR188</f>
        <v>0</v>
      </c>
      <c r="AJ166" s="178">
        <f t="shared" si="84"/>
        <v>0</v>
      </c>
      <c r="AK166" s="178">
        <f>'Core Indicators'!HZ188</f>
        <v>0</v>
      </c>
      <c r="AL166" s="178">
        <f>'Core Indicators'!IH188</f>
        <v>0</v>
      </c>
      <c r="AM166" s="178">
        <f>'Core Indicators'!IP188</f>
        <v>0</v>
      </c>
      <c r="AN166" s="178">
        <f t="shared" si="85"/>
        <v>0</v>
      </c>
    </row>
    <row r="167" spans="1:40" x14ac:dyDescent="0.25">
      <c r="A167" s="197">
        <f>Lists!C:C</f>
        <v>0</v>
      </c>
      <c r="B167" s="242" t="e">
        <f t="shared" si="71"/>
        <v>#DIV/0!</v>
      </c>
      <c r="C167" s="157">
        <f t="shared" si="72"/>
        <v>0</v>
      </c>
      <c r="D167" s="265">
        <f t="shared" si="73"/>
        <v>0</v>
      </c>
      <c r="E167" s="197">
        <f>'Core Indicators'!R189</f>
        <v>0</v>
      </c>
      <c r="F167" s="197">
        <f>'Core Indicators'!Z189</f>
        <v>0</v>
      </c>
      <c r="G167" s="157">
        <f t="shared" si="74"/>
        <v>0</v>
      </c>
      <c r="H167" s="197">
        <f>'Core Indicators'!AH189</f>
        <v>0</v>
      </c>
      <c r="I167" s="197">
        <f>'Core Indicators'!AP189</f>
        <v>0</v>
      </c>
      <c r="J167" s="197">
        <f>'Core Indicators'!BN189</f>
        <v>0</v>
      </c>
      <c r="K167" s="197">
        <f t="shared" si="75"/>
        <v>0</v>
      </c>
      <c r="L167" s="242">
        <f t="shared" si="76"/>
        <v>0</v>
      </c>
      <c r="M167" s="265">
        <f t="shared" si="77"/>
        <v>0</v>
      </c>
      <c r="N167" s="198">
        <f>'Core Indicators'!DJ189</f>
        <v>0</v>
      </c>
      <c r="O167" s="198">
        <f>'Core Indicators'!DR189</f>
        <v>0</v>
      </c>
      <c r="P167" s="198">
        <f>'Core Indicators'!DZ189</f>
        <v>0</v>
      </c>
      <c r="Q167" s="198">
        <f>'Core Indicators'!EH189</f>
        <v>0</v>
      </c>
      <c r="R167" s="198">
        <f>'Core Indicators'!EP189</f>
        <v>0</v>
      </c>
      <c r="S167" s="157" t="e">
        <f t="shared" si="78"/>
        <v>#DIV/0!</v>
      </c>
      <c r="T167" s="157" t="e">
        <f t="shared" si="79"/>
        <v>#DIV/0!</v>
      </c>
      <c r="U167" s="197">
        <v>1</v>
      </c>
      <c r="V167" s="197">
        <v>1</v>
      </c>
      <c r="W167" s="197">
        <f>'Core Indicators'!EX189</f>
        <v>0</v>
      </c>
      <c r="X167" s="157">
        <f t="shared" si="80"/>
        <v>0.5</v>
      </c>
      <c r="Y167" s="197">
        <v>1</v>
      </c>
      <c r="Z167" s="157" t="e">
        <f t="shared" si="81"/>
        <v>#DIV/0!</v>
      </c>
      <c r="AA167" s="197">
        <f>'Core Indicators'!FF189</f>
        <v>0</v>
      </c>
      <c r="AB167" s="197" t="e">
        <f t="shared" si="82"/>
        <v>#DIV/0!</v>
      </c>
      <c r="AC167" s="178">
        <f>'Core Indicators'!GD189</f>
        <v>0</v>
      </c>
      <c r="AD167" s="178">
        <f>'Core Indicators'!GL189</f>
        <v>0</v>
      </c>
      <c r="AE167" s="178">
        <f>'Core Indicators'!GT189</f>
        <v>0</v>
      </c>
      <c r="AF167" s="178">
        <f>'Core Indicators'!HB189</f>
        <v>0</v>
      </c>
      <c r="AG167" s="178">
        <f t="shared" si="83"/>
        <v>0</v>
      </c>
      <c r="AH167" s="178">
        <f>'Core Indicators'!HJ189</f>
        <v>0</v>
      </c>
      <c r="AI167" s="178">
        <f>'Core Indicators'!HR189</f>
        <v>0</v>
      </c>
      <c r="AJ167" s="178">
        <f t="shared" si="84"/>
        <v>0</v>
      </c>
      <c r="AK167" s="178">
        <f>'Core Indicators'!HZ189</f>
        <v>0</v>
      </c>
      <c r="AL167" s="178">
        <f>'Core Indicators'!IH189</f>
        <v>0</v>
      </c>
      <c r="AM167" s="178">
        <f>'Core Indicators'!IP189</f>
        <v>0</v>
      </c>
      <c r="AN167" s="178">
        <f t="shared" si="85"/>
        <v>0</v>
      </c>
    </row>
    <row r="168" spans="1:40" x14ac:dyDescent="0.25">
      <c r="A168" s="197">
        <f>Lists!C:C</f>
        <v>0</v>
      </c>
      <c r="B168" s="242" t="e">
        <f t="shared" ref="B168:B199" si="86">IF(OR(M190="x",D190="x"),"x",ROUND((5-GEOMEAN(((5-D190)/5*4+1),((5-M190)/5*4+1),((5-M190)/5*4+1)))/4*3.5+S190*0.3,1))</f>
        <v>#DIV/0!</v>
      </c>
      <c r="C168" s="157">
        <f t="shared" ref="C168:C199" si="87">COUNTIF(E190:F190,"x")+COUNTIF(H190:I190,"x")+COUNTIF(J190:J190,"x")+COUNTIF(M190,"x")+COUNTIF(U190:W190,"x")+COUNTIF(Y190:AB190,"x")</f>
        <v>0</v>
      </c>
      <c r="D168" s="265">
        <f t="shared" ref="D168:D199" si="88">IF(OR(L190="x",G190="x"),"x",ROUND((5-GEOMEAN(((5-L190)/5*4+1),((5-L190)/5*4+1),((5-G190)/5*4+1)))/4*5,1))</f>
        <v>0</v>
      </c>
      <c r="E168" s="197">
        <f>'Core Indicators'!R190</f>
        <v>0</v>
      </c>
      <c r="F168" s="197">
        <f>'Core Indicators'!Z190</f>
        <v>0</v>
      </c>
      <c r="G168" s="157">
        <f t="shared" ref="G168:G199" si="89">IF(AND(F190="x",E190="x"),"x",IF(OR(F190="x",E190="x"),AVERAGE(E190,F190),ROUND((10-GEOMEAN(((10-E190)/10*9+1),((10-F190)/10*9+1)))/9*10,1)))</f>
        <v>0</v>
      </c>
      <c r="H168" s="197">
        <f>'Core Indicators'!AH190</f>
        <v>0</v>
      </c>
      <c r="I168" s="197">
        <f>'Core Indicators'!AP190</f>
        <v>0</v>
      </c>
      <c r="J168" s="197">
        <f>'Core Indicators'!BN190</f>
        <v>0</v>
      </c>
      <c r="K168" s="197">
        <f t="shared" ref="K168:K199" si="90">IF(AND(J190="x",I190="x"),"x",IF(OR(J190="x",I190="x"),AVERAGE(I190,J190),ROUND((10-GEOMEAN(((10-I190)/10*9+1),((10-J190)/10*9+1)))/9*10,1)))</f>
        <v>0</v>
      </c>
      <c r="L168" s="242">
        <f t="shared" ref="L168:L199" si="91">IF(AND(H190="x",K190="x"),"x",IF(OR(H190="x",K190="x"),AVERAGE(H190,K190),ROUND((10-GEOMEAN(((10-H190)/10*9+1),((10-K190)/10*9+1)))/9*10,1)))</f>
        <v>0</v>
      </c>
      <c r="M168" s="265">
        <f t="shared" ref="M168:M199" si="92">IF(N190="x","x",AVERAGE(N190:R190))</f>
        <v>0</v>
      </c>
      <c r="N168" s="198">
        <f>'Core Indicators'!DJ190</f>
        <v>0</v>
      </c>
      <c r="O168" s="198">
        <f>'Core Indicators'!DR190</f>
        <v>0</v>
      </c>
      <c r="P168" s="198">
        <f>'Core Indicators'!DZ190</f>
        <v>0</v>
      </c>
      <c r="Q168" s="198">
        <f>'Core Indicators'!EH190</f>
        <v>0</v>
      </c>
      <c r="R168" s="198">
        <f>'Core Indicators'!EP190</f>
        <v>0</v>
      </c>
      <c r="S168" s="157" t="e">
        <f t="shared" ref="S168:S199" si="93">IF(OR(Z190="x",T190="x"),T190,ROUND((10-GEOMEAN(((10-T190)/10*9+1),((10-Z190)/10*9+1)))/9*10,1))</f>
        <v>#DIV/0!</v>
      </c>
      <c r="T168" s="157" t="e">
        <f t="shared" ref="T168:T199" si="94">AVERAGE(U190,X190,Y190)</f>
        <v>#DIV/0!</v>
      </c>
      <c r="U168" s="197">
        <v>1</v>
      </c>
      <c r="V168" s="197">
        <v>1</v>
      </c>
      <c r="W168" s="197">
        <f>'Core Indicators'!EX190</f>
        <v>0</v>
      </c>
      <c r="X168" s="157">
        <f t="shared" ref="X168:X199" si="95">AVERAGE(V190:W190)</f>
        <v>0.5</v>
      </c>
      <c r="Y168" s="197">
        <v>1</v>
      </c>
      <c r="Z168" s="157" t="e">
        <f t="shared" ref="Z168:Z199" si="96">IF(AND(AA190="x",AB190="x"),"x",AVERAGE(AA190:AB190))</f>
        <v>#DIV/0!</v>
      </c>
      <c r="AA168" s="197">
        <f>'Core Indicators'!FF190</f>
        <v>0</v>
      </c>
      <c r="AB168" s="197" t="e">
        <f t="shared" ref="AB168:AB199" si="97">IF(AND(AJ190="x",AN190="x",AG190="x"),"x",(AVERAGE(AJ190,AN190,AG190)))</f>
        <v>#DIV/0!</v>
      </c>
      <c r="AC168" s="178">
        <f>'Core Indicators'!GD190</f>
        <v>0</v>
      </c>
      <c r="AD168" s="178">
        <f>'Core Indicators'!GL190</f>
        <v>0</v>
      </c>
      <c r="AE168" s="178">
        <f>'Core Indicators'!GT190</f>
        <v>0</v>
      </c>
      <c r="AF168" s="178">
        <f>'Core Indicators'!HB190</f>
        <v>0</v>
      </c>
      <c r="AG168" s="178">
        <f t="shared" ref="AG168:AG199" si="98">IF(AND(AC190="x",AD190="x",AE190="x",AF190="x"),"x",AVERAGE(AC190:AF190))</f>
        <v>0</v>
      </c>
      <c r="AH168" s="178">
        <f>'Core Indicators'!HJ190</f>
        <v>0</v>
      </c>
      <c r="AI168" s="178">
        <f>'Core Indicators'!HR190</f>
        <v>0</v>
      </c>
      <c r="AJ168" s="178">
        <f t="shared" ref="AJ168:AJ199" si="99">IF(AND(AH190="x",AI190="x"),"x",AVERAGE(AH190:AI190))</f>
        <v>0</v>
      </c>
      <c r="AK168" s="178">
        <f>'Core Indicators'!HZ190</f>
        <v>0</v>
      </c>
      <c r="AL168" s="178">
        <f>'Core Indicators'!IH190</f>
        <v>0</v>
      </c>
      <c r="AM168" s="178">
        <f>'Core Indicators'!IP190</f>
        <v>0</v>
      </c>
      <c r="AN168" s="178">
        <f t="shared" ref="AN168:AN199" si="100">IF(AND(AK190="x",AL190="x",AM190="x"),"x",AVERAGE(AK190:AM190))</f>
        <v>0</v>
      </c>
    </row>
    <row r="169" spans="1:40" x14ac:dyDescent="0.25">
      <c r="A169" s="197">
        <f>Lists!C:C</f>
        <v>0</v>
      </c>
      <c r="B169" s="242" t="e">
        <f t="shared" si="86"/>
        <v>#DIV/0!</v>
      </c>
      <c r="C169" s="157">
        <f t="shared" si="87"/>
        <v>0</v>
      </c>
      <c r="D169" s="265">
        <f t="shared" si="88"/>
        <v>0</v>
      </c>
      <c r="E169" s="197">
        <f>'Core Indicators'!R191</f>
        <v>0</v>
      </c>
      <c r="F169" s="197">
        <f>'Core Indicators'!Z191</f>
        <v>0</v>
      </c>
      <c r="G169" s="157">
        <f t="shared" si="89"/>
        <v>0</v>
      </c>
      <c r="H169" s="197">
        <f>'Core Indicators'!AH191</f>
        <v>0</v>
      </c>
      <c r="I169" s="197">
        <f>'Core Indicators'!AP191</f>
        <v>0</v>
      </c>
      <c r="J169" s="197">
        <f>'Core Indicators'!BN191</f>
        <v>0</v>
      </c>
      <c r="K169" s="197">
        <f t="shared" si="90"/>
        <v>0</v>
      </c>
      <c r="L169" s="242">
        <f t="shared" si="91"/>
        <v>0</v>
      </c>
      <c r="M169" s="265">
        <f t="shared" si="92"/>
        <v>0</v>
      </c>
      <c r="N169" s="198">
        <f>'Core Indicators'!DJ191</f>
        <v>0</v>
      </c>
      <c r="O169" s="198">
        <f>'Core Indicators'!DR191</f>
        <v>0</v>
      </c>
      <c r="P169" s="198">
        <f>'Core Indicators'!DZ191</f>
        <v>0</v>
      </c>
      <c r="Q169" s="198">
        <f>'Core Indicators'!EH191</f>
        <v>0</v>
      </c>
      <c r="R169" s="198">
        <f>'Core Indicators'!EP191</f>
        <v>0</v>
      </c>
      <c r="S169" s="157" t="e">
        <f t="shared" si="93"/>
        <v>#DIV/0!</v>
      </c>
      <c r="T169" s="157" t="e">
        <f t="shared" si="94"/>
        <v>#DIV/0!</v>
      </c>
      <c r="U169" s="197">
        <v>1</v>
      </c>
      <c r="V169" s="197">
        <v>1</v>
      </c>
      <c r="W169" s="197">
        <f>'Core Indicators'!EX191</f>
        <v>0</v>
      </c>
      <c r="X169" s="157">
        <f t="shared" si="95"/>
        <v>0.5</v>
      </c>
      <c r="Y169" s="197">
        <v>1</v>
      </c>
      <c r="Z169" s="157" t="e">
        <f t="shared" si="96"/>
        <v>#DIV/0!</v>
      </c>
      <c r="AA169" s="197">
        <f>'Core Indicators'!FF191</f>
        <v>0</v>
      </c>
      <c r="AB169" s="197" t="e">
        <f t="shared" si="97"/>
        <v>#DIV/0!</v>
      </c>
      <c r="AC169" s="178">
        <f>'Core Indicators'!GD191</f>
        <v>0</v>
      </c>
      <c r="AD169" s="178">
        <f>'Core Indicators'!GL191</f>
        <v>0</v>
      </c>
      <c r="AE169" s="178">
        <f>'Core Indicators'!GT191</f>
        <v>0</v>
      </c>
      <c r="AF169" s="178">
        <f>'Core Indicators'!HB191</f>
        <v>0</v>
      </c>
      <c r="AG169" s="178">
        <f t="shared" si="98"/>
        <v>0</v>
      </c>
      <c r="AH169" s="178">
        <f>'Core Indicators'!HJ191</f>
        <v>0</v>
      </c>
      <c r="AI169" s="178">
        <f>'Core Indicators'!HR191</f>
        <v>0</v>
      </c>
      <c r="AJ169" s="178">
        <f t="shared" si="99"/>
        <v>0</v>
      </c>
      <c r="AK169" s="178">
        <f>'Core Indicators'!HZ191</f>
        <v>0</v>
      </c>
      <c r="AL169" s="178">
        <f>'Core Indicators'!IH191</f>
        <v>0</v>
      </c>
      <c r="AM169" s="178">
        <f>'Core Indicators'!IP191</f>
        <v>0</v>
      </c>
      <c r="AN169" s="178">
        <f t="shared" si="100"/>
        <v>0</v>
      </c>
    </row>
    <row r="170" spans="1:40" x14ac:dyDescent="0.25">
      <c r="A170" s="197">
        <f>Lists!C:C</f>
        <v>0</v>
      </c>
      <c r="B170" s="242" t="e">
        <f t="shared" si="86"/>
        <v>#DIV/0!</v>
      </c>
      <c r="C170" s="157">
        <f t="shared" si="87"/>
        <v>0</v>
      </c>
      <c r="D170" s="265">
        <f t="shared" si="88"/>
        <v>0</v>
      </c>
      <c r="E170" s="197">
        <f>'Core Indicators'!R192</f>
        <v>0</v>
      </c>
      <c r="F170" s="197">
        <f>'Core Indicators'!Z192</f>
        <v>0</v>
      </c>
      <c r="G170" s="157">
        <f t="shared" si="89"/>
        <v>0</v>
      </c>
      <c r="H170" s="197">
        <f>'Core Indicators'!AH192</f>
        <v>0</v>
      </c>
      <c r="I170" s="197">
        <f>'Core Indicators'!AP192</f>
        <v>0</v>
      </c>
      <c r="J170" s="197">
        <f>'Core Indicators'!BN192</f>
        <v>0</v>
      </c>
      <c r="K170" s="197">
        <f t="shared" si="90"/>
        <v>0</v>
      </c>
      <c r="L170" s="242">
        <f t="shared" si="91"/>
        <v>0</v>
      </c>
      <c r="M170" s="265">
        <f t="shared" si="92"/>
        <v>0</v>
      </c>
      <c r="N170" s="198">
        <f>'Core Indicators'!DJ192</f>
        <v>0</v>
      </c>
      <c r="O170" s="198">
        <f>'Core Indicators'!DR192</f>
        <v>0</v>
      </c>
      <c r="P170" s="198">
        <f>'Core Indicators'!DZ192</f>
        <v>0</v>
      </c>
      <c r="Q170" s="198">
        <f>'Core Indicators'!EH192</f>
        <v>0</v>
      </c>
      <c r="R170" s="198">
        <f>'Core Indicators'!EP192</f>
        <v>0</v>
      </c>
      <c r="S170" s="157" t="e">
        <f t="shared" si="93"/>
        <v>#DIV/0!</v>
      </c>
      <c r="T170" s="157" t="e">
        <f t="shared" si="94"/>
        <v>#DIV/0!</v>
      </c>
      <c r="U170" s="197">
        <v>1</v>
      </c>
      <c r="V170" s="197">
        <v>1</v>
      </c>
      <c r="W170" s="197">
        <f>'Core Indicators'!EX192</f>
        <v>0</v>
      </c>
      <c r="X170" s="157">
        <f t="shared" si="95"/>
        <v>0.5</v>
      </c>
      <c r="Y170" s="197">
        <v>1</v>
      </c>
      <c r="Z170" s="157" t="e">
        <f t="shared" si="96"/>
        <v>#DIV/0!</v>
      </c>
      <c r="AA170" s="197">
        <f>'Core Indicators'!FF192</f>
        <v>0</v>
      </c>
      <c r="AB170" s="197" t="e">
        <f t="shared" si="97"/>
        <v>#DIV/0!</v>
      </c>
      <c r="AC170" s="178">
        <f>'Core Indicators'!GD192</f>
        <v>0</v>
      </c>
      <c r="AD170" s="178">
        <f>'Core Indicators'!GL192</f>
        <v>0</v>
      </c>
      <c r="AE170" s="178">
        <f>'Core Indicators'!GT192</f>
        <v>0</v>
      </c>
      <c r="AF170" s="178">
        <f>'Core Indicators'!HB192</f>
        <v>0</v>
      </c>
      <c r="AG170" s="178">
        <f t="shared" si="98"/>
        <v>0</v>
      </c>
      <c r="AH170" s="178">
        <f>'Core Indicators'!HJ192</f>
        <v>0</v>
      </c>
      <c r="AI170" s="178">
        <f>'Core Indicators'!HR192</f>
        <v>0</v>
      </c>
      <c r="AJ170" s="178">
        <f t="shared" si="99"/>
        <v>0</v>
      </c>
      <c r="AK170" s="178">
        <f>'Core Indicators'!HZ192</f>
        <v>0</v>
      </c>
      <c r="AL170" s="178">
        <f>'Core Indicators'!IH192</f>
        <v>0</v>
      </c>
      <c r="AM170" s="178">
        <f>'Core Indicators'!IP192</f>
        <v>0</v>
      </c>
      <c r="AN170" s="178">
        <f t="shared" si="100"/>
        <v>0</v>
      </c>
    </row>
    <row r="171" spans="1:40" x14ac:dyDescent="0.25">
      <c r="A171" s="197">
        <f>Lists!C:C</f>
        <v>0</v>
      </c>
      <c r="B171" s="242" t="e">
        <f t="shared" si="86"/>
        <v>#DIV/0!</v>
      </c>
      <c r="C171" s="157">
        <f t="shared" si="87"/>
        <v>0</v>
      </c>
      <c r="D171" s="265">
        <f t="shared" si="88"/>
        <v>0</v>
      </c>
      <c r="E171" s="197">
        <f>'Core Indicators'!R193</f>
        <v>0</v>
      </c>
      <c r="F171" s="197">
        <f>'Core Indicators'!Z193</f>
        <v>0</v>
      </c>
      <c r="G171" s="157">
        <f t="shared" si="89"/>
        <v>0</v>
      </c>
      <c r="H171" s="197">
        <f>'Core Indicators'!AH193</f>
        <v>0</v>
      </c>
      <c r="I171" s="197">
        <f>'Core Indicators'!AP193</f>
        <v>0</v>
      </c>
      <c r="J171" s="197">
        <f>'Core Indicators'!BN193</f>
        <v>0</v>
      </c>
      <c r="K171" s="197">
        <f t="shared" si="90"/>
        <v>0</v>
      </c>
      <c r="L171" s="242">
        <f t="shared" si="91"/>
        <v>0</v>
      </c>
      <c r="M171" s="265">
        <f t="shared" si="92"/>
        <v>0</v>
      </c>
      <c r="N171" s="198">
        <f>'Core Indicators'!DJ193</f>
        <v>0</v>
      </c>
      <c r="O171" s="198">
        <f>'Core Indicators'!DR193</f>
        <v>0</v>
      </c>
      <c r="P171" s="198">
        <f>'Core Indicators'!DZ193</f>
        <v>0</v>
      </c>
      <c r="Q171" s="198">
        <f>'Core Indicators'!EH193</f>
        <v>0</v>
      </c>
      <c r="R171" s="198">
        <f>'Core Indicators'!EP193</f>
        <v>0</v>
      </c>
      <c r="S171" s="157" t="e">
        <f t="shared" si="93"/>
        <v>#DIV/0!</v>
      </c>
      <c r="T171" s="157" t="e">
        <f t="shared" si="94"/>
        <v>#DIV/0!</v>
      </c>
      <c r="U171" s="197">
        <v>1</v>
      </c>
      <c r="V171" s="197">
        <v>1</v>
      </c>
      <c r="W171" s="197">
        <f>'Core Indicators'!EX193</f>
        <v>0</v>
      </c>
      <c r="X171" s="157">
        <f t="shared" si="95"/>
        <v>0.5</v>
      </c>
      <c r="Y171" s="197">
        <v>1</v>
      </c>
      <c r="Z171" s="157" t="e">
        <f t="shared" si="96"/>
        <v>#DIV/0!</v>
      </c>
      <c r="AA171" s="197">
        <f>'Core Indicators'!FF193</f>
        <v>0</v>
      </c>
      <c r="AB171" s="197" t="e">
        <f t="shared" si="97"/>
        <v>#DIV/0!</v>
      </c>
      <c r="AC171" s="178">
        <f>'Core Indicators'!GD193</f>
        <v>0</v>
      </c>
      <c r="AD171" s="178">
        <f>'Core Indicators'!GL193</f>
        <v>0</v>
      </c>
      <c r="AE171" s="178">
        <f>'Core Indicators'!GT193</f>
        <v>0</v>
      </c>
      <c r="AF171" s="178">
        <f>'Core Indicators'!HB193</f>
        <v>0</v>
      </c>
      <c r="AG171" s="178">
        <f t="shared" si="98"/>
        <v>0</v>
      </c>
      <c r="AH171" s="178">
        <f>'Core Indicators'!HJ193</f>
        <v>0</v>
      </c>
      <c r="AI171" s="178">
        <f>'Core Indicators'!HR193</f>
        <v>0</v>
      </c>
      <c r="AJ171" s="178">
        <f t="shared" si="99"/>
        <v>0</v>
      </c>
      <c r="AK171" s="178">
        <f>'Core Indicators'!HZ193</f>
        <v>0</v>
      </c>
      <c r="AL171" s="178">
        <f>'Core Indicators'!IH193</f>
        <v>0</v>
      </c>
      <c r="AM171" s="178">
        <f>'Core Indicators'!IP193</f>
        <v>0</v>
      </c>
      <c r="AN171" s="178">
        <f t="shared" si="100"/>
        <v>0</v>
      </c>
    </row>
    <row r="172" spans="1:40" x14ac:dyDescent="0.25">
      <c r="A172" s="197">
        <f>Lists!C:C</f>
        <v>0</v>
      </c>
      <c r="B172" s="242" t="e">
        <f t="shared" si="86"/>
        <v>#DIV/0!</v>
      </c>
      <c r="C172" s="157">
        <f t="shared" si="87"/>
        <v>0</v>
      </c>
      <c r="D172" s="265">
        <f t="shared" si="88"/>
        <v>0</v>
      </c>
      <c r="E172" s="197">
        <f>'Core Indicators'!R194</f>
        <v>0</v>
      </c>
      <c r="F172" s="197">
        <f>'Core Indicators'!Z194</f>
        <v>0</v>
      </c>
      <c r="G172" s="157">
        <f t="shared" si="89"/>
        <v>0</v>
      </c>
      <c r="H172" s="197">
        <f>'Core Indicators'!AH194</f>
        <v>0</v>
      </c>
      <c r="I172" s="197">
        <f>'Core Indicators'!AP194</f>
        <v>0</v>
      </c>
      <c r="J172" s="197">
        <f>'Core Indicators'!BN194</f>
        <v>0</v>
      </c>
      <c r="K172" s="197">
        <f t="shared" si="90"/>
        <v>0</v>
      </c>
      <c r="L172" s="242">
        <f t="shared" si="91"/>
        <v>0</v>
      </c>
      <c r="M172" s="265">
        <f t="shared" si="92"/>
        <v>0</v>
      </c>
      <c r="N172" s="198">
        <f>'Core Indicators'!DJ194</f>
        <v>0</v>
      </c>
      <c r="O172" s="198">
        <f>'Core Indicators'!DR194</f>
        <v>0</v>
      </c>
      <c r="P172" s="198">
        <f>'Core Indicators'!DZ194</f>
        <v>0</v>
      </c>
      <c r="Q172" s="198">
        <f>'Core Indicators'!EH194</f>
        <v>0</v>
      </c>
      <c r="R172" s="198">
        <f>'Core Indicators'!EP194</f>
        <v>0</v>
      </c>
      <c r="S172" s="157" t="e">
        <f t="shared" si="93"/>
        <v>#DIV/0!</v>
      </c>
      <c r="T172" s="157" t="e">
        <f t="shared" si="94"/>
        <v>#DIV/0!</v>
      </c>
      <c r="U172" s="197">
        <v>1</v>
      </c>
      <c r="V172" s="197">
        <v>1</v>
      </c>
      <c r="W172" s="197">
        <f>'Core Indicators'!EX194</f>
        <v>0</v>
      </c>
      <c r="X172" s="157">
        <f t="shared" si="95"/>
        <v>0.5</v>
      </c>
      <c r="Y172" s="197">
        <v>1</v>
      </c>
      <c r="Z172" s="157" t="e">
        <f t="shared" si="96"/>
        <v>#DIV/0!</v>
      </c>
      <c r="AA172" s="197">
        <f>'Core Indicators'!FF194</f>
        <v>0</v>
      </c>
      <c r="AB172" s="197" t="e">
        <f t="shared" si="97"/>
        <v>#DIV/0!</v>
      </c>
      <c r="AC172" s="178">
        <f>'Core Indicators'!GD194</f>
        <v>0</v>
      </c>
      <c r="AD172" s="178">
        <f>'Core Indicators'!GL194</f>
        <v>0</v>
      </c>
      <c r="AE172" s="178">
        <f>'Core Indicators'!GT194</f>
        <v>0</v>
      </c>
      <c r="AF172" s="178">
        <f>'Core Indicators'!HB194</f>
        <v>0</v>
      </c>
      <c r="AG172" s="178">
        <f t="shared" si="98"/>
        <v>0</v>
      </c>
      <c r="AH172" s="178">
        <f>'Core Indicators'!HJ194</f>
        <v>0</v>
      </c>
      <c r="AI172" s="178">
        <f>'Core Indicators'!HR194</f>
        <v>0</v>
      </c>
      <c r="AJ172" s="178">
        <f t="shared" si="99"/>
        <v>0</v>
      </c>
      <c r="AK172" s="178">
        <f>'Core Indicators'!HZ194</f>
        <v>0</v>
      </c>
      <c r="AL172" s="178">
        <f>'Core Indicators'!IH194</f>
        <v>0</v>
      </c>
      <c r="AM172" s="178">
        <f>'Core Indicators'!IP194</f>
        <v>0</v>
      </c>
      <c r="AN172" s="178">
        <f t="shared" si="100"/>
        <v>0</v>
      </c>
    </row>
    <row r="173" spans="1:40" x14ac:dyDescent="0.25">
      <c r="A173" s="197">
        <f>Lists!C:C</f>
        <v>0</v>
      </c>
      <c r="B173" s="242" t="e">
        <f t="shared" si="86"/>
        <v>#DIV/0!</v>
      </c>
      <c r="C173" s="157">
        <f t="shared" si="87"/>
        <v>0</v>
      </c>
      <c r="D173" s="265">
        <f t="shared" si="88"/>
        <v>0</v>
      </c>
      <c r="E173" s="197">
        <f>'Core Indicators'!R195</f>
        <v>0</v>
      </c>
      <c r="F173" s="197">
        <f>'Core Indicators'!Z195</f>
        <v>0</v>
      </c>
      <c r="G173" s="157">
        <f t="shared" si="89"/>
        <v>0</v>
      </c>
      <c r="H173" s="197">
        <f>'Core Indicators'!AH195</f>
        <v>0</v>
      </c>
      <c r="I173" s="197">
        <f>'Core Indicators'!AP195</f>
        <v>0</v>
      </c>
      <c r="J173" s="197">
        <f>'Core Indicators'!BN195</f>
        <v>0</v>
      </c>
      <c r="K173" s="197">
        <f t="shared" si="90"/>
        <v>0</v>
      </c>
      <c r="L173" s="242">
        <f t="shared" si="91"/>
        <v>0</v>
      </c>
      <c r="M173" s="265">
        <f t="shared" si="92"/>
        <v>0</v>
      </c>
      <c r="N173" s="198">
        <f>'Core Indicators'!DJ195</f>
        <v>0</v>
      </c>
      <c r="O173" s="198">
        <f>'Core Indicators'!DR195</f>
        <v>0</v>
      </c>
      <c r="P173" s="198">
        <f>'Core Indicators'!DZ195</f>
        <v>0</v>
      </c>
      <c r="Q173" s="198">
        <f>'Core Indicators'!EH195</f>
        <v>0</v>
      </c>
      <c r="R173" s="198">
        <f>'Core Indicators'!EP195</f>
        <v>0</v>
      </c>
      <c r="S173" s="157" t="e">
        <f t="shared" si="93"/>
        <v>#DIV/0!</v>
      </c>
      <c r="T173" s="157" t="e">
        <f t="shared" si="94"/>
        <v>#DIV/0!</v>
      </c>
      <c r="U173" s="197">
        <v>1</v>
      </c>
      <c r="V173" s="197">
        <v>1</v>
      </c>
      <c r="W173" s="197">
        <f>'Core Indicators'!EX195</f>
        <v>0</v>
      </c>
      <c r="X173" s="157">
        <f t="shared" si="95"/>
        <v>0.5</v>
      </c>
      <c r="Y173" s="197">
        <v>1</v>
      </c>
      <c r="Z173" s="157" t="e">
        <f t="shared" si="96"/>
        <v>#DIV/0!</v>
      </c>
      <c r="AA173" s="197">
        <f>'Core Indicators'!FF195</f>
        <v>0</v>
      </c>
      <c r="AB173" s="197" t="e">
        <f t="shared" si="97"/>
        <v>#DIV/0!</v>
      </c>
      <c r="AC173" s="178">
        <f>'Core Indicators'!GD195</f>
        <v>0</v>
      </c>
      <c r="AD173" s="178">
        <f>'Core Indicators'!GL195</f>
        <v>0</v>
      </c>
      <c r="AE173" s="178">
        <f>'Core Indicators'!GT195</f>
        <v>0</v>
      </c>
      <c r="AF173" s="178">
        <f>'Core Indicators'!HB195</f>
        <v>0</v>
      </c>
      <c r="AG173" s="178">
        <f t="shared" si="98"/>
        <v>0</v>
      </c>
      <c r="AH173" s="178">
        <f>'Core Indicators'!HJ195</f>
        <v>0</v>
      </c>
      <c r="AI173" s="178">
        <f>'Core Indicators'!HR195</f>
        <v>0</v>
      </c>
      <c r="AJ173" s="178">
        <f t="shared" si="99"/>
        <v>0</v>
      </c>
      <c r="AK173" s="178">
        <f>'Core Indicators'!HZ195</f>
        <v>0</v>
      </c>
      <c r="AL173" s="178">
        <f>'Core Indicators'!IH195</f>
        <v>0</v>
      </c>
      <c r="AM173" s="178">
        <f>'Core Indicators'!IP195</f>
        <v>0</v>
      </c>
      <c r="AN173" s="178">
        <f t="shared" si="100"/>
        <v>0</v>
      </c>
    </row>
    <row r="174" spans="1:40" x14ac:dyDescent="0.25">
      <c r="A174" s="197">
        <f>Lists!C:C</f>
        <v>0</v>
      </c>
      <c r="B174" s="242" t="e">
        <f t="shared" si="86"/>
        <v>#DIV/0!</v>
      </c>
      <c r="C174" s="157">
        <f t="shared" si="87"/>
        <v>0</v>
      </c>
      <c r="D174" s="265">
        <f t="shared" si="88"/>
        <v>0</v>
      </c>
      <c r="E174" s="197">
        <f>'Core Indicators'!R196</f>
        <v>0</v>
      </c>
      <c r="F174" s="197">
        <f>'Core Indicators'!Z196</f>
        <v>0</v>
      </c>
      <c r="G174" s="157">
        <f t="shared" si="89"/>
        <v>0</v>
      </c>
      <c r="H174" s="197">
        <f>'Core Indicators'!AH196</f>
        <v>0</v>
      </c>
      <c r="I174" s="197">
        <f>'Core Indicators'!AP196</f>
        <v>0</v>
      </c>
      <c r="J174" s="197">
        <f>'Core Indicators'!BN196</f>
        <v>0</v>
      </c>
      <c r="K174" s="197">
        <f t="shared" si="90"/>
        <v>0</v>
      </c>
      <c r="L174" s="242">
        <f t="shared" si="91"/>
        <v>0</v>
      </c>
      <c r="M174" s="265">
        <f t="shared" si="92"/>
        <v>0</v>
      </c>
      <c r="N174" s="198">
        <f>'Core Indicators'!DJ196</f>
        <v>0</v>
      </c>
      <c r="O174" s="198">
        <f>'Core Indicators'!DR196</f>
        <v>0</v>
      </c>
      <c r="P174" s="198">
        <f>'Core Indicators'!DZ196</f>
        <v>0</v>
      </c>
      <c r="Q174" s="198">
        <f>'Core Indicators'!EH196</f>
        <v>0</v>
      </c>
      <c r="R174" s="198">
        <f>'Core Indicators'!EP196</f>
        <v>0</v>
      </c>
      <c r="S174" s="157" t="e">
        <f t="shared" si="93"/>
        <v>#DIV/0!</v>
      </c>
      <c r="T174" s="157" t="e">
        <f t="shared" si="94"/>
        <v>#DIV/0!</v>
      </c>
      <c r="U174" s="197">
        <v>1</v>
      </c>
      <c r="V174" s="197">
        <v>1</v>
      </c>
      <c r="W174" s="197">
        <f>'Core Indicators'!EX196</f>
        <v>0</v>
      </c>
      <c r="X174" s="157">
        <f t="shared" si="95"/>
        <v>0.5</v>
      </c>
      <c r="Y174" s="197">
        <v>1</v>
      </c>
      <c r="Z174" s="157" t="e">
        <f t="shared" si="96"/>
        <v>#DIV/0!</v>
      </c>
      <c r="AA174" s="197">
        <f>'Core Indicators'!FF196</f>
        <v>0</v>
      </c>
      <c r="AB174" s="197" t="e">
        <f t="shared" si="97"/>
        <v>#DIV/0!</v>
      </c>
      <c r="AC174" s="178">
        <f>'Core Indicators'!GD196</f>
        <v>0</v>
      </c>
      <c r="AD174" s="178">
        <f>'Core Indicators'!GL196</f>
        <v>0</v>
      </c>
      <c r="AE174" s="178">
        <f>'Core Indicators'!GT196</f>
        <v>0</v>
      </c>
      <c r="AF174" s="178">
        <f>'Core Indicators'!HB196</f>
        <v>0</v>
      </c>
      <c r="AG174" s="178">
        <f t="shared" si="98"/>
        <v>0</v>
      </c>
      <c r="AH174" s="178">
        <f>'Core Indicators'!HJ196</f>
        <v>0</v>
      </c>
      <c r="AI174" s="178">
        <f>'Core Indicators'!HR196</f>
        <v>0</v>
      </c>
      <c r="AJ174" s="178">
        <f t="shared" si="99"/>
        <v>0</v>
      </c>
      <c r="AK174" s="178">
        <f>'Core Indicators'!HZ196</f>
        <v>0</v>
      </c>
      <c r="AL174" s="178">
        <f>'Core Indicators'!IH196</f>
        <v>0</v>
      </c>
      <c r="AM174" s="178">
        <f>'Core Indicators'!IP196</f>
        <v>0</v>
      </c>
      <c r="AN174" s="178">
        <f t="shared" si="100"/>
        <v>0</v>
      </c>
    </row>
    <row r="175" spans="1:40" x14ac:dyDescent="0.25">
      <c r="A175" s="197">
        <f>Lists!C:C</f>
        <v>0</v>
      </c>
      <c r="B175" s="242" t="e">
        <f t="shared" si="86"/>
        <v>#DIV/0!</v>
      </c>
      <c r="C175" s="157">
        <f t="shared" si="87"/>
        <v>0</v>
      </c>
      <c r="D175" s="265">
        <f t="shared" si="88"/>
        <v>0</v>
      </c>
      <c r="E175" s="197">
        <f>'Core Indicators'!R197</f>
        <v>0</v>
      </c>
      <c r="F175" s="197">
        <f>'Core Indicators'!Z197</f>
        <v>0</v>
      </c>
      <c r="G175" s="157">
        <f t="shared" si="89"/>
        <v>0</v>
      </c>
      <c r="H175" s="197">
        <f>'Core Indicators'!AH197</f>
        <v>0</v>
      </c>
      <c r="I175" s="197">
        <f>'Core Indicators'!AP197</f>
        <v>0</v>
      </c>
      <c r="J175" s="197">
        <f>'Core Indicators'!BN197</f>
        <v>0</v>
      </c>
      <c r="K175" s="197">
        <f t="shared" si="90"/>
        <v>0</v>
      </c>
      <c r="L175" s="242">
        <f t="shared" si="91"/>
        <v>0</v>
      </c>
      <c r="M175" s="265">
        <f t="shared" si="92"/>
        <v>0</v>
      </c>
      <c r="N175" s="198">
        <f>'Core Indicators'!DJ197</f>
        <v>0</v>
      </c>
      <c r="O175" s="198">
        <f>'Core Indicators'!DR197</f>
        <v>0</v>
      </c>
      <c r="P175" s="198">
        <f>'Core Indicators'!DZ197</f>
        <v>0</v>
      </c>
      <c r="Q175" s="198">
        <f>'Core Indicators'!EH197</f>
        <v>0</v>
      </c>
      <c r="R175" s="198">
        <f>'Core Indicators'!EP197</f>
        <v>0</v>
      </c>
      <c r="S175" s="157" t="e">
        <f t="shared" si="93"/>
        <v>#DIV/0!</v>
      </c>
      <c r="T175" s="157" t="e">
        <f t="shared" si="94"/>
        <v>#DIV/0!</v>
      </c>
      <c r="U175" s="197">
        <v>1</v>
      </c>
      <c r="V175" s="197">
        <v>1</v>
      </c>
      <c r="W175" s="197">
        <f>'Core Indicators'!EX197</f>
        <v>0</v>
      </c>
      <c r="X175" s="157">
        <f t="shared" si="95"/>
        <v>0.5</v>
      </c>
      <c r="Y175" s="197">
        <v>1</v>
      </c>
      <c r="Z175" s="157" t="e">
        <f t="shared" si="96"/>
        <v>#DIV/0!</v>
      </c>
      <c r="AA175" s="197">
        <f>'Core Indicators'!FF197</f>
        <v>0</v>
      </c>
      <c r="AB175" s="197" t="e">
        <f t="shared" si="97"/>
        <v>#DIV/0!</v>
      </c>
      <c r="AC175" s="178">
        <f>'Core Indicators'!GD197</f>
        <v>0</v>
      </c>
      <c r="AD175" s="178">
        <f>'Core Indicators'!GL197</f>
        <v>0</v>
      </c>
      <c r="AE175" s="178">
        <f>'Core Indicators'!GT197</f>
        <v>0</v>
      </c>
      <c r="AF175" s="178">
        <f>'Core Indicators'!HB197</f>
        <v>0</v>
      </c>
      <c r="AG175" s="178">
        <f t="shared" si="98"/>
        <v>0</v>
      </c>
      <c r="AH175" s="178">
        <f>'Core Indicators'!HJ197</f>
        <v>0</v>
      </c>
      <c r="AI175" s="178">
        <f>'Core Indicators'!HR197</f>
        <v>0</v>
      </c>
      <c r="AJ175" s="178">
        <f t="shared" si="99"/>
        <v>0</v>
      </c>
      <c r="AK175" s="178">
        <f>'Core Indicators'!HZ197</f>
        <v>0</v>
      </c>
      <c r="AL175" s="178">
        <f>'Core Indicators'!IH197</f>
        <v>0</v>
      </c>
      <c r="AM175" s="178">
        <f>'Core Indicators'!IP197</f>
        <v>0</v>
      </c>
      <c r="AN175" s="178">
        <f t="shared" si="100"/>
        <v>0</v>
      </c>
    </row>
    <row r="176" spans="1:40" x14ac:dyDescent="0.25">
      <c r="A176" s="197">
        <f>Lists!C:C</f>
        <v>0</v>
      </c>
      <c r="B176" s="242" t="e">
        <f t="shared" si="86"/>
        <v>#DIV/0!</v>
      </c>
      <c r="C176" s="157">
        <f t="shared" si="87"/>
        <v>0</v>
      </c>
      <c r="D176" s="265">
        <f t="shared" si="88"/>
        <v>0</v>
      </c>
      <c r="E176" s="197">
        <f>'Core Indicators'!R198</f>
        <v>0</v>
      </c>
      <c r="F176" s="197">
        <f>'Core Indicators'!Z198</f>
        <v>0</v>
      </c>
      <c r="G176" s="157">
        <f t="shared" si="89"/>
        <v>0</v>
      </c>
      <c r="H176" s="197">
        <f>'Core Indicators'!AH198</f>
        <v>0</v>
      </c>
      <c r="I176" s="197">
        <f>'Core Indicators'!AP198</f>
        <v>0</v>
      </c>
      <c r="J176" s="197">
        <f>'Core Indicators'!BN198</f>
        <v>0</v>
      </c>
      <c r="K176" s="197">
        <f t="shared" si="90"/>
        <v>0</v>
      </c>
      <c r="L176" s="242">
        <f t="shared" si="91"/>
        <v>0</v>
      </c>
      <c r="M176" s="265">
        <f t="shared" si="92"/>
        <v>0</v>
      </c>
      <c r="N176" s="198">
        <f>'Core Indicators'!DJ198</f>
        <v>0</v>
      </c>
      <c r="O176" s="198">
        <f>'Core Indicators'!DR198</f>
        <v>0</v>
      </c>
      <c r="P176" s="198">
        <f>'Core Indicators'!DZ198</f>
        <v>0</v>
      </c>
      <c r="Q176" s="198">
        <f>'Core Indicators'!EH198</f>
        <v>0</v>
      </c>
      <c r="R176" s="198">
        <f>'Core Indicators'!EP198</f>
        <v>0</v>
      </c>
      <c r="S176" s="157" t="e">
        <f t="shared" si="93"/>
        <v>#DIV/0!</v>
      </c>
      <c r="T176" s="157" t="e">
        <f t="shared" si="94"/>
        <v>#DIV/0!</v>
      </c>
      <c r="U176" s="197">
        <v>1</v>
      </c>
      <c r="V176" s="197">
        <v>1</v>
      </c>
      <c r="W176" s="197">
        <f>'Core Indicators'!EX198</f>
        <v>0</v>
      </c>
      <c r="X176" s="157">
        <f t="shared" si="95"/>
        <v>0.5</v>
      </c>
      <c r="Y176" s="197">
        <v>1</v>
      </c>
      <c r="Z176" s="157" t="e">
        <f t="shared" si="96"/>
        <v>#DIV/0!</v>
      </c>
      <c r="AA176" s="197">
        <f>'Core Indicators'!FF198</f>
        <v>0</v>
      </c>
      <c r="AB176" s="197" t="e">
        <f t="shared" si="97"/>
        <v>#DIV/0!</v>
      </c>
      <c r="AC176" s="178">
        <f>'Core Indicators'!GD198</f>
        <v>0</v>
      </c>
      <c r="AD176" s="178">
        <f>'Core Indicators'!GL198</f>
        <v>0</v>
      </c>
      <c r="AE176" s="178">
        <f>'Core Indicators'!GT198</f>
        <v>0</v>
      </c>
      <c r="AF176" s="178">
        <f>'Core Indicators'!HB198</f>
        <v>0</v>
      </c>
      <c r="AG176" s="178">
        <f t="shared" si="98"/>
        <v>0</v>
      </c>
      <c r="AH176" s="178">
        <f>'Core Indicators'!HJ198</f>
        <v>0</v>
      </c>
      <c r="AI176" s="178">
        <f>'Core Indicators'!HR198</f>
        <v>0</v>
      </c>
      <c r="AJ176" s="178">
        <f t="shared" si="99"/>
        <v>0</v>
      </c>
      <c r="AK176" s="178">
        <f>'Core Indicators'!HZ198</f>
        <v>0</v>
      </c>
      <c r="AL176" s="178">
        <f>'Core Indicators'!IH198</f>
        <v>0</v>
      </c>
      <c r="AM176" s="178">
        <f>'Core Indicators'!IP198</f>
        <v>0</v>
      </c>
      <c r="AN176" s="178">
        <f t="shared" si="100"/>
        <v>0</v>
      </c>
    </row>
    <row r="177" spans="1:40" x14ac:dyDescent="0.25">
      <c r="A177" s="197">
        <f>Lists!C:C</f>
        <v>0</v>
      </c>
      <c r="B177" s="242" t="e">
        <f t="shared" si="86"/>
        <v>#DIV/0!</v>
      </c>
      <c r="C177" s="157">
        <f t="shared" si="87"/>
        <v>0</v>
      </c>
      <c r="D177" s="265">
        <f t="shared" si="88"/>
        <v>0</v>
      </c>
      <c r="E177" s="197">
        <f>'Core Indicators'!R199</f>
        <v>0</v>
      </c>
      <c r="F177" s="197">
        <f>'Core Indicators'!Z199</f>
        <v>0</v>
      </c>
      <c r="G177" s="157">
        <f t="shared" si="89"/>
        <v>0</v>
      </c>
      <c r="H177" s="197">
        <f>'Core Indicators'!AH199</f>
        <v>0</v>
      </c>
      <c r="I177" s="197">
        <f>'Core Indicators'!AP199</f>
        <v>0</v>
      </c>
      <c r="J177" s="197">
        <f>'Core Indicators'!BN199</f>
        <v>0</v>
      </c>
      <c r="K177" s="197">
        <f t="shared" si="90"/>
        <v>0</v>
      </c>
      <c r="L177" s="242">
        <f t="shared" si="91"/>
        <v>0</v>
      </c>
      <c r="M177" s="265">
        <f t="shared" si="92"/>
        <v>0</v>
      </c>
      <c r="N177" s="198">
        <f>'Core Indicators'!DJ199</f>
        <v>0</v>
      </c>
      <c r="O177" s="198">
        <f>'Core Indicators'!DR199</f>
        <v>0</v>
      </c>
      <c r="P177" s="198">
        <f>'Core Indicators'!DZ199</f>
        <v>0</v>
      </c>
      <c r="Q177" s="198">
        <f>'Core Indicators'!EH199</f>
        <v>0</v>
      </c>
      <c r="R177" s="198">
        <f>'Core Indicators'!EP199</f>
        <v>0</v>
      </c>
      <c r="S177" s="157" t="e">
        <f t="shared" si="93"/>
        <v>#DIV/0!</v>
      </c>
      <c r="T177" s="157" t="e">
        <f t="shared" si="94"/>
        <v>#DIV/0!</v>
      </c>
      <c r="U177" s="197">
        <v>1</v>
      </c>
      <c r="V177" s="197">
        <v>1</v>
      </c>
      <c r="W177" s="197">
        <f>'Core Indicators'!EX199</f>
        <v>0</v>
      </c>
      <c r="X177" s="157">
        <f t="shared" si="95"/>
        <v>0.5</v>
      </c>
      <c r="Y177" s="197">
        <v>1</v>
      </c>
      <c r="Z177" s="157" t="e">
        <f t="shared" si="96"/>
        <v>#DIV/0!</v>
      </c>
      <c r="AA177" s="197">
        <f>'Core Indicators'!FF199</f>
        <v>0</v>
      </c>
      <c r="AB177" s="197" t="e">
        <f t="shared" si="97"/>
        <v>#DIV/0!</v>
      </c>
      <c r="AC177" s="178">
        <f>'Core Indicators'!GD199</f>
        <v>0</v>
      </c>
      <c r="AD177" s="178">
        <f>'Core Indicators'!GL199</f>
        <v>0</v>
      </c>
      <c r="AE177" s="178">
        <f>'Core Indicators'!GT199</f>
        <v>0</v>
      </c>
      <c r="AF177" s="178">
        <f>'Core Indicators'!HB199</f>
        <v>0</v>
      </c>
      <c r="AG177" s="178">
        <f t="shared" si="98"/>
        <v>0</v>
      </c>
      <c r="AH177" s="178">
        <f>'Core Indicators'!HJ199</f>
        <v>0</v>
      </c>
      <c r="AI177" s="178">
        <f>'Core Indicators'!HR199</f>
        <v>0</v>
      </c>
      <c r="AJ177" s="178">
        <f t="shared" si="99"/>
        <v>0</v>
      </c>
      <c r="AK177" s="178">
        <f>'Core Indicators'!HZ199</f>
        <v>0</v>
      </c>
      <c r="AL177" s="178">
        <f>'Core Indicators'!IH199</f>
        <v>0</v>
      </c>
      <c r="AM177" s="178">
        <f>'Core Indicators'!IP199</f>
        <v>0</v>
      </c>
      <c r="AN177" s="178">
        <f t="shared" si="100"/>
        <v>0</v>
      </c>
    </row>
    <row r="178" spans="1:40" x14ac:dyDescent="0.25">
      <c r="A178" s="197">
        <f>Lists!C:C</f>
        <v>0</v>
      </c>
      <c r="B178" s="242" t="e">
        <f t="shared" si="86"/>
        <v>#DIV/0!</v>
      </c>
      <c r="C178" s="157">
        <f t="shared" si="87"/>
        <v>0</v>
      </c>
      <c r="D178" s="265">
        <f t="shared" si="88"/>
        <v>0</v>
      </c>
      <c r="E178" s="197">
        <f>'Core Indicators'!R200</f>
        <v>0</v>
      </c>
      <c r="F178" s="197">
        <f>'Core Indicators'!Z200</f>
        <v>0</v>
      </c>
      <c r="G178" s="157">
        <f t="shared" si="89"/>
        <v>0</v>
      </c>
      <c r="H178" s="197">
        <f>'Core Indicators'!AH200</f>
        <v>0</v>
      </c>
      <c r="I178" s="197">
        <f>'Core Indicators'!AP200</f>
        <v>0</v>
      </c>
      <c r="J178" s="197">
        <f>'Core Indicators'!BN200</f>
        <v>0</v>
      </c>
      <c r="K178" s="197">
        <f t="shared" si="90"/>
        <v>0</v>
      </c>
      <c r="L178" s="242">
        <f t="shared" si="91"/>
        <v>0</v>
      </c>
      <c r="M178" s="265">
        <f t="shared" si="92"/>
        <v>0</v>
      </c>
      <c r="N178" s="198">
        <f>'Core Indicators'!DJ200</f>
        <v>0</v>
      </c>
      <c r="O178" s="198">
        <f>'Core Indicators'!DR200</f>
        <v>0</v>
      </c>
      <c r="P178" s="198">
        <f>'Core Indicators'!DZ200</f>
        <v>0</v>
      </c>
      <c r="Q178" s="198">
        <f>'Core Indicators'!EH200</f>
        <v>0</v>
      </c>
      <c r="R178" s="198">
        <f>'Core Indicators'!EP200</f>
        <v>0</v>
      </c>
      <c r="S178" s="157" t="e">
        <f t="shared" si="93"/>
        <v>#DIV/0!</v>
      </c>
      <c r="T178" s="157" t="e">
        <f t="shared" si="94"/>
        <v>#DIV/0!</v>
      </c>
      <c r="U178" s="197">
        <v>1</v>
      </c>
      <c r="V178" s="197">
        <v>1</v>
      </c>
      <c r="W178" s="197">
        <f>'Core Indicators'!EX200</f>
        <v>0</v>
      </c>
      <c r="X178" s="157">
        <f t="shared" si="95"/>
        <v>0.5</v>
      </c>
      <c r="Y178" s="197">
        <v>1</v>
      </c>
      <c r="Z178" s="157" t="e">
        <f t="shared" si="96"/>
        <v>#DIV/0!</v>
      </c>
      <c r="AA178" s="197">
        <f>'Core Indicators'!FF200</f>
        <v>0</v>
      </c>
      <c r="AB178" s="197" t="e">
        <f t="shared" si="97"/>
        <v>#DIV/0!</v>
      </c>
      <c r="AC178" s="178">
        <f>'Core Indicators'!GD200</f>
        <v>0</v>
      </c>
      <c r="AD178" s="178">
        <f>'Core Indicators'!GL200</f>
        <v>0</v>
      </c>
      <c r="AE178" s="178">
        <f>'Core Indicators'!GT200</f>
        <v>0</v>
      </c>
      <c r="AF178" s="178">
        <f>'Core Indicators'!HB200</f>
        <v>0</v>
      </c>
      <c r="AG178" s="178">
        <f t="shared" si="98"/>
        <v>0</v>
      </c>
      <c r="AH178" s="178">
        <f>'Core Indicators'!HJ200</f>
        <v>0</v>
      </c>
      <c r="AI178" s="178">
        <f>'Core Indicators'!HR200</f>
        <v>0</v>
      </c>
      <c r="AJ178" s="178">
        <f t="shared" si="99"/>
        <v>0</v>
      </c>
      <c r="AK178" s="178">
        <f>'Core Indicators'!HZ200</f>
        <v>0</v>
      </c>
      <c r="AL178" s="178">
        <f>'Core Indicators'!IH200</f>
        <v>0</v>
      </c>
      <c r="AM178" s="178">
        <f>'Core Indicators'!IP200</f>
        <v>0</v>
      </c>
      <c r="AN178" s="178">
        <f t="shared" si="100"/>
        <v>0</v>
      </c>
    </row>
    <row r="179" spans="1:40" x14ac:dyDescent="0.25">
      <c r="A179" s="197">
        <f>Lists!C:C</f>
        <v>0</v>
      </c>
      <c r="B179" s="242" t="e">
        <f t="shared" si="86"/>
        <v>#DIV/0!</v>
      </c>
      <c r="C179" s="157">
        <f t="shared" si="87"/>
        <v>0</v>
      </c>
      <c r="D179" s="265">
        <f t="shared" si="88"/>
        <v>0</v>
      </c>
      <c r="E179" s="197">
        <f>'Core Indicators'!R201</f>
        <v>0</v>
      </c>
      <c r="F179" s="197">
        <f>'Core Indicators'!Z201</f>
        <v>0</v>
      </c>
      <c r="G179" s="157">
        <f t="shared" si="89"/>
        <v>0</v>
      </c>
      <c r="H179" s="197">
        <f>'Core Indicators'!AH201</f>
        <v>0</v>
      </c>
      <c r="I179" s="197">
        <f>'Core Indicators'!AP201</f>
        <v>0</v>
      </c>
      <c r="J179" s="197">
        <f>'Core Indicators'!BN201</f>
        <v>0</v>
      </c>
      <c r="K179" s="197">
        <f t="shared" si="90"/>
        <v>0</v>
      </c>
      <c r="L179" s="242">
        <f t="shared" si="91"/>
        <v>0</v>
      </c>
      <c r="M179" s="265">
        <f t="shared" si="92"/>
        <v>0</v>
      </c>
      <c r="N179" s="198">
        <f>'Core Indicators'!DJ201</f>
        <v>0</v>
      </c>
      <c r="O179" s="198">
        <f>'Core Indicators'!DR201</f>
        <v>0</v>
      </c>
      <c r="P179" s="198">
        <f>'Core Indicators'!DZ201</f>
        <v>0</v>
      </c>
      <c r="Q179" s="198">
        <f>'Core Indicators'!EH201</f>
        <v>0</v>
      </c>
      <c r="R179" s="198">
        <f>'Core Indicators'!EP201</f>
        <v>0</v>
      </c>
      <c r="S179" s="157" t="e">
        <f t="shared" si="93"/>
        <v>#DIV/0!</v>
      </c>
      <c r="T179" s="157" t="e">
        <f t="shared" si="94"/>
        <v>#DIV/0!</v>
      </c>
      <c r="U179" s="197">
        <v>1</v>
      </c>
      <c r="V179" s="197">
        <v>1</v>
      </c>
      <c r="W179" s="197">
        <f>'Core Indicators'!EX201</f>
        <v>0</v>
      </c>
      <c r="X179" s="157">
        <f t="shared" si="95"/>
        <v>0.5</v>
      </c>
      <c r="Y179" s="197">
        <v>1</v>
      </c>
      <c r="Z179" s="157" t="e">
        <f t="shared" si="96"/>
        <v>#DIV/0!</v>
      </c>
      <c r="AA179" s="197">
        <f>'Core Indicators'!FF201</f>
        <v>0</v>
      </c>
      <c r="AB179" s="197" t="e">
        <f t="shared" si="97"/>
        <v>#DIV/0!</v>
      </c>
      <c r="AC179" s="178">
        <f>'Core Indicators'!GD201</f>
        <v>0</v>
      </c>
      <c r="AD179" s="178">
        <f>'Core Indicators'!GL201</f>
        <v>0</v>
      </c>
      <c r="AE179" s="178">
        <f>'Core Indicators'!GT201</f>
        <v>0</v>
      </c>
      <c r="AF179" s="178">
        <f>'Core Indicators'!HB201</f>
        <v>0</v>
      </c>
      <c r="AG179" s="178">
        <f t="shared" si="98"/>
        <v>0</v>
      </c>
      <c r="AH179" s="178">
        <f>'Core Indicators'!HJ201</f>
        <v>0</v>
      </c>
      <c r="AI179" s="178">
        <f>'Core Indicators'!HR201</f>
        <v>0</v>
      </c>
      <c r="AJ179" s="178">
        <f t="shared" si="99"/>
        <v>0</v>
      </c>
      <c r="AK179" s="178">
        <f>'Core Indicators'!HZ201</f>
        <v>0</v>
      </c>
      <c r="AL179" s="178">
        <f>'Core Indicators'!IH201</f>
        <v>0</v>
      </c>
      <c r="AM179" s="178">
        <f>'Core Indicators'!IP201</f>
        <v>0</v>
      </c>
      <c r="AN179" s="178">
        <f t="shared" si="100"/>
        <v>0</v>
      </c>
    </row>
    <row r="180" spans="1:40" x14ac:dyDescent="0.25">
      <c r="A180" s="197">
        <f>Lists!C:C</f>
        <v>0</v>
      </c>
      <c r="B180" s="242" t="e">
        <f t="shared" si="86"/>
        <v>#DIV/0!</v>
      </c>
      <c r="C180" s="157">
        <f t="shared" si="87"/>
        <v>0</v>
      </c>
      <c r="D180" s="265">
        <f t="shared" si="88"/>
        <v>0</v>
      </c>
      <c r="E180" s="197">
        <f>'Core Indicators'!R202</f>
        <v>0</v>
      </c>
      <c r="F180" s="197">
        <f>'Core Indicators'!Z202</f>
        <v>0</v>
      </c>
      <c r="G180" s="157">
        <f t="shared" si="89"/>
        <v>0</v>
      </c>
      <c r="H180" s="197">
        <f>'Core Indicators'!AH202</f>
        <v>0</v>
      </c>
      <c r="I180" s="197">
        <f>'Core Indicators'!AP202</f>
        <v>0</v>
      </c>
      <c r="J180" s="197">
        <f>'Core Indicators'!BN202</f>
        <v>0</v>
      </c>
      <c r="K180" s="197">
        <f t="shared" si="90"/>
        <v>0</v>
      </c>
      <c r="L180" s="242">
        <f t="shared" si="91"/>
        <v>0</v>
      </c>
      <c r="M180" s="265">
        <f t="shared" si="92"/>
        <v>0</v>
      </c>
      <c r="N180" s="198">
        <f>'Core Indicators'!DJ202</f>
        <v>0</v>
      </c>
      <c r="O180" s="198">
        <f>'Core Indicators'!DR202</f>
        <v>0</v>
      </c>
      <c r="P180" s="198">
        <f>'Core Indicators'!DZ202</f>
        <v>0</v>
      </c>
      <c r="Q180" s="198">
        <f>'Core Indicators'!EH202</f>
        <v>0</v>
      </c>
      <c r="R180" s="198">
        <f>'Core Indicators'!EP202</f>
        <v>0</v>
      </c>
      <c r="S180" s="157" t="e">
        <f t="shared" si="93"/>
        <v>#DIV/0!</v>
      </c>
      <c r="T180" s="157" t="e">
        <f t="shared" si="94"/>
        <v>#DIV/0!</v>
      </c>
      <c r="U180" s="197">
        <v>1</v>
      </c>
      <c r="V180" s="197">
        <v>1</v>
      </c>
      <c r="W180" s="197">
        <f>'Core Indicators'!EX202</f>
        <v>0</v>
      </c>
      <c r="X180" s="157">
        <f t="shared" si="95"/>
        <v>0.5</v>
      </c>
      <c r="Y180" s="197">
        <v>1</v>
      </c>
      <c r="Z180" s="157" t="e">
        <f t="shared" si="96"/>
        <v>#DIV/0!</v>
      </c>
      <c r="AA180" s="197">
        <f>'Core Indicators'!FF202</f>
        <v>0</v>
      </c>
      <c r="AB180" s="197" t="e">
        <f t="shared" si="97"/>
        <v>#DIV/0!</v>
      </c>
      <c r="AC180" s="178">
        <f>'Core Indicators'!GD202</f>
        <v>0</v>
      </c>
      <c r="AD180" s="178">
        <f>'Core Indicators'!GL202</f>
        <v>0</v>
      </c>
      <c r="AE180" s="178">
        <f>'Core Indicators'!GT202</f>
        <v>0</v>
      </c>
      <c r="AF180" s="178">
        <f>'Core Indicators'!HB202</f>
        <v>0</v>
      </c>
      <c r="AG180" s="178">
        <f t="shared" si="98"/>
        <v>0</v>
      </c>
      <c r="AH180" s="178">
        <f>'Core Indicators'!HJ202</f>
        <v>0</v>
      </c>
      <c r="AI180" s="178">
        <f>'Core Indicators'!HR202</f>
        <v>0</v>
      </c>
      <c r="AJ180" s="178">
        <f t="shared" si="99"/>
        <v>0</v>
      </c>
      <c r="AK180" s="178">
        <f>'Core Indicators'!HZ202</f>
        <v>0</v>
      </c>
      <c r="AL180" s="178">
        <f>'Core Indicators'!IH202</f>
        <v>0</v>
      </c>
      <c r="AM180" s="178">
        <f>'Core Indicators'!IP202</f>
        <v>0</v>
      </c>
      <c r="AN180" s="178">
        <f t="shared" si="100"/>
        <v>0</v>
      </c>
    </row>
    <row r="181" spans="1:40" x14ac:dyDescent="0.25">
      <c r="A181" s="197">
        <f>Lists!C:C</f>
        <v>0</v>
      </c>
      <c r="B181" s="242" t="e">
        <f t="shared" si="86"/>
        <v>#DIV/0!</v>
      </c>
      <c r="C181" s="157">
        <f t="shared" si="87"/>
        <v>0</v>
      </c>
      <c r="D181" s="265">
        <f t="shared" si="88"/>
        <v>0</v>
      </c>
      <c r="E181" s="197">
        <f>'Core Indicators'!R203</f>
        <v>0</v>
      </c>
      <c r="F181" s="197">
        <f>'Core Indicators'!Z203</f>
        <v>0</v>
      </c>
      <c r="G181" s="157">
        <f t="shared" si="89"/>
        <v>0</v>
      </c>
      <c r="H181" s="197">
        <f>'Core Indicators'!AH203</f>
        <v>0</v>
      </c>
      <c r="I181" s="197">
        <f>'Core Indicators'!AP203</f>
        <v>0</v>
      </c>
      <c r="J181" s="197">
        <f>'Core Indicators'!BN203</f>
        <v>0</v>
      </c>
      <c r="K181" s="197">
        <f t="shared" si="90"/>
        <v>0</v>
      </c>
      <c r="L181" s="242">
        <f t="shared" si="91"/>
        <v>0</v>
      </c>
      <c r="M181" s="265">
        <f t="shared" si="92"/>
        <v>0</v>
      </c>
      <c r="N181" s="198">
        <f>'Core Indicators'!DJ203</f>
        <v>0</v>
      </c>
      <c r="O181" s="198">
        <f>'Core Indicators'!DR203</f>
        <v>0</v>
      </c>
      <c r="P181" s="198">
        <f>'Core Indicators'!DZ203</f>
        <v>0</v>
      </c>
      <c r="Q181" s="198">
        <f>'Core Indicators'!EH203</f>
        <v>0</v>
      </c>
      <c r="R181" s="198">
        <f>'Core Indicators'!EP203</f>
        <v>0</v>
      </c>
      <c r="S181" s="157" t="e">
        <f t="shared" si="93"/>
        <v>#DIV/0!</v>
      </c>
      <c r="T181" s="157" t="e">
        <f t="shared" si="94"/>
        <v>#DIV/0!</v>
      </c>
      <c r="U181" s="197">
        <v>1</v>
      </c>
      <c r="V181" s="197">
        <v>1</v>
      </c>
      <c r="W181" s="197">
        <f>'Core Indicators'!EX203</f>
        <v>0</v>
      </c>
      <c r="X181" s="157">
        <f t="shared" si="95"/>
        <v>0.5</v>
      </c>
      <c r="Y181" s="197">
        <v>1</v>
      </c>
      <c r="Z181" s="157" t="e">
        <f t="shared" si="96"/>
        <v>#DIV/0!</v>
      </c>
      <c r="AA181" s="197">
        <f>'Core Indicators'!FF203</f>
        <v>0</v>
      </c>
      <c r="AB181" s="197" t="e">
        <f t="shared" si="97"/>
        <v>#DIV/0!</v>
      </c>
      <c r="AC181" s="178">
        <f>'Core Indicators'!GD203</f>
        <v>0</v>
      </c>
      <c r="AD181" s="178">
        <f>'Core Indicators'!GL203</f>
        <v>0</v>
      </c>
      <c r="AE181" s="178">
        <f>'Core Indicators'!GT203</f>
        <v>0</v>
      </c>
      <c r="AF181" s="178">
        <f>'Core Indicators'!HB203</f>
        <v>0</v>
      </c>
      <c r="AG181" s="178">
        <f t="shared" si="98"/>
        <v>0</v>
      </c>
      <c r="AH181" s="178">
        <f>'Core Indicators'!HJ203</f>
        <v>0</v>
      </c>
      <c r="AI181" s="178">
        <f>'Core Indicators'!HR203</f>
        <v>0</v>
      </c>
      <c r="AJ181" s="178">
        <f t="shared" si="99"/>
        <v>0</v>
      </c>
      <c r="AK181" s="178">
        <f>'Core Indicators'!HZ203</f>
        <v>0</v>
      </c>
      <c r="AL181" s="178">
        <f>'Core Indicators'!IH203</f>
        <v>0</v>
      </c>
      <c r="AM181" s="178">
        <f>'Core Indicators'!IP203</f>
        <v>0</v>
      </c>
      <c r="AN181" s="178">
        <f t="shared" si="100"/>
        <v>0</v>
      </c>
    </row>
    <row r="182" spans="1:40" x14ac:dyDescent="0.25">
      <c r="A182" s="197">
        <f>Lists!C:C</f>
        <v>0</v>
      </c>
      <c r="B182" s="242" t="e">
        <f t="shared" si="86"/>
        <v>#DIV/0!</v>
      </c>
      <c r="C182" s="157">
        <f t="shared" si="87"/>
        <v>0</v>
      </c>
      <c r="D182" s="265">
        <f t="shared" si="88"/>
        <v>0</v>
      </c>
      <c r="E182" s="197">
        <f>'Core Indicators'!R204</f>
        <v>0</v>
      </c>
      <c r="F182" s="197">
        <f>'Core Indicators'!Z204</f>
        <v>0</v>
      </c>
      <c r="G182" s="157">
        <f t="shared" si="89"/>
        <v>0</v>
      </c>
      <c r="H182" s="197">
        <f>'Core Indicators'!AH204</f>
        <v>0</v>
      </c>
      <c r="I182" s="197">
        <f>'Core Indicators'!AP204</f>
        <v>0</v>
      </c>
      <c r="J182" s="197">
        <f>'Core Indicators'!BN204</f>
        <v>0</v>
      </c>
      <c r="K182" s="197">
        <f t="shared" si="90"/>
        <v>0</v>
      </c>
      <c r="L182" s="242">
        <f t="shared" si="91"/>
        <v>0</v>
      </c>
      <c r="M182" s="265">
        <f t="shared" si="92"/>
        <v>0</v>
      </c>
      <c r="N182" s="198">
        <f>'Core Indicators'!DJ204</f>
        <v>0</v>
      </c>
      <c r="O182" s="198">
        <f>'Core Indicators'!DR204</f>
        <v>0</v>
      </c>
      <c r="P182" s="198">
        <f>'Core Indicators'!DZ204</f>
        <v>0</v>
      </c>
      <c r="Q182" s="198">
        <f>'Core Indicators'!EH204</f>
        <v>0</v>
      </c>
      <c r="R182" s="198">
        <f>'Core Indicators'!EP204</f>
        <v>0</v>
      </c>
      <c r="S182" s="157" t="e">
        <f t="shared" si="93"/>
        <v>#DIV/0!</v>
      </c>
      <c r="T182" s="157" t="e">
        <f t="shared" si="94"/>
        <v>#DIV/0!</v>
      </c>
      <c r="U182" s="197">
        <v>1</v>
      </c>
      <c r="V182" s="197">
        <v>1</v>
      </c>
      <c r="W182" s="197">
        <f>'Core Indicators'!EX204</f>
        <v>0</v>
      </c>
      <c r="X182" s="157">
        <f t="shared" si="95"/>
        <v>0.5</v>
      </c>
      <c r="Y182" s="197">
        <v>1</v>
      </c>
      <c r="Z182" s="157" t="e">
        <f t="shared" si="96"/>
        <v>#DIV/0!</v>
      </c>
      <c r="AA182" s="197">
        <f>'Core Indicators'!FF204</f>
        <v>0</v>
      </c>
      <c r="AB182" s="197" t="e">
        <f t="shared" si="97"/>
        <v>#DIV/0!</v>
      </c>
      <c r="AC182" s="178">
        <f>'Core Indicators'!GD204</f>
        <v>0</v>
      </c>
      <c r="AD182" s="178">
        <f>'Core Indicators'!GL204</f>
        <v>0</v>
      </c>
      <c r="AE182" s="178">
        <f>'Core Indicators'!GT204</f>
        <v>0</v>
      </c>
      <c r="AF182" s="178">
        <f>'Core Indicators'!HB204</f>
        <v>0</v>
      </c>
      <c r="AG182" s="178">
        <f t="shared" si="98"/>
        <v>0</v>
      </c>
      <c r="AH182" s="178">
        <f>'Core Indicators'!HJ204</f>
        <v>0</v>
      </c>
      <c r="AI182" s="178">
        <f>'Core Indicators'!HR204</f>
        <v>0</v>
      </c>
      <c r="AJ182" s="178">
        <f t="shared" si="99"/>
        <v>0</v>
      </c>
      <c r="AK182" s="178">
        <f>'Core Indicators'!HZ204</f>
        <v>0</v>
      </c>
      <c r="AL182" s="178">
        <f>'Core Indicators'!IH204</f>
        <v>0</v>
      </c>
      <c r="AM182" s="178">
        <f>'Core Indicators'!IP204</f>
        <v>0</v>
      </c>
      <c r="AN182" s="178">
        <f t="shared" si="100"/>
        <v>0</v>
      </c>
    </row>
    <row r="183" spans="1:40" x14ac:dyDescent="0.25">
      <c r="A183" s="197">
        <f>Lists!C:C</f>
        <v>0</v>
      </c>
      <c r="B183" s="242" t="e">
        <f t="shared" si="86"/>
        <v>#DIV/0!</v>
      </c>
      <c r="C183" s="157">
        <f t="shared" si="87"/>
        <v>0</v>
      </c>
      <c r="D183" s="265">
        <f t="shared" si="88"/>
        <v>0</v>
      </c>
      <c r="E183" s="197">
        <f>'Core Indicators'!R205</f>
        <v>0</v>
      </c>
      <c r="F183" s="197">
        <f>'Core Indicators'!Z205</f>
        <v>0</v>
      </c>
      <c r="G183" s="157">
        <f t="shared" si="89"/>
        <v>0</v>
      </c>
      <c r="H183" s="197">
        <f>'Core Indicators'!AH205</f>
        <v>0</v>
      </c>
      <c r="I183" s="197">
        <f>'Core Indicators'!AP205</f>
        <v>0</v>
      </c>
      <c r="J183" s="197">
        <f>'Core Indicators'!BN205</f>
        <v>0</v>
      </c>
      <c r="K183" s="197">
        <f t="shared" si="90"/>
        <v>0</v>
      </c>
      <c r="L183" s="242">
        <f t="shared" si="91"/>
        <v>0</v>
      </c>
      <c r="M183" s="265">
        <f t="shared" si="92"/>
        <v>0</v>
      </c>
      <c r="N183" s="198">
        <f>'Core Indicators'!DJ205</f>
        <v>0</v>
      </c>
      <c r="O183" s="198">
        <f>'Core Indicators'!DR205</f>
        <v>0</v>
      </c>
      <c r="P183" s="198">
        <f>'Core Indicators'!DZ205</f>
        <v>0</v>
      </c>
      <c r="Q183" s="198">
        <f>'Core Indicators'!EH205</f>
        <v>0</v>
      </c>
      <c r="R183" s="198">
        <f>'Core Indicators'!EP205</f>
        <v>0</v>
      </c>
      <c r="S183" s="157" t="e">
        <f t="shared" si="93"/>
        <v>#DIV/0!</v>
      </c>
      <c r="T183" s="157" t="e">
        <f t="shared" si="94"/>
        <v>#DIV/0!</v>
      </c>
      <c r="U183" s="197">
        <v>1</v>
      </c>
      <c r="V183" s="197">
        <v>1</v>
      </c>
      <c r="W183" s="197">
        <f>'Core Indicators'!EX205</f>
        <v>0</v>
      </c>
      <c r="X183" s="157">
        <f t="shared" si="95"/>
        <v>0.5</v>
      </c>
      <c r="Y183" s="197">
        <v>1</v>
      </c>
      <c r="Z183" s="157" t="e">
        <f t="shared" si="96"/>
        <v>#DIV/0!</v>
      </c>
      <c r="AA183" s="197">
        <f>'Core Indicators'!FF205</f>
        <v>0</v>
      </c>
      <c r="AB183" s="197" t="e">
        <f t="shared" si="97"/>
        <v>#DIV/0!</v>
      </c>
      <c r="AC183" s="178">
        <f>'Core Indicators'!GD205</f>
        <v>0</v>
      </c>
      <c r="AD183" s="178">
        <f>'Core Indicators'!GL205</f>
        <v>0</v>
      </c>
      <c r="AE183" s="178">
        <f>'Core Indicators'!GT205</f>
        <v>0</v>
      </c>
      <c r="AF183" s="178">
        <f>'Core Indicators'!HB205</f>
        <v>0</v>
      </c>
      <c r="AG183" s="178">
        <f t="shared" si="98"/>
        <v>0</v>
      </c>
      <c r="AH183" s="178">
        <f>'Core Indicators'!HJ205</f>
        <v>0</v>
      </c>
      <c r="AI183" s="178">
        <f>'Core Indicators'!HR205</f>
        <v>0</v>
      </c>
      <c r="AJ183" s="178">
        <f t="shared" si="99"/>
        <v>0</v>
      </c>
      <c r="AK183" s="178">
        <f>'Core Indicators'!HZ205</f>
        <v>0</v>
      </c>
      <c r="AL183" s="178">
        <f>'Core Indicators'!IH205</f>
        <v>0</v>
      </c>
      <c r="AM183" s="178">
        <f>'Core Indicators'!IP205</f>
        <v>0</v>
      </c>
      <c r="AN183" s="178">
        <f t="shared" si="100"/>
        <v>0</v>
      </c>
    </row>
    <row r="184" spans="1:40" x14ac:dyDescent="0.25">
      <c r="A184" s="197">
        <f>Lists!C:C</f>
        <v>0</v>
      </c>
      <c r="B184" s="242" t="e">
        <f t="shared" si="86"/>
        <v>#DIV/0!</v>
      </c>
      <c r="C184" s="157">
        <f t="shared" si="87"/>
        <v>0</v>
      </c>
      <c r="D184" s="265">
        <f t="shared" si="88"/>
        <v>0</v>
      </c>
      <c r="E184" s="197">
        <f>'Core Indicators'!R206</f>
        <v>0</v>
      </c>
      <c r="F184" s="197">
        <f>'Core Indicators'!Z206</f>
        <v>0</v>
      </c>
      <c r="G184" s="157">
        <f t="shared" si="89"/>
        <v>0</v>
      </c>
      <c r="H184" s="197">
        <f>'Core Indicators'!AH206</f>
        <v>0</v>
      </c>
      <c r="I184" s="197">
        <f>'Core Indicators'!AP206</f>
        <v>0</v>
      </c>
      <c r="J184" s="197">
        <f>'Core Indicators'!BN206</f>
        <v>0</v>
      </c>
      <c r="K184" s="197">
        <f t="shared" si="90"/>
        <v>0</v>
      </c>
      <c r="L184" s="242">
        <f t="shared" si="91"/>
        <v>0</v>
      </c>
      <c r="M184" s="265">
        <f t="shared" si="92"/>
        <v>0</v>
      </c>
      <c r="N184" s="198">
        <f>'Core Indicators'!DJ206</f>
        <v>0</v>
      </c>
      <c r="O184" s="198">
        <f>'Core Indicators'!DR206</f>
        <v>0</v>
      </c>
      <c r="P184" s="198">
        <f>'Core Indicators'!DZ206</f>
        <v>0</v>
      </c>
      <c r="Q184" s="198">
        <f>'Core Indicators'!EH206</f>
        <v>0</v>
      </c>
      <c r="R184" s="198">
        <f>'Core Indicators'!EP206</f>
        <v>0</v>
      </c>
      <c r="S184" s="157" t="e">
        <f t="shared" si="93"/>
        <v>#DIV/0!</v>
      </c>
      <c r="T184" s="157" t="e">
        <f t="shared" si="94"/>
        <v>#DIV/0!</v>
      </c>
      <c r="U184" s="197">
        <v>1</v>
      </c>
      <c r="V184" s="197">
        <v>1</v>
      </c>
      <c r="W184" s="197">
        <f>'Core Indicators'!EX206</f>
        <v>0</v>
      </c>
      <c r="X184" s="157">
        <f t="shared" si="95"/>
        <v>0.5</v>
      </c>
      <c r="Y184" s="197">
        <v>1</v>
      </c>
      <c r="Z184" s="157" t="e">
        <f t="shared" si="96"/>
        <v>#DIV/0!</v>
      </c>
      <c r="AA184" s="197">
        <f>'Core Indicators'!FF206</f>
        <v>0</v>
      </c>
      <c r="AB184" s="197" t="e">
        <f t="shared" si="97"/>
        <v>#DIV/0!</v>
      </c>
      <c r="AC184" s="178">
        <f>'Core Indicators'!GD206</f>
        <v>0</v>
      </c>
      <c r="AD184" s="178">
        <f>'Core Indicators'!GL206</f>
        <v>0</v>
      </c>
      <c r="AE184" s="178">
        <f>'Core Indicators'!GT206</f>
        <v>0</v>
      </c>
      <c r="AF184" s="178">
        <f>'Core Indicators'!HB206</f>
        <v>0</v>
      </c>
      <c r="AG184" s="178">
        <f t="shared" si="98"/>
        <v>0</v>
      </c>
      <c r="AH184" s="178">
        <f>'Core Indicators'!HJ206</f>
        <v>0</v>
      </c>
      <c r="AI184" s="178">
        <f>'Core Indicators'!HR206</f>
        <v>0</v>
      </c>
      <c r="AJ184" s="178">
        <f t="shared" si="99"/>
        <v>0</v>
      </c>
      <c r="AK184" s="178">
        <f>'Core Indicators'!HZ206</f>
        <v>0</v>
      </c>
      <c r="AL184" s="178">
        <f>'Core Indicators'!IH206</f>
        <v>0</v>
      </c>
      <c r="AM184" s="178">
        <f>'Core Indicators'!IP206</f>
        <v>0</v>
      </c>
      <c r="AN184" s="178">
        <f t="shared" si="100"/>
        <v>0</v>
      </c>
    </row>
    <row r="185" spans="1:40" x14ac:dyDescent="0.25">
      <c r="A185" s="197">
        <f>Lists!C:C</f>
        <v>0</v>
      </c>
      <c r="B185" s="242">
        <f t="shared" si="86"/>
        <v>0</v>
      </c>
      <c r="C185" s="157">
        <f t="shared" si="87"/>
        <v>0</v>
      </c>
      <c r="D185" s="265">
        <f t="shared" si="88"/>
        <v>0</v>
      </c>
      <c r="E185" s="197">
        <f>'Core Indicators'!R207</f>
        <v>0</v>
      </c>
      <c r="F185" s="197">
        <f>'Core Indicators'!Z207</f>
        <v>0</v>
      </c>
      <c r="G185" s="157">
        <f t="shared" si="89"/>
        <v>0</v>
      </c>
      <c r="H185" s="197">
        <f>'Core Indicators'!AH207</f>
        <v>0</v>
      </c>
      <c r="I185" s="197">
        <f>'Core Indicators'!AP207</f>
        <v>0</v>
      </c>
      <c r="J185" s="197">
        <f>'Core Indicators'!BN207</f>
        <v>0</v>
      </c>
      <c r="K185" s="197">
        <f t="shared" si="90"/>
        <v>0</v>
      </c>
      <c r="L185" s="242">
        <f t="shared" si="91"/>
        <v>0</v>
      </c>
      <c r="M185" s="265" t="e">
        <f t="shared" si="92"/>
        <v>#DIV/0!</v>
      </c>
      <c r="N185" s="198">
        <f>'Core Indicators'!DJ207</f>
        <v>0</v>
      </c>
      <c r="O185" s="198">
        <f>'Core Indicators'!DR207</f>
        <v>0</v>
      </c>
      <c r="P185" s="198">
        <f>'Core Indicators'!DZ207</f>
        <v>0</v>
      </c>
      <c r="Q185" s="198">
        <f>'Core Indicators'!EH207</f>
        <v>0</v>
      </c>
      <c r="R185" s="198">
        <f>'Core Indicators'!EP207</f>
        <v>0</v>
      </c>
      <c r="S185" s="157">
        <f t="shared" si="93"/>
        <v>0</v>
      </c>
      <c r="T185" s="157" t="e">
        <f t="shared" si="94"/>
        <v>#DIV/0!</v>
      </c>
      <c r="U185" s="197">
        <v>1</v>
      </c>
      <c r="V185" s="197">
        <v>1</v>
      </c>
      <c r="W185" s="197">
        <f>'Core Indicators'!EX207</f>
        <v>0</v>
      </c>
      <c r="X185" s="157" t="e">
        <f t="shared" si="95"/>
        <v>#DIV/0!</v>
      </c>
      <c r="Y185" s="197">
        <v>1</v>
      </c>
      <c r="Z185" s="157" t="e">
        <f t="shared" si="96"/>
        <v>#DIV/0!</v>
      </c>
      <c r="AA185" s="197">
        <f>'Core Indicators'!FF207</f>
        <v>0</v>
      </c>
      <c r="AB185" s="197" t="e">
        <f t="shared" si="97"/>
        <v>#DIV/0!</v>
      </c>
      <c r="AC185" s="178">
        <f>'Core Indicators'!GD207</f>
        <v>0</v>
      </c>
      <c r="AD185" s="178">
        <f>'Core Indicators'!GL207</f>
        <v>0</v>
      </c>
      <c r="AE185" s="178">
        <f>'Core Indicators'!GT207</f>
        <v>0</v>
      </c>
      <c r="AF185" s="178">
        <f>'Core Indicators'!HB207</f>
        <v>0</v>
      </c>
      <c r="AG185" s="178" t="e">
        <f t="shared" si="98"/>
        <v>#DIV/0!</v>
      </c>
      <c r="AH185" s="178">
        <f>'Core Indicators'!HJ207</f>
        <v>0</v>
      </c>
      <c r="AI185" s="178">
        <f>'Core Indicators'!HR207</f>
        <v>0</v>
      </c>
      <c r="AJ185" s="178" t="e">
        <f t="shared" si="99"/>
        <v>#DIV/0!</v>
      </c>
      <c r="AK185" s="178">
        <f>'Core Indicators'!HZ207</f>
        <v>0</v>
      </c>
      <c r="AL185" s="178">
        <f>'Core Indicators'!IH207</f>
        <v>0</v>
      </c>
      <c r="AM185" s="178">
        <f>'Core Indicators'!IP207</f>
        <v>0</v>
      </c>
      <c r="AN185" s="178" t="e">
        <f t="shared" si="100"/>
        <v>#DIV/0!</v>
      </c>
    </row>
    <row r="186" spans="1:40" x14ac:dyDescent="0.25">
      <c r="A186" s="197">
        <f>Lists!C:C</f>
        <v>0</v>
      </c>
      <c r="B186" s="242">
        <f t="shared" si="86"/>
        <v>0</v>
      </c>
      <c r="C186" s="157">
        <f t="shared" si="87"/>
        <v>0</v>
      </c>
      <c r="D186" s="265">
        <f t="shared" si="88"/>
        <v>0</v>
      </c>
      <c r="E186" s="197">
        <f>'Core Indicators'!R208</f>
        <v>0</v>
      </c>
      <c r="F186" s="197">
        <f>'Core Indicators'!Z208</f>
        <v>0</v>
      </c>
      <c r="G186" s="157">
        <f t="shared" si="89"/>
        <v>0</v>
      </c>
      <c r="H186" s="197">
        <f>'Core Indicators'!AH208</f>
        <v>0</v>
      </c>
      <c r="I186" s="197">
        <f>'Core Indicators'!AP208</f>
        <v>0</v>
      </c>
      <c r="J186" s="197">
        <f>'Core Indicators'!BN208</f>
        <v>0</v>
      </c>
      <c r="K186" s="197">
        <f t="shared" si="90"/>
        <v>0</v>
      </c>
      <c r="L186" s="242">
        <f t="shared" si="91"/>
        <v>0</v>
      </c>
      <c r="M186" s="265" t="e">
        <f t="shared" si="92"/>
        <v>#DIV/0!</v>
      </c>
      <c r="N186" s="198">
        <f>'Core Indicators'!DJ208</f>
        <v>0</v>
      </c>
      <c r="O186" s="198">
        <f>'Core Indicators'!DR208</f>
        <v>0</v>
      </c>
      <c r="P186" s="198">
        <f>'Core Indicators'!DZ208</f>
        <v>0</v>
      </c>
      <c r="Q186" s="198">
        <f>'Core Indicators'!EH208</f>
        <v>0</v>
      </c>
      <c r="R186" s="198">
        <f>'Core Indicators'!EP208</f>
        <v>0</v>
      </c>
      <c r="S186" s="157">
        <f t="shared" si="93"/>
        <v>0</v>
      </c>
      <c r="T186" s="157" t="e">
        <f t="shared" si="94"/>
        <v>#DIV/0!</v>
      </c>
      <c r="U186" s="197">
        <v>1</v>
      </c>
      <c r="V186" s="197">
        <v>1</v>
      </c>
      <c r="W186" s="197">
        <f>'Core Indicators'!EX208</f>
        <v>0</v>
      </c>
      <c r="X186" s="157" t="e">
        <f t="shared" si="95"/>
        <v>#DIV/0!</v>
      </c>
      <c r="Y186" s="197">
        <v>1</v>
      </c>
      <c r="Z186" s="157" t="e">
        <f t="shared" si="96"/>
        <v>#DIV/0!</v>
      </c>
      <c r="AA186" s="197">
        <f>'Core Indicators'!FF208</f>
        <v>0</v>
      </c>
      <c r="AB186" s="197" t="e">
        <f t="shared" si="97"/>
        <v>#DIV/0!</v>
      </c>
      <c r="AC186" s="178">
        <f>'Core Indicators'!GD208</f>
        <v>0</v>
      </c>
      <c r="AD186" s="178">
        <f>'Core Indicators'!GL208</f>
        <v>0</v>
      </c>
      <c r="AE186" s="178">
        <f>'Core Indicators'!GT208</f>
        <v>0</v>
      </c>
      <c r="AF186" s="178">
        <f>'Core Indicators'!HB208</f>
        <v>0</v>
      </c>
      <c r="AG186" s="178" t="e">
        <f t="shared" si="98"/>
        <v>#DIV/0!</v>
      </c>
      <c r="AH186" s="178">
        <f>'Core Indicators'!HJ208</f>
        <v>0</v>
      </c>
      <c r="AI186" s="178">
        <f>'Core Indicators'!HR208</f>
        <v>0</v>
      </c>
      <c r="AJ186" s="178" t="e">
        <f t="shared" si="99"/>
        <v>#DIV/0!</v>
      </c>
      <c r="AK186" s="178">
        <f>'Core Indicators'!HZ208</f>
        <v>0</v>
      </c>
      <c r="AL186" s="178">
        <f>'Core Indicators'!IH208</f>
        <v>0</v>
      </c>
      <c r="AM186" s="178">
        <f>'Core Indicators'!IP208</f>
        <v>0</v>
      </c>
      <c r="AN186" s="178" t="e">
        <f t="shared" si="100"/>
        <v>#DIV/0!</v>
      </c>
    </row>
    <row r="187" spans="1:40" x14ac:dyDescent="0.25">
      <c r="A187" s="197">
        <f>Lists!C:C</f>
        <v>0</v>
      </c>
      <c r="B187" s="242">
        <f t="shared" si="86"/>
        <v>0</v>
      </c>
      <c r="C187" s="157">
        <f t="shared" si="87"/>
        <v>0</v>
      </c>
      <c r="D187" s="265">
        <f t="shared" si="88"/>
        <v>0</v>
      </c>
      <c r="E187" s="197">
        <f>'Core Indicators'!R209</f>
        <v>0</v>
      </c>
      <c r="F187" s="197">
        <f>'Core Indicators'!Z209</f>
        <v>0</v>
      </c>
      <c r="G187" s="157">
        <f t="shared" si="89"/>
        <v>0</v>
      </c>
      <c r="H187" s="197">
        <f>'Core Indicators'!AH209</f>
        <v>0</v>
      </c>
      <c r="I187" s="197">
        <f>'Core Indicators'!AP209</f>
        <v>0</v>
      </c>
      <c r="J187" s="197">
        <f>'Core Indicators'!BN209</f>
        <v>0</v>
      </c>
      <c r="K187" s="197">
        <f t="shared" si="90"/>
        <v>0</v>
      </c>
      <c r="L187" s="242">
        <f t="shared" si="91"/>
        <v>0</v>
      </c>
      <c r="M187" s="265" t="e">
        <f t="shared" si="92"/>
        <v>#DIV/0!</v>
      </c>
      <c r="N187" s="198">
        <f>'Core Indicators'!DJ209</f>
        <v>0</v>
      </c>
      <c r="O187" s="198">
        <f>'Core Indicators'!DR209</f>
        <v>0</v>
      </c>
      <c r="P187" s="198">
        <f>'Core Indicators'!DZ209</f>
        <v>0</v>
      </c>
      <c r="Q187" s="198">
        <f>'Core Indicators'!EH209</f>
        <v>0</v>
      </c>
      <c r="R187" s="198">
        <f>'Core Indicators'!EP209</f>
        <v>0</v>
      </c>
      <c r="S187" s="157">
        <f t="shared" si="93"/>
        <v>0</v>
      </c>
      <c r="T187" s="157" t="e">
        <f t="shared" si="94"/>
        <v>#DIV/0!</v>
      </c>
      <c r="U187" s="197">
        <v>1</v>
      </c>
      <c r="V187" s="197">
        <v>1</v>
      </c>
      <c r="W187" s="197">
        <f>'Core Indicators'!EX209</f>
        <v>0</v>
      </c>
      <c r="X187" s="157" t="e">
        <f t="shared" si="95"/>
        <v>#DIV/0!</v>
      </c>
      <c r="Y187" s="197">
        <v>1</v>
      </c>
      <c r="Z187" s="157" t="e">
        <f t="shared" si="96"/>
        <v>#DIV/0!</v>
      </c>
      <c r="AA187" s="197">
        <f>'Core Indicators'!FF209</f>
        <v>0</v>
      </c>
      <c r="AB187" s="197" t="e">
        <f t="shared" si="97"/>
        <v>#DIV/0!</v>
      </c>
      <c r="AC187" s="178">
        <f>'Core Indicators'!GD209</f>
        <v>0</v>
      </c>
      <c r="AD187" s="178">
        <f>'Core Indicators'!GL209</f>
        <v>0</v>
      </c>
      <c r="AE187" s="178">
        <f>'Core Indicators'!GT209</f>
        <v>0</v>
      </c>
      <c r="AF187" s="178">
        <f>'Core Indicators'!HB209</f>
        <v>0</v>
      </c>
      <c r="AG187" s="178" t="e">
        <f t="shared" si="98"/>
        <v>#DIV/0!</v>
      </c>
      <c r="AH187" s="178">
        <f>'Core Indicators'!HJ209</f>
        <v>0</v>
      </c>
      <c r="AI187" s="178">
        <f>'Core Indicators'!HR209</f>
        <v>0</v>
      </c>
      <c r="AJ187" s="178" t="e">
        <f t="shared" si="99"/>
        <v>#DIV/0!</v>
      </c>
      <c r="AK187" s="178">
        <f>'Core Indicators'!HZ209</f>
        <v>0</v>
      </c>
      <c r="AL187" s="178">
        <f>'Core Indicators'!IH209</f>
        <v>0</v>
      </c>
      <c r="AM187" s="178">
        <f>'Core Indicators'!IP209</f>
        <v>0</v>
      </c>
      <c r="AN187" s="178" t="e">
        <f t="shared" si="100"/>
        <v>#DIV/0!</v>
      </c>
    </row>
    <row r="188" spans="1:40" x14ac:dyDescent="0.25">
      <c r="A188" s="197">
        <f>Lists!C:C</f>
        <v>0</v>
      </c>
      <c r="B188" s="242">
        <f t="shared" si="86"/>
        <v>0</v>
      </c>
      <c r="C188" s="157">
        <f t="shared" si="87"/>
        <v>0</v>
      </c>
      <c r="D188" s="265">
        <f t="shared" si="88"/>
        <v>0</v>
      </c>
      <c r="E188" s="197">
        <f>'Core Indicators'!R210</f>
        <v>0</v>
      </c>
      <c r="F188" s="197">
        <f>'Core Indicators'!Z210</f>
        <v>0</v>
      </c>
      <c r="G188" s="157">
        <f t="shared" si="89"/>
        <v>0</v>
      </c>
      <c r="H188" s="197">
        <f>'Core Indicators'!AH210</f>
        <v>0</v>
      </c>
      <c r="I188" s="197">
        <f>'Core Indicators'!AP210</f>
        <v>0</v>
      </c>
      <c r="J188" s="197">
        <f>'Core Indicators'!BN210</f>
        <v>0</v>
      </c>
      <c r="K188" s="197">
        <f t="shared" si="90"/>
        <v>0</v>
      </c>
      <c r="L188" s="242">
        <f t="shared" si="91"/>
        <v>0</v>
      </c>
      <c r="M188" s="265" t="e">
        <f t="shared" si="92"/>
        <v>#DIV/0!</v>
      </c>
      <c r="N188" s="198">
        <f>'Core Indicators'!DJ210</f>
        <v>0</v>
      </c>
      <c r="O188" s="198">
        <f>'Core Indicators'!DR210</f>
        <v>0</v>
      </c>
      <c r="P188" s="198">
        <f>'Core Indicators'!DZ210</f>
        <v>0</v>
      </c>
      <c r="Q188" s="198">
        <f>'Core Indicators'!EH210</f>
        <v>0</v>
      </c>
      <c r="R188" s="198">
        <f>'Core Indicators'!EP210</f>
        <v>0</v>
      </c>
      <c r="S188" s="157">
        <f t="shared" si="93"/>
        <v>0</v>
      </c>
      <c r="T188" s="157" t="e">
        <f t="shared" si="94"/>
        <v>#DIV/0!</v>
      </c>
      <c r="U188" s="197">
        <v>1</v>
      </c>
      <c r="V188" s="197">
        <v>1</v>
      </c>
      <c r="W188" s="197">
        <f>'Core Indicators'!EX210</f>
        <v>0</v>
      </c>
      <c r="X188" s="157" t="e">
        <f t="shared" si="95"/>
        <v>#DIV/0!</v>
      </c>
      <c r="Y188" s="197">
        <v>1</v>
      </c>
      <c r="Z188" s="157" t="e">
        <f t="shared" si="96"/>
        <v>#DIV/0!</v>
      </c>
      <c r="AA188" s="197">
        <f>'Core Indicators'!FF210</f>
        <v>0</v>
      </c>
      <c r="AB188" s="197" t="e">
        <f t="shared" si="97"/>
        <v>#DIV/0!</v>
      </c>
      <c r="AC188" s="178">
        <f>'Core Indicators'!GD210</f>
        <v>0</v>
      </c>
      <c r="AD188" s="178">
        <f>'Core Indicators'!GL210</f>
        <v>0</v>
      </c>
      <c r="AE188" s="178">
        <f>'Core Indicators'!GT210</f>
        <v>0</v>
      </c>
      <c r="AF188" s="178">
        <f>'Core Indicators'!HB210</f>
        <v>0</v>
      </c>
      <c r="AG188" s="178" t="e">
        <f t="shared" si="98"/>
        <v>#DIV/0!</v>
      </c>
      <c r="AH188" s="178">
        <f>'Core Indicators'!HJ210</f>
        <v>0</v>
      </c>
      <c r="AI188" s="178">
        <f>'Core Indicators'!HR210</f>
        <v>0</v>
      </c>
      <c r="AJ188" s="178" t="e">
        <f t="shared" si="99"/>
        <v>#DIV/0!</v>
      </c>
      <c r="AK188" s="178">
        <f>'Core Indicators'!HZ210</f>
        <v>0</v>
      </c>
      <c r="AL188" s="178">
        <f>'Core Indicators'!IH210</f>
        <v>0</v>
      </c>
      <c r="AM188" s="178">
        <f>'Core Indicators'!IP210</f>
        <v>0</v>
      </c>
      <c r="AN188" s="178" t="e">
        <f t="shared" si="100"/>
        <v>#DIV/0!</v>
      </c>
    </row>
    <row r="189" spans="1:40" x14ac:dyDescent="0.25">
      <c r="A189" s="197">
        <f>Lists!C:C</f>
        <v>0</v>
      </c>
      <c r="B189" s="242">
        <f t="shared" si="86"/>
        <v>0</v>
      </c>
      <c r="C189" s="157">
        <f t="shared" si="87"/>
        <v>0</v>
      </c>
      <c r="D189" s="265">
        <f t="shared" si="88"/>
        <v>0</v>
      </c>
      <c r="E189" s="197">
        <f>'Core Indicators'!R211</f>
        <v>0</v>
      </c>
      <c r="F189" s="197">
        <f>'Core Indicators'!Z211</f>
        <v>0</v>
      </c>
      <c r="G189" s="157">
        <f t="shared" si="89"/>
        <v>0</v>
      </c>
      <c r="H189" s="197">
        <f>'Core Indicators'!AH211</f>
        <v>0</v>
      </c>
      <c r="I189" s="197">
        <f>'Core Indicators'!AP211</f>
        <v>0</v>
      </c>
      <c r="J189" s="197">
        <f>'Core Indicators'!BN211</f>
        <v>0</v>
      </c>
      <c r="K189" s="197">
        <f t="shared" si="90"/>
        <v>0</v>
      </c>
      <c r="L189" s="242">
        <f t="shared" si="91"/>
        <v>0</v>
      </c>
      <c r="M189" s="265" t="e">
        <f t="shared" si="92"/>
        <v>#DIV/0!</v>
      </c>
      <c r="N189" s="198">
        <f>'Core Indicators'!DJ211</f>
        <v>0</v>
      </c>
      <c r="O189" s="198">
        <f>'Core Indicators'!DR211</f>
        <v>0</v>
      </c>
      <c r="P189" s="198">
        <f>'Core Indicators'!DZ211</f>
        <v>0</v>
      </c>
      <c r="Q189" s="198">
        <f>'Core Indicators'!EH211</f>
        <v>0</v>
      </c>
      <c r="R189" s="198">
        <f>'Core Indicators'!EP211</f>
        <v>0</v>
      </c>
      <c r="S189" s="157">
        <f t="shared" si="93"/>
        <v>0</v>
      </c>
      <c r="T189" s="157" t="e">
        <f t="shared" si="94"/>
        <v>#DIV/0!</v>
      </c>
      <c r="U189" s="197">
        <v>1</v>
      </c>
      <c r="V189" s="197">
        <v>1</v>
      </c>
      <c r="W189" s="197">
        <f>'Core Indicators'!EX211</f>
        <v>0</v>
      </c>
      <c r="X189" s="157" t="e">
        <f t="shared" si="95"/>
        <v>#DIV/0!</v>
      </c>
      <c r="Y189" s="197">
        <v>1</v>
      </c>
      <c r="Z189" s="157" t="e">
        <f t="shared" si="96"/>
        <v>#DIV/0!</v>
      </c>
      <c r="AA189" s="197">
        <f>'Core Indicators'!FF211</f>
        <v>0</v>
      </c>
      <c r="AB189" s="197" t="e">
        <f t="shared" si="97"/>
        <v>#DIV/0!</v>
      </c>
      <c r="AC189" s="178">
        <f>'Core Indicators'!GD211</f>
        <v>0</v>
      </c>
      <c r="AD189" s="178">
        <f>'Core Indicators'!GL211</f>
        <v>0</v>
      </c>
      <c r="AE189" s="178">
        <f>'Core Indicators'!GT211</f>
        <v>0</v>
      </c>
      <c r="AF189" s="178">
        <f>'Core Indicators'!HB211</f>
        <v>0</v>
      </c>
      <c r="AG189" s="178" t="e">
        <f t="shared" si="98"/>
        <v>#DIV/0!</v>
      </c>
      <c r="AH189" s="178">
        <f>'Core Indicators'!HJ211</f>
        <v>0</v>
      </c>
      <c r="AI189" s="178">
        <f>'Core Indicators'!HR211</f>
        <v>0</v>
      </c>
      <c r="AJ189" s="178" t="e">
        <f t="shared" si="99"/>
        <v>#DIV/0!</v>
      </c>
      <c r="AK189" s="178">
        <f>'Core Indicators'!HZ211</f>
        <v>0</v>
      </c>
      <c r="AL189" s="178">
        <f>'Core Indicators'!IH211</f>
        <v>0</v>
      </c>
      <c r="AM189" s="178">
        <f>'Core Indicators'!IP211</f>
        <v>0</v>
      </c>
      <c r="AN189" s="178" t="e">
        <f t="shared" si="100"/>
        <v>#DIV/0!</v>
      </c>
    </row>
    <row r="190" spans="1:40" x14ac:dyDescent="0.25">
      <c r="A190" s="197">
        <f>Lists!C:C</f>
        <v>0</v>
      </c>
      <c r="B190" s="242">
        <f t="shared" si="86"/>
        <v>0</v>
      </c>
      <c r="C190" s="157">
        <f t="shared" si="87"/>
        <v>0</v>
      </c>
      <c r="D190" s="265">
        <f t="shared" si="88"/>
        <v>0</v>
      </c>
      <c r="E190" s="197">
        <f>'Core Indicators'!R212</f>
        <v>0</v>
      </c>
      <c r="F190" s="197">
        <f>'Core Indicators'!Z212</f>
        <v>0</v>
      </c>
      <c r="G190" s="157">
        <f t="shared" si="89"/>
        <v>0</v>
      </c>
      <c r="H190" s="197">
        <f>'Core Indicators'!AH212</f>
        <v>0</v>
      </c>
      <c r="I190" s="197">
        <f>'Core Indicators'!AP212</f>
        <v>0</v>
      </c>
      <c r="J190" s="197">
        <f>'Core Indicators'!BN212</f>
        <v>0</v>
      </c>
      <c r="K190" s="197">
        <f t="shared" si="90"/>
        <v>0</v>
      </c>
      <c r="L190" s="242">
        <f t="shared" si="91"/>
        <v>0</v>
      </c>
      <c r="M190" s="265" t="e">
        <f t="shared" si="92"/>
        <v>#DIV/0!</v>
      </c>
      <c r="N190" s="198">
        <f>'Core Indicators'!DJ212</f>
        <v>0</v>
      </c>
      <c r="O190" s="198">
        <f>'Core Indicators'!DR212</f>
        <v>0</v>
      </c>
      <c r="P190" s="198">
        <f>'Core Indicators'!DZ212</f>
        <v>0</v>
      </c>
      <c r="Q190" s="198">
        <f>'Core Indicators'!EH212</f>
        <v>0</v>
      </c>
      <c r="R190" s="198">
        <f>'Core Indicators'!EP212</f>
        <v>0</v>
      </c>
      <c r="S190" s="157">
        <f t="shared" si="93"/>
        <v>0</v>
      </c>
      <c r="T190" s="157" t="e">
        <f t="shared" si="94"/>
        <v>#DIV/0!</v>
      </c>
      <c r="U190" s="197">
        <v>1</v>
      </c>
      <c r="V190" s="197">
        <v>1</v>
      </c>
      <c r="W190" s="197">
        <f>'Core Indicators'!EX212</f>
        <v>0</v>
      </c>
      <c r="X190" s="157" t="e">
        <f t="shared" si="95"/>
        <v>#DIV/0!</v>
      </c>
      <c r="Y190" s="197">
        <v>1</v>
      </c>
      <c r="Z190" s="157" t="e">
        <f t="shared" si="96"/>
        <v>#DIV/0!</v>
      </c>
      <c r="AA190" s="197">
        <f>'Core Indicators'!FF212</f>
        <v>0</v>
      </c>
      <c r="AB190" s="197" t="e">
        <f t="shared" si="97"/>
        <v>#DIV/0!</v>
      </c>
      <c r="AC190" s="178">
        <f>'Core Indicators'!GD212</f>
        <v>0</v>
      </c>
      <c r="AD190" s="178">
        <f>'Core Indicators'!GL212</f>
        <v>0</v>
      </c>
      <c r="AE190" s="178">
        <f>'Core Indicators'!GT212</f>
        <v>0</v>
      </c>
      <c r="AF190" s="178">
        <f>'Core Indicators'!HB212</f>
        <v>0</v>
      </c>
      <c r="AG190" s="178" t="e">
        <f t="shared" si="98"/>
        <v>#DIV/0!</v>
      </c>
      <c r="AH190" s="178">
        <f>'Core Indicators'!HJ212</f>
        <v>0</v>
      </c>
      <c r="AI190" s="178">
        <f>'Core Indicators'!HR212</f>
        <v>0</v>
      </c>
      <c r="AJ190" s="178" t="e">
        <f t="shared" si="99"/>
        <v>#DIV/0!</v>
      </c>
      <c r="AK190" s="178">
        <f>'Core Indicators'!HZ212</f>
        <v>0</v>
      </c>
      <c r="AL190" s="178">
        <f>'Core Indicators'!IH212</f>
        <v>0</v>
      </c>
      <c r="AM190" s="178">
        <f>'Core Indicators'!IP212</f>
        <v>0</v>
      </c>
      <c r="AN190" s="178" t="e">
        <f t="shared" si="100"/>
        <v>#DIV/0!</v>
      </c>
    </row>
    <row r="191" spans="1:40" x14ac:dyDescent="0.25">
      <c r="A191" s="197">
        <f>Lists!C:C</f>
        <v>0</v>
      </c>
      <c r="B191" s="242">
        <f t="shared" si="86"/>
        <v>0</v>
      </c>
      <c r="C191" s="157">
        <f t="shared" si="87"/>
        <v>0</v>
      </c>
      <c r="D191" s="265">
        <f t="shared" si="88"/>
        <v>0</v>
      </c>
      <c r="E191" s="197">
        <f>'Core Indicators'!R213</f>
        <v>0</v>
      </c>
      <c r="F191" s="197">
        <f>'Core Indicators'!Z213</f>
        <v>0</v>
      </c>
      <c r="G191" s="157">
        <f t="shared" si="89"/>
        <v>0</v>
      </c>
      <c r="H191" s="197">
        <f>'Core Indicators'!AH213</f>
        <v>0</v>
      </c>
      <c r="I191" s="197">
        <f>'Core Indicators'!AP213</f>
        <v>0</v>
      </c>
      <c r="J191" s="197">
        <f>'Core Indicators'!BN213</f>
        <v>0</v>
      </c>
      <c r="K191" s="197">
        <f t="shared" si="90"/>
        <v>0</v>
      </c>
      <c r="L191" s="242">
        <f t="shared" si="91"/>
        <v>0</v>
      </c>
      <c r="M191" s="265" t="e">
        <f t="shared" si="92"/>
        <v>#DIV/0!</v>
      </c>
      <c r="N191" s="198">
        <f>'Core Indicators'!DJ213</f>
        <v>0</v>
      </c>
      <c r="O191" s="198">
        <f>'Core Indicators'!DR213</f>
        <v>0</v>
      </c>
      <c r="P191" s="198">
        <f>'Core Indicators'!DZ213</f>
        <v>0</v>
      </c>
      <c r="Q191" s="198">
        <f>'Core Indicators'!EH213</f>
        <v>0</v>
      </c>
      <c r="R191" s="198">
        <f>'Core Indicators'!EP213</f>
        <v>0</v>
      </c>
      <c r="S191" s="157">
        <f t="shared" si="93"/>
        <v>0</v>
      </c>
      <c r="T191" s="157" t="e">
        <f t="shared" si="94"/>
        <v>#DIV/0!</v>
      </c>
      <c r="U191" s="197">
        <v>1</v>
      </c>
      <c r="V191" s="197">
        <v>1</v>
      </c>
      <c r="W191" s="197">
        <f>'Core Indicators'!EX213</f>
        <v>0</v>
      </c>
      <c r="X191" s="157" t="e">
        <f t="shared" si="95"/>
        <v>#DIV/0!</v>
      </c>
      <c r="Y191" s="197">
        <v>1</v>
      </c>
      <c r="Z191" s="157" t="e">
        <f t="shared" si="96"/>
        <v>#DIV/0!</v>
      </c>
      <c r="AA191" s="197">
        <f>'Core Indicators'!FF213</f>
        <v>0</v>
      </c>
      <c r="AB191" s="197" t="e">
        <f t="shared" si="97"/>
        <v>#DIV/0!</v>
      </c>
      <c r="AC191" s="178">
        <f>'Core Indicators'!GD213</f>
        <v>0</v>
      </c>
      <c r="AD191" s="178">
        <f>'Core Indicators'!GL213</f>
        <v>0</v>
      </c>
      <c r="AE191" s="178">
        <f>'Core Indicators'!GT213</f>
        <v>0</v>
      </c>
      <c r="AF191" s="178">
        <f>'Core Indicators'!HB213</f>
        <v>0</v>
      </c>
      <c r="AG191" s="178" t="e">
        <f t="shared" si="98"/>
        <v>#DIV/0!</v>
      </c>
      <c r="AH191" s="178">
        <f>'Core Indicators'!HJ213</f>
        <v>0</v>
      </c>
      <c r="AI191" s="178">
        <f>'Core Indicators'!HR213</f>
        <v>0</v>
      </c>
      <c r="AJ191" s="178" t="e">
        <f t="shared" si="99"/>
        <v>#DIV/0!</v>
      </c>
      <c r="AK191" s="178">
        <f>'Core Indicators'!HZ213</f>
        <v>0</v>
      </c>
      <c r="AL191" s="178">
        <f>'Core Indicators'!IH213</f>
        <v>0</v>
      </c>
      <c r="AM191" s="178">
        <f>'Core Indicators'!IP213</f>
        <v>0</v>
      </c>
      <c r="AN191" s="178" t="e">
        <f t="shared" si="100"/>
        <v>#DIV/0!</v>
      </c>
    </row>
    <row r="192" spans="1:40" x14ac:dyDescent="0.25">
      <c r="A192" s="197">
        <f>Lists!C:C</f>
        <v>0</v>
      </c>
      <c r="B192" s="242">
        <f t="shared" si="86"/>
        <v>0</v>
      </c>
      <c r="C192" s="157">
        <f t="shared" si="87"/>
        <v>0</v>
      </c>
      <c r="D192" s="265">
        <f t="shared" si="88"/>
        <v>0</v>
      </c>
      <c r="E192" s="197">
        <f>'Core Indicators'!R214</f>
        <v>0</v>
      </c>
      <c r="F192" s="197">
        <f>'Core Indicators'!Z214</f>
        <v>0</v>
      </c>
      <c r="G192" s="157">
        <f t="shared" si="89"/>
        <v>0</v>
      </c>
      <c r="H192" s="197">
        <f>'Core Indicators'!AH214</f>
        <v>0</v>
      </c>
      <c r="I192" s="197">
        <f>'Core Indicators'!AP214</f>
        <v>0</v>
      </c>
      <c r="J192" s="197">
        <f>'Core Indicators'!BN214</f>
        <v>0</v>
      </c>
      <c r="K192" s="197">
        <f t="shared" si="90"/>
        <v>0</v>
      </c>
      <c r="L192" s="242">
        <f t="shared" si="91"/>
        <v>0</v>
      </c>
      <c r="M192" s="265" t="e">
        <f t="shared" si="92"/>
        <v>#DIV/0!</v>
      </c>
      <c r="N192" s="198">
        <f>'Core Indicators'!DJ214</f>
        <v>0</v>
      </c>
      <c r="O192" s="198">
        <f>'Core Indicators'!DR214</f>
        <v>0</v>
      </c>
      <c r="P192" s="198">
        <f>'Core Indicators'!DZ214</f>
        <v>0</v>
      </c>
      <c r="Q192" s="198">
        <f>'Core Indicators'!EH214</f>
        <v>0</v>
      </c>
      <c r="R192" s="198">
        <f>'Core Indicators'!EP214</f>
        <v>0</v>
      </c>
      <c r="S192" s="157">
        <f t="shared" si="93"/>
        <v>0</v>
      </c>
      <c r="T192" s="157" t="e">
        <f t="shared" si="94"/>
        <v>#DIV/0!</v>
      </c>
      <c r="U192" s="197">
        <v>1</v>
      </c>
      <c r="V192" s="197">
        <v>1</v>
      </c>
      <c r="W192" s="197">
        <f>'Core Indicators'!EX214</f>
        <v>0</v>
      </c>
      <c r="X192" s="157" t="e">
        <f t="shared" si="95"/>
        <v>#DIV/0!</v>
      </c>
      <c r="Y192" s="197">
        <v>1</v>
      </c>
      <c r="Z192" s="157" t="e">
        <f t="shared" si="96"/>
        <v>#DIV/0!</v>
      </c>
      <c r="AA192" s="197">
        <f>'Core Indicators'!FF214</f>
        <v>0</v>
      </c>
      <c r="AB192" s="197" t="e">
        <f t="shared" si="97"/>
        <v>#DIV/0!</v>
      </c>
      <c r="AC192" s="178">
        <f>'Core Indicators'!GD214</f>
        <v>0</v>
      </c>
      <c r="AD192" s="178">
        <f>'Core Indicators'!GL214</f>
        <v>0</v>
      </c>
      <c r="AE192" s="178">
        <f>'Core Indicators'!GT214</f>
        <v>0</v>
      </c>
      <c r="AF192" s="178">
        <f>'Core Indicators'!HB214</f>
        <v>0</v>
      </c>
      <c r="AG192" s="178" t="e">
        <f t="shared" si="98"/>
        <v>#DIV/0!</v>
      </c>
      <c r="AH192" s="178">
        <f>'Core Indicators'!HJ214</f>
        <v>0</v>
      </c>
      <c r="AI192" s="178">
        <f>'Core Indicators'!HR214</f>
        <v>0</v>
      </c>
      <c r="AJ192" s="178" t="e">
        <f t="shared" si="99"/>
        <v>#DIV/0!</v>
      </c>
      <c r="AK192" s="178">
        <f>'Core Indicators'!HZ214</f>
        <v>0</v>
      </c>
      <c r="AL192" s="178">
        <f>'Core Indicators'!IH214</f>
        <v>0</v>
      </c>
      <c r="AM192" s="178">
        <f>'Core Indicators'!IP214</f>
        <v>0</v>
      </c>
      <c r="AN192" s="178" t="e">
        <f t="shared" si="100"/>
        <v>#DIV/0!</v>
      </c>
    </row>
    <row r="193" spans="1:40" x14ac:dyDescent="0.25">
      <c r="A193" s="197">
        <f>Lists!C:C</f>
        <v>0</v>
      </c>
      <c r="B193" s="242">
        <f t="shared" si="86"/>
        <v>0</v>
      </c>
      <c r="C193" s="157">
        <f t="shared" si="87"/>
        <v>0</v>
      </c>
      <c r="D193" s="265">
        <f t="shared" si="88"/>
        <v>0</v>
      </c>
      <c r="E193" s="197">
        <f>'Core Indicators'!R215</f>
        <v>0</v>
      </c>
      <c r="F193" s="197">
        <f>'Core Indicators'!Z215</f>
        <v>0</v>
      </c>
      <c r="G193" s="157">
        <f t="shared" si="89"/>
        <v>0</v>
      </c>
      <c r="H193" s="197">
        <f>'Core Indicators'!AH215</f>
        <v>0</v>
      </c>
      <c r="I193" s="197">
        <f>'Core Indicators'!AP215</f>
        <v>0</v>
      </c>
      <c r="J193" s="197">
        <f>'Core Indicators'!BN215</f>
        <v>0</v>
      </c>
      <c r="K193" s="197">
        <f t="shared" si="90"/>
        <v>0</v>
      </c>
      <c r="L193" s="242">
        <f t="shared" si="91"/>
        <v>0</v>
      </c>
      <c r="M193" s="265" t="e">
        <f t="shared" si="92"/>
        <v>#DIV/0!</v>
      </c>
      <c r="N193" s="198">
        <f>'Core Indicators'!DJ215</f>
        <v>0</v>
      </c>
      <c r="O193" s="198">
        <f>'Core Indicators'!DR215</f>
        <v>0</v>
      </c>
      <c r="P193" s="198">
        <f>'Core Indicators'!DZ215</f>
        <v>0</v>
      </c>
      <c r="Q193" s="198">
        <f>'Core Indicators'!EH215</f>
        <v>0</v>
      </c>
      <c r="R193" s="198">
        <f>'Core Indicators'!EP215</f>
        <v>0</v>
      </c>
      <c r="S193" s="157">
        <f t="shared" si="93"/>
        <v>0</v>
      </c>
      <c r="T193" s="157" t="e">
        <f t="shared" si="94"/>
        <v>#DIV/0!</v>
      </c>
      <c r="U193" s="197">
        <v>1</v>
      </c>
      <c r="V193" s="197">
        <v>1</v>
      </c>
      <c r="W193" s="197">
        <f>'Core Indicators'!EX215</f>
        <v>0</v>
      </c>
      <c r="X193" s="157" t="e">
        <f t="shared" si="95"/>
        <v>#DIV/0!</v>
      </c>
      <c r="Y193" s="197">
        <v>1</v>
      </c>
      <c r="Z193" s="157" t="e">
        <f t="shared" si="96"/>
        <v>#DIV/0!</v>
      </c>
      <c r="AA193" s="197">
        <f>'Core Indicators'!FF215</f>
        <v>0</v>
      </c>
      <c r="AB193" s="197" t="e">
        <f t="shared" si="97"/>
        <v>#DIV/0!</v>
      </c>
      <c r="AC193" s="178">
        <f>'Core Indicators'!GD215</f>
        <v>0</v>
      </c>
      <c r="AD193" s="178">
        <f>'Core Indicators'!GL215</f>
        <v>0</v>
      </c>
      <c r="AE193" s="178">
        <f>'Core Indicators'!GT215</f>
        <v>0</v>
      </c>
      <c r="AF193" s="178">
        <f>'Core Indicators'!HB215</f>
        <v>0</v>
      </c>
      <c r="AG193" s="178" t="e">
        <f t="shared" si="98"/>
        <v>#DIV/0!</v>
      </c>
      <c r="AH193" s="178">
        <f>'Core Indicators'!HJ215</f>
        <v>0</v>
      </c>
      <c r="AI193" s="178">
        <f>'Core Indicators'!HR215</f>
        <v>0</v>
      </c>
      <c r="AJ193" s="178" t="e">
        <f t="shared" si="99"/>
        <v>#DIV/0!</v>
      </c>
      <c r="AK193" s="178">
        <f>'Core Indicators'!HZ215</f>
        <v>0</v>
      </c>
      <c r="AL193" s="178">
        <f>'Core Indicators'!IH215</f>
        <v>0</v>
      </c>
      <c r="AM193" s="178">
        <f>'Core Indicators'!IP215</f>
        <v>0</v>
      </c>
      <c r="AN193" s="178" t="e">
        <f t="shared" si="100"/>
        <v>#DIV/0!</v>
      </c>
    </row>
    <row r="194" spans="1:40" x14ac:dyDescent="0.25">
      <c r="A194" s="197">
        <f>Lists!C:C</f>
        <v>0</v>
      </c>
      <c r="B194" s="242">
        <f t="shared" si="86"/>
        <v>0</v>
      </c>
      <c r="C194" s="157">
        <f t="shared" si="87"/>
        <v>0</v>
      </c>
      <c r="D194" s="265">
        <f t="shared" si="88"/>
        <v>0</v>
      </c>
      <c r="E194" s="197">
        <f>'Core Indicators'!R216</f>
        <v>0</v>
      </c>
      <c r="F194" s="197">
        <f>'Core Indicators'!Z216</f>
        <v>0</v>
      </c>
      <c r="G194" s="157">
        <f t="shared" si="89"/>
        <v>0</v>
      </c>
      <c r="H194" s="197">
        <f>'Core Indicators'!AH216</f>
        <v>0</v>
      </c>
      <c r="I194" s="197">
        <f>'Core Indicators'!AP216</f>
        <v>0</v>
      </c>
      <c r="J194" s="197">
        <f>'Core Indicators'!BN216</f>
        <v>0</v>
      </c>
      <c r="K194" s="197">
        <f t="shared" si="90"/>
        <v>0</v>
      </c>
      <c r="L194" s="242">
        <f t="shared" si="91"/>
        <v>0</v>
      </c>
      <c r="M194" s="265" t="e">
        <f t="shared" si="92"/>
        <v>#DIV/0!</v>
      </c>
      <c r="N194" s="198">
        <f>'Core Indicators'!DJ216</f>
        <v>0</v>
      </c>
      <c r="O194" s="198">
        <f>'Core Indicators'!DR216</f>
        <v>0</v>
      </c>
      <c r="P194" s="198">
        <f>'Core Indicators'!DZ216</f>
        <v>0</v>
      </c>
      <c r="Q194" s="198">
        <f>'Core Indicators'!EH216</f>
        <v>0</v>
      </c>
      <c r="R194" s="198">
        <f>'Core Indicators'!EP216</f>
        <v>0</v>
      </c>
      <c r="S194" s="157">
        <f t="shared" si="93"/>
        <v>0</v>
      </c>
      <c r="T194" s="157" t="e">
        <f t="shared" si="94"/>
        <v>#DIV/0!</v>
      </c>
      <c r="U194" s="197">
        <v>1</v>
      </c>
      <c r="V194" s="197">
        <v>1</v>
      </c>
      <c r="W194" s="197">
        <f>'Core Indicators'!EX216</f>
        <v>0</v>
      </c>
      <c r="X194" s="157" t="e">
        <f t="shared" si="95"/>
        <v>#DIV/0!</v>
      </c>
      <c r="Y194" s="197">
        <v>1</v>
      </c>
      <c r="Z194" s="157" t="e">
        <f t="shared" si="96"/>
        <v>#DIV/0!</v>
      </c>
      <c r="AA194" s="197">
        <f>'Core Indicators'!FF216</f>
        <v>0</v>
      </c>
      <c r="AB194" s="197" t="e">
        <f t="shared" si="97"/>
        <v>#DIV/0!</v>
      </c>
      <c r="AC194" s="178">
        <f>'Core Indicators'!GD216</f>
        <v>0</v>
      </c>
      <c r="AD194" s="178">
        <f>'Core Indicators'!GL216</f>
        <v>0</v>
      </c>
      <c r="AE194" s="178">
        <f>'Core Indicators'!GT216</f>
        <v>0</v>
      </c>
      <c r="AF194" s="178">
        <f>'Core Indicators'!HB216</f>
        <v>0</v>
      </c>
      <c r="AG194" s="178" t="e">
        <f t="shared" si="98"/>
        <v>#DIV/0!</v>
      </c>
      <c r="AH194" s="178">
        <f>'Core Indicators'!HJ216</f>
        <v>0</v>
      </c>
      <c r="AI194" s="178">
        <f>'Core Indicators'!HR216</f>
        <v>0</v>
      </c>
      <c r="AJ194" s="178" t="e">
        <f t="shared" si="99"/>
        <v>#DIV/0!</v>
      </c>
      <c r="AK194" s="178">
        <f>'Core Indicators'!HZ216</f>
        <v>0</v>
      </c>
      <c r="AL194" s="178">
        <f>'Core Indicators'!IH216</f>
        <v>0</v>
      </c>
      <c r="AM194" s="178">
        <f>'Core Indicators'!IP216</f>
        <v>0</v>
      </c>
      <c r="AN194" s="178" t="e">
        <f t="shared" si="100"/>
        <v>#DIV/0!</v>
      </c>
    </row>
    <row r="195" spans="1:40" x14ac:dyDescent="0.25">
      <c r="A195" s="197">
        <f>Lists!C:C</f>
        <v>0</v>
      </c>
      <c r="B195" s="242">
        <f t="shared" si="86"/>
        <v>0</v>
      </c>
      <c r="C195" s="157">
        <f t="shared" si="87"/>
        <v>0</v>
      </c>
      <c r="D195" s="265">
        <f t="shared" si="88"/>
        <v>0</v>
      </c>
      <c r="E195" s="197">
        <f>'Core Indicators'!R217</f>
        <v>0</v>
      </c>
      <c r="F195" s="197">
        <f>'Core Indicators'!Z217</f>
        <v>0</v>
      </c>
      <c r="G195" s="157">
        <f t="shared" si="89"/>
        <v>0</v>
      </c>
      <c r="H195" s="197">
        <f>'Core Indicators'!AH217</f>
        <v>0</v>
      </c>
      <c r="I195" s="197">
        <f>'Core Indicators'!AP217</f>
        <v>0</v>
      </c>
      <c r="J195" s="197">
        <f>'Core Indicators'!BN217</f>
        <v>0</v>
      </c>
      <c r="K195" s="197">
        <f t="shared" si="90"/>
        <v>0</v>
      </c>
      <c r="L195" s="242">
        <f t="shared" si="91"/>
        <v>0</v>
      </c>
      <c r="M195" s="265" t="e">
        <f t="shared" si="92"/>
        <v>#DIV/0!</v>
      </c>
      <c r="N195" s="198">
        <f>'Core Indicators'!DJ217</f>
        <v>0</v>
      </c>
      <c r="O195" s="198">
        <f>'Core Indicators'!DR217</f>
        <v>0</v>
      </c>
      <c r="P195" s="198">
        <f>'Core Indicators'!DZ217</f>
        <v>0</v>
      </c>
      <c r="Q195" s="198">
        <f>'Core Indicators'!EH217</f>
        <v>0</v>
      </c>
      <c r="R195" s="198">
        <f>'Core Indicators'!EP217</f>
        <v>0</v>
      </c>
      <c r="S195" s="157">
        <f t="shared" si="93"/>
        <v>0</v>
      </c>
      <c r="T195" s="157" t="e">
        <f t="shared" si="94"/>
        <v>#DIV/0!</v>
      </c>
      <c r="U195" s="197">
        <v>1</v>
      </c>
      <c r="V195" s="197">
        <v>1</v>
      </c>
      <c r="W195" s="197">
        <f>'Core Indicators'!EX217</f>
        <v>0</v>
      </c>
      <c r="X195" s="157" t="e">
        <f t="shared" si="95"/>
        <v>#DIV/0!</v>
      </c>
      <c r="Y195" s="197">
        <v>1</v>
      </c>
      <c r="Z195" s="157" t="e">
        <f t="shared" si="96"/>
        <v>#DIV/0!</v>
      </c>
      <c r="AA195" s="197">
        <f>'Core Indicators'!FF217</f>
        <v>0</v>
      </c>
      <c r="AB195" s="197" t="e">
        <f t="shared" si="97"/>
        <v>#DIV/0!</v>
      </c>
      <c r="AC195" s="178">
        <f>'Core Indicators'!GD217</f>
        <v>0</v>
      </c>
      <c r="AD195" s="178">
        <f>'Core Indicators'!GL217</f>
        <v>0</v>
      </c>
      <c r="AE195" s="178">
        <f>'Core Indicators'!GT217</f>
        <v>0</v>
      </c>
      <c r="AF195" s="178">
        <f>'Core Indicators'!HB217</f>
        <v>0</v>
      </c>
      <c r="AG195" s="178" t="e">
        <f t="shared" si="98"/>
        <v>#DIV/0!</v>
      </c>
      <c r="AH195" s="178">
        <f>'Core Indicators'!HJ217</f>
        <v>0</v>
      </c>
      <c r="AI195" s="178">
        <f>'Core Indicators'!HR217</f>
        <v>0</v>
      </c>
      <c r="AJ195" s="178" t="e">
        <f t="shared" si="99"/>
        <v>#DIV/0!</v>
      </c>
      <c r="AK195" s="178">
        <f>'Core Indicators'!HZ217</f>
        <v>0</v>
      </c>
      <c r="AL195" s="178">
        <f>'Core Indicators'!IH217</f>
        <v>0</v>
      </c>
      <c r="AM195" s="178">
        <f>'Core Indicators'!IP217</f>
        <v>0</v>
      </c>
      <c r="AN195" s="178" t="e">
        <f t="shared" si="100"/>
        <v>#DIV/0!</v>
      </c>
    </row>
    <row r="196" spans="1:40" x14ac:dyDescent="0.25">
      <c r="A196" s="197">
        <f>Lists!C:C</f>
        <v>0</v>
      </c>
      <c r="B196" s="242">
        <f t="shared" si="86"/>
        <v>0</v>
      </c>
      <c r="C196" s="157">
        <f t="shared" si="87"/>
        <v>0</v>
      </c>
      <c r="D196" s="265">
        <f t="shared" si="88"/>
        <v>0</v>
      </c>
      <c r="E196" s="197">
        <f>'Core Indicators'!R218</f>
        <v>0</v>
      </c>
      <c r="F196" s="197">
        <f>'Core Indicators'!Z218</f>
        <v>0</v>
      </c>
      <c r="G196" s="157">
        <f t="shared" si="89"/>
        <v>0</v>
      </c>
      <c r="H196" s="197">
        <f>'Core Indicators'!AH218</f>
        <v>0</v>
      </c>
      <c r="I196" s="197">
        <f>'Core Indicators'!AP218</f>
        <v>0</v>
      </c>
      <c r="J196" s="197">
        <f>'Core Indicators'!BN218</f>
        <v>0</v>
      </c>
      <c r="K196" s="197">
        <f t="shared" si="90"/>
        <v>0</v>
      </c>
      <c r="L196" s="242">
        <f t="shared" si="91"/>
        <v>0</v>
      </c>
      <c r="M196" s="265" t="e">
        <f t="shared" si="92"/>
        <v>#DIV/0!</v>
      </c>
      <c r="N196" s="198">
        <f>'Core Indicators'!DJ218</f>
        <v>0</v>
      </c>
      <c r="O196" s="198">
        <f>'Core Indicators'!DR218</f>
        <v>0</v>
      </c>
      <c r="P196" s="198">
        <f>'Core Indicators'!DZ218</f>
        <v>0</v>
      </c>
      <c r="Q196" s="198">
        <f>'Core Indicators'!EH218</f>
        <v>0</v>
      </c>
      <c r="R196" s="198">
        <f>'Core Indicators'!EP218</f>
        <v>0</v>
      </c>
      <c r="S196" s="157">
        <f t="shared" si="93"/>
        <v>0</v>
      </c>
      <c r="T196" s="157" t="e">
        <f t="shared" si="94"/>
        <v>#DIV/0!</v>
      </c>
      <c r="U196" s="197">
        <v>1</v>
      </c>
      <c r="V196" s="197">
        <v>1</v>
      </c>
      <c r="W196" s="197">
        <f>'Core Indicators'!EX218</f>
        <v>0</v>
      </c>
      <c r="X196" s="157" t="e">
        <f t="shared" si="95"/>
        <v>#DIV/0!</v>
      </c>
      <c r="Y196" s="197">
        <v>1</v>
      </c>
      <c r="Z196" s="157" t="e">
        <f t="shared" si="96"/>
        <v>#DIV/0!</v>
      </c>
      <c r="AA196" s="197">
        <f>'Core Indicators'!FF218</f>
        <v>0</v>
      </c>
      <c r="AB196" s="197" t="e">
        <f t="shared" si="97"/>
        <v>#DIV/0!</v>
      </c>
      <c r="AC196" s="178">
        <f>'Core Indicators'!GD218</f>
        <v>0</v>
      </c>
      <c r="AD196" s="178">
        <f>'Core Indicators'!GL218</f>
        <v>0</v>
      </c>
      <c r="AE196" s="178">
        <f>'Core Indicators'!GT218</f>
        <v>0</v>
      </c>
      <c r="AF196" s="178">
        <f>'Core Indicators'!HB218</f>
        <v>0</v>
      </c>
      <c r="AG196" s="178" t="e">
        <f t="shared" si="98"/>
        <v>#DIV/0!</v>
      </c>
      <c r="AH196" s="178">
        <f>'Core Indicators'!HJ218</f>
        <v>0</v>
      </c>
      <c r="AI196" s="178">
        <f>'Core Indicators'!HR218</f>
        <v>0</v>
      </c>
      <c r="AJ196" s="178" t="e">
        <f t="shared" si="99"/>
        <v>#DIV/0!</v>
      </c>
      <c r="AK196" s="178">
        <f>'Core Indicators'!HZ218</f>
        <v>0</v>
      </c>
      <c r="AL196" s="178">
        <f>'Core Indicators'!IH218</f>
        <v>0</v>
      </c>
      <c r="AM196" s="178">
        <f>'Core Indicators'!IP218</f>
        <v>0</v>
      </c>
      <c r="AN196" s="178" t="e">
        <f t="shared" si="100"/>
        <v>#DIV/0!</v>
      </c>
    </row>
    <row r="197" spans="1:40" x14ac:dyDescent="0.25">
      <c r="A197" s="197">
        <f>Lists!C:C</f>
        <v>0</v>
      </c>
      <c r="B197" s="242">
        <f t="shared" si="86"/>
        <v>0</v>
      </c>
      <c r="C197" s="157">
        <f t="shared" si="87"/>
        <v>0</v>
      </c>
      <c r="D197" s="265">
        <f t="shared" si="88"/>
        <v>0</v>
      </c>
      <c r="E197" s="197">
        <f>'Core Indicators'!R219</f>
        <v>0</v>
      </c>
      <c r="F197" s="197">
        <f>'Core Indicators'!Z219</f>
        <v>0</v>
      </c>
      <c r="G197" s="157">
        <f t="shared" si="89"/>
        <v>0</v>
      </c>
      <c r="H197" s="197">
        <f>'Core Indicators'!AH219</f>
        <v>0</v>
      </c>
      <c r="I197" s="197">
        <f>'Core Indicators'!AP219</f>
        <v>0</v>
      </c>
      <c r="J197" s="197">
        <f>'Core Indicators'!BN219</f>
        <v>0</v>
      </c>
      <c r="K197" s="197">
        <f t="shared" si="90"/>
        <v>0</v>
      </c>
      <c r="L197" s="242">
        <f t="shared" si="91"/>
        <v>0</v>
      </c>
      <c r="M197" s="265" t="e">
        <f t="shared" si="92"/>
        <v>#DIV/0!</v>
      </c>
      <c r="N197" s="198">
        <f>'Core Indicators'!DJ219</f>
        <v>0</v>
      </c>
      <c r="O197" s="198">
        <f>'Core Indicators'!DR219</f>
        <v>0</v>
      </c>
      <c r="P197" s="198">
        <f>'Core Indicators'!DZ219</f>
        <v>0</v>
      </c>
      <c r="Q197" s="198">
        <f>'Core Indicators'!EH219</f>
        <v>0</v>
      </c>
      <c r="R197" s="198">
        <f>'Core Indicators'!EP219</f>
        <v>0</v>
      </c>
      <c r="S197" s="157">
        <f t="shared" si="93"/>
        <v>0</v>
      </c>
      <c r="T197" s="157" t="e">
        <f t="shared" si="94"/>
        <v>#DIV/0!</v>
      </c>
      <c r="U197" s="197">
        <v>1</v>
      </c>
      <c r="V197" s="197">
        <v>1</v>
      </c>
      <c r="W197" s="197">
        <f>'Core Indicators'!EX219</f>
        <v>0</v>
      </c>
      <c r="X197" s="157" t="e">
        <f t="shared" si="95"/>
        <v>#DIV/0!</v>
      </c>
      <c r="Y197" s="197">
        <v>1</v>
      </c>
      <c r="Z197" s="157" t="e">
        <f t="shared" si="96"/>
        <v>#DIV/0!</v>
      </c>
      <c r="AA197" s="197">
        <f>'Core Indicators'!FF219</f>
        <v>0</v>
      </c>
      <c r="AB197" s="197" t="e">
        <f t="shared" si="97"/>
        <v>#DIV/0!</v>
      </c>
      <c r="AC197" s="178">
        <f>'Core Indicators'!GD219</f>
        <v>0</v>
      </c>
      <c r="AD197" s="178">
        <f>'Core Indicators'!GL219</f>
        <v>0</v>
      </c>
      <c r="AE197" s="178">
        <f>'Core Indicators'!GT219</f>
        <v>0</v>
      </c>
      <c r="AF197" s="178">
        <f>'Core Indicators'!HB219</f>
        <v>0</v>
      </c>
      <c r="AG197" s="178" t="e">
        <f t="shared" si="98"/>
        <v>#DIV/0!</v>
      </c>
      <c r="AH197" s="178">
        <f>'Core Indicators'!HJ219</f>
        <v>0</v>
      </c>
      <c r="AI197" s="178">
        <f>'Core Indicators'!HR219</f>
        <v>0</v>
      </c>
      <c r="AJ197" s="178" t="e">
        <f t="shared" si="99"/>
        <v>#DIV/0!</v>
      </c>
      <c r="AK197" s="178">
        <f>'Core Indicators'!HZ219</f>
        <v>0</v>
      </c>
      <c r="AL197" s="178">
        <f>'Core Indicators'!IH219</f>
        <v>0</v>
      </c>
      <c r="AM197" s="178">
        <f>'Core Indicators'!IP219</f>
        <v>0</v>
      </c>
      <c r="AN197" s="178" t="e">
        <f t="shared" si="100"/>
        <v>#DIV/0!</v>
      </c>
    </row>
    <row r="198" spans="1:40" x14ac:dyDescent="0.25">
      <c r="A198" s="197">
        <f>Lists!C:C</f>
        <v>0</v>
      </c>
      <c r="B198" s="242">
        <f t="shared" si="86"/>
        <v>0</v>
      </c>
      <c r="C198" s="157">
        <f t="shared" si="87"/>
        <v>0</v>
      </c>
      <c r="D198" s="265">
        <f t="shared" si="88"/>
        <v>0</v>
      </c>
      <c r="E198" s="197">
        <f>'Core Indicators'!R220</f>
        <v>0</v>
      </c>
      <c r="F198" s="197">
        <f>'Core Indicators'!Z220</f>
        <v>0</v>
      </c>
      <c r="G198" s="157">
        <f t="shared" si="89"/>
        <v>0</v>
      </c>
      <c r="H198" s="197">
        <f>'Core Indicators'!AH220</f>
        <v>0</v>
      </c>
      <c r="I198" s="197">
        <f>'Core Indicators'!AP220</f>
        <v>0</v>
      </c>
      <c r="J198" s="197">
        <f>'Core Indicators'!BN220</f>
        <v>0</v>
      </c>
      <c r="K198" s="197">
        <f t="shared" si="90"/>
        <v>0</v>
      </c>
      <c r="L198" s="242">
        <f t="shared" si="91"/>
        <v>0</v>
      </c>
      <c r="M198" s="265" t="e">
        <f t="shared" si="92"/>
        <v>#DIV/0!</v>
      </c>
      <c r="N198" s="198">
        <f>'Core Indicators'!DJ220</f>
        <v>0</v>
      </c>
      <c r="O198" s="198">
        <f>'Core Indicators'!DR220</f>
        <v>0</v>
      </c>
      <c r="P198" s="198">
        <f>'Core Indicators'!DZ220</f>
        <v>0</v>
      </c>
      <c r="Q198" s="198">
        <f>'Core Indicators'!EH220</f>
        <v>0</v>
      </c>
      <c r="R198" s="198">
        <f>'Core Indicators'!EP220</f>
        <v>0</v>
      </c>
      <c r="S198" s="157">
        <f t="shared" si="93"/>
        <v>0</v>
      </c>
      <c r="T198" s="157" t="e">
        <f t="shared" si="94"/>
        <v>#DIV/0!</v>
      </c>
      <c r="U198" s="197">
        <v>1</v>
      </c>
      <c r="V198" s="197">
        <v>1</v>
      </c>
      <c r="W198" s="197">
        <f>'Core Indicators'!EX220</f>
        <v>0</v>
      </c>
      <c r="X198" s="157" t="e">
        <f t="shared" si="95"/>
        <v>#DIV/0!</v>
      </c>
      <c r="Y198" s="197">
        <v>1</v>
      </c>
      <c r="Z198" s="157" t="e">
        <f t="shared" si="96"/>
        <v>#DIV/0!</v>
      </c>
      <c r="AA198" s="197">
        <f>'Core Indicators'!FF220</f>
        <v>0</v>
      </c>
      <c r="AB198" s="197" t="e">
        <f t="shared" si="97"/>
        <v>#DIV/0!</v>
      </c>
      <c r="AC198" s="178">
        <f>'Core Indicators'!GD220</f>
        <v>0</v>
      </c>
      <c r="AD198" s="178">
        <f>'Core Indicators'!GL220</f>
        <v>0</v>
      </c>
      <c r="AE198" s="178">
        <f>'Core Indicators'!GT220</f>
        <v>0</v>
      </c>
      <c r="AF198" s="178">
        <f>'Core Indicators'!HB220</f>
        <v>0</v>
      </c>
      <c r="AG198" s="178" t="e">
        <f t="shared" si="98"/>
        <v>#DIV/0!</v>
      </c>
      <c r="AH198" s="178">
        <f>'Core Indicators'!HJ220</f>
        <v>0</v>
      </c>
      <c r="AI198" s="178">
        <f>'Core Indicators'!HR220</f>
        <v>0</v>
      </c>
      <c r="AJ198" s="178" t="e">
        <f t="shared" si="99"/>
        <v>#DIV/0!</v>
      </c>
      <c r="AK198" s="178">
        <f>'Core Indicators'!HZ220</f>
        <v>0</v>
      </c>
      <c r="AL198" s="178">
        <f>'Core Indicators'!IH220</f>
        <v>0</v>
      </c>
      <c r="AM198" s="178">
        <f>'Core Indicators'!IP220</f>
        <v>0</v>
      </c>
      <c r="AN198" s="178" t="e">
        <f t="shared" si="100"/>
        <v>#DIV/0!</v>
      </c>
    </row>
    <row r="199" spans="1:40" x14ac:dyDescent="0.25">
      <c r="A199" s="197">
        <f>Lists!C:C</f>
        <v>0</v>
      </c>
      <c r="B199" s="242">
        <f t="shared" si="86"/>
        <v>0</v>
      </c>
      <c r="C199" s="157">
        <f t="shared" si="87"/>
        <v>0</v>
      </c>
      <c r="D199" s="265">
        <f t="shared" si="88"/>
        <v>0</v>
      </c>
      <c r="E199" s="197">
        <f>'Core Indicators'!R221</f>
        <v>0</v>
      </c>
      <c r="F199" s="197">
        <f>'Core Indicators'!Z221</f>
        <v>0</v>
      </c>
      <c r="G199" s="157">
        <f t="shared" si="89"/>
        <v>0</v>
      </c>
      <c r="H199" s="197">
        <f>'Core Indicators'!AH221</f>
        <v>0</v>
      </c>
      <c r="I199" s="197">
        <f>'Core Indicators'!AP221</f>
        <v>0</v>
      </c>
      <c r="J199" s="197">
        <f>'Core Indicators'!BN221</f>
        <v>0</v>
      </c>
      <c r="K199" s="197">
        <f t="shared" si="90"/>
        <v>0</v>
      </c>
      <c r="L199" s="242">
        <f t="shared" si="91"/>
        <v>0</v>
      </c>
      <c r="M199" s="265" t="e">
        <f t="shared" si="92"/>
        <v>#DIV/0!</v>
      </c>
      <c r="N199" s="198">
        <f>'Core Indicators'!DJ221</f>
        <v>0</v>
      </c>
      <c r="O199" s="198">
        <f>'Core Indicators'!DR221</f>
        <v>0</v>
      </c>
      <c r="P199" s="198">
        <f>'Core Indicators'!DZ221</f>
        <v>0</v>
      </c>
      <c r="Q199" s="198">
        <f>'Core Indicators'!EH221</f>
        <v>0</v>
      </c>
      <c r="R199" s="198">
        <f>'Core Indicators'!EP221</f>
        <v>0</v>
      </c>
      <c r="S199" s="157">
        <f t="shared" si="93"/>
        <v>0</v>
      </c>
      <c r="T199" s="157" t="e">
        <f t="shared" si="94"/>
        <v>#DIV/0!</v>
      </c>
      <c r="U199" s="197">
        <v>1</v>
      </c>
      <c r="V199" s="197">
        <v>1</v>
      </c>
      <c r="W199" s="197">
        <f>'Core Indicators'!EX221</f>
        <v>0</v>
      </c>
      <c r="X199" s="157" t="e">
        <f t="shared" si="95"/>
        <v>#DIV/0!</v>
      </c>
      <c r="Y199" s="197">
        <v>1</v>
      </c>
      <c r="Z199" s="157" t="e">
        <f t="shared" si="96"/>
        <v>#DIV/0!</v>
      </c>
      <c r="AA199" s="197">
        <f>'Core Indicators'!FF221</f>
        <v>0</v>
      </c>
      <c r="AB199" s="197" t="e">
        <f t="shared" si="97"/>
        <v>#DIV/0!</v>
      </c>
      <c r="AC199" s="178">
        <f>'Core Indicators'!GD221</f>
        <v>0</v>
      </c>
      <c r="AD199" s="178">
        <f>'Core Indicators'!GL221</f>
        <v>0</v>
      </c>
      <c r="AE199" s="178">
        <f>'Core Indicators'!GT221</f>
        <v>0</v>
      </c>
      <c r="AF199" s="178">
        <f>'Core Indicators'!HB221</f>
        <v>0</v>
      </c>
      <c r="AG199" s="178" t="e">
        <f t="shared" si="98"/>
        <v>#DIV/0!</v>
      </c>
      <c r="AH199" s="178">
        <f>'Core Indicators'!HJ221</f>
        <v>0</v>
      </c>
      <c r="AI199" s="178">
        <f>'Core Indicators'!HR221</f>
        <v>0</v>
      </c>
      <c r="AJ199" s="178" t="e">
        <f t="shared" si="99"/>
        <v>#DIV/0!</v>
      </c>
      <c r="AK199" s="178">
        <f>'Core Indicators'!HZ221</f>
        <v>0</v>
      </c>
      <c r="AL199" s="178">
        <f>'Core Indicators'!IH221</f>
        <v>0</v>
      </c>
      <c r="AM199" s="178">
        <f>'Core Indicators'!IP221</f>
        <v>0</v>
      </c>
      <c r="AN199" s="178" t="e">
        <f t="shared" si="100"/>
        <v>#DIV/0!</v>
      </c>
    </row>
    <row r="200" spans="1:40" x14ac:dyDescent="0.25">
      <c r="A200" s="197">
        <f>Lists!C:C</f>
        <v>0</v>
      </c>
      <c r="B200" s="242">
        <f t="shared" ref="B200:B206" si="101">IF(OR(M222="x",D222="x"),"x",ROUND((5-GEOMEAN(((5-D222)/5*4+1),((5-M222)/5*4+1),((5-M222)/5*4+1)))/4*3.5+S222*0.3,1))</f>
        <v>0</v>
      </c>
      <c r="C200" s="157">
        <f t="shared" ref="C200:C206" si="102">COUNTIF(E222:F222,"x")+COUNTIF(H222:I222,"x")+COUNTIF(J222:J222,"x")+COUNTIF(M222,"x")+COUNTIF(U222:W222,"x")+COUNTIF(Y222:AB222,"x")</f>
        <v>0</v>
      </c>
      <c r="D200" s="265">
        <f t="shared" ref="D200:D206" si="103">IF(OR(L222="x",G222="x"),"x",ROUND((5-GEOMEAN(((5-L222)/5*4+1),((5-L222)/5*4+1),((5-G222)/5*4+1)))/4*5,1))</f>
        <v>0</v>
      </c>
      <c r="E200" s="197">
        <f>'Core Indicators'!R222</f>
        <v>0</v>
      </c>
      <c r="F200" s="197">
        <f>'Core Indicators'!Z222</f>
        <v>0</v>
      </c>
      <c r="G200" s="157">
        <f t="shared" ref="G200:G206" si="104">IF(AND(F222="x",E222="x"),"x",IF(OR(F222="x",E222="x"),AVERAGE(E222,F222),ROUND((10-GEOMEAN(((10-E222)/10*9+1),((10-F222)/10*9+1)))/9*10,1)))</f>
        <v>0</v>
      </c>
      <c r="H200" s="197">
        <f>'Core Indicators'!AH222</f>
        <v>0</v>
      </c>
      <c r="I200" s="197">
        <f>'Core Indicators'!AP222</f>
        <v>0</v>
      </c>
      <c r="J200" s="197">
        <f>'Core Indicators'!BN222</f>
        <v>0</v>
      </c>
      <c r="K200" s="197">
        <f t="shared" ref="K200:K206" si="105">IF(AND(J222="x",I222="x"),"x",IF(OR(J222="x",I222="x"),AVERAGE(I222,J222),ROUND((10-GEOMEAN(((10-I222)/10*9+1),((10-J222)/10*9+1)))/9*10,1)))</f>
        <v>0</v>
      </c>
      <c r="L200" s="242">
        <f t="shared" ref="L200:L206" si="106">IF(AND(H222="x",K222="x"),"x",IF(OR(H222="x",K222="x"),AVERAGE(H222,K222),ROUND((10-GEOMEAN(((10-H222)/10*9+1),((10-K222)/10*9+1)))/9*10,1)))</f>
        <v>0</v>
      </c>
      <c r="M200" s="265" t="e">
        <f t="shared" ref="M200:M206" si="107">IF(N222="x","x",AVERAGE(N222:R222))</f>
        <v>#DIV/0!</v>
      </c>
      <c r="N200" s="198">
        <f>'Core Indicators'!DJ222</f>
        <v>0</v>
      </c>
      <c r="O200" s="198">
        <f>'Core Indicators'!DR222</f>
        <v>0</v>
      </c>
      <c r="P200" s="198">
        <f>'Core Indicators'!DZ222</f>
        <v>0</v>
      </c>
      <c r="Q200" s="198">
        <f>'Core Indicators'!EH222</f>
        <v>0</v>
      </c>
      <c r="R200" s="198">
        <f>'Core Indicators'!EP222</f>
        <v>0</v>
      </c>
      <c r="S200" s="157">
        <f t="shared" ref="S200:S206" si="108">IF(OR(Z222="x",T222="x"),T222,ROUND((10-GEOMEAN(((10-T222)/10*9+1),((10-Z222)/10*9+1)))/9*10,1))</f>
        <v>0</v>
      </c>
      <c r="T200" s="157" t="e">
        <f t="shared" ref="T200:T206" si="109">AVERAGE(U222,X222,Y222)</f>
        <v>#DIV/0!</v>
      </c>
      <c r="U200" s="197">
        <v>1</v>
      </c>
      <c r="V200" s="197">
        <v>1</v>
      </c>
      <c r="W200" s="197">
        <f>'Core Indicators'!EX222</f>
        <v>0</v>
      </c>
      <c r="X200" s="157" t="e">
        <f t="shared" ref="X200:X206" si="110">AVERAGE(V222:W222)</f>
        <v>#DIV/0!</v>
      </c>
      <c r="Y200" s="197">
        <v>1</v>
      </c>
      <c r="Z200" s="157" t="e">
        <f t="shared" ref="Z200:Z206" si="111">IF(AND(AA222="x",AB222="x"),"x",AVERAGE(AA222:AB222))</f>
        <v>#DIV/0!</v>
      </c>
      <c r="AA200" s="197">
        <f>'Core Indicators'!FF222</f>
        <v>0</v>
      </c>
      <c r="AB200" s="197" t="e">
        <f t="shared" ref="AB200:AB206" si="112">IF(AND(AJ222="x",AN222="x",AG222="x"),"x",(AVERAGE(AJ222,AN222,AG222)))</f>
        <v>#DIV/0!</v>
      </c>
      <c r="AC200" s="178">
        <f>'Core Indicators'!GD222</f>
        <v>0</v>
      </c>
      <c r="AD200" s="178">
        <f>'Core Indicators'!GL222</f>
        <v>0</v>
      </c>
      <c r="AE200" s="178">
        <f>'Core Indicators'!GT222</f>
        <v>0</v>
      </c>
      <c r="AF200" s="178">
        <f>'Core Indicators'!HB222</f>
        <v>0</v>
      </c>
      <c r="AG200" s="178" t="e">
        <f t="shared" ref="AG200:AG206" si="113">IF(AND(AC222="x",AD222="x",AE222="x",AF222="x"),"x",AVERAGE(AC222:AF222))</f>
        <v>#DIV/0!</v>
      </c>
      <c r="AH200" s="178">
        <f>'Core Indicators'!HJ222</f>
        <v>0</v>
      </c>
      <c r="AI200" s="178">
        <f>'Core Indicators'!HR222</f>
        <v>0</v>
      </c>
      <c r="AJ200" s="178" t="e">
        <f t="shared" ref="AJ200:AJ206" si="114">IF(AND(AH222="x",AI222="x"),"x",AVERAGE(AH222:AI222))</f>
        <v>#DIV/0!</v>
      </c>
      <c r="AK200" s="178">
        <f>'Core Indicators'!HZ222</f>
        <v>0</v>
      </c>
      <c r="AL200" s="178">
        <f>'Core Indicators'!IH222</f>
        <v>0</v>
      </c>
      <c r="AM200" s="178">
        <f>'Core Indicators'!IP222</f>
        <v>0</v>
      </c>
      <c r="AN200" s="178" t="e">
        <f t="shared" ref="AN200:AN206" si="115">IF(AND(AK222="x",AL222="x",AM222="x"),"x",AVERAGE(AK222:AM222))</f>
        <v>#DIV/0!</v>
      </c>
    </row>
    <row r="201" spans="1:40" x14ac:dyDescent="0.25">
      <c r="A201" s="197">
        <f>Lists!C:C</f>
        <v>0</v>
      </c>
      <c r="B201" s="242">
        <f t="shared" si="101"/>
        <v>0</v>
      </c>
      <c r="C201" s="157">
        <f t="shared" si="102"/>
        <v>0</v>
      </c>
      <c r="D201" s="265">
        <f t="shared" si="103"/>
        <v>0</v>
      </c>
      <c r="E201" s="197">
        <f>'Core Indicators'!R223</f>
        <v>0</v>
      </c>
      <c r="F201" s="197">
        <f>'Core Indicators'!Z223</f>
        <v>0</v>
      </c>
      <c r="G201" s="157">
        <f t="shared" si="104"/>
        <v>0</v>
      </c>
      <c r="H201" s="197">
        <f>'Core Indicators'!AH223</f>
        <v>0</v>
      </c>
      <c r="I201" s="197">
        <f>'Core Indicators'!AP223</f>
        <v>0</v>
      </c>
      <c r="J201" s="197">
        <f>'Core Indicators'!BN223</f>
        <v>0</v>
      </c>
      <c r="K201" s="197">
        <f t="shared" si="105"/>
        <v>0</v>
      </c>
      <c r="L201" s="242">
        <f t="shared" si="106"/>
        <v>0</v>
      </c>
      <c r="M201" s="265" t="e">
        <f t="shared" si="107"/>
        <v>#DIV/0!</v>
      </c>
      <c r="N201" s="198">
        <f>'Core Indicators'!DJ223</f>
        <v>0</v>
      </c>
      <c r="O201" s="198">
        <f>'Core Indicators'!DR223</f>
        <v>0</v>
      </c>
      <c r="P201" s="198">
        <f>'Core Indicators'!DZ223</f>
        <v>0</v>
      </c>
      <c r="Q201" s="198">
        <f>'Core Indicators'!EH223</f>
        <v>0</v>
      </c>
      <c r="R201" s="198">
        <f>'Core Indicators'!EP223</f>
        <v>0</v>
      </c>
      <c r="S201" s="157">
        <f t="shared" si="108"/>
        <v>0</v>
      </c>
      <c r="T201" s="157" t="e">
        <f t="shared" si="109"/>
        <v>#DIV/0!</v>
      </c>
      <c r="U201" s="197">
        <v>1</v>
      </c>
      <c r="V201" s="197">
        <v>1</v>
      </c>
      <c r="W201" s="197">
        <f>'Core Indicators'!EX223</f>
        <v>0</v>
      </c>
      <c r="X201" s="157" t="e">
        <f t="shared" si="110"/>
        <v>#DIV/0!</v>
      </c>
      <c r="Y201" s="197">
        <v>1</v>
      </c>
      <c r="Z201" s="157" t="e">
        <f t="shared" si="111"/>
        <v>#DIV/0!</v>
      </c>
      <c r="AA201" s="197">
        <f>'Core Indicators'!FF223</f>
        <v>0</v>
      </c>
      <c r="AB201" s="197" t="e">
        <f t="shared" si="112"/>
        <v>#DIV/0!</v>
      </c>
      <c r="AC201" s="178">
        <f>'Core Indicators'!GD223</f>
        <v>0</v>
      </c>
      <c r="AD201" s="178">
        <f>'Core Indicators'!GL223</f>
        <v>0</v>
      </c>
      <c r="AE201" s="178">
        <f>'Core Indicators'!GT223</f>
        <v>0</v>
      </c>
      <c r="AF201" s="178">
        <f>'Core Indicators'!HB223</f>
        <v>0</v>
      </c>
      <c r="AG201" s="178" t="e">
        <f t="shared" si="113"/>
        <v>#DIV/0!</v>
      </c>
      <c r="AH201" s="178">
        <f>'Core Indicators'!HJ223</f>
        <v>0</v>
      </c>
      <c r="AI201" s="178">
        <f>'Core Indicators'!HR223</f>
        <v>0</v>
      </c>
      <c r="AJ201" s="178" t="e">
        <f t="shared" si="114"/>
        <v>#DIV/0!</v>
      </c>
      <c r="AK201" s="178">
        <f>'Core Indicators'!HZ223</f>
        <v>0</v>
      </c>
      <c r="AL201" s="178">
        <f>'Core Indicators'!IH223</f>
        <v>0</v>
      </c>
      <c r="AM201" s="178">
        <f>'Core Indicators'!IP223</f>
        <v>0</v>
      </c>
      <c r="AN201" s="178" t="e">
        <f t="shared" si="115"/>
        <v>#DIV/0!</v>
      </c>
    </row>
    <row r="202" spans="1:40" x14ac:dyDescent="0.25">
      <c r="A202" s="197">
        <f>Lists!C:C</f>
        <v>0</v>
      </c>
      <c r="B202" s="242">
        <f t="shared" si="101"/>
        <v>0</v>
      </c>
      <c r="C202" s="157">
        <f t="shared" si="102"/>
        <v>0</v>
      </c>
      <c r="D202" s="265">
        <f t="shared" si="103"/>
        <v>0</v>
      </c>
      <c r="E202" s="197">
        <f>'Core Indicators'!R224</f>
        <v>0</v>
      </c>
      <c r="F202" s="197">
        <f>'Core Indicators'!Z224</f>
        <v>0</v>
      </c>
      <c r="G202" s="157">
        <f t="shared" si="104"/>
        <v>0</v>
      </c>
      <c r="H202" s="197">
        <f>'Core Indicators'!AH224</f>
        <v>0</v>
      </c>
      <c r="I202" s="197">
        <f>'Core Indicators'!AP224</f>
        <v>0</v>
      </c>
      <c r="J202" s="197">
        <f>'Core Indicators'!BN224</f>
        <v>0</v>
      </c>
      <c r="K202" s="197">
        <f t="shared" si="105"/>
        <v>0</v>
      </c>
      <c r="L202" s="242">
        <f t="shared" si="106"/>
        <v>0</v>
      </c>
      <c r="M202" s="265" t="e">
        <f t="shared" si="107"/>
        <v>#DIV/0!</v>
      </c>
      <c r="N202" s="198">
        <f>'Core Indicators'!DJ224</f>
        <v>0</v>
      </c>
      <c r="O202" s="198">
        <f>'Core Indicators'!DR224</f>
        <v>0</v>
      </c>
      <c r="P202" s="198">
        <f>'Core Indicators'!DZ224</f>
        <v>0</v>
      </c>
      <c r="Q202" s="198">
        <f>'Core Indicators'!EH224</f>
        <v>0</v>
      </c>
      <c r="R202" s="198">
        <f>'Core Indicators'!EP224</f>
        <v>0</v>
      </c>
      <c r="S202" s="157">
        <f t="shared" si="108"/>
        <v>0</v>
      </c>
      <c r="T202" s="157" t="e">
        <f t="shared" si="109"/>
        <v>#DIV/0!</v>
      </c>
      <c r="U202" s="197">
        <v>1</v>
      </c>
      <c r="V202" s="197">
        <v>1</v>
      </c>
      <c r="W202" s="197">
        <f>'Core Indicators'!EX224</f>
        <v>0</v>
      </c>
      <c r="X202" s="157" t="e">
        <f t="shared" si="110"/>
        <v>#DIV/0!</v>
      </c>
      <c r="Y202" s="197">
        <v>1</v>
      </c>
      <c r="Z202" s="157" t="e">
        <f t="shared" si="111"/>
        <v>#DIV/0!</v>
      </c>
      <c r="AA202" s="197">
        <f>'Core Indicators'!FF224</f>
        <v>0</v>
      </c>
      <c r="AB202" s="197" t="e">
        <f t="shared" si="112"/>
        <v>#DIV/0!</v>
      </c>
      <c r="AC202" s="178">
        <f>'Core Indicators'!GD224</f>
        <v>0</v>
      </c>
      <c r="AD202" s="178">
        <f>'Core Indicators'!GL224</f>
        <v>0</v>
      </c>
      <c r="AE202" s="178">
        <f>'Core Indicators'!GT224</f>
        <v>0</v>
      </c>
      <c r="AF202" s="178">
        <f>'Core Indicators'!HB224</f>
        <v>0</v>
      </c>
      <c r="AG202" s="178" t="e">
        <f t="shared" si="113"/>
        <v>#DIV/0!</v>
      </c>
      <c r="AH202" s="178">
        <f>'Core Indicators'!HJ224</f>
        <v>0</v>
      </c>
      <c r="AI202" s="178">
        <f>'Core Indicators'!HR224</f>
        <v>0</v>
      </c>
      <c r="AJ202" s="178" t="e">
        <f t="shared" si="114"/>
        <v>#DIV/0!</v>
      </c>
      <c r="AK202" s="178">
        <f>'Core Indicators'!HZ224</f>
        <v>0</v>
      </c>
      <c r="AL202" s="178">
        <f>'Core Indicators'!IH224</f>
        <v>0</v>
      </c>
      <c r="AM202" s="178">
        <f>'Core Indicators'!IP224</f>
        <v>0</v>
      </c>
      <c r="AN202" s="178" t="e">
        <f t="shared" si="115"/>
        <v>#DIV/0!</v>
      </c>
    </row>
    <row r="203" spans="1:40" x14ac:dyDescent="0.25">
      <c r="A203" s="197">
        <f>Lists!C:C</f>
        <v>0</v>
      </c>
      <c r="B203" s="242">
        <f t="shared" si="101"/>
        <v>0</v>
      </c>
      <c r="C203" s="157">
        <f t="shared" si="102"/>
        <v>0</v>
      </c>
      <c r="D203" s="265">
        <f t="shared" si="103"/>
        <v>0</v>
      </c>
      <c r="E203" s="197">
        <f>'Core Indicators'!R225</f>
        <v>0</v>
      </c>
      <c r="F203" s="197">
        <f>'Core Indicators'!Z225</f>
        <v>0</v>
      </c>
      <c r="G203" s="157">
        <f t="shared" si="104"/>
        <v>0</v>
      </c>
      <c r="H203" s="197">
        <f>'Core Indicators'!AH225</f>
        <v>0</v>
      </c>
      <c r="I203" s="197">
        <f>'Core Indicators'!AP225</f>
        <v>0</v>
      </c>
      <c r="J203" s="197">
        <f>'Core Indicators'!BN225</f>
        <v>0</v>
      </c>
      <c r="K203" s="197">
        <f t="shared" si="105"/>
        <v>0</v>
      </c>
      <c r="L203" s="242">
        <f t="shared" si="106"/>
        <v>0</v>
      </c>
      <c r="M203" s="265" t="e">
        <f t="shared" si="107"/>
        <v>#DIV/0!</v>
      </c>
      <c r="N203" s="198">
        <f>'Core Indicators'!DJ225</f>
        <v>0</v>
      </c>
      <c r="O203" s="198">
        <f>'Core Indicators'!DR225</f>
        <v>0</v>
      </c>
      <c r="P203" s="198">
        <f>'Core Indicators'!DZ225</f>
        <v>0</v>
      </c>
      <c r="Q203" s="198">
        <f>'Core Indicators'!EH225</f>
        <v>0</v>
      </c>
      <c r="R203" s="198">
        <f>'Core Indicators'!EP225</f>
        <v>0</v>
      </c>
      <c r="S203" s="157">
        <f t="shared" si="108"/>
        <v>0</v>
      </c>
      <c r="T203" s="157" t="e">
        <f t="shared" si="109"/>
        <v>#DIV/0!</v>
      </c>
      <c r="U203" s="197">
        <v>1</v>
      </c>
      <c r="V203" s="197">
        <v>1</v>
      </c>
      <c r="W203" s="197">
        <f>'Core Indicators'!EX225</f>
        <v>0</v>
      </c>
      <c r="X203" s="157" t="e">
        <f t="shared" si="110"/>
        <v>#DIV/0!</v>
      </c>
      <c r="Y203" s="197">
        <v>1</v>
      </c>
      <c r="Z203" s="157" t="e">
        <f t="shared" si="111"/>
        <v>#DIV/0!</v>
      </c>
      <c r="AA203" s="197">
        <f>'Core Indicators'!FF225</f>
        <v>0</v>
      </c>
      <c r="AB203" s="197" t="e">
        <f t="shared" si="112"/>
        <v>#DIV/0!</v>
      </c>
      <c r="AC203" s="178">
        <f>'Core Indicators'!GD225</f>
        <v>0</v>
      </c>
      <c r="AD203" s="178">
        <f>'Core Indicators'!GL225</f>
        <v>0</v>
      </c>
      <c r="AE203" s="178">
        <f>'Core Indicators'!GT225</f>
        <v>0</v>
      </c>
      <c r="AF203" s="178">
        <f>'Core Indicators'!HB225</f>
        <v>0</v>
      </c>
      <c r="AG203" s="178" t="e">
        <f t="shared" si="113"/>
        <v>#DIV/0!</v>
      </c>
      <c r="AH203" s="178">
        <f>'Core Indicators'!HJ225</f>
        <v>0</v>
      </c>
      <c r="AI203" s="178">
        <f>'Core Indicators'!HR225</f>
        <v>0</v>
      </c>
      <c r="AJ203" s="178" t="e">
        <f t="shared" si="114"/>
        <v>#DIV/0!</v>
      </c>
      <c r="AK203" s="178">
        <f>'Core Indicators'!HZ225</f>
        <v>0</v>
      </c>
      <c r="AL203" s="178">
        <f>'Core Indicators'!IH225</f>
        <v>0</v>
      </c>
      <c r="AM203" s="178">
        <f>'Core Indicators'!IP225</f>
        <v>0</v>
      </c>
      <c r="AN203" s="178" t="e">
        <f t="shared" si="115"/>
        <v>#DIV/0!</v>
      </c>
    </row>
    <row r="204" spans="1:40" x14ac:dyDescent="0.25">
      <c r="A204" s="197">
        <f>Lists!C:C</f>
        <v>0</v>
      </c>
      <c r="B204" s="242">
        <f t="shared" si="101"/>
        <v>0</v>
      </c>
      <c r="C204" s="157">
        <f t="shared" si="102"/>
        <v>0</v>
      </c>
      <c r="D204" s="265">
        <f t="shared" si="103"/>
        <v>0</v>
      </c>
      <c r="E204" s="197">
        <f>'Core Indicators'!R226</f>
        <v>0</v>
      </c>
      <c r="F204" s="197">
        <f>'Core Indicators'!Z226</f>
        <v>0</v>
      </c>
      <c r="G204" s="157">
        <f t="shared" si="104"/>
        <v>0</v>
      </c>
      <c r="H204" s="197">
        <f>'Core Indicators'!AH226</f>
        <v>0</v>
      </c>
      <c r="I204" s="197">
        <f>'Core Indicators'!AP226</f>
        <v>0</v>
      </c>
      <c r="J204" s="197">
        <f>'Core Indicators'!BN226</f>
        <v>0</v>
      </c>
      <c r="K204" s="197">
        <f t="shared" si="105"/>
        <v>0</v>
      </c>
      <c r="L204" s="242">
        <f t="shared" si="106"/>
        <v>0</v>
      </c>
      <c r="M204" s="265" t="e">
        <f t="shared" si="107"/>
        <v>#DIV/0!</v>
      </c>
      <c r="N204" s="198">
        <f>'Core Indicators'!DJ226</f>
        <v>0</v>
      </c>
      <c r="O204" s="198">
        <f>'Core Indicators'!DR226</f>
        <v>0</v>
      </c>
      <c r="P204" s="198">
        <f>'Core Indicators'!DZ226</f>
        <v>0</v>
      </c>
      <c r="Q204" s="198">
        <f>'Core Indicators'!EH226</f>
        <v>0</v>
      </c>
      <c r="R204" s="198">
        <f>'Core Indicators'!EP226</f>
        <v>0</v>
      </c>
      <c r="S204" s="157">
        <f t="shared" si="108"/>
        <v>0</v>
      </c>
      <c r="T204" s="157" t="e">
        <f t="shared" si="109"/>
        <v>#DIV/0!</v>
      </c>
      <c r="U204" s="197">
        <v>1</v>
      </c>
      <c r="V204" s="197">
        <v>1</v>
      </c>
      <c r="W204" s="197">
        <f>'Core Indicators'!EX226</f>
        <v>0</v>
      </c>
      <c r="X204" s="157" t="e">
        <f t="shared" si="110"/>
        <v>#DIV/0!</v>
      </c>
      <c r="Y204" s="197">
        <v>1</v>
      </c>
      <c r="Z204" s="157" t="e">
        <f t="shared" si="111"/>
        <v>#DIV/0!</v>
      </c>
      <c r="AA204" s="197">
        <f>'Core Indicators'!FF226</f>
        <v>0</v>
      </c>
      <c r="AB204" s="197" t="e">
        <f t="shared" si="112"/>
        <v>#DIV/0!</v>
      </c>
      <c r="AC204" s="178">
        <f>'Core Indicators'!GD226</f>
        <v>0</v>
      </c>
      <c r="AD204" s="178">
        <f>'Core Indicators'!GL226</f>
        <v>0</v>
      </c>
      <c r="AE204" s="178">
        <f>'Core Indicators'!GT226</f>
        <v>0</v>
      </c>
      <c r="AF204" s="178">
        <f>'Core Indicators'!HB226</f>
        <v>0</v>
      </c>
      <c r="AG204" s="178" t="e">
        <f t="shared" si="113"/>
        <v>#DIV/0!</v>
      </c>
      <c r="AH204" s="178">
        <f>'Core Indicators'!HJ226</f>
        <v>0</v>
      </c>
      <c r="AI204" s="178">
        <f>'Core Indicators'!HR226</f>
        <v>0</v>
      </c>
      <c r="AJ204" s="178" t="e">
        <f t="shared" si="114"/>
        <v>#DIV/0!</v>
      </c>
      <c r="AK204" s="178">
        <f>'Core Indicators'!HZ226</f>
        <v>0</v>
      </c>
      <c r="AL204" s="178">
        <f>'Core Indicators'!IH226</f>
        <v>0</v>
      </c>
      <c r="AM204" s="178">
        <f>'Core Indicators'!IP226</f>
        <v>0</v>
      </c>
      <c r="AN204" s="178" t="e">
        <f t="shared" si="115"/>
        <v>#DIV/0!</v>
      </c>
    </row>
    <row r="205" spans="1:40" x14ac:dyDescent="0.25">
      <c r="A205" s="197">
        <f>Lists!C:C</f>
        <v>0</v>
      </c>
      <c r="B205" s="242">
        <f t="shared" si="101"/>
        <v>0</v>
      </c>
      <c r="C205" s="157">
        <f t="shared" si="102"/>
        <v>0</v>
      </c>
      <c r="D205" s="265">
        <f t="shared" si="103"/>
        <v>0</v>
      </c>
      <c r="E205" s="197">
        <f>'Core Indicators'!R227</f>
        <v>0</v>
      </c>
      <c r="F205" s="197">
        <f>'Core Indicators'!Z227</f>
        <v>0</v>
      </c>
      <c r="G205" s="157">
        <f t="shared" si="104"/>
        <v>0</v>
      </c>
      <c r="H205" s="197">
        <f>'Core Indicators'!AH227</f>
        <v>0</v>
      </c>
      <c r="I205" s="197">
        <f>'Core Indicators'!AP227</f>
        <v>0</v>
      </c>
      <c r="J205" s="197">
        <f>'Core Indicators'!BN227</f>
        <v>0</v>
      </c>
      <c r="K205" s="197">
        <f t="shared" si="105"/>
        <v>0</v>
      </c>
      <c r="L205" s="242">
        <f t="shared" si="106"/>
        <v>0</v>
      </c>
      <c r="M205" s="265" t="e">
        <f t="shared" si="107"/>
        <v>#DIV/0!</v>
      </c>
      <c r="N205" s="198">
        <f>'Core Indicators'!DJ227</f>
        <v>0</v>
      </c>
      <c r="O205" s="198">
        <f>'Core Indicators'!DR227</f>
        <v>0</v>
      </c>
      <c r="P205" s="198">
        <f>'Core Indicators'!DZ227</f>
        <v>0</v>
      </c>
      <c r="Q205" s="198">
        <f>'Core Indicators'!EH227</f>
        <v>0</v>
      </c>
      <c r="R205" s="198">
        <f>'Core Indicators'!EP227</f>
        <v>0</v>
      </c>
      <c r="S205" s="157">
        <f t="shared" si="108"/>
        <v>0</v>
      </c>
      <c r="T205" s="157" t="e">
        <f t="shared" si="109"/>
        <v>#DIV/0!</v>
      </c>
      <c r="U205" s="197">
        <v>1</v>
      </c>
      <c r="V205" s="197">
        <v>1</v>
      </c>
      <c r="W205" s="197">
        <f>'Core Indicators'!EX227</f>
        <v>0</v>
      </c>
      <c r="X205" s="157" t="e">
        <f t="shared" si="110"/>
        <v>#DIV/0!</v>
      </c>
      <c r="Y205" s="197">
        <v>1</v>
      </c>
      <c r="Z205" s="157" t="e">
        <f t="shared" si="111"/>
        <v>#DIV/0!</v>
      </c>
      <c r="AA205" s="197">
        <f>'Core Indicators'!FF227</f>
        <v>0</v>
      </c>
      <c r="AB205" s="197" t="e">
        <f t="shared" si="112"/>
        <v>#DIV/0!</v>
      </c>
      <c r="AC205" s="178">
        <f>'Core Indicators'!GD227</f>
        <v>0</v>
      </c>
      <c r="AD205" s="178">
        <f>'Core Indicators'!GL227</f>
        <v>0</v>
      </c>
      <c r="AE205" s="178">
        <f>'Core Indicators'!GT227</f>
        <v>0</v>
      </c>
      <c r="AF205" s="178">
        <f>'Core Indicators'!HB227</f>
        <v>0</v>
      </c>
      <c r="AG205" s="178" t="e">
        <f t="shared" si="113"/>
        <v>#DIV/0!</v>
      </c>
      <c r="AH205" s="178">
        <f>'Core Indicators'!HJ227</f>
        <v>0</v>
      </c>
      <c r="AI205" s="178">
        <f>'Core Indicators'!HR227</f>
        <v>0</v>
      </c>
      <c r="AJ205" s="178" t="e">
        <f t="shared" si="114"/>
        <v>#DIV/0!</v>
      </c>
      <c r="AK205" s="178">
        <f>'Core Indicators'!HZ227</f>
        <v>0</v>
      </c>
      <c r="AL205" s="178">
        <f>'Core Indicators'!IH227</f>
        <v>0</v>
      </c>
      <c r="AM205" s="178">
        <f>'Core Indicators'!IP227</f>
        <v>0</v>
      </c>
      <c r="AN205" s="178" t="e">
        <f t="shared" si="115"/>
        <v>#DIV/0!</v>
      </c>
    </row>
    <row r="206" spans="1:40" x14ac:dyDescent="0.25">
      <c r="A206" s="197">
        <f>Lists!C:C</f>
        <v>0</v>
      </c>
      <c r="B206" s="242">
        <f t="shared" si="101"/>
        <v>0</v>
      </c>
      <c r="C206" s="157">
        <f t="shared" si="102"/>
        <v>0</v>
      </c>
      <c r="D206" s="265">
        <f t="shared" si="103"/>
        <v>0</v>
      </c>
      <c r="E206" s="197">
        <f>'Core Indicators'!R228</f>
        <v>0</v>
      </c>
      <c r="F206" s="197">
        <f>'Core Indicators'!Z228</f>
        <v>0</v>
      </c>
      <c r="G206" s="157">
        <f t="shared" si="104"/>
        <v>0</v>
      </c>
      <c r="H206" s="197">
        <f>'Core Indicators'!AH228</f>
        <v>0</v>
      </c>
      <c r="I206" s="197">
        <f>'Core Indicators'!AP228</f>
        <v>0</v>
      </c>
      <c r="J206" s="197">
        <f>'Core Indicators'!BN228</f>
        <v>0</v>
      </c>
      <c r="K206" s="197">
        <f t="shared" si="105"/>
        <v>0</v>
      </c>
      <c r="L206" s="242">
        <f t="shared" si="106"/>
        <v>0</v>
      </c>
      <c r="M206" s="265" t="e">
        <f t="shared" si="107"/>
        <v>#DIV/0!</v>
      </c>
      <c r="N206" s="198">
        <f>'Core Indicators'!DJ228</f>
        <v>0</v>
      </c>
      <c r="O206" s="198">
        <f>'Core Indicators'!DR228</f>
        <v>0</v>
      </c>
      <c r="P206" s="198">
        <f>'Core Indicators'!DZ228</f>
        <v>0</v>
      </c>
      <c r="Q206" s="198">
        <f>'Core Indicators'!EH228</f>
        <v>0</v>
      </c>
      <c r="R206" s="198">
        <f>'Core Indicators'!EP228</f>
        <v>0</v>
      </c>
      <c r="S206" s="157">
        <f t="shared" si="108"/>
        <v>0</v>
      </c>
      <c r="T206" s="157" t="e">
        <f t="shared" si="109"/>
        <v>#DIV/0!</v>
      </c>
      <c r="U206" s="197">
        <v>1</v>
      </c>
      <c r="V206" s="197">
        <v>1</v>
      </c>
      <c r="W206" s="197">
        <f>'Core Indicators'!EX228</f>
        <v>0</v>
      </c>
      <c r="X206" s="157" t="e">
        <f t="shared" si="110"/>
        <v>#DIV/0!</v>
      </c>
      <c r="Y206" s="197">
        <v>1</v>
      </c>
      <c r="Z206" s="157" t="e">
        <f t="shared" si="111"/>
        <v>#DIV/0!</v>
      </c>
      <c r="AA206" s="197">
        <f>'Core Indicators'!FF228</f>
        <v>0</v>
      </c>
      <c r="AB206" s="197" t="e">
        <f t="shared" si="112"/>
        <v>#DIV/0!</v>
      </c>
      <c r="AC206" s="178">
        <f>'Core Indicators'!GD228</f>
        <v>0</v>
      </c>
      <c r="AD206" s="178">
        <f>'Core Indicators'!GL228</f>
        <v>0</v>
      </c>
      <c r="AE206" s="178">
        <f>'Core Indicators'!GT228</f>
        <v>0</v>
      </c>
      <c r="AF206" s="178">
        <f>'Core Indicators'!HB228</f>
        <v>0</v>
      </c>
      <c r="AG206" s="178" t="e">
        <f t="shared" si="113"/>
        <v>#DIV/0!</v>
      </c>
      <c r="AH206" s="178">
        <f>'Core Indicators'!HJ228</f>
        <v>0</v>
      </c>
      <c r="AI206" s="178">
        <f>'Core Indicators'!HR228</f>
        <v>0</v>
      </c>
      <c r="AJ206" s="178" t="e">
        <f t="shared" si="114"/>
        <v>#DIV/0!</v>
      </c>
      <c r="AK206" s="178">
        <f>'Core Indicators'!HZ228</f>
        <v>0</v>
      </c>
      <c r="AL206" s="178">
        <f>'Core Indicators'!IH228</f>
        <v>0</v>
      </c>
      <c r="AM206" s="178">
        <f>'Core Indicators'!IP228</f>
        <v>0</v>
      </c>
      <c r="AN206" s="178" t="e">
        <f t="shared" si="115"/>
        <v>#DIV/0!</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V135"/>
  <sheetViews>
    <sheetView workbookViewId="0">
      <selection activeCell="B9" sqref="B9"/>
    </sheetView>
  </sheetViews>
  <sheetFormatPr defaultRowHeight="15" x14ac:dyDescent="0.25"/>
  <cols>
    <col min="2" max="2" width="10.5703125" style="208" bestFit="1" customWidth="1"/>
    <col min="3" max="3" width="9.5703125" style="208" customWidth="1"/>
  </cols>
  <sheetData>
    <row r="1" spans="1:22" x14ac:dyDescent="0.25">
      <c r="A1" s="308"/>
      <c r="B1" s="288"/>
      <c r="C1" s="288"/>
      <c r="D1" s="288"/>
      <c r="E1" s="288"/>
      <c r="F1" s="288"/>
      <c r="G1" s="288"/>
      <c r="H1" s="288"/>
      <c r="I1" s="288"/>
      <c r="J1" s="288"/>
      <c r="K1" s="288"/>
      <c r="L1" s="288"/>
      <c r="M1" s="288"/>
      <c r="N1" s="288"/>
      <c r="O1" s="288"/>
      <c r="P1" s="288"/>
      <c r="Q1" s="288"/>
      <c r="R1" s="288"/>
      <c r="S1" s="288"/>
      <c r="T1" s="288"/>
      <c r="U1" s="288"/>
      <c r="V1" s="288"/>
    </row>
    <row r="2" spans="1:22" x14ac:dyDescent="0.25">
      <c r="A2" s="199" t="s">
        <v>1</v>
      </c>
      <c r="B2" s="200" t="s">
        <v>7284</v>
      </c>
      <c r="C2" s="200" t="s">
        <v>6898</v>
      </c>
      <c r="D2" s="200" t="s">
        <v>6899</v>
      </c>
      <c r="E2" s="200" t="s">
        <v>6900</v>
      </c>
      <c r="F2" s="200" t="s">
        <v>6903</v>
      </c>
      <c r="G2" s="200" t="s">
        <v>6908</v>
      </c>
      <c r="H2" s="200" t="s">
        <v>6909</v>
      </c>
      <c r="I2" s="200" t="s">
        <v>6910</v>
      </c>
      <c r="J2" s="200" t="s">
        <v>6911</v>
      </c>
      <c r="K2" s="200" t="s">
        <v>6912</v>
      </c>
      <c r="L2" s="200" t="s">
        <v>6853</v>
      </c>
      <c r="M2" s="200" t="s">
        <v>4130</v>
      </c>
      <c r="N2" s="200" t="s">
        <v>4140</v>
      </c>
      <c r="O2" s="200" t="s">
        <v>4132</v>
      </c>
      <c r="P2" s="200" t="s">
        <v>3172</v>
      </c>
      <c r="Q2" s="200" t="s">
        <v>4128</v>
      </c>
      <c r="R2" s="200" t="s">
        <v>4138</v>
      </c>
      <c r="S2" s="200" t="s">
        <v>4134</v>
      </c>
      <c r="T2" s="200" t="s">
        <v>6857</v>
      </c>
      <c r="U2" s="200" t="s">
        <v>4136</v>
      </c>
      <c r="V2" s="200" t="s">
        <v>7285</v>
      </c>
    </row>
    <row r="3" spans="1:22" x14ac:dyDescent="0.25">
      <c r="A3" s="200" t="str">
        <f>Lists!C:C</f>
        <v>AFG001</v>
      </c>
      <c r="B3" s="201">
        <f>_xlfn.DAYS(About!$A$3,'Core Indicators'!U3)</f>
        <v>1066</v>
      </c>
      <c r="C3" s="201">
        <f>_xlfn.DAYS(About!$A$3,'Core Indicators'!AC3)</f>
        <v>338</v>
      </c>
      <c r="D3" s="201">
        <f>_xlfn.DAYS(About!$A$3,'Core Indicators'!AK3)</f>
        <v>338</v>
      </c>
      <c r="E3" s="201">
        <f>_xlfn.DAYS(About!$A$3,'Core Indicators'!AS3)</f>
        <v>3</v>
      </c>
      <c r="F3" s="201">
        <f>_xlfn.DAYS(About!$A$3,'Core Indicators'!BQ3)</f>
        <v>3</v>
      </c>
      <c r="G3" s="201">
        <f>_xlfn.DAYS(About!$A$3,'Core Indicators'!DM3)</f>
        <v>107</v>
      </c>
      <c r="H3" s="201">
        <f>_xlfn.DAYS(About!$A$3,'Core Indicators'!DU3)</f>
        <v>107</v>
      </c>
      <c r="I3" s="201">
        <f>_xlfn.DAYS(About!$A$3,'Core Indicators'!EC3)</f>
        <v>107</v>
      </c>
      <c r="J3" s="201">
        <f>_xlfn.DAYS(About!$A$3,'Core Indicators'!EK3)</f>
        <v>107</v>
      </c>
      <c r="K3" s="201">
        <f>_xlfn.DAYS(About!$A$3,'Core Indicators'!ES3)</f>
        <v>107</v>
      </c>
      <c r="L3" s="201">
        <f>_xlfn.DAYS(About!$A$3,'Core Indicators'!FI3)</f>
        <v>338</v>
      </c>
      <c r="M3" s="201">
        <f>_xlfn.DAYS(About!$A$3,'Core Indicators'!GG3)</f>
        <v>72</v>
      </c>
      <c r="N3" s="201">
        <f>_xlfn.DAYS(About!$A$3,'Core Indicators'!GO3)</f>
        <v>72</v>
      </c>
      <c r="O3" s="201">
        <f>_xlfn.DAYS(About!$A$3,'Core Indicators'!GW3)</f>
        <v>72</v>
      </c>
      <c r="P3" s="201">
        <f>_xlfn.DAYS(About!$A$3,'Core Indicators'!HE3)</f>
        <v>72</v>
      </c>
      <c r="Q3" s="201">
        <f>_xlfn.DAYS(About!$A$3,'Core Indicators'!HM3)</f>
        <v>72</v>
      </c>
      <c r="R3" s="201">
        <f>_xlfn.DAYS(About!$A$3,'Core Indicators'!HU3)</f>
        <v>72</v>
      </c>
      <c r="S3" s="201">
        <f>_xlfn.DAYS(About!$A$3,'Core Indicators'!IC3)</f>
        <v>72</v>
      </c>
      <c r="T3" s="201">
        <f>_xlfn.DAYS(About!$A$3,'Core Indicators'!IK3)</f>
        <v>72</v>
      </c>
      <c r="U3" s="201">
        <f>_xlfn.DAYS(About!$A$3,'Core Indicators'!IS3)</f>
        <v>72</v>
      </c>
      <c r="V3" s="201">
        <f t="shared" ref="V3:V34" si="0">AVERAGE(D3:M3)</f>
        <v>128.9</v>
      </c>
    </row>
    <row r="4" spans="1:22" x14ac:dyDescent="0.25">
      <c r="A4" s="200" t="str">
        <f>Lists!C:C</f>
        <v>AGO002</v>
      </c>
      <c r="B4" s="201">
        <f>_xlfn.DAYS(About!$A$3,'Core Indicators'!U4)</f>
        <v>15</v>
      </c>
      <c r="C4" s="201">
        <f>_xlfn.DAYS(About!$A$3,'Core Indicators'!AC4)</f>
        <v>15</v>
      </c>
      <c r="D4" s="201">
        <f>_xlfn.DAYS(About!$A$3,'Core Indicators'!AK4)</f>
        <v>15</v>
      </c>
      <c r="E4" s="201">
        <f>_xlfn.DAYS(About!$A$3,'Core Indicators'!AS4)</f>
        <v>15</v>
      </c>
      <c r="F4" s="201">
        <f>_xlfn.DAYS(About!$A$3,'Core Indicators'!BQ4)</f>
        <v>15</v>
      </c>
      <c r="G4" s="201">
        <f>_xlfn.DAYS(About!$A$3,'Core Indicators'!DM4)</f>
        <v>15</v>
      </c>
      <c r="H4" s="201">
        <f>_xlfn.DAYS(About!$A$3,'Core Indicators'!DU4)</f>
        <v>15</v>
      </c>
      <c r="I4" s="201">
        <f>_xlfn.DAYS(About!$A$3,'Core Indicators'!EC4)</f>
        <v>15</v>
      </c>
      <c r="J4" s="201">
        <f>_xlfn.DAYS(About!$A$3,'Core Indicators'!EK4)</f>
        <v>15</v>
      </c>
      <c r="K4" s="201">
        <f>_xlfn.DAYS(About!$A$3,'Core Indicators'!ES4)</f>
        <v>15</v>
      </c>
      <c r="L4" s="201">
        <f>_xlfn.DAYS(About!$A$3,'Core Indicators'!FI4)</f>
        <v>11</v>
      </c>
      <c r="M4" s="201">
        <f>_xlfn.DAYS(About!$A$3,'Core Indicators'!GG4)</f>
        <v>15</v>
      </c>
      <c r="N4" s="201">
        <f>_xlfn.DAYS(About!$A$3,'Core Indicators'!GO4)</f>
        <v>15</v>
      </c>
      <c r="O4" s="201">
        <f>_xlfn.DAYS(About!$A$3,'Core Indicators'!GW4)</f>
        <v>15</v>
      </c>
      <c r="P4" s="201">
        <f>_xlfn.DAYS(About!$A$3,'Core Indicators'!HE4)</f>
        <v>15</v>
      </c>
      <c r="Q4" s="201">
        <f>_xlfn.DAYS(About!$A$3,'Core Indicators'!HM4)</f>
        <v>15</v>
      </c>
      <c r="R4" s="201">
        <f>_xlfn.DAYS(About!$A$3,'Core Indicators'!HU4)</f>
        <v>15</v>
      </c>
      <c r="S4" s="201">
        <f>_xlfn.DAYS(About!$A$3,'Core Indicators'!IC4)</f>
        <v>15</v>
      </c>
      <c r="T4" s="201">
        <f>_xlfn.DAYS(About!$A$3,'Core Indicators'!IK4)</f>
        <v>15</v>
      </c>
      <c r="U4" s="201">
        <f>_xlfn.DAYS(About!$A$3,'Core Indicators'!IS4)</f>
        <v>15</v>
      </c>
      <c r="V4" s="201">
        <f t="shared" si="0"/>
        <v>14.6</v>
      </c>
    </row>
    <row r="5" spans="1:22" x14ac:dyDescent="0.25">
      <c r="A5" s="200" t="str">
        <f>Lists!C:C</f>
        <v>ARM002</v>
      </c>
      <c r="B5" s="201">
        <f>_xlfn.DAYS(About!$A$3,'Core Indicators'!U5)</f>
        <v>401</v>
      </c>
      <c r="C5" s="201">
        <f>_xlfn.DAYS(About!$A$3,'Core Indicators'!AC5)</f>
        <v>249</v>
      </c>
      <c r="D5" s="201">
        <f>_xlfn.DAYS(About!$A$3,'Core Indicators'!AK5)</f>
        <v>249</v>
      </c>
      <c r="E5" s="201">
        <f>_xlfn.DAYS(About!$A$3,'Core Indicators'!AS5)</f>
        <v>249</v>
      </c>
      <c r="F5" s="201">
        <f>_xlfn.DAYS(About!$A$3,'Core Indicators'!BQ5)</f>
        <v>148</v>
      </c>
      <c r="G5" s="201">
        <f>_xlfn.DAYS(About!$A$3,'Core Indicators'!DM5)</f>
        <v>249</v>
      </c>
      <c r="H5" s="201">
        <f>_xlfn.DAYS(About!$A$3,'Core Indicators'!DU5)</f>
        <v>249</v>
      </c>
      <c r="I5" s="201">
        <f>_xlfn.DAYS(About!$A$3,'Core Indicators'!EC5)</f>
        <v>249</v>
      </c>
      <c r="J5" s="201">
        <f>_xlfn.DAYS(About!$A$3,'Core Indicators'!EK5)</f>
        <v>338</v>
      </c>
      <c r="K5" s="201">
        <f>_xlfn.DAYS(About!$A$3,'Core Indicators'!ES5)</f>
        <v>338</v>
      </c>
      <c r="L5" s="201">
        <f>_xlfn.DAYS(About!$A$3,'Core Indicators'!FI5)</f>
        <v>338</v>
      </c>
      <c r="M5" s="201">
        <f>_xlfn.DAYS(About!$A$3,'Core Indicators'!GG5)</f>
        <v>65</v>
      </c>
      <c r="N5" s="201">
        <f>_xlfn.DAYS(About!$A$3,'Core Indicators'!GO5)</f>
        <v>65</v>
      </c>
      <c r="O5" s="201">
        <f>_xlfn.DAYS(About!$A$3,'Core Indicators'!GW5)</f>
        <v>65</v>
      </c>
      <c r="P5" s="201">
        <f>_xlfn.DAYS(About!$A$3,'Core Indicators'!HE5)</f>
        <v>65</v>
      </c>
      <c r="Q5" s="201">
        <f>_xlfn.DAYS(About!$A$3,'Core Indicators'!HM5)</f>
        <v>65</v>
      </c>
      <c r="R5" s="201">
        <f>_xlfn.DAYS(About!$A$3,'Core Indicators'!HU5)</f>
        <v>65</v>
      </c>
      <c r="S5" s="201">
        <f>_xlfn.DAYS(About!$A$3,'Core Indicators'!IC5)</f>
        <v>65</v>
      </c>
      <c r="T5" s="201">
        <f>_xlfn.DAYS(About!$A$3,'Core Indicators'!IK5)</f>
        <v>65</v>
      </c>
      <c r="U5" s="201">
        <f>_xlfn.DAYS(About!$A$3,'Core Indicators'!IS5)</f>
        <v>65</v>
      </c>
      <c r="V5" s="201">
        <f t="shared" si="0"/>
        <v>247.2</v>
      </c>
    </row>
    <row r="6" spans="1:22" x14ac:dyDescent="0.25">
      <c r="A6" s="200" t="str">
        <f>Lists!C:C</f>
        <v>AZE002</v>
      </c>
      <c r="B6" s="201">
        <f>_xlfn.DAYS(About!$A$3,'Core Indicators'!U6)</f>
        <v>422</v>
      </c>
      <c r="C6" s="201">
        <f>_xlfn.DAYS(About!$A$3,'Core Indicators'!AC6)</f>
        <v>379</v>
      </c>
      <c r="D6" s="201">
        <f>_xlfn.DAYS(About!$A$3,'Core Indicators'!AK6)</f>
        <v>379</v>
      </c>
      <c r="E6" s="201">
        <f>_xlfn.DAYS(About!$A$3,'Core Indicators'!AS6)</f>
        <v>292</v>
      </c>
      <c r="F6" s="201">
        <f>_xlfn.DAYS(About!$A$3,'Core Indicators'!BQ6)</f>
        <v>401</v>
      </c>
      <c r="G6" s="201">
        <f>_xlfn.DAYS(About!$A$3,'Core Indicators'!DM6)</f>
        <v>422</v>
      </c>
      <c r="H6" s="201">
        <f>_xlfn.DAYS(About!$A$3,'Core Indicators'!DU6)</f>
        <v>422</v>
      </c>
      <c r="I6" s="201">
        <f>_xlfn.DAYS(About!$A$3,'Core Indicators'!EC6)</f>
        <v>422</v>
      </c>
      <c r="J6" s="201">
        <f>_xlfn.DAYS(About!$A$3,'Core Indicators'!EK6)</f>
        <v>422</v>
      </c>
      <c r="K6" s="201">
        <f>_xlfn.DAYS(About!$A$3,'Core Indicators'!ES6)</f>
        <v>422</v>
      </c>
      <c r="L6" s="201">
        <f>_xlfn.DAYS(About!$A$3,'Core Indicators'!FI6)</f>
        <v>422</v>
      </c>
      <c r="M6" s="201">
        <f>_xlfn.DAYS(About!$A$3,'Core Indicators'!GG6)</f>
        <v>65</v>
      </c>
      <c r="N6" s="201">
        <f>_xlfn.DAYS(About!$A$3,'Core Indicators'!GO6)</f>
        <v>65</v>
      </c>
      <c r="O6" s="201">
        <f>_xlfn.DAYS(About!$A$3,'Core Indicators'!GW6)</f>
        <v>65</v>
      </c>
      <c r="P6" s="201">
        <f>_xlfn.DAYS(About!$A$3,'Core Indicators'!HE6)</f>
        <v>65</v>
      </c>
      <c r="Q6" s="201">
        <f>_xlfn.DAYS(About!$A$3,'Core Indicators'!HM6)</f>
        <v>65</v>
      </c>
      <c r="R6" s="201">
        <f>_xlfn.DAYS(About!$A$3,'Core Indicators'!HU6)</f>
        <v>65</v>
      </c>
      <c r="S6" s="201">
        <f>_xlfn.DAYS(About!$A$3,'Core Indicators'!IC6)</f>
        <v>65</v>
      </c>
      <c r="T6" s="201">
        <f>_xlfn.DAYS(About!$A$3,'Core Indicators'!IK6)</f>
        <v>65</v>
      </c>
      <c r="U6" s="201">
        <f>_xlfn.DAYS(About!$A$3,'Core Indicators'!IS6)</f>
        <v>65</v>
      </c>
      <c r="V6" s="201">
        <f t="shared" si="0"/>
        <v>366.9</v>
      </c>
    </row>
    <row r="7" spans="1:22" x14ac:dyDescent="0.25">
      <c r="A7" s="200" t="str">
        <f>Lists!C:C</f>
        <v>BDI001</v>
      </c>
      <c r="B7" s="201">
        <f>_xlfn.DAYS(About!$A$3,'Core Indicators'!U7)</f>
        <v>451</v>
      </c>
      <c r="C7" s="201">
        <f>_xlfn.DAYS(About!$A$3,'Core Indicators'!AC7)</f>
        <v>282</v>
      </c>
      <c r="D7" s="201">
        <f>_xlfn.DAYS(About!$A$3,'Core Indicators'!AK7)</f>
        <v>282</v>
      </c>
      <c r="E7" s="201">
        <f>_xlfn.DAYS(About!$A$3,'Core Indicators'!AS7)</f>
        <v>282</v>
      </c>
      <c r="F7" s="201">
        <f>_xlfn.DAYS(About!$A$3,'Core Indicators'!BQ7)</f>
        <v>282</v>
      </c>
      <c r="G7" s="201">
        <f>_xlfn.DAYS(About!$A$3,'Core Indicators'!DM7)</f>
        <v>282</v>
      </c>
      <c r="H7" s="201">
        <f>_xlfn.DAYS(About!$A$3,'Core Indicators'!DU7)</f>
        <v>282</v>
      </c>
      <c r="I7" s="201">
        <f>_xlfn.DAYS(About!$A$3,'Core Indicators'!EC7)</f>
        <v>282</v>
      </c>
      <c r="J7" s="201">
        <f>_xlfn.DAYS(About!$A$3,'Core Indicators'!EK7)</f>
        <v>282</v>
      </c>
      <c r="K7" s="201">
        <f>_xlfn.DAYS(About!$A$3,'Core Indicators'!ES7)</f>
        <v>282</v>
      </c>
      <c r="L7" s="201">
        <f>_xlfn.DAYS(About!$A$3,'Core Indicators'!FI7)</f>
        <v>1038</v>
      </c>
      <c r="M7" s="201">
        <f>_xlfn.DAYS(About!$A$3,'Core Indicators'!GG7)</f>
        <v>63</v>
      </c>
      <c r="N7" s="201">
        <f>_xlfn.DAYS(About!$A$3,'Core Indicators'!GO7)</f>
        <v>63</v>
      </c>
      <c r="O7" s="201">
        <f>_xlfn.DAYS(About!$A$3,'Core Indicators'!GW7)</f>
        <v>63</v>
      </c>
      <c r="P7" s="201">
        <f>_xlfn.DAYS(About!$A$3,'Core Indicators'!HE7)</f>
        <v>63</v>
      </c>
      <c r="Q7" s="201">
        <f>_xlfn.DAYS(About!$A$3,'Core Indicators'!HM7)</f>
        <v>63</v>
      </c>
      <c r="R7" s="201">
        <f>_xlfn.DAYS(About!$A$3,'Core Indicators'!HU7)</f>
        <v>63</v>
      </c>
      <c r="S7" s="201">
        <f>_xlfn.DAYS(About!$A$3,'Core Indicators'!IC7)</f>
        <v>63</v>
      </c>
      <c r="T7" s="201">
        <f>_xlfn.DAYS(About!$A$3,'Core Indicators'!IK7)</f>
        <v>63</v>
      </c>
      <c r="U7" s="201">
        <f>_xlfn.DAYS(About!$A$3,'Core Indicators'!IS7)</f>
        <v>63</v>
      </c>
      <c r="V7" s="201">
        <f t="shared" si="0"/>
        <v>335.7</v>
      </c>
    </row>
    <row r="8" spans="1:22" x14ac:dyDescent="0.25">
      <c r="A8" s="200" t="str">
        <f>Lists!C:C</f>
        <v>BFA002</v>
      </c>
      <c r="B8" s="201">
        <f>_xlfn.DAYS(About!$A$3,'Core Indicators'!U8)</f>
        <v>184</v>
      </c>
      <c r="C8" s="201">
        <f>_xlfn.DAYS(About!$A$3,'Core Indicators'!AC8)</f>
        <v>184</v>
      </c>
      <c r="D8" s="201">
        <f>_xlfn.DAYS(About!$A$3,'Core Indicators'!AK8)</f>
        <v>184</v>
      </c>
      <c r="E8" s="201">
        <f>_xlfn.DAYS(About!$A$3,'Core Indicators'!AS8)</f>
        <v>42</v>
      </c>
      <c r="F8" s="201">
        <f>_xlfn.DAYS(About!$A$3,'Core Indicators'!BQ8)</f>
        <v>42</v>
      </c>
      <c r="G8" s="201">
        <f>_xlfn.DAYS(About!$A$3,'Core Indicators'!DM8)</f>
        <v>184</v>
      </c>
      <c r="H8" s="201">
        <f>_xlfn.DAYS(About!$A$3,'Core Indicators'!DU8)</f>
        <v>184</v>
      </c>
      <c r="I8" s="201">
        <f>_xlfn.DAYS(About!$A$3,'Core Indicators'!EC8)</f>
        <v>184</v>
      </c>
      <c r="J8" s="201">
        <f>_xlfn.DAYS(About!$A$3,'Core Indicators'!EK8)</f>
        <v>184</v>
      </c>
      <c r="K8" s="201">
        <f>_xlfn.DAYS(About!$A$3,'Core Indicators'!ES8)</f>
        <v>184</v>
      </c>
      <c r="L8" s="201">
        <f>_xlfn.DAYS(About!$A$3,'Core Indicators'!FI8)</f>
        <v>1050</v>
      </c>
      <c r="M8" s="201">
        <f>_xlfn.DAYS(About!$A$3,'Core Indicators'!GG8)</f>
        <v>65</v>
      </c>
      <c r="N8" s="201">
        <f>_xlfn.DAYS(About!$A$3,'Core Indicators'!GO8)</f>
        <v>65</v>
      </c>
      <c r="O8" s="201">
        <f>_xlfn.DAYS(About!$A$3,'Core Indicators'!GW8)</f>
        <v>65</v>
      </c>
      <c r="P8" s="201">
        <f>_xlfn.DAYS(About!$A$3,'Core Indicators'!HE8)</f>
        <v>65</v>
      </c>
      <c r="Q8" s="201">
        <f>_xlfn.DAYS(About!$A$3,'Core Indicators'!HM8)</f>
        <v>66</v>
      </c>
      <c r="R8" s="201">
        <f>_xlfn.DAYS(About!$A$3,'Core Indicators'!HU8)</f>
        <v>65</v>
      </c>
      <c r="S8" s="201">
        <f>_xlfn.DAYS(About!$A$3,'Core Indicators'!IC8)</f>
        <v>65</v>
      </c>
      <c r="T8" s="201">
        <f>_xlfn.DAYS(About!$A$3,'Core Indicators'!IK8)</f>
        <v>65</v>
      </c>
      <c r="U8" s="201">
        <f>_xlfn.DAYS(About!$A$3,'Core Indicators'!IS8)</f>
        <v>65</v>
      </c>
      <c r="V8" s="201">
        <f t="shared" si="0"/>
        <v>230.3</v>
      </c>
    </row>
    <row r="9" spans="1:22" x14ac:dyDescent="0.25">
      <c r="A9" s="200" t="str">
        <f>Lists!C:C</f>
        <v>BGD002</v>
      </c>
      <c r="B9" s="201">
        <f>_xlfn.DAYS(About!$A$3,'Core Indicators'!U9)</f>
        <v>338</v>
      </c>
      <c r="C9" s="201">
        <f>_xlfn.DAYS(About!$A$3,'Core Indicators'!AC9)</f>
        <v>227</v>
      </c>
      <c r="D9" s="201">
        <f>_xlfn.DAYS(About!$A$3,'Core Indicators'!AK9)</f>
        <v>227</v>
      </c>
      <c r="E9" s="201">
        <f>_xlfn.DAYS(About!$A$3,'Core Indicators'!AS9)</f>
        <v>227</v>
      </c>
      <c r="F9" s="201">
        <f>_xlfn.DAYS(About!$A$3,'Core Indicators'!BQ9)</f>
        <v>46</v>
      </c>
      <c r="G9" s="201">
        <f>_xlfn.DAYS(About!$A$3,'Core Indicators'!DM9)</f>
        <v>95</v>
      </c>
      <c r="H9" s="201">
        <f>_xlfn.DAYS(About!$A$3,'Core Indicators'!DU9)</f>
        <v>95</v>
      </c>
      <c r="I9" s="201">
        <f>_xlfn.DAYS(About!$A$3,'Core Indicators'!EC9)</f>
        <v>102</v>
      </c>
      <c r="J9" s="201">
        <f>_xlfn.DAYS(About!$A$3,'Core Indicators'!EK9)</f>
        <v>95</v>
      </c>
      <c r="K9" s="201">
        <f>_xlfn.DAYS(About!$A$3,'Core Indicators'!ES9)</f>
        <v>95</v>
      </c>
      <c r="L9" s="201">
        <f>_xlfn.DAYS(About!$A$3,'Core Indicators'!FI9)</f>
        <v>641</v>
      </c>
      <c r="M9" s="201">
        <f>_xlfn.DAYS(About!$A$3,'Core Indicators'!GG9)</f>
        <v>68</v>
      </c>
      <c r="N9" s="201">
        <f>_xlfn.DAYS(About!$A$3,'Core Indicators'!GO9)</f>
        <v>68</v>
      </c>
      <c r="O9" s="201">
        <f>_xlfn.DAYS(About!$A$3,'Core Indicators'!GW9)</f>
        <v>68</v>
      </c>
      <c r="P9" s="201">
        <f>_xlfn.DAYS(About!$A$3,'Core Indicators'!HE9)</f>
        <v>206</v>
      </c>
      <c r="Q9" s="201">
        <f>_xlfn.DAYS(About!$A$3,'Core Indicators'!HM9)</f>
        <v>72</v>
      </c>
      <c r="R9" s="201">
        <f>_xlfn.DAYS(About!$A$3,'Core Indicators'!HU9)</f>
        <v>72</v>
      </c>
      <c r="S9" s="201">
        <f>_xlfn.DAYS(About!$A$3,'Core Indicators'!IC9)</f>
        <v>68</v>
      </c>
      <c r="T9" s="201">
        <f>_xlfn.DAYS(About!$A$3,'Core Indicators'!IK9)</f>
        <v>68</v>
      </c>
      <c r="U9" s="201">
        <f>_xlfn.DAYS(About!$A$3,'Core Indicators'!IS9)</f>
        <v>68</v>
      </c>
      <c r="V9" s="201">
        <f t="shared" si="0"/>
        <v>169.1</v>
      </c>
    </row>
    <row r="10" spans="1:22" x14ac:dyDescent="0.25">
      <c r="A10" s="200" t="str">
        <f>Lists!C:C</f>
        <v>BRA002</v>
      </c>
      <c r="B10" s="201">
        <f>_xlfn.DAYS(About!$A$3,'Core Indicators'!U10)</f>
        <v>763</v>
      </c>
      <c r="C10" s="201">
        <f>_xlfn.DAYS(About!$A$3,'Core Indicators'!AC10)</f>
        <v>36</v>
      </c>
      <c r="D10" s="201">
        <f>_xlfn.DAYS(About!$A$3,'Core Indicators'!AK10)</f>
        <v>36</v>
      </c>
      <c r="E10" s="201">
        <f>_xlfn.DAYS(About!$A$3,'Core Indicators'!AS10)</f>
        <v>336</v>
      </c>
      <c r="F10" s="201">
        <f>_xlfn.DAYS(About!$A$3,'Core Indicators'!BQ10)</f>
        <v>451</v>
      </c>
      <c r="G10" s="201">
        <f>_xlfn.DAYS(About!$A$3,'Core Indicators'!DM10)</f>
        <v>36</v>
      </c>
      <c r="H10" s="201">
        <f>_xlfn.DAYS(About!$A$3,'Core Indicators'!DU10)</f>
        <v>36</v>
      </c>
      <c r="I10" s="201">
        <f>_xlfn.DAYS(About!$A$3,'Core Indicators'!EC10)</f>
        <v>36</v>
      </c>
      <c r="J10" s="201">
        <f>_xlfn.DAYS(About!$A$3,'Core Indicators'!EK10)</f>
        <v>336</v>
      </c>
      <c r="K10" s="201">
        <f>_xlfn.DAYS(About!$A$3,'Core Indicators'!ES10)</f>
        <v>336</v>
      </c>
      <c r="L10" s="201">
        <f>_xlfn.DAYS(About!$A$3,'Core Indicators'!FI10)</f>
        <v>1050</v>
      </c>
      <c r="M10" s="201">
        <f>_xlfn.DAYS(About!$A$3,'Core Indicators'!GG10)</f>
        <v>64</v>
      </c>
      <c r="N10" s="201">
        <f>_xlfn.DAYS(About!$A$3,'Core Indicators'!GO10)</f>
        <v>64</v>
      </c>
      <c r="O10" s="201">
        <f>_xlfn.DAYS(About!$A$3,'Core Indicators'!GW10)</f>
        <v>64</v>
      </c>
      <c r="P10" s="201">
        <f>_xlfn.DAYS(About!$A$3,'Core Indicators'!HE10)</f>
        <v>64</v>
      </c>
      <c r="Q10" s="201">
        <f>_xlfn.DAYS(About!$A$3,'Core Indicators'!HM10)</f>
        <v>64</v>
      </c>
      <c r="R10" s="201">
        <f>_xlfn.DAYS(About!$A$3,'Core Indicators'!HU10)</f>
        <v>64</v>
      </c>
      <c r="S10" s="201">
        <f>_xlfn.DAYS(About!$A$3,'Core Indicators'!IC10)</f>
        <v>64</v>
      </c>
      <c r="T10" s="201">
        <f>_xlfn.DAYS(About!$A$3,'Core Indicators'!IK10)</f>
        <v>64</v>
      </c>
      <c r="U10" s="201">
        <f>_xlfn.DAYS(About!$A$3,'Core Indicators'!IS10)</f>
        <v>64</v>
      </c>
      <c r="V10" s="201">
        <f t="shared" si="0"/>
        <v>271.7</v>
      </c>
    </row>
    <row r="11" spans="1:22" x14ac:dyDescent="0.25">
      <c r="A11" s="200" t="str">
        <f>Lists!C:C</f>
        <v>CAF001</v>
      </c>
      <c r="B11" s="201">
        <f>_xlfn.DAYS(About!$A$3,'Core Indicators'!U11)</f>
        <v>1053</v>
      </c>
      <c r="C11" s="201">
        <f>_xlfn.DAYS(About!$A$3,'Core Indicators'!AC11)</f>
        <v>374</v>
      </c>
      <c r="D11" s="201">
        <f>_xlfn.DAYS(About!$A$3,'Core Indicators'!AK11)</f>
        <v>374</v>
      </c>
      <c r="E11" s="201">
        <f>_xlfn.DAYS(About!$A$3,'Core Indicators'!AS11)</f>
        <v>94</v>
      </c>
      <c r="F11" s="201">
        <f>_xlfn.DAYS(About!$A$3,'Core Indicators'!BQ11)</f>
        <v>94</v>
      </c>
      <c r="G11" s="201">
        <f>_xlfn.DAYS(About!$A$3,'Core Indicators'!DM11)</f>
        <v>430</v>
      </c>
      <c r="H11" s="201">
        <f>_xlfn.DAYS(About!$A$3,'Core Indicators'!DU11)</f>
        <v>430</v>
      </c>
      <c r="I11" s="201">
        <f>_xlfn.DAYS(About!$A$3,'Core Indicators'!EC11)</f>
        <v>430</v>
      </c>
      <c r="J11" s="201">
        <f>_xlfn.DAYS(About!$A$3,'Core Indicators'!EK11)</f>
        <v>430</v>
      </c>
      <c r="K11" s="201">
        <f>_xlfn.DAYS(About!$A$3,'Core Indicators'!ES11)</f>
        <v>430</v>
      </c>
      <c r="L11" s="201">
        <f>_xlfn.DAYS(About!$A$3,'Core Indicators'!FI11)</f>
        <v>641</v>
      </c>
      <c r="M11" s="201">
        <f>_xlfn.DAYS(About!$A$3,'Core Indicators'!GG11)</f>
        <v>65</v>
      </c>
      <c r="N11" s="201">
        <f>_xlfn.DAYS(About!$A$3,'Core Indicators'!GO11)</f>
        <v>65</v>
      </c>
      <c r="O11" s="201">
        <f>_xlfn.DAYS(About!$A$3,'Core Indicators'!GW11)</f>
        <v>65</v>
      </c>
      <c r="P11" s="201">
        <f>_xlfn.DAYS(About!$A$3,'Core Indicators'!HE11)</f>
        <v>65</v>
      </c>
      <c r="Q11" s="201">
        <f>_xlfn.DAYS(About!$A$3,'Core Indicators'!HM11)</f>
        <v>65</v>
      </c>
      <c r="R11" s="201">
        <f>_xlfn.DAYS(About!$A$3,'Core Indicators'!HU11)</f>
        <v>65</v>
      </c>
      <c r="S11" s="201">
        <f>_xlfn.DAYS(About!$A$3,'Core Indicators'!IC11)</f>
        <v>65</v>
      </c>
      <c r="T11" s="201">
        <f>_xlfn.DAYS(About!$A$3,'Core Indicators'!IK11)</f>
        <v>65</v>
      </c>
      <c r="U11" s="201">
        <f>_xlfn.DAYS(About!$A$3,'Core Indicators'!IS11)</f>
        <v>65</v>
      </c>
      <c r="V11" s="201">
        <f t="shared" si="0"/>
        <v>341.8</v>
      </c>
    </row>
    <row r="12" spans="1:22" x14ac:dyDescent="0.25">
      <c r="A12" s="200" t="str">
        <f>Lists!C:C</f>
        <v>CMR001</v>
      </c>
      <c r="B12" s="201">
        <f>_xlfn.DAYS(About!$A$3,'Core Indicators'!U12)</f>
        <v>215</v>
      </c>
      <c r="C12" s="201">
        <f>_xlfn.DAYS(About!$A$3,'Core Indicators'!AC12)</f>
        <v>215</v>
      </c>
      <c r="D12" s="201">
        <f>_xlfn.DAYS(About!$A$3,'Core Indicators'!AK12)</f>
        <v>215</v>
      </c>
      <c r="E12" s="201">
        <f>_xlfn.DAYS(About!$A$3,'Core Indicators'!AS12)</f>
        <v>39</v>
      </c>
      <c r="F12" s="201">
        <f>_xlfn.DAYS(About!$A$3,'Core Indicators'!BQ12)</f>
        <v>39</v>
      </c>
      <c r="G12" s="201">
        <f>_xlfn.DAYS(About!$A$3,'Core Indicators'!DM12)</f>
        <v>214</v>
      </c>
      <c r="H12" s="201">
        <f>_xlfn.DAYS(About!$A$3,'Core Indicators'!DU12)</f>
        <v>214</v>
      </c>
      <c r="I12" s="201">
        <f>_xlfn.DAYS(About!$A$3,'Core Indicators'!EC12)</f>
        <v>214</v>
      </c>
      <c r="J12" s="201">
        <f>_xlfn.DAYS(About!$A$3,'Core Indicators'!EK12)</f>
        <v>214</v>
      </c>
      <c r="K12" s="201">
        <f>_xlfn.DAYS(About!$A$3,'Core Indicators'!ES12)</f>
        <v>214</v>
      </c>
      <c r="L12" s="201">
        <f>_xlfn.DAYS(About!$A$3,'Core Indicators'!FI12)</f>
        <v>1052</v>
      </c>
      <c r="M12" s="201">
        <f>_xlfn.DAYS(About!$A$3,'Core Indicators'!GG12)</f>
        <v>63</v>
      </c>
      <c r="N12" s="201">
        <f>_xlfn.DAYS(About!$A$3,'Core Indicators'!GO12)</f>
        <v>63</v>
      </c>
      <c r="O12" s="201">
        <f>_xlfn.DAYS(About!$A$3,'Core Indicators'!GW12)</f>
        <v>63</v>
      </c>
      <c r="P12" s="201">
        <f>_xlfn.DAYS(About!$A$3,'Core Indicators'!HE12)</f>
        <v>63</v>
      </c>
      <c r="Q12" s="201">
        <f>_xlfn.DAYS(About!$A$3,'Core Indicators'!HM12)</f>
        <v>63</v>
      </c>
      <c r="R12" s="201">
        <f>_xlfn.DAYS(About!$A$3,'Core Indicators'!HU12)</f>
        <v>63</v>
      </c>
      <c r="S12" s="201">
        <f>_xlfn.DAYS(About!$A$3,'Core Indicators'!IC12)</f>
        <v>63</v>
      </c>
      <c r="T12" s="201">
        <f>_xlfn.DAYS(About!$A$3,'Core Indicators'!IK12)</f>
        <v>63</v>
      </c>
      <c r="U12" s="201">
        <f>_xlfn.DAYS(About!$A$3,'Core Indicators'!IS12)</f>
        <v>63</v>
      </c>
      <c r="V12" s="201">
        <f t="shared" si="0"/>
        <v>247.8</v>
      </c>
    </row>
    <row r="13" spans="1:22" x14ac:dyDescent="0.25">
      <c r="A13" s="200" t="str">
        <f>Lists!C:C</f>
        <v>CMR002</v>
      </c>
      <c r="B13" s="201">
        <f>_xlfn.DAYS(About!$A$3,'Core Indicators'!U13)</f>
        <v>864</v>
      </c>
      <c r="C13" s="201">
        <f>_xlfn.DAYS(About!$A$3,'Core Indicators'!AC13)</f>
        <v>66</v>
      </c>
      <c r="D13" s="201">
        <f>_xlfn.DAYS(About!$A$3,'Core Indicators'!AK13)</f>
        <v>66</v>
      </c>
      <c r="E13" s="201">
        <f>_xlfn.DAYS(About!$A$3,'Core Indicators'!AS13)</f>
        <v>87</v>
      </c>
      <c r="F13" s="201">
        <f>_xlfn.DAYS(About!$A$3,'Core Indicators'!BQ13)</f>
        <v>39</v>
      </c>
      <c r="G13" s="201">
        <f>_xlfn.DAYS(About!$A$3,'Core Indicators'!DM13)</f>
        <v>87</v>
      </c>
      <c r="H13" s="201">
        <f>_xlfn.DAYS(About!$A$3,'Core Indicators'!DU13)</f>
        <v>87</v>
      </c>
      <c r="I13" s="201">
        <f>_xlfn.DAYS(About!$A$3,'Core Indicators'!EC13)</f>
        <v>87</v>
      </c>
      <c r="J13" s="201">
        <f>_xlfn.DAYS(About!$A$3,'Core Indicators'!EK13)</f>
        <v>87</v>
      </c>
      <c r="K13" s="201">
        <f>_xlfn.DAYS(About!$A$3,'Core Indicators'!ES13)</f>
        <v>87</v>
      </c>
      <c r="L13" s="201">
        <f>_xlfn.DAYS(About!$A$3,'Core Indicators'!FI13)</f>
        <v>977</v>
      </c>
      <c r="M13" s="201">
        <f>_xlfn.DAYS(About!$A$3,'Core Indicators'!GG13)</f>
        <v>64</v>
      </c>
      <c r="N13" s="201">
        <f>_xlfn.DAYS(About!$A$3,'Core Indicators'!GO13)</f>
        <v>64</v>
      </c>
      <c r="O13" s="201">
        <f>_xlfn.DAYS(About!$A$3,'Core Indicators'!GW13)</f>
        <v>64</v>
      </c>
      <c r="P13" s="201">
        <f>_xlfn.DAYS(About!$A$3,'Core Indicators'!HE13)</f>
        <v>64</v>
      </c>
      <c r="Q13" s="201">
        <f>_xlfn.DAYS(About!$A$3,'Core Indicators'!HM13)</f>
        <v>64</v>
      </c>
      <c r="R13" s="201">
        <f>_xlfn.DAYS(About!$A$3,'Core Indicators'!HU13)</f>
        <v>64</v>
      </c>
      <c r="S13" s="201">
        <f>_xlfn.DAYS(About!$A$3,'Core Indicators'!IC13)</f>
        <v>64</v>
      </c>
      <c r="T13" s="201">
        <f>_xlfn.DAYS(About!$A$3,'Core Indicators'!IK13)</f>
        <v>64</v>
      </c>
      <c r="U13" s="201">
        <f>_xlfn.DAYS(About!$A$3,'Core Indicators'!IS13)</f>
        <v>64</v>
      </c>
      <c r="V13" s="201">
        <f t="shared" si="0"/>
        <v>166.8</v>
      </c>
    </row>
    <row r="14" spans="1:22" x14ac:dyDescent="0.25">
      <c r="A14" s="200" t="str">
        <f>Lists!C:C</f>
        <v>CMR003</v>
      </c>
      <c r="B14" s="201">
        <f>_xlfn.DAYS(About!$A$3,'Core Indicators'!U14)</f>
        <v>1052</v>
      </c>
      <c r="C14" s="201">
        <f>_xlfn.DAYS(About!$A$3,'Core Indicators'!AC14)</f>
        <v>309</v>
      </c>
      <c r="D14" s="201">
        <f>_xlfn.DAYS(About!$A$3,'Core Indicators'!AK14)</f>
        <v>309</v>
      </c>
      <c r="E14" s="201">
        <f>_xlfn.DAYS(About!$A$3,'Core Indicators'!AS14)</f>
        <v>280</v>
      </c>
      <c r="F14" s="201">
        <f>_xlfn.DAYS(About!$A$3,'Core Indicators'!BQ14)</f>
        <v>280</v>
      </c>
      <c r="G14" s="201">
        <f>_xlfn.DAYS(About!$A$3,'Core Indicators'!DM14)</f>
        <v>309</v>
      </c>
      <c r="H14" s="201">
        <f>_xlfn.DAYS(About!$A$3,'Core Indicators'!DU14)</f>
        <v>309</v>
      </c>
      <c r="I14" s="201">
        <f>_xlfn.DAYS(About!$A$3,'Core Indicators'!EC14)</f>
        <v>309</v>
      </c>
      <c r="J14" s="201">
        <f>_xlfn.DAYS(About!$A$3,'Core Indicators'!EK14)</f>
        <v>309</v>
      </c>
      <c r="K14" s="201">
        <f>_xlfn.DAYS(About!$A$3,'Core Indicators'!ES14)</f>
        <v>309</v>
      </c>
      <c r="L14" s="201">
        <f>_xlfn.DAYS(About!$A$3,'Core Indicators'!FI14)</f>
        <v>864</v>
      </c>
      <c r="M14" s="201">
        <f>_xlfn.DAYS(About!$A$3,'Core Indicators'!GG14)</f>
        <v>64</v>
      </c>
      <c r="N14" s="201">
        <f>_xlfn.DAYS(About!$A$3,'Core Indicators'!GO14)</f>
        <v>64</v>
      </c>
      <c r="O14" s="201">
        <f>_xlfn.DAYS(About!$A$3,'Core Indicators'!GW14)</f>
        <v>64</v>
      </c>
      <c r="P14" s="201">
        <f>_xlfn.DAYS(About!$A$3,'Core Indicators'!HE14)</f>
        <v>64</v>
      </c>
      <c r="Q14" s="201">
        <f>_xlfn.DAYS(About!$A$3,'Core Indicators'!HM14)</f>
        <v>64</v>
      </c>
      <c r="R14" s="201">
        <f>_xlfn.DAYS(About!$A$3,'Core Indicators'!HU14)</f>
        <v>64</v>
      </c>
      <c r="S14" s="201">
        <f>_xlfn.DAYS(About!$A$3,'Core Indicators'!IC14)</f>
        <v>64</v>
      </c>
      <c r="T14" s="201">
        <f>_xlfn.DAYS(About!$A$3,'Core Indicators'!IK14)</f>
        <v>64</v>
      </c>
      <c r="U14" s="201">
        <f>_xlfn.DAYS(About!$A$3,'Core Indicators'!IS14)</f>
        <v>64</v>
      </c>
      <c r="V14" s="201">
        <f t="shared" si="0"/>
        <v>334.2</v>
      </c>
    </row>
    <row r="15" spans="1:22" x14ac:dyDescent="0.25">
      <c r="A15" s="200" t="str">
        <f>Lists!C:C</f>
        <v>CMR004</v>
      </c>
      <c r="B15" s="201">
        <f>_xlfn.DAYS(About!$A$3,'Core Indicators'!U15)</f>
        <v>1052</v>
      </c>
      <c r="C15" s="201">
        <f>_xlfn.DAYS(About!$A$3,'Core Indicators'!AC15)</f>
        <v>336</v>
      </c>
      <c r="D15" s="201">
        <f>_xlfn.DAYS(About!$A$3,'Core Indicators'!AK15)</f>
        <v>336</v>
      </c>
      <c r="E15" s="201">
        <f>_xlfn.DAYS(About!$A$3,'Core Indicators'!AS15)</f>
        <v>280</v>
      </c>
      <c r="F15" s="201">
        <f>_xlfn.DAYS(About!$A$3,'Core Indicators'!BQ15)</f>
        <v>336</v>
      </c>
      <c r="G15" s="201">
        <f>_xlfn.DAYS(About!$A$3,'Core Indicators'!DM15)</f>
        <v>336</v>
      </c>
      <c r="H15" s="201">
        <f>_xlfn.DAYS(About!$A$3,'Core Indicators'!DU15)</f>
        <v>336</v>
      </c>
      <c r="I15" s="201">
        <f>_xlfn.DAYS(About!$A$3,'Core Indicators'!EC15)</f>
        <v>336</v>
      </c>
      <c r="J15" s="201">
        <f>_xlfn.DAYS(About!$A$3,'Core Indicators'!EK15)</f>
        <v>336</v>
      </c>
      <c r="K15" s="201">
        <f>_xlfn.DAYS(About!$A$3,'Core Indicators'!ES15)</f>
        <v>336</v>
      </c>
      <c r="L15" s="201">
        <f>_xlfn.DAYS(About!$A$3,'Core Indicators'!FI15)</f>
        <v>1052</v>
      </c>
      <c r="M15" s="201">
        <f>_xlfn.DAYS(About!$A$3,'Core Indicators'!GG15)</f>
        <v>64</v>
      </c>
      <c r="N15" s="201">
        <f>_xlfn.DAYS(About!$A$3,'Core Indicators'!GO15)</f>
        <v>64</v>
      </c>
      <c r="O15" s="201">
        <f>_xlfn.DAYS(About!$A$3,'Core Indicators'!GW15)</f>
        <v>64</v>
      </c>
      <c r="P15" s="201">
        <f>_xlfn.DAYS(About!$A$3,'Core Indicators'!HE15)</f>
        <v>64</v>
      </c>
      <c r="Q15" s="201">
        <f>_xlfn.DAYS(About!$A$3,'Core Indicators'!HM15)</f>
        <v>64</v>
      </c>
      <c r="R15" s="201">
        <f>_xlfn.DAYS(About!$A$3,'Core Indicators'!HU15)</f>
        <v>64</v>
      </c>
      <c r="S15" s="201">
        <f>_xlfn.DAYS(About!$A$3,'Core Indicators'!IC15)</f>
        <v>64</v>
      </c>
      <c r="T15" s="201">
        <f>_xlfn.DAYS(About!$A$3,'Core Indicators'!IK15)</f>
        <v>64</v>
      </c>
      <c r="U15" s="201">
        <f>_xlfn.DAYS(About!$A$3,'Core Indicators'!IS15)</f>
        <v>64</v>
      </c>
      <c r="V15" s="201">
        <f t="shared" si="0"/>
        <v>374.8</v>
      </c>
    </row>
    <row r="16" spans="1:22" x14ac:dyDescent="0.25">
      <c r="A16" s="200" t="str">
        <f>Lists!C:C</f>
        <v>COD001</v>
      </c>
      <c r="B16" s="201">
        <f>_xlfn.DAYS(About!$A$3,'Core Indicators'!U16)</f>
        <v>452</v>
      </c>
      <c r="C16" s="201">
        <f>_xlfn.DAYS(About!$A$3,'Core Indicators'!AC16)</f>
        <v>280</v>
      </c>
      <c r="D16" s="201">
        <f>_xlfn.DAYS(About!$A$3,'Core Indicators'!AK16)</f>
        <v>357</v>
      </c>
      <c r="E16" s="201">
        <f>_xlfn.DAYS(About!$A$3,'Core Indicators'!AS16)</f>
        <v>42</v>
      </c>
      <c r="F16" s="201">
        <f>_xlfn.DAYS(About!$A$3,'Core Indicators'!BQ16)</f>
        <v>42</v>
      </c>
      <c r="G16" s="201">
        <f>_xlfn.DAYS(About!$A$3,'Core Indicators'!DM16)</f>
        <v>357</v>
      </c>
      <c r="H16" s="201">
        <f>_xlfn.DAYS(About!$A$3,'Core Indicators'!DU16)</f>
        <v>357</v>
      </c>
      <c r="I16" s="201">
        <f>_xlfn.DAYS(About!$A$3,'Core Indicators'!EC16)</f>
        <v>357</v>
      </c>
      <c r="J16" s="201">
        <f>_xlfn.DAYS(About!$A$3,'Core Indicators'!EK16)</f>
        <v>357</v>
      </c>
      <c r="K16" s="201">
        <f>_xlfn.DAYS(About!$A$3,'Core Indicators'!ES16)</f>
        <v>357</v>
      </c>
      <c r="L16" s="201">
        <f>_xlfn.DAYS(About!$A$3,'Core Indicators'!FI16)</f>
        <v>1052</v>
      </c>
      <c r="M16" s="201">
        <f>_xlfn.DAYS(About!$A$3,'Core Indicators'!GG16)</f>
        <v>65</v>
      </c>
      <c r="N16" s="201">
        <f>_xlfn.DAYS(About!$A$3,'Core Indicators'!GO16)</f>
        <v>65</v>
      </c>
      <c r="O16" s="201">
        <f>_xlfn.DAYS(About!$A$3,'Core Indicators'!GW16)</f>
        <v>65</v>
      </c>
      <c r="P16" s="201">
        <f>_xlfn.DAYS(About!$A$3,'Core Indicators'!HE16)</f>
        <v>65</v>
      </c>
      <c r="Q16" s="201">
        <f>_xlfn.DAYS(About!$A$3,'Core Indicators'!HM16)</f>
        <v>65</v>
      </c>
      <c r="R16" s="201">
        <f>_xlfn.DAYS(About!$A$3,'Core Indicators'!HU16)</f>
        <v>65</v>
      </c>
      <c r="S16" s="201">
        <f>_xlfn.DAYS(About!$A$3,'Core Indicators'!IC16)</f>
        <v>65</v>
      </c>
      <c r="T16" s="201">
        <f>_xlfn.DAYS(About!$A$3,'Core Indicators'!IK16)</f>
        <v>65</v>
      </c>
      <c r="U16" s="201">
        <f>_xlfn.DAYS(About!$A$3,'Core Indicators'!IS16)</f>
        <v>65</v>
      </c>
      <c r="V16" s="201">
        <f t="shared" si="0"/>
        <v>334.3</v>
      </c>
    </row>
    <row r="17" spans="1:22" x14ac:dyDescent="0.25">
      <c r="A17" s="200" t="str">
        <f>Lists!C:C</f>
        <v>COG001</v>
      </c>
      <c r="B17" s="201">
        <f>_xlfn.DAYS(About!$A$3,'Core Indicators'!U17)</f>
        <v>358</v>
      </c>
      <c r="C17" s="201">
        <f>_xlfn.DAYS(About!$A$3,'Core Indicators'!AC17)</f>
        <v>358</v>
      </c>
      <c r="D17" s="201">
        <f>_xlfn.DAYS(About!$A$3,'Core Indicators'!AK17)</f>
        <v>358</v>
      </c>
      <c r="E17" s="201">
        <f>_xlfn.DAYS(About!$A$3,'Core Indicators'!AS17)</f>
        <v>358</v>
      </c>
      <c r="F17" s="201">
        <f>_xlfn.DAYS(About!$A$3,'Core Indicators'!BQ17)</f>
        <v>358</v>
      </c>
      <c r="G17" s="201">
        <f>_xlfn.DAYS(About!$A$3,'Core Indicators'!DM17)</f>
        <v>358</v>
      </c>
      <c r="H17" s="201">
        <f>_xlfn.DAYS(About!$A$3,'Core Indicators'!DU17)</f>
        <v>358</v>
      </c>
      <c r="I17" s="201">
        <f>_xlfn.DAYS(About!$A$3,'Core Indicators'!EC17)</f>
        <v>358</v>
      </c>
      <c r="J17" s="201">
        <f>_xlfn.DAYS(About!$A$3,'Core Indicators'!EK17)</f>
        <v>358</v>
      </c>
      <c r="K17" s="201">
        <f>_xlfn.DAYS(About!$A$3,'Core Indicators'!ES17)</f>
        <v>358</v>
      </c>
      <c r="L17" s="201">
        <f>_xlfn.DAYS(About!$A$3,'Core Indicators'!FI17)</f>
        <v>358</v>
      </c>
      <c r="M17" s="201">
        <f>_xlfn.DAYS(About!$A$3,'Core Indicators'!GG17)</f>
        <v>64</v>
      </c>
      <c r="N17" s="201">
        <f>_xlfn.DAYS(About!$A$3,'Core Indicators'!GO17)</f>
        <v>64</v>
      </c>
      <c r="O17" s="201">
        <f>_xlfn.DAYS(About!$A$3,'Core Indicators'!GW17)</f>
        <v>64</v>
      </c>
      <c r="P17" s="201">
        <f>_xlfn.DAYS(About!$A$3,'Core Indicators'!HE17)</f>
        <v>64</v>
      </c>
      <c r="Q17" s="201">
        <f>_xlfn.DAYS(About!$A$3,'Core Indicators'!HM17)</f>
        <v>64</v>
      </c>
      <c r="R17" s="201">
        <f>_xlfn.DAYS(About!$A$3,'Core Indicators'!HU17)</f>
        <v>64</v>
      </c>
      <c r="S17" s="201">
        <f>_xlfn.DAYS(About!$A$3,'Core Indicators'!IC17)</f>
        <v>64</v>
      </c>
      <c r="T17" s="201">
        <f>_xlfn.DAYS(About!$A$3,'Core Indicators'!IK17)</f>
        <v>64</v>
      </c>
      <c r="U17" s="201">
        <f>_xlfn.DAYS(About!$A$3,'Core Indicators'!IS17)</f>
        <v>64</v>
      </c>
      <c r="V17" s="201">
        <f t="shared" si="0"/>
        <v>328.6</v>
      </c>
    </row>
    <row r="18" spans="1:22" x14ac:dyDescent="0.25">
      <c r="A18" s="200" t="str">
        <f>Lists!C:C</f>
        <v>COL001</v>
      </c>
      <c r="B18" s="201">
        <f>_xlfn.DAYS(About!$A$3,'Core Indicators'!U18)</f>
        <v>450</v>
      </c>
      <c r="C18" s="201">
        <f>_xlfn.DAYS(About!$A$3,'Core Indicators'!AC18)</f>
        <v>105</v>
      </c>
      <c r="D18" s="201">
        <f>_xlfn.DAYS(About!$A$3,'Core Indicators'!AK18)</f>
        <v>105</v>
      </c>
      <c r="E18" s="201">
        <f>_xlfn.DAYS(About!$A$3,'Core Indicators'!AS18)</f>
        <v>67</v>
      </c>
      <c r="F18" s="201">
        <f>_xlfn.DAYS(About!$A$3,'Core Indicators'!BQ18)</f>
        <v>73</v>
      </c>
      <c r="G18" s="201">
        <f>_xlfn.DAYS(About!$A$3,'Core Indicators'!DM18)</f>
        <v>105</v>
      </c>
      <c r="H18" s="201">
        <f>_xlfn.DAYS(About!$A$3,'Core Indicators'!DU18)</f>
        <v>105</v>
      </c>
      <c r="I18" s="201">
        <f>_xlfn.DAYS(About!$A$3,'Core Indicators'!EC18)</f>
        <v>105</v>
      </c>
      <c r="J18" s="201">
        <f>_xlfn.DAYS(About!$A$3,'Core Indicators'!EK18)</f>
        <v>105</v>
      </c>
      <c r="K18" s="201">
        <f>_xlfn.DAYS(About!$A$3,'Core Indicators'!ES18)</f>
        <v>105</v>
      </c>
      <c r="L18" s="201">
        <f>_xlfn.DAYS(About!$A$3,'Core Indicators'!FI18)</f>
        <v>1051</v>
      </c>
      <c r="M18" s="201">
        <f>_xlfn.DAYS(About!$A$3,'Core Indicators'!GG18)</f>
        <v>78</v>
      </c>
      <c r="N18" s="201">
        <f>_xlfn.DAYS(About!$A$3,'Core Indicators'!GO18)</f>
        <v>78</v>
      </c>
      <c r="O18" s="201">
        <f>_xlfn.DAYS(About!$A$3,'Core Indicators'!GW18)</f>
        <v>78</v>
      </c>
      <c r="P18" s="201">
        <f>_xlfn.DAYS(About!$A$3,'Core Indicators'!HE18)</f>
        <v>78</v>
      </c>
      <c r="Q18" s="201">
        <f>_xlfn.DAYS(About!$A$3,'Core Indicators'!HM18)</f>
        <v>78</v>
      </c>
      <c r="R18" s="201">
        <f>_xlfn.DAYS(About!$A$3,'Core Indicators'!HU18)</f>
        <v>78</v>
      </c>
      <c r="S18" s="201">
        <f>_xlfn.DAYS(About!$A$3,'Core Indicators'!IC18)</f>
        <v>78</v>
      </c>
      <c r="T18" s="201">
        <f>_xlfn.DAYS(About!$A$3,'Core Indicators'!IK18)</f>
        <v>73</v>
      </c>
      <c r="U18" s="201">
        <f>_xlfn.DAYS(About!$A$3,'Core Indicators'!IS18)</f>
        <v>78</v>
      </c>
      <c r="V18" s="201">
        <f t="shared" si="0"/>
        <v>189.9</v>
      </c>
    </row>
    <row r="19" spans="1:22" x14ac:dyDescent="0.25">
      <c r="A19" s="200" t="str">
        <f>Lists!C:C</f>
        <v>COL002</v>
      </c>
      <c r="B19" s="201">
        <f>_xlfn.DAYS(About!$A$3,'Core Indicators'!U19)</f>
        <v>337</v>
      </c>
      <c r="C19" s="201">
        <f>_xlfn.DAYS(About!$A$3,'Core Indicators'!AC19)</f>
        <v>105</v>
      </c>
      <c r="D19" s="201">
        <f>_xlfn.DAYS(About!$A$3,'Core Indicators'!AK19)</f>
        <v>105</v>
      </c>
      <c r="E19" s="201">
        <f>_xlfn.DAYS(About!$A$3,'Core Indicators'!AS19)</f>
        <v>105</v>
      </c>
      <c r="F19" s="201">
        <f>_xlfn.DAYS(About!$A$3,'Core Indicators'!BQ19)</f>
        <v>694</v>
      </c>
      <c r="G19" s="201">
        <f>_xlfn.DAYS(About!$A$3,'Core Indicators'!DM19)</f>
        <v>105</v>
      </c>
      <c r="H19" s="201">
        <f>_xlfn.DAYS(About!$A$3,'Core Indicators'!DU19)</f>
        <v>105</v>
      </c>
      <c r="I19" s="201">
        <f>_xlfn.DAYS(About!$A$3,'Core Indicators'!EC19)</f>
        <v>105</v>
      </c>
      <c r="J19" s="201">
        <f>_xlfn.DAYS(About!$A$3,'Core Indicators'!EK19)</f>
        <v>105</v>
      </c>
      <c r="K19" s="201">
        <f>_xlfn.DAYS(About!$A$3,'Core Indicators'!ES19)</f>
        <v>105</v>
      </c>
      <c r="L19" s="201">
        <f>_xlfn.DAYS(About!$A$3,'Core Indicators'!FI19)</f>
        <v>1051</v>
      </c>
      <c r="M19" s="201">
        <f>_xlfn.DAYS(About!$A$3,'Core Indicators'!GG19)</f>
        <v>78</v>
      </c>
      <c r="N19" s="201">
        <f>_xlfn.DAYS(About!$A$3,'Core Indicators'!GO19)</f>
        <v>78</v>
      </c>
      <c r="O19" s="201">
        <f>_xlfn.DAYS(About!$A$3,'Core Indicators'!GW19)</f>
        <v>78</v>
      </c>
      <c r="P19" s="201">
        <f>_xlfn.DAYS(About!$A$3,'Core Indicators'!HE19)</f>
        <v>78</v>
      </c>
      <c r="Q19" s="201">
        <f>_xlfn.DAYS(About!$A$3,'Core Indicators'!HM19)</f>
        <v>78</v>
      </c>
      <c r="R19" s="201">
        <f>_xlfn.DAYS(About!$A$3,'Core Indicators'!HU19)</f>
        <v>78</v>
      </c>
      <c r="S19" s="201">
        <f>_xlfn.DAYS(About!$A$3,'Core Indicators'!IC19)</f>
        <v>78</v>
      </c>
      <c r="T19" s="201">
        <f>_xlfn.DAYS(About!$A$3,'Core Indicators'!IK19)</f>
        <v>73</v>
      </c>
      <c r="U19" s="201">
        <f>_xlfn.DAYS(About!$A$3,'Core Indicators'!IS19)</f>
        <v>78</v>
      </c>
      <c r="V19" s="201">
        <f t="shared" si="0"/>
        <v>255.8</v>
      </c>
    </row>
    <row r="20" spans="1:22" x14ac:dyDescent="0.25">
      <c r="A20" s="200" t="str">
        <f>Lists!C:C</f>
        <v>CRI002</v>
      </c>
      <c r="B20" s="201">
        <f>_xlfn.DAYS(About!$A$3,'Core Indicators'!U20)</f>
        <v>694</v>
      </c>
      <c r="C20" s="201">
        <f>_xlfn.DAYS(About!$A$3,'Core Indicators'!AC20)</f>
        <v>451</v>
      </c>
      <c r="D20" s="201">
        <f>_xlfn.DAYS(About!$A$3,'Core Indicators'!AK20)</f>
        <v>337</v>
      </c>
      <c r="E20" s="201">
        <f>_xlfn.DAYS(About!$A$3,'Core Indicators'!AS20)</f>
        <v>337</v>
      </c>
      <c r="F20" s="201">
        <f>_xlfn.DAYS(About!$A$3,'Core Indicators'!BQ20)</f>
        <v>549</v>
      </c>
      <c r="G20" s="201">
        <f>_xlfn.DAYS(About!$A$3,'Core Indicators'!DM20)</f>
        <v>337</v>
      </c>
      <c r="H20" s="201">
        <f>_xlfn.DAYS(About!$A$3,'Core Indicators'!DU20)</f>
        <v>337</v>
      </c>
      <c r="I20" s="201">
        <f>_xlfn.DAYS(About!$A$3,'Core Indicators'!EC20)</f>
        <v>337</v>
      </c>
      <c r="J20" s="201">
        <f>_xlfn.DAYS(About!$A$3,'Core Indicators'!EK20)</f>
        <v>451</v>
      </c>
      <c r="K20" s="201">
        <f>_xlfn.DAYS(About!$A$3,'Core Indicators'!ES20)</f>
        <v>451</v>
      </c>
      <c r="L20" s="201">
        <f>_xlfn.DAYS(About!$A$3,'Core Indicators'!FI20)</f>
        <v>995</v>
      </c>
      <c r="M20" s="201">
        <f>_xlfn.DAYS(About!$A$3,'Core Indicators'!GG20)</f>
        <v>66</v>
      </c>
      <c r="N20" s="201">
        <f>_xlfn.DAYS(About!$A$3,'Core Indicators'!GO20)</f>
        <v>66</v>
      </c>
      <c r="O20" s="201">
        <f>_xlfn.DAYS(About!$A$3,'Core Indicators'!GW20)</f>
        <v>66</v>
      </c>
      <c r="P20" s="201">
        <f>_xlfn.DAYS(About!$A$3,'Core Indicators'!HE20)</f>
        <v>66</v>
      </c>
      <c r="Q20" s="201">
        <f>_xlfn.DAYS(About!$A$3,'Core Indicators'!HM20)</f>
        <v>66</v>
      </c>
      <c r="R20" s="201">
        <f>_xlfn.DAYS(About!$A$3,'Core Indicators'!HU20)</f>
        <v>66</v>
      </c>
      <c r="S20" s="201">
        <f>_xlfn.DAYS(About!$A$3,'Core Indicators'!IC20)</f>
        <v>66</v>
      </c>
      <c r="T20" s="201">
        <f>_xlfn.DAYS(About!$A$3,'Core Indicators'!IK20)</f>
        <v>66</v>
      </c>
      <c r="U20" s="201">
        <f>_xlfn.DAYS(About!$A$3,'Core Indicators'!IS20)</f>
        <v>66</v>
      </c>
      <c r="V20" s="201">
        <f t="shared" si="0"/>
        <v>419.7</v>
      </c>
    </row>
    <row r="21" spans="1:22" x14ac:dyDescent="0.25">
      <c r="A21" s="200" t="str">
        <f>Lists!C:C</f>
        <v>DJI001</v>
      </c>
      <c r="B21" s="201">
        <f>_xlfn.DAYS(About!$A$3,'Core Indicators'!U21)</f>
        <v>110</v>
      </c>
      <c r="C21" s="201">
        <f>_xlfn.DAYS(About!$A$3,'Core Indicators'!AC21)</f>
        <v>110</v>
      </c>
      <c r="D21" s="201">
        <f>_xlfn.DAYS(About!$A$3,'Core Indicators'!AK21)</f>
        <v>4</v>
      </c>
      <c r="E21" s="201">
        <f>_xlfn.DAYS(About!$A$3,'Core Indicators'!AS21)</f>
        <v>4</v>
      </c>
      <c r="F21" s="201">
        <f>_xlfn.DAYS(About!$A$3,'Core Indicators'!BQ21)</f>
        <v>4</v>
      </c>
      <c r="G21" s="201">
        <f>_xlfn.DAYS(About!$A$3,'Core Indicators'!DM21)</f>
        <v>4</v>
      </c>
      <c r="H21" s="201">
        <f>_xlfn.DAYS(About!$A$3,'Core Indicators'!DU21)</f>
        <v>4</v>
      </c>
      <c r="I21" s="201">
        <f>_xlfn.DAYS(About!$A$3,'Core Indicators'!EC21)</f>
        <v>4</v>
      </c>
      <c r="J21" s="201">
        <f>_xlfn.DAYS(About!$A$3,'Core Indicators'!EK21)</f>
        <v>4</v>
      </c>
      <c r="K21" s="201">
        <f>_xlfn.DAYS(About!$A$3,'Core Indicators'!ES21)</f>
        <v>4</v>
      </c>
      <c r="L21" s="201">
        <f>_xlfn.DAYS(About!$A$3,'Core Indicators'!FI21)</f>
        <v>110</v>
      </c>
      <c r="M21" s="201">
        <f>_xlfn.DAYS(About!$A$3,'Core Indicators'!GG21)</f>
        <v>65</v>
      </c>
      <c r="N21" s="201">
        <f>_xlfn.DAYS(About!$A$3,'Core Indicators'!GO21)</f>
        <v>65</v>
      </c>
      <c r="O21" s="201">
        <f>_xlfn.DAYS(About!$A$3,'Core Indicators'!GW21)</f>
        <v>65</v>
      </c>
      <c r="P21" s="201">
        <f>_xlfn.DAYS(About!$A$3,'Core Indicators'!HE21)</f>
        <v>65</v>
      </c>
      <c r="Q21" s="201">
        <f>_xlfn.DAYS(About!$A$3,'Core Indicators'!HM21)</f>
        <v>65</v>
      </c>
      <c r="R21" s="201">
        <f>_xlfn.DAYS(About!$A$3,'Core Indicators'!HU21)</f>
        <v>65</v>
      </c>
      <c r="S21" s="201">
        <f>_xlfn.DAYS(About!$A$3,'Core Indicators'!IC21)</f>
        <v>65</v>
      </c>
      <c r="T21" s="201">
        <f>_xlfn.DAYS(About!$A$3,'Core Indicators'!IK21)</f>
        <v>65</v>
      </c>
      <c r="U21" s="201">
        <f>_xlfn.DAYS(About!$A$3,'Core Indicators'!IS21)</f>
        <v>65</v>
      </c>
      <c r="V21" s="201">
        <f t="shared" si="0"/>
        <v>20.7</v>
      </c>
    </row>
    <row r="22" spans="1:22" x14ac:dyDescent="0.25">
      <c r="A22" s="200" t="str">
        <f>Lists!C:C</f>
        <v>DJI002</v>
      </c>
      <c r="B22" s="201">
        <f>_xlfn.DAYS(About!$A$3,'Core Indicators'!U22)</f>
        <v>110</v>
      </c>
      <c r="C22" s="201">
        <f>_xlfn.DAYS(About!$A$3,'Core Indicators'!AC22)</f>
        <v>110</v>
      </c>
      <c r="D22" s="201">
        <f>_xlfn.DAYS(About!$A$3,'Core Indicators'!AK22)</f>
        <v>4</v>
      </c>
      <c r="E22" s="201">
        <f>_xlfn.DAYS(About!$A$3,'Core Indicators'!AS22)</f>
        <v>4</v>
      </c>
      <c r="F22" s="201">
        <f>_xlfn.DAYS(About!$A$3,'Core Indicators'!BQ22)</f>
        <v>4</v>
      </c>
      <c r="G22" s="201">
        <f>_xlfn.DAYS(About!$A$3,'Core Indicators'!DM22)</f>
        <v>4</v>
      </c>
      <c r="H22" s="201">
        <f>_xlfn.DAYS(About!$A$3,'Core Indicators'!DU22)</f>
        <v>4</v>
      </c>
      <c r="I22" s="201">
        <f>_xlfn.DAYS(About!$A$3,'Core Indicators'!EC22)</f>
        <v>4</v>
      </c>
      <c r="J22" s="201">
        <f>_xlfn.DAYS(About!$A$3,'Core Indicators'!EK22)</f>
        <v>4</v>
      </c>
      <c r="K22" s="201">
        <f>_xlfn.DAYS(About!$A$3,'Core Indicators'!ES22)</f>
        <v>4</v>
      </c>
      <c r="L22" s="201">
        <f>_xlfn.DAYS(About!$A$3,'Core Indicators'!FI22)</f>
        <v>177</v>
      </c>
      <c r="M22" s="201">
        <f>_xlfn.DAYS(About!$A$3,'Core Indicators'!GG22)</f>
        <v>65</v>
      </c>
      <c r="N22" s="201">
        <f>_xlfn.DAYS(About!$A$3,'Core Indicators'!GO22)</f>
        <v>65</v>
      </c>
      <c r="O22" s="201">
        <f>_xlfn.DAYS(About!$A$3,'Core Indicators'!GW22)</f>
        <v>65</v>
      </c>
      <c r="P22" s="201">
        <f>_xlfn.DAYS(About!$A$3,'Core Indicators'!HE22)</f>
        <v>65</v>
      </c>
      <c r="Q22" s="201">
        <f>_xlfn.DAYS(About!$A$3,'Core Indicators'!HM22)</f>
        <v>65</v>
      </c>
      <c r="R22" s="201">
        <f>_xlfn.DAYS(About!$A$3,'Core Indicators'!HU22)</f>
        <v>65</v>
      </c>
      <c r="S22" s="201">
        <f>_xlfn.DAYS(About!$A$3,'Core Indicators'!IC22)</f>
        <v>65</v>
      </c>
      <c r="T22" s="201">
        <f>_xlfn.DAYS(About!$A$3,'Core Indicators'!IK22)</f>
        <v>65</v>
      </c>
      <c r="U22" s="201">
        <f>_xlfn.DAYS(About!$A$3,'Core Indicators'!IS22)</f>
        <v>65</v>
      </c>
      <c r="V22" s="201">
        <f t="shared" si="0"/>
        <v>27.4</v>
      </c>
    </row>
    <row r="23" spans="1:22" x14ac:dyDescent="0.25">
      <c r="A23" s="200" t="str">
        <f>Lists!C:C</f>
        <v>DJI003</v>
      </c>
      <c r="B23" s="201">
        <f>_xlfn.DAYS(About!$A$3,'Core Indicators'!U23)</f>
        <v>110</v>
      </c>
      <c r="C23" s="201">
        <f>_xlfn.DAYS(About!$A$3,'Core Indicators'!AC23)</f>
        <v>110</v>
      </c>
      <c r="D23" s="201">
        <f>_xlfn.DAYS(About!$A$3,'Core Indicators'!AK23)</f>
        <v>110</v>
      </c>
      <c r="E23" s="201">
        <f>_xlfn.DAYS(About!$A$3,'Core Indicators'!AS23)</f>
        <v>110</v>
      </c>
      <c r="F23" s="201">
        <f>_xlfn.DAYS(About!$A$3,'Core Indicators'!BQ23)</f>
        <v>4</v>
      </c>
      <c r="G23" s="201">
        <f>_xlfn.DAYS(About!$A$3,'Core Indicators'!DM23)</f>
        <v>110</v>
      </c>
      <c r="H23" s="201">
        <f>_xlfn.DAYS(About!$A$3,'Core Indicators'!DU23)</f>
        <v>110</v>
      </c>
      <c r="I23" s="201">
        <f>_xlfn.DAYS(About!$A$3,'Core Indicators'!EC23)</f>
        <v>110</v>
      </c>
      <c r="J23" s="201">
        <f>_xlfn.DAYS(About!$A$3,'Core Indicators'!EK23)</f>
        <v>110</v>
      </c>
      <c r="K23" s="201">
        <f>_xlfn.DAYS(About!$A$3,'Core Indicators'!ES23)</f>
        <v>110</v>
      </c>
      <c r="L23" s="201">
        <f>_xlfn.DAYS(About!$A$3,'Core Indicators'!FI23)</f>
        <v>110</v>
      </c>
      <c r="M23" s="201">
        <f>_xlfn.DAYS(About!$A$3,'Core Indicators'!GG23)</f>
        <v>65</v>
      </c>
      <c r="N23" s="201">
        <f>_xlfn.DAYS(About!$A$3,'Core Indicators'!GO23)</f>
        <v>65</v>
      </c>
      <c r="O23" s="201">
        <f>_xlfn.DAYS(About!$A$3,'Core Indicators'!GW23)</f>
        <v>65</v>
      </c>
      <c r="P23" s="201">
        <f>_xlfn.DAYS(About!$A$3,'Core Indicators'!HE23)</f>
        <v>65</v>
      </c>
      <c r="Q23" s="201">
        <f>_xlfn.DAYS(About!$A$3,'Core Indicators'!HM23)</f>
        <v>65</v>
      </c>
      <c r="R23" s="201">
        <f>_xlfn.DAYS(About!$A$3,'Core Indicators'!HU23)</f>
        <v>65</v>
      </c>
      <c r="S23" s="201">
        <f>_xlfn.DAYS(About!$A$3,'Core Indicators'!IC23)</f>
        <v>65</v>
      </c>
      <c r="T23" s="201">
        <f>_xlfn.DAYS(About!$A$3,'Core Indicators'!IK23)</f>
        <v>65</v>
      </c>
      <c r="U23" s="201">
        <f>_xlfn.DAYS(About!$A$3,'Core Indicators'!IS23)</f>
        <v>65</v>
      </c>
      <c r="V23" s="201">
        <f t="shared" si="0"/>
        <v>94.9</v>
      </c>
    </row>
    <row r="24" spans="1:22" x14ac:dyDescent="0.25">
      <c r="A24" s="200" t="str">
        <f>Lists!C:C</f>
        <v>DZA002</v>
      </c>
      <c r="B24" s="201">
        <f>_xlfn.DAYS(About!$A$3,'Core Indicators'!U24)</f>
        <v>763</v>
      </c>
      <c r="C24" s="201">
        <f>_xlfn.DAYS(About!$A$3,'Core Indicators'!AC24)</f>
        <v>694</v>
      </c>
      <c r="D24" s="201">
        <f>_xlfn.DAYS(About!$A$3,'Core Indicators'!AK24)</f>
        <v>569</v>
      </c>
      <c r="E24" s="201">
        <f>_xlfn.DAYS(About!$A$3,'Core Indicators'!AS24)</f>
        <v>569</v>
      </c>
      <c r="F24" s="201">
        <f>_xlfn.DAYS(About!$A$3,'Core Indicators'!BQ24)</f>
        <v>150</v>
      </c>
      <c r="G24" s="201">
        <f>_xlfn.DAYS(About!$A$3,'Core Indicators'!DM24)</f>
        <v>763</v>
      </c>
      <c r="H24" s="201">
        <f>_xlfn.DAYS(About!$A$3,'Core Indicators'!DU24)</f>
        <v>763</v>
      </c>
      <c r="I24" s="201">
        <f>_xlfn.DAYS(About!$A$3,'Core Indicators'!EC24)</f>
        <v>763</v>
      </c>
      <c r="J24" s="201">
        <f>_xlfn.DAYS(About!$A$3,'Core Indicators'!EK24)</f>
        <v>763</v>
      </c>
      <c r="K24" s="201">
        <f>_xlfn.DAYS(About!$A$3,'Core Indicators'!ES24)</f>
        <v>763</v>
      </c>
      <c r="L24" s="201">
        <f>_xlfn.DAYS(About!$A$3,'Core Indicators'!FI24)</f>
        <v>569</v>
      </c>
      <c r="M24" s="201">
        <f>_xlfn.DAYS(About!$A$3,'Core Indicators'!GG24)</f>
        <v>71</v>
      </c>
      <c r="N24" s="201">
        <f>_xlfn.DAYS(About!$A$3,'Core Indicators'!GO24)</f>
        <v>71</v>
      </c>
      <c r="O24" s="201">
        <f>_xlfn.DAYS(About!$A$3,'Core Indicators'!GW24)</f>
        <v>71</v>
      </c>
      <c r="P24" s="201">
        <f>_xlfn.DAYS(About!$A$3,'Core Indicators'!HE24)</f>
        <v>71</v>
      </c>
      <c r="Q24" s="201">
        <f>_xlfn.DAYS(About!$A$3,'Core Indicators'!HM24)</f>
        <v>71</v>
      </c>
      <c r="R24" s="201">
        <f>_xlfn.DAYS(About!$A$3,'Core Indicators'!HU24)</f>
        <v>71</v>
      </c>
      <c r="S24" s="201">
        <f>_xlfn.DAYS(About!$A$3,'Core Indicators'!IC24)</f>
        <v>71</v>
      </c>
      <c r="T24" s="201">
        <f>_xlfn.DAYS(About!$A$3,'Core Indicators'!IK24)</f>
        <v>71</v>
      </c>
      <c r="U24" s="201">
        <f>_xlfn.DAYS(About!$A$3,'Core Indicators'!IS24)</f>
        <v>71</v>
      </c>
      <c r="V24" s="201">
        <f t="shared" si="0"/>
        <v>574.29999999999995</v>
      </c>
    </row>
    <row r="25" spans="1:22" x14ac:dyDescent="0.25">
      <c r="A25" s="200" t="str">
        <f>Lists!C:C</f>
        <v>DZA003</v>
      </c>
      <c r="B25" s="201">
        <f>_xlfn.DAYS(About!$A$3,'Core Indicators'!U25)</f>
        <v>694</v>
      </c>
      <c r="C25" s="201">
        <f>_xlfn.DAYS(About!$A$3,'Core Indicators'!AC25)</f>
        <v>1050</v>
      </c>
      <c r="D25" s="201">
        <f>_xlfn.DAYS(About!$A$3,'Core Indicators'!AK25)</f>
        <v>763</v>
      </c>
      <c r="E25" s="201">
        <f>_xlfn.DAYS(About!$A$3,'Core Indicators'!AS25)</f>
        <v>763</v>
      </c>
      <c r="F25" s="201">
        <f>_xlfn.DAYS(About!$A$3,'Core Indicators'!BQ25)</f>
        <v>150</v>
      </c>
      <c r="G25" s="201">
        <f>_xlfn.DAYS(About!$A$3,'Core Indicators'!DM25)</f>
        <v>763</v>
      </c>
      <c r="H25" s="201">
        <f>_xlfn.DAYS(About!$A$3,'Core Indicators'!DU25)</f>
        <v>763</v>
      </c>
      <c r="I25" s="201">
        <f>_xlfn.DAYS(About!$A$3,'Core Indicators'!EC25)</f>
        <v>763</v>
      </c>
      <c r="J25" s="201">
        <f>_xlfn.DAYS(About!$A$3,'Core Indicators'!EK25)</f>
        <v>763</v>
      </c>
      <c r="K25" s="201">
        <f>_xlfn.DAYS(About!$A$3,'Core Indicators'!ES25)</f>
        <v>763</v>
      </c>
      <c r="L25" s="201">
        <f>_xlfn.DAYS(About!$A$3,'Core Indicators'!FI25)</f>
        <v>1050</v>
      </c>
      <c r="M25" s="201">
        <f>_xlfn.DAYS(About!$A$3,'Core Indicators'!GG25)</f>
        <v>71</v>
      </c>
      <c r="N25" s="201">
        <f>_xlfn.DAYS(About!$A$3,'Core Indicators'!GO25)</f>
        <v>71</v>
      </c>
      <c r="O25" s="201">
        <f>_xlfn.DAYS(About!$A$3,'Core Indicators'!GW25)</f>
        <v>71</v>
      </c>
      <c r="P25" s="201">
        <f>_xlfn.DAYS(About!$A$3,'Core Indicators'!HE25)</f>
        <v>71</v>
      </c>
      <c r="Q25" s="201">
        <f>_xlfn.DAYS(About!$A$3,'Core Indicators'!HM25)</f>
        <v>71</v>
      </c>
      <c r="R25" s="201">
        <f>_xlfn.DAYS(About!$A$3,'Core Indicators'!HU25)</f>
        <v>71</v>
      </c>
      <c r="S25" s="201">
        <f>_xlfn.DAYS(About!$A$3,'Core Indicators'!IC25)</f>
        <v>71</v>
      </c>
      <c r="T25" s="201">
        <f>_xlfn.DAYS(About!$A$3,'Core Indicators'!IK25)</f>
        <v>71</v>
      </c>
      <c r="U25" s="201">
        <f>_xlfn.DAYS(About!$A$3,'Core Indicators'!IS25)</f>
        <v>71</v>
      </c>
      <c r="V25" s="201">
        <f t="shared" si="0"/>
        <v>661.2</v>
      </c>
    </row>
    <row r="26" spans="1:22" x14ac:dyDescent="0.25">
      <c r="A26" s="200" t="str">
        <f>Lists!C:C</f>
        <v>DZA004</v>
      </c>
      <c r="B26" s="201">
        <f>_xlfn.DAYS(About!$A$3,'Core Indicators'!U26)</f>
        <v>556</v>
      </c>
      <c r="C26" s="201">
        <f>_xlfn.DAYS(About!$A$3,'Core Indicators'!AC26)</f>
        <v>556</v>
      </c>
      <c r="D26" s="201">
        <f>_xlfn.DAYS(About!$A$3,'Core Indicators'!AK26)</f>
        <v>556</v>
      </c>
      <c r="E26" s="201">
        <f>_xlfn.DAYS(About!$A$3,'Core Indicators'!AS26)</f>
        <v>556</v>
      </c>
      <c r="F26" s="201">
        <f>_xlfn.DAYS(About!$A$3,'Core Indicators'!BQ26)</f>
        <v>402</v>
      </c>
      <c r="G26" s="201">
        <f>_xlfn.DAYS(About!$A$3,'Core Indicators'!DM26)</f>
        <v>556</v>
      </c>
      <c r="H26" s="201">
        <f>_xlfn.DAYS(About!$A$3,'Core Indicators'!DU26)</f>
        <v>556</v>
      </c>
      <c r="I26" s="201">
        <f>_xlfn.DAYS(About!$A$3,'Core Indicators'!EC26)</f>
        <v>556</v>
      </c>
      <c r="J26" s="201">
        <f>_xlfn.DAYS(About!$A$3,'Core Indicators'!EK26)</f>
        <v>556</v>
      </c>
      <c r="K26" s="201">
        <f>_xlfn.DAYS(About!$A$3,'Core Indicators'!ES26)</f>
        <v>556</v>
      </c>
      <c r="L26" s="201">
        <f>_xlfn.DAYS(About!$A$3,'Core Indicators'!FI26)</f>
        <v>556</v>
      </c>
      <c r="M26" s="201">
        <f>_xlfn.DAYS(About!$A$3,'Core Indicators'!GG26)</f>
        <v>71</v>
      </c>
      <c r="N26" s="201">
        <f>_xlfn.DAYS(About!$A$3,'Core Indicators'!GO26)</f>
        <v>71</v>
      </c>
      <c r="O26" s="201">
        <f>_xlfn.DAYS(About!$A$3,'Core Indicators'!GW26)</f>
        <v>71</v>
      </c>
      <c r="P26" s="201">
        <f>_xlfn.DAYS(About!$A$3,'Core Indicators'!HE26)</f>
        <v>71</v>
      </c>
      <c r="Q26" s="201">
        <f>_xlfn.DAYS(About!$A$3,'Core Indicators'!HM26)</f>
        <v>71</v>
      </c>
      <c r="R26" s="201">
        <f>_xlfn.DAYS(About!$A$3,'Core Indicators'!HU26)</f>
        <v>71</v>
      </c>
      <c r="S26" s="201">
        <f>_xlfn.DAYS(About!$A$3,'Core Indicators'!IC26)</f>
        <v>71</v>
      </c>
      <c r="T26" s="201">
        <f>_xlfn.DAYS(About!$A$3,'Core Indicators'!IK26)</f>
        <v>71</v>
      </c>
      <c r="U26" s="201">
        <f>_xlfn.DAYS(About!$A$3,'Core Indicators'!IS26)</f>
        <v>71</v>
      </c>
      <c r="V26" s="201">
        <f t="shared" si="0"/>
        <v>492.1</v>
      </c>
    </row>
    <row r="27" spans="1:22" x14ac:dyDescent="0.25">
      <c r="A27" s="200" t="str">
        <f>Lists!C:C</f>
        <v>ECU002</v>
      </c>
      <c r="B27" s="201">
        <f>_xlfn.DAYS(About!$A$3,'Core Indicators'!U27)</f>
        <v>694</v>
      </c>
      <c r="C27" s="201">
        <f>_xlfn.DAYS(About!$A$3,'Core Indicators'!AC27)</f>
        <v>336</v>
      </c>
      <c r="D27" s="201">
        <f>_xlfn.DAYS(About!$A$3,'Core Indicators'!AK27)</f>
        <v>336</v>
      </c>
      <c r="E27" s="201">
        <f>_xlfn.DAYS(About!$A$3,'Core Indicators'!AS27)</f>
        <v>336</v>
      </c>
      <c r="F27" s="201">
        <f>_xlfn.DAYS(About!$A$3,'Core Indicators'!BQ27)</f>
        <v>549</v>
      </c>
      <c r="G27" s="201">
        <f>_xlfn.DAYS(About!$A$3,'Core Indicators'!DM27)</f>
        <v>336</v>
      </c>
      <c r="H27" s="201">
        <f>_xlfn.DAYS(About!$A$3,'Core Indicators'!DU27)</f>
        <v>336</v>
      </c>
      <c r="I27" s="201">
        <f>_xlfn.DAYS(About!$A$3,'Core Indicators'!EC27)</f>
        <v>336</v>
      </c>
      <c r="J27" s="201">
        <f>_xlfn.DAYS(About!$A$3,'Core Indicators'!EK27)</f>
        <v>336</v>
      </c>
      <c r="K27" s="201">
        <f>_xlfn.DAYS(About!$A$3,'Core Indicators'!ES27)</f>
        <v>336</v>
      </c>
      <c r="L27" s="201">
        <f>_xlfn.DAYS(About!$A$3,'Core Indicators'!FI27)</f>
        <v>1051</v>
      </c>
      <c r="M27" s="201">
        <f>_xlfn.DAYS(About!$A$3,'Core Indicators'!GG27)</f>
        <v>65</v>
      </c>
      <c r="N27" s="201">
        <f>_xlfn.DAYS(About!$A$3,'Core Indicators'!GO27)</f>
        <v>65</v>
      </c>
      <c r="O27" s="201">
        <f>_xlfn.DAYS(About!$A$3,'Core Indicators'!GW27)</f>
        <v>65</v>
      </c>
      <c r="P27" s="201">
        <f>_xlfn.DAYS(About!$A$3,'Core Indicators'!HE27)</f>
        <v>65</v>
      </c>
      <c r="Q27" s="201">
        <f>_xlfn.DAYS(About!$A$3,'Core Indicators'!HM27)</f>
        <v>65</v>
      </c>
      <c r="R27" s="201">
        <f>_xlfn.DAYS(About!$A$3,'Core Indicators'!HU27)</f>
        <v>65</v>
      </c>
      <c r="S27" s="201">
        <f>_xlfn.DAYS(About!$A$3,'Core Indicators'!IC27)</f>
        <v>65</v>
      </c>
      <c r="T27" s="201">
        <f>_xlfn.DAYS(About!$A$3,'Core Indicators'!IK27)</f>
        <v>65</v>
      </c>
      <c r="U27" s="201">
        <f>_xlfn.DAYS(About!$A$3,'Core Indicators'!IS27)</f>
        <v>65</v>
      </c>
      <c r="V27" s="201">
        <f t="shared" si="0"/>
        <v>401.7</v>
      </c>
    </row>
    <row r="28" spans="1:22" x14ac:dyDescent="0.25">
      <c r="A28" s="200" t="str">
        <f>Lists!C:C</f>
        <v>EGY002</v>
      </c>
      <c r="B28" s="201">
        <f>_xlfn.DAYS(About!$A$3,'Core Indicators'!U28)</f>
        <v>611</v>
      </c>
      <c r="C28" s="201">
        <f>_xlfn.DAYS(About!$A$3,'Core Indicators'!AC28)</f>
        <v>276</v>
      </c>
      <c r="D28" s="201">
        <f>_xlfn.DAYS(About!$A$3,'Core Indicators'!AK28)</f>
        <v>150</v>
      </c>
      <c r="E28" s="201">
        <f>_xlfn.DAYS(About!$A$3,'Core Indicators'!AS28)</f>
        <v>186</v>
      </c>
      <c r="F28" s="201">
        <f>_xlfn.DAYS(About!$A$3,'Core Indicators'!BQ28)</f>
        <v>150</v>
      </c>
      <c r="G28" s="201">
        <f>_xlfn.DAYS(About!$A$3,'Core Indicators'!DM28)</f>
        <v>150</v>
      </c>
      <c r="H28" s="201">
        <f>_xlfn.DAYS(About!$A$3,'Core Indicators'!DU28)</f>
        <v>150</v>
      </c>
      <c r="I28" s="201">
        <f>_xlfn.DAYS(About!$A$3,'Core Indicators'!EC28)</f>
        <v>186</v>
      </c>
      <c r="J28" s="201">
        <f>_xlfn.DAYS(About!$A$3,'Core Indicators'!EK28)</f>
        <v>186</v>
      </c>
      <c r="K28" s="201">
        <f>_xlfn.DAYS(About!$A$3,'Core Indicators'!ES28)</f>
        <v>186</v>
      </c>
      <c r="L28" s="201">
        <f>_xlfn.DAYS(About!$A$3,'Core Indicators'!FI28)</f>
        <v>1054</v>
      </c>
      <c r="M28" s="201">
        <f>_xlfn.DAYS(About!$A$3,'Core Indicators'!GG28)</f>
        <v>71</v>
      </c>
      <c r="N28" s="201">
        <f>_xlfn.DAYS(About!$A$3,'Core Indicators'!GO28)</f>
        <v>71</v>
      </c>
      <c r="O28" s="201">
        <f>_xlfn.DAYS(About!$A$3,'Core Indicators'!GW28)</f>
        <v>71</v>
      </c>
      <c r="P28" s="201">
        <f>_xlfn.DAYS(About!$A$3,'Core Indicators'!HE28)</f>
        <v>71</v>
      </c>
      <c r="Q28" s="201">
        <f>_xlfn.DAYS(About!$A$3,'Core Indicators'!HM28)</f>
        <v>71</v>
      </c>
      <c r="R28" s="201">
        <f>_xlfn.DAYS(About!$A$3,'Core Indicators'!HU28)</f>
        <v>71</v>
      </c>
      <c r="S28" s="201">
        <f>_xlfn.DAYS(About!$A$3,'Core Indicators'!IC28)</f>
        <v>71</v>
      </c>
      <c r="T28" s="201">
        <f>_xlfn.DAYS(About!$A$3,'Core Indicators'!IK28)</f>
        <v>71</v>
      </c>
      <c r="U28" s="201">
        <f>_xlfn.DAYS(About!$A$3,'Core Indicators'!IS28)</f>
        <v>71</v>
      </c>
      <c r="V28" s="201">
        <f t="shared" si="0"/>
        <v>246.9</v>
      </c>
    </row>
    <row r="29" spans="1:22" x14ac:dyDescent="0.25">
      <c r="A29" s="200" t="str">
        <f>Lists!C:C</f>
        <v>ERI001</v>
      </c>
      <c r="B29" s="201">
        <f>_xlfn.DAYS(About!$A$3,'Core Indicators'!U29)</f>
        <v>450</v>
      </c>
      <c r="C29" s="201">
        <f>_xlfn.DAYS(About!$A$3,'Core Indicators'!AC29)</f>
        <v>771</v>
      </c>
      <c r="D29" s="201">
        <f>_xlfn.DAYS(About!$A$3,'Core Indicators'!AK29)</f>
        <v>336</v>
      </c>
      <c r="E29" s="201">
        <f>_xlfn.DAYS(About!$A$3,'Core Indicators'!AS29)</f>
        <v>336</v>
      </c>
      <c r="F29" s="201">
        <f>_xlfn.DAYS(About!$A$3,'Core Indicators'!BQ29)</f>
        <v>336</v>
      </c>
      <c r="G29" s="201">
        <f>_xlfn.DAYS(About!$A$3,'Core Indicators'!DM29)</f>
        <v>397</v>
      </c>
      <c r="H29" s="201">
        <f>_xlfn.DAYS(About!$A$3,'Core Indicators'!DU29)</f>
        <v>397</v>
      </c>
      <c r="I29" s="201">
        <f>_xlfn.DAYS(About!$A$3,'Core Indicators'!EC29)</f>
        <v>397</v>
      </c>
      <c r="J29" s="201">
        <f>_xlfn.DAYS(About!$A$3,'Core Indicators'!EK29)</f>
        <v>397</v>
      </c>
      <c r="K29" s="201">
        <f>_xlfn.DAYS(About!$A$3,'Core Indicators'!ES29)</f>
        <v>397</v>
      </c>
      <c r="L29" s="201">
        <f>_xlfn.DAYS(About!$A$3,'Core Indicators'!FI29)</f>
        <v>1052</v>
      </c>
      <c r="M29" s="201">
        <f>_xlfn.DAYS(About!$A$3,'Core Indicators'!GG29)</f>
        <v>63</v>
      </c>
      <c r="N29" s="201">
        <f>_xlfn.DAYS(About!$A$3,'Core Indicators'!GO29)</f>
        <v>63</v>
      </c>
      <c r="O29" s="201">
        <f>_xlfn.DAYS(About!$A$3,'Core Indicators'!GW29)</f>
        <v>63</v>
      </c>
      <c r="P29" s="201">
        <f>_xlfn.DAYS(About!$A$3,'Core Indicators'!HE29)</f>
        <v>63</v>
      </c>
      <c r="Q29" s="201">
        <f>_xlfn.DAYS(About!$A$3,'Core Indicators'!HM29)</f>
        <v>63</v>
      </c>
      <c r="R29" s="201">
        <f>_xlfn.DAYS(About!$A$3,'Core Indicators'!HU29)</f>
        <v>63</v>
      </c>
      <c r="S29" s="201">
        <f>_xlfn.DAYS(About!$A$3,'Core Indicators'!IC29)</f>
        <v>63</v>
      </c>
      <c r="T29" s="201">
        <f>_xlfn.DAYS(About!$A$3,'Core Indicators'!IK29)</f>
        <v>63</v>
      </c>
      <c r="U29" s="201">
        <f>_xlfn.DAYS(About!$A$3,'Core Indicators'!IS29)</f>
        <v>63</v>
      </c>
      <c r="V29" s="201">
        <f t="shared" si="0"/>
        <v>410.8</v>
      </c>
    </row>
    <row r="30" spans="1:22" x14ac:dyDescent="0.25">
      <c r="A30" s="200" t="str">
        <f>Lists!C:C</f>
        <v>ESP002</v>
      </c>
      <c r="B30" s="201">
        <f>_xlfn.DAYS(About!$A$3,'Core Indicators'!U30)</f>
        <v>337</v>
      </c>
      <c r="C30" s="201">
        <f>_xlfn.DAYS(About!$A$3,'Core Indicators'!AC30)</f>
        <v>337</v>
      </c>
      <c r="D30" s="201">
        <f>_xlfn.DAYS(About!$A$3,'Core Indicators'!AK30)</f>
        <v>185</v>
      </c>
      <c r="E30" s="201">
        <f>_xlfn.DAYS(About!$A$3,'Core Indicators'!AS30)</f>
        <v>185</v>
      </c>
      <c r="F30" s="201">
        <f>_xlfn.DAYS(About!$A$3,'Core Indicators'!BQ30)</f>
        <v>185</v>
      </c>
      <c r="G30" s="201">
        <f>_xlfn.DAYS(About!$A$3,'Core Indicators'!DM30)</f>
        <v>185</v>
      </c>
      <c r="H30" s="201">
        <f>_xlfn.DAYS(About!$A$3,'Core Indicators'!DU30)</f>
        <v>185</v>
      </c>
      <c r="I30" s="201">
        <f>_xlfn.DAYS(About!$A$3,'Core Indicators'!EC30)</f>
        <v>185</v>
      </c>
      <c r="J30" s="201">
        <f>_xlfn.DAYS(About!$A$3,'Core Indicators'!EK30)</f>
        <v>185</v>
      </c>
      <c r="K30" s="201">
        <f>_xlfn.DAYS(About!$A$3,'Core Indicators'!ES30)</f>
        <v>185</v>
      </c>
      <c r="L30" s="201">
        <f>_xlfn.DAYS(About!$A$3,'Core Indicators'!FI30)</f>
        <v>1051</v>
      </c>
      <c r="M30" s="201">
        <f>_xlfn.DAYS(About!$A$3,'Core Indicators'!GG30)</f>
        <v>67</v>
      </c>
      <c r="N30" s="201">
        <f>_xlfn.DAYS(About!$A$3,'Core Indicators'!GO30)</f>
        <v>67</v>
      </c>
      <c r="O30" s="201">
        <f>_xlfn.DAYS(About!$A$3,'Core Indicators'!GW30)</f>
        <v>67</v>
      </c>
      <c r="P30" s="201">
        <f>_xlfn.DAYS(About!$A$3,'Core Indicators'!HE30)</f>
        <v>67</v>
      </c>
      <c r="Q30" s="201">
        <f>_xlfn.DAYS(About!$A$3,'Core Indicators'!HM30)</f>
        <v>67</v>
      </c>
      <c r="R30" s="201">
        <f>_xlfn.DAYS(About!$A$3,'Core Indicators'!HU30)</f>
        <v>67</v>
      </c>
      <c r="S30" s="201">
        <f>_xlfn.DAYS(About!$A$3,'Core Indicators'!IC30)</f>
        <v>67</v>
      </c>
      <c r="T30" s="201">
        <f>_xlfn.DAYS(About!$A$3,'Core Indicators'!IK30)</f>
        <v>67</v>
      </c>
      <c r="U30" s="201">
        <f>_xlfn.DAYS(About!$A$3,'Core Indicators'!IS30)</f>
        <v>67</v>
      </c>
      <c r="V30" s="201">
        <f t="shared" si="0"/>
        <v>259.8</v>
      </c>
    </row>
    <row r="31" spans="1:22" x14ac:dyDescent="0.25">
      <c r="A31" s="200" t="str">
        <f>Lists!C:C</f>
        <v>ETH001</v>
      </c>
      <c r="B31" s="201">
        <f>_xlfn.DAYS(About!$A$3,'Core Indicators'!U31)</f>
        <v>198</v>
      </c>
      <c r="C31" s="201">
        <f>_xlfn.DAYS(About!$A$3,'Core Indicators'!AC31)</f>
        <v>198</v>
      </c>
      <c r="D31" s="201">
        <f>_xlfn.DAYS(About!$A$3,'Core Indicators'!AK31)</f>
        <v>198</v>
      </c>
      <c r="E31" s="201">
        <f>_xlfn.DAYS(About!$A$3,'Core Indicators'!AS31)</f>
        <v>4</v>
      </c>
      <c r="F31" s="201">
        <f>_xlfn.DAYS(About!$A$3,'Core Indicators'!BQ31)</f>
        <v>4</v>
      </c>
      <c r="G31" s="201">
        <f>_xlfn.DAYS(About!$A$3,'Core Indicators'!DM31)</f>
        <v>198</v>
      </c>
      <c r="H31" s="201">
        <f>_xlfn.DAYS(About!$A$3,'Core Indicators'!DU31)</f>
        <v>198</v>
      </c>
      <c r="I31" s="201">
        <f>_xlfn.DAYS(About!$A$3,'Core Indicators'!EC31)</f>
        <v>198</v>
      </c>
      <c r="J31" s="201">
        <f>_xlfn.DAYS(About!$A$3,'Core Indicators'!EK31)</f>
        <v>198</v>
      </c>
      <c r="K31" s="201">
        <f>_xlfn.DAYS(About!$A$3,'Core Indicators'!ES31)</f>
        <v>198</v>
      </c>
      <c r="L31" s="201">
        <f>_xlfn.DAYS(About!$A$3,'Core Indicators'!FI31)</f>
        <v>198</v>
      </c>
      <c r="M31" s="201">
        <f>_xlfn.DAYS(About!$A$3,'Core Indicators'!GG31)</f>
        <v>61</v>
      </c>
      <c r="N31" s="201">
        <f>_xlfn.DAYS(About!$A$3,'Core Indicators'!GO31)</f>
        <v>61</v>
      </c>
      <c r="O31" s="201">
        <f>_xlfn.DAYS(About!$A$3,'Core Indicators'!GW31)</f>
        <v>61</v>
      </c>
      <c r="P31" s="201">
        <f>_xlfn.DAYS(About!$A$3,'Core Indicators'!HE31)</f>
        <v>61</v>
      </c>
      <c r="Q31" s="201">
        <f>_xlfn.DAYS(About!$A$3,'Core Indicators'!HM31)</f>
        <v>61</v>
      </c>
      <c r="R31" s="201">
        <f>_xlfn.DAYS(About!$A$3,'Core Indicators'!HU31)</f>
        <v>61</v>
      </c>
      <c r="S31" s="201">
        <f>_xlfn.DAYS(About!$A$3,'Core Indicators'!IC31)</f>
        <v>61</v>
      </c>
      <c r="T31" s="201">
        <f>_xlfn.DAYS(About!$A$3,'Core Indicators'!IK31)</f>
        <v>61</v>
      </c>
      <c r="U31" s="201">
        <f>_xlfn.DAYS(About!$A$3,'Core Indicators'!IS31)</f>
        <v>61</v>
      </c>
      <c r="V31" s="201">
        <f t="shared" si="0"/>
        <v>145.5</v>
      </c>
    </row>
    <row r="32" spans="1:22" x14ac:dyDescent="0.25">
      <c r="A32" s="200" t="str">
        <f>Lists!C:C</f>
        <v>ETH002</v>
      </c>
      <c r="B32" s="201">
        <f>_xlfn.DAYS(About!$A$3,'Core Indicators'!U32)</f>
        <v>198</v>
      </c>
      <c r="C32" s="201">
        <f>_xlfn.DAYS(About!$A$3,'Core Indicators'!AC32)</f>
        <v>106</v>
      </c>
      <c r="D32" s="201">
        <f>_xlfn.DAYS(About!$A$3,'Core Indicators'!AK32)</f>
        <v>106</v>
      </c>
      <c r="E32" s="201">
        <f>_xlfn.DAYS(About!$A$3,'Core Indicators'!AS32)</f>
        <v>4</v>
      </c>
      <c r="F32" s="201">
        <f>_xlfn.DAYS(About!$A$3,'Core Indicators'!BQ32)</f>
        <v>106</v>
      </c>
      <c r="G32" s="201">
        <f>_xlfn.DAYS(About!$A$3,'Core Indicators'!DM32)</f>
        <v>4</v>
      </c>
      <c r="H32" s="201">
        <f>_xlfn.DAYS(About!$A$3,'Core Indicators'!DU32)</f>
        <v>4</v>
      </c>
      <c r="I32" s="201">
        <f>_xlfn.DAYS(About!$A$3,'Core Indicators'!EC32)</f>
        <v>4</v>
      </c>
      <c r="J32" s="201">
        <f>_xlfn.DAYS(About!$A$3,'Core Indicators'!EK32)</f>
        <v>4</v>
      </c>
      <c r="K32" s="201">
        <f>_xlfn.DAYS(About!$A$3,'Core Indicators'!ES32)</f>
        <v>4</v>
      </c>
      <c r="L32" s="201">
        <f>_xlfn.DAYS(About!$A$3,'Core Indicators'!FI32)</f>
        <v>198</v>
      </c>
      <c r="M32" s="201">
        <f>_xlfn.DAYS(About!$A$3,'Core Indicators'!GG32)</f>
        <v>61</v>
      </c>
      <c r="N32" s="201">
        <f>_xlfn.DAYS(About!$A$3,'Core Indicators'!GO32)</f>
        <v>61</v>
      </c>
      <c r="O32" s="201">
        <f>_xlfn.DAYS(About!$A$3,'Core Indicators'!GW32)</f>
        <v>61</v>
      </c>
      <c r="P32" s="201">
        <f>_xlfn.DAYS(About!$A$3,'Core Indicators'!HE32)</f>
        <v>61</v>
      </c>
      <c r="Q32" s="201">
        <f>_xlfn.DAYS(About!$A$3,'Core Indicators'!HM32)</f>
        <v>61</v>
      </c>
      <c r="R32" s="201">
        <f>_xlfn.DAYS(About!$A$3,'Core Indicators'!HU32)</f>
        <v>61</v>
      </c>
      <c r="S32" s="201">
        <f>_xlfn.DAYS(About!$A$3,'Core Indicators'!IC32)</f>
        <v>61</v>
      </c>
      <c r="T32" s="201">
        <f>_xlfn.DAYS(About!$A$3,'Core Indicators'!IK32)</f>
        <v>61</v>
      </c>
      <c r="U32" s="201">
        <f>_xlfn.DAYS(About!$A$3,'Core Indicators'!IS32)</f>
        <v>61</v>
      </c>
      <c r="V32" s="201">
        <f t="shared" si="0"/>
        <v>49.5</v>
      </c>
    </row>
    <row r="33" spans="1:22" x14ac:dyDescent="0.25">
      <c r="A33" s="200" t="str">
        <f>Lists!C:C</f>
        <v>ETH003</v>
      </c>
      <c r="B33" s="201">
        <f>_xlfn.DAYS(About!$A$3,'Core Indicators'!U33)</f>
        <v>198</v>
      </c>
      <c r="C33" s="201">
        <f>_xlfn.DAYS(About!$A$3,'Core Indicators'!AC33)</f>
        <v>198</v>
      </c>
      <c r="D33" s="201">
        <f>_xlfn.DAYS(About!$A$3,'Core Indicators'!AK33)</f>
        <v>198</v>
      </c>
      <c r="E33" s="201">
        <f>_xlfn.DAYS(About!$A$3,'Core Indicators'!AS33)</f>
        <v>4</v>
      </c>
      <c r="F33" s="201">
        <f>_xlfn.DAYS(About!$A$3,'Core Indicators'!BQ33)</f>
        <v>4</v>
      </c>
      <c r="G33" s="201">
        <f>_xlfn.DAYS(About!$A$3,'Core Indicators'!DM33)</f>
        <v>4</v>
      </c>
      <c r="H33" s="201">
        <f>_xlfn.DAYS(About!$A$3,'Core Indicators'!DU33)</f>
        <v>4</v>
      </c>
      <c r="I33" s="201">
        <f>_xlfn.DAYS(About!$A$3,'Core Indicators'!EC33)</f>
        <v>4</v>
      </c>
      <c r="J33" s="201">
        <f>_xlfn.DAYS(About!$A$3,'Core Indicators'!EK33)</f>
        <v>4</v>
      </c>
      <c r="K33" s="201">
        <f>_xlfn.DAYS(About!$A$3,'Core Indicators'!ES33)</f>
        <v>4</v>
      </c>
      <c r="L33" s="201">
        <f>_xlfn.DAYS(About!$A$3,'Core Indicators'!FI33)</f>
        <v>198</v>
      </c>
      <c r="M33" s="201">
        <f>_xlfn.DAYS(About!$A$3,'Core Indicators'!GG33)</f>
        <v>61</v>
      </c>
      <c r="N33" s="201">
        <f>_xlfn.DAYS(About!$A$3,'Core Indicators'!GO33)</f>
        <v>61</v>
      </c>
      <c r="O33" s="201">
        <f>_xlfn.DAYS(About!$A$3,'Core Indicators'!GW33)</f>
        <v>61</v>
      </c>
      <c r="P33" s="201">
        <f>_xlfn.DAYS(About!$A$3,'Core Indicators'!HE33)</f>
        <v>61</v>
      </c>
      <c r="Q33" s="201">
        <f>_xlfn.DAYS(About!$A$3,'Core Indicators'!HM33)</f>
        <v>61</v>
      </c>
      <c r="R33" s="201">
        <f>_xlfn.DAYS(About!$A$3,'Core Indicators'!HU33)</f>
        <v>61</v>
      </c>
      <c r="S33" s="201">
        <f>_xlfn.DAYS(About!$A$3,'Core Indicators'!IC33)</f>
        <v>61</v>
      </c>
      <c r="T33" s="201">
        <f>_xlfn.DAYS(About!$A$3,'Core Indicators'!IK33)</f>
        <v>61</v>
      </c>
      <c r="U33" s="201">
        <f>_xlfn.DAYS(About!$A$3,'Core Indicators'!IS33)</f>
        <v>61</v>
      </c>
      <c r="V33" s="201">
        <f t="shared" si="0"/>
        <v>48.5</v>
      </c>
    </row>
    <row r="34" spans="1:22" x14ac:dyDescent="0.25">
      <c r="A34" s="200" t="str">
        <f>Lists!C:C</f>
        <v>ETH004</v>
      </c>
      <c r="B34" s="201">
        <f>_xlfn.DAYS(About!$A$3,'Core Indicators'!U34)</f>
        <v>47</v>
      </c>
      <c r="C34" s="201">
        <f>_xlfn.DAYS(About!$A$3,'Core Indicators'!AC34)</f>
        <v>47</v>
      </c>
      <c r="D34" s="201">
        <f>_xlfn.DAYS(About!$A$3,'Core Indicators'!AK34)</f>
        <v>47</v>
      </c>
      <c r="E34" s="201">
        <f>_xlfn.DAYS(About!$A$3,'Core Indicators'!AS34)</f>
        <v>4</v>
      </c>
      <c r="F34" s="201">
        <f>_xlfn.DAYS(About!$A$3,'Core Indicators'!BQ34)</f>
        <v>4</v>
      </c>
      <c r="G34" s="201">
        <f>_xlfn.DAYS(About!$A$3,'Core Indicators'!DM34)</f>
        <v>4</v>
      </c>
      <c r="H34" s="201">
        <f>_xlfn.DAYS(About!$A$3,'Core Indicators'!DU34)</f>
        <v>4</v>
      </c>
      <c r="I34" s="201">
        <f>_xlfn.DAYS(About!$A$3,'Core Indicators'!EC34)</f>
        <v>4</v>
      </c>
      <c r="J34" s="201">
        <f>_xlfn.DAYS(About!$A$3,'Core Indicators'!EK34)</f>
        <v>4</v>
      </c>
      <c r="K34" s="201">
        <f>_xlfn.DAYS(About!$A$3,'Core Indicators'!ES34)</f>
        <v>4</v>
      </c>
      <c r="L34" s="201">
        <f>_xlfn.DAYS(About!$A$3,'Core Indicators'!FI34)</f>
        <v>47</v>
      </c>
      <c r="M34" s="201">
        <f>_xlfn.DAYS(About!$A$3,'Core Indicators'!GG34)</f>
        <v>61</v>
      </c>
      <c r="N34" s="201">
        <f>_xlfn.DAYS(About!$A$3,'Core Indicators'!GO34)</f>
        <v>61</v>
      </c>
      <c r="O34" s="201">
        <f>_xlfn.DAYS(About!$A$3,'Core Indicators'!GW34)</f>
        <v>61</v>
      </c>
      <c r="P34" s="201">
        <f>_xlfn.DAYS(About!$A$3,'Core Indicators'!HE34)</f>
        <v>61</v>
      </c>
      <c r="Q34" s="201">
        <f>_xlfn.DAYS(About!$A$3,'Core Indicators'!HM34)</f>
        <v>61</v>
      </c>
      <c r="R34" s="201">
        <f>_xlfn.DAYS(About!$A$3,'Core Indicators'!HU34)</f>
        <v>61</v>
      </c>
      <c r="S34" s="201">
        <f>_xlfn.DAYS(About!$A$3,'Core Indicators'!IC34)</f>
        <v>61</v>
      </c>
      <c r="T34" s="201">
        <f>_xlfn.DAYS(About!$A$3,'Core Indicators'!IK34)</f>
        <v>61</v>
      </c>
      <c r="U34" s="201">
        <f>_xlfn.DAYS(About!$A$3,'Core Indicators'!IS34)</f>
        <v>61</v>
      </c>
      <c r="V34" s="201">
        <f t="shared" si="0"/>
        <v>18.3</v>
      </c>
    </row>
    <row r="35" spans="1:22" x14ac:dyDescent="0.25">
      <c r="A35" s="200" t="str">
        <f>Lists!C:C</f>
        <v>GRC002</v>
      </c>
      <c r="B35" s="201">
        <f>_xlfn.DAYS(About!$A$3,'Core Indicators'!U35)</f>
        <v>976</v>
      </c>
      <c r="C35" s="201">
        <f>_xlfn.DAYS(About!$A$3,'Core Indicators'!AC35)</f>
        <v>39</v>
      </c>
      <c r="D35" s="201">
        <f>_xlfn.DAYS(About!$A$3,'Core Indicators'!AK35)</f>
        <v>39</v>
      </c>
      <c r="E35" s="201">
        <f>_xlfn.DAYS(About!$A$3,'Core Indicators'!AS35)</f>
        <v>39</v>
      </c>
      <c r="F35" s="201">
        <f>_xlfn.DAYS(About!$A$3,'Core Indicators'!BQ35)</f>
        <v>2</v>
      </c>
      <c r="G35" s="201">
        <f>_xlfn.DAYS(About!$A$3,'Core Indicators'!DM35)</f>
        <v>39</v>
      </c>
      <c r="H35" s="201">
        <f>_xlfn.DAYS(About!$A$3,'Core Indicators'!DU35)</f>
        <v>39</v>
      </c>
      <c r="I35" s="201">
        <f>_xlfn.DAYS(About!$A$3,'Core Indicators'!EC35)</f>
        <v>39</v>
      </c>
      <c r="J35" s="201">
        <f>_xlfn.DAYS(About!$A$3,'Core Indicators'!EK35)</f>
        <v>39</v>
      </c>
      <c r="K35" s="201">
        <f>_xlfn.DAYS(About!$A$3,'Core Indicators'!ES35)</f>
        <v>39</v>
      </c>
      <c r="L35" s="201">
        <f>_xlfn.DAYS(About!$A$3,'Core Indicators'!FI35)</f>
        <v>1060</v>
      </c>
      <c r="M35" s="201">
        <f>_xlfn.DAYS(About!$A$3,'Core Indicators'!GG35)</f>
        <v>72</v>
      </c>
      <c r="N35" s="201">
        <f>_xlfn.DAYS(About!$A$3,'Core Indicators'!GO35)</f>
        <v>72</v>
      </c>
      <c r="O35" s="201">
        <f>_xlfn.DAYS(About!$A$3,'Core Indicators'!GW35)</f>
        <v>72</v>
      </c>
      <c r="P35" s="201">
        <f>_xlfn.DAYS(About!$A$3,'Core Indicators'!HE35)</f>
        <v>72</v>
      </c>
      <c r="Q35" s="201">
        <f>_xlfn.DAYS(About!$A$3,'Core Indicators'!HM35)</f>
        <v>72</v>
      </c>
      <c r="R35" s="201">
        <f>_xlfn.DAYS(About!$A$3,'Core Indicators'!HU35)</f>
        <v>72</v>
      </c>
      <c r="S35" s="201">
        <f>_xlfn.DAYS(About!$A$3,'Core Indicators'!IC35)</f>
        <v>72</v>
      </c>
      <c r="T35" s="201">
        <f>_xlfn.DAYS(About!$A$3,'Core Indicators'!IK35)</f>
        <v>72</v>
      </c>
      <c r="U35" s="201">
        <f>_xlfn.DAYS(About!$A$3,'Core Indicators'!IS35)</f>
        <v>72</v>
      </c>
      <c r="V35" s="201">
        <f t="shared" ref="V35:V66" si="1">AVERAGE(D35:M35)</f>
        <v>140.69999999999999</v>
      </c>
    </row>
    <row r="36" spans="1:22" x14ac:dyDescent="0.25">
      <c r="A36" s="200" t="str">
        <f>Lists!C:C</f>
        <v>GTM001</v>
      </c>
      <c r="B36" s="201">
        <f>_xlfn.DAYS(About!$A$3,'Core Indicators'!U36)</f>
        <v>45</v>
      </c>
      <c r="C36" s="201">
        <f>_xlfn.DAYS(About!$A$3,'Core Indicators'!AC36)</f>
        <v>45</v>
      </c>
      <c r="D36" s="201">
        <f>_xlfn.DAYS(About!$A$3,'Core Indicators'!AK36)</f>
        <v>45</v>
      </c>
      <c r="E36" s="201">
        <f>_xlfn.DAYS(About!$A$3,'Core Indicators'!AS36)</f>
        <v>45</v>
      </c>
      <c r="F36" s="201">
        <f>_xlfn.DAYS(About!$A$3,'Core Indicators'!BQ36)</f>
        <v>45</v>
      </c>
      <c r="G36" s="201">
        <f>_xlfn.DAYS(About!$A$3,'Core Indicators'!DM36)</f>
        <v>45</v>
      </c>
      <c r="H36" s="201">
        <f>_xlfn.DAYS(About!$A$3,'Core Indicators'!DU36)</f>
        <v>45</v>
      </c>
      <c r="I36" s="201">
        <f>_xlfn.DAYS(About!$A$3,'Core Indicators'!EC36)</f>
        <v>45</v>
      </c>
      <c r="J36" s="201">
        <f>_xlfn.DAYS(About!$A$3,'Core Indicators'!EK36)</f>
        <v>45</v>
      </c>
      <c r="K36" s="201">
        <f>_xlfn.DAYS(About!$A$3,'Core Indicators'!ES36)</f>
        <v>45</v>
      </c>
      <c r="L36" s="201">
        <f>_xlfn.DAYS(About!$A$3,'Core Indicators'!FI36)</f>
        <v>45</v>
      </c>
      <c r="M36" s="201">
        <f>_xlfn.DAYS(About!$A$3,'Core Indicators'!GG36)</f>
        <v>70</v>
      </c>
      <c r="N36" s="201">
        <f>_xlfn.DAYS(About!$A$3,'Core Indicators'!GO36)</f>
        <v>70</v>
      </c>
      <c r="O36" s="201">
        <f>_xlfn.DAYS(About!$A$3,'Core Indicators'!GW36)</f>
        <v>70</v>
      </c>
      <c r="P36" s="201">
        <f>_xlfn.DAYS(About!$A$3,'Core Indicators'!HE36)</f>
        <v>70</v>
      </c>
      <c r="Q36" s="201">
        <f>_xlfn.DAYS(About!$A$3,'Core Indicators'!HM36)</f>
        <v>70</v>
      </c>
      <c r="R36" s="201">
        <f>_xlfn.DAYS(About!$A$3,'Core Indicators'!HU36)</f>
        <v>70</v>
      </c>
      <c r="S36" s="201">
        <f>_xlfn.DAYS(About!$A$3,'Core Indicators'!IC36)</f>
        <v>70</v>
      </c>
      <c r="T36" s="201">
        <f>_xlfn.DAYS(About!$A$3,'Core Indicators'!IK36)</f>
        <v>70</v>
      </c>
      <c r="U36" s="201">
        <f>_xlfn.DAYS(About!$A$3,'Core Indicators'!IS36)</f>
        <v>70</v>
      </c>
      <c r="V36" s="201">
        <f t="shared" si="1"/>
        <v>47.5</v>
      </c>
    </row>
    <row r="37" spans="1:22" x14ac:dyDescent="0.25">
      <c r="A37" s="200" t="str">
        <f>Lists!C:C</f>
        <v>HND001</v>
      </c>
      <c r="B37" s="201">
        <f>_xlfn.DAYS(About!$A$3,'Core Indicators'!U37)</f>
        <v>44</v>
      </c>
      <c r="C37" s="201">
        <f>_xlfn.DAYS(About!$A$3,'Core Indicators'!AC37)</f>
        <v>44</v>
      </c>
      <c r="D37" s="201">
        <f>_xlfn.DAYS(About!$A$3,'Core Indicators'!AK37)</f>
        <v>44</v>
      </c>
      <c r="E37" s="201">
        <f>_xlfn.DAYS(About!$A$3,'Core Indicators'!AS37)</f>
        <v>44</v>
      </c>
      <c r="F37" s="201">
        <f>_xlfn.DAYS(About!$A$3,'Core Indicators'!BQ37)</f>
        <v>44</v>
      </c>
      <c r="G37" s="201">
        <f>_xlfn.DAYS(About!$A$3,'Core Indicators'!DM37)</f>
        <v>44</v>
      </c>
      <c r="H37" s="201">
        <f>_xlfn.DAYS(About!$A$3,'Core Indicators'!DU37)</f>
        <v>44</v>
      </c>
      <c r="I37" s="201">
        <f>_xlfn.DAYS(About!$A$3,'Core Indicators'!EC37)</f>
        <v>44</v>
      </c>
      <c r="J37" s="201">
        <f>_xlfn.DAYS(About!$A$3,'Core Indicators'!EK37)</f>
        <v>44</v>
      </c>
      <c r="K37" s="201">
        <f>_xlfn.DAYS(About!$A$3,'Core Indicators'!ES37)</f>
        <v>44</v>
      </c>
      <c r="L37" s="201">
        <f>_xlfn.DAYS(About!$A$3,'Core Indicators'!FI37)</f>
        <v>44</v>
      </c>
      <c r="M37" s="201">
        <f>_xlfn.DAYS(About!$A$3,'Core Indicators'!GG37)</f>
        <v>68</v>
      </c>
      <c r="N37" s="201">
        <f>_xlfn.DAYS(About!$A$3,'Core Indicators'!GO37)</f>
        <v>68</v>
      </c>
      <c r="O37" s="201">
        <f>_xlfn.DAYS(About!$A$3,'Core Indicators'!GW37)</f>
        <v>68</v>
      </c>
      <c r="P37" s="201">
        <f>_xlfn.DAYS(About!$A$3,'Core Indicators'!HE37)</f>
        <v>68</v>
      </c>
      <c r="Q37" s="201">
        <f>_xlfn.DAYS(About!$A$3,'Core Indicators'!HM37)</f>
        <v>68</v>
      </c>
      <c r="R37" s="201">
        <f>_xlfn.DAYS(About!$A$3,'Core Indicators'!HU37)</f>
        <v>68</v>
      </c>
      <c r="S37" s="201">
        <f>_xlfn.DAYS(About!$A$3,'Core Indicators'!IC37)</f>
        <v>68</v>
      </c>
      <c r="T37" s="201">
        <f>_xlfn.DAYS(About!$A$3,'Core Indicators'!IK37)</f>
        <v>68</v>
      </c>
      <c r="U37" s="201">
        <f>_xlfn.DAYS(About!$A$3,'Core Indicators'!IS37)</f>
        <v>68</v>
      </c>
      <c r="V37" s="201">
        <f t="shared" si="1"/>
        <v>46.4</v>
      </c>
    </row>
    <row r="38" spans="1:22" x14ac:dyDescent="0.25">
      <c r="A38" s="200" t="str">
        <f>Lists!C:C</f>
        <v>HTI001</v>
      </c>
      <c r="B38" s="201">
        <f>_xlfn.DAYS(About!$A$3,'Core Indicators'!U38)</f>
        <v>1068</v>
      </c>
      <c r="C38" s="201">
        <f>_xlfn.DAYS(About!$A$3,'Core Indicators'!AC38)</f>
        <v>135</v>
      </c>
      <c r="D38" s="201">
        <f>_xlfn.DAYS(About!$A$3,'Core Indicators'!AK38)</f>
        <v>135</v>
      </c>
      <c r="E38" s="201">
        <f>_xlfn.DAYS(About!$A$3,'Core Indicators'!AS38)</f>
        <v>135</v>
      </c>
      <c r="F38" s="201">
        <f>_xlfn.DAYS(About!$A$3,'Core Indicators'!BQ38)</f>
        <v>135</v>
      </c>
      <c r="G38" s="201">
        <f>_xlfn.DAYS(About!$A$3,'Core Indicators'!DM38)</f>
        <v>122</v>
      </c>
      <c r="H38" s="201">
        <f>_xlfn.DAYS(About!$A$3,'Core Indicators'!DU38)</f>
        <v>122</v>
      </c>
      <c r="I38" s="201">
        <f>_xlfn.DAYS(About!$A$3,'Core Indicators'!EC38)</f>
        <v>122</v>
      </c>
      <c r="J38" s="201">
        <f>_xlfn.DAYS(About!$A$3,'Core Indicators'!EK38)</f>
        <v>122</v>
      </c>
      <c r="K38" s="201">
        <f>_xlfn.DAYS(About!$A$3,'Core Indicators'!ES38)</f>
        <v>122</v>
      </c>
      <c r="L38" s="201">
        <f>_xlfn.DAYS(About!$A$3,'Core Indicators'!FI38)</f>
        <v>135</v>
      </c>
      <c r="M38" s="201">
        <f>_xlfn.DAYS(About!$A$3,'Core Indicators'!GG38)</f>
        <v>66</v>
      </c>
      <c r="N38" s="201">
        <f>_xlfn.DAYS(About!$A$3,'Core Indicators'!GO38)</f>
        <v>66</v>
      </c>
      <c r="O38" s="201">
        <f>_xlfn.DAYS(About!$A$3,'Core Indicators'!GW38)</f>
        <v>66</v>
      </c>
      <c r="P38" s="201">
        <f>_xlfn.DAYS(About!$A$3,'Core Indicators'!HE38)</f>
        <v>66</v>
      </c>
      <c r="Q38" s="201">
        <f>_xlfn.DAYS(About!$A$3,'Core Indicators'!HM38)</f>
        <v>66</v>
      </c>
      <c r="R38" s="201">
        <f>_xlfn.DAYS(About!$A$3,'Core Indicators'!HU38)</f>
        <v>66</v>
      </c>
      <c r="S38" s="201">
        <f>_xlfn.DAYS(About!$A$3,'Core Indicators'!IC38)</f>
        <v>66</v>
      </c>
      <c r="T38" s="201">
        <f>_xlfn.DAYS(About!$A$3,'Core Indicators'!IK38)</f>
        <v>66</v>
      </c>
      <c r="U38" s="201">
        <f>_xlfn.DAYS(About!$A$3,'Core Indicators'!IS38)</f>
        <v>66</v>
      </c>
      <c r="V38" s="201">
        <f t="shared" si="1"/>
        <v>121.6</v>
      </c>
    </row>
    <row r="39" spans="1:22" x14ac:dyDescent="0.25">
      <c r="A39" s="200" t="str">
        <f>Lists!C:C</f>
        <v>HTI002</v>
      </c>
      <c r="B39" s="201">
        <f>_xlfn.DAYS(About!$A$3,'Core Indicators'!U39)</f>
        <v>135</v>
      </c>
      <c r="C39" s="201">
        <f>_xlfn.DAYS(About!$A$3,'Core Indicators'!AC39)</f>
        <v>123</v>
      </c>
      <c r="D39" s="201">
        <f>_xlfn.DAYS(About!$A$3,'Core Indicators'!AK39)</f>
        <v>122</v>
      </c>
      <c r="E39" s="201">
        <f>_xlfn.DAYS(About!$A$3,'Core Indicators'!AS39)</f>
        <v>135</v>
      </c>
      <c r="F39" s="201">
        <f>_xlfn.DAYS(About!$A$3,'Core Indicators'!BQ39)</f>
        <v>133</v>
      </c>
      <c r="G39" s="201">
        <f>_xlfn.DAYS(About!$A$3,'Core Indicators'!DM39)</f>
        <v>133</v>
      </c>
      <c r="H39" s="201">
        <f>_xlfn.DAYS(About!$A$3,'Core Indicators'!DU39)</f>
        <v>133</v>
      </c>
      <c r="I39" s="201">
        <f>_xlfn.DAYS(About!$A$3,'Core Indicators'!EC39)</f>
        <v>133</v>
      </c>
      <c r="J39" s="201">
        <f>_xlfn.DAYS(About!$A$3,'Core Indicators'!EK39)</f>
        <v>133</v>
      </c>
      <c r="K39" s="201">
        <f>_xlfn.DAYS(About!$A$3,'Core Indicators'!ES39)</f>
        <v>133</v>
      </c>
      <c r="L39" s="201">
        <f>_xlfn.DAYS(About!$A$3,'Core Indicators'!FI39)</f>
        <v>135</v>
      </c>
      <c r="M39" s="201">
        <f>_xlfn.DAYS(About!$A$3,'Core Indicators'!GG39)</f>
        <v>66</v>
      </c>
      <c r="N39" s="201">
        <f>_xlfn.DAYS(About!$A$3,'Core Indicators'!GO39)</f>
        <v>66</v>
      </c>
      <c r="O39" s="201">
        <f>_xlfn.DAYS(About!$A$3,'Core Indicators'!GW39)</f>
        <v>66</v>
      </c>
      <c r="P39" s="201">
        <f>_xlfn.DAYS(About!$A$3,'Core Indicators'!HE39)</f>
        <v>66</v>
      </c>
      <c r="Q39" s="201">
        <f>_xlfn.DAYS(About!$A$3,'Core Indicators'!HM39)</f>
        <v>66</v>
      </c>
      <c r="R39" s="201">
        <f>_xlfn.DAYS(About!$A$3,'Core Indicators'!HU39)</f>
        <v>66</v>
      </c>
      <c r="S39" s="201">
        <f>_xlfn.DAYS(About!$A$3,'Core Indicators'!IC39)</f>
        <v>66</v>
      </c>
      <c r="T39" s="201">
        <f>_xlfn.DAYS(About!$A$3,'Core Indicators'!IK39)</f>
        <v>66</v>
      </c>
      <c r="U39" s="201">
        <f>_xlfn.DAYS(About!$A$3,'Core Indicators'!IS39)</f>
        <v>66</v>
      </c>
      <c r="V39" s="201">
        <f t="shared" si="1"/>
        <v>125.6</v>
      </c>
    </row>
    <row r="40" spans="1:22" x14ac:dyDescent="0.25">
      <c r="A40" s="200" t="str">
        <f>Lists!C:C</f>
        <v>IDN002</v>
      </c>
      <c r="B40" s="201">
        <f>_xlfn.DAYS(About!$A$3,'Core Indicators'!U40)</f>
        <v>702</v>
      </c>
      <c r="C40" s="201">
        <f>_xlfn.DAYS(About!$A$3,'Core Indicators'!AC40)</f>
        <v>702</v>
      </c>
      <c r="D40" s="201">
        <f>_xlfn.DAYS(About!$A$3,'Core Indicators'!AK40)</f>
        <v>702</v>
      </c>
      <c r="E40" s="201">
        <f>_xlfn.DAYS(About!$A$3,'Core Indicators'!AS40)</f>
        <v>31</v>
      </c>
      <c r="F40" s="201">
        <f>_xlfn.DAYS(About!$A$3,'Core Indicators'!BQ40)</f>
        <v>16</v>
      </c>
      <c r="G40" s="201">
        <f>_xlfn.DAYS(About!$A$3,'Core Indicators'!DM40)</f>
        <v>11</v>
      </c>
      <c r="H40" s="201">
        <f>_xlfn.DAYS(About!$A$3,'Core Indicators'!DU40)</f>
        <v>11</v>
      </c>
      <c r="I40" s="201">
        <f>_xlfn.DAYS(About!$A$3,'Core Indicators'!EC40)</f>
        <v>31</v>
      </c>
      <c r="J40" s="201">
        <f>_xlfn.DAYS(About!$A$3,'Core Indicators'!EK40)</f>
        <v>11</v>
      </c>
      <c r="K40" s="201">
        <f>_xlfn.DAYS(About!$A$3,'Core Indicators'!ES40)</f>
        <v>11</v>
      </c>
      <c r="L40" s="201">
        <f>_xlfn.DAYS(About!$A$3,'Core Indicators'!FI40)</f>
        <v>885</v>
      </c>
      <c r="M40" s="201">
        <f>_xlfn.DAYS(About!$A$3,'Core Indicators'!GG40)</f>
        <v>67</v>
      </c>
      <c r="N40" s="201">
        <f>_xlfn.DAYS(About!$A$3,'Core Indicators'!GO40)</f>
        <v>67</v>
      </c>
      <c r="O40" s="201">
        <f>_xlfn.DAYS(About!$A$3,'Core Indicators'!GW40)</f>
        <v>67</v>
      </c>
      <c r="P40" s="201">
        <f>_xlfn.DAYS(About!$A$3,'Core Indicators'!HE40)</f>
        <v>67</v>
      </c>
      <c r="Q40" s="201">
        <f>_xlfn.DAYS(About!$A$3,'Core Indicators'!HM40)</f>
        <v>67</v>
      </c>
      <c r="R40" s="201">
        <f>_xlfn.DAYS(About!$A$3,'Core Indicators'!HU40)</f>
        <v>67</v>
      </c>
      <c r="S40" s="201">
        <f>_xlfn.DAYS(About!$A$3,'Core Indicators'!IC40)</f>
        <v>67</v>
      </c>
      <c r="T40" s="201">
        <f>_xlfn.DAYS(About!$A$3,'Core Indicators'!IK40)</f>
        <v>67</v>
      </c>
      <c r="U40" s="201">
        <f>_xlfn.DAYS(About!$A$3,'Core Indicators'!IS40)</f>
        <v>67</v>
      </c>
      <c r="V40" s="201">
        <f t="shared" si="1"/>
        <v>177.6</v>
      </c>
    </row>
    <row r="41" spans="1:22" x14ac:dyDescent="0.25">
      <c r="A41" s="200" t="str">
        <f>Lists!C:C</f>
        <v>IND002</v>
      </c>
      <c r="B41" s="201">
        <f>_xlfn.DAYS(About!$A$3,'Core Indicators'!U41)</f>
        <v>338</v>
      </c>
      <c r="C41" s="201">
        <f>_xlfn.DAYS(About!$A$3,'Core Indicators'!AC41)</f>
        <v>338</v>
      </c>
      <c r="D41" s="201">
        <f>_xlfn.DAYS(About!$A$3,'Core Indicators'!AK41)</f>
        <v>338</v>
      </c>
      <c r="E41" s="201">
        <f>_xlfn.DAYS(About!$A$3,'Core Indicators'!AS41)</f>
        <v>338</v>
      </c>
      <c r="F41" s="201">
        <f>_xlfn.DAYS(About!$A$3,'Core Indicators'!BQ41)</f>
        <v>16</v>
      </c>
      <c r="G41" s="201">
        <f>_xlfn.DAYS(About!$A$3,'Core Indicators'!DM41)</f>
        <v>338</v>
      </c>
      <c r="H41" s="201">
        <f>_xlfn.DAYS(About!$A$3,'Core Indicators'!DU41)</f>
        <v>338</v>
      </c>
      <c r="I41" s="201">
        <f>_xlfn.DAYS(About!$A$3,'Core Indicators'!EC41)</f>
        <v>338</v>
      </c>
      <c r="J41" s="201">
        <f>_xlfn.DAYS(About!$A$3,'Core Indicators'!EK41)</f>
        <v>338</v>
      </c>
      <c r="K41" s="201">
        <f>_xlfn.DAYS(About!$A$3,'Core Indicators'!ES41)</f>
        <v>338</v>
      </c>
      <c r="L41" s="201">
        <f>_xlfn.DAYS(About!$A$3,'Core Indicators'!FI41)</f>
        <v>765</v>
      </c>
      <c r="M41" s="201">
        <f>_xlfn.DAYS(About!$A$3,'Core Indicators'!GG41)</f>
        <v>68</v>
      </c>
      <c r="N41" s="201">
        <f>_xlfn.DAYS(About!$A$3,'Core Indicators'!GO41)</f>
        <v>68</v>
      </c>
      <c r="O41" s="201">
        <f>_xlfn.DAYS(About!$A$3,'Core Indicators'!GW41)</f>
        <v>68</v>
      </c>
      <c r="P41" s="201">
        <f>_xlfn.DAYS(About!$A$3,'Core Indicators'!HE41)</f>
        <v>68</v>
      </c>
      <c r="Q41" s="201">
        <f>_xlfn.DAYS(About!$A$3,'Core Indicators'!HM41)</f>
        <v>68</v>
      </c>
      <c r="R41" s="201">
        <f>_xlfn.DAYS(About!$A$3,'Core Indicators'!HU41)</f>
        <v>68</v>
      </c>
      <c r="S41" s="201">
        <f>_xlfn.DAYS(About!$A$3,'Core Indicators'!IC41)</f>
        <v>68</v>
      </c>
      <c r="T41" s="201">
        <f>_xlfn.DAYS(About!$A$3,'Core Indicators'!IK41)</f>
        <v>68</v>
      </c>
      <c r="U41" s="201">
        <f>_xlfn.DAYS(About!$A$3,'Core Indicators'!IS41)</f>
        <v>68</v>
      </c>
      <c r="V41" s="201">
        <f t="shared" si="1"/>
        <v>321.5</v>
      </c>
    </row>
    <row r="42" spans="1:22" x14ac:dyDescent="0.25">
      <c r="A42" s="200" t="str">
        <f>Lists!C:C</f>
        <v>IRN004</v>
      </c>
      <c r="B42" s="201">
        <f>_xlfn.DAYS(About!$A$3,'Core Indicators'!U42)</f>
        <v>291</v>
      </c>
      <c r="C42" s="201">
        <f>_xlfn.DAYS(About!$A$3,'Core Indicators'!AC42)</f>
        <v>291</v>
      </c>
      <c r="D42" s="201">
        <f>_xlfn.DAYS(About!$A$3,'Core Indicators'!AK42)</f>
        <v>3</v>
      </c>
      <c r="E42" s="201">
        <f>_xlfn.DAYS(About!$A$3,'Core Indicators'!AS42)</f>
        <v>3</v>
      </c>
      <c r="F42" s="201">
        <f>_xlfn.DAYS(About!$A$3,'Core Indicators'!BQ42)</f>
        <v>641</v>
      </c>
      <c r="G42" s="201">
        <f>_xlfn.DAYS(About!$A$3,'Core Indicators'!DM42)</f>
        <v>3</v>
      </c>
      <c r="H42" s="201">
        <f>_xlfn.DAYS(About!$A$3,'Core Indicators'!DU42)</f>
        <v>3</v>
      </c>
      <c r="I42" s="201">
        <f>_xlfn.DAYS(About!$A$3,'Core Indicators'!EC42)</f>
        <v>3</v>
      </c>
      <c r="J42" s="201">
        <f>_xlfn.DAYS(About!$A$3,'Core Indicators'!EK42)</f>
        <v>3</v>
      </c>
      <c r="K42" s="201">
        <f>_xlfn.DAYS(About!$A$3,'Core Indicators'!ES42)</f>
        <v>3</v>
      </c>
      <c r="L42" s="201">
        <f>_xlfn.DAYS(About!$A$3,'Core Indicators'!FI42)</f>
        <v>291</v>
      </c>
      <c r="M42" s="201">
        <f>_xlfn.DAYS(About!$A$3,'Core Indicators'!GG42)</f>
        <v>72</v>
      </c>
      <c r="N42" s="201">
        <f>_xlfn.DAYS(About!$A$3,'Core Indicators'!GO42)</f>
        <v>72</v>
      </c>
      <c r="O42" s="201">
        <f>_xlfn.DAYS(About!$A$3,'Core Indicators'!GW42)</f>
        <v>72</v>
      </c>
      <c r="P42" s="201">
        <f>_xlfn.DAYS(About!$A$3,'Core Indicators'!HE42)</f>
        <v>72</v>
      </c>
      <c r="Q42" s="201">
        <f>_xlfn.DAYS(About!$A$3,'Core Indicators'!HM42)</f>
        <v>72</v>
      </c>
      <c r="R42" s="201">
        <f>_xlfn.DAYS(About!$A$3,'Core Indicators'!HU42)</f>
        <v>72</v>
      </c>
      <c r="S42" s="201">
        <f>_xlfn.DAYS(About!$A$3,'Core Indicators'!IC42)</f>
        <v>72</v>
      </c>
      <c r="T42" s="201">
        <f>_xlfn.DAYS(About!$A$3,'Core Indicators'!IK42)</f>
        <v>72</v>
      </c>
      <c r="U42" s="201">
        <f>_xlfn.DAYS(About!$A$3,'Core Indicators'!IS42)</f>
        <v>72</v>
      </c>
      <c r="V42" s="201">
        <f t="shared" si="1"/>
        <v>102.5</v>
      </c>
    </row>
    <row r="43" spans="1:22" x14ac:dyDescent="0.25">
      <c r="A43" s="200" t="str">
        <f>Lists!C:C</f>
        <v>IRQ001</v>
      </c>
      <c r="B43" s="201">
        <f>_xlfn.DAYS(About!$A$3,'Core Indicators'!U43)</f>
        <v>337</v>
      </c>
      <c r="C43" s="201">
        <f>_xlfn.DAYS(About!$A$3,'Core Indicators'!AC43)</f>
        <v>2</v>
      </c>
      <c r="D43" s="201">
        <f>_xlfn.DAYS(About!$A$3,'Core Indicators'!AK43)</f>
        <v>2</v>
      </c>
      <c r="E43" s="201">
        <f>_xlfn.DAYS(About!$A$3,'Core Indicators'!AS43)</f>
        <v>2</v>
      </c>
      <c r="F43" s="201">
        <f>_xlfn.DAYS(About!$A$3,'Core Indicators'!BQ43)</f>
        <v>2</v>
      </c>
      <c r="G43" s="201">
        <f>_xlfn.DAYS(About!$A$3,'Core Indicators'!DM43)</f>
        <v>2</v>
      </c>
      <c r="H43" s="201">
        <f>_xlfn.DAYS(About!$A$3,'Core Indicators'!DU43)</f>
        <v>2</v>
      </c>
      <c r="I43" s="201">
        <f>_xlfn.DAYS(About!$A$3,'Core Indicators'!EC43)</f>
        <v>2</v>
      </c>
      <c r="J43" s="201">
        <f>_xlfn.DAYS(About!$A$3,'Core Indicators'!EK43)</f>
        <v>2</v>
      </c>
      <c r="K43" s="201">
        <f>_xlfn.DAYS(About!$A$3,'Core Indicators'!ES43)</f>
        <v>2</v>
      </c>
      <c r="L43" s="201">
        <f>_xlfn.DAYS(About!$A$3,'Core Indicators'!FI43)</f>
        <v>611</v>
      </c>
      <c r="M43" s="201">
        <f>_xlfn.DAYS(About!$A$3,'Core Indicators'!GG43)</f>
        <v>72</v>
      </c>
      <c r="N43" s="201">
        <f>_xlfn.DAYS(About!$A$3,'Core Indicators'!GO43)</f>
        <v>72</v>
      </c>
      <c r="O43" s="201">
        <f>_xlfn.DAYS(About!$A$3,'Core Indicators'!GW43)</f>
        <v>72</v>
      </c>
      <c r="P43" s="201">
        <f>_xlfn.DAYS(About!$A$3,'Core Indicators'!HE43)</f>
        <v>72</v>
      </c>
      <c r="Q43" s="201">
        <f>_xlfn.DAYS(About!$A$3,'Core Indicators'!HM43)</f>
        <v>72</v>
      </c>
      <c r="R43" s="201">
        <f>_xlfn.DAYS(About!$A$3,'Core Indicators'!HU43)</f>
        <v>72</v>
      </c>
      <c r="S43" s="201">
        <f>_xlfn.DAYS(About!$A$3,'Core Indicators'!IC43)</f>
        <v>72</v>
      </c>
      <c r="T43" s="201">
        <f>_xlfn.DAYS(About!$A$3,'Core Indicators'!IK43)</f>
        <v>72</v>
      </c>
      <c r="U43" s="201">
        <f>_xlfn.DAYS(About!$A$3,'Core Indicators'!IS43)</f>
        <v>72</v>
      </c>
      <c r="V43" s="201">
        <f t="shared" si="1"/>
        <v>69.900000000000006</v>
      </c>
    </row>
    <row r="44" spans="1:22" x14ac:dyDescent="0.25">
      <c r="A44" s="200" t="str">
        <f>Lists!C:C</f>
        <v>IRQ002</v>
      </c>
      <c r="B44" s="201">
        <f>_xlfn.DAYS(About!$A$3,'Core Indicators'!U44)</f>
        <v>2</v>
      </c>
      <c r="C44" s="201">
        <f>_xlfn.DAYS(About!$A$3,'Core Indicators'!AC44)</f>
        <v>2</v>
      </c>
      <c r="D44" s="201">
        <f>_xlfn.DAYS(About!$A$3,'Core Indicators'!AK44)</f>
        <v>2</v>
      </c>
      <c r="E44" s="201">
        <f>_xlfn.DAYS(About!$A$3,'Core Indicators'!AS44)</f>
        <v>2</v>
      </c>
      <c r="F44" s="201">
        <f>_xlfn.DAYS(About!$A$3,'Core Indicators'!BQ44)</f>
        <v>2</v>
      </c>
      <c r="G44" s="201">
        <f>_xlfn.DAYS(About!$A$3,'Core Indicators'!DM44)</f>
        <v>2</v>
      </c>
      <c r="H44" s="201">
        <f>_xlfn.DAYS(About!$A$3,'Core Indicators'!DU44)</f>
        <v>2</v>
      </c>
      <c r="I44" s="201">
        <f>_xlfn.DAYS(About!$A$3,'Core Indicators'!EC44)</f>
        <v>2</v>
      </c>
      <c r="J44" s="201">
        <f>_xlfn.DAYS(About!$A$3,'Core Indicators'!EK44)</f>
        <v>2</v>
      </c>
      <c r="K44" s="201">
        <f>_xlfn.DAYS(About!$A$3,'Core Indicators'!ES44)</f>
        <v>2</v>
      </c>
      <c r="L44" s="201">
        <f>_xlfn.DAYS(About!$A$3,'Core Indicators'!FI44)</f>
        <v>694</v>
      </c>
      <c r="M44" s="201">
        <f>_xlfn.DAYS(About!$A$3,'Core Indicators'!GG44)</f>
        <v>72</v>
      </c>
      <c r="N44" s="201">
        <f>_xlfn.DAYS(About!$A$3,'Core Indicators'!GO44)</f>
        <v>72</v>
      </c>
      <c r="O44" s="201">
        <f>_xlfn.DAYS(About!$A$3,'Core Indicators'!GW44)</f>
        <v>72</v>
      </c>
      <c r="P44" s="201">
        <f>_xlfn.DAYS(About!$A$3,'Core Indicators'!HE44)</f>
        <v>72</v>
      </c>
      <c r="Q44" s="201">
        <f>_xlfn.DAYS(About!$A$3,'Core Indicators'!HM44)</f>
        <v>72</v>
      </c>
      <c r="R44" s="201">
        <f>_xlfn.DAYS(About!$A$3,'Core Indicators'!HU44)</f>
        <v>72</v>
      </c>
      <c r="S44" s="201">
        <f>_xlfn.DAYS(About!$A$3,'Core Indicators'!IC44)</f>
        <v>72</v>
      </c>
      <c r="T44" s="201">
        <f>_xlfn.DAYS(About!$A$3,'Core Indicators'!IK44)</f>
        <v>72</v>
      </c>
      <c r="U44" s="201">
        <f>_xlfn.DAYS(About!$A$3,'Core Indicators'!IS44)</f>
        <v>72</v>
      </c>
      <c r="V44" s="201">
        <f t="shared" si="1"/>
        <v>78.2</v>
      </c>
    </row>
    <row r="45" spans="1:22" x14ac:dyDescent="0.25">
      <c r="A45" s="200" t="str">
        <f>Lists!C:C</f>
        <v>IRQ003</v>
      </c>
      <c r="B45" s="201">
        <f>_xlfn.DAYS(About!$A$3,'Core Indicators'!U45)</f>
        <v>337</v>
      </c>
      <c r="C45" s="201">
        <f>_xlfn.DAYS(About!$A$3,'Core Indicators'!AC45)</f>
        <v>40</v>
      </c>
      <c r="D45" s="201">
        <f>_xlfn.DAYS(About!$A$3,'Core Indicators'!AK45)</f>
        <v>2</v>
      </c>
      <c r="E45" s="201">
        <f>_xlfn.DAYS(About!$A$3,'Core Indicators'!AS45)</f>
        <v>2</v>
      </c>
      <c r="F45" s="201">
        <f>_xlfn.DAYS(About!$A$3,'Core Indicators'!BQ45)</f>
        <v>400</v>
      </c>
      <c r="G45" s="201">
        <f>_xlfn.DAYS(About!$A$3,'Core Indicators'!DM45)</f>
        <v>2</v>
      </c>
      <c r="H45" s="201">
        <f>_xlfn.DAYS(About!$A$3,'Core Indicators'!DU45)</f>
        <v>2</v>
      </c>
      <c r="I45" s="201">
        <f>_xlfn.DAYS(About!$A$3,'Core Indicators'!EC45)</f>
        <v>2</v>
      </c>
      <c r="J45" s="201">
        <f>_xlfn.DAYS(About!$A$3,'Core Indicators'!EK45)</f>
        <v>2</v>
      </c>
      <c r="K45" s="201">
        <f>_xlfn.DAYS(About!$A$3,'Core Indicators'!ES45)</f>
        <v>2</v>
      </c>
      <c r="L45" s="201">
        <f>_xlfn.DAYS(About!$A$3,'Core Indicators'!FI45)</f>
        <v>1050</v>
      </c>
      <c r="M45" s="201">
        <f>_xlfn.DAYS(About!$A$3,'Core Indicators'!GG45)</f>
        <v>72</v>
      </c>
      <c r="N45" s="201">
        <f>_xlfn.DAYS(About!$A$3,'Core Indicators'!GO45)</f>
        <v>72</v>
      </c>
      <c r="O45" s="201">
        <f>_xlfn.DAYS(About!$A$3,'Core Indicators'!GW45)</f>
        <v>72</v>
      </c>
      <c r="P45" s="201">
        <f>_xlfn.DAYS(About!$A$3,'Core Indicators'!HE45)</f>
        <v>72</v>
      </c>
      <c r="Q45" s="201">
        <f>_xlfn.DAYS(About!$A$3,'Core Indicators'!HM45)</f>
        <v>72</v>
      </c>
      <c r="R45" s="201">
        <f>_xlfn.DAYS(About!$A$3,'Core Indicators'!HU45)</f>
        <v>72</v>
      </c>
      <c r="S45" s="201">
        <f>_xlfn.DAYS(About!$A$3,'Core Indicators'!IC45)</f>
        <v>72</v>
      </c>
      <c r="T45" s="201">
        <f>_xlfn.DAYS(About!$A$3,'Core Indicators'!IK45)</f>
        <v>72</v>
      </c>
      <c r="U45" s="201">
        <f>_xlfn.DAYS(About!$A$3,'Core Indicators'!IS45)</f>
        <v>72</v>
      </c>
      <c r="V45" s="201">
        <f t="shared" si="1"/>
        <v>153.6</v>
      </c>
    </row>
    <row r="46" spans="1:22" x14ac:dyDescent="0.25">
      <c r="A46" s="200" t="str">
        <f>Lists!C:C</f>
        <v>ITA002</v>
      </c>
      <c r="B46" s="201">
        <f>_xlfn.DAYS(About!$A$3,'Core Indicators'!U46)</f>
        <v>1050</v>
      </c>
      <c r="C46" s="201">
        <f>_xlfn.DAYS(About!$A$3,'Core Indicators'!AC46)</f>
        <v>185</v>
      </c>
      <c r="D46" s="201">
        <f>_xlfn.DAYS(About!$A$3,'Core Indicators'!AK46)</f>
        <v>185</v>
      </c>
      <c r="E46" s="201">
        <f>_xlfn.DAYS(About!$A$3,'Core Indicators'!AS46)</f>
        <v>185</v>
      </c>
      <c r="F46" s="201">
        <f>_xlfn.DAYS(About!$A$3,'Core Indicators'!BQ46)</f>
        <v>185</v>
      </c>
      <c r="G46" s="201">
        <f>_xlfn.DAYS(About!$A$3,'Core Indicators'!DM46)</f>
        <v>185</v>
      </c>
      <c r="H46" s="201">
        <f>_xlfn.DAYS(About!$A$3,'Core Indicators'!DU46)</f>
        <v>185</v>
      </c>
      <c r="I46" s="201">
        <f>_xlfn.DAYS(About!$A$3,'Core Indicators'!EC46)</f>
        <v>185</v>
      </c>
      <c r="J46" s="201">
        <f>_xlfn.DAYS(About!$A$3,'Core Indicators'!EK46)</f>
        <v>185</v>
      </c>
      <c r="K46" s="201">
        <f>_xlfn.DAYS(About!$A$3,'Core Indicators'!ES46)</f>
        <v>185</v>
      </c>
      <c r="L46" s="201">
        <f>_xlfn.DAYS(About!$A$3,'Core Indicators'!FI46)</f>
        <v>1050</v>
      </c>
      <c r="M46" s="201">
        <f>_xlfn.DAYS(About!$A$3,'Core Indicators'!GG46)</f>
        <v>67</v>
      </c>
      <c r="N46" s="201">
        <f>_xlfn.DAYS(About!$A$3,'Core Indicators'!GO46)</f>
        <v>67</v>
      </c>
      <c r="O46" s="201">
        <f>_xlfn.DAYS(About!$A$3,'Core Indicators'!GW46)</f>
        <v>67</v>
      </c>
      <c r="P46" s="201">
        <f>_xlfn.DAYS(About!$A$3,'Core Indicators'!HE46)</f>
        <v>67</v>
      </c>
      <c r="Q46" s="201">
        <f>_xlfn.DAYS(About!$A$3,'Core Indicators'!HM46)</f>
        <v>67</v>
      </c>
      <c r="R46" s="201">
        <f>_xlfn.DAYS(About!$A$3,'Core Indicators'!HU46)</f>
        <v>67</v>
      </c>
      <c r="S46" s="201">
        <f>_xlfn.DAYS(About!$A$3,'Core Indicators'!IC46)</f>
        <v>67</v>
      </c>
      <c r="T46" s="201">
        <f>_xlfn.DAYS(About!$A$3,'Core Indicators'!IK46)</f>
        <v>67</v>
      </c>
      <c r="U46" s="201">
        <f>_xlfn.DAYS(About!$A$3,'Core Indicators'!IS46)</f>
        <v>67</v>
      </c>
      <c r="V46" s="201">
        <f t="shared" si="1"/>
        <v>259.7</v>
      </c>
    </row>
    <row r="47" spans="1:22" x14ac:dyDescent="0.25">
      <c r="A47" s="200" t="str">
        <f>Lists!C:C</f>
        <v>JOR002</v>
      </c>
      <c r="B47" s="201">
        <f>_xlfn.DAYS(About!$A$3,'Core Indicators'!U47)</f>
        <v>185</v>
      </c>
      <c r="C47" s="201">
        <f>_xlfn.DAYS(About!$A$3,'Core Indicators'!AC47)</f>
        <v>185</v>
      </c>
      <c r="D47" s="201">
        <f>_xlfn.DAYS(About!$A$3,'Core Indicators'!AK47)</f>
        <v>2</v>
      </c>
      <c r="E47" s="201">
        <f>_xlfn.DAYS(About!$A$3,'Core Indicators'!AS47)</f>
        <v>2</v>
      </c>
      <c r="F47" s="201">
        <f>_xlfn.DAYS(About!$A$3,'Core Indicators'!BQ47)</f>
        <v>396</v>
      </c>
      <c r="G47" s="201">
        <f>_xlfn.DAYS(About!$A$3,'Core Indicators'!DM47)</f>
        <v>2</v>
      </c>
      <c r="H47" s="201">
        <f>_xlfn.DAYS(About!$A$3,'Core Indicators'!DU47)</f>
        <v>2</v>
      </c>
      <c r="I47" s="201">
        <f>_xlfn.DAYS(About!$A$3,'Core Indicators'!EC47)</f>
        <v>2</v>
      </c>
      <c r="J47" s="201">
        <f>_xlfn.DAYS(About!$A$3,'Core Indicators'!EK47)</f>
        <v>2</v>
      </c>
      <c r="K47" s="201">
        <f>_xlfn.DAYS(About!$A$3,'Core Indicators'!ES47)</f>
        <v>2</v>
      </c>
      <c r="L47" s="201">
        <f>_xlfn.DAYS(About!$A$3,'Core Indicators'!FI47)</f>
        <v>546</v>
      </c>
      <c r="M47" s="201">
        <f>_xlfn.DAYS(About!$A$3,'Core Indicators'!GG47)</f>
        <v>72</v>
      </c>
      <c r="N47" s="201">
        <f>_xlfn.DAYS(About!$A$3,'Core Indicators'!GO47)</f>
        <v>72</v>
      </c>
      <c r="O47" s="201">
        <f>_xlfn.DAYS(About!$A$3,'Core Indicators'!GW47)</f>
        <v>72</v>
      </c>
      <c r="P47" s="201">
        <f>_xlfn.DAYS(About!$A$3,'Core Indicators'!HE47)</f>
        <v>72</v>
      </c>
      <c r="Q47" s="201">
        <f>_xlfn.DAYS(About!$A$3,'Core Indicators'!HM47)</f>
        <v>72</v>
      </c>
      <c r="R47" s="201">
        <f>_xlfn.DAYS(About!$A$3,'Core Indicators'!HU47)</f>
        <v>72</v>
      </c>
      <c r="S47" s="201">
        <f>_xlfn.DAYS(About!$A$3,'Core Indicators'!IC47)</f>
        <v>72</v>
      </c>
      <c r="T47" s="201">
        <f>_xlfn.DAYS(About!$A$3,'Core Indicators'!IK47)</f>
        <v>72</v>
      </c>
      <c r="U47" s="201">
        <f>_xlfn.DAYS(About!$A$3,'Core Indicators'!IS47)</f>
        <v>72</v>
      </c>
      <c r="V47" s="201">
        <f t="shared" si="1"/>
        <v>102.8</v>
      </c>
    </row>
    <row r="48" spans="1:22" x14ac:dyDescent="0.25">
      <c r="A48" s="200" t="str">
        <f>Lists!C:C</f>
        <v>KEN001</v>
      </c>
      <c r="B48" s="201">
        <f>_xlfn.DAYS(About!$A$3,'Core Indicators'!U48)</f>
        <v>105</v>
      </c>
      <c r="C48" s="201">
        <f>_xlfn.DAYS(About!$A$3,'Core Indicators'!AC48)</f>
        <v>14</v>
      </c>
      <c r="D48" s="201">
        <f>_xlfn.DAYS(About!$A$3,'Core Indicators'!AK48)</f>
        <v>14</v>
      </c>
      <c r="E48" s="201">
        <f>_xlfn.DAYS(About!$A$3,'Core Indicators'!AS48)</f>
        <v>14</v>
      </c>
      <c r="F48" s="201">
        <f>_xlfn.DAYS(About!$A$3,'Core Indicators'!BQ48)</f>
        <v>105</v>
      </c>
      <c r="G48" s="201">
        <f>_xlfn.DAYS(About!$A$3,'Core Indicators'!DM48)</f>
        <v>14</v>
      </c>
      <c r="H48" s="201">
        <f>_xlfn.DAYS(About!$A$3,'Core Indicators'!DU48)</f>
        <v>14</v>
      </c>
      <c r="I48" s="201">
        <f>_xlfn.DAYS(About!$A$3,'Core Indicators'!EC48)</f>
        <v>14</v>
      </c>
      <c r="J48" s="201">
        <f>_xlfn.DAYS(About!$A$3,'Core Indicators'!EK48)</f>
        <v>14</v>
      </c>
      <c r="K48" s="201">
        <f>_xlfn.DAYS(About!$A$3,'Core Indicators'!ES48)</f>
        <v>14</v>
      </c>
      <c r="L48" s="201">
        <f>_xlfn.DAYS(About!$A$3,'Core Indicators'!FI48)</f>
        <v>105</v>
      </c>
      <c r="M48" s="201">
        <f>_xlfn.DAYS(About!$A$3,'Core Indicators'!GG48)</f>
        <v>63</v>
      </c>
      <c r="N48" s="201">
        <f>_xlfn.DAYS(About!$A$3,'Core Indicators'!GO48)</f>
        <v>63</v>
      </c>
      <c r="O48" s="201">
        <f>_xlfn.DAYS(About!$A$3,'Core Indicators'!GW48)</f>
        <v>63</v>
      </c>
      <c r="P48" s="201">
        <f>_xlfn.DAYS(About!$A$3,'Core Indicators'!HE48)</f>
        <v>63</v>
      </c>
      <c r="Q48" s="201">
        <f>_xlfn.DAYS(About!$A$3,'Core Indicators'!HM48)</f>
        <v>63</v>
      </c>
      <c r="R48" s="201">
        <f>_xlfn.DAYS(About!$A$3,'Core Indicators'!HU48)</f>
        <v>63</v>
      </c>
      <c r="S48" s="201">
        <f>_xlfn.DAYS(About!$A$3,'Core Indicators'!IC48)</f>
        <v>63</v>
      </c>
      <c r="T48" s="201">
        <f>_xlfn.DAYS(About!$A$3,'Core Indicators'!IK48)</f>
        <v>63</v>
      </c>
      <c r="U48" s="201">
        <f>_xlfn.DAYS(About!$A$3,'Core Indicators'!IS48)</f>
        <v>63</v>
      </c>
      <c r="V48" s="201">
        <f t="shared" si="1"/>
        <v>37.1</v>
      </c>
    </row>
    <row r="49" spans="1:22" x14ac:dyDescent="0.25">
      <c r="A49" s="200" t="str">
        <f>Lists!C:C</f>
        <v>KEN002</v>
      </c>
      <c r="B49" s="201">
        <f>_xlfn.DAYS(About!$A$3,'Core Indicators'!U49)</f>
        <v>105</v>
      </c>
      <c r="C49" s="201">
        <f>_xlfn.DAYS(About!$A$3,'Core Indicators'!AC49)</f>
        <v>14</v>
      </c>
      <c r="D49" s="201">
        <f>_xlfn.DAYS(About!$A$3,'Core Indicators'!AK49)</f>
        <v>14</v>
      </c>
      <c r="E49" s="201">
        <f>_xlfn.DAYS(About!$A$3,'Core Indicators'!AS49)</f>
        <v>14</v>
      </c>
      <c r="F49" s="201">
        <f>_xlfn.DAYS(About!$A$3,'Core Indicators'!BQ49)</f>
        <v>105</v>
      </c>
      <c r="G49" s="201">
        <f>_xlfn.DAYS(About!$A$3,'Core Indicators'!DM49)</f>
        <v>14</v>
      </c>
      <c r="H49" s="201">
        <f>_xlfn.DAYS(About!$A$3,'Core Indicators'!DU49)</f>
        <v>14</v>
      </c>
      <c r="I49" s="201">
        <f>_xlfn.DAYS(About!$A$3,'Core Indicators'!EC49)</f>
        <v>14</v>
      </c>
      <c r="J49" s="201">
        <f>_xlfn.DAYS(About!$A$3,'Core Indicators'!EK49)</f>
        <v>14</v>
      </c>
      <c r="K49" s="201">
        <f>_xlfn.DAYS(About!$A$3,'Core Indicators'!ES49)</f>
        <v>14</v>
      </c>
      <c r="L49" s="201">
        <f>_xlfn.DAYS(About!$A$3,'Core Indicators'!FI49)</f>
        <v>105</v>
      </c>
      <c r="M49" s="201">
        <f>_xlfn.DAYS(About!$A$3,'Core Indicators'!GG49)</f>
        <v>63</v>
      </c>
      <c r="N49" s="201">
        <f>_xlfn.DAYS(About!$A$3,'Core Indicators'!GO49)</f>
        <v>63</v>
      </c>
      <c r="O49" s="201">
        <f>_xlfn.DAYS(About!$A$3,'Core Indicators'!GW49)</f>
        <v>63</v>
      </c>
      <c r="P49" s="201">
        <f>_xlfn.DAYS(About!$A$3,'Core Indicators'!HE49)</f>
        <v>63</v>
      </c>
      <c r="Q49" s="201">
        <f>_xlfn.DAYS(About!$A$3,'Core Indicators'!HM49)</f>
        <v>63</v>
      </c>
      <c r="R49" s="201">
        <f>_xlfn.DAYS(About!$A$3,'Core Indicators'!HU49)</f>
        <v>63</v>
      </c>
      <c r="S49" s="201">
        <f>_xlfn.DAYS(About!$A$3,'Core Indicators'!IC49)</f>
        <v>63</v>
      </c>
      <c r="T49" s="201">
        <f>_xlfn.DAYS(About!$A$3,'Core Indicators'!IK49)</f>
        <v>63</v>
      </c>
      <c r="U49" s="201">
        <f>_xlfn.DAYS(About!$A$3,'Core Indicators'!IS49)</f>
        <v>63</v>
      </c>
      <c r="V49" s="201">
        <f t="shared" si="1"/>
        <v>37.1</v>
      </c>
    </row>
    <row r="50" spans="1:22" x14ac:dyDescent="0.25">
      <c r="A50" s="200" t="str">
        <f>Lists!C:C</f>
        <v>KEN003</v>
      </c>
      <c r="B50" s="201">
        <f>_xlfn.DAYS(About!$A$3,'Core Indicators'!U50)</f>
        <v>105</v>
      </c>
      <c r="C50" s="201">
        <f>_xlfn.DAYS(About!$A$3,'Core Indicators'!AC50)</f>
        <v>105</v>
      </c>
      <c r="D50" s="201">
        <f>_xlfn.DAYS(About!$A$3,'Core Indicators'!AK50)</f>
        <v>14</v>
      </c>
      <c r="E50" s="201">
        <f>_xlfn.DAYS(About!$A$3,'Core Indicators'!AS50)</f>
        <v>105</v>
      </c>
      <c r="F50" s="201">
        <f>_xlfn.DAYS(About!$A$3,'Core Indicators'!BQ50)</f>
        <v>105</v>
      </c>
      <c r="G50" s="201">
        <f>_xlfn.DAYS(About!$A$3,'Core Indicators'!DM50)</f>
        <v>14</v>
      </c>
      <c r="H50" s="201">
        <f>_xlfn.DAYS(About!$A$3,'Core Indicators'!DU50)</f>
        <v>14</v>
      </c>
      <c r="I50" s="201">
        <f>_xlfn.DAYS(About!$A$3,'Core Indicators'!EC50)</f>
        <v>14</v>
      </c>
      <c r="J50" s="201">
        <f>_xlfn.DAYS(About!$A$3,'Core Indicators'!EK50)</f>
        <v>14</v>
      </c>
      <c r="K50" s="201">
        <f>_xlfn.DAYS(About!$A$3,'Core Indicators'!ES50)</f>
        <v>14</v>
      </c>
      <c r="L50" s="201">
        <f>_xlfn.DAYS(About!$A$3,'Core Indicators'!FI50)</f>
        <v>105</v>
      </c>
      <c r="M50" s="201">
        <f>_xlfn.DAYS(About!$A$3,'Core Indicators'!GG50)</f>
        <v>63</v>
      </c>
      <c r="N50" s="201">
        <f>_xlfn.DAYS(About!$A$3,'Core Indicators'!GO50)</f>
        <v>63</v>
      </c>
      <c r="O50" s="201">
        <f>_xlfn.DAYS(About!$A$3,'Core Indicators'!GW50)</f>
        <v>63</v>
      </c>
      <c r="P50" s="201">
        <f>_xlfn.DAYS(About!$A$3,'Core Indicators'!HE50)</f>
        <v>63</v>
      </c>
      <c r="Q50" s="201">
        <f>_xlfn.DAYS(About!$A$3,'Core Indicators'!HM50)</f>
        <v>63</v>
      </c>
      <c r="R50" s="201">
        <f>_xlfn.DAYS(About!$A$3,'Core Indicators'!HU50)</f>
        <v>63</v>
      </c>
      <c r="S50" s="201">
        <f>_xlfn.DAYS(About!$A$3,'Core Indicators'!IC50)</f>
        <v>63</v>
      </c>
      <c r="T50" s="201">
        <f>_xlfn.DAYS(About!$A$3,'Core Indicators'!IK50)</f>
        <v>63</v>
      </c>
      <c r="U50" s="201">
        <f>_xlfn.DAYS(About!$A$3,'Core Indicators'!IS50)</f>
        <v>63</v>
      </c>
      <c r="V50" s="201">
        <f t="shared" si="1"/>
        <v>46.2</v>
      </c>
    </row>
    <row r="51" spans="1:22" x14ac:dyDescent="0.25">
      <c r="A51" s="200" t="str">
        <f>Lists!C:C</f>
        <v>LBN002</v>
      </c>
      <c r="B51" s="201">
        <f>_xlfn.DAYS(About!$A$3,'Core Indicators'!U51)</f>
        <v>142</v>
      </c>
      <c r="C51" s="201">
        <f>_xlfn.DAYS(About!$A$3,'Core Indicators'!AC51)</f>
        <v>142</v>
      </c>
      <c r="D51" s="201">
        <f>_xlfn.DAYS(About!$A$3,'Core Indicators'!AK51)</f>
        <v>2</v>
      </c>
      <c r="E51" s="201">
        <f>_xlfn.DAYS(About!$A$3,'Core Indicators'!AS51)</f>
        <v>2</v>
      </c>
      <c r="F51" s="201">
        <f>_xlfn.DAYS(About!$A$3,'Core Indicators'!BQ51)</f>
        <v>429</v>
      </c>
      <c r="G51" s="201">
        <f>_xlfn.DAYS(About!$A$3,'Core Indicators'!DM51)</f>
        <v>2</v>
      </c>
      <c r="H51" s="201">
        <f>_xlfn.DAYS(About!$A$3,'Core Indicators'!DU51)</f>
        <v>2</v>
      </c>
      <c r="I51" s="201">
        <f>_xlfn.DAYS(About!$A$3,'Core Indicators'!EC51)</f>
        <v>2</v>
      </c>
      <c r="J51" s="201">
        <f>_xlfn.DAYS(About!$A$3,'Core Indicators'!EK51)</f>
        <v>2</v>
      </c>
      <c r="K51" s="201">
        <f>_xlfn.DAYS(About!$A$3,'Core Indicators'!ES51)</f>
        <v>2</v>
      </c>
      <c r="L51" s="201">
        <f>_xlfn.DAYS(About!$A$3,'Core Indicators'!FI51)</f>
        <v>574</v>
      </c>
      <c r="M51" s="201">
        <f>_xlfn.DAYS(About!$A$3,'Core Indicators'!GG51)</f>
        <v>72</v>
      </c>
      <c r="N51" s="201">
        <f>_xlfn.DAYS(About!$A$3,'Core Indicators'!GO51)</f>
        <v>72</v>
      </c>
      <c r="O51" s="201">
        <f>_xlfn.DAYS(About!$A$3,'Core Indicators'!GW51)</f>
        <v>72</v>
      </c>
      <c r="P51" s="201">
        <f>_xlfn.DAYS(About!$A$3,'Core Indicators'!HE51)</f>
        <v>72</v>
      </c>
      <c r="Q51" s="201">
        <f>_xlfn.DAYS(About!$A$3,'Core Indicators'!HM51)</f>
        <v>72</v>
      </c>
      <c r="R51" s="201">
        <f>_xlfn.DAYS(About!$A$3,'Core Indicators'!HU51)</f>
        <v>72</v>
      </c>
      <c r="S51" s="201">
        <f>_xlfn.DAYS(About!$A$3,'Core Indicators'!IC51)</f>
        <v>72</v>
      </c>
      <c r="T51" s="201">
        <f>_xlfn.DAYS(About!$A$3,'Core Indicators'!IK51)</f>
        <v>72</v>
      </c>
      <c r="U51" s="201">
        <f>_xlfn.DAYS(About!$A$3,'Core Indicators'!IS51)</f>
        <v>72</v>
      </c>
      <c r="V51" s="201">
        <f t="shared" si="1"/>
        <v>108.9</v>
      </c>
    </row>
    <row r="52" spans="1:22" x14ac:dyDescent="0.25">
      <c r="A52" s="200" t="str">
        <f>Lists!C:C</f>
        <v>LBN004</v>
      </c>
      <c r="B52" s="201">
        <f>_xlfn.DAYS(About!$A$3,'Core Indicators'!U52)</f>
        <v>142</v>
      </c>
      <c r="C52" s="201">
        <f>_xlfn.DAYS(About!$A$3,'Core Indicators'!AC52)</f>
        <v>142</v>
      </c>
      <c r="D52" s="201">
        <f>_xlfn.DAYS(About!$A$3,'Core Indicators'!AK52)</f>
        <v>2</v>
      </c>
      <c r="E52" s="201">
        <f>_xlfn.DAYS(About!$A$3,'Core Indicators'!AS52)</f>
        <v>307</v>
      </c>
      <c r="F52" s="201">
        <f>_xlfn.DAYS(About!$A$3,'Core Indicators'!BQ52)</f>
        <v>2</v>
      </c>
      <c r="G52" s="201">
        <f>_xlfn.DAYS(About!$A$3,'Core Indicators'!DM52)</f>
        <v>2</v>
      </c>
      <c r="H52" s="201">
        <f>_xlfn.DAYS(About!$A$3,'Core Indicators'!DU52)</f>
        <v>2</v>
      </c>
      <c r="I52" s="201">
        <f>_xlfn.DAYS(About!$A$3,'Core Indicators'!EC52)</f>
        <v>2</v>
      </c>
      <c r="J52" s="201">
        <f>_xlfn.DAYS(About!$A$3,'Core Indicators'!EK52)</f>
        <v>2</v>
      </c>
      <c r="K52" s="201">
        <f>_xlfn.DAYS(About!$A$3,'Core Indicators'!ES52)</f>
        <v>2</v>
      </c>
      <c r="L52" s="201">
        <f>_xlfn.DAYS(About!$A$3,'Core Indicators'!FI52)</f>
        <v>611</v>
      </c>
      <c r="M52" s="201">
        <f>_xlfn.DAYS(About!$A$3,'Core Indicators'!GG52)</f>
        <v>72</v>
      </c>
      <c r="N52" s="201">
        <f>_xlfn.DAYS(About!$A$3,'Core Indicators'!GO52)</f>
        <v>72</v>
      </c>
      <c r="O52" s="201">
        <f>_xlfn.DAYS(About!$A$3,'Core Indicators'!GW52)</f>
        <v>72</v>
      </c>
      <c r="P52" s="201">
        <f>_xlfn.DAYS(About!$A$3,'Core Indicators'!HE52)</f>
        <v>72</v>
      </c>
      <c r="Q52" s="201">
        <f>_xlfn.DAYS(About!$A$3,'Core Indicators'!HM52)</f>
        <v>72</v>
      </c>
      <c r="R52" s="201">
        <f>_xlfn.DAYS(About!$A$3,'Core Indicators'!HU52)</f>
        <v>72</v>
      </c>
      <c r="S52" s="201">
        <f>_xlfn.DAYS(About!$A$3,'Core Indicators'!IC52)</f>
        <v>72</v>
      </c>
      <c r="T52" s="201">
        <f>_xlfn.DAYS(About!$A$3,'Core Indicators'!IK52)</f>
        <v>72</v>
      </c>
      <c r="U52" s="201">
        <f>_xlfn.DAYS(About!$A$3,'Core Indicators'!IS52)</f>
        <v>72</v>
      </c>
      <c r="V52" s="201">
        <f t="shared" si="1"/>
        <v>100.4</v>
      </c>
    </row>
    <row r="53" spans="1:22" x14ac:dyDescent="0.25">
      <c r="A53" s="200" t="str">
        <f>Lists!C:C</f>
        <v>LBY001</v>
      </c>
      <c r="B53" s="201">
        <f>_xlfn.DAYS(About!$A$3,'Core Indicators'!U53)</f>
        <v>611</v>
      </c>
      <c r="C53" s="201">
        <f>_xlfn.DAYS(About!$A$3,'Core Indicators'!AC53)</f>
        <v>276</v>
      </c>
      <c r="D53" s="201">
        <f>_xlfn.DAYS(About!$A$3,'Core Indicators'!AK53)</f>
        <v>611</v>
      </c>
      <c r="E53" s="201">
        <f>_xlfn.DAYS(About!$A$3,'Core Indicators'!AS53)</f>
        <v>149</v>
      </c>
      <c r="F53" s="201">
        <f>_xlfn.DAYS(About!$A$3,'Core Indicators'!BQ53)</f>
        <v>149</v>
      </c>
      <c r="G53" s="201">
        <f>_xlfn.DAYS(About!$A$3,'Core Indicators'!DM53)</f>
        <v>275</v>
      </c>
      <c r="H53" s="201">
        <f>_xlfn.DAYS(About!$A$3,'Core Indicators'!DU53)</f>
        <v>275</v>
      </c>
      <c r="I53" s="201">
        <f>_xlfn.DAYS(About!$A$3,'Core Indicators'!EC53)</f>
        <v>275</v>
      </c>
      <c r="J53" s="201">
        <f>_xlfn.DAYS(About!$A$3,'Core Indicators'!EK53)</f>
        <v>275</v>
      </c>
      <c r="K53" s="201">
        <f>_xlfn.DAYS(About!$A$3,'Core Indicators'!ES53)</f>
        <v>275</v>
      </c>
      <c r="L53" s="201">
        <f>_xlfn.DAYS(About!$A$3,'Core Indicators'!FI53)</f>
        <v>611</v>
      </c>
      <c r="M53" s="201">
        <f>_xlfn.DAYS(About!$A$3,'Core Indicators'!GG53)</f>
        <v>65</v>
      </c>
      <c r="N53" s="201">
        <f>_xlfn.DAYS(About!$A$3,'Core Indicators'!GO53)</f>
        <v>65</v>
      </c>
      <c r="O53" s="201">
        <f>_xlfn.DAYS(About!$A$3,'Core Indicators'!GW53)</f>
        <v>65</v>
      </c>
      <c r="P53" s="201">
        <f>_xlfn.DAYS(About!$A$3,'Core Indicators'!HE53)</f>
        <v>65</v>
      </c>
      <c r="Q53" s="201">
        <f>_xlfn.DAYS(About!$A$3,'Core Indicators'!HM53)</f>
        <v>65</v>
      </c>
      <c r="R53" s="201">
        <f>_xlfn.DAYS(About!$A$3,'Core Indicators'!HU53)</f>
        <v>65</v>
      </c>
      <c r="S53" s="201">
        <f>_xlfn.DAYS(About!$A$3,'Core Indicators'!IC53)</f>
        <v>65</v>
      </c>
      <c r="T53" s="201">
        <f>_xlfn.DAYS(About!$A$3,'Core Indicators'!IK53)</f>
        <v>65</v>
      </c>
      <c r="U53" s="201">
        <f>_xlfn.DAYS(About!$A$3,'Core Indicators'!IS53)</f>
        <v>65</v>
      </c>
      <c r="V53" s="201">
        <f t="shared" si="1"/>
        <v>296</v>
      </c>
    </row>
    <row r="54" spans="1:22" x14ac:dyDescent="0.25">
      <c r="A54" s="200" t="str">
        <f>Lists!C:C</f>
        <v>LBY002</v>
      </c>
      <c r="B54" s="201">
        <f>_xlfn.DAYS(About!$A$3,'Core Indicators'!U54)</f>
        <v>459</v>
      </c>
      <c r="C54" s="201">
        <f>_xlfn.DAYS(About!$A$3,'Core Indicators'!AC54)</f>
        <v>276</v>
      </c>
      <c r="D54" s="201">
        <f>_xlfn.DAYS(About!$A$3,'Core Indicators'!AK54)</f>
        <v>149</v>
      </c>
      <c r="E54" s="201">
        <f>_xlfn.DAYS(About!$A$3,'Core Indicators'!AS54)</f>
        <v>149</v>
      </c>
      <c r="F54" s="201">
        <f>_xlfn.DAYS(About!$A$3,'Core Indicators'!BQ54)</f>
        <v>149</v>
      </c>
      <c r="G54" s="201">
        <f>_xlfn.DAYS(About!$A$3,'Core Indicators'!DM54)</f>
        <v>149</v>
      </c>
      <c r="H54" s="201">
        <f>_xlfn.DAYS(About!$A$3,'Core Indicators'!DU54)</f>
        <v>149</v>
      </c>
      <c r="I54" s="201">
        <f>_xlfn.DAYS(About!$A$3,'Core Indicators'!EC54)</f>
        <v>149</v>
      </c>
      <c r="J54" s="201">
        <f>_xlfn.DAYS(About!$A$3,'Core Indicators'!EK54)</f>
        <v>149</v>
      </c>
      <c r="K54" s="201">
        <f>_xlfn.DAYS(About!$A$3,'Core Indicators'!ES54)</f>
        <v>149</v>
      </c>
      <c r="L54" s="201">
        <f>_xlfn.DAYS(About!$A$3,'Core Indicators'!FI54)</f>
        <v>611</v>
      </c>
      <c r="M54" s="201">
        <f>_xlfn.DAYS(About!$A$3,'Core Indicators'!GG54)</f>
        <v>65</v>
      </c>
      <c r="N54" s="201">
        <f>_xlfn.DAYS(About!$A$3,'Core Indicators'!GO54)</f>
        <v>65</v>
      </c>
      <c r="O54" s="201">
        <f>_xlfn.DAYS(About!$A$3,'Core Indicators'!GW54)</f>
        <v>65</v>
      </c>
      <c r="P54" s="201">
        <f>_xlfn.DAYS(About!$A$3,'Core Indicators'!HE54)</f>
        <v>65</v>
      </c>
      <c r="Q54" s="201">
        <f>_xlfn.DAYS(About!$A$3,'Core Indicators'!HM54)</f>
        <v>65</v>
      </c>
      <c r="R54" s="201">
        <f>_xlfn.DAYS(About!$A$3,'Core Indicators'!HU54)</f>
        <v>65</v>
      </c>
      <c r="S54" s="201">
        <f>_xlfn.DAYS(About!$A$3,'Core Indicators'!IC54)</f>
        <v>65</v>
      </c>
      <c r="T54" s="201">
        <f>_xlfn.DAYS(About!$A$3,'Core Indicators'!IK54)</f>
        <v>65</v>
      </c>
      <c r="U54" s="201">
        <f>_xlfn.DAYS(About!$A$3,'Core Indicators'!IS54)</f>
        <v>65</v>
      </c>
      <c r="V54" s="201">
        <f t="shared" si="1"/>
        <v>186.8</v>
      </c>
    </row>
    <row r="55" spans="1:22" x14ac:dyDescent="0.25">
      <c r="A55" s="200" t="str">
        <f>Lists!C:C</f>
        <v>LSO002</v>
      </c>
      <c r="B55" s="201">
        <f>_xlfn.DAYS(About!$A$3,'Core Indicators'!U55)</f>
        <v>110</v>
      </c>
      <c r="C55" s="201">
        <f>_xlfn.DAYS(About!$A$3,'Core Indicators'!AC55)</f>
        <v>40</v>
      </c>
      <c r="D55" s="201">
        <f>_xlfn.DAYS(About!$A$3,'Core Indicators'!AK55)</f>
        <v>40</v>
      </c>
      <c r="E55" s="201">
        <f>_xlfn.DAYS(About!$A$3,'Core Indicators'!AS55)</f>
        <v>448</v>
      </c>
      <c r="F55" s="201">
        <f>_xlfn.DAYS(About!$A$3,'Core Indicators'!BQ55)</f>
        <v>4</v>
      </c>
      <c r="G55" s="201">
        <f>_xlfn.DAYS(About!$A$3,'Core Indicators'!DM55)</f>
        <v>40</v>
      </c>
      <c r="H55" s="201">
        <f>_xlfn.DAYS(About!$A$3,'Core Indicators'!DU55)</f>
        <v>40</v>
      </c>
      <c r="I55" s="201">
        <f>_xlfn.DAYS(About!$A$3,'Core Indicators'!EC55)</f>
        <v>40</v>
      </c>
      <c r="J55" s="201">
        <f>_xlfn.DAYS(About!$A$3,'Core Indicators'!EK55)</f>
        <v>40</v>
      </c>
      <c r="K55" s="201">
        <f>_xlfn.DAYS(About!$A$3,'Core Indicators'!ES55)</f>
        <v>40</v>
      </c>
      <c r="L55" s="201">
        <f>_xlfn.DAYS(About!$A$3,'Core Indicators'!FI55)</f>
        <v>110</v>
      </c>
      <c r="M55" s="201">
        <f>_xlfn.DAYS(About!$A$3,'Core Indicators'!GG55)</f>
        <v>65</v>
      </c>
      <c r="N55" s="201">
        <f>_xlfn.DAYS(About!$A$3,'Core Indicators'!GO55)</f>
        <v>65</v>
      </c>
      <c r="O55" s="201">
        <f>_xlfn.DAYS(About!$A$3,'Core Indicators'!GW55)</f>
        <v>65</v>
      </c>
      <c r="P55" s="201">
        <f>_xlfn.DAYS(About!$A$3,'Core Indicators'!HE55)</f>
        <v>65</v>
      </c>
      <c r="Q55" s="201">
        <f>_xlfn.DAYS(About!$A$3,'Core Indicators'!HM55)</f>
        <v>65</v>
      </c>
      <c r="R55" s="201">
        <f>_xlfn.DAYS(About!$A$3,'Core Indicators'!HU55)</f>
        <v>65</v>
      </c>
      <c r="S55" s="201">
        <f>_xlfn.DAYS(About!$A$3,'Core Indicators'!IC55)</f>
        <v>65</v>
      </c>
      <c r="T55" s="201">
        <f>_xlfn.DAYS(About!$A$3,'Core Indicators'!IK55)</f>
        <v>65</v>
      </c>
      <c r="U55" s="201">
        <f>_xlfn.DAYS(About!$A$3,'Core Indicators'!IS55)</f>
        <v>65</v>
      </c>
      <c r="V55" s="201">
        <f t="shared" si="1"/>
        <v>86.7</v>
      </c>
    </row>
    <row r="56" spans="1:22" x14ac:dyDescent="0.25">
      <c r="A56" s="200" t="str">
        <f>Lists!C:C</f>
        <v>MAR002</v>
      </c>
      <c r="B56" s="201">
        <f>_xlfn.DAYS(About!$A$3,'Core Indicators'!U56)</f>
        <v>458</v>
      </c>
      <c r="C56" s="201">
        <f>_xlfn.DAYS(About!$A$3,'Core Indicators'!AC56)</f>
        <v>569</v>
      </c>
      <c r="D56" s="201">
        <f>_xlfn.DAYS(About!$A$3,'Core Indicators'!AK56)</f>
        <v>569</v>
      </c>
      <c r="E56" s="201">
        <f>_xlfn.DAYS(About!$A$3,'Core Indicators'!AS56)</f>
        <v>569</v>
      </c>
      <c r="F56" s="201">
        <f>_xlfn.DAYS(About!$A$3,'Core Indicators'!BQ56)</f>
        <v>148</v>
      </c>
      <c r="G56" s="201">
        <f>_xlfn.DAYS(About!$A$3,'Core Indicators'!DM56)</f>
        <v>763</v>
      </c>
      <c r="H56" s="201">
        <f>_xlfn.DAYS(About!$A$3,'Core Indicators'!DU56)</f>
        <v>763</v>
      </c>
      <c r="I56" s="201">
        <f>_xlfn.DAYS(About!$A$3,'Core Indicators'!EC56)</f>
        <v>763</v>
      </c>
      <c r="J56" s="201">
        <f>_xlfn.DAYS(About!$A$3,'Core Indicators'!EK56)</f>
        <v>763</v>
      </c>
      <c r="K56" s="201">
        <f>_xlfn.DAYS(About!$A$3,'Core Indicators'!ES56)</f>
        <v>763</v>
      </c>
      <c r="L56" s="201">
        <f>_xlfn.DAYS(About!$A$3,'Core Indicators'!FI56)</f>
        <v>1050</v>
      </c>
      <c r="M56" s="201">
        <f>_xlfn.DAYS(About!$A$3,'Core Indicators'!GG56)</f>
        <v>67</v>
      </c>
      <c r="N56" s="201">
        <f>_xlfn.DAYS(About!$A$3,'Core Indicators'!GO56)</f>
        <v>67</v>
      </c>
      <c r="O56" s="201">
        <f>_xlfn.DAYS(About!$A$3,'Core Indicators'!GW56)</f>
        <v>67</v>
      </c>
      <c r="P56" s="201">
        <f>_xlfn.DAYS(About!$A$3,'Core Indicators'!HE56)</f>
        <v>67</v>
      </c>
      <c r="Q56" s="201">
        <f>_xlfn.DAYS(About!$A$3,'Core Indicators'!HM56)</f>
        <v>67</v>
      </c>
      <c r="R56" s="201">
        <f>_xlfn.DAYS(About!$A$3,'Core Indicators'!HU56)</f>
        <v>67</v>
      </c>
      <c r="S56" s="201">
        <f>_xlfn.DAYS(About!$A$3,'Core Indicators'!IC56)</f>
        <v>67</v>
      </c>
      <c r="T56" s="201">
        <f>_xlfn.DAYS(About!$A$3,'Core Indicators'!IK56)</f>
        <v>67</v>
      </c>
      <c r="U56" s="201">
        <f>_xlfn.DAYS(About!$A$3,'Core Indicators'!IS56)</f>
        <v>67</v>
      </c>
      <c r="V56" s="201">
        <f t="shared" si="1"/>
        <v>621.79999999999995</v>
      </c>
    </row>
    <row r="57" spans="1:22" x14ac:dyDescent="0.25">
      <c r="A57" s="200" t="str">
        <f>Lists!C:C</f>
        <v>MDG002</v>
      </c>
      <c r="B57" s="201">
        <f>_xlfn.DAYS(About!$A$3,'Core Indicators'!U57)</f>
        <v>110</v>
      </c>
      <c r="C57" s="201">
        <f>_xlfn.DAYS(About!$A$3,'Core Indicators'!AC57)</f>
        <v>110</v>
      </c>
      <c r="D57" s="201">
        <f>_xlfn.DAYS(About!$A$3,'Core Indicators'!AK57)</f>
        <v>40</v>
      </c>
      <c r="E57" s="201">
        <f>_xlfn.DAYS(About!$A$3,'Core Indicators'!AS57)</f>
        <v>110</v>
      </c>
      <c r="F57" s="201">
        <f>_xlfn.DAYS(About!$A$3,'Core Indicators'!BQ57)</f>
        <v>4</v>
      </c>
      <c r="G57" s="201">
        <f>_xlfn.DAYS(About!$A$3,'Core Indicators'!DM57)</f>
        <v>40</v>
      </c>
      <c r="H57" s="201">
        <f>_xlfn.DAYS(About!$A$3,'Core Indicators'!DU57)</f>
        <v>40</v>
      </c>
      <c r="I57" s="201">
        <f>_xlfn.DAYS(About!$A$3,'Core Indicators'!EC57)</f>
        <v>40</v>
      </c>
      <c r="J57" s="201">
        <f>_xlfn.DAYS(About!$A$3,'Core Indicators'!EK57)</f>
        <v>40</v>
      </c>
      <c r="K57" s="201">
        <f>_xlfn.DAYS(About!$A$3,'Core Indicators'!ES57)</f>
        <v>40</v>
      </c>
      <c r="L57" s="201">
        <f>_xlfn.DAYS(About!$A$3,'Core Indicators'!FI57)</f>
        <v>110</v>
      </c>
      <c r="M57" s="201">
        <f>_xlfn.DAYS(About!$A$3,'Core Indicators'!GG57)</f>
        <v>65</v>
      </c>
      <c r="N57" s="201">
        <f>_xlfn.DAYS(About!$A$3,'Core Indicators'!GO57)</f>
        <v>65</v>
      </c>
      <c r="O57" s="201">
        <f>_xlfn.DAYS(About!$A$3,'Core Indicators'!GW57)</f>
        <v>65</v>
      </c>
      <c r="P57" s="201">
        <f>_xlfn.DAYS(About!$A$3,'Core Indicators'!HE57)</f>
        <v>65</v>
      </c>
      <c r="Q57" s="201">
        <f>_xlfn.DAYS(About!$A$3,'Core Indicators'!HM57)</f>
        <v>65</v>
      </c>
      <c r="R57" s="201">
        <f>_xlfn.DAYS(About!$A$3,'Core Indicators'!HU57)</f>
        <v>65</v>
      </c>
      <c r="S57" s="201">
        <f>_xlfn.DAYS(About!$A$3,'Core Indicators'!IC57)</f>
        <v>65</v>
      </c>
      <c r="T57" s="201">
        <f>_xlfn.DAYS(About!$A$3,'Core Indicators'!IK57)</f>
        <v>65</v>
      </c>
      <c r="U57" s="201">
        <f>_xlfn.DAYS(About!$A$3,'Core Indicators'!IS57)</f>
        <v>65</v>
      </c>
      <c r="V57" s="201">
        <f t="shared" si="1"/>
        <v>52.9</v>
      </c>
    </row>
    <row r="58" spans="1:22" x14ac:dyDescent="0.25">
      <c r="A58" s="200" t="str">
        <f>Lists!C:C</f>
        <v>MEX001</v>
      </c>
      <c r="B58" s="201">
        <f>_xlfn.DAYS(About!$A$3,'Core Indicators'!U58)</f>
        <v>94</v>
      </c>
      <c r="C58" s="201">
        <f>_xlfn.DAYS(About!$A$3,'Core Indicators'!AC58)</f>
        <v>94</v>
      </c>
      <c r="D58" s="201">
        <f>_xlfn.DAYS(About!$A$3,'Core Indicators'!AK58)</f>
        <v>94</v>
      </c>
      <c r="E58" s="201">
        <f>_xlfn.DAYS(About!$A$3,'Core Indicators'!AS58)</f>
        <v>94</v>
      </c>
      <c r="F58" s="201">
        <f>_xlfn.DAYS(About!$A$3,'Core Indicators'!BQ58)</f>
        <v>94</v>
      </c>
      <c r="G58" s="201">
        <f>_xlfn.DAYS(About!$A$3,'Core Indicators'!DM58)</f>
        <v>94</v>
      </c>
      <c r="H58" s="201">
        <f>_xlfn.DAYS(About!$A$3,'Core Indicators'!DU58)</f>
        <v>94</v>
      </c>
      <c r="I58" s="201">
        <f>_xlfn.DAYS(About!$A$3,'Core Indicators'!EC58)</f>
        <v>94</v>
      </c>
      <c r="J58" s="201">
        <f>_xlfn.DAYS(About!$A$3,'Core Indicators'!EK58)</f>
        <v>94</v>
      </c>
      <c r="K58" s="201">
        <f>_xlfn.DAYS(About!$A$3,'Core Indicators'!ES58)</f>
        <v>94</v>
      </c>
      <c r="L58" s="201">
        <f>_xlfn.DAYS(About!$A$3,'Core Indicators'!FI58)</f>
        <v>94</v>
      </c>
      <c r="M58" s="201">
        <f>_xlfn.DAYS(About!$A$3,'Core Indicators'!GG58)</f>
        <v>72</v>
      </c>
      <c r="N58" s="201">
        <f>_xlfn.DAYS(About!$A$3,'Core Indicators'!GO58)</f>
        <v>72</v>
      </c>
      <c r="O58" s="201">
        <f>_xlfn.DAYS(About!$A$3,'Core Indicators'!GW58)</f>
        <v>72</v>
      </c>
      <c r="P58" s="201">
        <f>_xlfn.DAYS(About!$A$3,'Core Indicators'!HE58)</f>
        <v>72</v>
      </c>
      <c r="Q58" s="201">
        <f>_xlfn.DAYS(About!$A$3,'Core Indicators'!HM58)</f>
        <v>72</v>
      </c>
      <c r="R58" s="201">
        <f>_xlfn.DAYS(About!$A$3,'Core Indicators'!HU58)</f>
        <v>72</v>
      </c>
      <c r="S58" s="201">
        <f>_xlfn.DAYS(About!$A$3,'Core Indicators'!IC58)</f>
        <v>72</v>
      </c>
      <c r="T58" s="201">
        <f>_xlfn.DAYS(About!$A$3,'Core Indicators'!IK58)</f>
        <v>72</v>
      </c>
      <c r="U58" s="201">
        <f>_xlfn.DAYS(About!$A$3,'Core Indicators'!IS58)</f>
        <v>72</v>
      </c>
      <c r="V58" s="201">
        <f t="shared" si="1"/>
        <v>91.8</v>
      </c>
    </row>
    <row r="59" spans="1:22" x14ac:dyDescent="0.25">
      <c r="A59" s="200" t="str">
        <f>Lists!C:C</f>
        <v>MEX002</v>
      </c>
      <c r="B59" s="201">
        <f>_xlfn.DAYS(About!$A$3,'Core Indicators'!U59)</f>
        <v>94</v>
      </c>
      <c r="C59" s="201">
        <f>_xlfn.DAYS(About!$A$3,'Core Indicators'!AC59)</f>
        <v>94</v>
      </c>
      <c r="D59" s="201">
        <f>_xlfn.DAYS(About!$A$3,'Core Indicators'!AK59)</f>
        <v>94</v>
      </c>
      <c r="E59" s="201">
        <f>_xlfn.DAYS(About!$A$3,'Core Indicators'!AS59)</f>
        <v>94</v>
      </c>
      <c r="F59" s="201">
        <f>_xlfn.DAYS(About!$A$3,'Core Indicators'!BQ59)</f>
        <v>337</v>
      </c>
      <c r="G59" s="201">
        <f>_xlfn.DAYS(About!$A$3,'Core Indicators'!DM59)</f>
        <v>94</v>
      </c>
      <c r="H59" s="201">
        <f>_xlfn.DAYS(About!$A$3,'Core Indicators'!DU59)</f>
        <v>94</v>
      </c>
      <c r="I59" s="201">
        <f>_xlfn.DAYS(About!$A$3,'Core Indicators'!EC59)</f>
        <v>94</v>
      </c>
      <c r="J59" s="201">
        <f>_xlfn.DAYS(About!$A$3,'Core Indicators'!EK59)</f>
        <v>94</v>
      </c>
      <c r="K59" s="201">
        <f>_xlfn.DAYS(About!$A$3,'Core Indicators'!ES59)</f>
        <v>94</v>
      </c>
      <c r="L59" s="201">
        <f>_xlfn.DAYS(About!$A$3,'Core Indicators'!FI59)</f>
        <v>763</v>
      </c>
      <c r="M59" s="201">
        <f>_xlfn.DAYS(About!$A$3,'Core Indicators'!GG59)</f>
        <v>73</v>
      </c>
      <c r="N59" s="201">
        <f>_xlfn.DAYS(About!$A$3,'Core Indicators'!GO59)</f>
        <v>73</v>
      </c>
      <c r="O59" s="201">
        <f>_xlfn.DAYS(About!$A$3,'Core Indicators'!GW59)</f>
        <v>73</v>
      </c>
      <c r="P59" s="201">
        <f>_xlfn.DAYS(About!$A$3,'Core Indicators'!HE59)</f>
        <v>73</v>
      </c>
      <c r="Q59" s="201">
        <f>_xlfn.DAYS(About!$A$3,'Core Indicators'!HM59)</f>
        <v>73</v>
      </c>
      <c r="R59" s="201">
        <f>_xlfn.DAYS(About!$A$3,'Core Indicators'!HU59)</f>
        <v>73</v>
      </c>
      <c r="S59" s="201">
        <f>_xlfn.DAYS(About!$A$3,'Core Indicators'!IC59)</f>
        <v>73</v>
      </c>
      <c r="T59" s="201">
        <f>_xlfn.DAYS(About!$A$3,'Core Indicators'!IK59)</f>
        <v>73</v>
      </c>
      <c r="U59" s="201">
        <f>_xlfn.DAYS(About!$A$3,'Core Indicators'!IS59)</f>
        <v>73</v>
      </c>
      <c r="V59" s="201">
        <f t="shared" si="1"/>
        <v>183.1</v>
      </c>
    </row>
    <row r="60" spans="1:22" x14ac:dyDescent="0.25">
      <c r="A60" s="200" t="str">
        <f>Lists!C:C</f>
        <v>MEX003</v>
      </c>
      <c r="B60" s="201">
        <f>_xlfn.DAYS(About!$A$3,'Core Indicators'!U60)</f>
        <v>94</v>
      </c>
      <c r="C60" s="201">
        <f>_xlfn.DAYS(About!$A$3,'Core Indicators'!AC60)</f>
        <v>94</v>
      </c>
      <c r="D60" s="201">
        <f>_xlfn.DAYS(About!$A$3,'Core Indicators'!AK60)</f>
        <v>94</v>
      </c>
      <c r="E60" s="201">
        <f>_xlfn.DAYS(About!$A$3,'Core Indicators'!AS60)</f>
        <v>94</v>
      </c>
      <c r="F60" s="201">
        <f>_xlfn.DAYS(About!$A$3,'Core Indicators'!BQ60)</f>
        <v>94</v>
      </c>
      <c r="G60" s="201">
        <f>_xlfn.DAYS(About!$A$3,'Core Indicators'!DM60)</f>
        <v>94</v>
      </c>
      <c r="H60" s="201">
        <f>_xlfn.DAYS(About!$A$3,'Core Indicators'!DU60)</f>
        <v>94</v>
      </c>
      <c r="I60" s="201">
        <f>_xlfn.DAYS(About!$A$3,'Core Indicators'!EC60)</f>
        <v>94</v>
      </c>
      <c r="J60" s="201">
        <f>_xlfn.DAYS(About!$A$3,'Core Indicators'!EK60)</f>
        <v>94</v>
      </c>
      <c r="K60" s="201">
        <f>_xlfn.DAYS(About!$A$3,'Core Indicators'!ES60)</f>
        <v>94</v>
      </c>
      <c r="L60" s="201">
        <f>_xlfn.DAYS(About!$A$3,'Core Indicators'!FI60)</f>
        <v>94</v>
      </c>
      <c r="M60" s="201">
        <f>_xlfn.DAYS(About!$A$3,'Core Indicators'!GG60)</f>
        <v>72</v>
      </c>
      <c r="N60" s="201">
        <f>_xlfn.DAYS(About!$A$3,'Core Indicators'!GO60)</f>
        <v>72</v>
      </c>
      <c r="O60" s="201">
        <f>_xlfn.DAYS(About!$A$3,'Core Indicators'!GW60)</f>
        <v>72</v>
      </c>
      <c r="P60" s="201">
        <f>_xlfn.DAYS(About!$A$3,'Core Indicators'!HE60)</f>
        <v>72</v>
      </c>
      <c r="Q60" s="201">
        <f>_xlfn.DAYS(About!$A$3,'Core Indicators'!HM60)</f>
        <v>72</v>
      </c>
      <c r="R60" s="201">
        <f>_xlfn.DAYS(About!$A$3,'Core Indicators'!HU60)</f>
        <v>72</v>
      </c>
      <c r="S60" s="201">
        <f>_xlfn.DAYS(About!$A$3,'Core Indicators'!IC60)</f>
        <v>72</v>
      </c>
      <c r="T60" s="201">
        <f>_xlfn.DAYS(About!$A$3,'Core Indicators'!IK60)</f>
        <v>72</v>
      </c>
      <c r="U60" s="201">
        <f>_xlfn.DAYS(About!$A$3,'Core Indicators'!IS60)</f>
        <v>72</v>
      </c>
      <c r="V60" s="201">
        <f t="shared" si="1"/>
        <v>91.8</v>
      </c>
    </row>
    <row r="61" spans="1:22" x14ac:dyDescent="0.25">
      <c r="A61" s="200" t="str">
        <f>Lists!C:C</f>
        <v>MLI001</v>
      </c>
      <c r="B61" s="201">
        <f>_xlfn.DAYS(About!$A$3,'Core Indicators'!U61)</f>
        <v>452</v>
      </c>
      <c r="C61" s="201">
        <f>_xlfn.DAYS(About!$A$3,'Core Indicators'!AC61)</f>
        <v>294</v>
      </c>
      <c r="D61" s="201">
        <f>_xlfn.DAYS(About!$A$3,'Core Indicators'!AK61)</f>
        <v>294</v>
      </c>
      <c r="E61" s="201">
        <f>_xlfn.DAYS(About!$A$3,'Core Indicators'!AS61)</f>
        <v>42</v>
      </c>
      <c r="F61" s="201">
        <f>_xlfn.DAYS(About!$A$3,'Core Indicators'!BQ61)</f>
        <v>42</v>
      </c>
      <c r="G61" s="201">
        <f>_xlfn.DAYS(About!$A$3,'Core Indicators'!DM61)</f>
        <v>294</v>
      </c>
      <c r="H61" s="201">
        <f>_xlfn.DAYS(About!$A$3,'Core Indicators'!DU61)</f>
        <v>294</v>
      </c>
      <c r="I61" s="201">
        <f>_xlfn.DAYS(About!$A$3,'Core Indicators'!EC61)</f>
        <v>294</v>
      </c>
      <c r="J61" s="201">
        <f>_xlfn.DAYS(About!$A$3,'Core Indicators'!EK61)</f>
        <v>294</v>
      </c>
      <c r="K61" s="201">
        <f>_xlfn.DAYS(About!$A$3,'Core Indicators'!ES61)</f>
        <v>294</v>
      </c>
      <c r="L61" s="201">
        <f>_xlfn.DAYS(About!$A$3,'Core Indicators'!FI61)</f>
        <v>1072</v>
      </c>
      <c r="M61" s="201">
        <f>_xlfn.DAYS(About!$A$3,'Core Indicators'!GG61)</f>
        <v>65</v>
      </c>
      <c r="N61" s="201">
        <f>_xlfn.DAYS(About!$A$3,'Core Indicators'!GO61)</f>
        <v>65</v>
      </c>
      <c r="O61" s="201">
        <f>_xlfn.DAYS(About!$A$3,'Core Indicators'!GW61)</f>
        <v>65</v>
      </c>
      <c r="P61" s="201">
        <f>_xlfn.DAYS(About!$A$3,'Core Indicators'!HE61)</f>
        <v>65</v>
      </c>
      <c r="Q61" s="201">
        <f>_xlfn.DAYS(About!$A$3,'Core Indicators'!HM61)</f>
        <v>65</v>
      </c>
      <c r="R61" s="201">
        <f>_xlfn.DAYS(About!$A$3,'Core Indicators'!HU61)</f>
        <v>65</v>
      </c>
      <c r="S61" s="201">
        <f>_xlfn.DAYS(About!$A$3,'Core Indicators'!IC61)</f>
        <v>65</v>
      </c>
      <c r="T61" s="201">
        <f>_xlfn.DAYS(About!$A$3,'Core Indicators'!IK61)</f>
        <v>65</v>
      </c>
      <c r="U61" s="201">
        <f>_xlfn.DAYS(About!$A$3,'Core Indicators'!IS61)</f>
        <v>65</v>
      </c>
      <c r="V61" s="201">
        <f t="shared" si="1"/>
        <v>298.5</v>
      </c>
    </row>
    <row r="62" spans="1:22" x14ac:dyDescent="0.25">
      <c r="A62" s="200" t="str">
        <f>Lists!C:C</f>
        <v>MMR001</v>
      </c>
      <c r="B62" s="201">
        <f>_xlfn.DAYS(About!$A$3,'Core Indicators'!U62)</f>
        <v>43</v>
      </c>
      <c r="C62" s="201">
        <f>_xlfn.DAYS(About!$A$3,'Core Indicators'!AC62)</f>
        <v>43</v>
      </c>
      <c r="D62" s="201">
        <f>_xlfn.DAYS(About!$A$3,'Core Indicators'!AK62)</f>
        <v>186</v>
      </c>
      <c r="E62" s="201">
        <f>_xlfn.DAYS(About!$A$3,'Core Indicators'!AS62)</f>
        <v>16</v>
      </c>
      <c r="F62" s="201">
        <f>_xlfn.DAYS(About!$A$3,'Core Indicators'!BQ62)</f>
        <v>45</v>
      </c>
      <c r="G62" s="201">
        <f>_xlfn.DAYS(About!$A$3,'Core Indicators'!DM62)</f>
        <v>43</v>
      </c>
      <c r="H62" s="201">
        <f>_xlfn.DAYS(About!$A$3,'Core Indicators'!DU62)</f>
        <v>186</v>
      </c>
      <c r="I62" s="201">
        <f>_xlfn.DAYS(About!$A$3,'Core Indicators'!EC62)</f>
        <v>156</v>
      </c>
      <c r="J62" s="201">
        <f>_xlfn.DAYS(About!$A$3,'Core Indicators'!EK62)</f>
        <v>333</v>
      </c>
      <c r="K62" s="201">
        <f>_xlfn.DAYS(About!$A$3,'Core Indicators'!ES62)</f>
        <v>333</v>
      </c>
      <c r="L62" s="201">
        <f>_xlfn.DAYS(About!$A$3,'Core Indicators'!FI62)</f>
        <v>333</v>
      </c>
      <c r="M62" s="201">
        <f>_xlfn.DAYS(About!$A$3,'Core Indicators'!GG62)</f>
        <v>64</v>
      </c>
      <c r="N62" s="201">
        <f>_xlfn.DAYS(About!$A$3,'Core Indicators'!GO62)</f>
        <v>64</v>
      </c>
      <c r="O62" s="201">
        <f>_xlfn.DAYS(About!$A$3,'Core Indicators'!GW62)</f>
        <v>64</v>
      </c>
      <c r="P62" s="201">
        <f>_xlfn.DAYS(About!$A$3,'Core Indicators'!HE62)</f>
        <v>64</v>
      </c>
      <c r="Q62" s="201">
        <f>_xlfn.DAYS(About!$A$3,'Core Indicators'!HM62)</f>
        <v>64</v>
      </c>
      <c r="R62" s="201">
        <f>_xlfn.DAYS(About!$A$3,'Core Indicators'!HU62)</f>
        <v>64</v>
      </c>
      <c r="S62" s="201">
        <f>_xlfn.DAYS(About!$A$3,'Core Indicators'!IC62)</f>
        <v>64</v>
      </c>
      <c r="T62" s="201">
        <f>_xlfn.DAYS(About!$A$3,'Core Indicators'!IK62)</f>
        <v>64</v>
      </c>
      <c r="U62" s="201">
        <f>_xlfn.DAYS(About!$A$3,'Core Indicators'!IS62)</f>
        <v>64</v>
      </c>
      <c r="V62" s="201">
        <f t="shared" si="1"/>
        <v>169.5</v>
      </c>
    </row>
    <row r="63" spans="1:22" x14ac:dyDescent="0.25">
      <c r="A63" s="200" t="str">
        <f>Lists!C:C</f>
        <v>MMR002</v>
      </c>
      <c r="B63" s="201">
        <f>_xlfn.DAYS(About!$A$3,'Core Indicators'!U63)</f>
        <v>333</v>
      </c>
      <c r="C63" s="201">
        <f>_xlfn.DAYS(About!$A$3,'Core Indicators'!AC63)</f>
        <v>333</v>
      </c>
      <c r="D63" s="201">
        <f>_xlfn.DAYS(About!$A$3,'Core Indicators'!AK63)</f>
        <v>333</v>
      </c>
      <c r="E63" s="201">
        <f>_xlfn.DAYS(About!$A$3,'Core Indicators'!AS63)</f>
        <v>16</v>
      </c>
      <c r="F63" s="201">
        <f>_xlfn.DAYS(About!$A$3,'Core Indicators'!BQ63)</f>
        <v>16</v>
      </c>
      <c r="G63" s="201">
        <f>_xlfn.DAYS(About!$A$3,'Core Indicators'!DM63)</f>
        <v>333</v>
      </c>
      <c r="H63" s="201">
        <f>_xlfn.DAYS(About!$A$3,'Core Indicators'!DU63)</f>
        <v>333</v>
      </c>
      <c r="I63" s="201">
        <f>_xlfn.DAYS(About!$A$3,'Core Indicators'!EC63)</f>
        <v>333</v>
      </c>
      <c r="J63" s="201">
        <f>_xlfn.DAYS(About!$A$3,'Core Indicators'!EK63)</f>
        <v>333</v>
      </c>
      <c r="K63" s="201">
        <f>_xlfn.DAYS(About!$A$3,'Core Indicators'!ES63)</f>
        <v>333</v>
      </c>
      <c r="L63" s="201">
        <f>_xlfn.DAYS(About!$A$3,'Core Indicators'!FI63)</f>
        <v>333</v>
      </c>
      <c r="M63" s="201">
        <f>_xlfn.DAYS(About!$A$3,'Core Indicators'!GG63)</f>
        <v>64</v>
      </c>
      <c r="N63" s="201">
        <f>_xlfn.DAYS(About!$A$3,'Core Indicators'!GO63)</f>
        <v>64</v>
      </c>
      <c r="O63" s="201">
        <f>_xlfn.DAYS(About!$A$3,'Core Indicators'!GW63)</f>
        <v>64</v>
      </c>
      <c r="P63" s="201">
        <f>_xlfn.DAYS(About!$A$3,'Core Indicators'!HE63)</f>
        <v>64</v>
      </c>
      <c r="Q63" s="201">
        <f>_xlfn.DAYS(About!$A$3,'Core Indicators'!HM63)</f>
        <v>64</v>
      </c>
      <c r="R63" s="201">
        <f>_xlfn.DAYS(About!$A$3,'Core Indicators'!HU63)</f>
        <v>64</v>
      </c>
      <c r="S63" s="201">
        <f>_xlfn.DAYS(About!$A$3,'Core Indicators'!IC63)</f>
        <v>64</v>
      </c>
      <c r="T63" s="201">
        <f>_xlfn.DAYS(About!$A$3,'Core Indicators'!IK63)</f>
        <v>64</v>
      </c>
      <c r="U63" s="201">
        <f>_xlfn.DAYS(About!$A$3,'Core Indicators'!IS63)</f>
        <v>64</v>
      </c>
      <c r="V63" s="201">
        <f t="shared" si="1"/>
        <v>242.7</v>
      </c>
    </row>
    <row r="64" spans="1:22" x14ac:dyDescent="0.25">
      <c r="A64" s="200" t="str">
        <f>Lists!C:C</f>
        <v>MMR003</v>
      </c>
      <c r="B64" s="201">
        <f>_xlfn.DAYS(About!$A$3,'Core Indicators'!U64)</f>
        <v>333</v>
      </c>
      <c r="C64" s="201">
        <f>_xlfn.DAYS(About!$A$3,'Core Indicators'!AC64)</f>
        <v>333</v>
      </c>
      <c r="D64" s="201">
        <f>_xlfn.DAYS(About!$A$3,'Core Indicators'!AK64)</f>
        <v>333</v>
      </c>
      <c r="E64" s="201">
        <f>_xlfn.DAYS(About!$A$3,'Core Indicators'!AS64)</f>
        <v>16</v>
      </c>
      <c r="F64" s="201">
        <f>_xlfn.DAYS(About!$A$3,'Core Indicators'!BQ64)</f>
        <v>16</v>
      </c>
      <c r="G64" s="201">
        <f>_xlfn.DAYS(About!$A$3,'Core Indicators'!DM64)</f>
        <v>333</v>
      </c>
      <c r="H64" s="201">
        <f>_xlfn.DAYS(About!$A$3,'Core Indicators'!DU64)</f>
        <v>333</v>
      </c>
      <c r="I64" s="201">
        <f>_xlfn.DAYS(About!$A$3,'Core Indicators'!EC64)</f>
        <v>333</v>
      </c>
      <c r="J64" s="201">
        <f>_xlfn.DAYS(About!$A$3,'Core Indicators'!EK64)</f>
        <v>333</v>
      </c>
      <c r="K64" s="201">
        <f>_xlfn.DAYS(About!$A$3,'Core Indicators'!ES64)</f>
        <v>333</v>
      </c>
      <c r="L64" s="201">
        <f>_xlfn.DAYS(About!$A$3,'Core Indicators'!FI64)</f>
        <v>333</v>
      </c>
      <c r="M64" s="201">
        <f>_xlfn.DAYS(About!$A$3,'Core Indicators'!GG64)</f>
        <v>64</v>
      </c>
      <c r="N64" s="201">
        <f>_xlfn.DAYS(About!$A$3,'Core Indicators'!GO64)</f>
        <v>64</v>
      </c>
      <c r="O64" s="201">
        <f>_xlfn.DAYS(About!$A$3,'Core Indicators'!GW64)</f>
        <v>64</v>
      </c>
      <c r="P64" s="201">
        <f>_xlfn.DAYS(About!$A$3,'Core Indicators'!HE64)</f>
        <v>64</v>
      </c>
      <c r="Q64" s="201">
        <f>_xlfn.DAYS(About!$A$3,'Core Indicators'!HM64)</f>
        <v>64</v>
      </c>
      <c r="R64" s="201">
        <f>_xlfn.DAYS(About!$A$3,'Core Indicators'!HU64)</f>
        <v>64</v>
      </c>
      <c r="S64" s="201">
        <f>_xlfn.DAYS(About!$A$3,'Core Indicators'!IC64)</f>
        <v>64</v>
      </c>
      <c r="T64" s="201">
        <f>_xlfn.DAYS(About!$A$3,'Core Indicators'!IK64)</f>
        <v>64</v>
      </c>
      <c r="U64" s="201">
        <f>_xlfn.DAYS(About!$A$3,'Core Indicators'!IS64)</f>
        <v>64</v>
      </c>
      <c r="V64" s="201">
        <f t="shared" si="1"/>
        <v>242.7</v>
      </c>
    </row>
    <row r="65" spans="1:22" x14ac:dyDescent="0.25">
      <c r="A65" s="200" t="str">
        <f>Lists!C:C</f>
        <v>MMR004</v>
      </c>
      <c r="B65" s="201">
        <f>_xlfn.DAYS(About!$A$3,'Core Indicators'!U65)</f>
        <v>43</v>
      </c>
      <c r="C65" s="201">
        <f>_xlfn.DAYS(About!$A$3,'Core Indicators'!AC65)</f>
        <v>43</v>
      </c>
      <c r="D65" s="201">
        <f>_xlfn.DAYS(About!$A$3,'Core Indicators'!AK65)</f>
        <v>157</v>
      </c>
      <c r="E65" s="201">
        <f>_xlfn.DAYS(About!$A$3,'Core Indicators'!AS65)</f>
        <v>16</v>
      </c>
      <c r="F65" s="201">
        <f>_xlfn.DAYS(About!$A$3,'Core Indicators'!BQ65)</f>
        <v>16</v>
      </c>
      <c r="G65" s="201">
        <f>_xlfn.DAYS(About!$A$3,'Core Indicators'!DM65)</f>
        <v>43</v>
      </c>
      <c r="H65" s="201">
        <f>_xlfn.DAYS(About!$A$3,'Core Indicators'!DU65)</f>
        <v>191</v>
      </c>
      <c r="I65" s="201">
        <f>_xlfn.DAYS(About!$A$3,'Core Indicators'!EC65)</f>
        <v>157</v>
      </c>
      <c r="J65" s="201">
        <f>_xlfn.DAYS(About!$A$3,'Core Indicators'!EK65)</f>
        <v>191</v>
      </c>
      <c r="K65" s="201">
        <f>_xlfn.DAYS(About!$A$3,'Core Indicators'!ES65)</f>
        <v>191</v>
      </c>
      <c r="L65" s="201">
        <f>_xlfn.DAYS(About!$A$3,'Core Indicators'!FI65)</f>
        <v>191</v>
      </c>
      <c r="M65" s="201">
        <f>_xlfn.DAYS(About!$A$3,'Core Indicators'!GG65)</f>
        <v>65</v>
      </c>
      <c r="N65" s="201">
        <f>_xlfn.DAYS(About!$A$3,'Core Indicators'!GO65)</f>
        <v>65</v>
      </c>
      <c r="O65" s="201">
        <f>_xlfn.DAYS(About!$A$3,'Core Indicators'!GW65)</f>
        <v>65</v>
      </c>
      <c r="P65" s="201">
        <f>_xlfn.DAYS(About!$A$3,'Core Indicators'!HE65)</f>
        <v>65</v>
      </c>
      <c r="Q65" s="201">
        <f>_xlfn.DAYS(About!$A$3,'Core Indicators'!HM65)</f>
        <v>65</v>
      </c>
      <c r="R65" s="201">
        <f>_xlfn.DAYS(About!$A$3,'Core Indicators'!HU65)</f>
        <v>65</v>
      </c>
      <c r="S65" s="201">
        <f>_xlfn.DAYS(About!$A$3,'Core Indicators'!IC65)</f>
        <v>65</v>
      </c>
      <c r="T65" s="201">
        <f>_xlfn.DAYS(About!$A$3,'Core Indicators'!IK65)</f>
        <v>65</v>
      </c>
      <c r="U65" s="201">
        <f>_xlfn.DAYS(About!$A$3,'Core Indicators'!IS65)</f>
        <v>65</v>
      </c>
      <c r="V65" s="201">
        <f t="shared" si="1"/>
        <v>121.8</v>
      </c>
    </row>
    <row r="66" spans="1:22" x14ac:dyDescent="0.25">
      <c r="A66" s="200" t="str">
        <f>Lists!C:C</f>
        <v>MOZ004</v>
      </c>
      <c r="B66" s="201">
        <f>_xlfn.DAYS(About!$A$3,'Core Indicators'!U66)</f>
        <v>308</v>
      </c>
      <c r="C66" s="201">
        <f>_xlfn.DAYS(About!$A$3,'Core Indicators'!AC66)</f>
        <v>169</v>
      </c>
      <c r="D66" s="201">
        <f>_xlfn.DAYS(About!$A$3,'Core Indicators'!AK66)</f>
        <v>169</v>
      </c>
      <c r="E66" s="201">
        <f>_xlfn.DAYS(About!$A$3,'Core Indicators'!AS66)</f>
        <v>84</v>
      </c>
      <c r="F66" s="201">
        <f>_xlfn.DAYS(About!$A$3,'Core Indicators'!BQ66)</f>
        <v>84</v>
      </c>
      <c r="G66" s="201">
        <f>_xlfn.DAYS(About!$A$3,'Core Indicators'!DM66)</f>
        <v>169</v>
      </c>
      <c r="H66" s="201">
        <f>_xlfn.DAYS(About!$A$3,'Core Indicators'!DU66)</f>
        <v>169</v>
      </c>
      <c r="I66" s="201">
        <f>_xlfn.DAYS(About!$A$3,'Core Indicators'!EC66)</f>
        <v>84</v>
      </c>
      <c r="J66" s="201">
        <f>_xlfn.DAYS(About!$A$3,'Core Indicators'!EK66)</f>
        <v>84</v>
      </c>
      <c r="K66" s="201">
        <f>_xlfn.DAYS(About!$A$3,'Core Indicators'!ES66)</f>
        <v>169</v>
      </c>
      <c r="L66" s="201">
        <f>_xlfn.DAYS(About!$A$3,'Core Indicators'!FI66)</f>
        <v>169</v>
      </c>
      <c r="M66" s="201">
        <f>_xlfn.DAYS(About!$A$3,'Core Indicators'!GG66)</f>
        <v>63</v>
      </c>
      <c r="N66" s="201">
        <f>_xlfn.DAYS(About!$A$3,'Core Indicators'!GO66)</f>
        <v>63</v>
      </c>
      <c r="O66" s="201">
        <f>_xlfn.DAYS(About!$A$3,'Core Indicators'!GW66)</f>
        <v>63</v>
      </c>
      <c r="P66" s="201">
        <f>_xlfn.DAYS(About!$A$3,'Core Indicators'!HE66)</f>
        <v>63</v>
      </c>
      <c r="Q66" s="201">
        <f>_xlfn.DAYS(About!$A$3,'Core Indicators'!HM66)</f>
        <v>63</v>
      </c>
      <c r="R66" s="201">
        <f>_xlfn.DAYS(About!$A$3,'Core Indicators'!HU66)</f>
        <v>63</v>
      </c>
      <c r="S66" s="201">
        <f>_xlfn.DAYS(About!$A$3,'Core Indicators'!IC66)</f>
        <v>63</v>
      </c>
      <c r="T66" s="201">
        <f>_xlfn.DAYS(About!$A$3,'Core Indicators'!IK66)</f>
        <v>63</v>
      </c>
      <c r="U66" s="201">
        <f>_xlfn.DAYS(About!$A$3,'Core Indicators'!IS66)</f>
        <v>63</v>
      </c>
      <c r="V66" s="201">
        <f t="shared" si="1"/>
        <v>124.4</v>
      </c>
    </row>
    <row r="67" spans="1:22" x14ac:dyDescent="0.25">
      <c r="A67" s="200" t="str">
        <f>Lists!C:C</f>
        <v>MRT002</v>
      </c>
      <c r="B67" s="201">
        <f>_xlfn.DAYS(About!$A$3,'Core Indicators'!U67)</f>
        <v>1051</v>
      </c>
      <c r="C67" s="201">
        <f>_xlfn.DAYS(About!$A$3,'Core Indicators'!AC67)</f>
        <v>142</v>
      </c>
      <c r="D67" s="201">
        <f>_xlfn.DAYS(About!$A$3,'Core Indicators'!AK67)</f>
        <v>142</v>
      </c>
      <c r="E67" s="201">
        <f>_xlfn.DAYS(About!$A$3,'Core Indicators'!AS67)</f>
        <v>142</v>
      </c>
      <c r="F67" s="201">
        <f>_xlfn.DAYS(About!$A$3,'Core Indicators'!BQ67)</f>
        <v>142</v>
      </c>
      <c r="G67" s="201">
        <f>_xlfn.DAYS(About!$A$3,'Core Indicators'!DM67)</f>
        <v>142</v>
      </c>
      <c r="H67" s="201">
        <f>_xlfn.DAYS(About!$A$3,'Core Indicators'!DU67)</f>
        <v>142</v>
      </c>
      <c r="I67" s="201">
        <f>_xlfn.DAYS(About!$A$3,'Core Indicators'!EC67)</f>
        <v>142</v>
      </c>
      <c r="J67" s="201">
        <f>_xlfn.DAYS(About!$A$3,'Core Indicators'!EK67)</f>
        <v>142</v>
      </c>
      <c r="K67" s="201">
        <f>_xlfn.DAYS(About!$A$3,'Core Indicators'!ES67)</f>
        <v>142</v>
      </c>
      <c r="L67" s="201">
        <f>_xlfn.DAYS(About!$A$3,'Core Indicators'!FI67)</f>
        <v>1051</v>
      </c>
      <c r="M67" s="201">
        <f>_xlfn.DAYS(About!$A$3,'Core Indicators'!GG67)</f>
        <v>67</v>
      </c>
      <c r="N67" s="201">
        <f>_xlfn.DAYS(About!$A$3,'Core Indicators'!GO67)</f>
        <v>67</v>
      </c>
      <c r="O67" s="201">
        <f>_xlfn.DAYS(About!$A$3,'Core Indicators'!GW67)</f>
        <v>67</v>
      </c>
      <c r="P67" s="201">
        <f>_xlfn.DAYS(About!$A$3,'Core Indicators'!HE67)</f>
        <v>67</v>
      </c>
      <c r="Q67" s="201">
        <f>_xlfn.DAYS(About!$A$3,'Core Indicators'!HM67)</f>
        <v>67</v>
      </c>
      <c r="R67" s="201">
        <f>_xlfn.DAYS(About!$A$3,'Core Indicators'!HU67)</f>
        <v>67</v>
      </c>
      <c r="S67" s="201">
        <f>_xlfn.DAYS(About!$A$3,'Core Indicators'!IC67)</f>
        <v>67</v>
      </c>
      <c r="T67" s="201">
        <f>_xlfn.DAYS(About!$A$3,'Core Indicators'!IK67)</f>
        <v>67</v>
      </c>
      <c r="U67" s="201">
        <f>_xlfn.DAYS(About!$A$3,'Core Indicators'!IS67)</f>
        <v>67</v>
      </c>
      <c r="V67" s="201">
        <f t="shared" ref="V67:V98" si="2">AVERAGE(D67:M67)</f>
        <v>225.4</v>
      </c>
    </row>
    <row r="68" spans="1:22" x14ac:dyDescent="0.25">
      <c r="A68" s="200" t="str">
        <f>Lists!C:C</f>
        <v>MRT003</v>
      </c>
      <c r="B68" s="201">
        <f>_xlfn.DAYS(About!$A$3,'Core Indicators'!U68)</f>
        <v>459</v>
      </c>
      <c r="C68" s="201">
        <f>_xlfn.DAYS(About!$A$3,'Core Indicators'!AC68)</f>
        <v>142</v>
      </c>
      <c r="D68" s="201">
        <f>_xlfn.DAYS(About!$A$3,'Core Indicators'!AK68)</f>
        <v>142</v>
      </c>
      <c r="E68" s="201">
        <f>_xlfn.DAYS(About!$A$3,'Core Indicators'!AS68)</f>
        <v>492</v>
      </c>
      <c r="F68" s="201">
        <f>_xlfn.DAYS(About!$A$3,'Core Indicators'!BQ68)</f>
        <v>142</v>
      </c>
      <c r="G68" s="201">
        <f>_xlfn.DAYS(About!$A$3,'Core Indicators'!DM68)</f>
        <v>142</v>
      </c>
      <c r="H68" s="201">
        <f>_xlfn.DAYS(About!$A$3,'Core Indicators'!DU68)</f>
        <v>142</v>
      </c>
      <c r="I68" s="201">
        <f>_xlfn.DAYS(About!$A$3,'Core Indicators'!EC68)</f>
        <v>142</v>
      </c>
      <c r="J68" s="201">
        <f>_xlfn.DAYS(About!$A$3,'Core Indicators'!EK68)</f>
        <v>142</v>
      </c>
      <c r="K68" s="201">
        <f>_xlfn.DAYS(About!$A$3,'Core Indicators'!ES68)</f>
        <v>323</v>
      </c>
      <c r="L68" s="201">
        <f>_xlfn.DAYS(About!$A$3,'Core Indicators'!FI68)</f>
        <v>492</v>
      </c>
      <c r="M68" s="201">
        <f>_xlfn.DAYS(About!$A$3,'Core Indicators'!GG68)</f>
        <v>67</v>
      </c>
      <c r="N68" s="201">
        <f>_xlfn.DAYS(About!$A$3,'Core Indicators'!GO68)</f>
        <v>67</v>
      </c>
      <c r="O68" s="201">
        <f>_xlfn.DAYS(About!$A$3,'Core Indicators'!GW68)</f>
        <v>67</v>
      </c>
      <c r="P68" s="201">
        <f>_xlfn.DAYS(About!$A$3,'Core Indicators'!HE68)</f>
        <v>67</v>
      </c>
      <c r="Q68" s="201">
        <f>_xlfn.DAYS(About!$A$3,'Core Indicators'!HM68)</f>
        <v>67</v>
      </c>
      <c r="R68" s="201">
        <f>_xlfn.DAYS(About!$A$3,'Core Indicators'!HU68)</f>
        <v>67</v>
      </c>
      <c r="S68" s="201">
        <f>_xlfn.DAYS(About!$A$3,'Core Indicators'!IC68)</f>
        <v>67</v>
      </c>
      <c r="T68" s="201">
        <f>_xlfn.DAYS(About!$A$3,'Core Indicators'!IK68)</f>
        <v>67</v>
      </c>
      <c r="U68" s="201">
        <f>_xlfn.DAYS(About!$A$3,'Core Indicators'!IS68)</f>
        <v>67</v>
      </c>
      <c r="V68" s="201">
        <f t="shared" si="2"/>
        <v>222.6</v>
      </c>
    </row>
    <row r="69" spans="1:22" x14ac:dyDescent="0.25">
      <c r="A69" s="200" t="str">
        <f>Lists!C:C</f>
        <v>MWI002</v>
      </c>
      <c r="B69" s="201">
        <f>_xlfn.DAYS(About!$A$3,'Core Indicators'!U69)</f>
        <v>110</v>
      </c>
      <c r="C69" s="201">
        <f>_xlfn.DAYS(About!$A$3,'Core Indicators'!AC69)</f>
        <v>110</v>
      </c>
      <c r="D69" s="201">
        <f>_xlfn.DAYS(About!$A$3,'Core Indicators'!AK69)</f>
        <v>40</v>
      </c>
      <c r="E69" s="201">
        <f>_xlfn.DAYS(About!$A$3,'Core Indicators'!AS69)</f>
        <v>855</v>
      </c>
      <c r="F69" s="201">
        <f>_xlfn.DAYS(About!$A$3,'Core Indicators'!BQ69)</f>
        <v>4</v>
      </c>
      <c r="G69" s="201">
        <f>_xlfn.DAYS(About!$A$3,'Core Indicators'!DM69)</f>
        <v>40</v>
      </c>
      <c r="H69" s="201">
        <f>_xlfn.DAYS(About!$A$3,'Core Indicators'!DU69)</f>
        <v>40</v>
      </c>
      <c r="I69" s="201">
        <f>_xlfn.DAYS(About!$A$3,'Core Indicators'!EC69)</f>
        <v>40</v>
      </c>
      <c r="J69" s="201">
        <f>_xlfn.DAYS(About!$A$3,'Core Indicators'!EK69)</f>
        <v>40</v>
      </c>
      <c r="K69" s="201">
        <f>_xlfn.DAYS(About!$A$3,'Core Indicators'!ES69)</f>
        <v>40</v>
      </c>
      <c r="L69" s="201">
        <f>_xlfn.DAYS(About!$A$3,'Core Indicators'!FI69)</f>
        <v>110</v>
      </c>
      <c r="M69" s="201">
        <f>_xlfn.DAYS(About!$A$3,'Core Indicators'!GG69)</f>
        <v>64</v>
      </c>
      <c r="N69" s="201">
        <f>_xlfn.DAYS(About!$A$3,'Core Indicators'!GO69)</f>
        <v>64</v>
      </c>
      <c r="O69" s="201">
        <f>_xlfn.DAYS(About!$A$3,'Core Indicators'!GW69)</f>
        <v>64</v>
      </c>
      <c r="P69" s="201">
        <f>_xlfn.DAYS(About!$A$3,'Core Indicators'!HE69)</f>
        <v>64</v>
      </c>
      <c r="Q69" s="201">
        <f>_xlfn.DAYS(About!$A$3,'Core Indicators'!HM69)</f>
        <v>64</v>
      </c>
      <c r="R69" s="201">
        <f>_xlfn.DAYS(About!$A$3,'Core Indicators'!HU69)</f>
        <v>64</v>
      </c>
      <c r="S69" s="201">
        <f>_xlfn.DAYS(About!$A$3,'Core Indicators'!IC69)</f>
        <v>64</v>
      </c>
      <c r="T69" s="201">
        <f>_xlfn.DAYS(About!$A$3,'Core Indicators'!IK69)</f>
        <v>64</v>
      </c>
      <c r="U69" s="201">
        <f>_xlfn.DAYS(About!$A$3,'Core Indicators'!IS69)</f>
        <v>64</v>
      </c>
      <c r="V69" s="201">
        <f t="shared" si="2"/>
        <v>127.3</v>
      </c>
    </row>
    <row r="70" spans="1:22" x14ac:dyDescent="0.25">
      <c r="A70" s="200" t="str">
        <f>Lists!C:C</f>
        <v>MYS001</v>
      </c>
      <c r="B70" s="201">
        <f>_xlfn.DAYS(About!$A$3,'Core Indicators'!U70)</f>
        <v>280</v>
      </c>
      <c r="C70" s="201">
        <f>_xlfn.DAYS(About!$A$3,'Core Indicators'!AC70)</f>
        <v>277</v>
      </c>
      <c r="D70" s="201">
        <f>_xlfn.DAYS(About!$A$3,'Core Indicators'!AK70)</f>
        <v>40</v>
      </c>
      <c r="E70" s="201">
        <f>_xlfn.DAYS(About!$A$3,'Core Indicators'!AS70)</f>
        <v>40</v>
      </c>
      <c r="F70" s="201">
        <f>_xlfn.DAYS(About!$A$3,'Core Indicators'!BQ70)</f>
        <v>280</v>
      </c>
      <c r="G70" s="201">
        <f>_xlfn.DAYS(About!$A$3,'Core Indicators'!DM70)</f>
        <v>40</v>
      </c>
      <c r="H70" s="201">
        <f>_xlfn.DAYS(About!$A$3,'Core Indicators'!DU70)</f>
        <v>280</v>
      </c>
      <c r="I70" s="201">
        <f>_xlfn.DAYS(About!$A$3,'Core Indicators'!EC70)</f>
        <v>40</v>
      </c>
      <c r="J70" s="201">
        <f>_xlfn.DAYS(About!$A$3,'Core Indicators'!EK70)</f>
        <v>277</v>
      </c>
      <c r="K70" s="201">
        <f>_xlfn.DAYS(About!$A$3,'Core Indicators'!ES70)</f>
        <v>277</v>
      </c>
      <c r="L70" s="201">
        <f>_xlfn.DAYS(About!$A$3,'Core Indicators'!FI70)</f>
        <v>277</v>
      </c>
      <c r="M70" s="201">
        <f>_xlfn.DAYS(About!$A$3,'Core Indicators'!GG70)</f>
        <v>67</v>
      </c>
      <c r="N70" s="201">
        <f>_xlfn.DAYS(About!$A$3,'Core Indicators'!GO70)</f>
        <v>67</v>
      </c>
      <c r="O70" s="201">
        <f>_xlfn.DAYS(About!$A$3,'Core Indicators'!GW70)</f>
        <v>67</v>
      </c>
      <c r="P70" s="201">
        <f>_xlfn.DAYS(About!$A$3,'Core Indicators'!HE70)</f>
        <v>67</v>
      </c>
      <c r="Q70" s="201">
        <f>_xlfn.DAYS(About!$A$3,'Core Indicators'!HM70)</f>
        <v>67</v>
      </c>
      <c r="R70" s="201">
        <f>_xlfn.DAYS(About!$A$3,'Core Indicators'!HU70)</f>
        <v>67</v>
      </c>
      <c r="S70" s="201">
        <f>_xlfn.DAYS(About!$A$3,'Core Indicators'!IC70)</f>
        <v>67</v>
      </c>
      <c r="T70" s="201">
        <f>_xlfn.DAYS(About!$A$3,'Core Indicators'!IK70)</f>
        <v>67</v>
      </c>
      <c r="U70" s="201">
        <f>_xlfn.DAYS(About!$A$3,'Core Indicators'!IS70)</f>
        <v>67</v>
      </c>
      <c r="V70" s="201">
        <f t="shared" si="2"/>
        <v>161.80000000000001</v>
      </c>
    </row>
    <row r="71" spans="1:22" x14ac:dyDescent="0.25">
      <c r="A71" s="200" t="str">
        <f>Lists!C:C</f>
        <v>NAM002</v>
      </c>
      <c r="B71" s="201">
        <f>_xlfn.DAYS(About!$A$3,'Core Indicators'!U71)</f>
        <v>173</v>
      </c>
      <c r="C71" s="201">
        <f>_xlfn.DAYS(About!$A$3,'Core Indicators'!AC71)</f>
        <v>4</v>
      </c>
      <c r="D71" s="201">
        <f>_xlfn.DAYS(About!$A$3,'Core Indicators'!AK71)</f>
        <v>4</v>
      </c>
      <c r="E71" s="201">
        <f>_xlfn.DAYS(About!$A$3,'Core Indicators'!AS71)</f>
        <v>693</v>
      </c>
      <c r="F71" s="201">
        <f>_xlfn.DAYS(About!$A$3,'Core Indicators'!BQ71)</f>
        <v>4</v>
      </c>
      <c r="G71" s="201">
        <f>_xlfn.DAYS(About!$A$3,'Core Indicators'!DM71)</f>
        <v>4</v>
      </c>
      <c r="H71" s="201">
        <f>_xlfn.DAYS(About!$A$3,'Core Indicators'!DU71)</f>
        <v>4</v>
      </c>
      <c r="I71" s="201">
        <f>_xlfn.DAYS(About!$A$3,'Core Indicators'!EC71)</f>
        <v>4</v>
      </c>
      <c r="J71" s="201">
        <f>_xlfn.DAYS(About!$A$3,'Core Indicators'!EK71)</f>
        <v>4</v>
      </c>
      <c r="K71" s="201">
        <f>_xlfn.DAYS(About!$A$3,'Core Indicators'!ES71)</f>
        <v>4</v>
      </c>
      <c r="L71" s="201">
        <f>_xlfn.DAYS(About!$A$3,'Core Indicators'!FI71)</f>
        <v>173</v>
      </c>
      <c r="M71" s="201">
        <f>_xlfn.DAYS(About!$A$3,'Core Indicators'!GG71)</f>
        <v>65</v>
      </c>
      <c r="N71" s="201">
        <f>_xlfn.DAYS(About!$A$3,'Core Indicators'!GO71)</f>
        <v>65</v>
      </c>
      <c r="O71" s="201">
        <f>_xlfn.DAYS(About!$A$3,'Core Indicators'!GW71)</f>
        <v>65</v>
      </c>
      <c r="P71" s="201">
        <f>_xlfn.DAYS(About!$A$3,'Core Indicators'!HE71)</f>
        <v>65</v>
      </c>
      <c r="Q71" s="201">
        <f>_xlfn.DAYS(About!$A$3,'Core Indicators'!HM71)</f>
        <v>65</v>
      </c>
      <c r="R71" s="201">
        <f>_xlfn.DAYS(About!$A$3,'Core Indicators'!HU71)</f>
        <v>65</v>
      </c>
      <c r="S71" s="201">
        <f>_xlfn.DAYS(About!$A$3,'Core Indicators'!IC71)</f>
        <v>65</v>
      </c>
      <c r="T71" s="201">
        <f>_xlfn.DAYS(About!$A$3,'Core Indicators'!IK71)</f>
        <v>65</v>
      </c>
      <c r="U71" s="201">
        <f>_xlfn.DAYS(About!$A$3,'Core Indicators'!IS71)</f>
        <v>65</v>
      </c>
      <c r="V71" s="201">
        <f t="shared" si="2"/>
        <v>95.9</v>
      </c>
    </row>
    <row r="72" spans="1:22" x14ac:dyDescent="0.25">
      <c r="A72" s="200" t="str">
        <f>Lists!C:C</f>
        <v>NER001</v>
      </c>
      <c r="B72" s="201">
        <f>_xlfn.DAYS(About!$A$3,'Core Indicators'!U72)</f>
        <v>1053</v>
      </c>
      <c r="C72" s="201">
        <f>_xlfn.DAYS(About!$A$3,'Core Indicators'!AC72)</f>
        <v>336</v>
      </c>
      <c r="D72" s="201">
        <f>_xlfn.DAYS(About!$A$3,'Core Indicators'!AK72)</f>
        <v>336</v>
      </c>
      <c r="E72" s="201">
        <f>_xlfn.DAYS(About!$A$3,'Core Indicators'!AS72)</f>
        <v>39</v>
      </c>
      <c r="F72" s="201">
        <f>_xlfn.DAYS(About!$A$3,'Core Indicators'!BQ72)</f>
        <v>39</v>
      </c>
      <c r="G72" s="201">
        <f>_xlfn.DAYS(About!$A$3,'Core Indicators'!DM72)</f>
        <v>336</v>
      </c>
      <c r="H72" s="201">
        <f>_xlfn.DAYS(About!$A$3,'Core Indicators'!DU72)</f>
        <v>336</v>
      </c>
      <c r="I72" s="201">
        <f>_xlfn.DAYS(About!$A$3,'Core Indicators'!EC72)</f>
        <v>336</v>
      </c>
      <c r="J72" s="201">
        <f>_xlfn.DAYS(About!$A$3,'Core Indicators'!EK72)</f>
        <v>336</v>
      </c>
      <c r="K72" s="201">
        <f>_xlfn.DAYS(About!$A$3,'Core Indicators'!ES72)</f>
        <v>336</v>
      </c>
      <c r="L72" s="201">
        <f>_xlfn.DAYS(About!$A$3,'Core Indicators'!FI72)</f>
        <v>1053</v>
      </c>
      <c r="M72" s="201">
        <f>_xlfn.DAYS(About!$A$3,'Core Indicators'!GG72)</f>
        <v>62</v>
      </c>
      <c r="N72" s="201">
        <f>_xlfn.DAYS(About!$A$3,'Core Indicators'!GO72)</f>
        <v>62</v>
      </c>
      <c r="O72" s="201">
        <f>_xlfn.DAYS(About!$A$3,'Core Indicators'!GW72)</f>
        <v>62</v>
      </c>
      <c r="P72" s="201">
        <f>_xlfn.DAYS(About!$A$3,'Core Indicators'!HE72)</f>
        <v>62</v>
      </c>
      <c r="Q72" s="201">
        <f>_xlfn.DAYS(About!$A$3,'Core Indicators'!HM72)</f>
        <v>62</v>
      </c>
      <c r="R72" s="201">
        <f>_xlfn.DAYS(About!$A$3,'Core Indicators'!HU72)</f>
        <v>62</v>
      </c>
      <c r="S72" s="201">
        <f>_xlfn.DAYS(About!$A$3,'Core Indicators'!IC72)</f>
        <v>62</v>
      </c>
      <c r="T72" s="201">
        <f>_xlfn.DAYS(About!$A$3,'Core Indicators'!IK72)</f>
        <v>62</v>
      </c>
      <c r="U72" s="201">
        <f>_xlfn.DAYS(About!$A$3,'Core Indicators'!IS72)</f>
        <v>62</v>
      </c>
      <c r="V72" s="201">
        <f t="shared" si="2"/>
        <v>320.89999999999998</v>
      </c>
    </row>
    <row r="73" spans="1:22" x14ac:dyDescent="0.25">
      <c r="A73" s="200" t="str">
        <f>Lists!C:C</f>
        <v>NER002</v>
      </c>
      <c r="B73" s="201">
        <f>_xlfn.DAYS(About!$A$3,'Core Indicators'!U73)</f>
        <v>1053</v>
      </c>
      <c r="C73" s="201">
        <f>_xlfn.DAYS(About!$A$3,'Core Indicators'!AC73)</f>
        <v>336</v>
      </c>
      <c r="D73" s="201">
        <f>_xlfn.DAYS(About!$A$3,'Core Indicators'!AK73)</f>
        <v>336</v>
      </c>
      <c r="E73" s="201">
        <f>_xlfn.DAYS(About!$A$3,'Core Indicators'!AS73)</f>
        <v>93</v>
      </c>
      <c r="F73" s="201">
        <f>_xlfn.DAYS(About!$A$3,'Core Indicators'!BQ73)</f>
        <v>93</v>
      </c>
      <c r="G73" s="201">
        <f>_xlfn.DAYS(About!$A$3,'Core Indicators'!DM73)</f>
        <v>336</v>
      </c>
      <c r="H73" s="201">
        <f>_xlfn.DAYS(About!$A$3,'Core Indicators'!DU73)</f>
        <v>336</v>
      </c>
      <c r="I73" s="201">
        <f>_xlfn.DAYS(About!$A$3,'Core Indicators'!EC73)</f>
        <v>336</v>
      </c>
      <c r="J73" s="201">
        <f>_xlfn.DAYS(About!$A$3,'Core Indicators'!EK73)</f>
        <v>336</v>
      </c>
      <c r="K73" s="201">
        <f>_xlfn.DAYS(About!$A$3,'Core Indicators'!ES73)</f>
        <v>336</v>
      </c>
      <c r="L73" s="201">
        <f>_xlfn.DAYS(About!$A$3,'Core Indicators'!FI73)</f>
        <v>1053</v>
      </c>
      <c r="M73" s="201">
        <f>_xlfn.DAYS(About!$A$3,'Core Indicators'!GG73)</f>
        <v>62</v>
      </c>
      <c r="N73" s="201">
        <f>_xlfn.DAYS(About!$A$3,'Core Indicators'!GO73)</f>
        <v>62</v>
      </c>
      <c r="O73" s="201">
        <f>_xlfn.DAYS(About!$A$3,'Core Indicators'!GW73)</f>
        <v>62</v>
      </c>
      <c r="P73" s="201">
        <f>_xlfn.DAYS(About!$A$3,'Core Indicators'!HE73)</f>
        <v>62</v>
      </c>
      <c r="Q73" s="201">
        <f>_xlfn.DAYS(About!$A$3,'Core Indicators'!HM73)</f>
        <v>62</v>
      </c>
      <c r="R73" s="201">
        <f>_xlfn.DAYS(About!$A$3,'Core Indicators'!HU73)</f>
        <v>62</v>
      </c>
      <c r="S73" s="201">
        <f>_xlfn.DAYS(About!$A$3,'Core Indicators'!IC73)</f>
        <v>62</v>
      </c>
      <c r="T73" s="201">
        <f>_xlfn.DAYS(About!$A$3,'Core Indicators'!IK73)</f>
        <v>62</v>
      </c>
      <c r="U73" s="201">
        <f>_xlfn.DAYS(About!$A$3,'Core Indicators'!IS73)</f>
        <v>62</v>
      </c>
      <c r="V73" s="201">
        <f t="shared" si="2"/>
        <v>331.7</v>
      </c>
    </row>
    <row r="74" spans="1:22" x14ac:dyDescent="0.25">
      <c r="A74" s="200" t="str">
        <f>Lists!C:C</f>
        <v>NER003</v>
      </c>
      <c r="B74" s="201">
        <f>_xlfn.DAYS(About!$A$3,'Core Indicators'!U74)</f>
        <v>1053</v>
      </c>
      <c r="C74" s="201">
        <f>_xlfn.DAYS(About!$A$3,'Core Indicators'!AC74)</f>
        <v>336</v>
      </c>
      <c r="D74" s="201">
        <f>_xlfn.DAYS(About!$A$3,'Core Indicators'!AK74)</f>
        <v>336</v>
      </c>
      <c r="E74" s="201">
        <f>_xlfn.DAYS(About!$A$3,'Core Indicators'!AS74)</f>
        <v>93</v>
      </c>
      <c r="F74" s="201">
        <f>_xlfn.DAYS(About!$A$3,'Core Indicators'!BQ74)</f>
        <v>93</v>
      </c>
      <c r="G74" s="201">
        <f>_xlfn.DAYS(About!$A$3,'Core Indicators'!DM74)</f>
        <v>336</v>
      </c>
      <c r="H74" s="201">
        <f>_xlfn.DAYS(About!$A$3,'Core Indicators'!DU74)</f>
        <v>336</v>
      </c>
      <c r="I74" s="201">
        <f>_xlfn.DAYS(About!$A$3,'Core Indicators'!EC74)</f>
        <v>336</v>
      </c>
      <c r="J74" s="201">
        <f>_xlfn.DAYS(About!$A$3,'Core Indicators'!EK74)</f>
        <v>336</v>
      </c>
      <c r="K74" s="201">
        <f>_xlfn.DAYS(About!$A$3,'Core Indicators'!ES74)</f>
        <v>336</v>
      </c>
      <c r="L74" s="201">
        <f>_xlfn.DAYS(About!$A$3,'Core Indicators'!FI74)</f>
        <v>1053</v>
      </c>
      <c r="M74" s="201">
        <f>_xlfn.DAYS(About!$A$3,'Core Indicators'!GG74)</f>
        <v>63</v>
      </c>
      <c r="N74" s="201">
        <f>_xlfn.DAYS(About!$A$3,'Core Indicators'!GO74)</f>
        <v>63</v>
      </c>
      <c r="O74" s="201">
        <f>_xlfn.DAYS(About!$A$3,'Core Indicators'!GW74)</f>
        <v>63</v>
      </c>
      <c r="P74" s="201">
        <f>_xlfn.DAYS(About!$A$3,'Core Indicators'!HE74)</f>
        <v>63</v>
      </c>
      <c r="Q74" s="201">
        <f>_xlfn.DAYS(About!$A$3,'Core Indicators'!HM74)</f>
        <v>63</v>
      </c>
      <c r="R74" s="201">
        <f>_xlfn.DAYS(About!$A$3,'Core Indicators'!HU74)</f>
        <v>63</v>
      </c>
      <c r="S74" s="201">
        <f>_xlfn.DAYS(About!$A$3,'Core Indicators'!IC74)</f>
        <v>63</v>
      </c>
      <c r="T74" s="201">
        <f>_xlfn.DAYS(About!$A$3,'Core Indicators'!IK74)</f>
        <v>63</v>
      </c>
      <c r="U74" s="201">
        <f>_xlfn.DAYS(About!$A$3,'Core Indicators'!IS74)</f>
        <v>63</v>
      </c>
      <c r="V74" s="201">
        <f t="shared" si="2"/>
        <v>331.8</v>
      </c>
    </row>
    <row r="75" spans="1:22" x14ac:dyDescent="0.25">
      <c r="A75" s="200" t="str">
        <f>Lists!C:C</f>
        <v>NER004</v>
      </c>
      <c r="B75" s="201">
        <f>_xlfn.DAYS(About!$A$3,'Core Indicators'!U75)</f>
        <v>336</v>
      </c>
      <c r="C75" s="201">
        <f>_xlfn.DAYS(About!$A$3,'Core Indicators'!AC75)</f>
        <v>336</v>
      </c>
      <c r="D75" s="201">
        <f>_xlfn.DAYS(About!$A$3,'Core Indicators'!AK75)</f>
        <v>336</v>
      </c>
      <c r="E75" s="201">
        <f>_xlfn.DAYS(About!$A$3,'Core Indicators'!AS75)</f>
        <v>93</v>
      </c>
      <c r="F75" s="201">
        <f>_xlfn.DAYS(About!$A$3,'Core Indicators'!BQ75)</f>
        <v>93</v>
      </c>
      <c r="G75" s="201">
        <f>_xlfn.DAYS(About!$A$3,'Core Indicators'!DM75)</f>
        <v>336</v>
      </c>
      <c r="H75" s="201">
        <f>_xlfn.DAYS(About!$A$3,'Core Indicators'!DU75)</f>
        <v>336</v>
      </c>
      <c r="I75" s="201">
        <f>_xlfn.DAYS(About!$A$3,'Core Indicators'!EC75)</f>
        <v>336</v>
      </c>
      <c r="J75" s="201">
        <f>_xlfn.DAYS(About!$A$3,'Core Indicators'!EK75)</f>
        <v>336</v>
      </c>
      <c r="K75" s="201">
        <f>_xlfn.DAYS(About!$A$3,'Core Indicators'!ES75)</f>
        <v>336</v>
      </c>
      <c r="L75" s="201">
        <f>_xlfn.DAYS(About!$A$3,'Core Indicators'!FI75)</f>
        <v>746</v>
      </c>
      <c r="M75" s="201">
        <f>_xlfn.DAYS(About!$A$3,'Core Indicators'!GG75)</f>
        <v>62</v>
      </c>
      <c r="N75" s="201">
        <f>_xlfn.DAYS(About!$A$3,'Core Indicators'!GO75)</f>
        <v>62</v>
      </c>
      <c r="O75" s="201">
        <f>_xlfn.DAYS(About!$A$3,'Core Indicators'!GW75)</f>
        <v>62</v>
      </c>
      <c r="P75" s="201">
        <f>_xlfn.DAYS(About!$A$3,'Core Indicators'!HE75)</f>
        <v>62</v>
      </c>
      <c r="Q75" s="201">
        <f>_xlfn.DAYS(About!$A$3,'Core Indicators'!HM75)</f>
        <v>62</v>
      </c>
      <c r="R75" s="201">
        <f>_xlfn.DAYS(About!$A$3,'Core Indicators'!HU75)</f>
        <v>62</v>
      </c>
      <c r="S75" s="201">
        <f>_xlfn.DAYS(About!$A$3,'Core Indicators'!IC75)</f>
        <v>62</v>
      </c>
      <c r="T75" s="201">
        <f>_xlfn.DAYS(About!$A$3,'Core Indicators'!IK75)</f>
        <v>62</v>
      </c>
      <c r="U75" s="201">
        <f>_xlfn.DAYS(About!$A$3,'Core Indicators'!IS75)</f>
        <v>62</v>
      </c>
      <c r="V75" s="201">
        <f t="shared" si="2"/>
        <v>301</v>
      </c>
    </row>
    <row r="76" spans="1:22" x14ac:dyDescent="0.25">
      <c r="A76" s="200" t="str">
        <f>Lists!C:C</f>
        <v>NGA001</v>
      </c>
      <c r="B76" s="201">
        <f>_xlfn.DAYS(About!$A$3,'Core Indicators'!U76)</f>
        <v>912</v>
      </c>
      <c r="C76" s="201">
        <f>_xlfn.DAYS(About!$A$3,'Core Indicators'!AC76)</f>
        <v>143</v>
      </c>
      <c r="D76" s="201">
        <f>_xlfn.DAYS(About!$A$3,'Core Indicators'!AK76)</f>
        <v>35</v>
      </c>
      <c r="E76" s="201">
        <f>_xlfn.DAYS(About!$A$3,'Core Indicators'!AS76)</f>
        <v>35</v>
      </c>
      <c r="F76" s="201">
        <f>_xlfn.DAYS(About!$A$3,'Core Indicators'!BQ76)</f>
        <v>35</v>
      </c>
      <c r="G76" s="201">
        <f>_xlfn.DAYS(About!$A$3,'Core Indicators'!DM76)</f>
        <v>35</v>
      </c>
      <c r="H76" s="201">
        <f>_xlfn.DAYS(About!$A$3,'Core Indicators'!DU76)</f>
        <v>35</v>
      </c>
      <c r="I76" s="201">
        <f>_xlfn.DAYS(About!$A$3,'Core Indicators'!EC76)</f>
        <v>35</v>
      </c>
      <c r="J76" s="201">
        <f>_xlfn.DAYS(About!$A$3,'Core Indicators'!EK76)</f>
        <v>35</v>
      </c>
      <c r="K76" s="201">
        <f>_xlfn.DAYS(About!$A$3,'Core Indicators'!ES76)</f>
        <v>35</v>
      </c>
      <c r="L76" s="201">
        <f>_xlfn.DAYS(About!$A$3,'Core Indicators'!FI76)</f>
        <v>912</v>
      </c>
      <c r="M76" s="201">
        <f>_xlfn.DAYS(About!$A$3,'Core Indicators'!GG76)</f>
        <v>63</v>
      </c>
      <c r="N76" s="201">
        <f>_xlfn.DAYS(About!$A$3,'Core Indicators'!GO76)</f>
        <v>63</v>
      </c>
      <c r="O76" s="201">
        <f>_xlfn.DAYS(About!$A$3,'Core Indicators'!GW76)</f>
        <v>63</v>
      </c>
      <c r="P76" s="201">
        <f>_xlfn.DAYS(About!$A$3,'Core Indicators'!HE76)</f>
        <v>63</v>
      </c>
      <c r="Q76" s="201">
        <f>_xlfn.DAYS(About!$A$3,'Core Indicators'!HM76)</f>
        <v>63</v>
      </c>
      <c r="R76" s="201">
        <f>_xlfn.DAYS(About!$A$3,'Core Indicators'!HU76)</f>
        <v>63</v>
      </c>
      <c r="S76" s="201">
        <f>_xlfn.DAYS(About!$A$3,'Core Indicators'!IC76)</f>
        <v>63</v>
      </c>
      <c r="T76" s="201">
        <f>_xlfn.DAYS(About!$A$3,'Core Indicators'!IK76)</f>
        <v>63</v>
      </c>
      <c r="U76" s="201">
        <f>_xlfn.DAYS(About!$A$3,'Core Indicators'!IS76)</f>
        <v>63</v>
      </c>
      <c r="V76" s="201">
        <f t="shared" si="2"/>
        <v>125.5</v>
      </c>
    </row>
    <row r="77" spans="1:22" x14ac:dyDescent="0.25">
      <c r="A77" s="200" t="str">
        <f>Lists!C:C</f>
        <v>NGA003</v>
      </c>
      <c r="B77" s="201">
        <f>_xlfn.DAYS(About!$A$3,'Core Indicators'!U77)</f>
        <v>396</v>
      </c>
      <c r="C77" s="201">
        <f>_xlfn.DAYS(About!$A$3,'Core Indicators'!AC77)</f>
        <v>143</v>
      </c>
      <c r="D77" s="201">
        <f>_xlfn.DAYS(About!$A$3,'Core Indicators'!AK77)</f>
        <v>35</v>
      </c>
      <c r="E77" s="201">
        <f>_xlfn.DAYS(About!$A$3,'Core Indicators'!AS77)</f>
        <v>35</v>
      </c>
      <c r="F77" s="201">
        <f>_xlfn.DAYS(About!$A$3,'Core Indicators'!BQ77)</f>
        <v>35</v>
      </c>
      <c r="G77" s="201">
        <f>_xlfn.DAYS(About!$A$3,'Core Indicators'!DM77)</f>
        <v>35</v>
      </c>
      <c r="H77" s="201">
        <f>_xlfn.DAYS(About!$A$3,'Core Indicators'!DU77)</f>
        <v>35</v>
      </c>
      <c r="I77" s="201">
        <f>_xlfn.DAYS(About!$A$3,'Core Indicators'!EC77)</f>
        <v>35</v>
      </c>
      <c r="J77" s="201">
        <f>_xlfn.DAYS(About!$A$3,'Core Indicators'!EK77)</f>
        <v>35</v>
      </c>
      <c r="K77" s="201">
        <f>_xlfn.DAYS(About!$A$3,'Core Indicators'!ES77)</f>
        <v>35</v>
      </c>
      <c r="L77" s="201">
        <f>_xlfn.DAYS(About!$A$3,'Core Indicators'!FI77)</f>
        <v>913</v>
      </c>
      <c r="M77" s="201">
        <f>_xlfn.DAYS(About!$A$3,'Core Indicators'!GG77)</f>
        <v>63</v>
      </c>
      <c r="N77" s="201">
        <f>_xlfn.DAYS(About!$A$3,'Core Indicators'!GO77)</f>
        <v>63</v>
      </c>
      <c r="O77" s="201">
        <f>_xlfn.DAYS(About!$A$3,'Core Indicators'!GW77)</f>
        <v>63</v>
      </c>
      <c r="P77" s="201">
        <f>_xlfn.DAYS(About!$A$3,'Core Indicators'!HE77)</f>
        <v>63</v>
      </c>
      <c r="Q77" s="201">
        <f>_xlfn.DAYS(About!$A$3,'Core Indicators'!HM77)</f>
        <v>63</v>
      </c>
      <c r="R77" s="201">
        <f>_xlfn.DAYS(About!$A$3,'Core Indicators'!HU77)</f>
        <v>63</v>
      </c>
      <c r="S77" s="201">
        <f>_xlfn.DAYS(About!$A$3,'Core Indicators'!IC77)</f>
        <v>63</v>
      </c>
      <c r="T77" s="201">
        <f>_xlfn.DAYS(About!$A$3,'Core Indicators'!IK77)</f>
        <v>63</v>
      </c>
      <c r="U77" s="201">
        <f>_xlfn.DAYS(About!$A$3,'Core Indicators'!IS77)</f>
        <v>63</v>
      </c>
      <c r="V77" s="201">
        <f t="shared" si="2"/>
        <v>125.6</v>
      </c>
    </row>
    <row r="78" spans="1:22" x14ac:dyDescent="0.25">
      <c r="A78" s="200" t="str">
        <f>Lists!C:C</f>
        <v>NGA004</v>
      </c>
      <c r="B78" s="201">
        <f>_xlfn.DAYS(About!$A$3,'Core Indicators'!U78)</f>
        <v>914</v>
      </c>
      <c r="C78" s="201">
        <f>_xlfn.DAYS(About!$A$3,'Core Indicators'!AC78)</f>
        <v>280</v>
      </c>
      <c r="D78" s="201">
        <f>_xlfn.DAYS(About!$A$3,'Core Indicators'!AK78)</f>
        <v>143</v>
      </c>
      <c r="E78" s="201">
        <f>_xlfn.DAYS(About!$A$3,'Core Indicators'!AS78)</f>
        <v>35</v>
      </c>
      <c r="F78" s="201">
        <f>_xlfn.DAYS(About!$A$3,'Core Indicators'!BQ78)</f>
        <v>35</v>
      </c>
      <c r="G78" s="201">
        <f>_xlfn.DAYS(About!$A$3,'Core Indicators'!DM78)</f>
        <v>143</v>
      </c>
      <c r="H78" s="201">
        <f>_xlfn.DAYS(About!$A$3,'Core Indicators'!DU78)</f>
        <v>143</v>
      </c>
      <c r="I78" s="201">
        <f>_xlfn.DAYS(About!$A$3,'Core Indicators'!EC78)</f>
        <v>143</v>
      </c>
      <c r="J78" s="201">
        <f>_xlfn.DAYS(About!$A$3,'Core Indicators'!EK78)</f>
        <v>143</v>
      </c>
      <c r="K78" s="201">
        <f>_xlfn.DAYS(About!$A$3,'Core Indicators'!ES78)</f>
        <v>143</v>
      </c>
      <c r="L78" s="201">
        <f>_xlfn.DAYS(About!$A$3,'Core Indicators'!FI78)</f>
        <v>914</v>
      </c>
      <c r="M78" s="201">
        <f>_xlfn.DAYS(About!$A$3,'Core Indicators'!GG78)</f>
        <v>63</v>
      </c>
      <c r="N78" s="201">
        <f>_xlfn.DAYS(About!$A$3,'Core Indicators'!GO78)</f>
        <v>63</v>
      </c>
      <c r="O78" s="201">
        <f>_xlfn.DAYS(About!$A$3,'Core Indicators'!GW78)</f>
        <v>63</v>
      </c>
      <c r="P78" s="201">
        <f>_xlfn.DAYS(About!$A$3,'Core Indicators'!HE78)</f>
        <v>63</v>
      </c>
      <c r="Q78" s="201">
        <f>_xlfn.DAYS(About!$A$3,'Core Indicators'!HM78)</f>
        <v>63</v>
      </c>
      <c r="R78" s="201">
        <f>_xlfn.DAYS(About!$A$3,'Core Indicators'!HU78)</f>
        <v>63</v>
      </c>
      <c r="S78" s="201">
        <f>_xlfn.DAYS(About!$A$3,'Core Indicators'!IC78)</f>
        <v>63</v>
      </c>
      <c r="T78" s="201">
        <f>_xlfn.DAYS(About!$A$3,'Core Indicators'!IK78)</f>
        <v>63</v>
      </c>
      <c r="U78" s="201">
        <f>_xlfn.DAYS(About!$A$3,'Core Indicators'!IS78)</f>
        <v>63</v>
      </c>
      <c r="V78" s="201">
        <f t="shared" si="2"/>
        <v>190.5</v>
      </c>
    </row>
    <row r="79" spans="1:22" x14ac:dyDescent="0.25">
      <c r="A79" s="200" t="str">
        <f>Lists!C:C</f>
        <v>NGA007</v>
      </c>
      <c r="B79" s="201">
        <f>_xlfn.DAYS(About!$A$3,'Core Indicators'!U79)</f>
        <v>612</v>
      </c>
      <c r="C79" s="201">
        <f>_xlfn.DAYS(About!$A$3,'Core Indicators'!AC79)</f>
        <v>143</v>
      </c>
      <c r="D79" s="201">
        <f>_xlfn.DAYS(About!$A$3,'Core Indicators'!AK79)</f>
        <v>35</v>
      </c>
      <c r="E79" s="201">
        <f>_xlfn.DAYS(About!$A$3,'Core Indicators'!AS79)</f>
        <v>35</v>
      </c>
      <c r="F79" s="201">
        <f>_xlfn.DAYS(About!$A$3,'Core Indicators'!BQ79)</f>
        <v>35</v>
      </c>
      <c r="G79" s="201">
        <f>_xlfn.DAYS(About!$A$3,'Core Indicators'!DM79)</f>
        <v>35</v>
      </c>
      <c r="H79" s="201">
        <f>_xlfn.DAYS(About!$A$3,'Core Indicators'!DU79)</f>
        <v>35</v>
      </c>
      <c r="I79" s="201">
        <f>_xlfn.DAYS(About!$A$3,'Core Indicators'!EC79)</f>
        <v>35</v>
      </c>
      <c r="J79" s="201">
        <f>_xlfn.DAYS(About!$A$3,'Core Indicators'!EK79)</f>
        <v>35</v>
      </c>
      <c r="K79" s="201">
        <f>_xlfn.DAYS(About!$A$3,'Core Indicators'!ES79)</f>
        <v>35</v>
      </c>
      <c r="L79" s="201">
        <f>_xlfn.DAYS(About!$A$3,'Core Indicators'!FI79)</f>
        <v>746</v>
      </c>
      <c r="M79" s="201">
        <f>_xlfn.DAYS(About!$A$3,'Core Indicators'!GG79)</f>
        <v>63</v>
      </c>
      <c r="N79" s="201">
        <f>_xlfn.DAYS(About!$A$3,'Core Indicators'!GO79)</f>
        <v>63</v>
      </c>
      <c r="O79" s="201">
        <f>_xlfn.DAYS(About!$A$3,'Core Indicators'!GW79)</f>
        <v>63</v>
      </c>
      <c r="P79" s="201">
        <f>_xlfn.DAYS(About!$A$3,'Core Indicators'!HE79)</f>
        <v>63</v>
      </c>
      <c r="Q79" s="201">
        <f>_xlfn.DAYS(About!$A$3,'Core Indicators'!HM79)</f>
        <v>63</v>
      </c>
      <c r="R79" s="201">
        <f>_xlfn.DAYS(About!$A$3,'Core Indicators'!HU79)</f>
        <v>63</v>
      </c>
      <c r="S79" s="201">
        <f>_xlfn.DAYS(About!$A$3,'Core Indicators'!IC79)</f>
        <v>63</v>
      </c>
      <c r="T79" s="201">
        <f>_xlfn.DAYS(About!$A$3,'Core Indicators'!IK79)</f>
        <v>63</v>
      </c>
      <c r="U79" s="201">
        <f>_xlfn.DAYS(About!$A$3,'Core Indicators'!IS79)</f>
        <v>63</v>
      </c>
      <c r="V79" s="201">
        <f t="shared" si="2"/>
        <v>108.9</v>
      </c>
    </row>
    <row r="80" spans="1:22" x14ac:dyDescent="0.25">
      <c r="A80" s="200" t="str">
        <f>Lists!C:C</f>
        <v>NGA008</v>
      </c>
      <c r="B80" s="201">
        <f>_xlfn.DAYS(About!$A$3,'Core Indicators'!U80)</f>
        <v>185</v>
      </c>
      <c r="C80" s="201">
        <f>_xlfn.DAYS(About!$A$3,'Core Indicators'!AC80)</f>
        <v>185</v>
      </c>
      <c r="D80" s="201">
        <f>_xlfn.DAYS(About!$A$3,'Core Indicators'!AK80)</f>
        <v>35</v>
      </c>
      <c r="E80" s="201">
        <f>_xlfn.DAYS(About!$A$3,'Core Indicators'!AS80)</f>
        <v>35</v>
      </c>
      <c r="F80" s="201">
        <f>_xlfn.DAYS(About!$A$3,'Core Indicators'!BQ80)</f>
        <v>185</v>
      </c>
      <c r="G80" s="201">
        <f>_xlfn.DAYS(About!$A$3,'Core Indicators'!DM80)</f>
        <v>35</v>
      </c>
      <c r="H80" s="201">
        <f>_xlfn.DAYS(About!$A$3,'Core Indicators'!DU80)</f>
        <v>35</v>
      </c>
      <c r="I80" s="201">
        <f>_xlfn.DAYS(About!$A$3,'Core Indicators'!EC80)</f>
        <v>35</v>
      </c>
      <c r="J80" s="201">
        <f>_xlfn.DAYS(About!$A$3,'Core Indicators'!EK80)</f>
        <v>35</v>
      </c>
      <c r="K80" s="201">
        <f>_xlfn.DAYS(About!$A$3,'Core Indicators'!ES80)</f>
        <v>35</v>
      </c>
      <c r="L80" s="201">
        <f>_xlfn.DAYS(About!$A$3,'Core Indicators'!FI80)</f>
        <v>702</v>
      </c>
      <c r="M80" s="201">
        <f>_xlfn.DAYS(About!$A$3,'Core Indicators'!GG80)</f>
        <v>63</v>
      </c>
      <c r="N80" s="201">
        <f>_xlfn.DAYS(About!$A$3,'Core Indicators'!GO80)</f>
        <v>63</v>
      </c>
      <c r="O80" s="201">
        <f>_xlfn.DAYS(About!$A$3,'Core Indicators'!GW80)</f>
        <v>63</v>
      </c>
      <c r="P80" s="201">
        <f>_xlfn.DAYS(About!$A$3,'Core Indicators'!HE80)</f>
        <v>63</v>
      </c>
      <c r="Q80" s="201">
        <f>_xlfn.DAYS(About!$A$3,'Core Indicators'!HM80)</f>
        <v>63</v>
      </c>
      <c r="R80" s="201">
        <f>_xlfn.DAYS(About!$A$3,'Core Indicators'!HU80)</f>
        <v>63</v>
      </c>
      <c r="S80" s="201">
        <f>_xlfn.DAYS(About!$A$3,'Core Indicators'!IC80)</f>
        <v>63</v>
      </c>
      <c r="T80" s="201">
        <f>_xlfn.DAYS(About!$A$3,'Core Indicators'!IK80)</f>
        <v>63</v>
      </c>
      <c r="U80" s="201">
        <f>_xlfn.DAYS(About!$A$3,'Core Indicators'!IS80)</f>
        <v>63</v>
      </c>
      <c r="V80" s="201">
        <f t="shared" si="2"/>
        <v>119.5</v>
      </c>
    </row>
    <row r="81" spans="1:22" x14ac:dyDescent="0.25">
      <c r="A81" s="200" t="str">
        <f>Lists!C:C</f>
        <v>NIC001</v>
      </c>
      <c r="B81" s="201">
        <f>_xlfn.DAYS(About!$A$3,'Core Indicators'!U81)</f>
        <v>694</v>
      </c>
      <c r="C81" s="201">
        <f>_xlfn.DAYS(About!$A$3,'Core Indicators'!AC81)</f>
        <v>451</v>
      </c>
      <c r="D81" s="201">
        <f>_xlfn.DAYS(About!$A$3,'Core Indicators'!AK81)</f>
        <v>1072</v>
      </c>
      <c r="E81" s="201">
        <f>_xlfn.DAYS(About!$A$3,'Core Indicators'!AS81)</f>
        <v>451</v>
      </c>
      <c r="F81" s="201">
        <f>_xlfn.DAYS(About!$A$3,'Core Indicators'!BQ81)</f>
        <v>337</v>
      </c>
      <c r="G81" s="201">
        <f>_xlfn.DAYS(About!$A$3,'Core Indicators'!DM81)</f>
        <v>792</v>
      </c>
      <c r="H81" s="201">
        <f>_xlfn.DAYS(About!$A$3,'Core Indicators'!DU81)</f>
        <v>792</v>
      </c>
      <c r="I81" s="201">
        <f>_xlfn.DAYS(About!$A$3,'Core Indicators'!EC81)</f>
        <v>792</v>
      </c>
      <c r="J81" s="201">
        <f>_xlfn.DAYS(About!$A$3,'Core Indicators'!EK81)</f>
        <v>1072</v>
      </c>
      <c r="K81" s="201">
        <f>_xlfn.DAYS(About!$A$3,'Core Indicators'!ES81)</f>
        <v>1072</v>
      </c>
      <c r="L81" s="201">
        <f>_xlfn.DAYS(About!$A$3,'Core Indicators'!FI81)</f>
        <v>1072</v>
      </c>
      <c r="M81" s="201">
        <f>_xlfn.DAYS(About!$A$3,'Core Indicators'!GG81)</f>
        <v>64</v>
      </c>
      <c r="N81" s="201">
        <f>_xlfn.DAYS(About!$A$3,'Core Indicators'!GO81)</f>
        <v>64</v>
      </c>
      <c r="O81" s="201">
        <f>_xlfn.DAYS(About!$A$3,'Core Indicators'!GW81)</f>
        <v>64</v>
      </c>
      <c r="P81" s="201">
        <f>_xlfn.DAYS(About!$A$3,'Core Indicators'!HE81)</f>
        <v>64</v>
      </c>
      <c r="Q81" s="201">
        <f>_xlfn.DAYS(About!$A$3,'Core Indicators'!HM81)</f>
        <v>64</v>
      </c>
      <c r="R81" s="201">
        <f>_xlfn.DAYS(About!$A$3,'Core Indicators'!HU81)</f>
        <v>64</v>
      </c>
      <c r="S81" s="201">
        <f>_xlfn.DAYS(About!$A$3,'Core Indicators'!IC81)</f>
        <v>64</v>
      </c>
      <c r="T81" s="201">
        <f>_xlfn.DAYS(About!$A$3,'Core Indicators'!IK81)</f>
        <v>64</v>
      </c>
      <c r="U81" s="201">
        <f>_xlfn.DAYS(About!$A$3,'Core Indicators'!IS81)</f>
        <v>64</v>
      </c>
      <c r="V81" s="201">
        <f t="shared" si="2"/>
        <v>751.6</v>
      </c>
    </row>
    <row r="82" spans="1:22" x14ac:dyDescent="0.25">
      <c r="A82" s="200" t="str">
        <f>Lists!C:C</f>
        <v>PAK001</v>
      </c>
      <c r="B82" s="201">
        <f>_xlfn.DAYS(About!$A$3,'Core Indicators'!U82)</f>
        <v>3</v>
      </c>
      <c r="C82" s="201">
        <f>_xlfn.DAYS(About!$A$3,'Core Indicators'!AC82)</f>
        <v>3</v>
      </c>
      <c r="D82" s="201">
        <f>_xlfn.DAYS(About!$A$3,'Core Indicators'!AK82)</f>
        <v>3</v>
      </c>
      <c r="E82" s="201">
        <f>_xlfn.DAYS(About!$A$3,'Core Indicators'!AS82)</f>
        <v>3</v>
      </c>
      <c r="F82" s="201">
        <f>_xlfn.DAYS(About!$A$3,'Core Indicators'!BQ82)</f>
        <v>3</v>
      </c>
      <c r="G82" s="201">
        <f>_xlfn.DAYS(About!$A$3,'Core Indicators'!DM82)</f>
        <v>3</v>
      </c>
      <c r="H82" s="201">
        <f>_xlfn.DAYS(About!$A$3,'Core Indicators'!DU82)</f>
        <v>3</v>
      </c>
      <c r="I82" s="201">
        <f>_xlfn.DAYS(About!$A$3,'Core Indicators'!EC82)</f>
        <v>3</v>
      </c>
      <c r="J82" s="201">
        <f>_xlfn.DAYS(About!$A$3,'Core Indicators'!EK82)</f>
        <v>3</v>
      </c>
      <c r="K82" s="201">
        <f>_xlfn.DAYS(About!$A$3,'Core Indicators'!ES82)</f>
        <v>3</v>
      </c>
      <c r="L82" s="201">
        <f>_xlfn.DAYS(About!$A$3,'Core Indicators'!FI82)</f>
        <v>1058</v>
      </c>
      <c r="M82" s="201">
        <f>_xlfn.DAYS(About!$A$3,'Core Indicators'!GG82)</f>
        <v>72</v>
      </c>
      <c r="N82" s="201">
        <f>_xlfn.DAYS(About!$A$3,'Core Indicators'!GO82)</f>
        <v>72</v>
      </c>
      <c r="O82" s="201">
        <f>_xlfn.DAYS(About!$A$3,'Core Indicators'!GW82)</f>
        <v>72</v>
      </c>
      <c r="P82" s="201">
        <f>_xlfn.DAYS(About!$A$3,'Core Indicators'!HE82)</f>
        <v>72</v>
      </c>
      <c r="Q82" s="201">
        <f>_xlfn.DAYS(About!$A$3,'Core Indicators'!HM82)</f>
        <v>72</v>
      </c>
      <c r="R82" s="201">
        <f>_xlfn.DAYS(About!$A$3,'Core Indicators'!HU82)</f>
        <v>72</v>
      </c>
      <c r="S82" s="201">
        <f>_xlfn.DAYS(About!$A$3,'Core Indicators'!IC82)</f>
        <v>72</v>
      </c>
      <c r="T82" s="201">
        <f>_xlfn.DAYS(About!$A$3,'Core Indicators'!IK82)</f>
        <v>72</v>
      </c>
      <c r="U82" s="201">
        <f>_xlfn.DAYS(About!$A$3,'Core Indicators'!IS82)</f>
        <v>72</v>
      </c>
      <c r="V82" s="201">
        <f t="shared" si="2"/>
        <v>115.4</v>
      </c>
    </row>
    <row r="83" spans="1:22" x14ac:dyDescent="0.25">
      <c r="A83" s="200" t="str">
        <f>Lists!C:C</f>
        <v>PAK004</v>
      </c>
      <c r="B83" s="201">
        <f>_xlfn.DAYS(About!$A$3,'Core Indicators'!U83)</f>
        <v>3</v>
      </c>
      <c r="C83" s="201">
        <f>_xlfn.DAYS(About!$A$3,'Core Indicators'!AC83)</f>
        <v>3</v>
      </c>
      <c r="D83" s="201">
        <f>_xlfn.DAYS(About!$A$3,'Core Indicators'!AK83)</f>
        <v>3</v>
      </c>
      <c r="E83" s="201">
        <f>_xlfn.DAYS(About!$A$3,'Core Indicators'!AS83)</f>
        <v>3</v>
      </c>
      <c r="F83" s="201">
        <f>_xlfn.DAYS(About!$A$3,'Core Indicators'!BQ83)</f>
        <v>3</v>
      </c>
      <c r="G83" s="201">
        <f>_xlfn.DAYS(About!$A$3,'Core Indicators'!DM83)</f>
        <v>3</v>
      </c>
      <c r="H83" s="201">
        <f>_xlfn.DAYS(About!$A$3,'Core Indicators'!DU83)</f>
        <v>3</v>
      </c>
      <c r="I83" s="201">
        <f>_xlfn.DAYS(About!$A$3,'Core Indicators'!EC83)</f>
        <v>3</v>
      </c>
      <c r="J83" s="201">
        <f>_xlfn.DAYS(About!$A$3,'Core Indicators'!EK83)</f>
        <v>3</v>
      </c>
      <c r="K83" s="201">
        <f>_xlfn.DAYS(About!$A$3,'Core Indicators'!ES83)</f>
        <v>3</v>
      </c>
      <c r="L83" s="201">
        <f>_xlfn.DAYS(About!$A$3,'Core Indicators'!FI83)</f>
        <v>1038</v>
      </c>
      <c r="M83" s="201">
        <f>_xlfn.DAYS(About!$A$3,'Core Indicators'!GG83)</f>
        <v>72</v>
      </c>
      <c r="N83" s="201">
        <f>_xlfn.DAYS(About!$A$3,'Core Indicators'!GO83)</f>
        <v>72</v>
      </c>
      <c r="O83" s="201">
        <f>_xlfn.DAYS(About!$A$3,'Core Indicators'!GW83)</f>
        <v>72</v>
      </c>
      <c r="P83" s="201">
        <f>_xlfn.DAYS(About!$A$3,'Core Indicators'!HE83)</f>
        <v>72</v>
      </c>
      <c r="Q83" s="201">
        <f>_xlfn.DAYS(About!$A$3,'Core Indicators'!HM83)</f>
        <v>72</v>
      </c>
      <c r="R83" s="201">
        <f>_xlfn.DAYS(About!$A$3,'Core Indicators'!HU83)</f>
        <v>72</v>
      </c>
      <c r="S83" s="201">
        <f>_xlfn.DAYS(About!$A$3,'Core Indicators'!IC83)</f>
        <v>72</v>
      </c>
      <c r="T83" s="201">
        <f>_xlfn.DAYS(About!$A$3,'Core Indicators'!IK83)</f>
        <v>72</v>
      </c>
      <c r="U83" s="201">
        <f>_xlfn.DAYS(About!$A$3,'Core Indicators'!IS83)</f>
        <v>72</v>
      </c>
      <c r="V83" s="201">
        <f t="shared" si="2"/>
        <v>113.4</v>
      </c>
    </row>
    <row r="84" spans="1:22" x14ac:dyDescent="0.25">
      <c r="A84" s="200" t="str">
        <f>Lists!C:C</f>
        <v>PER002</v>
      </c>
      <c r="B84" s="201">
        <f>_xlfn.DAYS(About!$A$3,'Core Indicators'!U84)</f>
        <v>39</v>
      </c>
      <c r="C84" s="201">
        <f>_xlfn.DAYS(About!$A$3,'Core Indicators'!AC84)</f>
        <v>39</v>
      </c>
      <c r="D84" s="201">
        <f>_xlfn.DAYS(About!$A$3,'Core Indicators'!AK84)</f>
        <v>39</v>
      </c>
      <c r="E84" s="201">
        <f>_xlfn.DAYS(About!$A$3,'Core Indicators'!AS84)</f>
        <v>39</v>
      </c>
      <c r="F84" s="201">
        <f>_xlfn.DAYS(About!$A$3,'Core Indicators'!BQ84)</f>
        <v>39</v>
      </c>
      <c r="G84" s="201">
        <f>_xlfn.DAYS(About!$A$3,'Core Indicators'!DM84)</f>
        <v>39</v>
      </c>
      <c r="H84" s="201">
        <f>_xlfn.DAYS(About!$A$3,'Core Indicators'!DU84)</f>
        <v>39</v>
      </c>
      <c r="I84" s="201">
        <f>_xlfn.DAYS(About!$A$3,'Core Indicators'!EC84)</f>
        <v>39</v>
      </c>
      <c r="J84" s="201">
        <f>_xlfn.DAYS(About!$A$3,'Core Indicators'!EK84)</f>
        <v>39</v>
      </c>
      <c r="K84" s="201">
        <f>_xlfn.DAYS(About!$A$3,'Core Indicators'!ES84)</f>
        <v>39</v>
      </c>
      <c r="L84" s="201">
        <f>_xlfn.DAYS(About!$A$3,'Core Indicators'!FI84)</f>
        <v>39</v>
      </c>
      <c r="M84" s="201">
        <f>_xlfn.DAYS(About!$A$3,'Core Indicators'!GG84)</f>
        <v>65</v>
      </c>
      <c r="N84" s="201">
        <f>_xlfn.DAYS(About!$A$3,'Core Indicators'!GO84)</f>
        <v>65</v>
      </c>
      <c r="O84" s="201">
        <f>_xlfn.DAYS(About!$A$3,'Core Indicators'!GW84)</f>
        <v>65</v>
      </c>
      <c r="P84" s="201">
        <f>_xlfn.DAYS(About!$A$3,'Core Indicators'!HE84)</f>
        <v>65</v>
      </c>
      <c r="Q84" s="201">
        <f>_xlfn.DAYS(About!$A$3,'Core Indicators'!HM84)</f>
        <v>65</v>
      </c>
      <c r="R84" s="201">
        <f>_xlfn.DAYS(About!$A$3,'Core Indicators'!HU84)</f>
        <v>65</v>
      </c>
      <c r="S84" s="201">
        <f>_xlfn.DAYS(About!$A$3,'Core Indicators'!IC84)</f>
        <v>65</v>
      </c>
      <c r="T84" s="201">
        <f>_xlfn.DAYS(About!$A$3,'Core Indicators'!IK84)</f>
        <v>65</v>
      </c>
      <c r="U84" s="201">
        <f>_xlfn.DAYS(About!$A$3,'Core Indicators'!IS84)</f>
        <v>65</v>
      </c>
      <c r="V84" s="201">
        <f t="shared" si="2"/>
        <v>41.6</v>
      </c>
    </row>
    <row r="85" spans="1:22" x14ac:dyDescent="0.25">
      <c r="A85" s="200" t="str">
        <f>Lists!C:C</f>
        <v>PHL001</v>
      </c>
      <c r="B85" s="201">
        <f>_xlfn.DAYS(About!$A$3,'Core Indicators'!U85)</f>
        <v>12</v>
      </c>
      <c r="C85" s="201">
        <f>_xlfn.DAYS(About!$A$3,'Core Indicators'!AC85)</f>
        <v>12</v>
      </c>
      <c r="D85" s="201">
        <f>_xlfn.DAYS(About!$A$3,'Core Indicators'!AK85)</f>
        <v>12</v>
      </c>
      <c r="E85" s="201">
        <f>_xlfn.DAYS(About!$A$3,'Core Indicators'!AS85)</f>
        <v>12</v>
      </c>
      <c r="F85" s="201">
        <f>_xlfn.DAYS(About!$A$3,'Core Indicators'!BQ85)</f>
        <v>12</v>
      </c>
      <c r="G85" s="201">
        <f>_xlfn.DAYS(About!$A$3,'Core Indicators'!DM85)</f>
        <v>12</v>
      </c>
      <c r="H85" s="201">
        <f>_xlfn.DAYS(About!$A$3,'Core Indicators'!DU85)</f>
        <v>12</v>
      </c>
      <c r="I85" s="201">
        <f>_xlfn.DAYS(About!$A$3,'Core Indicators'!EC85)</f>
        <v>12</v>
      </c>
      <c r="J85" s="201">
        <f>_xlfn.DAYS(About!$A$3,'Core Indicators'!EK85)</f>
        <v>12</v>
      </c>
      <c r="K85" s="201">
        <f>_xlfn.DAYS(About!$A$3,'Core Indicators'!ES85)</f>
        <v>12</v>
      </c>
      <c r="L85" s="201">
        <f>_xlfn.DAYS(About!$A$3,'Core Indicators'!FI85)</f>
        <v>12</v>
      </c>
      <c r="M85" s="201">
        <f>_xlfn.DAYS(About!$A$3,'Core Indicators'!GG85)</f>
        <v>12</v>
      </c>
      <c r="N85" s="201">
        <f>_xlfn.DAYS(About!$A$3,'Core Indicators'!GO85)</f>
        <v>12</v>
      </c>
      <c r="O85" s="201">
        <f>_xlfn.DAYS(About!$A$3,'Core Indicators'!GW85)</f>
        <v>12</v>
      </c>
      <c r="P85" s="201">
        <f>_xlfn.DAYS(About!$A$3,'Core Indicators'!HE85)</f>
        <v>12</v>
      </c>
      <c r="Q85" s="201">
        <f>_xlfn.DAYS(About!$A$3,'Core Indicators'!HM85)</f>
        <v>12</v>
      </c>
      <c r="R85" s="201">
        <f>_xlfn.DAYS(About!$A$3,'Core Indicators'!HU85)</f>
        <v>12</v>
      </c>
      <c r="S85" s="201">
        <f>_xlfn.DAYS(About!$A$3,'Core Indicators'!IC85)</f>
        <v>12</v>
      </c>
      <c r="T85" s="201">
        <f>_xlfn.DAYS(About!$A$3,'Core Indicators'!IK85)</f>
        <v>12</v>
      </c>
      <c r="U85" s="201">
        <f>_xlfn.DAYS(About!$A$3,'Core Indicators'!IS85)</f>
        <v>12</v>
      </c>
      <c r="V85" s="201">
        <f t="shared" si="2"/>
        <v>12</v>
      </c>
    </row>
    <row r="86" spans="1:22" x14ac:dyDescent="0.25">
      <c r="A86" s="200" t="str">
        <f>Lists!C:C</f>
        <v>PHL003</v>
      </c>
      <c r="B86" s="201">
        <f>_xlfn.DAYS(About!$A$3,'Core Indicators'!U86)</f>
        <v>763</v>
      </c>
      <c r="C86" s="201">
        <f>_xlfn.DAYS(About!$A$3,'Core Indicators'!AC86)</f>
        <v>158</v>
      </c>
      <c r="D86" s="201">
        <f>_xlfn.DAYS(About!$A$3,'Core Indicators'!AK86)</f>
        <v>12</v>
      </c>
      <c r="E86" s="201">
        <f>_xlfn.DAYS(About!$A$3,'Core Indicators'!AS86)</f>
        <v>12</v>
      </c>
      <c r="F86" s="201">
        <f>_xlfn.DAYS(About!$A$3,'Core Indicators'!BQ86)</f>
        <v>12</v>
      </c>
      <c r="G86" s="201">
        <f>_xlfn.DAYS(About!$A$3,'Core Indicators'!DM86)</f>
        <v>12</v>
      </c>
      <c r="H86" s="201">
        <f>_xlfn.DAYS(About!$A$3,'Core Indicators'!DU86)</f>
        <v>303</v>
      </c>
      <c r="I86" s="201">
        <f>_xlfn.DAYS(About!$A$3,'Core Indicators'!EC86)</f>
        <v>12</v>
      </c>
      <c r="J86" s="201">
        <f>_xlfn.DAYS(About!$A$3,'Core Indicators'!EK86)</f>
        <v>303</v>
      </c>
      <c r="K86" s="201">
        <f>_xlfn.DAYS(About!$A$3,'Core Indicators'!ES86)</f>
        <v>303</v>
      </c>
      <c r="L86" s="201">
        <f>_xlfn.DAYS(About!$A$3,'Core Indicators'!FI86)</f>
        <v>763</v>
      </c>
      <c r="M86" s="201">
        <f>_xlfn.DAYS(About!$A$3,'Core Indicators'!GG86)</f>
        <v>67</v>
      </c>
      <c r="N86" s="201">
        <f>_xlfn.DAYS(About!$A$3,'Core Indicators'!GO86)</f>
        <v>67</v>
      </c>
      <c r="O86" s="201">
        <f>_xlfn.DAYS(About!$A$3,'Core Indicators'!GW86)</f>
        <v>67</v>
      </c>
      <c r="P86" s="201">
        <f>_xlfn.DAYS(About!$A$3,'Core Indicators'!HE86)</f>
        <v>67</v>
      </c>
      <c r="Q86" s="201">
        <f>_xlfn.DAYS(About!$A$3,'Core Indicators'!HM86)</f>
        <v>67</v>
      </c>
      <c r="R86" s="201">
        <f>_xlfn.DAYS(About!$A$3,'Core Indicators'!HU86)</f>
        <v>67</v>
      </c>
      <c r="S86" s="201">
        <f>_xlfn.DAYS(About!$A$3,'Core Indicators'!IC86)</f>
        <v>67</v>
      </c>
      <c r="T86" s="201">
        <f>_xlfn.DAYS(About!$A$3,'Core Indicators'!IK86)</f>
        <v>67</v>
      </c>
      <c r="U86" s="201">
        <f>_xlfn.DAYS(About!$A$3,'Core Indicators'!IS86)</f>
        <v>67</v>
      </c>
      <c r="V86" s="201">
        <f t="shared" si="2"/>
        <v>179.9</v>
      </c>
    </row>
    <row r="87" spans="1:22" x14ac:dyDescent="0.25">
      <c r="A87" s="200" t="str">
        <f>Lists!C:C</f>
        <v>PHL010</v>
      </c>
      <c r="B87" s="201">
        <f>_xlfn.DAYS(About!$A$3,'Core Indicators'!U87)</f>
        <v>12</v>
      </c>
      <c r="C87" s="201">
        <f>_xlfn.DAYS(About!$A$3,'Core Indicators'!AC87)</f>
        <v>12</v>
      </c>
      <c r="D87" s="201">
        <f>_xlfn.DAYS(About!$A$3,'Core Indicators'!AK87)</f>
        <v>12</v>
      </c>
      <c r="E87" s="201">
        <f>_xlfn.DAYS(About!$A$3,'Core Indicators'!AS87)</f>
        <v>12</v>
      </c>
      <c r="F87" s="201">
        <f>_xlfn.DAYS(About!$A$3,'Core Indicators'!BQ87)</f>
        <v>12</v>
      </c>
      <c r="G87" s="201">
        <f>_xlfn.DAYS(About!$A$3,'Core Indicators'!DM87)</f>
        <v>12</v>
      </c>
      <c r="H87" s="201">
        <f>_xlfn.DAYS(About!$A$3,'Core Indicators'!DU87)</f>
        <v>12</v>
      </c>
      <c r="I87" s="201">
        <f>_xlfn.DAYS(About!$A$3,'Core Indicators'!EC87)</f>
        <v>12</v>
      </c>
      <c r="J87" s="201">
        <f>_xlfn.DAYS(About!$A$3,'Core Indicators'!EK87)</f>
        <v>12</v>
      </c>
      <c r="K87" s="201">
        <f>_xlfn.DAYS(About!$A$3,'Core Indicators'!ES87)</f>
        <v>12</v>
      </c>
      <c r="L87" s="201">
        <f>_xlfn.DAYS(About!$A$3,'Core Indicators'!FI87)</f>
        <v>12</v>
      </c>
      <c r="M87" s="201">
        <f>_xlfn.DAYS(About!$A$3,'Core Indicators'!GG87)</f>
        <v>12</v>
      </c>
      <c r="N87" s="201">
        <f>_xlfn.DAYS(About!$A$3,'Core Indicators'!GO87)</f>
        <v>12</v>
      </c>
      <c r="O87" s="201">
        <f>_xlfn.DAYS(About!$A$3,'Core Indicators'!GW87)</f>
        <v>12</v>
      </c>
      <c r="P87" s="201">
        <f>_xlfn.DAYS(About!$A$3,'Core Indicators'!HE87)</f>
        <v>12</v>
      </c>
      <c r="Q87" s="201">
        <f>_xlfn.DAYS(About!$A$3,'Core Indicators'!HM87)</f>
        <v>12</v>
      </c>
      <c r="R87" s="201">
        <f>_xlfn.DAYS(About!$A$3,'Core Indicators'!HU87)</f>
        <v>12</v>
      </c>
      <c r="S87" s="201">
        <f>_xlfn.DAYS(About!$A$3,'Core Indicators'!IC87)</f>
        <v>12</v>
      </c>
      <c r="T87" s="201">
        <f>_xlfn.DAYS(About!$A$3,'Core Indicators'!IK87)</f>
        <v>12</v>
      </c>
      <c r="U87" s="201">
        <f>_xlfn.DAYS(About!$A$3,'Core Indicators'!IS87)</f>
        <v>12</v>
      </c>
      <c r="V87" s="201">
        <f t="shared" si="2"/>
        <v>12</v>
      </c>
    </row>
    <row r="88" spans="1:22" x14ac:dyDescent="0.25">
      <c r="A88" s="200" t="str">
        <f>Lists!C:C</f>
        <v>PRK001</v>
      </c>
      <c r="B88" s="201">
        <f>_xlfn.DAYS(About!$A$3,'Core Indicators'!U88)</f>
        <v>283</v>
      </c>
      <c r="C88" s="201">
        <f>_xlfn.DAYS(About!$A$3,'Core Indicators'!AC88)</f>
        <v>283</v>
      </c>
      <c r="D88" s="201">
        <f>_xlfn.DAYS(About!$A$3,'Core Indicators'!AK88)</f>
        <v>283</v>
      </c>
      <c r="E88" s="201">
        <f>_xlfn.DAYS(About!$A$3,'Core Indicators'!AS88)</f>
        <v>197</v>
      </c>
      <c r="F88" s="201">
        <f>_xlfn.DAYS(About!$A$3,'Core Indicators'!BQ88)</f>
        <v>40</v>
      </c>
      <c r="G88" s="201">
        <f>_xlfn.DAYS(About!$A$3,'Core Indicators'!DM88)</f>
        <v>641</v>
      </c>
      <c r="H88" s="201">
        <f>_xlfn.DAYS(About!$A$3,'Core Indicators'!DU88)</f>
        <v>641</v>
      </c>
      <c r="I88" s="201">
        <f>_xlfn.DAYS(About!$A$3,'Core Indicators'!EC88)</f>
        <v>641</v>
      </c>
      <c r="J88" s="201">
        <f>_xlfn.DAYS(About!$A$3,'Core Indicators'!EK88)</f>
        <v>641</v>
      </c>
      <c r="K88" s="201">
        <f>_xlfn.DAYS(About!$A$3,'Core Indicators'!ES88)</f>
        <v>641</v>
      </c>
      <c r="L88" s="201">
        <f>_xlfn.DAYS(About!$A$3,'Core Indicators'!FI88)</f>
        <v>1068</v>
      </c>
      <c r="M88" s="201">
        <f>_xlfn.DAYS(About!$A$3,'Core Indicators'!GG88)</f>
        <v>68</v>
      </c>
      <c r="N88" s="201">
        <f>_xlfn.DAYS(About!$A$3,'Core Indicators'!GO88)</f>
        <v>68</v>
      </c>
      <c r="O88" s="201">
        <f>_xlfn.DAYS(About!$A$3,'Core Indicators'!GW88)</f>
        <v>68</v>
      </c>
      <c r="P88" s="201">
        <f>_xlfn.DAYS(About!$A$3,'Core Indicators'!HE88)</f>
        <v>68</v>
      </c>
      <c r="Q88" s="201">
        <f>_xlfn.DAYS(About!$A$3,'Core Indicators'!HM88)</f>
        <v>68</v>
      </c>
      <c r="R88" s="201">
        <f>_xlfn.DAYS(About!$A$3,'Core Indicators'!HU88)</f>
        <v>68</v>
      </c>
      <c r="S88" s="201">
        <f>_xlfn.DAYS(About!$A$3,'Core Indicators'!IC88)</f>
        <v>68</v>
      </c>
      <c r="T88" s="201">
        <f>_xlfn.DAYS(About!$A$3,'Core Indicators'!IK88)</f>
        <v>68</v>
      </c>
      <c r="U88" s="201">
        <f>_xlfn.DAYS(About!$A$3,'Core Indicators'!IS88)</f>
        <v>68</v>
      </c>
      <c r="V88" s="201">
        <f t="shared" si="2"/>
        <v>486.1</v>
      </c>
    </row>
    <row r="89" spans="1:22" x14ac:dyDescent="0.25">
      <c r="A89" s="200" t="str">
        <f>Lists!C:C</f>
        <v>PSE002</v>
      </c>
      <c r="B89" s="201">
        <f>_xlfn.DAYS(About!$A$3,'Core Indicators'!U89)</f>
        <v>36</v>
      </c>
      <c r="C89" s="201">
        <f>_xlfn.DAYS(About!$A$3,'Core Indicators'!AC89)</f>
        <v>36</v>
      </c>
      <c r="D89" s="201">
        <f>_xlfn.DAYS(About!$A$3,'Core Indicators'!AK89)</f>
        <v>36</v>
      </c>
      <c r="E89" s="201">
        <f>_xlfn.DAYS(About!$A$3,'Core Indicators'!AS89)</f>
        <v>36</v>
      </c>
      <c r="F89" s="201">
        <f>_xlfn.DAYS(About!$A$3,'Core Indicators'!BQ89)</f>
        <v>2</v>
      </c>
      <c r="G89" s="201">
        <f>_xlfn.DAYS(About!$A$3,'Core Indicators'!DM89)</f>
        <v>36</v>
      </c>
      <c r="H89" s="201">
        <f>_xlfn.DAYS(About!$A$3,'Core Indicators'!DU89)</f>
        <v>36</v>
      </c>
      <c r="I89" s="201">
        <f>_xlfn.DAYS(About!$A$3,'Core Indicators'!EC89)</f>
        <v>36</v>
      </c>
      <c r="J89" s="201">
        <f>_xlfn.DAYS(About!$A$3,'Core Indicators'!EK89)</f>
        <v>36</v>
      </c>
      <c r="K89" s="201">
        <f>_xlfn.DAYS(About!$A$3,'Core Indicators'!ES89)</f>
        <v>36</v>
      </c>
      <c r="L89" s="201">
        <f>_xlfn.DAYS(About!$A$3,'Core Indicators'!FI89)</f>
        <v>1058</v>
      </c>
      <c r="M89" s="201">
        <f>_xlfn.DAYS(About!$A$3,'Core Indicators'!GG89)</f>
        <v>72</v>
      </c>
      <c r="N89" s="201">
        <f>_xlfn.DAYS(About!$A$3,'Core Indicators'!GO89)</f>
        <v>72</v>
      </c>
      <c r="O89" s="201">
        <f>_xlfn.DAYS(About!$A$3,'Core Indicators'!GW89)</f>
        <v>72</v>
      </c>
      <c r="P89" s="201">
        <f>_xlfn.DAYS(About!$A$3,'Core Indicators'!HE89)</f>
        <v>72</v>
      </c>
      <c r="Q89" s="201">
        <f>_xlfn.DAYS(About!$A$3,'Core Indicators'!HM89)</f>
        <v>72</v>
      </c>
      <c r="R89" s="201">
        <f>_xlfn.DAYS(About!$A$3,'Core Indicators'!HU89)</f>
        <v>72</v>
      </c>
      <c r="S89" s="201">
        <f>_xlfn.DAYS(About!$A$3,'Core Indicators'!IC89)</f>
        <v>72</v>
      </c>
      <c r="T89" s="201">
        <f>_xlfn.DAYS(About!$A$3,'Core Indicators'!IK89)</f>
        <v>72</v>
      </c>
      <c r="U89" s="201">
        <f>_xlfn.DAYS(About!$A$3,'Core Indicators'!IS89)</f>
        <v>72</v>
      </c>
      <c r="V89" s="201">
        <f t="shared" si="2"/>
        <v>138.4</v>
      </c>
    </row>
    <row r="90" spans="1:22" x14ac:dyDescent="0.25">
      <c r="A90" s="200" t="str">
        <f>Lists!C:C</f>
        <v>REG001</v>
      </c>
      <c r="B90" s="201">
        <f>_xlfn.DAYS(About!$A$3,'Core Indicators'!U90)</f>
        <v>582</v>
      </c>
      <c r="C90" s="201">
        <f>_xlfn.DAYS(About!$A$3,'Core Indicators'!AC90)</f>
        <v>280</v>
      </c>
      <c r="D90" s="201">
        <f>_xlfn.DAYS(About!$A$3,'Core Indicators'!AK90)</f>
        <v>280</v>
      </c>
      <c r="E90" s="201">
        <f>_xlfn.DAYS(About!$A$3,'Core Indicators'!AS90)</f>
        <v>280</v>
      </c>
      <c r="F90" s="201">
        <f>_xlfn.DAYS(About!$A$3,'Core Indicators'!BQ90)</f>
        <v>280</v>
      </c>
      <c r="G90" s="201">
        <f>_xlfn.DAYS(About!$A$3,'Core Indicators'!DM90)</f>
        <v>280</v>
      </c>
      <c r="H90" s="201">
        <f>_xlfn.DAYS(About!$A$3,'Core Indicators'!DU90)</f>
        <v>280</v>
      </c>
      <c r="I90" s="201">
        <f>_xlfn.DAYS(About!$A$3,'Core Indicators'!EC90)</f>
        <v>280</v>
      </c>
      <c r="J90" s="201">
        <f>_xlfn.DAYS(About!$A$3,'Core Indicators'!EK90)</f>
        <v>280</v>
      </c>
      <c r="K90" s="201">
        <f>_xlfn.DAYS(About!$A$3,'Core Indicators'!ES90)</f>
        <v>280</v>
      </c>
      <c r="L90" s="201">
        <f>_xlfn.DAYS(About!$A$3,'Core Indicators'!FI90)</f>
        <v>975</v>
      </c>
      <c r="M90" s="201">
        <f>_xlfn.DAYS(About!$A$3,'Core Indicators'!GG90)</f>
        <v>62</v>
      </c>
      <c r="N90" s="201">
        <f>_xlfn.DAYS(About!$A$3,'Core Indicators'!GO90)</f>
        <v>62</v>
      </c>
      <c r="O90" s="201">
        <f>_xlfn.DAYS(About!$A$3,'Core Indicators'!GW90)</f>
        <v>62</v>
      </c>
      <c r="P90" s="201">
        <f>_xlfn.DAYS(About!$A$3,'Core Indicators'!HE90)</f>
        <v>62</v>
      </c>
      <c r="Q90" s="201">
        <f>_xlfn.DAYS(About!$A$3,'Core Indicators'!HM90)</f>
        <v>62</v>
      </c>
      <c r="R90" s="201">
        <f>_xlfn.DAYS(About!$A$3,'Core Indicators'!HU90)</f>
        <v>62</v>
      </c>
      <c r="S90" s="201">
        <f>_xlfn.DAYS(About!$A$3,'Core Indicators'!IC90)</f>
        <v>62</v>
      </c>
      <c r="T90" s="201">
        <f>_xlfn.DAYS(About!$A$3,'Core Indicators'!IK90)</f>
        <v>62</v>
      </c>
      <c r="U90" s="201">
        <f>_xlfn.DAYS(About!$A$3,'Core Indicators'!IS90)</f>
        <v>62</v>
      </c>
      <c r="V90" s="201">
        <f t="shared" si="2"/>
        <v>327.7</v>
      </c>
    </row>
    <row r="91" spans="1:22" x14ac:dyDescent="0.25">
      <c r="A91" s="200" t="str">
        <f>Lists!C:C</f>
        <v>REG002</v>
      </c>
      <c r="B91" s="201">
        <f>_xlfn.DAYS(About!$A$3,'Core Indicators'!U91)</f>
        <v>694</v>
      </c>
      <c r="C91" s="201">
        <f>_xlfn.DAYS(About!$A$3,'Core Indicators'!AC91)</f>
        <v>337</v>
      </c>
      <c r="D91" s="201">
        <f>_xlfn.DAYS(About!$A$3,'Core Indicators'!AK91)</f>
        <v>337</v>
      </c>
      <c r="E91" s="201">
        <f>_xlfn.DAYS(About!$A$3,'Core Indicators'!AS91)</f>
        <v>337</v>
      </c>
      <c r="F91" s="201">
        <f>_xlfn.DAYS(About!$A$3,'Core Indicators'!BQ91)</f>
        <v>763</v>
      </c>
      <c r="G91" s="201">
        <f>_xlfn.DAYS(About!$A$3,'Core Indicators'!DM91)</f>
        <v>337</v>
      </c>
      <c r="H91" s="201">
        <f>_xlfn.DAYS(About!$A$3,'Core Indicators'!DU91)</f>
        <v>337</v>
      </c>
      <c r="I91" s="201">
        <f>_xlfn.DAYS(About!$A$3,'Core Indicators'!EC91)</f>
        <v>337</v>
      </c>
      <c r="J91" s="201">
        <f>_xlfn.DAYS(About!$A$3,'Core Indicators'!EK91)</f>
        <v>337</v>
      </c>
      <c r="K91" s="201">
        <f>_xlfn.DAYS(About!$A$3,'Core Indicators'!ES91)</f>
        <v>337</v>
      </c>
      <c r="L91" s="201">
        <f>_xlfn.DAYS(About!$A$3,'Core Indicators'!FI91)</f>
        <v>976</v>
      </c>
      <c r="M91" s="201">
        <f>_xlfn.DAYS(About!$A$3,'Core Indicators'!GG91)</f>
        <v>65</v>
      </c>
      <c r="N91" s="201">
        <f>_xlfn.DAYS(About!$A$3,'Core Indicators'!GO91)</f>
        <v>65</v>
      </c>
      <c r="O91" s="201">
        <f>_xlfn.DAYS(About!$A$3,'Core Indicators'!GW91)</f>
        <v>65</v>
      </c>
      <c r="P91" s="201">
        <f>_xlfn.DAYS(About!$A$3,'Core Indicators'!HE91)</f>
        <v>65</v>
      </c>
      <c r="Q91" s="201">
        <f>_xlfn.DAYS(About!$A$3,'Core Indicators'!HM91)</f>
        <v>65</v>
      </c>
      <c r="R91" s="201">
        <f>_xlfn.DAYS(About!$A$3,'Core Indicators'!HU91)</f>
        <v>65</v>
      </c>
      <c r="S91" s="201">
        <f>_xlfn.DAYS(About!$A$3,'Core Indicators'!IC91)</f>
        <v>65</v>
      </c>
      <c r="T91" s="201">
        <f>_xlfn.DAYS(About!$A$3,'Core Indicators'!IK91)</f>
        <v>65</v>
      </c>
      <c r="U91" s="201">
        <f>_xlfn.DAYS(About!$A$3,'Core Indicators'!IS91)</f>
        <v>65</v>
      </c>
      <c r="V91" s="201">
        <f t="shared" si="2"/>
        <v>416.3</v>
      </c>
    </row>
    <row r="92" spans="1:22" x14ac:dyDescent="0.25">
      <c r="A92" s="200" t="str">
        <f>Lists!C:C</f>
        <v>REG003</v>
      </c>
      <c r="B92" s="201">
        <f>_xlfn.DAYS(About!$A$3,'Core Indicators'!U92)</f>
        <v>774</v>
      </c>
      <c r="C92" s="201">
        <f>_xlfn.DAYS(About!$A$3,'Core Indicators'!AC92)</f>
        <v>774</v>
      </c>
      <c r="D92" s="201">
        <f>_xlfn.DAYS(About!$A$3,'Core Indicators'!AK92)</f>
        <v>451</v>
      </c>
      <c r="E92" s="201">
        <f>_xlfn.DAYS(About!$A$3,'Core Indicators'!AS92)</f>
        <v>774</v>
      </c>
      <c r="F92" s="201">
        <f>_xlfn.DAYS(About!$A$3,'Core Indicators'!BQ92)</f>
        <v>39</v>
      </c>
      <c r="G92" s="201">
        <f>_xlfn.DAYS(About!$A$3,'Core Indicators'!DM92)</f>
        <v>774</v>
      </c>
      <c r="H92" s="201">
        <f>_xlfn.DAYS(About!$A$3,'Core Indicators'!DU92)</f>
        <v>981</v>
      </c>
      <c r="I92" s="201">
        <f>_xlfn.DAYS(About!$A$3,'Core Indicators'!EC92)</f>
        <v>981</v>
      </c>
      <c r="J92" s="201">
        <f>_xlfn.DAYS(About!$A$3,'Core Indicators'!EK92)</f>
        <v>981</v>
      </c>
      <c r="K92" s="201">
        <f>_xlfn.DAYS(About!$A$3,'Core Indicators'!ES92)</f>
        <v>981</v>
      </c>
      <c r="L92" s="201">
        <f>_xlfn.DAYS(About!$A$3,'Core Indicators'!FI92)</f>
        <v>981</v>
      </c>
      <c r="M92" s="201">
        <f>_xlfn.DAYS(About!$A$3,'Core Indicators'!GG92)</f>
        <v>61</v>
      </c>
      <c r="N92" s="201">
        <f>_xlfn.DAYS(About!$A$3,'Core Indicators'!GO92)</f>
        <v>61</v>
      </c>
      <c r="O92" s="201">
        <f>_xlfn.DAYS(About!$A$3,'Core Indicators'!GW92)</f>
        <v>61</v>
      </c>
      <c r="P92" s="201">
        <f>_xlfn.DAYS(About!$A$3,'Core Indicators'!HE92)</f>
        <v>61</v>
      </c>
      <c r="Q92" s="201">
        <f>_xlfn.DAYS(About!$A$3,'Core Indicators'!HM92)</f>
        <v>61</v>
      </c>
      <c r="R92" s="201">
        <f>_xlfn.DAYS(About!$A$3,'Core Indicators'!HU92)</f>
        <v>61</v>
      </c>
      <c r="S92" s="201">
        <f>_xlfn.DAYS(About!$A$3,'Core Indicators'!IC92)</f>
        <v>61</v>
      </c>
      <c r="T92" s="201">
        <f>_xlfn.DAYS(About!$A$3,'Core Indicators'!IK92)</f>
        <v>61</v>
      </c>
      <c r="U92" s="201">
        <f>_xlfn.DAYS(About!$A$3,'Core Indicators'!IS92)</f>
        <v>61</v>
      </c>
      <c r="V92" s="201">
        <f t="shared" si="2"/>
        <v>700.4</v>
      </c>
    </row>
    <row r="93" spans="1:22" x14ac:dyDescent="0.25">
      <c r="A93" s="200" t="str">
        <f>Lists!C:C</f>
        <v>REG004</v>
      </c>
      <c r="B93" s="201">
        <f>_xlfn.DAYS(About!$A$3,'Core Indicators'!U93)</f>
        <v>1</v>
      </c>
      <c r="C93" s="201">
        <f>_xlfn.DAYS(About!$A$3,'Core Indicators'!AC93)</f>
        <v>1</v>
      </c>
      <c r="D93" s="201">
        <f>_xlfn.DAYS(About!$A$3,'Core Indicators'!AK93)</f>
        <v>1</v>
      </c>
      <c r="E93" s="201">
        <f>_xlfn.DAYS(About!$A$3,'Core Indicators'!AS93)</f>
        <v>1</v>
      </c>
      <c r="F93" s="201">
        <f>_xlfn.DAYS(About!$A$3,'Core Indicators'!BQ93)</f>
        <v>1</v>
      </c>
      <c r="G93" s="201">
        <f>_xlfn.DAYS(About!$A$3,'Core Indicators'!DM93)</f>
        <v>1</v>
      </c>
      <c r="H93" s="201">
        <f>_xlfn.DAYS(About!$A$3,'Core Indicators'!DU93)</f>
        <v>1</v>
      </c>
      <c r="I93" s="201">
        <f>_xlfn.DAYS(About!$A$3,'Core Indicators'!EC93)</f>
        <v>1</v>
      </c>
      <c r="J93" s="201">
        <f>_xlfn.DAYS(About!$A$3,'Core Indicators'!EK93)</f>
        <v>1</v>
      </c>
      <c r="K93" s="201">
        <f>_xlfn.DAYS(About!$A$3,'Core Indicators'!ES93)</f>
        <v>1</v>
      </c>
      <c r="L93" s="201">
        <f>_xlfn.DAYS(About!$A$3,'Core Indicators'!FI93)</f>
        <v>955</v>
      </c>
      <c r="M93" s="201">
        <f>_xlfn.DAYS(About!$A$3,'Core Indicators'!GG93)</f>
        <v>72</v>
      </c>
      <c r="N93" s="201">
        <f>_xlfn.DAYS(About!$A$3,'Core Indicators'!GO93)</f>
        <v>72</v>
      </c>
      <c r="O93" s="201">
        <f>_xlfn.DAYS(About!$A$3,'Core Indicators'!GW93)</f>
        <v>72</v>
      </c>
      <c r="P93" s="201">
        <f>_xlfn.DAYS(About!$A$3,'Core Indicators'!HE93)</f>
        <v>72</v>
      </c>
      <c r="Q93" s="201">
        <f>_xlfn.DAYS(About!$A$3,'Core Indicators'!HM93)</f>
        <v>72</v>
      </c>
      <c r="R93" s="201">
        <f>_xlfn.DAYS(About!$A$3,'Core Indicators'!HU93)</f>
        <v>72</v>
      </c>
      <c r="S93" s="201">
        <f>_xlfn.DAYS(About!$A$3,'Core Indicators'!IC93)</f>
        <v>72</v>
      </c>
      <c r="T93" s="201">
        <f>_xlfn.DAYS(About!$A$3,'Core Indicators'!IK93)</f>
        <v>72</v>
      </c>
      <c r="U93" s="201">
        <f>_xlfn.DAYS(About!$A$3,'Core Indicators'!IS93)</f>
        <v>72</v>
      </c>
      <c r="V93" s="201">
        <f t="shared" si="2"/>
        <v>103.5</v>
      </c>
    </row>
    <row r="94" spans="1:22" x14ac:dyDescent="0.25">
      <c r="A94" s="200" t="str">
        <f>Lists!C:C</f>
        <v>REG006</v>
      </c>
      <c r="B94" s="201">
        <f>_xlfn.DAYS(About!$A$3,'Core Indicators'!U94)</f>
        <v>1</v>
      </c>
      <c r="C94" s="201">
        <f>_xlfn.DAYS(About!$A$3,'Core Indicators'!AC94)</f>
        <v>1</v>
      </c>
      <c r="D94" s="201">
        <f>_xlfn.DAYS(About!$A$3,'Core Indicators'!AK94)</f>
        <v>1</v>
      </c>
      <c r="E94" s="201">
        <f>_xlfn.DAYS(About!$A$3,'Core Indicators'!AS94)</f>
        <v>1</v>
      </c>
      <c r="F94" s="201">
        <f>_xlfn.DAYS(About!$A$3,'Core Indicators'!BQ94)</f>
        <v>1</v>
      </c>
      <c r="G94" s="201">
        <f>_xlfn.DAYS(About!$A$3,'Core Indicators'!DM94)</f>
        <v>1</v>
      </c>
      <c r="H94" s="201">
        <f>_xlfn.DAYS(About!$A$3,'Core Indicators'!DU94)</f>
        <v>1</v>
      </c>
      <c r="I94" s="201">
        <f>_xlfn.DAYS(About!$A$3,'Core Indicators'!EC94)</f>
        <v>1</v>
      </c>
      <c r="J94" s="201">
        <f>_xlfn.DAYS(About!$A$3,'Core Indicators'!EK94)</f>
        <v>1</v>
      </c>
      <c r="K94" s="201">
        <f>_xlfn.DAYS(About!$A$3,'Core Indicators'!ES94)</f>
        <v>1</v>
      </c>
      <c r="L94" s="201">
        <f>_xlfn.DAYS(About!$A$3,'Core Indicators'!FI94)</f>
        <v>958</v>
      </c>
      <c r="M94" s="201">
        <f>_xlfn.DAYS(About!$A$3,'Core Indicators'!GG94)</f>
        <v>72</v>
      </c>
      <c r="N94" s="201">
        <f>_xlfn.DAYS(About!$A$3,'Core Indicators'!GO94)</f>
        <v>72</v>
      </c>
      <c r="O94" s="201">
        <f>_xlfn.DAYS(About!$A$3,'Core Indicators'!GW94)</f>
        <v>72</v>
      </c>
      <c r="P94" s="201">
        <f>_xlfn.DAYS(About!$A$3,'Core Indicators'!HE94)</f>
        <v>72</v>
      </c>
      <c r="Q94" s="201">
        <f>_xlfn.DAYS(About!$A$3,'Core Indicators'!HM94)</f>
        <v>72</v>
      </c>
      <c r="R94" s="201">
        <f>_xlfn.DAYS(About!$A$3,'Core Indicators'!HU94)</f>
        <v>72</v>
      </c>
      <c r="S94" s="201">
        <f>_xlfn.DAYS(About!$A$3,'Core Indicators'!IC94)</f>
        <v>72</v>
      </c>
      <c r="T94" s="201">
        <f>_xlfn.DAYS(About!$A$3,'Core Indicators'!IK94)</f>
        <v>72</v>
      </c>
      <c r="U94" s="201">
        <f>_xlfn.DAYS(About!$A$3,'Core Indicators'!IS94)</f>
        <v>72</v>
      </c>
      <c r="V94" s="201">
        <f t="shared" si="2"/>
        <v>103.8</v>
      </c>
    </row>
    <row r="95" spans="1:22" x14ac:dyDescent="0.25">
      <c r="A95" s="200" t="str">
        <f>Lists!C:C</f>
        <v>REG007</v>
      </c>
      <c r="B95" s="201">
        <f>_xlfn.DAYS(About!$A$3,'Core Indicators'!U95)</f>
        <v>980</v>
      </c>
      <c r="C95" s="201">
        <f>_xlfn.DAYS(About!$A$3,'Core Indicators'!AC95)</f>
        <v>980</v>
      </c>
      <c r="D95" s="201">
        <f>_xlfn.DAYS(About!$A$3,'Core Indicators'!AK95)</f>
        <v>980</v>
      </c>
      <c r="E95" s="201">
        <f>_xlfn.DAYS(About!$A$3,'Core Indicators'!AS95)</f>
        <v>980</v>
      </c>
      <c r="F95" s="201">
        <f>_xlfn.DAYS(About!$A$3,'Core Indicators'!BQ95)</f>
        <v>275</v>
      </c>
      <c r="G95" s="201">
        <f>_xlfn.DAYS(About!$A$3,'Core Indicators'!DM95)</f>
        <v>980</v>
      </c>
      <c r="H95" s="201">
        <f>_xlfn.DAYS(About!$A$3,'Core Indicators'!DU95)</f>
        <v>980</v>
      </c>
      <c r="I95" s="201">
        <f>_xlfn.DAYS(About!$A$3,'Core Indicators'!EC95)</f>
        <v>980</v>
      </c>
      <c r="J95" s="201">
        <f>_xlfn.DAYS(About!$A$3,'Core Indicators'!EK95)</f>
        <v>980</v>
      </c>
      <c r="K95" s="201">
        <f>_xlfn.DAYS(About!$A$3,'Core Indicators'!ES95)</f>
        <v>980</v>
      </c>
      <c r="L95" s="201">
        <f>_xlfn.DAYS(About!$A$3,'Core Indicators'!FI95)</f>
        <v>980</v>
      </c>
      <c r="M95" s="201">
        <f>_xlfn.DAYS(About!$A$3,'Core Indicators'!GG95)</f>
        <v>61</v>
      </c>
      <c r="N95" s="201">
        <f>_xlfn.DAYS(About!$A$3,'Core Indicators'!GO95)</f>
        <v>61</v>
      </c>
      <c r="O95" s="201">
        <f>_xlfn.DAYS(About!$A$3,'Core Indicators'!GW95)</f>
        <v>61</v>
      </c>
      <c r="P95" s="201">
        <f>_xlfn.DAYS(About!$A$3,'Core Indicators'!HE95)</f>
        <v>61</v>
      </c>
      <c r="Q95" s="201">
        <f>_xlfn.DAYS(About!$A$3,'Core Indicators'!HM95)</f>
        <v>61</v>
      </c>
      <c r="R95" s="201">
        <f>_xlfn.DAYS(About!$A$3,'Core Indicators'!HU95)</f>
        <v>61</v>
      </c>
      <c r="S95" s="201">
        <f>_xlfn.DAYS(About!$A$3,'Core Indicators'!IC95)</f>
        <v>61</v>
      </c>
      <c r="T95" s="201">
        <f>_xlfn.DAYS(About!$A$3,'Core Indicators'!IK95)</f>
        <v>61</v>
      </c>
      <c r="U95" s="201">
        <f>_xlfn.DAYS(About!$A$3,'Core Indicators'!IS95)</f>
        <v>61</v>
      </c>
      <c r="V95" s="201">
        <f t="shared" si="2"/>
        <v>817.6</v>
      </c>
    </row>
    <row r="96" spans="1:22" x14ac:dyDescent="0.25">
      <c r="A96" s="200" t="str">
        <f>Lists!C:C</f>
        <v>REG008</v>
      </c>
      <c r="B96" s="201">
        <f>_xlfn.DAYS(About!$A$3,'Core Indicators'!U96)</f>
        <v>980</v>
      </c>
      <c r="C96" s="201">
        <f>_xlfn.DAYS(About!$A$3,'Core Indicators'!AC96)</f>
        <v>980</v>
      </c>
      <c r="D96" s="201">
        <f>_xlfn.DAYS(About!$A$3,'Core Indicators'!AK96)</f>
        <v>980</v>
      </c>
      <c r="E96" s="201">
        <f>_xlfn.DAYS(About!$A$3,'Core Indicators'!AS96)</f>
        <v>980</v>
      </c>
      <c r="F96" s="201">
        <f>_xlfn.DAYS(About!$A$3,'Core Indicators'!BQ96)</f>
        <v>275</v>
      </c>
      <c r="G96" s="201">
        <f>_xlfn.DAYS(About!$A$3,'Core Indicators'!DM96)</f>
        <v>980</v>
      </c>
      <c r="H96" s="201">
        <f>_xlfn.DAYS(About!$A$3,'Core Indicators'!DU96)</f>
        <v>980</v>
      </c>
      <c r="I96" s="201">
        <f>_xlfn.DAYS(About!$A$3,'Core Indicators'!EC96)</f>
        <v>980</v>
      </c>
      <c r="J96" s="201">
        <f>_xlfn.DAYS(About!$A$3,'Core Indicators'!EK96)</f>
        <v>980</v>
      </c>
      <c r="K96" s="201">
        <f>_xlfn.DAYS(About!$A$3,'Core Indicators'!ES96)</f>
        <v>980</v>
      </c>
      <c r="L96" s="201">
        <f>_xlfn.DAYS(About!$A$3,'Core Indicators'!FI96)</f>
        <v>980</v>
      </c>
      <c r="M96" s="201">
        <f>_xlfn.DAYS(About!$A$3,'Core Indicators'!GG96)</f>
        <v>61</v>
      </c>
      <c r="N96" s="201">
        <f>_xlfn.DAYS(About!$A$3,'Core Indicators'!GO96)</f>
        <v>61</v>
      </c>
      <c r="O96" s="201">
        <f>_xlfn.DAYS(About!$A$3,'Core Indicators'!GW96)</f>
        <v>61</v>
      </c>
      <c r="P96" s="201">
        <f>_xlfn.DAYS(About!$A$3,'Core Indicators'!HE96)</f>
        <v>61</v>
      </c>
      <c r="Q96" s="201">
        <f>_xlfn.DAYS(About!$A$3,'Core Indicators'!HM96)</f>
        <v>61</v>
      </c>
      <c r="R96" s="201">
        <f>_xlfn.DAYS(About!$A$3,'Core Indicators'!HU96)</f>
        <v>61</v>
      </c>
      <c r="S96" s="201">
        <f>_xlfn.DAYS(About!$A$3,'Core Indicators'!IC96)</f>
        <v>61</v>
      </c>
      <c r="T96" s="201">
        <f>_xlfn.DAYS(About!$A$3,'Core Indicators'!IK96)</f>
        <v>61</v>
      </c>
      <c r="U96" s="201">
        <f>_xlfn.DAYS(About!$A$3,'Core Indicators'!IS96)</f>
        <v>61</v>
      </c>
      <c r="V96" s="201">
        <f t="shared" si="2"/>
        <v>817.6</v>
      </c>
    </row>
    <row r="97" spans="1:22" x14ac:dyDescent="0.25">
      <c r="A97" s="200" t="str">
        <f>Lists!C:C</f>
        <v>REG011</v>
      </c>
      <c r="B97" s="201">
        <f>_xlfn.DAYS(About!$A$3,'Core Indicators'!U97)</f>
        <v>291</v>
      </c>
      <c r="C97" s="201">
        <f>_xlfn.DAYS(About!$A$3,'Core Indicators'!AC97)</f>
        <v>40</v>
      </c>
      <c r="D97" s="201">
        <f>_xlfn.DAYS(About!$A$3,'Core Indicators'!AK97)</f>
        <v>40</v>
      </c>
      <c r="E97" s="201">
        <f>_xlfn.DAYS(About!$A$3,'Core Indicators'!AS97)</f>
        <v>16</v>
      </c>
      <c r="F97" s="201">
        <f>_xlfn.DAYS(About!$A$3,'Core Indicators'!BQ97)</f>
        <v>16</v>
      </c>
      <c r="G97" s="201">
        <f>_xlfn.DAYS(About!$A$3,'Core Indicators'!DM97)</f>
        <v>40</v>
      </c>
      <c r="H97" s="201">
        <f>_xlfn.DAYS(About!$A$3,'Core Indicators'!DU97)</f>
        <v>40</v>
      </c>
      <c r="I97" s="201">
        <f>_xlfn.DAYS(About!$A$3,'Core Indicators'!EC97)</f>
        <v>40</v>
      </c>
      <c r="J97" s="201">
        <f>_xlfn.DAYS(About!$A$3,'Core Indicators'!EK97)</f>
        <v>40</v>
      </c>
      <c r="K97" s="201">
        <f>_xlfn.DAYS(About!$A$3,'Core Indicators'!ES97)</f>
        <v>40</v>
      </c>
      <c r="L97" s="201">
        <f>_xlfn.DAYS(About!$A$3,'Core Indicators'!FI97)</f>
        <v>291</v>
      </c>
      <c r="M97" s="201">
        <f>_xlfn.DAYS(About!$A$3,'Core Indicators'!GG97)</f>
        <v>61</v>
      </c>
      <c r="N97" s="201">
        <f>_xlfn.DAYS(About!$A$3,'Core Indicators'!GO97)</f>
        <v>61</v>
      </c>
      <c r="O97" s="201">
        <f>_xlfn.DAYS(About!$A$3,'Core Indicators'!GW97)</f>
        <v>61</v>
      </c>
      <c r="P97" s="201">
        <f>_xlfn.DAYS(About!$A$3,'Core Indicators'!HE97)</f>
        <v>61</v>
      </c>
      <c r="Q97" s="201">
        <f>_xlfn.DAYS(About!$A$3,'Core Indicators'!HM97)</f>
        <v>61</v>
      </c>
      <c r="R97" s="201">
        <f>_xlfn.DAYS(About!$A$3,'Core Indicators'!HU97)</f>
        <v>61</v>
      </c>
      <c r="S97" s="201">
        <f>_xlfn.DAYS(About!$A$3,'Core Indicators'!IC97)</f>
        <v>61</v>
      </c>
      <c r="T97" s="201">
        <f>_xlfn.DAYS(About!$A$3,'Core Indicators'!IK97)</f>
        <v>61</v>
      </c>
      <c r="U97" s="201">
        <f>_xlfn.DAYS(About!$A$3,'Core Indicators'!IS97)</f>
        <v>61</v>
      </c>
      <c r="V97" s="201">
        <f t="shared" si="2"/>
        <v>62.4</v>
      </c>
    </row>
    <row r="98" spans="1:22" x14ac:dyDescent="0.25">
      <c r="A98" s="200" t="str">
        <f>Lists!C:C</f>
        <v>REG012</v>
      </c>
      <c r="B98" s="201">
        <f>_xlfn.DAYS(About!$A$3,'Core Indicators'!U98)</f>
        <v>4</v>
      </c>
      <c r="C98" s="201">
        <f>_xlfn.DAYS(About!$A$3,'Core Indicators'!AC98)</f>
        <v>4</v>
      </c>
      <c r="D98" s="201">
        <f>_xlfn.DAYS(About!$A$3,'Core Indicators'!AK98)</f>
        <v>4</v>
      </c>
      <c r="E98" s="201">
        <f>_xlfn.DAYS(About!$A$3,'Core Indicators'!AS98)</f>
        <v>4</v>
      </c>
      <c r="F98" s="201">
        <f>_xlfn.DAYS(About!$A$3,'Core Indicators'!BQ98)</f>
        <v>4</v>
      </c>
      <c r="G98" s="201">
        <f>_xlfn.DAYS(About!$A$3,'Core Indicators'!DM98)</f>
        <v>4</v>
      </c>
      <c r="H98" s="201">
        <f>_xlfn.DAYS(About!$A$3,'Core Indicators'!DU98)</f>
        <v>4</v>
      </c>
      <c r="I98" s="201">
        <f>_xlfn.DAYS(About!$A$3,'Core Indicators'!EC98)</f>
        <v>4</v>
      </c>
      <c r="J98" s="201">
        <f>_xlfn.DAYS(About!$A$3,'Core Indicators'!EK98)</f>
        <v>4</v>
      </c>
      <c r="K98" s="201">
        <f>_xlfn.DAYS(About!$A$3,'Core Indicators'!ES98)</f>
        <v>4</v>
      </c>
      <c r="L98" s="201">
        <f>_xlfn.DAYS(About!$A$3,'Core Indicators'!FI98)</f>
        <v>110</v>
      </c>
      <c r="M98" s="201">
        <f>_xlfn.DAYS(About!$A$3,'Core Indicators'!GG98)</f>
        <v>64</v>
      </c>
      <c r="N98" s="201">
        <f>_xlfn.DAYS(About!$A$3,'Core Indicators'!GO98)</f>
        <v>64</v>
      </c>
      <c r="O98" s="201">
        <f>_xlfn.DAYS(About!$A$3,'Core Indicators'!GW98)</f>
        <v>64</v>
      </c>
      <c r="P98" s="201">
        <f>_xlfn.DAYS(About!$A$3,'Core Indicators'!HE98)</f>
        <v>64</v>
      </c>
      <c r="Q98" s="201">
        <f>_xlfn.DAYS(About!$A$3,'Core Indicators'!HM98)</f>
        <v>64</v>
      </c>
      <c r="R98" s="201">
        <f>_xlfn.DAYS(About!$A$3,'Core Indicators'!HU98)</f>
        <v>64</v>
      </c>
      <c r="S98" s="201">
        <f>_xlfn.DAYS(About!$A$3,'Core Indicators'!IC98)</f>
        <v>64</v>
      </c>
      <c r="T98" s="201">
        <f>_xlfn.DAYS(About!$A$3,'Core Indicators'!IK98)</f>
        <v>64</v>
      </c>
      <c r="U98" s="201">
        <f>_xlfn.DAYS(About!$A$3,'Core Indicators'!IS98)</f>
        <v>64</v>
      </c>
      <c r="V98" s="201">
        <f t="shared" si="2"/>
        <v>20.6</v>
      </c>
    </row>
    <row r="99" spans="1:22" x14ac:dyDescent="0.25">
      <c r="A99" s="200" t="str">
        <f>Lists!C:C</f>
        <v>REG013</v>
      </c>
      <c r="B99" s="201">
        <f>_xlfn.DAYS(About!$A$3,'Core Indicators'!U99)</f>
        <v>401</v>
      </c>
      <c r="C99" s="201">
        <f>_xlfn.DAYS(About!$A$3,'Core Indicators'!AC99)</f>
        <v>338</v>
      </c>
      <c r="D99" s="201">
        <f>_xlfn.DAYS(About!$A$3,'Core Indicators'!AK99)</f>
        <v>338</v>
      </c>
      <c r="E99" s="201">
        <f>_xlfn.DAYS(About!$A$3,'Core Indicators'!AS99)</f>
        <v>338</v>
      </c>
      <c r="F99" s="201">
        <f>_xlfn.DAYS(About!$A$3,'Core Indicators'!BQ99)</f>
        <v>422</v>
      </c>
      <c r="G99" s="201">
        <f>_xlfn.DAYS(About!$A$3,'Core Indicators'!DM99)</f>
        <v>422</v>
      </c>
      <c r="H99" s="201">
        <f>_xlfn.DAYS(About!$A$3,'Core Indicators'!DU99)</f>
        <v>422</v>
      </c>
      <c r="I99" s="201">
        <f>_xlfn.DAYS(About!$A$3,'Core Indicators'!EC99)</f>
        <v>422</v>
      </c>
      <c r="J99" s="201">
        <f>_xlfn.DAYS(About!$A$3,'Core Indicators'!EK99)</f>
        <v>422</v>
      </c>
      <c r="K99" s="201">
        <f>_xlfn.DAYS(About!$A$3,'Core Indicators'!ES99)</f>
        <v>422</v>
      </c>
      <c r="L99" s="201">
        <f>_xlfn.DAYS(About!$A$3,'Core Indicators'!FI99)</f>
        <v>422</v>
      </c>
      <c r="M99" s="201">
        <f>_xlfn.DAYS(About!$A$3,'Core Indicators'!GG99)</f>
        <v>61</v>
      </c>
      <c r="N99" s="201">
        <f>_xlfn.DAYS(About!$A$3,'Core Indicators'!GO99)</f>
        <v>61</v>
      </c>
      <c r="O99" s="201">
        <f>_xlfn.DAYS(About!$A$3,'Core Indicators'!GW99)</f>
        <v>61</v>
      </c>
      <c r="P99" s="201">
        <f>_xlfn.DAYS(About!$A$3,'Core Indicators'!HE99)</f>
        <v>61</v>
      </c>
      <c r="Q99" s="201">
        <f>_xlfn.DAYS(About!$A$3,'Core Indicators'!HM99)</f>
        <v>61</v>
      </c>
      <c r="R99" s="201">
        <f>_xlfn.DAYS(About!$A$3,'Core Indicators'!HU99)</f>
        <v>61</v>
      </c>
      <c r="S99" s="201">
        <f>_xlfn.DAYS(About!$A$3,'Core Indicators'!IC99)</f>
        <v>61</v>
      </c>
      <c r="T99" s="201">
        <f>_xlfn.DAYS(About!$A$3,'Core Indicators'!IK99)</f>
        <v>61</v>
      </c>
      <c r="U99" s="201">
        <f>_xlfn.DAYS(About!$A$3,'Core Indicators'!IS99)</f>
        <v>61</v>
      </c>
      <c r="V99" s="201">
        <f t="shared" ref="V99:V135" si="3">AVERAGE(D99:M99)</f>
        <v>369.1</v>
      </c>
    </row>
    <row r="100" spans="1:22" x14ac:dyDescent="0.25">
      <c r="A100" s="200" t="str">
        <f>Lists!C:C</f>
        <v>RWA002</v>
      </c>
      <c r="B100" s="201">
        <f>_xlfn.DAYS(About!$A$3,'Core Indicators'!U100)</f>
        <v>1050</v>
      </c>
      <c r="C100" s="201">
        <f>_xlfn.DAYS(About!$A$3,'Core Indicators'!AC100)</f>
        <v>336</v>
      </c>
      <c r="D100" s="201">
        <f>_xlfn.DAYS(About!$A$3,'Core Indicators'!AK100)</f>
        <v>336</v>
      </c>
      <c r="E100" s="201">
        <f>_xlfn.DAYS(About!$A$3,'Core Indicators'!AS100)</f>
        <v>336</v>
      </c>
      <c r="F100" s="201">
        <f>_xlfn.DAYS(About!$A$3,'Core Indicators'!BQ100)</f>
        <v>427</v>
      </c>
      <c r="G100" s="201">
        <f>_xlfn.DAYS(About!$A$3,'Core Indicators'!DM100)</f>
        <v>336</v>
      </c>
      <c r="H100" s="201">
        <f>_xlfn.DAYS(About!$A$3,'Core Indicators'!DU100)</f>
        <v>336</v>
      </c>
      <c r="I100" s="201">
        <f>_xlfn.DAYS(About!$A$3,'Core Indicators'!EC100)</f>
        <v>336</v>
      </c>
      <c r="J100" s="201">
        <f>_xlfn.DAYS(About!$A$3,'Core Indicators'!EK100)</f>
        <v>336</v>
      </c>
      <c r="K100" s="201">
        <f>_xlfn.DAYS(About!$A$3,'Core Indicators'!ES100)</f>
        <v>336</v>
      </c>
      <c r="L100" s="201">
        <f>_xlfn.DAYS(About!$A$3,'Core Indicators'!FI100)</f>
        <v>1050</v>
      </c>
      <c r="M100" s="201">
        <f>_xlfn.DAYS(About!$A$3,'Core Indicators'!GG100)</f>
        <v>63</v>
      </c>
      <c r="N100" s="201">
        <f>_xlfn.DAYS(About!$A$3,'Core Indicators'!GO100)</f>
        <v>63</v>
      </c>
      <c r="O100" s="201">
        <f>_xlfn.DAYS(About!$A$3,'Core Indicators'!GW100)</f>
        <v>63</v>
      </c>
      <c r="P100" s="201">
        <f>_xlfn.DAYS(About!$A$3,'Core Indicators'!HE100)</f>
        <v>63</v>
      </c>
      <c r="Q100" s="201">
        <f>_xlfn.DAYS(About!$A$3,'Core Indicators'!HM100)</f>
        <v>63</v>
      </c>
      <c r="R100" s="201">
        <f>_xlfn.DAYS(About!$A$3,'Core Indicators'!HU100)</f>
        <v>63</v>
      </c>
      <c r="S100" s="201">
        <f>_xlfn.DAYS(About!$A$3,'Core Indicators'!IC100)</f>
        <v>63</v>
      </c>
      <c r="T100" s="201">
        <f>_xlfn.DAYS(About!$A$3,'Core Indicators'!IK100)</f>
        <v>63</v>
      </c>
      <c r="U100" s="201">
        <f>_xlfn.DAYS(About!$A$3,'Core Indicators'!IS100)</f>
        <v>63</v>
      </c>
      <c r="V100" s="201">
        <f t="shared" si="3"/>
        <v>389.2</v>
      </c>
    </row>
    <row r="101" spans="1:22" x14ac:dyDescent="0.25">
      <c r="A101" s="200" t="str">
        <f>Lists!C:C</f>
        <v>SDN001</v>
      </c>
      <c r="B101" s="201">
        <f>_xlfn.DAYS(About!$A$3,'Core Indicators'!U101)</f>
        <v>186</v>
      </c>
      <c r="C101" s="201">
        <f>_xlfn.DAYS(About!$A$3,'Core Indicators'!AC101)</f>
        <v>4</v>
      </c>
      <c r="D101" s="201">
        <f>_xlfn.DAYS(About!$A$3,'Core Indicators'!AK101)</f>
        <v>4</v>
      </c>
      <c r="E101" s="201">
        <f>_xlfn.DAYS(About!$A$3,'Core Indicators'!AS101)</f>
        <v>4</v>
      </c>
      <c r="F101" s="201">
        <f>_xlfn.DAYS(About!$A$3,'Core Indicators'!BQ101)</f>
        <v>4</v>
      </c>
      <c r="G101" s="201">
        <f>_xlfn.DAYS(About!$A$3,'Core Indicators'!DM101)</f>
        <v>4</v>
      </c>
      <c r="H101" s="201">
        <f>_xlfn.DAYS(About!$A$3,'Core Indicators'!DU101)</f>
        <v>4</v>
      </c>
      <c r="I101" s="201">
        <f>_xlfn.DAYS(About!$A$3,'Core Indicators'!EC101)</f>
        <v>4</v>
      </c>
      <c r="J101" s="201">
        <f>_xlfn.DAYS(About!$A$3,'Core Indicators'!EK101)</f>
        <v>4</v>
      </c>
      <c r="K101" s="201">
        <f>_xlfn.DAYS(About!$A$3,'Core Indicators'!ES101)</f>
        <v>4</v>
      </c>
      <c r="L101" s="201">
        <f>_xlfn.DAYS(About!$A$3,'Core Indicators'!FI101)</f>
        <v>186</v>
      </c>
      <c r="M101" s="201">
        <f>_xlfn.DAYS(About!$A$3,'Core Indicators'!GG101)</f>
        <v>65</v>
      </c>
      <c r="N101" s="201">
        <f>_xlfn.DAYS(About!$A$3,'Core Indicators'!GO101)</f>
        <v>65</v>
      </c>
      <c r="O101" s="201">
        <f>_xlfn.DAYS(About!$A$3,'Core Indicators'!GW101)</f>
        <v>65</v>
      </c>
      <c r="P101" s="201">
        <f>_xlfn.DAYS(About!$A$3,'Core Indicators'!HE101)</f>
        <v>65</v>
      </c>
      <c r="Q101" s="201">
        <f>_xlfn.DAYS(About!$A$3,'Core Indicators'!HM101)</f>
        <v>65</v>
      </c>
      <c r="R101" s="201">
        <f>_xlfn.DAYS(About!$A$3,'Core Indicators'!HU101)</f>
        <v>65</v>
      </c>
      <c r="S101" s="201">
        <f>_xlfn.DAYS(About!$A$3,'Core Indicators'!IC101)</f>
        <v>65</v>
      </c>
      <c r="T101" s="201">
        <f>_xlfn.DAYS(About!$A$3,'Core Indicators'!IK101)</f>
        <v>65</v>
      </c>
      <c r="U101" s="201">
        <f>_xlfn.DAYS(About!$A$3,'Core Indicators'!IS101)</f>
        <v>65</v>
      </c>
      <c r="V101" s="201">
        <f t="shared" si="3"/>
        <v>28.3</v>
      </c>
    </row>
    <row r="102" spans="1:22" x14ac:dyDescent="0.25">
      <c r="A102" s="200" t="str">
        <f>Lists!C:C</f>
        <v>SDN005</v>
      </c>
      <c r="B102" s="201">
        <f>_xlfn.DAYS(About!$A$3,'Core Indicators'!U102)</f>
        <v>186</v>
      </c>
      <c r="C102" s="201">
        <f>_xlfn.DAYS(About!$A$3,'Core Indicators'!AC102)</f>
        <v>186</v>
      </c>
      <c r="D102" s="201">
        <f>_xlfn.DAYS(About!$A$3,'Core Indicators'!AK102)</f>
        <v>186</v>
      </c>
      <c r="E102" s="201">
        <f>_xlfn.DAYS(About!$A$3,'Core Indicators'!AS102)</f>
        <v>4</v>
      </c>
      <c r="F102" s="201">
        <f>_xlfn.DAYS(About!$A$3,'Core Indicators'!BQ102)</f>
        <v>4</v>
      </c>
      <c r="G102" s="201">
        <f>_xlfn.DAYS(About!$A$3,'Core Indicators'!DM102)</f>
        <v>4</v>
      </c>
      <c r="H102" s="201">
        <f>_xlfn.DAYS(About!$A$3,'Core Indicators'!DU102)</f>
        <v>4</v>
      </c>
      <c r="I102" s="201">
        <f>_xlfn.DAYS(About!$A$3,'Core Indicators'!EC102)</f>
        <v>4</v>
      </c>
      <c r="J102" s="201">
        <f>_xlfn.DAYS(About!$A$3,'Core Indicators'!EK102)</f>
        <v>4</v>
      </c>
      <c r="K102" s="201">
        <f>_xlfn.DAYS(About!$A$3,'Core Indicators'!ES102)</f>
        <v>4</v>
      </c>
      <c r="L102" s="201">
        <f>_xlfn.DAYS(About!$A$3,'Core Indicators'!FI102)</f>
        <v>109</v>
      </c>
      <c r="M102" s="201">
        <f>_xlfn.DAYS(About!$A$3,'Core Indicators'!GG102)</f>
        <v>65</v>
      </c>
      <c r="N102" s="201">
        <f>_xlfn.DAYS(About!$A$3,'Core Indicators'!GO102)</f>
        <v>65</v>
      </c>
      <c r="O102" s="201">
        <f>_xlfn.DAYS(About!$A$3,'Core Indicators'!GW102)</f>
        <v>65</v>
      </c>
      <c r="P102" s="201">
        <f>_xlfn.DAYS(About!$A$3,'Core Indicators'!HE102)</f>
        <v>65</v>
      </c>
      <c r="Q102" s="201">
        <f>_xlfn.DAYS(About!$A$3,'Core Indicators'!HM102)</f>
        <v>65</v>
      </c>
      <c r="R102" s="201">
        <f>_xlfn.DAYS(About!$A$3,'Core Indicators'!HU102)</f>
        <v>65</v>
      </c>
      <c r="S102" s="201">
        <f>_xlfn.DAYS(About!$A$3,'Core Indicators'!IC102)</f>
        <v>65</v>
      </c>
      <c r="T102" s="201">
        <f>_xlfn.DAYS(About!$A$3,'Core Indicators'!IK102)</f>
        <v>65</v>
      </c>
      <c r="U102" s="201">
        <f>_xlfn.DAYS(About!$A$3,'Core Indicators'!IS102)</f>
        <v>65</v>
      </c>
      <c r="V102" s="201">
        <f t="shared" si="3"/>
        <v>38.799999999999997</v>
      </c>
    </row>
    <row r="103" spans="1:22" x14ac:dyDescent="0.25">
      <c r="A103" s="200" t="str">
        <f>Lists!C:C</f>
        <v>SDN006</v>
      </c>
      <c r="B103" s="201">
        <f>_xlfn.DAYS(About!$A$3,'Core Indicators'!U103)</f>
        <v>109</v>
      </c>
      <c r="C103" s="201">
        <f>_xlfn.DAYS(About!$A$3,'Core Indicators'!AC103)</f>
        <v>109</v>
      </c>
      <c r="D103" s="201">
        <f>_xlfn.DAYS(About!$A$3,'Core Indicators'!AK103)</f>
        <v>40</v>
      </c>
      <c r="E103" s="201">
        <f>_xlfn.DAYS(About!$A$3,'Core Indicators'!AS103)</f>
        <v>40</v>
      </c>
      <c r="F103" s="201">
        <f>_xlfn.DAYS(About!$A$3,'Core Indicators'!BQ103)</f>
        <v>109</v>
      </c>
      <c r="G103" s="201">
        <f>_xlfn.DAYS(About!$A$3,'Core Indicators'!DM103)</f>
        <v>40</v>
      </c>
      <c r="H103" s="201">
        <f>_xlfn.DAYS(About!$A$3,'Core Indicators'!DU103)</f>
        <v>40</v>
      </c>
      <c r="I103" s="201">
        <f>_xlfn.DAYS(About!$A$3,'Core Indicators'!EC103)</f>
        <v>40</v>
      </c>
      <c r="J103" s="201">
        <f>_xlfn.DAYS(About!$A$3,'Core Indicators'!EK103)</f>
        <v>40</v>
      </c>
      <c r="K103" s="201">
        <f>_xlfn.DAYS(About!$A$3,'Core Indicators'!ES103)</f>
        <v>40</v>
      </c>
      <c r="L103" s="201">
        <f>_xlfn.DAYS(About!$A$3,'Core Indicators'!FI103)</f>
        <v>109</v>
      </c>
      <c r="M103" s="201">
        <f>_xlfn.DAYS(About!$A$3,'Core Indicators'!GG103)</f>
        <v>65</v>
      </c>
      <c r="N103" s="201">
        <f>_xlfn.DAYS(About!$A$3,'Core Indicators'!GO103)</f>
        <v>65</v>
      </c>
      <c r="O103" s="201">
        <f>_xlfn.DAYS(About!$A$3,'Core Indicators'!GW103)</f>
        <v>65</v>
      </c>
      <c r="P103" s="201">
        <f>_xlfn.DAYS(About!$A$3,'Core Indicators'!HE103)</f>
        <v>65</v>
      </c>
      <c r="Q103" s="201">
        <f>_xlfn.DAYS(About!$A$3,'Core Indicators'!HM103)</f>
        <v>65</v>
      </c>
      <c r="R103" s="201">
        <f>_xlfn.DAYS(About!$A$3,'Core Indicators'!HU103)</f>
        <v>65</v>
      </c>
      <c r="S103" s="201">
        <f>_xlfn.DAYS(About!$A$3,'Core Indicators'!IC103)</f>
        <v>65</v>
      </c>
      <c r="T103" s="201">
        <f>_xlfn.DAYS(About!$A$3,'Core Indicators'!IK103)</f>
        <v>65</v>
      </c>
      <c r="U103" s="201">
        <f>_xlfn.DAYS(About!$A$3,'Core Indicators'!IS103)</f>
        <v>65</v>
      </c>
      <c r="V103" s="201">
        <f t="shared" si="3"/>
        <v>56.3</v>
      </c>
    </row>
    <row r="104" spans="1:22" x14ac:dyDescent="0.25">
      <c r="A104" s="200" t="str">
        <f>Lists!C:C</f>
        <v>SDN007</v>
      </c>
      <c r="B104" s="201">
        <f>_xlfn.DAYS(About!$A$3,'Core Indicators'!U104)</f>
        <v>186</v>
      </c>
      <c r="C104" s="201">
        <f>_xlfn.DAYS(About!$A$3,'Core Indicators'!AC104)</f>
        <v>186</v>
      </c>
      <c r="D104" s="201">
        <f>_xlfn.DAYS(About!$A$3,'Core Indicators'!AK104)</f>
        <v>186</v>
      </c>
      <c r="E104" s="201">
        <f>_xlfn.DAYS(About!$A$3,'Core Indicators'!AS104)</f>
        <v>4</v>
      </c>
      <c r="F104" s="201">
        <f>_xlfn.DAYS(About!$A$3,'Core Indicators'!BQ104)</f>
        <v>4</v>
      </c>
      <c r="G104" s="201">
        <f>_xlfn.DAYS(About!$A$3,'Core Indicators'!DM104)</f>
        <v>4</v>
      </c>
      <c r="H104" s="201">
        <f>_xlfn.DAYS(About!$A$3,'Core Indicators'!DU104)</f>
        <v>4</v>
      </c>
      <c r="I104" s="201">
        <f>_xlfn.DAYS(About!$A$3,'Core Indicators'!EC104)</f>
        <v>4</v>
      </c>
      <c r="J104" s="201">
        <f>_xlfn.DAYS(About!$A$3,'Core Indicators'!EK104)</f>
        <v>4</v>
      </c>
      <c r="K104" s="201">
        <f>_xlfn.DAYS(About!$A$3,'Core Indicators'!ES104)</f>
        <v>4</v>
      </c>
      <c r="L104" s="201">
        <f>_xlfn.DAYS(About!$A$3,'Core Indicators'!FI104)</f>
        <v>186</v>
      </c>
      <c r="M104" s="201">
        <f>_xlfn.DAYS(About!$A$3,'Core Indicators'!GG104)</f>
        <v>65</v>
      </c>
      <c r="N104" s="201">
        <f>_xlfn.DAYS(About!$A$3,'Core Indicators'!GO104)</f>
        <v>65</v>
      </c>
      <c r="O104" s="201">
        <f>_xlfn.DAYS(About!$A$3,'Core Indicators'!GW104)</f>
        <v>65</v>
      </c>
      <c r="P104" s="201">
        <f>_xlfn.DAYS(About!$A$3,'Core Indicators'!HE104)</f>
        <v>65</v>
      </c>
      <c r="Q104" s="201">
        <f>_xlfn.DAYS(About!$A$3,'Core Indicators'!HM104)</f>
        <v>65</v>
      </c>
      <c r="R104" s="201">
        <f>_xlfn.DAYS(About!$A$3,'Core Indicators'!HU104)</f>
        <v>65</v>
      </c>
      <c r="S104" s="201">
        <f>_xlfn.DAYS(About!$A$3,'Core Indicators'!IC104)</f>
        <v>65</v>
      </c>
      <c r="T104" s="201">
        <f>_xlfn.DAYS(About!$A$3,'Core Indicators'!IK104)</f>
        <v>65</v>
      </c>
      <c r="U104" s="201">
        <f>_xlfn.DAYS(About!$A$3,'Core Indicators'!IS104)</f>
        <v>65</v>
      </c>
      <c r="V104" s="201">
        <f t="shared" si="3"/>
        <v>46.5</v>
      </c>
    </row>
    <row r="105" spans="1:22" x14ac:dyDescent="0.25">
      <c r="A105" s="200" t="str">
        <f>Lists!C:C</f>
        <v>SDN008</v>
      </c>
      <c r="B105" s="201">
        <f>_xlfn.DAYS(About!$A$3,'Core Indicators'!U105)</f>
        <v>245</v>
      </c>
      <c r="C105" s="201">
        <f>_xlfn.DAYS(About!$A$3,'Core Indicators'!AC105)</f>
        <v>158</v>
      </c>
      <c r="D105" s="201">
        <f>_xlfn.DAYS(About!$A$3,'Core Indicators'!AK105)</f>
        <v>40</v>
      </c>
      <c r="E105" s="201">
        <f>_xlfn.DAYS(About!$A$3,'Core Indicators'!AS105)</f>
        <v>4</v>
      </c>
      <c r="F105" s="201">
        <f>_xlfn.DAYS(About!$A$3,'Core Indicators'!BQ105)</f>
        <v>4</v>
      </c>
      <c r="G105" s="201">
        <f>_xlfn.DAYS(About!$A$3,'Core Indicators'!DM105)</f>
        <v>4</v>
      </c>
      <c r="H105" s="201">
        <f>_xlfn.DAYS(About!$A$3,'Core Indicators'!DU105)</f>
        <v>4</v>
      </c>
      <c r="I105" s="201">
        <f>_xlfn.DAYS(About!$A$3,'Core Indicators'!EC105)</f>
        <v>4</v>
      </c>
      <c r="J105" s="201">
        <f>_xlfn.DAYS(About!$A$3,'Core Indicators'!EK105)</f>
        <v>4</v>
      </c>
      <c r="K105" s="201">
        <f>_xlfn.DAYS(About!$A$3,'Core Indicators'!ES105)</f>
        <v>4</v>
      </c>
      <c r="L105" s="201">
        <f>_xlfn.DAYS(About!$A$3,'Core Indicators'!FI105)</f>
        <v>245</v>
      </c>
      <c r="M105" s="201">
        <f>_xlfn.DAYS(About!$A$3,'Core Indicators'!GG105)</f>
        <v>65</v>
      </c>
      <c r="N105" s="201">
        <f>_xlfn.DAYS(About!$A$3,'Core Indicators'!GO105)</f>
        <v>65</v>
      </c>
      <c r="O105" s="201">
        <f>_xlfn.DAYS(About!$A$3,'Core Indicators'!GW105)</f>
        <v>65</v>
      </c>
      <c r="P105" s="201">
        <f>_xlfn.DAYS(About!$A$3,'Core Indicators'!HE105)</f>
        <v>65</v>
      </c>
      <c r="Q105" s="201">
        <f>_xlfn.DAYS(About!$A$3,'Core Indicators'!HM105)</f>
        <v>65</v>
      </c>
      <c r="R105" s="201">
        <f>_xlfn.DAYS(About!$A$3,'Core Indicators'!HU105)</f>
        <v>65</v>
      </c>
      <c r="S105" s="201">
        <f>_xlfn.DAYS(About!$A$3,'Core Indicators'!IC105)</f>
        <v>65</v>
      </c>
      <c r="T105" s="201">
        <f>_xlfn.DAYS(About!$A$3,'Core Indicators'!IK105)</f>
        <v>65</v>
      </c>
      <c r="U105" s="201">
        <f>_xlfn.DAYS(About!$A$3,'Core Indicators'!IS105)</f>
        <v>65</v>
      </c>
      <c r="V105" s="201">
        <f t="shared" si="3"/>
        <v>37.799999999999997</v>
      </c>
    </row>
    <row r="106" spans="1:22" x14ac:dyDescent="0.25">
      <c r="A106" s="200" t="str">
        <f>Lists!C:C</f>
        <v>SEN002</v>
      </c>
      <c r="B106" s="201">
        <f>_xlfn.DAYS(About!$A$3,'Core Indicators'!U106)</f>
        <v>452</v>
      </c>
      <c r="C106" s="201">
        <f>_xlfn.DAYS(About!$A$3,'Core Indicators'!AC106)</f>
        <v>336</v>
      </c>
      <c r="D106" s="201">
        <f>_xlfn.DAYS(About!$A$3,'Core Indicators'!AK106)</f>
        <v>336</v>
      </c>
      <c r="E106" s="201">
        <f>_xlfn.DAYS(About!$A$3,'Core Indicators'!AS106)</f>
        <v>750</v>
      </c>
      <c r="F106" s="201">
        <f>_xlfn.DAYS(About!$A$3,'Core Indicators'!BQ106)</f>
        <v>1072</v>
      </c>
      <c r="G106" s="201">
        <f>_xlfn.DAYS(About!$A$3,'Core Indicators'!DM106)</f>
        <v>336</v>
      </c>
      <c r="H106" s="201">
        <f>_xlfn.DAYS(About!$A$3,'Core Indicators'!DU106)</f>
        <v>336</v>
      </c>
      <c r="I106" s="201">
        <f>_xlfn.DAYS(About!$A$3,'Core Indicators'!EC106)</f>
        <v>336</v>
      </c>
      <c r="J106" s="201">
        <f>_xlfn.DAYS(About!$A$3,'Core Indicators'!EK106)</f>
        <v>336</v>
      </c>
      <c r="K106" s="201">
        <f>_xlfn.DAYS(About!$A$3,'Core Indicators'!ES106)</f>
        <v>336</v>
      </c>
      <c r="L106" s="201">
        <f>_xlfn.DAYS(About!$A$3,'Core Indicators'!FI106)</f>
        <v>1072</v>
      </c>
      <c r="M106" s="201">
        <f>_xlfn.DAYS(About!$A$3,'Core Indicators'!GG106)</f>
        <v>65</v>
      </c>
      <c r="N106" s="201">
        <f>_xlfn.DAYS(About!$A$3,'Core Indicators'!GO106)</f>
        <v>65</v>
      </c>
      <c r="O106" s="201">
        <f>_xlfn.DAYS(About!$A$3,'Core Indicators'!GW106)</f>
        <v>65</v>
      </c>
      <c r="P106" s="201">
        <f>_xlfn.DAYS(About!$A$3,'Core Indicators'!HE106)</f>
        <v>65</v>
      </c>
      <c r="Q106" s="201">
        <f>_xlfn.DAYS(About!$A$3,'Core Indicators'!HM106)</f>
        <v>65</v>
      </c>
      <c r="R106" s="201">
        <f>_xlfn.DAYS(About!$A$3,'Core Indicators'!HU106)</f>
        <v>65</v>
      </c>
      <c r="S106" s="201">
        <f>_xlfn.DAYS(About!$A$3,'Core Indicators'!IC106)</f>
        <v>65</v>
      </c>
      <c r="T106" s="201">
        <f>_xlfn.DAYS(About!$A$3,'Core Indicators'!IK106)</f>
        <v>65</v>
      </c>
      <c r="U106" s="201">
        <f>_xlfn.DAYS(About!$A$3,'Core Indicators'!IS106)</f>
        <v>65</v>
      </c>
      <c r="V106" s="201">
        <f t="shared" si="3"/>
        <v>497.5</v>
      </c>
    </row>
    <row r="107" spans="1:22" x14ac:dyDescent="0.25">
      <c r="A107" s="200" t="str">
        <f>Lists!C:C</f>
        <v>SLV001</v>
      </c>
      <c r="B107" s="201">
        <f>_xlfn.DAYS(About!$A$3,'Core Indicators'!U107)</f>
        <v>45</v>
      </c>
      <c r="C107" s="201">
        <f>_xlfn.DAYS(About!$A$3,'Core Indicators'!AC107)</f>
        <v>45</v>
      </c>
      <c r="D107" s="201">
        <f>_xlfn.DAYS(About!$A$3,'Core Indicators'!AK107)</f>
        <v>45</v>
      </c>
      <c r="E107" s="201">
        <f>_xlfn.DAYS(About!$A$3,'Core Indicators'!AS107)</f>
        <v>45</v>
      </c>
      <c r="F107" s="201">
        <f>_xlfn.DAYS(About!$A$3,'Core Indicators'!BQ107)</f>
        <v>45</v>
      </c>
      <c r="G107" s="201">
        <f>_xlfn.DAYS(About!$A$3,'Core Indicators'!DM107)</f>
        <v>45</v>
      </c>
      <c r="H107" s="201">
        <f>_xlfn.DAYS(About!$A$3,'Core Indicators'!DU107)</f>
        <v>45</v>
      </c>
      <c r="I107" s="201">
        <f>_xlfn.DAYS(About!$A$3,'Core Indicators'!EC107)</f>
        <v>45</v>
      </c>
      <c r="J107" s="201">
        <f>_xlfn.DAYS(About!$A$3,'Core Indicators'!EK107)</f>
        <v>45</v>
      </c>
      <c r="K107" s="201">
        <f>_xlfn.DAYS(About!$A$3,'Core Indicators'!ES107)</f>
        <v>45</v>
      </c>
      <c r="L107" s="201">
        <f>_xlfn.DAYS(About!$A$3,'Core Indicators'!FI107)</f>
        <v>45</v>
      </c>
      <c r="M107" s="201">
        <f>_xlfn.DAYS(About!$A$3,'Core Indicators'!GG107)</f>
        <v>67</v>
      </c>
      <c r="N107" s="201">
        <f>_xlfn.DAYS(About!$A$3,'Core Indicators'!GO107)</f>
        <v>67</v>
      </c>
      <c r="O107" s="201">
        <f>_xlfn.DAYS(About!$A$3,'Core Indicators'!GW107)</f>
        <v>67</v>
      </c>
      <c r="P107" s="201">
        <f>_xlfn.DAYS(About!$A$3,'Core Indicators'!HE107)</f>
        <v>67</v>
      </c>
      <c r="Q107" s="201">
        <f>_xlfn.DAYS(About!$A$3,'Core Indicators'!HM107)</f>
        <v>67</v>
      </c>
      <c r="R107" s="201">
        <f>_xlfn.DAYS(About!$A$3,'Core Indicators'!HU107)</f>
        <v>67</v>
      </c>
      <c r="S107" s="201">
        <f>_xlfn.DAYS(About!$A$3,'Core Indicators'!IC107)</f>
        <v>67</v>
      </c>
      <c r="T107" s="201">
        <f>_xlfn.DAYS(About!$A$3,'Core Indicators'!IK107)</f>
        <v>67</v>
      </c>
      <c r="U107" s="201">
        <f>_xlfn.DAYS(About!$A$3,'Core Indicators'!IS107)</f>
        <v>67</v>
      </c>
      <c r="V107" s="201">
        <f t="shared" si="3"/>
        <v>47.2</v>
      </c>
    </row>
    <row r="108" spans="1:22" x14ac:dyDescent="0.25">
      <c r="A108" s="200" t="str">
        <f>Lists!C:C</f>
        <v>SOM001</v>
      </c>
      <c r="B108" s="201">
        <f>_xlfn.DAYS(About!$A$3,'Core Indicators'!U108)</f>
        <v>802</v>
      </c>
      <c r="C108" s="201">
        <f>_xlfn.DAYS(About!$A$3,'Core Indicators'!AC108)</f>
        <v>42</v>
      </c>
      <c r="D108" s="201">
        <f>_xlfn.DAYS(About!$A$3,'Core Indicators'!AK108)</f>
        <v>42</v>
      </c>
      <c r="E108" s="201">
        <f>_xlfn.DAYS(About!$A$3,'Core Indicators'!AS108)</f>
        <v>42</v>
      </c>
      <c r="F108" s="201">
        <f>_xlfn.DAYS(About!$A$3,'Core Indicators'!BQ108)</f>
        <v>42</v>
      </c>
      <c r="G108" s="201">
        <f>_xlfn.DAYS(About!$A$3,'Core Indicators'!DM108)</f>
        <v>42</v>
      </c>
      <c r="H108" s="201">
        <f>_xlfn.DAYS(About!$A$3,'Core Indicators'!DU108)</f>
        <v>42</v>
      </c>
      <c r="I108" s="201">
        <f>_xlfn.DAYS(About!$A$3,'Core Indicators'!EC108)</f>
        <v>42</v>
      </c>
      <c r="J108" s="201">
        <f>_xlfn.DAYS(About!$A$3,'Core Indicators'!EK108)</f>
        <v>42</v>
      </c>
      <c r="K108" s="201">
        <f>_xlfn.DAYS(About!$A$3,'Core Indicators'!ES108)</f>
        <v>42</v>
      </c>
      <c r="L108" s="201">
        <f>_xlfn.DAYS(About!$A$3,'Core Indicators'!FI108)</f>
        <v>1065</v>
      </c>
      <c r="M108" s="201">
        <f>_xlfn.DAYS(About!$A$3,'Core Indicators'!GG108)</f>
        <v>65</v>
      </c>
      <c r="N108" s="201">
        <f>_xlfn.DAYS(About!$A$3,'Core Indicators'!GO108)</f>
        <v>65</v>
      </c>
      <c r="O108" s="201">
        <f>_xlfn.DAYS(About!$A$3,'Core Indicators'!GW108)</f>
        <v>65</v>
      </c>
      <c r="P108" s="201">
        <f>_xlfn.DAYS(About!$A$3,'Core Indicators'!HE108)</f>
        <v>65</v>
      </c>
      <c r="Q108" s="201">
        <f>_xlfn.DAYS(About!$A$3,'Core Indicators'!HM108)</f>
        <v>65</v>
      </c>
      <c r="R108" s="201">
        <f>_xlfn.DAYS(About!$A$3,'Core Indicators'!HU108)</f>
        <v>65</v>
      </c>
      <c r="S108" s="201">
        <f>_xlfn.DAYS(About!$A$3,'Core Indicators'!IC108)</f>
        <v>65</v>
      </c>
      <c r="T108" s="201">
        <f>_xlfn.DAYS(About!$A$3,'Core Indicators'!IK108)</f>
        <v>65</v>
      </c>
      <c r="U108" s="201">
        <f>_xlfn.DAYS(About!$A$3,'Core Indicators'!IS108)</f>
        <v>65</v>
      </c>
      <c r="V108" s="201">
        <f t="shared" si="3"/>
        <v>146.6</v>
      </c>
    </row>
    <row r="109" spans="1:22" x14ac:dyDescent="0.25">
      <c r="A109" s="200" t="str">
        <f>Lists!C:C</f>
        <v>SOM002</v>
      </c>
      <c r="B109" s="201">
        <f>_xlfn.DAYS(About!$A$3,'Core Indicators'!U109)</f>
        <v>221</v>
      </c>
      <c r="C109" s="201">
        <f>_xlfn.DAYS(About!$A$3,'Core Indicators'!AC109)</f>
        <v>221</v>
      </c>
      <c r="D109" s="201">
        <f>_xlfn.DAYS(About!$A$3,'Core Indicators'!AK109)</f>
        <v>221</v>
      </c>
      <c r="E109" s="201">
        <f>_xlfn.DAYS(About!$A$3,'Core Indicators'!AS109)</f>
        <v>221</v>
      </c>
      <c r="F109" s="201">
        <f>_xlfn.DAYS(About!$A$3,'Core Indicators'!BQ109)</f>
        <v>221</v>
      </c>
      <c r="G109" s="201">
        <f>_xlfn.DAYS(About!$A$3,'Core Indicators'!DM109)</f>
        <v>221</v>
      </c>
      <c r="H109" s="201">
        <f>_xlfn.DAYS(About!$A$3,'Core Indicators'!DU109)</f>
        <v>221</v>
      </c>
      <c r="I109" s="201">
        <f>_xlfn.DAYS(About!$A$3,'Core Indicators'!EC109)</f>
        <v>221</v>
      </c>
      <c r="J109" s="201">
        <f>_xlfn.DAYS(About!$A$3,'Core Indicators'!EK109)</f>
        <v>221</v>
      </c>
      <c r="K109" s="201">
        <f>_xlfn.DAYS(About!$A$3,'Core Indicators'!ES109)</f>
        <v>221</v>
      </c>
      <c r="L109" s="201">
        <f>_xlfn.DAYS(About!$A$3,'Core Indicators'!FI109)</f>
        <v>221</v>
      </c>
      <c r="M109" s="201">
        <f>_xlfn.DAYS(About!$A$3,'Core Indicators'!GG109)</f>
        <v>64</v>
      </c>
      <c r="N109" s="201">
        <f>_xlfn.DAYS(About!$A$3,'Core Indicators'!GO109)</f>
        <v>64</v>
      </c>
      <c r="O109" s="201">
        <f>_xlfn.DAYS(About!$A$3,'Core Indicators'!GW109)</f>
        <v>64</v>
      </c>
      <c r="P109" s="201">
        <f>_xlfn.DAYS(About!$A$3,'Core Indicators'!HE109)</f>
        <v>64</v>
      </c>
      <c r="Q109" s="201">
        <f>_xlfn.DAYS(About!$A$3,'Core Indicators'!HM109)</f>
        <v>64</v>
      </c>
      <c r="R109" s="201">
        <f>_xlfn.DAYS(About!$A$3,'Core Indicators'!HU109)</f>
        <v>64</v>
      </c>
      <c r="S109" s="201">
        <f>_xlfn.DAYS(About!$A$3,'Core Indicators'!IC109)</f>
        <v>64</v>
      </c>
      <c r="T109" s="201">
        <f>_xlfn.DAYS(About!$A$3,'Core Indicators'!IK109)</f>
        <v>64</v>
      </c>
      <c r="U109" s="201">
        <f>_xlfn.DAYS(About!$A$3,'Core Indicators'!IS109)</f>
        <v>64</v>
      </c>
      <c r="V109" s="201">
        <f t="shared" si="3"/>
        <v>205.3</v>
      </c>
    </row>
    <row r="110" spans="1:22" x14ac:dyDescent="0.25">
      <c r="A110" s="200" t="str">
        <f>Lists!C:C</f>
        <v>SOM005</v>
      </c>
      <c r="B110" s="201">
        <f>_xlfn.DAYS(About!$A$3,'Core Indicators'!U110)</f>
        <v>8</v>
      </c>
      <c r="C110" s="201">
        <f>_xlfn.DAYS(About!$A$3,'Core Indicators'!AC110)</f>
        <v>36</v>
      </c>
      <c r="D110" s="201">
        <f>_xlfn.DAYS(About!$A$3,'Core Indicators'!AK110)</f>
        <v>8</v>
      </c>
      <c r="E110" s="201">
        <f>_xlfn.DAYS(About!$A$3,'Core Indicators'!AS110)</f>
        <v>8</v>
      </c>
      <c r="F110" s="201">
        <f>_xlfn.DAYS(About!$A$3,'Core Indicators'!BQ110)</f>
        <v>36</v>
      </c>
      <c r="G110" s="201">
        <f>_xlfn.DAYS(About!$A$3,'Core Indicators'!DM110)</f>
        <v>8</v>
      </c>
      <c r="H110" s="201">
        <f>_xlfn.DAYS(About!$A$3,'Core Indicators'!DU110)</f>
        <v>8</v>
      </c>
      <c r="I110" s="201">
        <f>_xlfn.DAYS(About!$A$3,'Core Indicators'!EC110)</f>
        <v>8</v>
      </c>
      <c r="J110" s="201">
        <f>_xlfn.DAYS(About!$A$3,'Core Indicators'!EK110)</f>
        <v>8</v>
      </c>
      <c r="K110" s="201">
        <f>_xlfn.DAYS(About!$A$3,'Core Indicators'!ES110)</f>
        <v>8</v>
      </c>
      <c r="L110" s="201">
        <f>_xlfn.DAYS(About!$A$3,'Core Indicators'!FI110)</f>
        <v>36</v>
      </c>
      <c r="M110" s="201">
        <f>_xlfn.DAYS(About!$A$3,'Core Indicators'!GG110)</f>
        <v>35</v>
      </c>
      <c r="N110" s="201">
        <f>_xlfn.DAYS(About!$A$3,'Core Indicators'!GO110)</f>
        <v>35</v>
      </c>
      <c r="O110" s="201">
        <f>_xlfn.DAYS(About!$A$3,'Core Indicators'!GW110)</f>
        <v>35</v>
      </c>
      <c r="P110" s="201">
        <f>_xlfn.DAYS(About!$A$3,'Core Indicators'!HE110)</f>
        <v>35</v>
      </c>
      <c r="Q110" s="201">
        <f>_xlfn.DAYS(About!$A$3,'Core Indicators'!HM110)</f>
        <v>35</v>
      </c>
      <c r="R110" s="201">
        <f>_xlfn.DAYS(About!$A$3,'Core Indicators'!HU110)</f>
        <v>35</v>
      </c>
      <c r="S110" s="201">
        <f>_xlfn.DAYS(About!$A$3,'Core Indicators'!IC110)</f>
        <v>35</v>
      </c>
      <c r="T110" s="201">
        <f>_xlfn.DAYS(About!$A$3,'Core Indicators'!IK110)</f>
        <v>35</v>
      </c>
      <c r="U110" s="201">
        <f>_xlfn.DAYS(About!$A$3,'Core Indicators'!IS110)</f>
        <v>35</v>
      </c>
      <c r="V110" s="201">
        <f t="shared" si="3"/>
        <v>16.3</v>
      </c>
    </row>
    <row r="111" spans="1:22" x14ac:dyDescent="0.25">
      <c r="A111" s="200" t="str">
        <f>Lists!C:C</f>
        <v>SSD001</v>
      </c>
      <c r="B111" s="201">
        <f>_xlfn.DAYS(About!$A$3,'Core Indicators'!U111)</f>
        <v>917</v>
      </c>
      <c r="C111" s="201">
        <f>_xlfn.DAYS(About!$A$3,'Core Indicators'!AC111)</f>
        <v>885</v>
      </c>
      <c r="D111" s="201">
        <f>_xlfn.DAYS(About!$A$3,'Core Indicators'!AK111)</f>
        <v>885</v>
      </c>
      <c r="E111" s="201">
        <f>_xlfn.DAYS(About!$A$3,'Core Indicators'!AS111)</f>
        <v>312</v>
      </c>
      <c r="F111" s="201">
        <f>_xlfn.DAYS(About!$A$3,'Core Indicators'!BQ111)</f>
        <v>397</v>
      </c>
      <c r="G111" s="201">
        <f>_xlfn.DAYS(About!$A$3,'Core Indicators'!DM111)</f>
        <v>312</v>
      </c>
      <c r="H111" s="201">
        <f>_xlfn.DAYS(About!$A$3,'Core Indicators'!DU111)</f>
        <v>312</v>
      </c>
      <c r="I111" s="201">
        <f>_xlfn.DAYS(About!$A$3,'Core Indicators'!EC111)</f>
        <v>312</v>
      </c>
      <c r="J111" s="201">
        <f>_xlfn.DAYS(About!$A$3,'Core Indicators'!EK111)</f>
        <v>312</v>
      </c>
      <c r="K111" s="201">
        <f>_xlfn.DAYS(About!$A$3,'Core Indicators'!ES111)</f>
        <v>312</v>
      </c>
      <c r="L111" s="201">
        <f>_xlfn.DAYS(About!$A$3,'Core Indicators'!FI111)</f>
        <v>917</v>
      </c>
      <c r="M111" s="201">
        <f>_xlfn.DAYS(About!$A$3,'Core Indicators'!GG111)</f>
        <v>65</v>
      </c>
      <c r="N111" s="201">
        <f>_xlfn.DAYS(About!$A$3,'Core Indicators'!GO111)</f>
        <v>65</v>
      </c>
      <c r="O111" s="201">
        <f>_xlfn.DAYS(About!$A$3,'Core Indicators'!GW111)</f>
        <v>65</v>
      </c>
      <c r="P111" s="201">
        <f>_xlfn.DAYS(About!$A$3,'Core Indicators'!HE111)</f>
        <v>65</v>
      </c>
      <c r="Q111" s="201">
        <f>_xlfn.DAYS(About!$A$3,'Core Indicators'!HM111)</f>
        <v>65</v>
      </c>
      <c r="R111" s="201">
        <f>_xlfn.DAYS(About!$A$3,'Core Indicators'!HU111)</f>
        <v>65</v>
      </c>
      <c r="S111" s="201">
        <f>_xlfn.DAYS(About!$A$3,'Core Indicators'!IC111)</f>
        <v>65</v>
      </c>
      <c r="T111" s="201">
        <f>_xlfn.DAYS(About!$A$3,'Core Indicators'!IK111)</f>
        <v>65</v>
      </c>
      <c r="U111" s="201">
        <f>_xlfn.DAYS(About!$A$3,'Core Indicators'!IS111)</f>
        <v>65</v>
      </c>
      <c r="V111" s="201">
        <f t="shared" si="3"/>
        <v>413.6</v>
      </c>
    </row>
    <row r="112" spans="1:22" x14ac:dyDescent="0.25">
      <c r="A112" s="200" t="str">
        <f>Lists!C:C</f>
        <v>SWZ001</v>
      </c>
      <c r="B112" s="201">
        <f>_xlfn.DAYS(About!$A$3,'Core Indicators'!U112)</f>
        <v>173</v>
      </c>
      <c r="C112" s="201">
        <f>_xlfn.DAYS(About!$A$3,'Core Indicators'!AC112)</f>
        <v>40</v>
      </c>
      <c r="D112" s="201">
        <f>_xlfn.DAYS(About!$A$3,'Core Indicators'!AK112)</f>
        <v>40</v>
      </c>
      <c r="E112" s="201">
        <f>_xlfn.DAYS(About!$A$3,'Core Indicators'!AS112)</f>
        <v>687</v>
      </c>
      <c r="F112" s="201">
        <f>_xlfn.DAYS(About!$A$3,'Core Indicators'!BQ112)</f>
        <v>4</v>
      </c>
      <c r="G112" s="201">
        <f>_xlfn.DAYS(About!$A$3,'Core Indicators'!DM112)</f>
        <v>40</v>
      </c>
      <c r="H112" s="201">
        <f>_xlfn.DAYS(About!$A$3,'Core Indicators'!DU112)</f>
        <v>40</v>
      </c>
      <c r="I112" s="201">
        <f>_xlfn.DAYS(About!$A$3,'Core Indicators'!EC112)</f>
        <v>40</v>
      </c>
      <c r="J112" s="201">
        <f>_xlfn.DAYS(About!$A$3,'Core Indicators'!EK112)</f>
        <v>40</v>
      </c>
      <c r="K112" s="201">
        <f>_xlfn.DAYS(About!$A$3,'Core Indicators'!ES112)</f>
        <v>40</v>
      </c>
      <c r="L112" s="201">
        <f>_xlfn.DAYS(About!$A$3,'Core Indicators'!FI112)</f>
        <v>173</v>
      </c>
      <c r="M112" s="201">
        <f>_xlfn.DAYS(About!$A$3,'Core Indicators'!GG112)</f>
        <v>65</v>
      </c>
      <c r="N112" s="201">
        <f>_xlfn.DAYS(About!$A$3,'Core Indicators'!GO112)</f>
        <v>65</v>
      </c>
      <c r="O112" s="201">
        <f>_xlfn.DAYS(About!$A$3,'Core Indicators'!GW112)</f>
        <v>65</v>
      </c>
      <c r="P112" s="201">
        <f>_xlfn.DAYS(About!$A$3,'Core Indicators'!HE112)</f>
        <v>65</v>
      </c>
      <c r="Q112" s="201">
        <f>_xlfn.DAYS(About!$A$3,'Core Indicators'!HM112)</f>
        <v>65</v>
      </c>
      <c r="R112" s="201">
        <f>_xlfn.DAYS(About!$A$3,'Core Indicators'!HU112)</f>
        <v>65</v>
      </c>
      <c r="S112" s="201">
        <f>_xlfn.DAYS(About!$A$3,'Core Indicators'!IC112)</f>
        <v>65</v>
      </c>
      <c r="T112" s="201">
        <f>_xlfn.DAYS(About!$A$3,'Core Indicators'!IK112)</f>
        <v>65</v>
      </c>
      <c r="U112" s="201">
        <f>_xlfn.DAYS(About!$A$3,'Core Indicators'!IS112)</f>
        <v>65</v>
      </c>
      <c r="V112" s="201">
        <f t="shared" si="3"/>
        <v>116.9</v>
      </c>
    </row>
    <row r="113" spans="1:22" x14ac:dyDescent="0.25">
      <c r="A113" s="200" t="str">
        <f>Lists!C:C</f>
        <v>SYR001</v>
      </c>
      <c r="B113" s="201">
        <f>_xlfn.DAYS(About!$A$3,'Core Indicators'!U113)</f>
        <v>307</v>
      </c>
      <c r="C113" s="201">
        <f>_xlfn.DAYS(About!$A$3,'Core Indicators'!AC113)</f>
        <v>307</v>
      </c>
      <c r="D113" s="201">
        <f>_xlfn.DAYS(About!$A$3,'Core Indicators'!AK113)</f>
        <v>307</v>
      </c>
      <c r="E113" s="201">
        <f>_xlfn.DAYS(About!$A$3,'Core Indicators'!AS113)</f>
        <v>2</v>
      </c>
      <c r="F113" s="201">
        <f>_xlfn.DAYS(About!$A$3,'Core Indicators'!BQ113)</f>
        <v>2</v>
      </c>
      <c r="G113" s="201">
        <f>_xlfn.DAYS(About!$A$3,'Core Indicators'!DM113)</f>
        <v>2</v>
      </c>
      <c r="H113" s="201">
        <f>_xlfn.DAYS(About!$A$3,'Core Indicators'!DU113)</f>
        <v>2</v>
      </c>
      <c r="I113" s="201">
        <f>_xlfn.DAYS(About!$A$3,'Core Indicators'!EC113)</f>
        <v>2</v>
      </c>
      <c r="J113" s="201">
        <f>_xlfn.DAYS(About!$A$3,'Core Indicators'!EK113)</f>
        <v>2</v>
      </c>
      <c r="K113" s="201">
        <f>_xlfn.DAYS(About!$A$3,'Core Indicators'!ES113)</f>
        <v>2</v>
      </c>
      <c r="L113" s="201">
        <f>_xlfn.DAYS(About!$A$3,'Core Indicators'!FI113)</f>
        <v>1066</v>
      </c>
      <c r="M113" s="201">
        <f>_xlfn.DAYS(About!$A$3,'Core Indicators'!GG113)</f>
        <v>72</v>
      </c>
      <c r="N113" s="201">
        <f>_xlfn.DAYS(About!$A$3,'Core Indicators'!GO113)</f>
        <v>72</v>
      </c>
      <c r="O113" s="201">
        <f>_xlfn.DAYS(About!$A$3,'Core Indicators'!GW113)</f>
        <v>72</v>
      </c>
      <c r="P113" s="201">
        <f>_xlfn.DAYS(About!$A$3,'Core Indicators'!HE113)</f>
        <v>72</v>
      </c>
      <c r="Q113" s="201">
        <f>_xlfn.DAYS(About!$A$3,'Core Indicators'!HM113)</f>
        <v>72</v>
      </c>
      <c r="R113" s="201">
        <f>_xlfn.DAYS(About!$A$3,'Core Indicators'!HU113)</f>
        <v>72</v>
      </c>
      <c r="S113" s="201">
        <f>_xlfn.DAYS(About!$A$3,'Core Indicators'!IC113)</f>
        <v>72</v>
      </c>
      <c r="T113" s="201">
        <f>_xlfn.DAYS(About!$A$3,'Core Indicators'!IK113)</f>
        <v>72</v>
      </c>
      <c r="U113" s="201">
        <f>_xlfn.DAYS(About!$A$3,'Core Indicators'!IS113)</f>
        <v>72</v>
      </c>
      <c r="V113" s="201">
        <f t="shared" si="3"/>
        <v>145.9</v>
      </c>
    </row>
    <row r="114" spans="1:22" x14ac:dyDescent="0.25">
      <c r="A114" s="200" t="str">
        <f>Lists!C:C</f>
        <v>TCD001</v>
      </c>
      <c r="B114" s="201">
        <f>_xlfn.DAYS(About!$A$3,'Core Indicators'!U114)</f>
        <v>374</v>
      </c>
      <c r="C114" s="201">
        <f>_xlfn.DAYS(About!$A$3,'Core Indicators'!AC114)</f>
        <v>280</v>
      </c>
      <c r="D114" s="201">
        <f>_xlfn.DAYS(About!$A$3,'Core Indicators'!AK114)</f>
        <v>374</v>
      </c>
      <c r="E114" s="201">
        <f>_xlfn.DAYS(About!$A$3,'Core Indicators'!AS114)</f>
        <v>39</v>
      </c>
      <c r="F114" s="201">
        <f>_xlfn.DAYS(About!$A$3,'Core Indicators'!BQ114)</f>
        <v>39</v>
      </c>
      <c r="G114" s="201">
        <f>_xlfn.DAYS(About!$A$3,'Core Indicators'!DM114)</f>
        <v>374</v>
      </c>
      <c r="H114" s="201">
        <f>_xlfn.DAYS(About!$A$3,'Core Indicators'!DU114)</f>
        <v>374</v>
      </c>
      <c r="I114" s="201">
        <f>_xlfn.DAYS(About!$A$3,'Core Indicators'!EC114)</f>
        <v>374</v>
      </c>
      <c r="J114" s="201">
        <f>_xlfn.DAYS(About!$A$3,'Core Indicators'!EK114)</f>
        <v>374</v>
      </c>
      <c r="K114" s="201">
        <f>_xlfn.DAYS(About!$A$3,'Core Indicators'!ES114)</f>
        <v>374</v>
      </c>
      <c r="L114" s="201">
        <f>_xlfn.DAYS(About!$A$3,'Core Indicators'!FI114)</f>
        <v>374</v>
      </c>
      <c r="M114" s="201">
        <f>_xlfn.DAYS(About!$A$3,'Core Indicators'!GG114)</f>
        <v>63</v>
      </c>
      <c r="N114" s="201">
        <f>_xlfn.DAYS(About!$A$3,'Core Indicators'!GO114)</f>
        <v>63</v>
      </c>
      <c r="O114" s="201">
        <f>_xlfn.DAYS(About!$A$3,'Core Indicators'!GW114)</f>
        <v>63</v>
      </c>
      <c r="P114" s="201">
        <f>_xlfn.DAYS(About!$A$3,'Core Indicators'!HE114)</f>
        <v>63</v>
      </c>
      <c r="Q114" s="201">
        <f>_xlfn.DAYS(About!$A$3,'Core Indicators'!HM114)</f>
        <v>63</v>
      </c>
      <c r="R114" s="201">
        <f>_xlfn.DAYS(About!$A$3,'Core Indicators'!HU114)</f>
        <v>63</v>
      </c>
      <c r="S114" s="201">
        <f>_xlfn.DAYS(About!$A$3,'Core Indicators'!IC114)</f>
        <v>63</v>
      </c>
      <c r="T114" s="201">
        <f>_xlfn.DAYS(About!$A$3,'Core Indicators'!IK114)</f>
        <v>63</v>
      </c>
      <c r="U114" s="201">
        <f>_xlfn.DAYS(About!$A$3,'Core Indicators'!IS114)</f>
        <v>63</v>
      </c>
      <c r="V114" s="201">
        <f t="shared" si="3"/>
        <v>275.89999999999998</v>
      </c>
    </row>
    <row r="115" spans="1:22" x14ac:dyDescent="0.25">
      <c r="A115" s="200" t="str">
        <f>Lists!C:C</f>
        <v>TCD003</v>
      </c>
      <c r="B115" s="201">
        <f>_xlfn.DAYS(About!$A$3,'Core Indicators'!U115)</f>
        <v>1050</v>
      </c>
      <c r="C115" s="201">
        <f>_xlfn.DAYS(About!$A$3,'Core Indicators'!AC115)</f>
        <v>280</v>
      </c>
      <c r="D115" s="201">
        <f>_xlfn.DAYS(About!$A$3,'Core Indicators'!AK115)</f>
        <v>280</v>
      </c>
      <c r="E115" s="201">
        <f>_xlfn.DAYS(About!$A$3,'Core Indicators'!AS115)</f>
        <v>280</v>
      </c>
      <c r="F115" s="201">
        <f>_xlfn.DAYS(About!$A$3,'Core Indicators'!BQ115)</f>
        <v>280</v>
      </c>
      <c r="G115" s="201">
        <f>_xlfn.DAYS(About!$A$3,'Core Indicators'!DM115)</f>
        <v>442</v>
      </c>
      <c r="H115" s="201">
        <f>_xlfn.DAYS(About!$A$3,'Core Indicators'!DU115)</f>
        <v>442</v>
      </c>
      <c r="I115" s="201">
        <f>_xlfn.DAYS(About!$A$3,'Core Indicators'!EC115)</f>
        <v>442</v>
      </c>
      <c r="J115" s="201">
        <f>_xlfn.DAYS(About!$A$3,'Core Indicators'!EK115)</f>
        <v>442</v>
      </c>
      <c r="K115" s="201">
        <f>_xlfn.DAYS(About!$A$3,'Core Indicators'!ES115)</f>
        <v>442</v>
      </c>
      <c r="L115" s="201">
        <f>_xlfn.DAYS(About!$A$3,'Core Indicators'!FI115)</f>
        <v>1050</v>
      </c>
      <c r="M115" s="201">
        <f>_xlfn.DAYS(About!$A$3,'Core Indicators'!GG115)</f>
        <v>63</v>
      </c>
      <c r="N115" s="201">
        <f>_xlfn.DAYS(About!$A$3,'Core Indicators'!GO115)</f>
        <v>63</v>
      </c>
      <c r="O115" s="201">
        <f>_xlfn.DAYS(About!$A$3,'Core Indicators'!GW115)</f>
        <v>63</v>
      </c>
      <c r="P115" s="201">
        <f>_xlfn.DAYS(About!$A$3,'Core Indicators'!HE115)</f>
        <v>63</v>
      </c>
      <c r="Q115" s="201">
        <f>_xlfn.DAYS(About!$A$3,'Core Indicators'!HM115)</f>
        <v>63</v>
      </c>
      <c r="R115" s="201">
        <f>_xlfn.DAYS(About!$A$3,'Core Indicators'!HU115)</f>
        <v>63</v>
      </c>
      <c r="S115" s="201">
        <f>_xlfn.DAYS(About!$A$3,'Core Indicators'!IC115)</f>
        <v>63</v>
      </c>
      <c r="T115" s="201">
        <f>_xlfn.DAYS(About!$A$3,'Core Indicators'!IK115)</f>
        <v>63</v>
      </c>
      <c r="U115" s="201">
        <f>_xlfn.DAYS(About!$A$3,'Core Indicators'!IS115)</f>
        <v>63</v>
      </c>
      <c r="V115" s="201">
        <f t="shared" si="3"/>
        <v>416.3</v>
      </c>
    </row>
    <row r="116" spans="1:22" x14ac:dyDescent="0.25">
      <c r="A116" s="200" t="str">
        <f>Lists!C:C</f>
        <v>TCD004</v>
      </c>
      <c r="B116" s="201">
        <f>_xlfn.DAYS(About!$A$3,'Core Indicators'!U116)</f>
        <v>647</v>
      </c>
      <c r="C116" s="201">
        <f>_xlfn.DAYS(About!$A$3,'Core Indicators'!AC116)</f>
        <v>647</v>
      </c>
      <c r="D116" s="201">
        <f>_xlfn.DAYS(About!$A$3,'Core Indicators'!AK116)</f>
        <v>647</v>
      </c>
      <c r="E116" s="201">
        <f>_xlfn.DAYS(About!$A$3,'Core Indicators'!AS116)</f>
        <v>280</v>
      </c>
      <c r="F116" s="201">
        <f>_xlfn.DAYS(About!$A$3,'Core Indicators'!BQ116)</f>
        <v>1050</v>
      </c>
      <c r="G116" s="201">
        <f>_xlfn.DAYS(About!$A$3,'Core Indicators'!DM116)</f>
        <v>647</v>
      </c>
      <c r="H116" s="201">
        <f>_xlfn.DAYS(About!$A$3,'Core Indicators'!DU116)</f>
        <v>647</v>
      </c>
      <c r="I116" s="201">
        <f>_xlfn.DAYS(About!$A$3,'Core Indicators'!EC116)</f>
        <v>647</v>
      </c>
      <c r="J116" s="201">
        <f>_xlfn.DAYS(About!$A$3,'Core Indicators'!EK116)</f>
        <v>647</v>
      </c>
      <c r="K116" s="201">
        <f>_xlfn.DAYS(About!$A$3,'Core Indicators'!ES116)</f>
        <v>647</v>
      </c>
      <c r="L116" s="201">
        <f>_xlfn.DAYS(About!$A$3,'Core Indicators'!FI116)</f>
        <v>1050</v>
      </c>
      <c r="M116" s="201">
        <f>_xlfn.DAYS(About!$A$3,'Core Indicators'!GG116)</f>
        <v>63</v>
      </c>
      <c r="N116" s="201">
        <f>_xlfn.DAYS(About!$A$3,'Core Indicators'!GO116)</f>
        <v>63</v>
      </c>
      <c r="O116" s="201">
        <f>_xlfn.DAYS(About!$A$3,'Core Indicators'!GW116)</f>
        <v>63</v>
      </c>
      <c r="P116" s="201">
        <f>_xlfn.DAYS(About!$A$3,'Core Indicators'!HE116)</f>
        <v>63</v>
      </c>
      <c r="Q116" s="201">
        <f>_xlfn.DAYS(About!$A$3,'Core Indicators'!HM116)</f>
        <v>63</v>
      </c>
      <c r="R116" s="201">
        <f>_xlfn.DAYS(About!$A$3,'Core Indicators'!HU116)</f>
        <v>63</v>
      </c>
      <c r="S116" s="201">
        <f>_xlfn.DAYS(About!$A$3,'Core Indicators'!IC116)</f>
        <v>63</v>
      </c>
      <c r="T116" s="201">
        <f>_xlfn.DAYS(About!$A$3,'Core Indicators'!IK116)</f>
        <v>63</v>
      </c>
      <c r="U116" s="201">
        <f>_xlfn.DAYS(About!$A$3,'Core Indicators'!IS116)</f>
        <v>63</v>
      </c>
      <c r="V116" s="201">
        <f t="shared" si="3"/>
        <v>632.5</v>
      </c>
    </row>
    <row r="117" spans="1:22" x14ac:dyDescent="0.25">
      <c r="A117" s="200" t="str">
        <f>Lists!C:C</f>
        <v>TCD005</v>
      </c>
      <c r="B117" s="201">
        <f>_xlfn.DAYS(About!$A$3,'Core Indicators'!U117)</f>
        <v>647</v>
      </c>
      <c r="C117" s="201">
        <f>_xlfn.DAYS(About!$A$3,'Core Indicators'!AC117)</f>
        <v>647</v>
      </c>
      <c r="D117" s="201">
        <f>_xlfn.DAYS(About!$A$3,'Core Indicators'!AK117)</f>
        <v>647</v>
      </c>
      <c r="E117" s="201">
        <f>_xlfn.DAYS(About!$A$3,'Core Indicators'!AS117)</f>
        <v>280</v>
      </c>
      <c r="F117" s="201">
        <f>_xlfn.DAYS(About!$A$3,'Core Indicators'!BQ117)</f>
        <v>280</v>
      </c>
      <c r="G117" s="201">
        <f>_xlfn.DAYS(About!$A$3,'Core Indicators'!DM117)</f>
        <v>647</v>
      </c>
      <c r="H117" s="201">
        <f>_xlfn.DAYS(About!$A$3,'Core Indicators'!DU117)</f>
        <v>647</v>
      </c>
      <c r="I117" s="201">
        <f>_xlfn.DAYS(About!$A$3,'Core Indicators'!EC117)</f>
        <v>647</v>
      </c>
      <c r="J117" s="201">
        <f>_xlfn.DAYS(About!$A$3,'Core Indicators'!EK117)</f>
        <v>647</v>
      </c>
      <c r="K117" s="201">
        <f>_xlfn.DAYS(About!$A$3,'Core Indicators'!ES117)</f>
        <v>647</v>
      </c>
      <c r="L117" s="201">
        <f>_xlfn.DAYS(About!$A$3,'Core Indicators'!FI117)</f>
        <v>1050</v>
      </c>
      <c r="M117" s="201">
        <f>_xlfn.DAYS(About!$A$3,'Core Indicators'!GG117)</f>
        <v>63</v>
      </c>
      <c r="N117" s="201">
        <f>_xlfn.DAYS(About!$A$3,'Core Indicators'!GO117)</f>
        <v>63</v>
      </c>
      <c r="O117" s="201">
        <f>_xlfn.DAYS(About!$A$3,'Core Indicators'!GW117)</f>
        <v>63</v>
      </c>
      <c r="P117" s="201">
        <f>_xlfn.DAYS(About!$A$3,'Core Indicators'!HE117)</f>
        <v>63</v>
      </c>
      <c r="Q117" s="201">
        <f>_xlfn.DAYS(About!$A$3,'Core Indicators'!HM117)</f>
        <v>63</v>
      </c>
      <c r="R117" s="201">
        <f>_xlfn.DAYS(About!$A$3,'Core Indicators'!HU117)</f>
        <v>63</v>
      </c>
      <c r="S117" s="201">
        <f>_xlfn.DAYS(About!$A$3,'Core Indicators'!IC117)</f>
        <v>63</v>
      </c>
      <c r="T117" s="201">
        <f>_xlfn.DAYS(About!$A$3,'Core Indicators'!IK117)</f>
        <v>63</v>
      </c>
      <c r="U117" s="201">
        <f>_xlfn.DAYS(About!$A$3,'Core Indicators'!IS117)</f>
        <v>63</v>
      </c>
      <c r="V117" s="201">
        <f t="shared" si="3"/>
        <v>555.5</v>
      </c>
    </row>
    <row r="118" spans="1:22" x14ac:dyDescent="0.25">
      <c r="A118" s="200" t="str">
        <f>Lists!C:C</f>
        <v>TCD006</v>
      </c>
      <c r="B118" s="201">
        <f>_xlfn.DAYS(About!$A$3,'Core Indicators'!U118)</f>
        <v>1050</v>
      </c>
      <c r="C118" s="201">
        <f>_xlfn.DAYS(About!$A$3,'Core Indicators'!AC118)</f>
        <v>647</v>
      </c>
      <c r="D118" s="201">
        <f>_xlfn.DAYS(About!$A$3,'Core Indicators'!AK118)</f>
        <v>647</v>
      </c>
      <c r="E118" s="201">
        <f>_xlfn.DAYS(About!$A$3,'Core Indicators'!AS118)</f>
        <v>1050</v>
      </c>
      <c r="F118" s="201">
        <f>_xlfn.DAYS(About!$A$3,'Core Indicators'!BQ118)</f>
        <v>280</v>
      </c>
      <c r="G118" s="201">
        <f>_xlfn.DAYS(About!$A$3,'Core Indicators'!DM118)</f>
        <v>520</v>
      </c>
      <c r="H118" s="201">
        <f>_xlfn.DAYS(About!$A$3,'Core Indicators'!DU118)</f>
        <v>520</v>
      </c>
      <c r="I118" s="201">
        <f>_xlfn.DAYS(About!$A$3,'Core Indicators'!EC118)</f>
        <v>520</v>
      </c>
      <c r="J118" s="201">
        <f>_xlfn.DAYS(About!$A$3,'Core Indicators'!EK118)</f>
        <v>520</v>
      </c>
      <c r="K118" s="201">
        <f>_xlfn.DAYS(About!$A$3,'Core Indicators'!ES118)</f>
        <v>520</v>
      </c>
      <c r="L118" s="201">
        <f>_xlfn.DAYS(About!$A$3,'Core Indicators'!FI118)</f>
        <v>792</v>
      </c>
      <c r="M118" s="201">
        <f>_xlfn.DAYS(About!$A$3,'Core Indicators'!GG118)</f>
        <v>63</v>
      </c>
      <c r="N118" s="201">
        <f>_xlfn.DAYS(About!$A$3,'Core Indicators'!GO118)</f>
        <v>63</v>
      </c>
      <c r="O118" s="201">
        <f>_xlfn.DAYS(About!$A$3,'Core Indicators'!GW118)</f>
        <v>63</v>
      </c>
      <c r="P118" s="201">
        <f>_xlfn.DAYS(About!$A$3,'Core Indicators'!HE118)</f>
        <v>63</v>
      </c>
      <c r="Q118" s="201">
        <f>_xlfn.DAYS(About!$A$3,'Core Indicators'!HM118)</f>
        <v>63</v>
      </c>
      <c r="R118" s="201">
        <f>_xlfn.DAYS(About!$A$3,'Core Indicators'!HU118)</f>
        <v>63</v>
      </c>
      <c r="S118" s="201">
        <f>_xlfn.DAYS(About!$A$3,'Core Indicators'!IC118)</f>
        <v>63</v>
      </c>
      <c r="T118" s="201">
        <f>_xlfn.DAYS(About!$A$3,'Core Indicators'!IK118)</f>
        <v>63</v>
      </c>
      <c r="U118" s="201">
        <f>_xlfn.DAYS(About!$A$3,'Core Indicators'!IS118)</f>
        <v>63</v>
      </c>
      <c r="V118" s="201">
        <f t="shared" si="3"/>
        <v>543.20000000000005</v>
      </c>
    </row>
    <row r="119" spans="1:22" x14ac:dyDescent="0.25">
      <c r="A119" s="200" t="str">
        <f>Lists!C:C</f>
        <v>THA001</v>
      </c>
      <c r="B119" s="201">
        <f>_xlfn.DAYS(About!$A$3,'Core Indicators'!U119)</f>
        <v>885</v>
      </c>
      <c r="C119" s="201">
        <f>_xlfn.DAYS(About!$A$3,'Core Indicators'!AC119)</f>
        <v>40</v>
      </c>
      <c r="D119" s="201">
        <f>_xlfn.DAYS(About!$A$3,'Core Indicators'!AK119)</f>
        <v>40</v>
      </c>
      <c r="E119" s="201">
        <f>_xlfn.DAYS(About!$A$3,'Core Indicators'!AS119)</f>
        <v>40</v>
      </c>
      <c r="F119" s="201">
        <f>_xlfn.DAYS(About!$A$3,'Core Indicators'!BQ119)</f>
        <v>311</v>
      </c>
      <c r="G119" s="201">
        <f>_xlfn.DAYS(About!$A$3,'Core Indicators'!DM119)</f>
        <v>337</v>
      </c>
      <c r="H119" s="201">
        <f>_xlfn.DAYS(About!$A$3,'Core Indicators'!DU119)</f>
        <v>72</v>
      </c>
      <c r="I119" s="201">
        <f>_xlfn.DAYS(About!$A$3,'Core Indicators'!EC119)</f>
        <v>40</v>
      </c>
      <c r="J119" s="201">
        <f>_xlfn.DAYS(About!$A$3,'Core Indicators'!EK119)</f>
        <v>337</v>
      </c>
      <c r="K119" s="201">
        <f>_xlfn.DAYS(About!$A$3,'Core Indicators'!ES119)</f>
        <v>337</v>
      </c>
      <c r="L119" s="201">
        <f>_xlfn.DAYS(About!$A$3,'Core Indicators'!FI119)</f>
        <v>1052</v>
      </c>
      <c r="M119" s="201">
        <f>_xlfn.DAYS(About!$A$3,'Core Indicators'!GG119)</f>
        <v>67</v>
      </c>
      <c r="N119" s="201">
        <f>_xlfn.DAYS(About!$A$3,'Core Indicators'!GO119)</f>
        <v>67</v>
      </c>
      <c r="O119" s="201">
        <f>_xlfn.DAYS(About!$A$3,'Core Indicators'!GW119)</f>
        <v>67</v>
      </c>
      <c r="P119" s="201">
        <f>_xlfn.DAYS(About!$A$3,'Core Indicators'!HE119)</f>
        <v>67</v>
      </c>
      <c r="Q119" s="201">
        <f>_xlfn.DAYS(About!$A$3,'Core Indicators'!HM119)</f>
        <v>67</v>
      </c>
      <c r="R119" s="201">
        <f>_xlfn.DAYS(About!$A$3,'Core Indicators'!HU119)</f>
        <v>67</v>
      </c>
      <c r="S119" s="201">
        <f>_xlfn.DAYS(About!$A$3,'Core Indicators'!IC119)</f>
        <v>67</v>
      </c>
      <c r="T119" s="201">
        <f>_xlfn.DAYS(About!$A$3,'Core Indicators'!IK119)</f>
        <v>67</v>
      </c>
      <c r="U119" s="201">
        <f>_xlfn.DAYS(About!$A$3,'Core Indicators'!IS119)</f>
        <v>67</v>
      </c>
      <c r="V119" s="201">
        <f t="shared" si="3"/>
        <v>263.3</v>
      </c>
    </row>
    <row r="120" spans="1:22" x14ac:dyDescent="0.25">
      <c r="A120" s="200" t="str">
        <f>Lists!C:C</f>
        <v>THA002</v>
      </c>
      <c r="B120" s="201">
        <f>_xlfn.DAYS(About!$A$3,'Core Indicators'!U120)</f>
        <v>885</v>
      </c>
      <c r="C120" s="201">
        <f>_xlfn.DAYS(About!$A$3,'Core Indicators'!AC120)</f>
        <v>885</v>
      </c>
      <c r="D120" s="201">
        <f>_xlfn.DAYS(About!$A$3,'Core Indicators'!AK120)</f>
        <v>65</v>
      </c>
      <c r="E120" s="201">
        <f>_xlfn.DAYS(About!$A$3,'Core Indicators'!AS120)</f>
        <v>885</v>
      </c>
      <c r="F120" s="201">
        <f>_xlfn.DAYS(About!$A$3,'Core Indicators'!BQ120)</f>
        <v>311</v>
      </c>
      <c r="G120" s="201">
        <f>_xlfn.DAYS(About!$A$3,'Core Indicators'!DM120)</f>
        <v>641</v>
      </c>
      <c r="H120" s="201">
        <f>_xlfn.DAYS(About!$A$3,'Core Indicators'!DU120)</f>
        <v>641</v>
      </c>
      <c r="I120" s="201">
        <f>_xlfn.DAYS(About!$A$3,'Core Indicators'!EC120)</f>
        <v>641</v>
      </c>
      <c r="J120" s="201">
        <f>_xlfn.DAYS(About!$A$3,'Core Indicators'!EK120)</f>
        <v>641</v>
      </c>
      <c r="K120" s="201">
        <f>_xlfn.DAYS(About!$A$3,'Core Indicators'!ES120)</f>
        <v>641</v>
      </c>
      <c r="L120" s="201">
        <f>_xlfn.DAYS(About!$A$3,'Core Indicators'!FI120)</f>
        <v>1052</v>
      </c>
      <c r="M120" s="201">
        <f>_xlfn.DAYS(About!$A$3,'Core Indicators'!GG120)</f>
        <v>67</v>
      </c>
      <c r="N120" s="201">
        <f>_xlfn.DAYS(About!$A$3,'Core Indicators'!GO120)</f>
        <v>67</v>
      </c>
      <c r="O120" s="201">
        <f>_xlfn.DAYS(About!$A$3,'Core Indicators'!GW120)</f>
        <v>67</v>
      </c>
      <c r="P120" s="201">
        <f>_xlfn.DAYS(About!$A$3,'Core Indicators'!HE120)</f>
        <v>67</v>
      </c>
      <c r="Q120" s="201">
        <f>_xlfn.DAYS(About!$A$3,'Core Indicators'!HM120)</f>
        <v>67</v>
      </c>
      <c r="R120" s="201">
        <f>_xlfn.DAYS(About!$A$3,'Core Indicators'!HU120)</f>
        <v>67</v>
      </c>
      <c r="S120" s="201">
        <f>_xlfn.DAYS(About!$A$3,'Core Indicators'!IC120)</f>
        <v>67</v>
      </c>
      <c r="T120" s="201">
        <f>_xlfn.DAYS(About!$A$3,'Core Indicators'!IK120)</f>
        <v>67</v>
      </c>
      <c r="U120" s="201">
        <f>_xlfn.DAYS(About!$A$3,'Core Indicators'!IS120)</f>
        <v>67</v>
      </c>
      <c r="V120" s="201">
        <f t="shared" si="3"/>
        <v>558.5</v>
      </c>
    </row>
    <row r="121" spans="1:22" x14ac:dyDescent="0.25">
      <c r="A121" s="200" t="str">
        <f>Lists!C:C</f>
        <v>THA003</v>
      </c>
      <c r="B121" s="201">
        <f>_xlfn.DAYS(About!$A$3,'Core Indicators'!U121)</f>
        <v>770</v>
      </c>
      <c r="C121" s="201">
        <f>_xlfn.DAYS(About!$A$3,'Core Indicators'!AC121)</f>
        <v>40</v>
      </c>
      <c r="D121" s="201">
        <f>_xlfn.DAYS(About!$A$3,'Core Indicators'!AK121)</f>
        <v>40</v>
      </c>
      <c r="E121" s="201">
        <f>_xlfn.DAYS(About!$A$3,'Core Indicators'!AS121)</f>
        <v>40</v>
      </c>
      <c r="F121" s="201">
        <f>_xlfn.DAYS(About!$A$3,'Core Indicators'!BQ121)</f>
        <v>337</v>
      </c>
      <c r="G121" s="201">
        <f>_xlfn.DAYS(About!$A$3,'Core Indicators'!DM121)</f>
        <v>337</v>
      </c>
      <c r="H121" s="201">
        <f>_xlfn.DAYS(About!$A$3,'Core Indicators'!DU121)</f>
        <v>337</v>
      </c>
      <c r="I121" s="201">
        <f>_xlfn.DAYS(About!$A$3,'Core Indicators'!EC121)</f>
        <v>40</v>
      </c>
      <c r="J121" s="201">
        <f>_xlfn.DAYS(About!$A$3,'Core Indicators'!EK121)</f>
        <v>337</v>
      </c>
      <c r="K121" s="201">
        <f>_xlfn.DAYS(About!$A$3,'Core Indicators'!ES121)</f>
        <v>337</v>
      </c>
      <c r="L121" s="201">
        <f>_xlfn.DAYS(About!$A$3,'Core Indicators'!FI121)</f>
        <v>1052</v>
      </c>
      <c r="M121" s="201">
        <f>_xlfn.DAYS(About!$A$3,'Core Indicators'!GG121)</f>
        <v>67</v>
      </c>
      <c r="N121" s="201">
        <f>_xlfn.DAYS(About!$A$3,'Core Indicators'!GO121)</f>
        <v>67</v>
      </c>
      <c r="O121" s="201">
        <f>_xlfn.DAYS(About!$A$3,'Core Indicators'!GW121)</f>
        <v>67</v>
      </c>
      <c r="P121" s="201">
        <f>_xlfn.DAYS(About!$A$3,'Core Indicators'!HE121)</f>
        <v>67</v>
      </c>
      <c r="Q121" s="201">
        <f>_xlfn.DAYS(About!$A$3,'Core Indicators'!HM121)</f>
        <v>67</v>
      </c>
      <c r="R121" s="201">
        <f>_xlfn.DAYS(About!$A$3,'Core Indicators'!HU121)</f>
        <v>67</v>
      </c>
      <c r="S121" s="201">
        <f>_xlfn.DAYS(About!$A$3,'Core Indicators'!IC121)</f>
        <v>67</v>
      </c>
      <c r="T121" s="201">
        <f>_xlfn.DAYS(About!$A$3,'Core Indicators'!IK121)</f>
        <v>67</v>
      </c>
      <c r="U121" s="201">
        <f>_xlfn.DAYS(About!$A$3,'Core Indicators'!IS121)</f>
        <v>67</v>
      </c>
      <c r="V121" s="201">
        <f t="shared" si="3"/>
        <v>292.39999999999998</v>
      </c>
    </row>
    <row r="122" spans="1:22" x14ac:dyDescent="0.25">
      <c r="A122" s="200" t="str">
        <f>Lists!C:C</f>
        <v>TTO002</v>
      </c>
      <c r="B122" s="201">
        <f>_xlfn.DAYS(About!$A$3,'Core Indicators'!U122)</f>
        <v>1037</v>
      </c>
      <c r="C122" s="201">
        <f>_xlfn.DAYS(About!$A$3,'Core Indicators'!AC122)</f>
        <v>763</v>
      </c>
      <c r="D122" s="201">
        <f>_xlfn.DAYS(About!$A$3,'Core Indicators'!AK122)</f>
        <v>1008</v>
      </c>
      <c r="E122" s="201">
        <f>_xlfn.DAYS(About!$A$3,'Core Indicators'!AS122)</f>
        <v>1008</v>
      </c>
      <c r="F122" s="201">
        <f>_xlfn.DAYS(About!$A$3,'Core Indicators'!BQ122)</f>
        <v>397</v>
      </c>
      <c r="G122" s="201">
        <f>_xlfn.DAYS(About!$A$3,'Core Indicators'!DM122)</f>
        <v>451</v>
      </c>
      <c r="H122" s="201">
        <f>_xlfn.DAYS(About!$A$3,'Core Indicators'!DU122)</f>
        <v>694</v>
      </c>
      <c r="I122" s="201">
        <f>_xlfn.DAYS(About!$A$3,'Core Indicators'!EC122)</f>
        <v>694</v>
      </c>
      <c r="J122" s="201">
        <f>_xlfn.DAYS(About!$A$3,'Core Indicators'!EK122)</f>
        <v>694</v>
      </c>
      <c r="K122" s="201">
        <f>_xlfn.DAYS(About!$A$3,'Core Indicators'!ES122)</f>
        <v>694</v>
      </c>
      <c r="L122" s="201">
        <f>_xlfn.DAYS(About!$A$3,'Core Indicators'!FI122)</f>
        <v>763</v>
      </c>
      <c r="M122" s="201">
        <f>_xlfn.DAYS(About!$A$3,'Core Indicators'!GG122)</f>
        <v>66</v>
      </c>
      <c r="N122" s="201">
        <f>_xlfn.DAYS(About!$A$3,'Core Indicators'!GO122)</f>
        <v>66</v>
      </c>
      <c r="O122" s="201">
        <f>_xlfn.DAYS(About!$A$3,'Core Indicators'!GW122)</f>
        <v>66</v>
      </c>
      <c r="P122" s="201">
        <f>_xlfn.DAYS(About!$A$3,'Core Indicators'!HE122)</f>
        <v>66</v>
      </c>
      <c r="Q122" s="201">
        <f>_xlfn.DAYS(About!$A$3,'Core Indicators'!HM122)</f>
        <v>66</v>
      </c>
      <c r="R122" s="201">
        <f>_xlfn.DAYS(About!$A$3,'Core Indicators'!HU122)</f>
        <v>66</v>
      </c>
      <c r="S122" s="201">
        <f>_xlfn.DAYS(About!$A$3,'Core Indicators'!IC122)</f>
        <v>66</v>
      </c>
      <c r="T122" s="201">
        <f>_xlfn.DAYS(About!$A$3,'Core Indicators'!IK122)</f>
        <v>66</v>
      </c>
      <c r="U122" s="201">
        <f>_xlfn.DAYS(About!$A$3,'Core Indicators'!IS122)</f>
        <v>66</v>
      </c>
      <c r="V122" s="201">
        <f t="shared" si="3"/>
        <v>646.9</v>
      </c>
    </row>
    <row r="123" spans="1:22" x14ac:dyDescent="0.25">
      <c r="A123" s="200" t="str">
        <f>Lists!C:C</f>
        <v>TUN002</v>
      </c>
      <c r="B123" s="201">
        <f>_xlfn.DAYS(About!$A$3,'Core Indicators'!U123)</f>
        <v>458</v>
      </c>
      <c r="C123" s="201">
        <f>_xlfn.DAYS(About!$A$3,'Core Indicators'!AC123)</f>
        <v>569</v>
      </c>
      <c r="D123" s="201">
        <f>_xlfn.DAYS(About!$A$3,'Core Indicators'!AK123)</f>
        <v>569</v>
      </c>
      <c r="E123" s="201">
        <f>_xlfn.DAYS(About!$A$3,'Core Indicators'!AS123)</f>
        <v>569</v>
      </c>
      <c r="F123" s="201">
        <f>_xlfn.DAYS(About!$A$3,'Core Indicators'!BQ123)</f>
        <v>148</v>
      </c>
      <c r="G123" s="201">
        <f>_xlfn.DAYS(About!$A$3,'Core Indicators'!DM123)</f>
        <v>1050</v>
      </c>
      <c r="H123" s="201">
        <f>_xlfn.DAYS(About!$A$3,'Core Indicators'!DU123)</f>
        <v>1050</v>
      </c>
      <c r="I123" s="201">
        <f>_xlfn.DAYS(About!$A$3,'Core Indicators'!EC123)</f>
        <v>1050</v>
      </c>
      <c r="J123" s="201">
        <f>_xlfn.DAYS(About!$A$3,'Core Indicators'!EK123)</f>
        <v>1050</v>
      </c>
      <c r="K123" s="201">
        <f>_xlfn.DAYS(About!$A$3,'Core Indicators'!ES123)</f>
        <v>1050</v>
      </c>
      <c r="L123" s="201">
        <f>_xlfn.DAYS(About!$A$3,'Core Indicators'!FI123)</f>
        <v>1050</v>
      </c>
      <c r="M123" s="201">
        <f>_xlfn.DAYS(About!$A$3,'Core Indicators'!GG123)</f>
        <v>71</v>
      </c>
      <c r="N123" s="201">
        <f>_xlfn.DAYS(About!$A$3,'Core Indicators'!GO123)</f>
        <v>71</v>
      </c>
      <c r="O123" s="201">
        <f>_xlfn.DAYS(About!$A$3,'Core Indicators'!GW123)</f>
        <v>71</v>
      </c>
      <c r="P123" s="201">
        <f>_xlfn.DAYS(About!$A$3,'Core Indicators'!HE123)</f>
        <v>71</v>
      </c>
      <c r="Q123" s="201">
        <f>_xlfn.DAYS(About!$A$3,'Core Indicators'!HM123)</f>
        <v>71</v>
      </c>
      <c r="R123" s="201">
        <f>_xlfn.DAYS(About!$A$3,'Core Indicators'!HU123)</f>
        <v>71</v>
      </c>
      <c r="S123" s="201">
        <f>_xlfn.DAYS(About!$A$3,'Core Indicators'!IC123)</f>
        <v>71</v>
      </c>
      <c r="T123" s="201">
        <f>_xlfn.DAYS(About!$A$3,'Core Indicators'!IK123)</f>
        <v>71</v>
      </c>
      <c r="U123" s="201">
        <f>_xlfn.DAYS(About!$A$3,'Core Indicators'!IS123)</f>
        <v>71</v>
      </c>
      <c r="V123" s="201">
        <f t="shared" si="3"/>
        <v>765.7</v>
      </c>
    </row>
    <row r="124" spans="1:22" x14ac:dyDescent="0.25">
      <c r="A124" s="200" t="str">
        <f>Lists!C:C</f>
        <v>TUR001</v>
      </c>
      <c r="B124" s="201">
        <f>_xlfn.DAYS(About!$A$3,'Core Indicators'!U124)</f>
        <v>1050</v>
      </c>
      <c r="C124" s="201">
        <f>_xlfn.DAYS(About!$A$3,'Core Indicators'!AC124)</f>
        <v>2</v>
      </c>
      <c r="D124" s="201">
        <f>_xlfn.DAYS(About!$A$3,'Core Indicators'!AK124)</f>
        <v>2</v>
      </c>
      <c r="E124" s="201">
        <f>_xlfn.DAYS(About!$A$3,'Core Indicators'!AS124)</f>
        <v>2</v>
      </c>
      <c r="F124" s="201">
        <f>_xlfn.DAYS(About!$A$3,'Core Indicators'!BQ124)</f>
        <v>2</v>
      </c>
      <c r="G124" s="201">
        <f>_xlfn.DAYS(About!$A$3,'Core Indicators'!DM124)</f>
        <v>2</v>
      </c>
      <c r="H124" s="201">
        <f>_xlfn.DAYS(About!$A$3,'Core Indicators'!DU124)</f>
        <v>2</v>
      </c>
      <c r="I124" s="201">
        <f>_xlfn.DAYS(About!$A$3,'Core Indicators'!EC124)</f>
        <v>2</v>
      </c>
      <c r="J124" s="201">
        <f>_xlfn.DAYS(About!$A$3,'Core Indicators'!EK124)</f>
        <v>2</v>
      </c>
      <c r="K124" s="201">
        <f>_xlfn.DAYS(About!$A$3,'Core Indicators'!ES124)</f>
        <v>2</v>
      </c>
      <c r="L124" s="201">
        <f>_xlfn.DAYS(About!$A$3,'Core Indicators'!FI124)</f>
        <v>1050</v>
      </c>
      <c r="M124" s="201">
        <f>_xlfn.DAYS(About!$A$3,'Core Indicators'!GG124)</f>
        <v>72</v>
      </c>
      <c r="N124" s="201">
        <f>_xlfn.DAYS(About!$A$3,'Core Indicators'!GO124)</f>
        <v>72</v>
      </c>
      <c r="O124" s="201">
        <f>_xlfn.DAYS(About!$A$3,'Core Indicators'!GW124)</f>
        <v>72</v>
      </c>
      <c r="P124" s="201">
        <f>_xlfn.DAYS(About!$A$3,'Core Indicators'!HE124)</f>
        <v>72</v>
      </c>
      <c r="Q124" s="201">
        <f>_xlfn.DAYS(About!$A$3,'Core Indicators'!HM124)</f>
        <v>72</v>
      </c>
      <c r="R124" s="201">
        <f>_xlfn.DAYS(About!$A$3,'Core Indicators'!HU124)</f>
        <v>72</v>
      </c>
      <c r="S124" s="201">
        <f>_xlfn.DAYS(About!$A$3,'Core Indicators'!IC124)</f>
        <v>72</v>
      </c>
      <c r="T124" s="201">
        <f>_xlfn.DAYS(About!$A$3,'Core Indicators'!IK124)</f>
        <v>72</v>
      </c>
      <c r="U124" s="201">
        <f>_xlfn.DAYS(About!$A$3,'Core Indicators'!IS124)</f>
        <v>72</v>
      </c>
      <c r="V124" s="201">
        <f t="shared" si="3"/>
        <v>113.8</v>
      </c>
    </row>
    <row r="125" spans="1:22" x14ac:dyDescent="0.25">
      <c r="A125" s="200" t="str">
        <f>Lists!C:C</f>
        <v>TUR002</v>
      </c>
      <c r="B125" s="201">
        <f>_xlfn.DAYS(About!$A$3,'Core Indicators'!U125)</f>
        <v>1050</v>
      </c>
      <c r="C125" s="201">
        <f>_xlfn.DAYS(About!$A$3,'Core Indicators'!AC125)</f>
        <v>2</v>
      </c>
      <c r="D125" s="201">
        <f>_xlfn.DAYS(About!$A$3,'Core Indicators'!AK125)</f>
        <v>2</v>
      </c>
      <c r="E125" s="201">
        <f>_xlfn.DAYS(About!$A$3,'Core Indicators'!AS125)</f>
        <v>2</v>
      </c>
      <c r="F125" s="201">
        <f>_xlfn.DAYS(About!$A$3,'Core Indicators'!BQ125)</f>
        <v>2</v>
      </c>
      <c r="G125" s="201">
        <f>_xlfn.DAYS(About!$A$3,'Core Indicators'!DM125)</f>
        <v>2</v>
      </c>
      <c r="H125" s="201">
        <f>_xlfn.DAYS(About!$A$3,'Core Indicators'!DU125)</f>
        <v>2</v>
      </c>
      <c r="I125" s="201">
        <f>_xlfn.DAYS(About!$A$3,'Core Indicators'!EC125)</f>
        <v>2</v>
      </c>
      <c r="J125" s="201">
        <f>_xlfn.DAYS(About!$A$3,'Core Indicators'!EK125)</f>
        <v>2</v>
      </c>
      <c r="K125" s="201">
        <f>_xlfn.DAYS(About!$A$3,'Core Indicators'!ES125)</f>
        <v>2</v>
      </c>
      <c r="L125" s="201">
        <f>_xlfn.DAYS(About!$A$3,'Core Indicators'!FI125)</f>
        <v>1050</v>
      </c>
      <c r="M125" s="201">
        <f>_xlfn.DAYS(About!$A$3,'Core Indicators'!GG125)</f>
        <v>72</v>
      </c>
      <c r="N125" s="201">
        <f>_xlfn.DAYS(About!$A$3,'Core Indicators'!GO125)</f>
        <v>72</v>
      </c>
      <c r="O125" s="201">
        <f>_xlfn.DAYS(About!$A$3,'Core Indicators'!GW125)</f>
        <v>72</v>
      </c>
      <c r="P125" s="201">
        <f>_xlfn.DAYS(About!$A$3,'Core Indicators'!HE125)</f>
        <v>72</v>
      </c>
      <c r="Q125" s="201">
        <f>_xlfn.DAYS(About!$A$3,'Core Indicators'!HM125)</f>
        <v>72</v>
      </c>
      <c r="R125" s="201">
        <f>_xlfn.DAYS(About!$A$3,'Core Indicators'!HU125)</f>
        <v>72</v>
      </c>
      <c r="S125" s="201">
        <f>_xlfn.DAYS(About!$A$3,'Core Indicators'!IC125)</f>
        <v>72</v>
      </c>
      <c r="T125" s="201">
        <f>_xlfn.DAYS(About!$A$3,'Core Indicators'!IK125)</f>
        <v>72</v>
      </c>
      <c r="U125" s="201">
        <f>_xlfn.DAYS(About!$A$3,'Core Indicators'!IS125)</f>
        <v>72</v>
      </c>
      <c r="V125" s="201">
        <f t="shared" si="3"/>
        <v>113.8</v>
      </c>
    </row>
    <row r="126" spans="1:22" x14ac:dyDescent="0.25">
      <c r="A126" s="200" t="str">
        <f>Lists!C:C</f>
        <v>TUR003</v>
      </c>
      <c r="B126" s="201">
        <f>_xlfn.DAYS(About!$A$3,'Core Indicators'!U126)</f>
        <v>1050</v>
      </c>
      <c r="C126" s="201">
        <f>_xlfn.DAYS(About!$A$3,'Core Indicators'!AC126)</f>
        <v>2</v>
      </c>
      <c r="D126" s="201">
        <f>_xlfn.DAYS(About!$A$3,'Core Indicators'!AK126)</f>
        <v>2</v>
      </c>
      <c r="E126" s="201">
        <f>_xlfn.DAYS(About!$A$3,'Core Indicators'!AS126)</f>
        <v>2</v>
      </c>
      <c r="F126" s="201">
        <f>_xlfn.DAYS(About!$A$3,'Core Indicators'!BQ126)</f>
        <v>2</v>
      </c>
      <c r="G126" s="201">
        <f>_xlfn.DAYS(About!$A$3,'Core Indicators'!DM126)</f>
        <v>2</v>
      </c>
      <c r="H126" s="201">
        <f>_xlfn.DAYS(About!$A$3,'Core Indicators'!DU126)</f>
        <v>2</v>
      </c>
      <c r="I126" s="201">
        <f>_xlfn.DAYS(About!$A$3,'Core Indicators'!EC126)</f>
        <v>2</v>
      </c>
      <c r="J126" s="201">
        <f>_xlfn.DAYS(About!$A$3,'Core Indicators'!EK126)</f>
        <v>2</v>
      </c>
      <c r="K126" s="201">
        <f>_xlfn.DAYS(About!$A$3,'Core Indicators'!ES126)</f>
        <v>2</v>
      </c>
      <c r="L126" s="201">
        <f>_xlfn.DAYS(About!$A$3,'Core Indicators'!FI126)</f>
        <v>1050</v>
      </c>
      <c r="M126" s="201">
        <f>_xlfn.DAYS(About!$A$3,'Core Indicators'!GG126)</f>
        <v>72</v>
      </c>
      <c r="N126" s="201">
        <f>_xlfn.DAYS(About!$A$3,'Core Indicators'!GO126)</f>
        <v>72</v>
      </c>
      <c r="O126" s="201">
        <f>_xlfn.DAYS(About!$A$3,'Core Indicators'!GW126)</f>
        <v>72</v>
      </c>
      <c r="P126" s="201">
        <f>_xlfn.DAYS(About!$A$3,'Core Indicators'!HE126)</f>
        <v>72</v>
      </c>
      <c r="Q126" s="201">
        <f>_xlfn.DAYS(About!$A$3,'Core Indicators'!HM126)</f>
        <v>72</v>
      </c>
      <c r="R126" s="201">
        <f>_xlfn.DAYS(About!$A$3,'Core Indicators'!HU126)</f>
        <v>72</v>
      </c>
      <c r="S126" s="201">
        <f>_xlfn.DAYS(About!$A$3,'Core Indicators'!IC126)</f>
        <v>72</v>
      </c>
      <c r="T126" s="201">
        <f>_xlfn.DAYS(About!$A$3,'Core Indicators'!IK126)</f>
        <v>72</v>
      </c>
      <c r="U126" s="201">
        <f>_xlfn.DAYS(About!$A$3,'Core Indicators'!IS126)</f>
        <v>72</v>
      </c>
      <c r="V126" s="201">
        <f t="shared" si="3"/>
        <v>113.8</v>
      </c>
    </row>
    <row r="127" spans="1:22" x14ac:dyDescent="0.25">
      <c r="A127" s="200" t="str">
        <f>Lists!C:C</f>
        <v>TUR004</v>
      </c>
      <c r="B127" s="201">
        <f>_xlfn.DAYS(About!$A$3,'Core Indicators'!U127)</f>
        <v>1050</v>
      </c>
      <c r="C127" s="201">
        <f>_xlfn.DAYS(About!$A$3,'Core Indicators'!AC127)</f>
        <v>1050</v>
      </c>
      <c r="D127" s="201">
        <f>_xlfn.DAYS(About!$A$3,'Core Indicators'!AK127)</f>
        <v>1050</v>
      </c>
      <c r="E127" s="201">
        <f>_xlfn.DAYS(About!$A$3,'Core Indicators'!AS127)</f>
        <v>1050</v>
      </c>
      <c r="F127" s="201">
        <f>_xlfn.DAYS(About!$A$3,'Core Indicators'!BQ127)</f>
        <v>2</v>
      </c>
      <c r="G127" s="201">
        <f>_xlfn.DAYS(About!$A$3,'Core Indicators'!DM127)</f>
        <v>1050</v>
      </c>
      <c r="H127" s="201">
        <f>_xlfn.DAYS(About!$A$3,'Core Indicators'!DU127)</f>
        <v>1050</v>
      </c>
      <c r="I127" s="201">
        <f>_xlfn.DAYS(About!$A$3,'Core Indicators'!EC127)</f>
        <v>1050</v>
      </c>
      <c r="J127" s="201">
        <f>_xlfn.DAYS(About!$A$3,'Core Indicators'!EK127)</f>
        <v>1050</v>
      </c>
      <c r="K127" s="201">
        <f>_xlfn.DAYS(About!$A$3,'Core Indicators'!ES127)</f>
        <v>1050</v>
      </c>
      <c r="L127" s="201">
        <f>_xlfn.DAYS(About!$A$3,'Core Indicators'!FI127)</f>
        <v>1050</v>
      </c>
      <c r="M127" s="201">
        <f>_xlfn.DAYS(About!$A$3,'Core Indicators'!GG127)</f>
        <v>72</v>
      </c>
      <c r="N127" s="201">
        <f>_xlfn.DAYS(About!$A$3,'Core Indicators'!GO127)</f>
        <v>72</v>
      </c>
      <c r="O127" s="201">
        <f>_xlfn.DAYS(About!$A$3,'Core Indicators'!GW127)</f>
        <v>72</v>
      </c>
      <c r="P127" s="201">
        <f>_xlfn.DAYS(About!$A$3,'Core Indicators'!HE127)</f>
        <v>72</v>
      </c>
      <c r="Q127" s="201">
        <f>_xlfn.DAYS(About!$A$3,'Core Indicators'!HM127)</f>
        <v>72</v>
      </c>
      <c r="R127" s="201">
        <f>_xlfn.DAYS(About!$A$3,'Core Indicators'!HU127)</f>
        <v>72</v>
      </c>
      <c r="S127" s="201">
        <f>_xlfn.DAYS(About!$A$3,'Core Indicators'!IC127)</f>
        <v>72</v>
      </c>
      <c r="T127" s="201">
        <f>_xlfn.DAYS(About!$A$3,'Core Indicators'!IK127)</f>
        <v>72</v>
      </c>
      <c r="U127" s="201">
        <f>_xlfn.DAYS(About!$A$3,'Core Indicators'!IS127)</f>
        <v>72</v>
      </c>
      <c r="V127" s="201">
        <f t="shared" si="3"/>
        <v>847.4</v>
      </c>
    </row>
    <row r="128" spans="1:22" x14ac:dyDescent="0.25">
      <c r="A128" s="200" t="str">
        <f>Lists!C:C</f>
        <v>TZA002</v>
      </c>
      <c r="B128" s="201">
        <f>_xlfn.DAYS(About!$A$3,'Core Indicators'!U128)</f>
        <v>173</v>
      </c>
      <c r="C128" s="201">
        <f>_xlfn.DAYS(About!$A$3,'Core Indicators'!AC128)</f>
        <v>173</v>
      </c>
      <c r="D128" s="201">
        <f>_xlfn.DAYS(About!$A$3,'Core Indicators'!AK128)</f>
        <v>173</v>
      </c>
      <c r="E128" s="201">
        <f>_xlfn.DAYS(About!$A$3,'Core Indicators'!AS128)</f>
        <v>4</v>
      </c>
      <c r="F128" s="201">
        <f>_xlfn.DAYS(About!$A$3,'Core Indicators'!BQ128)</f>
        <v>4</v>
      </c>
      <c r="G128" s="201">
        <f>_xlfn.DAYS(About!$A$3,'Core Indicators'!DM128)</f>
        <v>4</v>
      </c>
      <c r="H128" s="201">
        <f>_xlfn.DAYS(About!$A$3,'Core Indicators'!DU128)</f>
        <v>4</v>
      </c>
      <c r="I128" s="201">
        <f>_xlfn.DAYS(About!$A$3,'Core Indicators'!EC128)</f>
        <v>4</v>
      </c>
      <c r="J128" s="201">
        <f>_xlfn.DAYS(About!$A$3,'Core Indicators'!EK128)</f>
        <v>4</v>
      </c>
      <c r="K128" s="201">
        <f>_xlfn.DAYS(About!$A$3,'Core Indicators'!ES128)</f>
        <v>4</v>
      </c>
      <c r="L128" s="201">
        <f>_xlfn.DAYS(About!$A$3,'Core Indicators'!FI128)</f>
        <v>173</v>
      </c>
      <c r="M128" s="201">
        <f>_xlfn.DAYS(About!$A$3,'Core Indicators'!GG128)</f>
        <v>65</v>
      </c>
      <c r="N128" s="201">
        <f>_xlfn.DAYS(About!$A$3,'Core Indicators'!GO128)</f>
        <v>65</v>
      </c>
      <c r="O128" s="201">
        <f>_xlfn.DAYS(About!$A$3,'Core Indicators'!GW128)</f>
        <v>65</v>
      </c>
      <c r="P128" s="201">
        <f>_xlfn.DAYS(About!$A$3,'Core Indicators'!HE128)</f>
        <v>65</v>
      </c>
      <c r="Q128" s="201">
        <f>_xlfn.DAYS(About!$A$3,'Core Indicators'!HM128)</f>
        <v>65</v>
      </c>
      <c r="R128" s="201">
        <f>_xlfn.DAYS(About!$A$3,'Core Indicators'!HU128)</f>
        <v>65</v>
      </c>
      <c r="S128" s="201">
        <f>_xlfn.DAYS(About!$A$3,'Core Indicators'!IC128)</f>
        <v>65</v>
      </c>
      <c r="T128" s="201">
        <f>_xlfn.DAYS(About!$A$3,'Core Indicators'!IK128)</f>
        <v>65</v>
      </c>
      <c r="U128" s="201">
        <f>_xlfn.DAYS(About!$A$3,'Core Indicators'!IS128)</f>
        <v>65</v>
      </c>
      <c r="V128" s="201">
        <f t="shared" si="3"/>
        <v>43.9</v>
      </c>
    </row>
    <row r="129" spans="1:22" x14ac:dyDescent="0.25">
      <c r="A129" s="200" t="str">
        <f>Lists!C:C</f>
        <v>UGA005</v>
      </c>
      <c r="B129" s="201">
        <f>_xlfn.DAYS(About!$A$3,'Core Indicators'!U129)</f>
        <v>763</v>
      </c>
      <c r="C129" s="201">
        <f>_xlfn.DAYS(About!$A$3,'Core Indicators'!AC129)</f>
        <v>105</v>
      </c>
      <c r="D129" s="201">
        <f>_xlfn.DAYS(About!$A$3,'Core Indicators'!AK129)</f>
        <v>105</v>
      </c>
      <c r="E129" s="201">
        <f>_xlfn.DAYS(About!$A$3,'Core Indicators'!AS129)</f>
        <v>105</v>
      </c>
      <c r="F129" s="201">
        <f>_xlfn.DAYS(About!$A$3,'Core Indicators'!BQ129)</f>
        <v>574</v>
      </c>
      <c r="G129" s="201">
        <f>_xlfn.DAYS(About!$A$3,'Core Indicators'!DM129)</f>
        <v>105</v>
      </c>
      <c r="H129" s="201">
        <f>_xlfn.DAYS(About!$A$3,'Core Indicators'!DU129)</f>
        <v>105</v>
      </c>
      <c r="I129" s="201">
        <f>_xlfn.DAYS(About!$A$3,'Core Indicators'!EC129)</f>
        <v>105</v>
      </c>
      <c r="J129" s="201">
        <f>_xlfn.DAYS(About!$A$3,'Core Indicators'!EK129)</f>
        <v>105</v>
      </c>
      <c r="K129" s="201">
        <f>_xlfn.DAYS(About!$A$3,'Core Indicators'!ES129)</f>
        <v>105</v>
      </c>
      <c r="L129" s="201">
        <f>_xlfn.DAYS(About!$A$3,'Core Indicators'!FI129)</f>
        <v>522</v>
      </c>
      <c r="M129" s="201">
        <f>_xlfn.DAYS(About!$A$3,'Core Indicators'!GG129)</f>
        <v>63</v>
      </c>
      <c r="N129" s="201">
        <f>_xlfn.DAYS(About!$A$3,'Core Indicators'!GO129)</f>
        <v>63</v>
      </c>
      <c r="O129" s="201">
        <f>_xlfn.DAYS(About!$A$3,'Core Indicators'!GW129)</f>
        <v>63</v>
      </c>
      <c r="P129" s="201">
        <f>_xlfn.DAYS(About!$A$3,'Core Indicators'!HE129)</f>
        <v>63</v>
      </c>
      <c r="Q129" s="201">
        <f>_xlfn.DAYS(About!$A$3,'Core Indicators'!HM129)</f>
        <v>63</v>
      </c>
      <c r="R129" s="201">
        <f>_xlfn.DAYS(About!$A$3,'Core Indicators'!HU129)</f>
        <v>63</v>
      </c>
      <c r="S129" s="201">
        <f>_xlfn.DAYS(About!$A$3,'Core Indicators'!IC129)</f>
        <v>63</v>
      </c>
      <c r="T129" s="201">
        <f>_xlfn.DAYS(About!$A$3,'Core Indicators'!IK129)</f>
        <v>63</v>
      </c>
      <c r="U129" s="201">
        <f>_xlfn.DAYS(About!$A$3,'Core Indicators'!IS129)</f>
        <v>63</v>
      </c>
      <c r="V129" s="201">
        <f t="shared" si="3"/>
        <v>189.4</v>
      </c>
    </row>
    <row r="130" spans="1:22" x14ac:dyDescent="0.25">
      <c r="A130" s="200" t="str">
        <f>Lists!C:C</f>
        <v>UKR002</v>
      </c>
      <c r="B130" s="201">
        <f>_xlfn.DAYS(About!$A$3,'Core Indicators'!U130)</f>
        <v>1050</v>
      </c>
      <c r="C130" s="201">
        <f>_xlfn.DAYS(About!$A$3,'Core Indicators'!AC130)</f>
        <v>641</v>
      </c>
      <c r="D130" s="201">
        <f>_xlfn.DAYS(About!$A$3,'Core Indicators'!AK130)</f>
        <v>641</v>
      </c>
      <c r="E130" s="201">
        <f>_xlfn.DAYS(About!$A$3,'Core Indicators'!AS130)</f>
        <v>291</v>
      </c>
      <c r="F130" s="201">
        <f>_xlfn.DAYS(About!$A$3,'Core Indicators'!BQ130)</f>
        <v>275</v>
      </c>
      <c r="G130" s="201">
        <f>_xlfn.DAYS(About!$A$3,'Core Indicators'!DM130)</f>
        <v>291</v>
      </c>
      <c r="H130" s="201">
        <f>_xlfn.DAYS(About!$A$3,'Core Indicators'!DU130)</f>
        <v>291</v>
      </c>
      <c r="I130" s="201">
        <f>_xlfn.DAYS(About!$A$3,'Core Indicators'!EC130)</f>
        <v>291</v>
      </c>
      <c r="J130" s="201">
        <f>_xlfn.DAYS(About!$A$3,'Core Indicators'!EK130)</f>
        <v>291</v>
      </c>
      <c r="K130" s="201">
        <f>_xlfn.DAYS(About!$A$3,'Core Indicators'!ES130)</f>
        <v>291</v>
      </c>
      <c r="L130" s="201">
        <f>_xlfn.DAYS(About!$A$3,'Core Indicators'!FI130)</f>
        <v>641</v>
      </c>
      <c r="M130" s="201">
        <f>_xlfn.DAYS(About!$A$3,'Core Indicators'!GG130)</f>
        <v>65</v>
      </c>
      <c r="N130" s="201">
        <f>_xlfn.DAYS(About!$A$3,'Core Indicators'!GO130)</f>
        <v>65</v>
      </c>
      <c r="O130" s="201">
        <f>_xlfn.DAYS(About!$A$3,'Core Indicators'!GW130)</f>
        <v>65</v>
      </c>
      <c r="P130" s="201">
        <f>_xlfn.DAYS(About!$A$3,'Core Indicators'!HE130)</f>
        <v>65</v>
      </c>
      <c r="Q130" s="201">
        <f>_xlfn.DAYS(About!$A$3,'Core Indicators'!HM130)</f>
        <v>65</v>
      </c>
      <c r="R130" s="201">
        <f>_xlfn.DAYS(About!$A$3,'Core Indicators'!HU130)</f>
        <v>65</v>
      </c>
      <c r="S130" s="201">
        <f>_xlfn.DAYS(About!$A$3,'Core Indicators'!IC130)</f>
        <v>65</v>
      </c>
      <c r="T130" s="201">
        <f>_xlfn.DAYS(About!$A$3,'Core Indicators'!IK130)</f>
        <v>65</v>
      </c>
      <c r="U130" s="201">
        <f>_xlfn.DAYS(About!$A$3,'Core Indicators'!IS130)</f>
        <v>65</v>
      </c>
      <c r="V130" s="201">
        <f t="shared" si="3"/>
        <v>336.8</v>
      </c>
    </row>
    <row r="131" spans="1:22" x14ac:dyDescent="0.25">
      <c r="A131" s="200" t="str">
        <f>Lists!C:C</f>
        <v>VEN001</v>
      </c>
      <c r="B131" s="201">
        <f>_xlfn.DAYS(About!$A$3,'Core Indicators'!U131)</f>
        <v>450</v>
      </c>
      <c r="C131" s="201">
        <f>_xlfn.DAYS(About!$A$3,'Core Indicators'!AC131)</f>
        <v>337</v>
      </c>
      <c r="D131" s="201">
        <f>_xlfn.DAYS(About!$A$3,'Core Indicators'!AK131)</f>
        <v>337</v>
      </c>
      <c r="E131" s="201">
        <f>_xlfn.DAYS(About!$A$3,'Core Indicators'!AS131)</f>
        <v>337</v>
      </c>
      <c r="F131" s="201">
        <f>_xlfn.DAYS(About!$A$3,'Core Indicators'!BQ131)</f>
        <v>694</v>
      </c>
      <c r="G131" s="201">
        <f>_xlfn.DAYS(About!$A$3,'Core Indicators'!DM131)</f>
        <v>337</v>
      </c>
      <c r="H131" s="201">
        <f>_xlfn.DAYS(About!$A$3,'Core Indicators'!DU131)</f>
        <v>337</v>
      </c>
      <c r="I131" s="201">
        <f>_xlfn.DAYS(About!$A$3,'Core Indicators'!EC131)</f>
        <v>337</v>
      </c>
      <c r="J131" s="201">
        <f>_xlfn.DAYS(About!$A$3,'Core Indicators'!EK131)</f>
        <v>421</v>
      </c>
      <c r="K131" s="201">
        <f>_xlfn.DAYS(About!$A$3,'Core Indicators'!ES131)</f>
        <v>421</v>
      </c>
      <c r="L131" s="201">
        <f>_xlfn.DAYS(About!$A$3,'Core Indicators'!FI131)</f>
        <v>917</v>
      </c>
      <c r="M131" s="201">
        <f>_xlfn.DAYS(About!$A$3,'Core Indicators'!GG131)</f>
        <v>72</v>
      </c>
      <c r="N131" s="201">
        <f>_xlfn.DAYS(About!$A$3,'Core Indicators'!GO131)</f>
        <v>72</v>
      </c>
      <c r="O131" s="201">
        <f>_xlfn.DAYS(About!$A$3,'Core Indicators'!GW131)</f>
        <v>72</v>
      </c>
      <c r="P131" s="201">
        <f>_xlfn.DAYS(About!$A$3,'Core Indicators'!HE131)</f>
        <v>72</v>
      </c>
      <c r="Q131" s="201">
        <f>_xlfn.DAYS(About!$A$3,'Core Indicators'!HM131)</f>
        <v>72</v>
      </c>
      <c r="R131" s="201">
        <f>_xlfn.DAYS(About!$A$3,'Core Indicators'!HU131)</f>
        <v>72</v>
      </c>
      <c r="S131" s="201">
        <f>_xlfn.DAYS(About!$A$3,'Core Indicators'!IC131)</f>
        <v>72</v>
      </c>
      <c r="T131" s="201">
        <f>_xlfn.DAYS(About!$A$3,'Core Indicators'!IK131)</f>
        <v>72</v>
      </c>
      <c r="U131" s="201">
        <f>_xlfn.DAYS(About!$A$3,'Core Indicators'!IS131)</f>
        <v>72</v>
      </c>
      <c r="V131" s="201">
        <f t="shared" si="3"/>
        <v>421</v>
      </c>
    </row>
    <row r="132" spans="1:22" x14ac:dyDescent="0.25">
      <c r="A132" s="200" t="str">
        <f>Lists!C:C</f>
        <v>YEM001</v>
      </c>
      <c r="B132" s="201">
        <f>_xlfn.DAYS(About!$A$3,'Core Indicators'!U132)</f>
        <v>93</v>
      </c>
      <c r="C132" s="201">
        <f>_xlfn.DAYS(About!$A$3,'Core Indicators'!AC132)</f>
        <v>93</v>
      </c>
      <c r="D132" s="201">
        <f>_xlfn.DAYS(About!$A$3,'Core Indicators'!AK132)</f>
        <v>93</v>
      </c>
      <c r="E132" s="201">
        <f>_xlfn.DAYS(About!$A$3,'Core Indicators'!AS132)</f>
        <v>93</v>
      </c>
      <c r="F132" s="201">
        <f>_xlfn.DAYS(About!$A$3,'Core Indicators'!BQ132)</f>
        <v>93</v>
      </c>
      <c r="G132" s="201">
        <f>_xlfn.DAYS(About!$A$3,'Core Indicators'!DM132)</f>
        <v>93</v>
      </c>
      <c r="H132" s="201">
        <f>_xlfn.DAYS(About!$A$3,'Core Indicators'!DU132)</f>
        <v>93</v>
      </c>
      <c r="I132" s="201">
        <f>_xlfn.DAYS(About!$A$3,'Core Indicators'!EC132)</f>
        <v>93</v>
      </c>
      <c r="J132" s="201">
        <f>_xlfn.DAYS(About!$A$3,'Core Indicators'!EK132)</f>
        <v>93</v>
      </c>
      <c r="K132" s="201">
        <f>_xlfn.DAYS(About!$A$3,'Core Indicators'!ES132)</f>
        <v>93</v>
      </c>
      <c r="L132" s="201">
        <f>_xlfn.DAYS(About!$A$3,'Core Indicators'!FI132)</f>
        <v>1068</v>
      </c>
      <c r="M132" s="201">
        <f>_xlfn.DAYS(About!$A$3,'Core Indicators'!GG132)</f>
        <v>61</v>
      </c>
      <c r="N132" s="201">
        <f>_xlfn.DAYS(About!$A$3,'Core Indicators'!GO132)</f>
        <v>61</v>
      </c>
      <c r="O132" s="201">
        <f>_xlfn.DAYS(About!$A$3,'Core Indicators'!GW132)</f>
        <v>61</v>
      </c>
      <c r="P132" s="201">
        <f>_xlfn.DAYS(About!$A$3,'Core Indicators'!HE132)</f>
        <v>60</v>
      </c>
      <c r="Q132" s="201">
        <f>_xlfn.DAYS(About!$A$3,'Core Indicators'!HM132)</f>
        <v>61</v>
      </c>
      <c r="R132" s="201">
        <f>_xlfn.DAYS(About!$A$3,'Core Indicators'!HU132)</f>
        <v>60</v>
      </c>
      <c r="S132" s="201">
        <f>_xlfn.DAYS(About!$A$3,'Core Indicators'!IC132)</f>
        <v>60</v>
      </c>
      <c r="T132" s="201">
        <f>_xlfn.DAYS(About!$A$3,'Core Indicators'!IK132)</f>
        <v>60</v>
      </c>
      <c r="U132" s="201">
        <f>_xlfn.DAYS(About!$A$3,'Core Indicators'!IS132)</f>
        <v>60</v>
      </c>
      <c r="V132" s="201">
        <f t="shared" si="3"/>
        <v>187.3</v>
      </c>
    </row>
    <row r="133" spans="1:22" x14ac:dyDescent="0.25">
      <c r="A133" s="200" t="str">
        <f>Lists!C:C</f>
        <v>YEM002</v>
      </c>
      <c r="B133" s="201">
        <f>_xlfn.DAYS(About!$A$3,'Core Indicators'!U133)</f>
        <v>93</v>
      </c>
      <c r="C133" s="201">
        <f>_xlfn.DAYS(About!$A$3,'Core Indicators'!AC133)</f>
        <v>93</v>
      </c>
      <c r="D133" s="201">
        <f>_xlfn.DAYS(About!$A$3,'Core Indicators'!AK133)</f>
        <v>93</v>
      </c>
      <c r="E133" s="201">
        <f>_xlfn.DAYS(About!$A$3,'Core Indicators'!AS133)</f>
        <v>93</v>
      </c>
      <c r="F133" s="201">
        <f>_xlfn.DAYS(About!$A$3,'Core Indicators'!BQ133)</f>
        <v>93</v>
      </c>
      <c r="G133" s="201">
        <f>_xlfn.DAYS(About!$A$3,'Core Indicators'!DM133)</f>
        <v>94</v>
      </c>
      <c r="H133" s="201">
        <f>_xlfn.DAYS(About!$A$3,'Core Indicators'!DU133)</f>
        <v>94</v>
      </c>
      <c r="I133" s="201">
        <f>_xlfn.DAYS(About!$A$3,'Core Indicators'!EC133)</f>
        <v>94</v>
      </c>
      <c r="J133" s="201">
        <f>_xlfn.DAYS(About!$A$3,'Core Indicators'!EK133)</f>
        <v>94</v>
      </c>
      <c r="K133" s="201">
        <f>_xlfn.DAYS(About!$A$3,'Core Indicators'!ES133)</f>
        <v>94</v>
      </c>
      <c r="L133" s="201">
        <f>_xlfn.DAYS(About!$A$3,'Core Indicators'!FI133)</f>
        <v>1038</v>
      </c>
      <c r="M133" s="201">
        <f>_xlfn.DAYS(About!$A$3,'Core Indicators'!GG133)</f>
        <v>60</v>
      </c>
      <c r="N133" s="201">
        <f>_xlfn.DAYS(About!$A$3,'Core Indicators'!GO133)</f>
        <v>60</v>
      </c>
      <c r="O133" s="201">
        <f>_xlfn.DAYS(About!$A$3,'Core Indicators'!GW133)</f>
        <v>60</v>
      </c>
      <c r="P133" s="201">
        <f>_xlfn.DAYS(About!$A$3,'Core Indicators'!HE133)</f>
        <v>60</v>
      </c>
      <c r="Q133" s="201">
        <f>_xlfn.DAYS(About!$A$3,'Core Indicators'!HM133)</f>
        <v>60</v>
      </c>
      <c r="R133" s="201">
        <f>_xlfn.DAYS(About!$A$3,'Core Indicators'!HU133)</f>
        <v>60</v>
      </c>
      <c r="S133" s="201">
        <f>_xlfn.DAYS(About!$A$3,'Core Indicators'!IC133)</f>
        <v>60</v>
      </c>
      <c r="T133" s="201">
        <f>_xlfn.DAYS(About!$A$3,'Core Indicators'!IK133)</f>
        <v>60</v>
      </c>
      <c r="U133" s="201">
        <f>_xlfn.DAYS(About!$A$3,'Core Indicators'!IS133)</f>
        <v>60</v>
      </c>
      <c r="V133" s="201">
        <f t="shared" si="3"/>
        <v>184.7</v>
      </c>
    </row>
    <row r="134" spans="1:22" x14ac:dyDescent="0.25">
      <c r="A134" s="200" t="str">
        <f>Lists!C:C</f>
        <v>ZMB002</v>
      </c>
      <c r="B134" s="201">
        <f>_xlfn.DAYS(About!$A$3,'Core Indicators'!U134)</f>
        <v>110</v>
      </c>
      <c r="C134" s="201">
        <f>_xlfn.DAYS(About!$A$3,'Core Indicators'!AC134)</f>
        <v>40</v>
      </c>
      <c r="D134" s="201">
        <f>_xlfn.DAYS(About!$A$3,'Core Indicators'!AK134)</f>
        <v>40</v>
      </c>
      <c r="E134" s="201">
        <f>_xlfn.DAYS(About!$A$3,'Core Indicators'!AS134)</f>
        <v>854</v>
      </c>
      <c r="F134" s="201">
        <f>_xlfn.DAYS(About!$A$3,'Core Indicators'!BQ134)</f>
        <v>4</v>
      </c>
      <c r="G134" s="201">
        <f>_xlfn.DAYS(About!$A$3,'Core Indicators'!DM134)</f>
        <v>40</v>
      </c>
      <c r="H134" s="201">
        <f>_xlfn.DAYS(About!$A$3,'Core Indicators'!DU134)</f>
        <v>40</v>
      </c>
      <c r="I134" s="201">
        <f>_xlfn.DAYS(About!$A$3,'Core Indicators'!EC134)</f>
        <v>40</v>
      </c>
      <c r="J134" s="201">
        <f>_xlfn.DAYS(About!$A$3,'Core Indicators'!EK134)</f>
        <v>40</v>
      </c>
      <c r="K134" s="201">
        <f>_xlfn.DAYS(About!$A$3,'Core Indicators'!ES134)</f>
        <v>40</v>
      </c>
      <c r="L134" s="201">
        <f>_xlfn.DAYS(About!$A$3,'Core Indicators'!FI134)</f>
        <v>110</v>
      </c>
      <c r="M134" s="201">
        <f>_xlfn.DAYS(About!$A$3,'Core Indicators'!GG134)</f>
        <v>65</v>
      </c>
      <c r="N134" s="201">
        <f>_xlfn.DAYS(About!$A$3,'Core Indicators'!GO134)</f>
        <v>65</v>
      </c>
      <c r="O134" s="201">
        <f>_xlfn.DAYS(About!$A$3,'Core Indicators'!GW134)</f>
        <v>65</v>
      </c>
      <c r="P134" s="201">
        <f>_xlfn.DAYS(About!$A$3,'Core Indicators'!HE134)</f>
        <v>65</v>
      </c>
      <c r="Q134" s="201">
        <f>_xlfn.DAYS(About!$A$3,'Core Indicators'!HM134)</f>
        <v>65</v>
      </c>
      <c r="R134" s="201">
        <f>_xlfn.DAYS(About!$A$3,'Core Indicators'!HU134)</f>
        <v>65</v>
      </c>
      <c r="S134" s="201">
        <f>_xlfn.DAYS(About!$A$3,'Core Indicators'!IC134)</f>
        <v>65</v>
      </c>
      <c r="T134" s="201">
        <f>_xlfn.DAYS(About!$A$3,'Core Indicators'!IK134)</f>
        <v>65</v>
      </c>
      <c r="U134" s="201">
        <f>_xlfn.DAYS(About!$A$3,'Core Indicators'!IS134)</f>
        <v>65</v>
      </c>
      <c r="V134" s="201">
        <f t="shared" si="3"/>
        <v>127.3</v>
      </c>
    </row>
    <row r="135" spans="1:22" x14ac:dyDescent="0.25">
      <c r="A135" s="200" t="str">
        <f>Lists!C:C</f>
        <v>ZWE001</v>
      </c>
      <c r="B135" s="201">
        <f>_xlfn.DAYS(About!$A$3,'Core Indicators'!U135)</f>
        <v>177</v>
      </c>
      <c r="C135" s="201">
        <f>_xlfn.DAYS(About!$A$3,'Core Indicators'!AC135)</f>
        <v>177</v>
      </c>
      <c r="D135" s="201">
        <f>_xlfn.DAYS(About!$A$3,'Core Indicators'!AK135)</f>
        <v>4</v>
      </c>
      <c r="E135" s="201">
        <f>_xlfn.DAYS(About!$A$3,'Core Indicators'!AS135)</f>
        <v>4</v>
      </c>
      <c r="F135" s="201">
        <f>_xlfn.DAYS(About!$A$3,'Core Indicators'!BQ135)</f>
        <v>4</v>
      </c>
      <c r="G135" s="201">
        <f>_xlfn.DAYS(About!$A$3,'Core Indicators'!DM135)</f>
        <v>4</v>
      </c>
      <c r="H135" s="201">
        <f>_xlfn.DAYS(About!$A$3,'Core Indicators'!DU135)</f>
        <v>4</v>
      </c>
      <c r="I135" s="201">
        <f>_xlfn.DAYS(About!$A$3,'Core Indicators'!EC135)</f>
        <v>4</v>
      </c>
      <c r="J135" s="201">
        <f>_xlfn.DAYS(About!$A$3,'Core Indicators'!EK135)</f>
        <v>4</v>
      </c>
      <c r="K135" s="201">
        <f>_xlfn.DAYS(About!$A$3,'Core Indicators'!ES135)</f>
        <v>4</v>
      </c>
      <c r="L135" s="201">
        <f>_xlfn.DAYS(About!$A$3,'Core Indicators'!FI135)</f>
        <v>4</v>
      </c>
      <c r="M135" s="201">
        <f>_xlfn.DAYS(About!$A$3,'Core Indicators'!GG135)</f>
        <v>65</v>
      </c>
      <c r="N135" s="201">
        <f>_xlfn.DAYS(About!$A$3,'Core Indicators'!GO135)</f>
        <v>65</v>
      </c>
      <c r="O135" s="201">
        <f>_xlfn.DAYS(About!$A$3,'Core Indicators'!GW135)</f>
        <v>65</v>
      </c>
      <c r="P135" s="201">
        <f>_xlfn.DAYS(About!$A$3,'Core Indicators'!HE135)</f>
        <v>65</v>
      </c>
      <c r="Q135" s="201">
        <f>_xlfn.DAYS(About!$A$3,'Core Indicators'!HM135)</f>
        <v>65</v>
      </c>
      <c r="R135" s="201">
        <f>_xlfn.DAYS(About!$A$3,'Core Indicators'!HU135)</f>
        <v>65</v>
      </c>
      <c r="S135" s="201">
        <f>_xlfn.DAYS(About!$A$3,'Core Indicators'!IC135)</f>
        <v>65</v>
      </c>
      <c r="T135" s="201">
        <f>_xlfn.DAYS(About!$A$3,'Core Indicators'!IK135)</f>
        <v>65</v>
      </c>
      <c r="U135" s="201">
        <f>_xlfn.DAYS(About!$A$3,'Core Indicators'!IS135)</f>
        <v>65</v>
      </c>
      <c r="V135" s="201">
        <f t="shared" si="3"/>
        <v>10.1</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2578125" defaultRowHeight="15" x14ac:dyDescent="0.25"/>
  <cols>
    <col min="1" max="1" width="16.5703125" style="30" customWidth="1"/>
    <col min="2" max="2" width="18.42578125" style="30" customWidth="1"/>
    <col min="3" max="3" width="17.42578125" style="30" customWidth="1"/>
    <col min="4" max="4" width="25.5703125" style="30" customWidth="1"/>
    <col min="5" max="5" width="57.42578125" style="30" customWidth="1"/>
    <col min="6" max="6" width="74.42578125" style="30" customWidth="1"/>
    <col min="7" max="7" width="32.42578125" style="30" hidden="1" customWidth="1"/>
    <col min="8" max="9" width="33.42578125" style="30" customWidth="1"/>
    <col min="10" max="10" width="64.42578125" style="30" customWidth="1"/>
    <col min="11" max="11" width="9.42578125" style="30" customWidth="1"/>
    <col min="12" max="16384" width="9.42578125" style="30"/>
  </cols>
  <sheetData>
    <row r="1" spans="1:10" s="51" customFormat="1" ht="15" customHeight="1" x14ac:dyDescent="0.3">
      <c r="A1" s="285"/>
      <c r="B1" s="309"/>
      <c r="C1" s="309"/>
      <c r="D1" s="309"/>
      <c r="E1" s="309"/>
      <c r="F1" s="309"/>
      <c r="G1" s="309"/>
      <c r="H1" s="309"/>
      <c r="I1" s="309"/>
      <c r="J1" s="309"/>
    </row>
    <row r="2" spans="1:10" ht="15.75" customHeight="1" thickBot="1" x14ac:dyDescent="0.3">
      <c r="A2" s="109" t="s">
        <v>7286</v>
      </c>
      <c r="B2" s="109" t="s">
        <v>7287</v>
      </c>
      <c r="C2" s="109" t="s">
        <v>7288</v>
      </c>
      <c r="D2" s="109" t="s">
        <v>7289</v>
      </c>
      <c r="E2" s="109" t="s">
        <v>7290</v>
      </c>
      <c r="F2" s="109" t="s">
        <v>7291</v>
      </c>
      <c r="G2" s="109" t="s">
        <v>7292</v>
      </c>
      <c r="H2" s="109" t="s">
        <v>7293</v>
      </c>
      <c r="I2" s="109" t="s">
        <v>7294</v>
      </c>
      <c r="J2" s="109" t="s">
        <v>7295</v>
      </c>
    </row>
    <row r="3" spans="1:10" ht="63.75" customHeight="1" x14ac:dyDescent="0.25">
      <c r="A3" s="105" t="s">
        <v>7296</v>
      </c>
      <c r="B3" s="31" t="s">
        <v>6786</v>
      </c>
      <c r="C3" s="31" t="s">
        <v>6806</v>
      </c>
      <c r="D3" s="31" t="s">
        <v>7284</v>
      </c>
      <c r="E3" s="31" t="s">
        <v>7297</v>
      </c>
      <c r="F3" s="31" t="s">
        <v>7298</v>
      </c>
      <c r="G3" s="31"/>
      <c r="H3" s="31" t="s">
        <v>7299</v>
      </c>
      <c r="I3" s="31"/>
      <c r="J3" s="110"/>
    </row>
    <row r="4" spans="1:10" ht="63.75" customHeight="1" x14ac:dyDescent="0.25">
      <c r="A4" s="105" t="s">
        <v>7296</v>
      </c>
      <c r="B4" s="31" t="s">
        <v>6786</v>
      </c>
      <c r="C4" s="31" t="s">
        <v>6806</v>
      </c>
      <c r="D4" s="31" t="s">
        <v>7300</v>
      </c>
      <c r="E4" s="110" t="s">
        <v>7301</v>
      </c>
      <c r="F4" s="31" t="s">
        <v>7298</v>
      </c>
      <c r="G4" s="31"/>
      <c r="H4" s="31" t="s">
        <v>7299</v>
      </c>
      <c r="I4" s="31"/>
      <c r="J4" s="110"/>
    </row>
    <row r="5" spans="1:10" ht="63.75" customHeight="1" x14ac:dyDescent="0.25">
      <c r="A5" s="105" t="s">
        <v>7296</v>
      </c>
      <c r="B5" s="31" t="s">
        <v>6786</v>
      </c>
      <c r="C5" s="31" t="s">
        <v>6810</v>
      </c>
      <c r="D5" s="110" t="s">
        <v>6898</v>
      </c>
      <c r="E5" s="110" t="s">
        <v>7302</v>
      </c>
      <c r="F5" s="31" t="s">
        <v>7298</v>
      </c>
      <c r="G5" s="31"/>
      <c r="H5" s="31" t="s">
        <v>7303</v>
      </c>
      <c r="I5" s="31"/>
      <c r="J5" s="110"/>
    </row>
    <row r="6" spans="1:10" ht="63.75" customHeight="1" x14ac:dyDescent="0.25">
      <c r="A6" s="105" t="s">
        <v>7296</v>
      </c>
      <c r="B6" s="31" t="s">
        <v>6786</v>
      </c>
      <c r="C6" s="31" t="s">
        <v>6810</v>
      </c>
      <c r="D6" s="110" t="s">
        <v>7304</v>
      </c>
      <c r="E6" s="110" t="s">
        <v>7305</v>
      </c>
      <c r="F6" s="31" t="s">
        <v>7298</v>
      </c>
      <c r="G6" s="31"/>
      <c r="H6" s="31" t="s">
        <v>7303</v>
      </c>
      <c r="I6" s="31"/>
      <c r="J6" s="110"/>
    </row>
    <row r="7" spans="1:10" ht="63.75" customHeight="1" x14ac:dyDescent="0.25">
      <c r="A7" s="105" t="s">
        <v>7296</v>
      </c>
      <c r="B7" s="110" t="s">
        <v>7306</v>
      </c>
      <c r="C7" s="110" t="s">
        <v>43</v>
      </c>
      <c r="D7" s="110" t="s">
        <v>43</v>
      </c>
      <c r="E7" s="110" t="s">
        <v>6899</v>
      </c>
      <c r="F7" s="31" t="s">
        <v>7298</v>
      </c>
      <c r="G7" s="31"/>
      <c r="H7" s="31" t="s">
        <v>7307</v>
      </c>
      <c r="I7" s="31"/>
      <c r="J7" s="110"/>
    </row>
    <row r="8" spans="1:10" ht="63.75" customHeight="1" x14ac:dyDescent="0.25">
      <c r="A8" s="105" t="s">
        <v>7296</v>
      </c>
      <c r="B8" s="110" t="s">
        <v>7306</v>
      </c>
      <c r="C8" s="110" t="s">
        <v>43</v>
      </c>
      <c r="D8" s="110" t="s">
        <v>7308</v>
      </c>
      <c r="E8" s="110" t="s">
        <v>7309</v>
      </c>
      <c r="F8" s="31" t="s">
        <v>7298</v>
      </c>
      <c r="G8" s="31"/>
      <c r="H8" s="31" t="s">
        <v>7307</v>
      </c>
      <c r="I8" s="31"/>
      <c r="J8" s="110"/>
    </row>
    <row r="9" spans="1:10" ht="63.75" customHeight="1" x14ac:dyDescent="0.25">
      <c r="A9" s="105" t="s">
        <v>7296</v>
      </c>
      <c r="B9" s="110" t="s">
        <v>7306</v>
      </c>
      <c r="C9" s="110" t="s">
        <v>6821</v>
      </c>
      <c r="D9" s="110" t="s">
        <v>727</v>
      </c>
      <c r="E9" s="110" t="s">
        <v>6900</v>
      </c>
      <c r="F9" s="31" t="s">
        <v>7298</v>
      </c>
      <c r="G9" s="31"/>
      <c r="H9" s="31" t="s">
        <v>7310</v>
      </c>
      <c r="I9" s="31"/>
      <c r="J9" s="110"/>
    </row>
    <row r="10" spans="1:10" ht="63.75" customHeight="1" x14ac:dyDescent="0.25">
      <c r="A10" s="105" t="s">
        <v>7296</v>
      </c>
      <c r="B10" s="110" t="s">
        <v>7306</v>
      </c>
      <c r="C10" s="110" t="s">
        <v>6821</v>
      </c>
      <c r="D10" s="110" t="s">
        <v>7311</v>
      </c>
      <c r="E10" s="110" t="s">
        <v>7312</v>
      </c>
      <c r="F10" s="31" t="s">
        <v>7298</v>
      </c>
      <c r="G10" s="31"/>
      <c r="H10" s="31" t="s">
        <v>7310</v>
      </c>
      <c r="I10" s="31"/>
      <c r="J10" s="110"/>
    </row>
    <row r="11" spans="1:10" ht="25.5" hidden="1" customHeight="1" x14ac:dyDescent="0.25">
      <c r="A11" s="105" t="s">
        <v>7296</v>
      </c>
      <c r="B11" s="110" t="s">
        <v>7306</v>
      </c>
      <c r="C11" s="110" t="s">
        <v>6821</v>
      </c>
      <c r="D11" s="110" t="s">
        <v>7313</v>
      </c>
      <c r="E11" s="110" t="s">
        <v>7314</v>
      </c>
      <c r="F11" s="110"/>
      <c r="G11" s="31"/>
      <c r="H11" s="31" t="s">
        <v>7315</v>
      </c>
      <c r="I11" s="31"/>
      <c r="J11" s="110"/>
    </row>
    <row r="12" spans="1:10" ht="63.75" customHeight="1" x14ac:dyDescent="0.25">
      <c r="A12" s="105" t="s">
        <v>7296</v>
      </c>
      <c r="B12" s="110" t="s">
        <v>7306</v>
      </c>
      <c r="C12" s="110" t="s">
        <v>6821</v>
      </c>
      <c r="D12" s="110" t="s">
        <v>7316</v>
      </c>
      <c r="E12" s="110" t="s">
        <v>6903</v>
      </c>
      <c r="F12" s="31" t="s">
        <v>7298</v>
      </c>
      <c r="G12" s="31"/>
      <c r="H12" s="31" t="s">
        <v>7315</v>
      </c>
      <c r="I12" s="31"/>
      <c r="J12" s="110"/>
    </row>
    <row r="13" spans="1:10" ht="63.75" customHeight="1" x14ac:dyDescent="0.25">
      <c r="A13" s="105" t="s">
        <v>7296</v>
      </c>
      <c r="B13" s="110" t="s">
        <v>7306</v>
      </c>
      <c r="C13" s="110" t="s">
        <v>6821</v>
      </c>
      <c r="D13" s="110" t="s">
        <v>6819</v>
      </c>
      <c r="E13" s="110" t="s">
        <v>7317</v>
      </c>
      <c r="F13" s="31" t="s">
        <v>7298</v>
      </c>
      <c r="G13" s="31"/>
      <c r="H13" s="31" t="s">
        <v>7315</v>
      </c>
      <c r="I13" s="31"/>
      <c r="J13" s="110"/>
    </row>
    <row r="14" spans="1:10" ht="25.5" hidden="1" customHeight="1" x14ac:dyDescent="0.25">
      <c r="A14" s="105" t="s">
        <v>7296</v>
      </c>
      <c r="B14" s="110" t="s">
        <v>7318</v>
      </c>
      <c r="C14" s="110" t="s">
        <v>7319</v>
      </c>
      <c r="D14" s="110" t="s">
        <v>6904</v>
      </c>
      <c r="E14" s="110" t="s">
        <v>7320</v>
      </c>
      <c r="F14" s="110"/>
      <c r="G14" s="31"/>
      <c r="H14" s="31" t="s">
        <v>7321</v>
      </c>
      <c r="I14" s="31"/>
      <c r="J14" s="110"/>
    </row>
    <row r="15" spans="1:10" ht="25.5" hidden="1" customHeight="1" x14ac:dyDescent="0.25">
      <c r="A15" s="105" t="s">
        <v>7296</v>
      </c>
      <c r="B15" s="110" t="s">
        <v>7318</v>
      </c>
      <c r="C15" s="110" t="s">
        <v>7319</v>
      </c>
      <c r="D15" s="110" t="s">
        <v>6905</v>
      </c>
      <c r="E15" s="110" t="s">
        <v>7322</v>
      </c>
      <c r="F15" s="110"/>
      <c r="G15" s="31"/>
      <c r="H15" s="31" t="s">
        <v>7321</v>
      </c>
      <c r="I15" s="31"/>
      <c r="J15" s="110"/>
    </row>
    <row r="16" spans="1:10" ht="25.5" hidden="1" customHeight="1" x14ac:dyDescent="0.25">
      <c r="A16" s="105" t="s">
        <v>7296</v>
      </c>
      <c r="B16" s="110" t="s">
        <v>7318</v>
      </c>
      <c r="C16" s="110" t="s">
        <v>7323</v>
      </c>
      <c r="D16" s="110" t="s">
        <v>7324</v>
      </c>
      <c r="E16" s="110" t="s">
        <v>7325</v>
      </c>
      <c r="F16" s="110"/>
      <c r="G16" s="31"/>
      <c r="H16" s="31"/>
      <c r="I16" s="31"/>
      <c r="J16" s="110"/>
    </row>
    <row r="17" spans="1:10" ht="25.5" customHeight="1" x14ac:dyDescent="0.25">
      <c r="A17" s="111" t="s">
        <v>6788</v>
      </c>
      <c r="B17" s="110" t="s">
        <v>6789</v>
      </c>
      <c r="C17" s="110"/>
      <c r="D17" s="110" t="s">
        <v>7326</v>
      </c>
      <c r="E17" s="110"/>
      <c r="F17" s="110" t="s">
        <v>7327</v>
      </c>
      <c r="G17" s="110"/>
      <c r="H17" s="110" t="s">
        <v>7328</v>
      </c>
      <c r="I17" s="110"/>
      <c r="J17" s="110"/>
    </row>
    <row r="18" spans="1:10" ht="51" customHeight="1" x14ac:dyDescent="0.25">
      <c r="A18" s="111" t="s">
        <v>6788</v>
      </c>
      <c r="B18" s="110" t="s">
        <v>6790</v>
      </c>
      <c r="C18" s="110" t="s">
        <v>7329</v>
      </c>
      <c r="D18" s="110" t="s">
        <v>6830</v>
      </c>
      <c r="E18" s="110" t="s">
        <v>7330</v>
      </c>
      <c r="F18" s="110" t="s">
        <v>7327</v>
      </c>
      <c r="G18" s="110"/>
      <c r="H18" s="110" t="s">
        <v>7328</v>
      </c>
      <c r="I18" s="110"/>
      <c r="J18" s="110"/>
    </row>
    <row r="19" spans="1:10" ht="76.5" customHeight="1" x14ac:dyDescent="0.25">
      <c r="A19" s="111" t="s">
        <v>6788</v>
      </c>
      <c r="B19" s="110" t="s">
        <v>6790</v>
      </c>
      <c r="C19" s="110" t="s">
        <v>7331</v>
      </c>
      <c r="D19" s="110" t="s">
        <v>6831</v>
      </c>
      <c r="E19" s="110" t="s">
        <v>7332</v>
      </c>
      <c r="F19" s="110" t="s">
        <v>7327</v>
      </c>
      <c r="G19" s="110"/>
      <c r="H19" s="110" t="s">
        <v>7328</v>
      </c>
      <c r="I19" s="110"/>
      <c r="J19" s="110"/>
    </row>
    <row r="20" spans="1:10" ht="127.5" customHeight="1" x14ac:dyDescent="0.25">
      <c r="A20" s="111" t="s">
        <v>6788</v>
      </c>
      <c r="B20" s="110" t="s">
        <v>6790</v>
      </c>
      <c r="C20" s="110" t="s">
        <v>7333</v>
      </c>
      <c r="D20" s="110" t="s">
        <v>6832</v>
      </c>
      <c r="E20" s="110" t="s">
        <v>7334</v>
      </c>
      <c r="F20" s="110" t="s">
        <v>7327</v>
      </c>
      <c r="G20" s="110"/>
      <c r="H20" s="110" t="s">
        <v>7328</v>
      </c>
      <c r="I20" s="110"/>
      <c r="J20" s="110"/>
    </row>
    <row r="21" spans="1:10" ht="114.75" customHeight="1" x14ac:dyDescent="0.25">
      <c r="A21" s="111" t="s">
        <v>6788</v>
      </c>
      <c r="B21" s="110" t="s">
        <v>6790</v>
      </c>
      <c r="C21" s="110" t="s">
        <v>7335</v>
      </c>
      <c r="D21" s="110" t="s">
        <v>6833</v>
      </c>
      <c r="E21" s="110" t="s">
        <v>7336</v>
      </c>
      <c r="F21" s="110" t="s">
        <v>7327</v>
      </c>
      <c r="G21" s="110"/>
      <c r="H21" s="110" t="s">
        <v>7328</v>
      </c>
      <c r="I21" s="110"/>
      <c r="J21" s="110"/>
    </row>
    <row r="22" spans="1:10" ht="89.25" customHeight="1" x14ac:dyDescent="0.25">
      <c r="A22" s="111" t="s">
        <v>6788</v>
      </c>
      <c r="B22" s="110" t="s">
        <v>6790</v>
      </c>
      <c r="C22" s="110" t="s">
        <v>7337</v>
      </c>
      <c r="D22" s="110" t="s">
        <v>6834</v>
      </c>
      <c r="E22" s="110" t="s">
        <v>7338</v>
      </c>
      <c r="F22" s="110" t="s">
        <v>7327</v>
      </c>
      <c r="G22" s="110"/>
      <c r="H22" s="110" t="s">
        <v>7328</v>
      </c>
      <c r="I22" s="110"/>
      <c r="J22" s="110"/>
    </row>
    <row r="23" spans="1:10" ht="102" customHeight="1" x14ac:dyDescent="0.25">
      <c r="A23" s="112" t="s">
        <v>6791</v>
      </c>
      <c r="B23" s="110" t="s">
        <v>6792</v>
      </c>
      <c r="C23" s="110" t="s">
        <v>7339</v>
      </c>
      <c r="D23" s="110" t="s">
        <v>6840</v>
      </c>
      <c r="E23" s="110" t="s">
        <v>7340</v>
      </c>
      <c r="F23" s="110"/>
      <c r="G23" s="110"/>
      <c r="H23" s="110" t="s">
        <v>7341</v>
      </c>
      <c r="I23" s="110" t="s">
        <v>7342</v>
      </c>
      <c r="J23" s="110" t="s">
        <v>7343</v>
      </c>
    </row>
    <row r="24" spans="1:10" ht="89.25" customHeight="1" x14ac:dyDescent="0.25">
      <c r="A24" s="112" t="s">
        <v>6791</v>
      </c>
      <c r="B24" s="110" t="s">
        <v>6792</v>
      </c>
      <c r="C24" s="110" t="s">
        <v>7339</v>
      </c>
      <c r="D24" s="110" t="s">
        <v>7344</v>
      </c>
      <c r="E24" s="110" t="s">
        <v>7345</v>
      </c>
      <c r="F24" s="110"/>
      <c r="G24" s="110"/>
      <c r="H24" s="110" t="s">
        <v>7346</v>
      </c>
      <c r="I24" s="110" t="s">
        <v>7347</v>
      </c>
      <c r="J24" s="113" t="s">
        <v>7348</v>
      </c>
    </row>
    <row r="25" spans="1:10" ht="76.5" customHeight="1" x14ac:dyDescent="0.25">
      <c r="A25" s="112" t="s">
        <v>6791</v>
      </c>
      <c r="B25" s="110" t="s">
        <v>6792</v>
      </c>
      <c r="C25" s="110" t="s">
        <v>7349</v>
      </c>
      <c r="D25" s="110" t="s">
        <v>6926</v>
      </c>
      <c r="E25" s="110" t="s">
        <v>7350</v>
      </c>
      <c r="F25" s="110"/>
      <c r="G25" s="110"/>
      <c r="H25" s="110" t="s">
        <v>7351</v>
      </c>
      <c r="I25" s="110" t="s">
        <v>7352</v>
      </c>
      <c r="J25" s="110" t="s">
        <v>7353</v>
      </c>
    </row>
    <row r="26" spans="1:10" ht="102" customHeight="1" x14ac:dyDescent="0.25">
      <c r="A26" s="112" t="s">
        <v>6791</v>
      </c>
      <c r="B26" s="110" t="s">
        <v>6792</v>
      </c>
      <c r="C26" s="110" t="s">
        <v>7349</v>
      </c>
      <c r="D26" s="110" t="s">
        <v>6836</v>
      </c>
      <c r="E26" s="110" t="s">
        <v>7354</v>
      </c>
      <c r="F26" s="110"/>
      <c r="G26" s="110"/>
      <c r="H26" s="110" t="s">
        <v>7355</v>
      </c>
      <c r="I26" s="110"/>
      <c r="J26" s="110" t="s">
        <v>7356</v>
      </c>
    </row>
    <row r="27" spans="1:10" ht="76.5" customHeight="1" x14ac:dyDescent="0.25">
      <c r="A27" s="112" t="s">
        <v>6791</v>
      </c>
      <c r="B27" s="110" t="s">
        <v>6792</v>
      </c>
      <c r="C27" s="110" t="s">
        <v>7357</v>
      </c>
      <c r="D27" s="110" t="s">
        <v>6927</v>
      </c>
      <c r="E27" s="110" t="s">
        <v>7358</v>
      </c>
      <c r="F27" s="110" t="s">
        <v>7359</v>
      </c>
      <c r="G27" s="110"/>
      <c r="H27" s="110" t="s">
        <v>7360</v>
      </c>
      <c r="I27" s="110"/>
      <c r="J27" s="110" t="s">
        <v>7361</v>
      </c>
    </row>
    <row r="28" spans="1:10" ht="63.75" customHeight="1" x14ac:dyDescent="0.25">
      <c r="A28" s="112" t="s">
        <v>6791</v>
      </c>
      <c r="B28" s="110" t="s">
        <v>6792</v>
      </c>
      <c r="C28" s="110" t="s">
        <v>7357</v>
      </c>
      <c r="D28" s="110" t="s">
        <v>6842</v>
      </c>
      <c r="E28" s="110" t="s">
        <v>7362</v>
      </c>
      <c r="F28" s="110" t="s">
        <v>7363</v>
      </c>
      <c r="G28" s="110"/>
      <c r="H28" s="110" t="s">
        <v>520</v>
      </c>
      <c r="I28" s="110"/>
      <c r="J28" s="110" t="s">
        <v>7364</v>
      </c>
    </row>
    <row r="29" spans="1:10" ht="38.25" customHeight="1" x14ac:dyDescent="0.25">
      <c r="A29" s="112" t="s">
        <v>6791</v>
      </c>
      <c r="B29" s="110" t="s">
        <v>6792</v>
      </c>
      <c r="C29" s="110" t="s">
        <v>6847</v>
      </c>
      <c r="D29" s="110" t="s">
        <v>7365</v>
      </c>
      <c r="E29" s="110" t="s">
        <v>7366</v>
      </c>
      <c r="F29" s="110"/>
      <c r="G29" s="110"/>
      <c r="H29" s="110" t="s">
        <v>7367</v>
      </c>
      <c r="I29" s="110" t="s">
        <v>7368</v>
      </c>
      <c r="J29" s="110" t="s">
        <v>7369</v>
      </c>
    </row>
    <row r="30" spans="1:10" ht="25.5" customHeight="1" x14ac:dyDescent="0.25">
      <c r="A30" s="112" t="s">
        <v>6791</v>
      </c>
      <c r="B30" s="110" t="s">
        <v>6792</v>
      </c>
      <c r="C30" s="110" t="s">
        <v>6847</v>
      </c>
      <c r="D30" s="110" t="s">
        <v>7370</v>
      </c>
      <c r="E30" s="110" t="s">
        <v>7371</v>
      </c>
      <c r="F30" s="110"/>
      <c r="G30" s="110"/>
      <c r="H30" s="110" t="s">
        <v>7372</v>
      </c>
      <c r="I30" s="110"/>
      <c r="J30" s="110"/>
    </row>
    <row r="31" spans="1:10" ht="63.75" customHeight="1" x14ac:dyDescent="0.25">
      <c r="A31" s="112" t="s">
        <v>6791</v>
      </c>
      <c r="B31" s="110" t="s">
        <v>6792</v>
      </c>
      <c r="C31" s="110" t="s">
        <v>6852</v>
      </c>
      <c r="D31" s="110" t="s">
        <v>7373</v>
      </c>
      <c r="E31" s="110" t="s">
        <v>7374</v>
      </c>
      <c r="F31" s="110"/>
      <c r="G31" s="110"/>
      <c r="H31" s="110" t="s">
        <v>7375</v>
      </c>
      <c r="I31" s="110"/>
      <c r="J31" s="110" t="s">
        <v>7376</v>
      </c>
    </row>
    <row r="32" spans="1:10" ht="102" customHeight="1" x14ac:dyDescent="0.25">
      <c r="A32" s="112" t="s">
        <v>6791</v>
      </c>
      <c r="B32" s="110" t="s">
        <v>6792</v>
      </c>
      <c r="C32" s="110" t="s">
        <v>6852</v>
      </c>
      <c r="D32" s="110" t="s">
        <v>7377</v>
      </c>
      <c r="E32" s="110" t="s">
        <v>7354</v>
      </c>
      <c r="F32" s="110"/>
      <c r="G32" s="110"/>
      <c r="H32" s="110" t="s">
        <v>7355</v>
      </c>
      <c r="I32" s="110"/>
      <c r="J32" s="110" t="s">
        <v>7356</v>
      </c>
    </row>
    <row r="33" spans="1:10" ht="51" customHeight="1" x14ac:dyDescent="0.25">
      <c r="A33" s="112" t="s">
        <v>6791</v>
      </c>
      <c r="B33" s="110" t="s">
        <v>6792</v>
      </c>
      <c r="C33" s="110" t="s">
        <v>6852</v>
      </c>
      <c r="D33" s="110" t="s">
        <v>6930</v>
      </c>
      <c r="E33" s="110" t="s">
        <v>7378</v>
      </c>
      <c r="F33" s="110"/>
      <c r="G33" s="110"/>
      <c r="H33" s="110" t="s">
        <v>7379</v>
      </c>
      <c r="I33" s="110"/>
      <c r="J33" s="110" t="s">
        <v>7380</v>
      </c>
    </row>
    <row r="34" spans="1:10" ht="51" customHeight="1" x14ac:dyDescent="0.25">
      <c r="A34" s="112" t="s">
        <v>6791</v>
      </c>
      <c r="B34" s="110" t="s">
        <v>6792</v>
      </c>
      <c r="C34" s="110" t="s">
        <v>6852</v>
      </c>
      <c r="D34" s="110" t="s">
        <v>7381</v>
      </c>
      <c r="E34" s="110" t="s">
        <v>7382</v>
      </c>
      <c r="F34" s="110" t="s">
        <v>7383</v>
      </c>
      <c r="G34" s="110"/>
      <c r="H34" s="110" t="s">
        <v>7384</v>
      </c>
      <c r="I34" s="110"/>
      <c r="J34" s="110" t="s">
        <v>7385</v>
      </c>
    </row>
    <row r="35" spans="1:10" ht="51" customHeight="1" x14ac:dyDescent="0.25">
      <c r="A35" s="112" t="s">
        <v>6791</v>
      </c>
      <c r="B35" s="110" t="s">
        <v>6793</v>
      </c>
      <c r="C35" s="110" t="s">
        <v>6854</v>
      </c>
      <c r="D35" s="110" t="s">
        <v>7386</v>
      </c>
      <c r="E35" s="110" t="s">
        <v>7387</v>
      </c>
      <c r="F35" s="110" t="s">
        <v>7388</v>
      </c>
      <c r="G35" s="110"/>
      <c r="H35" s="110" t="s">
        <v>7389</v>
      </c>
      <c r="I35" s="110"/>
      <c r="J35" s="110" t="s">
        <v>7390</v>
      </c>
    </row>
    <row r="36" spans="1:10" ht="89.25" customHeight="1" x14ac:dyDescent="0.25">
      <c r="A36" s="112" t="s">
        <v>6791</v>
      </c>
      <c r="B36" s="110" t="s">
        <v>6793</v>
      </c>
      <c r="C36" s="110" t="s">
        <v>6859</v>
      </c>
      <c r="D36" s="110" t="s">
        <v>4130</v>
      </c>
      <c r="E36" s="110" t="s">
        <v>7391</v>
      </c>
      <c r="F36" s="110"/>
      <c r="G36" s="110"/>
      <c r="H36" s="110" t="s">
        <v>7390</v>
      </c>
      <c r="I36" s="110" t="s">
        <v>7392</v>
      </c>
      <c r="J36" s="110" t="s">
        <v>7393</v>
      </c>
    </row>
    <row r="37" spans="1:10" ht="76.5" customHeight="1" x14ac:dyDescent="0.25">
      <c r="A37" s="112" t="s">
        <v>6791</v>
      </c>
      <c r="B37" s="110" t="s">
        <v>6793</v>
      </c>
      <c r="C37" s="110" t="s">
        <v>6859</v>
      </c>
      <c r="D37" s="110" t="s">
        <v>4140</v>
      </c>
      <c r="E37" s="110" t="s">
        <v>7394</v>
      </c>
      <c r="F37" s="110"/>
      <c r="G37" s="110"/>
      <c r="H37" s="110" t="s">
        <v>7390</v>
      </c>
      <c r="I37" s="110" t="s">
        <v>7392</v>
      </c>
      <c r="J37" s="110" t="s">
        <v>7393</v>
      </c>
    </row>
    <row r="38" spans="1:10" ht="51" customHeight="1" x14ac:dyDescent="0.25">
      <c r="A38" s="112" t="s">
        <v>6791</v>
      </c>
      <c r="B38" s="110" t="s">
        <v>6793</v>
      </c>
      <c r="C38" s="110" t="s">
        <v>6859</v>
      </c>
      <c r="D38" s="110" t="s">
        <v>4132</v>
      </c>
      <c r="E38" s="110" t="s">
        <v>7395</v>
      </c>
      <c r="F38" s="110"/>
      <c r="G38" s="110"/>
      <c r="H38" s="110" t="s">
        <v>7390</v>
      </c>
      <c r="I38" s="110" t="s">
        <v>7392</v>
      </c>
      <c r="J38" s="110" t="s">
        <v>7393</v>
      </c>
    </row>
    <row r="39" spans="1:10" ht="63.75" customHeight="1" x14ac:dyDescent="0.25">
      <c r="A39" s="112" t="s">
        <v>6791</v>
      </c>
      <c r="B39" s="110" t="s">
        <v>6793</v>
      </c>
      <c r="C39" s="110" t="s">
        <v>6859</v>
      </c>
      <c r="D39" s="110" t="s">
        <v>3172</v>
      </c>
      <c r="E39" s="110" t="s">
        <v>7396</v>
      </c>
      <c r="F39" s="110"/>
      <c r="G39" s="110"/>
      <c r="H39" s="110" t="s">
        <v>7390</v>
      </c>
      <c r="I39" s="110" t="s">
        <v>7392</v>
      </c>
      <c r="J39" s="110" t="s">
        <v>7393</v>
      </c>
    </row>
    <row r="40" spans="1:10" ht="51" customHeight="1" x14ac:dyDescent="0.25">
      <c r="A40" s="112" t="s">
        <v>6791</v>
      </c>
      <c r="B40" s="110" t="s">
        <v>6793</v>
      </c>
      <c r="C40" s="110" t="s">
        <v>6859</v>
      </c>
      <c r="D40" s="110" t="s">
        <v>4128</v>
      </c>
      <c r="E40" s="110" t="s">
        <v>7397</v>
      </c>
      <c r="F40" s="110"/>
      <c r="G40" s="110"/>
      <c r="H40" s="110" t="s">
        <v>7390</v>
      </c>
      <c r="I40" s="110" t="s">
        <v>7392</v>
      </c>
      <c r="J40" s="110" t="s">
        <v>7393</v>
      </c>
    </row>
    <row r="41" spans="1:10" ht="76.5" customHeight="1" x14ac:dyDescent="0.25">
      <c r="A41" s="112" t="s">
        <v>6791</v>
      </c>
      <c r="B41" s="110" t="s">
        <v>6793</v>
      </c>
      <c r="C41" s="110" t="s">
        <v>6859</v>
      </c>
      <c r="D41" s="110" t="s">
        <v>4138</v>
      </c>
      <c r="E41" s="110" t="s">
        <v>7398</v>
      </c>
      <c r="F41" s="110"/>
      <c r="G41" s="110"/>
      <c r="H41" s="110" t="s">
        <v>7390</v>
      </c>
      <c r="I41" s="110" t="s">
        <v>7392</v>
      </c>
      <c r="J41" s="110" t="s">
        <v>7393</v>
      </c>
    </row>
    <row r="42" spans="1:10" ht="51" customHeight="1" x14ac:dyDescent="0.25">
      <c r="A42" s="112" t="s">
        <v>6791</v>
      </c>
      <c r="B42" s="110" t="s">
        <v>6793</v>
      </c>
      <c r="C42" s="110" t="s">
        <v>6859</v>
      </c>
      <c r="D42" s="110" t="s">
        <v>4134</v>
      </c>
      <c r="E42" s="110" t="s">
        <v>7399</v>
      </c>
      <c r="F42" s="110"/>
      <c r="G42" s="110"/>
      <c r="H42" s="110" t="s">
        <v>7390</v>
      </c>
      <c r="I42" s="110" t="s">
        <v>7392</v>
      </c>
      <c r="J42" s="110" t="s">
        <v>7393</v>
      </c>
    </row>
    <row r="43" spans="1:10" ht="38.25" customHeight="1" x14ac:dyDescent="0.25">
      <c r="A43" s="112" t="s">
        <v>6791</v>
      </c>
      <c r="B43" s="110" t="s">
        <v>6793</v>
      </c>
      <c r="C43" s="110" t="s">
        <v>6859</v>
      </c>
      <c r="D43" s="110" t="s">
        <v>6857</v>
      </c>
      <c r="E43" s="110" t="s">
        <v>7400</v>
      </c>
      <c r="F43" s="110"/>
      <c r="G43" s="110"/>
      <c r="H43" s="110" t="s">
        <v>7390</v>
      </c>
      <c r="I43" s="110" t="s">
        <v>7392</v>
      </c>
      <c r="J43" s="110" t="s">
        <v>7393</v>
      </c>
    </row>
    <row r="44" spans="1:10" ht="76.5" customHeight="1" x14ac:dyDescent="0.25">
      <c r="A44" s="112" t="s">
        <v>6791</v>
      </c>
      <c r="B44" s="110" t="s">
        <v>6793</v>
      </c>
      <c r="C44" s="110" t="s">
        <v>6859</v>
      </c>
      <c r="D44" s="110" t="s">
        <v>4136</v>
      </c>
      <c r="E44" s="110" t="s">
        <v>7401</v>
      </c>
      <c r="F44" s="110"/>
      <c r="G44" s="110"/>
      <c r="H44" s="110" t="s">
        <v>7390</v>
      </c>
      <c r="I44" s="110" t="s">
        <v>7392</v>
      </c>
      <c r="J44" s="110" t="s">
        <v>7393</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AN229"/>
  <sheetViews>
    <sheetView workbookViewId="0">
      <pane xSplit="3" topLeftCell="D1" activePane="topRight" state="frozen"/>
      <selection pane="topRight"/>
    </sheetView>
  </sheetViews>
  <sheetFormatPr defaultRowHeight="15" x14ac:dyDescent="0.25"/>
  <cols>
    <col min="1" max="1" width="25" style="208" hidden="1" customWidth="1"/>
    <col min="2" max="2" width="40" style="208" hidden="1" customWidth="1"/>
    <col min="3" max="3" width="10" style="208" customWidth="1"/>
    <col min="4" max="4" width="12" style="208" customWidth="1"/>
    <col min="5" max="40" width="10" style="208" customWidth="1"/>
  </cols>
  <sheetData>
    <row r="1" spans="1:40" x14ac:dyDescent="0.25">
      <c r="A1" s="266"/>
      <c r="B1" s="266"/>
      <c r="C1" s="266"/>
      <c r="D1" s="266"/>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row>
    <row r="2" spans="1:40" x14ac:dyDescent="0.25">
      <c r="A2" s="267" t="s">
        <v>2</v>
      </c>
      <c r="B2" s="267" t="s">
        <v>0</v>
      </c>
      <c r="C2" s="267" t="s">
        <v>1</v>
      </c>
      <c r="D2" s="267" t="s">
        <v>7402</v>
      </c>
      <c r="E2" s="268">
        <v>43466</v>
      </c>
      <c r="F2" s="268">
        <v>43497</v>
      </c>
      <c r="G2" s="268">
        <v>43525</v>
      </c>
      <c r="H2" s="268">
        <v>43556</v>
      </c>
      <c r="I2" s="268">
        <v>43586</v>
      </c>
      <c r="J2" s="268">
        <v>43617</v>
      </c>
      <c r="K2" s="268">
        <v>43647</v>
      </c>
      <c r="L2" s="268">
        <v>43678</v>
      </c>
      <c r="M2" s="268">
        <v>43709</v>
      </c>
      <c r="N2" s="268">
        <v>43739</v>
      </c>
      <c r="O2" s="268">
        <v>43770</v>
      </c>
      <c r="P2" s="268">
        <v>43800</v>
      </c>
      <c r="Q2" s="268">
        <v>43831</v>
      </c>
      <c r="R2" s="268">
        <v>43862</v>
      </c>
      <c r="S2" s="268">
        <v>43891</v>
      </c>
      <c r="T2" s="268">
        <v>43922</v>
      </c>
      <c r="U2" s="268">
        <v>43952</v>
      </c>
      <c r="V2" s="268">
        <v>43983</v>
      </c>
      <c r="W2" s="268">
        <v>44013</v>
      </c>
      <c r="X2" s="268">
        <v>44044</v>
      </c>
      <c r="Y2" s="268">
        <v>44075</v>
      </c>
      <c r="Z2" s="268">
        <v>44105</v>
      </c>
      <c r="AA2" s="268">
        <v>44136</v>
      </c>
      <c r="AB2" s="268">
        <v>44166</v>
      </c>
      <c r="AC2" s="268">
        <v>44197</v>
      </c>
      <c r="AD2" s="268">
        <v>44228</v>
      </c>
      <c r="AE2" s="268">
        <v>44256</v>
      </c>
      <c r="AF2" s="268">
        <v>44287</v>
      </c>
      <c r="AG2" s="268">
        <v>44317</v>
      </c>
      <c r="AH2" s="268">
        <v>44348</v>
      </c>
      <c r="AI2" s="268">
        <v>44378</v>
      </c>
      <c r="AJ2" s="268">
        <v>44409</v>
      </c>
      <c r="AK2" s="268">
        <v>44440</v>
      </c>
      <c r="AL2" s="268">
        <v>44470</v>
      </c>
      <c r="AM2" s="268">
        <v>44501</v>
      </c>
      <c r="AN2" s="268">
        <v>44531</v>
      </c>
    </row>
    <row r="3" spans="1:40" x14ac:dyDescent="0.25">
      <c r="A3" t="s">
        <v>116</v>
      </c>
      <c r="B3" t="s">
        <v>114</v>
      </c>
      <c r="C3" t="s">
        <v>115</v>
      </c>
      <c r="D3" s="269" t="str">
        <f t="shared" ref="D3:D66" si="0">IF(AN3="-","-",IFERROR(IF(ROUND(AVERAGE(AL3:AN3),1)=ROUND(AVERAGE(AI3:AK3),1),"Stable",IF(ROUND(AVERAGE(AL3:AN3),1)&lt;ROUND(AVERAGE(AI3:AK3),1),"Decreasing",IF(ROUND(AVERAGE(AL3:AN3),1)&gt;ROUND(AVERAGE(AI3:AK3),1),"Increasing"))),"-"))</f>
        <v>Stable</v>
      </c>
      <c r="E3" s="269">
        <v>4.4000000000000004</v>
      </c>
      <c r="F3" s="269">
        <v>4.4000000000000004</v>
      </c>
      <c r="G3" s="269">
        <v>4.4000000000000004</v>
      </c>
      <c r="H3" s="269">
        <v>4.5</v>
      </c>
      <c r="I3" s="269">
        <v>4.5</v>
      </c>
      <c r="J3" s="269">
        <v>4.5</v>
      </c>
      <c r="K3" s="269">
        <v>4.5</v>
      </c>
      <c r="L3" s="269">
        <v>4.5</v>
      </c>
      <c r="M3" s="269">
        <v>4.5</v>
      </c>
      <c r="N3" s="269">
        <v>4.4000000000000004</v>
      </c>
      <c r="O3" s="269">
        <v>4.4000000000000004</v>
      </c>
      <c r="P3" s="269">
        <v>4.4000000000000004</v>
      </c>
      <c r="Q3" s="269">
        <v>4.4000000000000004</v>
      </c>
      <c r="R3" s="269">
        <v>4.4000000000000004</v>
      </c>
      <c r="S3" s="269">
        <v>4.5</v>
      </c>
      <c r="T3" s="269">
        <v>4.5</v>
      </c>
      <c r="U3" s="269">
        <v>4.5</v>
      </c>
      <c r="V3" s="269">
        <v>4.5</v>
      </c>
      <c r="W3" s="269">
        <v>4.5</v>
      </c>
      <c r="X3" s="269">
        <v>4.5</v>
      </c>
      <c r="Y3" s="269">
        <v>4.5999999999999996</v>
      </c>
      <c r="Z3" s="269">
        <v>4.5999999999999996</v>
      </c>
      <c r="AA3" s="269">
        <v>4.5999999999999996</v>
      </c>
      <c r="AB3" s="269">
        <v>4.5999999999999996</v>
      </c>
      <c r="AC3" s="269">
        <v>4.5999999999999996</v>
      </c>
      <c r="AD3" s="269">
        <v>4.5999999999999996</v>
      </c>
      <c r="AE3" s="269">
        <v>4.5999999999999996</v>
      </c>
      <c r="AF3" s="269">
        <v>4.5999999999999996</v>
      </c>
      <c r="AG3" s="269">
        <v>4.5999999999999996</v>
      </c>
      <c r="AH3" s="269">
        <v>4.7</v>
      </c>
      <c r="AI3" s="269">
        <v>4.7</v>
      </c>
      <c r="AJ3" s="269">
        <v>4.7</v>
      </c>
      <c r="AK3" s="269">
        <v>4.7</v>
      </c>
      <c r="AL3" s="269">
        <v>4.7</v>
      </c>
      <c r="AM3" s="269">
        <v>4.7</v>
      </c>
      <c r="AN3" s="269">
        <f>_xlfn.IFNA(VLOOKUP(C3,'INFORM Severity - hidden'!$C$5:$G$155,5,FALSE),"-")</f>
        <v>4.7</v>
      </c>
    </row>
    <row r="4" spans="1:40" x14ac:dyDescent="0.25">
      <c r="A4"/>
      <c r="B4"/>
      <c r="C4" t="s">
        <v>7403</v>
      </c>
      <c r="D4" s="269" t="str">
        <f t="shared" si="0"/>
        <v>-</v>
      </c>
      <c r="E4" s="269">
        <v>4.0999999999999996</v>
      </c>
      <c r="F4" s="269" t="s">
        <v>7404</v>
      </c>
      <c r="G4" s="269" t="s">
        <v>7404</v>
      </c>
      <c r="H4" s="269" t="s">
        <v>7404</v>
      </c>
      <c r="I4" s="269" t="s">
        <v>7404</v>
      </c>
      <c r="J4" s="269" t="s">
        <v>7404</v>
      </c>
      <c r="K4" s="269" t="s">
        <v>7404</v>
      </c>
      <c r="L4" s="269" t="s">
        <v>7404</v>
      </c>
      <c r="M4" s="269" t="s">
        <v>7404</v>
      </c>
      <c r="N4" s="269" t="s">
        <v>7404</v>
      </c>
      <c r="O4" s="269" t="s">
        <v>7404</v>
      </c>
      <c r="P4" s="269" t="s">
        <v>7404</v>
      </c>
      <c r="Q4" s="269" t="s">
        <v>7404</v>
      </c>
      <c r="R4" s="269" t="s">
        <v>7404</v>
      </c>
      <c r="S4" s="269" t="s">
        <v>7404</v>
      </c>
      <c r="T4" s="269" t="s">
        <v>7404</v>
      </c>
      <c r="U4" s="269" t="s">
        <v>7404</v>
      </c>
      <c r="V4" s="269" t="s">
        <v>7404</v>
      </c>
      <c r="W4" s="269" t="s">
        <v>7404</v>
      </c>
      <c r="X4" s="269" t="s">
        <v>7404</v>
      </c>
      <c r="Y4" s="269" t="s">
        <v>7404</v>
      </c>
      <c r="Z4" s="269" t="s">
        <v>7404</v>
      </c>
      <c r="AA4" s="269" t="s">
        <v>7404</v>
      </c>
      <c r="AB4" s="269" t="s">
        <v>7404</v>
      </c>
      <c r="AC4" s="269" t="s">
        <v>7404</v>
      </c>
      <c r="AD4" s="269" t="s">
        <v>7404</v>
      </c>
      <c r="AE4" s="269" t="s">
        <v>7404</v>
      </c>
      <c r="AF4" s="269" t="s">
        <v>7404</v>
      </c>
      <c r="AG4" s="269" t="s">
        <v>7404</v>
      </c>
      <c r="AH4" s="269" t="s">
        <v>7404</v>
      </c>
      <c r="AI4" s="269" t="s">
        <v>7404</v>
      </c>
      <c r="AJ4" s="269" t="s">
        <v>7404</v>
      </c>
      <c r="AK4" s="269" t="s">
        <v>7404</v>
      </c>
      <c r="AL4" s="269" t="s">
        <v>7404</v>
      </c>
      <c r="AM4" s="269" t="s">
        <v>7404</v>
      </c>
      <c r="AN4" s="269" t="str">
        <f>_xlfn.IFNA(VLOOKUP(C4,'INFORM Severity - hidden'!$C$5:$G$155,5,FALSE),"-")</f>
        <v>-</v>
      </c>
    </row>
    <row r="5" spans="1:40" x14ac:dyDescent="0.25">
      <c r="A5"/>
      <c r="B5"/>
      <c r="C5" t="s">
        <v>7405</v>
      </c>
      <c r="D5" s="269" t="str">
        <f t="shared" si="0"/>
        <v>-</v>
      </c>
      <c r="E5" s="269">
        <v>3.9</v>
      </c>
      <c r="F5" s="269" t="s">
        <v>7404</v>
      </c>
      <c r="G5" s="269" t="s">
        <v>7404</v>
      </c>
      <c r="H5" s="269" t="s">
        <v>7404</v>
      </c>
      <c r="I5" s="269" t="s">
        <v>7404</v>
      </c>
      <c r="J5" s="269" t="s">
        <v>7404</v>
      </c>
      <c r="K5" s="269" t="s">
        <v>7404</v>
      </c>
      <c r="L5" s="269" t="s">
        <v>7404</v>
      </c>
      <c r="M5" s="269" t="s">
        <v>7404</v>
      </c>
      <c r="N5" s="269" t="s">
        <v>7404</v>
      </c>
      <c r="O5" s="269" t="s">
        <v>7404</v>
      </c>
      <c r="P5" s="269" t="s">
        <v>7404</v>
      </c>
      <c r="Q5" s="269" t="s">
        <v>7404</v>
      </c>
      <c r="R5" s="269" t="s">
        <v>7404</v>
      </c>
      <c r="S5" s="269" t="s">
        <v>7404</v>
      </c>
      <c r="T5" s="269" t="s">
        <v>7404</v>
      </c>
      <c r="U5" s="269" t="s">
        <v>7404</v>
      </c>
      <c r="V5" s="269" t="s">
        <v>7404</v>
      </c>
      <c r="W5" s="269" t="s">
        <v>7404</v>
      </c>
      <c r="X5" s="269" t="s">
        <v>7404</v>
      </c>
      <c r="Y5" s="269" t="s">
        <v>7404</v>
      </c>
      <c r="Z5" s="269" t="s">
        <v>7404</v>
      </c>
      <c r="AA5" s="269" t="s">
        <v>7404</v>
      </c>
      <c r="AB5" s="269" t="s">
        <v>7404</v>
      </c>
      <c r="AC5" s="269" t="s">
        <v>7404</v>
      </c>
      <c r="AD5" s="269" t="s">
        <v>7404</v>
      </c>
      <c r="AE5" s="269" t="s">
        <v>7404</v>
      </c>
      <c r="AF5" s="269" t="s">
        <v>7404</v>
      </c>
      <c r="AG5" s="269" t="s">
        <v>7404</v>
      </c>
      <c r="AH5" s="269" t="s">
        <v>7404</v>
      </c>
      <c r="AI5" s="269" t="s">
        <v>7404</v>
      </c>
      <c r="AJ5" s="269" t="s">
        <v>7404</v>
      </c>
      <c r="AK5" s="269" t="s">
        <v>7404</v>
      </c>
      <c r="AL5" s="269" t="s">
        <v>7404</v>
      </c>
      <c r="AM5" s="269" t="s">
        <v>7404</v>
      </c>
      <c r="AN5" s="269" t="str">
        <f>_xlfn.IFNA(VLOOKUP(C5,'INFORM Severity - hidden'!$C$5:$G$155,5,FALSE),"-")</f>
        <v>-</v>
      </c>
    </row>
    <row r="6" spans="1:40" x14ac:dyDescent="0.25">
      <c r="A6"/>
      <c r="B6"/>
      <c r="C6" t="s">
        <v>7406</v>
      </c>
      <c r="D6" s="269" t="str">
        <f t="shared" si="0"/>
        <v>-</v>
      </c>
      <c r="E6" s="269" t="s">
        <v>7404</v>
      </c>
      <c r="F6" s="269" t="s">
        <v>7404</v>
      </c>
      <c r="G6" s="269">
        <v>2.1</v>
      </c>
      <c r="H6" s="269">
        <v>2.2000000000000002</v>
      </c>
      <c r="I6" s="269" t="s">
        <v>7404</v>
      </c>
      <c r="J6" s="269" t="s">
        <v>7404</v>
      </c>
      <c r="K6" s="269" t="s">
        <v>7404</v>
      </c>
      <c r="L6" s="269" t="s">
        <v>7404</v>
      </c>
      <c r="M6" s="269" t="s">
        <v>7404</v>
      </c>
      <c r="N6" s="269" t="s">
        <v>7404</v>
      </c>
      <c r="O6" s="269" t="s">
        <v>7404</v>
      </c>
      <c r="P6" s="269" t="s">
        <v>7404</v>
      </c>
      <c r="Q6" s="269" t="s">
        <v>7404</v>
      </c>
      <c r="R6" s="269" t="s">
        <v>7404</v>
      </c>
      <c r="S6" s="269" t="s">
        <v>7404</v>
      </c>
      <c r="T6" s="269" t="s">
        <v>7404</v>
      </c>
      <c r="U6" s="269" t="s">
        <v>7404</v>
      </c>
      <c r="V6" s="269" t="s">
        <v>7404</v>
      </c>
      <c r="W6" s="269" t="s">
        <v>7404</v>
      </c>
      <c r="X6" s="269" t="s">
        <v>7404</v>
      </c>
      <c r="Y6" s="269" t="s">
        <v>7404</v>
      </c>
      <c r="Z6" s="269" t="s">
        <v>7404</v>
      </c>
      <c r="AA6" s="269" t="s">
        <v>7404</v>
      </c>
      <c r="AB6" s="269" t="s">
        <v>7404</v>
      </c>
      <c r="AC6" s="269" t="s">
        <v>7404</v>
      </c>
      <c r="AD6" s="269" t="s">
        <v>7404</v>
      </c>
      <c r="AE6" s="269" t="s">
        <v>7404</v>
      </c>
      <c r="AF6" s="269" t="s">
        <v>7404</v>
      </c>
      <c r="AG6" s="269" t="s">
        <v>7404</v>
      </c>
      <c r="AH6" s="269" t="s">
        <v>7404</v>
      </c>
      <c r="AI6" s="269" t="s">
        <v>7404</v>
      </c>
      <c r="AJ6" s="269" t="s">
        <v>7404</v>
      </c>
      <c r="AK6" s="269" t="s">
        <v>7404</v>
      </c>
      <c r="AL6" s="269" t="s">
        <v>7404</v>
      </c>
      <c r="AM6" s="269" t="s">
        <v>7404</v>
      </c>
      <c r="AN6" s="269" t="str">
        <f>_xlfn.IFNA(VLOOKUP(C6,'INFORM Severity - hidden'!$C$5:$G$155,5,FALSE),"-")</f>
        <v>-</v>
      </c>
    </row>
    <row r="7" spans="1:40" x14ac:dyDescent="0.25">
      <c r="A7" t="s">
        <v>5917</v>
      </c>
      <c r="B7" t="s">
        <v>5915</v>
      </c>
      <c r="C7" t="s">
        <v>5916</v>
      </c>
      <c r="D7" s="269" t="str">
        <f t="shared" si="0"/>
        <v>-</v>
      </c>
      <c r="E7" s="269" t="s">
        <v>7404</v>
      </c>
      <c r="F7" s="269" t="s">
        <v>7404</v>
      </c>
      <c r="G7" s="269" t="s">
        <v>7404</v>
      </c>
      <c r="H7" s="269" t="s">
        <v>7404</v>
      </c>
      <c r="I7" s="269" t="s">
        <v>7404</v>
      </c>
      <c r="J7" s="269" t="s">
        <v>7404</v>
      </c>
      <c r="K7" s="269" t="s">
        <v>7404</v>
      </c>
      <c r="L7" s="269" t="s">
        <v>7404</v>
      </c>
      <c r="M7" s="269" t="s">
        <v>7404</v>
      </c>
      <c r="N7" s="269" t="s">
        <v>7404</v>
      </c>
      <c r="O7" s="269" t="s">
        <v>7404</v>
      </c>
      <c r="P7" s="269" t="s">
        <v>7404</v>
      </c>
      <c r="Q7" s="269" t="s">
        <v>7404</v>
      </c>
      <c r="R7" s="269" t="s">
        <v>7404</v>
      </c>
      <c r="S7" s="269" t="s">
        <v>7404</v>
      </c>
      <c r="T7" s="269" t="s">
        <v>7404</v>
      </c>
      <c r="U7" s="269" t="s">
        <v>7404</v>
      </c>
      <c r="V7" s="269" t="s">
        <v>7404</v>
      </c>
      <c r="W7" s="269" t="s">
        <v>7404</v>
      </c>
      <c r="X7" s="269" t="s">
        <v>7404</v>
      </c>
      <c r="Y7" s="269" t="s">
        <v>7404</v>
      </c>
      <c r="Z7" s="269" t="s">
        <v>7404</v>
      </c>
      <c r="AA7" s="269" t="s">
        <v>7404</v>
      </c>
      <c r="AB7" s="269" t="s">
        <v>7404</v>
      </c>
      <c r="AC7" s="269" t="s">
        <v>7404</v>
      </c>
      <c r="AD7" s="269" t="s">
        <v>7404</v>
      </c>
      <c r="AE7" s="269" t="s">
        <v>7404</v>
      </c>
      <c r="AF7" s="269" t="s">
        <v>7404</v>
      </c>
      <c r="AG7" s="269" t="s">
        <v>7404</v>
      </c>
      <c r="AH7" s="269" t="s">
        <v>7404</v>
      </c>
      <c r="AI7" s="269" t="s">
        <v>7404</v>
      </c>
      <c r="AJ7" s="269" t="s">
        <v>7404</v>
      </c>
      <c r="AK7" s="269" t="s">
        <v>7404</v>
      </c>
      <c r="AL7" s="269" t="s">
        <v>7404</v>
      </c>
      <c r="AM7" s="269" t="s">
        <v>7404</v>
      </c>
      <c r="AN7" s="269">
        <f>_xlfn.IFNA(VLOOKUP(C7,'INFORM Severity - hidden'!$C$5:$G$155,5,FALSE),"-")</f>
        <v>3.2</v>
      </c>
    </row>
    <row r="8" spans="1:40" x14ac:dyDescent="0.25">
      <c r="A8"/>
      <c r="B8"/>
      <c r="C8" t="s">
        <v>7407</v>
      </c>
      <c r="D8" s="269" t="str">
        <f t="shared" si="0"/>
        <v>-</v>
      </c>
      <c r="E8" s="269" t="s">
        <v>7404</v>
      </c>
      <c r="F8" s="269">
        <v>0.9</v>
      </c>
      <c r="G8" s="269" t="s">
        <v>7404</v>
      </c>
      <c r="H8" s="269" t="s">
        <v>7404</v>
      </c>
      <c r="I8" s="269" t="s">
        <v>7404</v>
      </c>
      <c r="J8" s="269" t="s">
        <v>7404</v>
      </c>
      <c r="K8" s="269" t="s">
        <v>7404</v>
      </c>
      <c r="L8" s="269" t="s">
        <v>7404</v>
      </c>
      <c r="M8" s="269" t="s">
        <v>7404</v>
      </c>
      <c r="N8" s="269" t="s">
        <v>7404</v>
      </c>
      <c r="O8" s="269" t="s">
        <v>7404</v>
      </c>
      <c r="P8" s="269" t="s">
        <v>7404</v>
      </c>
      <c r="Q8" s="269" t="s">
        <v>7404</v>
      </c>
      <c r="R8" s="269" t="s">
        <v>7404</v>
      </c>
      <c r="S8" s="269" t="s">
        <v>7404</v>
      </c>
      <c r="T8" s="269" t="s">
        <v>7404</v>
      </c>
      <c r="U8" s="269" t="s">
        <v>7404</v>
      </c>
      <c r="V8" s="269" t="s">
        <v>7404</v>
      </c>
      <c r="W8" s="269" t="s">
        <v>7404</v>
      </c>
      <c r="X8" s="269" t="s">
        <v>7404</v>
      </c>
      <c r="Y8" s="269" t="s">
        <v>7404</v>
      </c>
      <c r="Z8" s="269" t="s">
        <v>7404</v>
      </c>
      <c r="AA8" s="269" t="s">
        <v>7404</v>
      </c>
      <c r="AB8" s="269" t="s">
        <v>7404</v>
      </c>
      <c r="AC8" s="269" t="s">
        <v>7404</v>
      </c>
      <c r="AD8" s="269" t="s">
        <v>7404</v>
      </c>
      <c r="AE8" s="269" t="s">
        <v>7404</v>
      </c>
      <c r="AF8" s="269" t="s">
        <v>7404</v>
      </c>
      <c r="AG8" s="269" t="s">
        <v>7404</v>
      </c>
      <c r="AH8" s="269" t="s">
        <v>7404</v>
      </c>
      <c r="AI8" s="269" t="s">
        <v>7404</v>
      </c>
      <c r="AJ8" s="269" t="s">
        <v>7404</v>
      </c>
      <c r="AK8" s="269" t="s">
        <v>7404</v>
      </c>
      <c r="AL8" s="269" t="s">
        <v>7404</v>
      </c>
      <c r="AM8" s="269" t="s">
        <v>7404</v>
      </c>
      <c r="AN8" s="269" t="str">
        <f>_xlfn.IFNA(VLOOKUP(C8,'INFORM Severity - hidden'!$C$5:$G$155,5,FALSE),"-")</f>
        <v>-</v>
      </c>
    </row>
    <row r="9" spans="1:40" x14ac:dyDescent="0.25">
      <c r="A9" t="s">
        <v>2143</v>
      </c>
      <c r="B9" t="s">
        <v>2141</v>
      </c>
      <c r="C9" t="s">
        <v>2142</v>
      </c>
      <c r="D9" s="269" t="str">
        <f t="shared" si="0"/>
        <v>Decreasing</v>
      </c>
      <c r="E9" s="269" t="s">
        <v>7404</v>
      </c>
      <c r="F9" s="269" t="s">
        <v>7404</v>
      </c>
      <c r="G9" s="269" t="s">
        <v>7404</v>
      </c>
      <c r="H9" s="269" t="s">
        <v>7404</v>
      </c>
      <c r="I9" s="269" t="s">
        <v>7404</v>
      </c>
      <c r="J9" s="269" t="s">
        <v>7404</v>
      </c>
      <c r="K9" s="269" t="s">
        <v>7404</v>
      </c>
      <c r="L9" s="269" t="s">
        <v>7404</v>
      </c>
      <c r="M9" s="269" t="s">
        <v>7404</v>
      </c>
      <c r="N9" s="269" t="s">
        <v>7404</v>
      </c>
      <c r="O9" s="269" t="s">
        <v>7404</v>
      </c>
      <c r="P9" s="269" t="s">
        <v>7404</v>
      </c>
      <c r="Q9" s="269" t="s">
        <v>7404</v>
      </c>
      <c r="R9" s="269" t="s">
        <v>7404</v>
      </c>
      <c r="S9" s="269" t="s">
        <v>7404</v>
      </c>
      <c r="T9" s="269" t="s">
        <v>7404</v>
      </c>
      <c r="U9" s="269" t="s">
        <v>7404</v>
      </c>
      <c r="V9" s="269" t="s">
        <v>7404</v>
      </c>
      <c r="W9" s="269" t="s">
        <v>7404</v>
      </c>
      <c r="X9" s="269" t="s">
        <v>7404</v>
      </c>
      <c r="Y9" s="269" t="s">
        <v>7404</v>
      </c>
      <c r="Z9" s="269" t="s">
        <v>7404</v>
      </c>
      <c r="AA9" s="269" t="s">
        <v>7404</v>
      </c>
      <c r="AB9" s="269" t="s">
        <v>7404</v>
      </c>
      <c r="AC9" s="269">
        <v>1.7</v>
      </c>
      <c r="AD9" s="269">
        <v>1.7</v>
      </c>
      <c r="AE9" s="269">
        <v>1.6</v>
      </c>
      <c r="AF9" s="269">
        <v>1.7</v>
      </c>
      <c r="AG9" s="269">
        <v>1.7</v>
      </c>
      <c r="AH9" s="269">
        <v>1.7</v>
      </c>
      <c r="AI9" s="269">
        <v>1.7</v>
      </c>
      <c r="AJ9" s="269">
        <v>1.7</v>
      </c>
      <c r="AK9" s="269">
        <v>1.7</v>
      </c>
      <c r="AL9" s="269">
        <v>1.6</v>
      </c>
      <c r="AM9" s="269">
        <v>1.6</v>
      </c>
      <c r="AN9" s="269">
        <f>_xlfn.IFNA(VLOOKUP(C9,'INFORM Severity - hidden'!$C$5:$G$155,5,FALSE),"-")</f>
        <v>1.6</v>
      </c>
    </row>
    <row r="10" spans="1:40" x14ac:dyDescent="0.25">
      <c r="A10" t="s">
        <v>2153</v>
      </c>
      <c r="B10" t="s">
        <v>2151</v>
      </c>
      <c r="C10" t="s">
        <v>2152</v>
      </c>
      <c r="D10" s="269" t="str">
        <f t="shared" si="0"/>
        <v>-</v>
      </c>
      <c r="E10" s="269" t="s">
        <v>7404</v>
      </c>
      <c r="F10" s="269" t="s">
        <v>7404</v>
      </c>
      <c r="G10" s="269" t="s">
        <v>7404</v>
      </c>
      <c r="H10" s="269" t="s">
        <v>7404</v>
      </c>
      <c r="I10" s="269" t="s">
        <v>7404</v>
      </c>
      <c r="J10" s="269" t="s">
        <v>7404</v>
      </c>
      <c r="K10" s="269" t="s">
        <v>7404</v>
      </c>
      <c r="L10" s="269" t="s">
        <v>7404</v>
      </c>
      <c r="M10" s="269" t="s">
        <v>7404</v>
      </c>
      <c r="N10" s="269" t="s">
        <v>7404</v>
      </c>
      <c r="O10" s="269" t="s">
        <v>7404</v>
      </c>
      <c r="P10" s="269" t="s">
        <v>7404</v>
      </c>
      <c r="Q10" s="269" t="s">
        <v>7404</v>
      </c>
      <c r="R10" s="269" t="s">
        <v>7404</v>
      </c>
      <c r="S10" s="269" t="s">
        <v>7404</v>
      </c>
      <c r="T10" s="269" t="s">
        <v>7404</v>
      </c>
      <c r="U10" s="269" t="s">
        <v>7404</v>
      </c>
      <c r="V10" s="269" t="s">
        <v>7404</v>
      </c>
      <c r="W10" s="269" t="s">
        <v>7404</v>
      </c>
      <c r="X10" s="269" t="s">
        <v>7404</v>
      </c>
      <c r="Y10" s="269" t="s">
        <v>7404</v>
      </c>
      <c r="Z10" s="269" t="s">
        <v>7404</v>
      </c>
      <c r="AA10" s="269" t="s">
        <v>7404</v>
      </c>
      <c r="AB10" s="269" t="s">
        <v>7404</v>
      </c>
      <c r="AC10" s="269" t="s">
        <v>7404</v>
      </c>
      <c r="AD10" s="269" t="s">
        <v>7404</v>
      </c>
      <c r="AE10" s="269" t="s">
        <v>7404</v>
      </c>
      <c r="AF10" s="269" t="s">
        <v>7404</v>
      </c>
      <c r="AG10" s="269" t="s">
        <v>7404</v>
      </c>
      <c r="AH10" s="269" t="s">
        <v>7404</v>
      </c>
      <c r="AI10" s="269" t="s">
        <v>7404</v>
      </c>
      <c r="AJ10" s="269" t="s">
        <v>7404</v>
      </c>
      <c r="AK10" s="269" t="s">
        <v>7404</v>
      </c>
      <c r="AL10" s="269" t="s">
        <v>7404</v>
      </c>
      <c r="AM10" s="269" t="s">
        <v>7404</v>
      </c>
      <c r="AN10" s="269" t="str">
        <f>_xlfn.IFNA(VLOOKUP(C10,'INFORM Severity - hidden'!$C$5:$G$155,5,FALSE),"-")</f>
        <v>x</v>
      </c>
    </row>
    <row r="11" spans="1:40" x14ac:dyDescent="0.25">
      <c r="A11" t="s">
        <v>856</v>
      </c>
      <c r="B11" t="s">
        <v>854</v>
      </c>
      <c r="C11" t="s">
        <v>855</v>
      </c>
      <c r="D11" s="269" t="str">
        <f t="shared" si="0"/>
        <v>Stable</v>
      </c>
      <c r="E11" s="269" t="s">
        <v>7404</v>
      </c>
      <c r="F11" s="269">
        <v>3.5</v>
      </c>
      <c r="G11" s="269">
        <v>3.5</v>
      </c>
      <c r="H11" s="269">
        <v>3.8</v>
      </c>
      <c r="I11" s="269">
        <v>3.8</v>
      </c>
      <c r="J11" s="269">
        <v>3.8</v>
      </c>
      <c r="K11" s="269">
        <v>3.8</v>
      </c>
      <c r="L11" s="269">
        <v>3.8</v>
      </c>
      <c r="M11" s="269">
        <v>3.8</v>
      </c>
      <c r="N11" s="269">
        <v>3.8</v>
      </c>
      <c r="O11" s="269">
        <v>3.8</v>
      </c>
      <c r="P11" s="269">
        <v>3.8</v>
      </c>
      <c r="Q11" s="269">
        <v>3.7</v>
      </c>
      <c r="R11" s="269">
        <v>3.7</v>
      </c>
      <c r="S11" s="269">
        <v>3.3</v>
      </c>
      <c r="T11" s="269">
        <v>3.3</v>
      </c>
      <c r="U11" s="269">
        <v>3.2</v>
      </c>
      <c r="V11" s="269">
        <v>3.3</v>
      </c>
      <c r="W11" s="269">
        <v>3.3</v>
      </c>
      <c r="X11" s="269">
        <v>3.3</v>
      </c>
      <c r="Y11" s="269">
        <v>3.3</v>
      </c>
      <c r="Z11" s="269">
        <v>3.4</v>
      </c>
      <c r="AA11" s="269">
        <v>3.3</v>
      </c>
      <c r="AB11" s="269">
        <v>3.3</v>
      </c>
      <c r="AC11" s="269">
        <v>3.3</v>
      </c>
      <c r="AD11" s="269">
        <v>3.3</v>
      </c>
      <c r="AE11" s="269">
        <v>3.8</v>
      </c>
      <c r="AF11" s="269">
        <v>3.8</v>
      </c>
      <c r="AG11" s="269">
        <v>3.8</v>
      </c>
      <c r="AH11" s="269">
        <v>3.8</v>
      </c>
      <c r="AI11" s="269">
        <v>3.9</v>
      </c>
      <c r="AJ11" s="269">
        <v>3.9</v>
      </c>
      <c r="AK11" s="269">
        <v>3.9</v>
      </c>
      <c r="AL11" s="269">
        <v>3.9</v>
      </c>
      <c r="AM11" s="269">
        <v>3.9</v>
      </c>
      <c r="AN11" s="269">
        <f>_xlfn.IFNA(VLOOKUP(C11,'INFORM Severity - hidden'!$C$5:$G$155,5,FALSE),"-")</f>
        <v>3.9</v>
      </c>
    </row>
    <row r="12" spans="1:40" x14ac:dyDescent="0.25">
      <c r="A12"/>
      <c r="B12"/>
      <c r="C12" t="s">
        <v>7408</v>
      </c>
      <c r="D12" s="269" t="str">
        <f t="shared" si="0"/>
        <v>-</v>
      </c>
      <c r="E12" s="269" t="s">
        <v>7404</v>
      </c>
      <c r="F12" s="269">
        <v>3.5</v>
      </c>
      <c r="G12" s="269">
        <v>3.5</v>
      </c>
      <c r="H12" s="269" t="s">
        <v>7404</v>
      </c>
      <c r="I12" s="269" t="s">
        <v>7404</v>
      </c>
      <c r="J12" s="269" t="s">
        <v>7404</v>
      </c>
      <c r="K12" s="269" t="s">
        <v>7404</v>
      </c>
      <c r="L12" s="269" t="s">
        <v>7404</v>
      </c>
      <c r="M12" s="269" t="s">
        <v>7404</v>
      </c>
      <c r="N12" s="269" t="s">
        <v>7404</v>
      </c>
      <c r="O12" s="269" t="s">
        <v>7404</v>
      </c>
      <c r="P12" s="269" t="s">
        <v>7404</v>
      </c>
      <c r="Q12" s="269" t="s">
        <v>7404</v>
      </c>
      <c r="R12" s="269" t="s">
        <v>7404</v>
      </c>
      <c r="S12" s="269" t="s">
        <v>7404</v>
      </c>
      <c r="T12" s="269" t="s">
        <v>7404</v>
      </c>
      <c r="U12" s="269" t="s">
        <v>7404</v>
      </c>
      <c r="V12" s="269" t="s">
        <v>7404</v>
      </c>
      <c r="W12" s="269" t="s">
        <v>7404</v>
      </c>
      <c r="X12" s="269" t="s">
        <v>7404</v>
      </c>
      <c r="Y12" s="269" t="s">
        <v>7404</v>
      </c>
      <c r="Z12" s="269" t="s">
        <v>7404</v>
      </c>
      <c r="AA12" s="269" t="s">
        <v>7404</v>
      </c>
      <c r="AB12" s="269" t="s">
        <v>7404</v>
      </c>
      <c r="AC12" s="269" t="s">
        <v>7404</v>
      </c>
      <c r="AD12" s="269" t="s">
        <v>7404</v>
      </c>
      <c r="AE12" s="269" t="s">
        <v>7404</v>
      </c>
      <c r="AF12" s="269" t="s">
        <v>7404</v>
      </c>
      <c r="AG12" s="269" t="s">
        <v>7404</v>
      </c>
      <c r="AH12" s="269" t="s">
        <v>7404</v>
      </c>
      <c r="AI12" s="269" t="s">
        <v>7404</v>
      </c>
      <c r="AJ12" s="269" t="s">
        <v>7404</v>
      </c>
      <c r="AK12" s="269" t="s">
        <v>7404</v>
      </c>
      <c r="AL12" s="269" t="s">
        <v>7404</v>
      </c>
      <c r="AM12" s="269" t="s">
        <v>7404</v>
      </c>
      <c r="AN12" s="269" t="str">
        <f>_xlfn.IFNA(VLOOKUP(C12,'INFORM Severity - hidden'!$C$5:$G$155,5,FALSE),"-")</f>
        <v>-</v>
      </c>
    </row>
    <row r="13" spans="1:40" x14ac:dyDescent="0.25">
      <c r="A13"/>
      <c r="B13"/>
      <c r="C13" t="s">
        <v>7409</v>
      </c>
      <c r="D13" s="269" t="str">
        <f t="shared" si="0"/>
        <v>-</v>
      </c>
      <c r="E13" s="269" t="s">
        <v>7404</v>
      </c>
      <c r="F13" s="269">
        <v>1.7</v>
      </c>
      <c r="G13" s="269">
        <v>1.7</v>
      </c>
      <c r="H13" s="269" t="s">
        <v>7404</v>
      </c>
      <c r="I13" s="269" t="s">
        <v>7404</v>
      </c>
      <c r="J13" s="269" t="s">
        <v>7404</v>
      </c>
      <c r="K13" s="269" t="s">
        <v>7404</v>
      </c>
      <c r="L13" s="269" t="s">
        <v>7404</v>
      </c>
      <c r="M13" s="269" t="s">
        <v>7404</v>
      </c>
      <c r="N13" s="269" t="s">
        <v>7404</v>
      </c>
      <c r="O13" s="269" t="s">
        <v>7404</v>
      </c>
      <c r="P13" s="269" t="s">
        <v>7404</v>
      </c>
      <c r="Q13" s="269" t="s">
        <v>7404</v>
      </c>
      <c r="R13" s="269" t="s">
        <v>7404</v>
      </c>
      <c r="S13" s="269" t="s">
        <v>7404</v>
      </c>
      <c r="T13" s="269" t="s">
        <v>7404</v>
      </c>
      <c r="U13" s="269" t="s">
        <v>7404</v>
      </c>
      <c r="V13" s="269" t="s">
        <v>7404</v>
      </c>
      <c r="W13" s="269" t="s">
        <v>7404</v>
      </c>
      <c r="X13" s="269" t="s">
        <v>7404</v>
      </c>
      <c r="Y13" s="269" t="s">
        <v>7404</v>
      </c>
      <c r="Z13" s="269" t="s">
        <v>7404</v>
      </c>
      <c r="AA13" s="269" t="s">
        <v>7404</v>
      </c>
      <c r="AB13" s="269" t="s">
        <v>7404</v>
      </c>
      <c r="AC13" s="269" t="s">
        <v>7404</v>
      </c>
      <c r="AD13" s="269" t="s">
        <v>7404</v>
      </c>
      <c r="AE13" s="269" t="s">
        <v>7404</v>
      </c>
      <c r="AF13" s="269" t="s">
        <v>7404</v>
      </c>
      <c r="AG13" s="269" t="s">
        <v>7404</v>
      </c>
      <c r="AH13" s="269" t="s">
        <v>7404</v>
      </c>
      <c r="AI13" s="269" t="s">
        <v>7404</v>
      </c>
      <c r="AJ13" s="269" t="s">
        <v>7404</v>
      </c>
      <c r="AK13" s="269" t="s">
        <v>7404</v>
      </c>
      <c r="AL13" s="269" t="s">
        <v>7404</v>
      </c>
      <c r="AM13" s="269" t="s">
        <v>7404</v>
      </c>
      <c r="AN13" s="269" t="str">
        <f>_xlfn.IFNA(VLOOKUP(C13,'INFORM Severity - hidden'!$C$5:$G$155,5,FALSE),"-")</f>
        <v>-</v>
      </c>
    </row>
    <row r="14" spans="1:40" x14ac:dyDescent="0.25">
      <c r="A14" t="s">
        <v>531</v>
      </c>
      <c r="B14" t="s">
        <v>529</v>
      </c>
      <c r="C14" t="s">
        <v>530</v>
      </c>
      <c r="D14" s="269" t="str">
        <f t="shared" si="0"/>
        <v>Stable</v>
      </c>
      <c r="E14" s="269" t="s">
        <v>7404</v>
      </c>
      <c r="F14" s="269">
        <v>3</v>
      </c>
      <c r="G14" s="269">
        <v>3.1</v>
      </c>
      <c r="H14" s="269">
        <v>3.2</v>
      </c>
      <c r="I14" s="269">
        <v>3.2</v>
      </c>
      <c r="J14" s="269">
        <v>3.1</v>
      </c>
      <c r="K14" s="269">
        <v>3.2</v>
      </c>
      <c r="L14" s="269">
        <v>3.2</v>
      </c>
      <c r="M14" s="269">
        <v>3.2</v>
      </c>
      <c r="N14" s="269">
        <v>3.2</v>
      </c>
      <c r="O14" s="269">
        <v>3.2</v>
      </c>
      <c r="P14" s="269">
        <v>3.2</v>
      </c>
      <c r="Q14" s="269">
        <v>3.2</v>
      </c>
      <c r="R14" s="269">
        <v>3.4</v>
      </c>
      <c r="S14" s="269">
        <v>3.4</v>
      </c>
      <c r="T14" s="269">
        <v>3.4</v>
      </c>
      <c r="U14" s="269">
        <v>3.4</v>
      </c>
      <c r="V14" s="269">
        <v>3.9</v>
      </c>
      <c r="W14" s="269">
        <v>3.9</v>
      </c>
      <c r="X14" s="269">
        <v>3.9</v>
      </c>
      <c r="Y14" s="269">
        <v>3.9</v>
      </c>
      <c r="Z14" s="269">
        <v>3.8</v>
      </c>
      <c r="AA14" s="269">
        <v>3.9</v>
      </c>
      <c r="AB14" s="269">
        <v>4</v>
      </c>
      <c r="AC14" s="269">
        <v>3.9</v>
      </c>
      <c r="AD14" s="269">
        <v>3.9</v>
      </c>
      <c r="AE14" s="269">
        <v>3.9</v>
      </c>
      <c r="AF14" s="269">
        <v>3.9</v>
      </c>
      <c r="AG14" s="269">
        <v>3.9</v>
      </c>
      <c r="AH14" s="269">
        <v>3.9</v>
      </c>
      <c r="AI14" s="269">
        <v>4.0999999999999996</v>
      </c>
      <c r="AJ14" s="269">
        <v>4.0999999999999996</v>
      </c>
      <c r="AK14" s="269">
        <v>4.0999999999999996</v>
      </c>
      <c r="AL14" s="269">
        <v>4.0999999999999996</v>
      </c>
      <c r="AM14" s="269">
        <v>4.0999999999999996</v>
      </c>
      <c r="AN14" s="269">
        <f>_xlfn.IFNA(VLOOKUP(C14,'INFORM Severity - hidden'!$C$5:$G$155,5,FALSE),"-")</f>
        <v>4.0999999999999996</v>
      </c>
    </row>
    <row r="15" spans="1:40" x14ac:dyDescent="0.25">
      <c r="A15"/>
      <c r="B15"/>
      <c r="C15" t="s">
        <v>7410</v>
      </c>
      <c r="D15" s="269" t="str">
        <f t="shared" si="0"/>
        <v>-</v>
      </c>
      <c r="E15" s="269" t="s">
        <v>7404</v>
      </c>
      <c r="F15" s="269" t="s">
        <v>7404</v>
      </c>
      <c r="G15" s="269" t="s">
        <v>7404</v>
      </c>
      <c r="H15" s="269" t="s">
        <v>7404</v>
      </c>
      <c r="I15" s="269" t="s">
        <v>7404</v>
      </c>
      <c r="J15" s="269" t="s">
        <v>7404</v>
      </c>
      <c r="K15" s="269" t="s">
        <v>7404</v>
      </c>
      <c r="L15" s="269" t="s">
        <v>7404</v>
      </c>
      <c r="M15" s="269" t="s">
        <v>7404</v>
      </c>
      <c r="N15" s="269" t="s">
        <v>7404</v>
      </c>
      <c r="O15" s="269" t="s">
        <v>7404</v>
      </c>
      <c r="P15" s="269" t="s">
        <v>7404</v>
      </c>
      <c r="Q15" s="269" t="s">
        <v>7404</v>
      </c>
      <c r="R15" s="269" t="s">
        <v>7404</v>
      </c>
      <c r="S15" s="269" t="s">
        <v>7404</v>
      </c>
      <c r="T15" s="269" t="s">
        <v>7404</v>
      </c>
      <c r="U15" s="269" t="s">
        <v>7404</v>
      </c>
      <c r="V15" s="269" t="s">
        <v>7404</v>
      </c>
      <c r="W15" s="269" t="s">
        <v>7404</v>
      </c>
      <c r="X15" s="269" t="s">
        <v>7404</v>
      </c>
      <c r="Y15" s="269">
        <v>2.4</v>
      </c>
      <c r="Z15" s="269">
        <v>2.2999999999999998</v>
      </c>
      <c r="AA15" s="269">
        <v>2.4</v>
      </c>
      <c r="AB15" s="269">
        <v>2.4</v>
      </c>
      <c r="AC15" s="269">
        <v>2.4</v>
      </c>
      <c r="AD15" s="269" t="s">
        <v>7404</v>
      </c>
      <c r="AE15" s="269" t="s">
        <v>7404</v>
      </c>
      <c r="AF15" s="269" t="s">
        <v>7404</v>
      </c>
      <c r="AG15" s="269" t="s">
        <v>7404</v>
      </c>
      <c r="AH15" s="269" t="s">
        <v>7404</v>
      </c>
      <c r="AI15" s="269" t="s">
        <v>7404</v>
      </c>
      <c r="AJ15" s="269" t="s">
        <v>7404</v>
      </c>
      <c r="AK15" s="269" t="s">
        <v>7404</v>
      </c>
      <c r="AL15" s="269" t="s">
        <v>7404</v>
      </c>
      <c r="AM15" s="269" t="s">
        <v>7404</v>
      </c>
      <c r="AN15" s="269" t="str">
        <f>_xlfn.IFNA(VLOOKUP(C15,'INFORM Severity - hidden'!$C$5:$G$155,5,FALSE),"-")</f>
        <v>-</v>
      </c>
    </row>
    <row r="16" spans="1:40" x14ac:dyDescent="0.25">
      <c r="A16"/>
      <c r="B16"/>
      <c r="C16" t="s">
        <v>7411</v>
      </c>
      <c r="D16" s="269" t="str">
        <f t="shared" si="0"/>
        <v>-</v>
      </c>
      <c r="E16" s="269" t="s">
        <v>7404</v>
      </c>
      <c r="F16" s="269" t="s">
        <v>7404</v>
      </c>
      <c r="G16" s="269" t="s">
        <v>7404</v>
      </c>
      <c r="H16" s="269" t="s">
        <v>7404</v>
      </c>
      <c r="I16" s="269" t="s">
        <v>7404</v>
      </c>
      <c r="J16" s="269" t="s">
        <v>7404</v>
      </c>
      <c r="K16" s="269" t="s">
        <v>7404</v>
      </c>
      <c r="L16" s="269" t="s">
        <v>7404</v>
      </c>
      <c r="M16" s="269" t="s">
        <v>7404</v>
      </c>
      <c r="N16" s="269" t="s">
        <v>7404</v>
      </c>
      <c r="O16" s="269" t="s">
        <v>7404</v>
      </c>
      <c r="P16" s="269" t="s">
        <v>7404</v>
      </c>
      <c r="Q16" s="269" t="s">
        <v>7404</v>
      </c>
      <c r="R16" s="269" t="s">
        <v>7404</v>
      </c>
      <c r="S16" s="269" t="s">
        <v>7404</v>
      </c>
      <c r="T16" s="269" t="s">
        <v>7404</v>
      </c>
      <c r="U16" s="269" t="s">
        <v>7404</v>
      </c>
      <c r="V16" s="269" t="s">
        <v>7404</v>
      </c>
      <c r="W16" s="269" t="s">
        <v>7404</v>
      </c>
      <c r="X16" s="269" t="s">
        <v>7404</v>
      </c>
      <c r="Y16" s="269" t="s">
        <v>7404</v>
      </c>
      <c r="Z16" s="269" t="s">
        <v>7404</v>
      </c>
      <c r="AA16" s="269">
        <v>3.9</v>
      </c>
      <c r="AB16" s="269">
        <v>3.9</v>
      </c>
      <c r="AC16" s="269">
        <v>3.8</v>
      </c>
      <c r="AD16" s="269" t="s">
        <v>7404</v>
      </c>
      <c r="AE16" s="269" t="s">
        <v>7404</v>
      </c>
      <c r="AF16" s="269" t="s">
        <v>7404</v>
      </c>
      <c r="AG16" s="269" t="s">
        <v>7404</v>
      </c>
      <c r="AH16" s="269" t="s">
        <v>7404</v>
      </c>
      <c r="AI16" s="269" t="s">
        <v>7404</v>
      </c>
      <c r="AJ16" s="269" t="s">
        <v>7404</v>
      </c>
      <c r="AK16" s="269" t="s">
        <v>7404</v>
      </c>
      <c r="AL16" s="269" t="s">
        <v>7404</v>
      </c>
      <c r="AM16" s="269" t="s">
        <v>7404</v>
      </c>
      <c r="AN16" s="269" t="str">
        <f>_xlfn.IFNA(VLOOKUP(C16,'INFORM Severity - hidden'!$C$5:$G$155,5,FALSE),"-")</f>
        <v>-</v>
      </c>
    </row>
    <row r="17" spans="1:40" x14ac:dyDescent="0.25">
      <c r="A17"/>
      <c r="B17"/>
      <c r="C17" t="s">
        <v>7412</v>
      </c>
      <c r="D17" s="269" t="str">
        <f t="shared" si="0"/>
        <v>-</v>
      </c>
      <c r="E17" s="269" t="s">
        <v>7404</v>
      </c>
      <c r="F17" s="269" t="s">
        <v>7404</v>
      </c>
      <c r="G17" s="269" t="s">
        <v>7404</v>
      </c>
      <c r="H17" s="269" t="s">
        <v>7404</v>
      </c>
      <c r="I17" s="269" t="s">
        <v>7404</v>
      </c>
      <c r="J17" s="269" t="s">
        <v>7404</v>
      </c>
      <c r="K17" s="269" t="s">
        <v>7404</v>
      </c>
      <c r="L17" s="269" t="s">
        <v>7404</v>
      </c>
      <c r="M17" s="269" t="s">
        <v>7404</v>
      </c>
      <c r="N17" s="269" t="s">
        <v>7404</v>
      </c>
      <c r="O17" s="269" t="s">
        <v>7404</v>
      </c>
      <c r="P17" s="269" t="s">
        <v>7404</v>
      </c>
      <c r="Q17" s="269" t="s">
        <v>7404</v>
      </c>
      <c r="R17" s="269" t="s">
        <v>7404</v>
      </c>
      <c r="S17" s="269" t="s">
        <v>7404</v>
      </c>
      <c r="T17" s="269" t="s">
        <v>7404</v>
      </c>
      <c r="U17" s="269" t="s">
        <v>7404</v>
      </c>
      <c r="V17" s="269">
        <v>2.9</v>
      </c>
      <c r="W17" s="269">
        <v>3.2</v>
      </c>
      <c r="X17" s="269">
        <v>3.2</v>
      </c>
      <c r="Y17" s="269">
        <v>3.2</v>
      </c>
      <c r="Z17" s="269">
        <v>2.9</v>
      </c>
      <c r="AA17" s="269">
        <v>2.9</v>
      </c>
      <c r="AB17" s="269">
        <v>2.9</v>
      </c>
      <c r="AC17" s="269" t="s">
        <v>7404</v>
      </c>
      <c r="AD17" s="269" t="s">
        <v>7404</v>
      </c>
      <c r="AE17" s="269" t="s">
        <v>7404</v>
      </c>
      <c r="AF17" s="269" t="s">
        <v>7404</v>
      </c>
      <c r="AG17" s="269" t="s">
        <v>7404</v>
      </c>
      <c r="AH17" s="269" t="s">
        <v>7404</v>
      </c>
      <c r="AI17" s="269" t="s">
        <v>7404</v>
      </c>
      <c r="AJ17" s="269" t="s">
        <v>7404</v>
      </c>
      <c r="AK17" s="269" t="s">
        <v>7404</v>
      </c>
      <c r="AL17" s="269" t="s">
        <v>7404</v>
      </c>
      <c r="AM17" s="269" t="s">
        <v>7404</v>
      </c>
      <c r="AN17" s="269" t="str">
        <f>_xlfn.IFNA(VLOOKUP(C17,'INFORM Severity - hidden'!$C$5:$G$155,5,FALSE),"-")</f>
        <v>-</v>
      </c>
    </row>
    <row r="18" spans="1:40" x14ac:dyDescent="0.25">
      <c r="A18" t="s">
        <v>192</v>
      </c>
      <c r="B18" t="s">
        <v>190</v>
      </c>
      <c r="C18" t="s">
        <v>191</v>
      </c>
      <c r="D18" s="269" t="str">
        <f t="shared" si="0"/>
        <v>Stable</v>
      </c>
      <c r="E18" s="269" t="s">
        <v>7404</v>
      </c>
      <c r="F18" s="269">
        <v>3.3</v>
      </c>
      <c r="G18" s="269">
        <v>3.3</v>
      </c>
      <c r="H18" s="269">
        <v>3.1</v>
      </c>
      <c r="I18" s="269">
        <v>3.1</v>
      </c>
      <c r="J18" s="269">
        <v>3.1</v>
      </c>
      <c r="K18" s="269">
        <v>3.1</v>
      </c>
      <c r="L18" s="269">
        <v>3.1</v>
      </c>
      <c r="M18" s="269">
        <v>3.1</v>
      </c>
      <c r="N18" s="269">
        <v>3.2</v>
      </c>
      <c r="O18" s="269">
        <v>3.2</v>
      </c>
      <c r="P18" s="269">
        <v>3.2</v>
      </c>
      <c r="Q18" s="269">
        <v>3.2</v>
      </c>
      <c r="R18" s="269">
        <v>3.2</v>
      </c>
      <c r="S18" s="269">
        <v>3.1</v>
      </c>
      <c r="T18" s="269">
        <v>3.1</v>
      </c>
      <c r="U18" s="269">
        <v>3.2</v>
      </c>
      <c r="V18" s="269">
        <v>3.3</v>
      </c>
      <c r="W18" s="269">
        <v>3.3</v>
      </c>
      <c r="X18" s="269">
        <v>3.3</v>
      </c>
      <c r="Y18" s="269">
        <v>3.3</v>
      </c>
      <c r="Z18" s="269">
        <v>3.3</v>
      </c>
      <c r="AA18" s="269">
        <v>3.3</v>
      </c>
      <c r="AB18" s="269">
        <v>3.3</v>
      </c>
      <c r="AC18" s="269">
        <v>3.2</v>
      </c>
      <c r="AD18" s="269">
        <v>3.2</v>
      </c>
      <c r="AE18" s="269">
        <v>3.2</v>
      </c>
      <c r="AF18" s="269">
        <v>3.2</v>
      </c>
      <c r="AG18" s="269">
        <v>3.2</v>
      </c>
      <c r="AH18" s="269">
        <v>3.2</v>
      </c>
      <c r="AI18" s="269">
        <v>3.3</v>
      </c>
      <c r="AJ18" s="269">
        <v>3.3</v>
      </c>
      <c r="AK18" s="269">
        <v>3.2</v>
      </c>
      <c r="AL18" s="269">
        <v>3.2</v>
      </c>
      <c r="AM18" s="269">
        <v>3.3</v>
      </c>
      <c r="AN18" s="269">
        <f>_xlfn.IFNA(VLOOKUP(C18,'INFORM Severity - hidden'!$C$5:$G$155,5,FALSE),"-")</f>
        <v>3.3</v>
      </c>
    </row>
    <row r="19" spans="1:40" x14ac:dyDescent="0.25">
      <c r="A19"/>
      <c r="B19"/>
      <c r="C19" t="s">
        <v>7413</v>
      </c>
      <c r="D19" s="269" t="str">
        <f t="shared" si="0"/>
        <v>-</v>
      </c>
      <c r="E19" s="269" t="s">
        <v>7404</v>
      </c>
      <c r="F19" s="269" t="s">
        <v>7404</v>
      </c>
      <c r="G19" s="269" t="s">
        <v>7404</v>
      </c>
      <c r="H19" s="269" t="s">
        <v>7404</v>
      </c>
      <c r="I19" s="269" t="s">
        <v>7404</v>
      </c>
      <c r="J19" s="269" t="s">
        <v>7404</v>
      </c>
      <c r="K19" s="269" t="s">
        <v>7404</v>
      </c>
      <c r="L19" s="269">
        <v>3.1</v>
      </c>
      <c r="M19" s="269">
        <v>3.1</v>
      </c>
      <c r="N19" s="269">
        <v>3.2</v>
      </c>
      <c r="O19" s="269">
        <v>3.2</v>
      </c>
      <c r="P19" s="269">
        <v>3.2</v>
      </c>
      <c r="Q19" s="269">
        <v>3.2</v>
      </c>
      <c r="R19" s="269">
        <v>3.2</v>
      </c>
      <c r="S19" s="269">
        <v>3.2</v>
      </c>
      <c r="T19" s="269">
        <v>3.2</v>
      </c>
      <c r="U19" s="269">
        <v>3.2</v>
      </c>
      <c r="V19" s="269">
        <v>3.1</v>
      </c>
      <c r="W19" s="269">
        <v>3.3</v>
      </c>
      <c r="X19" s="269">
        <v>3.3</v>
      </c>
      <c r="Y19" s="269">
        <v>3.3</v>
      </c>
      <c r="Z19" s="269">
        <v>3.3</v>
      </c>
      <c r="AA19" s="269" t="s">
        <v>7404</v>
      </c>
      <c r="AB19" s="269" t="s">
        <v>7404</v>
      </c>
      <c r="AC19" s="269" t="s">
        <v>7404</v>
      </c>
      <c r="AD19" s="269" t="s">
        <v>7404</v>
      </c>
      <c r="AE19" s="269" t="s">
        <v>7404</v>
      </c>
      <c r="AF19" s="269" t="s">
        <v>7404</v>
      </c>
      <c r="AG19" s="269" t="s">
        <v>7404</v>
      </c>
      <c r="AH19" s="269" t="s">
        <v>7404</v>
      </c>
      <c r="AI19" s="269" t="s">
        <v>7404</v>
      </c>
      <c r="AJ19" s="269" t="s">
        <v>7404</v>
      </c>
      <c r="AK19" s="269" t="s">
        <v>7404</v>
      </c>
      <c r="AL19" s="269" t="s">
        <v>7404</v>
      </c>
      <c r="AM19" s="269" t="s">
        <v>7404</v>
      </c>
      <c r="AN19" s="269" t="str">
        <f>_xlfn.IFNA(VLOOKUP(C19,'INFORM Severity - hidden'!$C$5:$G$155,5,FALSE),"-")</f>
        <v>-</v>
      </c>
    </row>
    <row r="20" spans="1:40" x14ac:dyDescent="0.25">
      <c r="A20"/>
      <c r="B20"/>
      <c r="C20" t="s">
        <v>7414</v>
      </c>
      <c r="D20" s="269" t="str">
        <f t="shared" si="0"/>
        <v>-</v>
      </c>
      <c r="E20" s="269" t="s">
        <v>7404</v>
      </c>
      <c r="F20" s="269" t="s">
        <v>7404</v>
      </c>
      <c r="G20" s="269" t="s">
        <v>7404</v>
      </c>
      <c r="H20" s="269" t="s">
        <v>7404</v>
      </c>
      <c r="I20" s="269" t="s">
        <v>7404</v>
      </c>
      <c r="J20" s="269" t="s">
        <v>7404</v>
      </c>
      <c r="K20" s="269" t="s">
        <v>7404</v>
      </c>
      <c r="L20" s="269" t="s">
        <v>7404</v>
      </c>
      <c r="M20" s="269" t="s">
        <v>7404</v>
      </c>
      <c r="N20" s="269" t="s">
        <v>7404</v>
      </c>
      <c r="O20" s="269" t="s">
        <v>7404</v>
      </c>
      <c r="P20" s="269" t="s">
        <v>7404</v>
      </c>
      <c r="Q20" s="269" t="s">
        <v>7404</v>
      </c>
      <c r="R20" s="269" t="s">
        <v>7404</v>
      </c>
      <c r="S20" s="269" t="s">
        <v>7404</v>
      </c>
      <c r="T20" s="269" t="s">
        <v>7404</v>
      </c>
      <c r="U20" s="269" t="s">
        <v>7404</v>
      </c>
      <c r="V20" s="269">
        <v>2.4</v>
      </c>
      <c r="W20" s="269">
        <v>2.5</v>
      </c>
      <c r="X20" s="269">
        <v>2.5</v>
      </c>
      <c r="Y20" s="269">
        <v>2.5</v>
      </c>
      <c r="Z20" s="269">
        <v>2.5</v>
      </c>
      <c r="AA20" s="269">
        <v>2.6</v>
      </c>
      <c r="AB20" s="269">
        <v>2.6</v>
      </c>
      <c r="AC20" s="269" t="s">
        <v>7404</v>
      </c>
      <c r="AD20" s="269" t="s">
        <v>7404</v>
      </c>
      <c r="AE20" s="269" t="s">
        <v>7404</v>
      </c>
      <c r="AF20" s="269" t="s">
        <v>7404</v>
      </c>
      <c r="AG20" s="269" t="s">
        <v>7404</v>
      </c>
      <c r="AH20" s="269" t="s">
        <v>7404</v>
      </c>
      <c r="AI20" s="269" t="s">
        <v>7404</v>
      </c>
      <c r="AJ20" s="269" t="s">
        <v>7404</v>
      </c>
      <c r="AK20" s="269" t="s">
        <v>7404</v>
      </c>
      <c r="AL20" s="269" t="s">
        <v>7404</v>
      </c>
      <c r="AM20" s="269" t="s">
        <v>7404</v>
      </c>
      <c r="AN20" s="269" t="str">
        <f>_xlfn.IFNA(VLOOKUP(C20,'INFORM Severity - hidden'!$C$5:$G$155,5,FALSE),"-")</f>
        <v>-</v>
      </c>
    </row>
    <row r="21" spans="1:40" x14ac:dyDescent="0.25">
      <c r="A21"/>
      <c r="B21"/>
      <c r="C21" t="s">
        <v>7415</v>
      </c>
      <c r="D21" s="269" t="str">
        <f t="shared" si="0"/>
        <v>-</v>
      </c>
      <c r="E21" s="269" t="s">
        <v>7404</v>
      </c>
      <c r="F21" s="269" t="s">
        <v>7404</v>
      </c>
      <c r="G21" s="269" t="s">
        <v>7404</v>
      </c>
      <c r="H21" s="269" t="s">
        <v>7404</v>
      </c>
      <c r="I21" s="269" t="s">
        <v>7404</v>
      </c>
      <c r="J21" s="269" t="s">
        <v>7404</v>
      </c>
      <c r="K21" s="269" t="s">
        <v>7404</v>
      </c>
      <c r="L21" s="269" t="s">
        <v>7404</v>
      </c>
      <c r="M21" s="269" t="s">
        <v>7404</v>
      </c>
      <c r="N21" s="269" t="s">
        <v>7404</v>
      </c>
      <c r="O21" s="269" t="s">
        <v>7404</v>
      </c>
      <c r="P21" s="269" t="s">
        <v>7404</v>
      </c>
      <c r="Q21" s="269" t="s">
        <v>7404</v>
      </c>
      <c r="R21" s="269" t="s">
        <v>7404</v>
      </c>
      <c r="S21" s="269" t="s">
        <v>7404</v>
      </c>
      <c r="T21" s="269" t="s">
        <v>7404</v>
      </c>
      <c r="U21" s="269" t="s">
        <v>7404</v>
      </c>
      <c r="V21" s="269" t="s">
        <v>7404</v>
      </c>
      <c r="W21" s="269" t="s">
        <v>7404</v>
      </c>
      <c r="X21" s="269" t="s">
        <v>7404</v>
      </c>
      <c r="Y21" s="269">
        <v>2.1</v>
      </c>
      <c r="Z21" s="269">
        <v>2.1</v>
      </c>
      <c r="AA21" s="269">
        <v>2.4</v>
      </c>
      <c r="AB21" s="269" t="s">
        <v>7404</v>
      </c>
      <c r="AC21" s="269" t="s">
        <v>7404</v>
      </c>
      <c r="AD21" s="269" t="s">
        <v>7404</v>
      </c>
      <c r="AE21" s="269" t="s">
        <v>7404</v>
      </c>
      <c r="AF21" s="269" t="s">
        <v>7404</v>
      </c>
      <c r="AG21" s="269" t="s">
        <v>7404</v>
      </c>
      <c r="AH21" s="269" t="s">
        <v>7404</v>
      </c>
      <c r="AI21" s="269" t="s">
        <v>7404</v>
      </c>
      <c r="AJ21" s="269" t="s">
        <v>7404</v>
      </c>
      <c r="AK21" s="269" t="s">
        <v>7404</v>
      </c>
      <c r="AL21" s="269" t="s">
        <v>7404</v>
      </c>
      <c r="AM21" s="269" t="s">
        <v>7404</v>
      </c>
      <c r="AN21" s="269" t="str">
        <f>_xlfn.IFNA(VLOOKUP(C21,'INFORM Severity - hidden'!$C$5:$G$155,5,FALSE),"-")</f>
        <v>-</v>
      </c>
    </row>
    <row r="22" spans="1:40" x14ac:dyDescent="0.25">
      <c r="A22"/>
      <c r="B22"/>
      <c r="C22" t="s">
        <v>7416</v>
      </c>
      <c r="D22" s="269" t="str">
        <f t="shared" si="0"/>
        <v>-</v>
      </c>
      <c r="E22" s="269" t="s">
        <v>7404</v>
      </c>
      <c r="F22" s="269" t="s">
        <v>7404</v>
      </c>
      <c r="G22" s="269" t="s">
        <v>7404</v>
      </c>
      <c r="H22" s="269" t="s">
        <v>7404</v>
      </c>
      <c r="I22" s="269" t="s">
        <v>7404</v>
      </c>
      <c r="J22" s="269" t="s">
        <v>7404</v>
      </c>
      <c r="K22" s="269" t="s">
        <v>7404</v>
      </c>
      <c r="L22" s="269" t="s">
        <v>7404</v>
      </c>
      <c r="M22" s="269" t="s">
        <v>7404</v>
      </c>
      <c r="N22" s="269">
        <v>1.7</v>
      </c>
      <c r="O22" s="269">
        <v>1.7</v>
      </c>
      <c r="P22" s="269">
        <v>1.7</v>
      </c>
      <c r="Q22" s="269">
        <v>1.7</v>
      </c>
      <c r="R22" s="269">
        <v>1.7</v>
      </c>
      <c r="S22" s="269" t="s">
        <v>7404</v>
      </c>
      <c r="T22" s="269" t="s">
        <v>7404</v>
      </c>
      <c r="U22" s="269" t="s">
        <v>7404</v>
      </c>
      <c r="V22" s="269" t="s">
        <v>7404</v>
      </c>
      <c r="W22" s="269" t="s">
        <v>7404</v>
      </c>
      <c r="X22" s="269" t="s">
        <v>7404</v>
      </c>
      <c r="Y22" s="269" t="s">
        <v>7404</v>
      </c>
      <c r="Z22" s="269" t="s">
        <v>7404</v>
      </c>
      <c r="AA22" s="269" t="s">
        <v>7404</v>
      </c>
      <c r="AB22" s="269" t="s">
        <v>7404</v>
      </c>
      <c r="AC22" s="269" t="s">
        <v>7404</v>
      </c>
      <c r="AD22" s="269" t="s">
        <v>7404</v>
      </c>
      <c r="AE22" s="269" t="s">
        <v>7404</v>
      </c>
      <c r="AF22" s="269" t="s">
        <v>7404</v>
      </c>
      <c r="AG22" s="269" t="s">
        <v>7404</v>
      </c>
      <c r="AH22" s="269" t="s">
        <v>7404</v>
      </c>
      <c r="AI22" s="269" t="s">
        <v>7404</v>
      </c>
      <c r="AJ22" s="269" t="s">
        <v>7404</v>
      </c>
      <c r="AK22" s="269" t="s">
        <v>7404</v>
      </c>
      <c r="AL22" s="269" t="s">
        <v>7404</v>
      </c>
      <c r="AM22" s="269" t="s">
        <v>7404</v>
      </c>
      <c r="AN22" s="269" t="str">
        <f>_xlfn.IFNA(VLOOKUP(C22,'INFORM Severity - hidden'!$C$5:$G$155,5,FALSE),"-")</f>
        <v>-</v>
      </c>
    </row>
    <row r="23" spans="1:40" x14ac:dyDescent="0.25">
      <c r="A23"/>
      <c r="B23"/>
      <c r="C23" t="s">
        <v>7417</v>
      </c>
      <c r="D23" s="269" t="str">
        <f t="shared" si="0"/>
        <v>-</v>
      </c>
      <c r="E23" s="269" t="s">
        <v>7404</v>
      </c>
      <c r="F23" s="269">
        <v>0.8</v>
      </c>
      <c r="G23" s="269" t="s">
        <v>7404</v>
      </c>
      <c r="H23" s="269" t="s">
        <v>7404</v>
      </c>
      <c r="I23" s="269" t="s">
        <v>7404</v>
      </c>
      <c r="J23" s="269" t="s">
        <v>7404</v>
      </c>
      <c r="K23" s="269" t="s">
        <v>7404</v>
      </c>
      <c r="L23" s="269" t="s">
        <v>7404</v>
      </c>
      <c r="M23" s="269" t="s">
        <v>7404</v>
      </c>
      <c r="N23" s="269" t="s">
        <v>7404</v>
      </c>
      <c r="O23" s="269" t="s">
        <v>7404</v>
      </c>
      <c r="P23" s="269" t="s">
        <v>7404</v>
      </c>
      <c r="Q23" s="269" t="s">
        <v>7404</v>
      </c>
      <c r="R23" s="269" t="s">
        <v>7404</v>
      </c>
      <c r="S23" s="269" t="s">
        <v>7404</v>
      </c>
      <c r="T23" s="269" t="s">
        <v>7404</v>
      </c>
      <c r="U23" s="269" t="s">
        <v>7404</v>
      </c>
      <c r="V23" s="269" t="s">
        <v>7404</v>
      </c>
      <c r="W23" s="269" t="s">
        <v>7404</v>
      </c>
      <c r="X23" s="269" t="s">
        <v>7404</v>
      </c>
      <c r="Y23" s="269" t="s">
        <v>7404</v>
      </c>
      <c r="Z23" s="269" t="s">
        <v>7404</v>
      </c>
      <c r="AA23" s="269" t="s">
        <v>7404</v>
      </c>
      <c r="AB23" s="269" t="s">
        <v>7404</v>
      </c>
      <c r="AC23" s="269" t="s">
        <v>7404</v>
      </c>
      <c r="AD23" s="269" t="s">
        <v>7404</v>
      </c>
      <c r="AE23" s="269" t="s">
        <v>7404</v>
      </c>
      <c r="AF23" s="269" t="s">
        <v>7404</v>
      </c>
      <c r="AG23" s="269" t="s">
        <v>7404</v>
      </c>
      <c r="AH23" s="269" t="s">
        <v>7404</v>
      </c>
      <c r="AI23" s="269" t="s">
        <v>7404</v>
      </c>
      <c r="AJ23" s="269" t="s">
        <v>7404</v>
      </c>
      <c r="AK23" s="269" t="s">
        <v>7404</v>
      </c>
      <c r="AL23" s="269" t="s">
        <v>7404</v>
      </c>
      <c r="AM23" s="269" t="s">
        <v>7404</v>
      </c>
      <c r="AN23" s="269" t="str">
        <f>_xlfn.IFNA(VLOOKUP(C23,'INFORM Severity - hidden'!$C$5:$G$155,5,FALSE),"-")</f>
        <v>-</v>
      </c>
    </row>
    <row r="24" spans="1:40" x14ac:dyDescent="0.25">
      <c r="A24" t="s">
        <v>541</v>
      </c>
      <c r="B24" t="s">
        <v>539</v>
      </c>
      <c r="C24" t="s">
        <v>540</v>
      </c>
      <c r="D24" s="269" t="str">
        <f t="shared" si="0"/>
        <v>Decreasing</v>
      </c>
      <c r="E24" s="269" t="s">
        <v>7404</v>
      </c>
      <c r="F24" s="269">
        <v>1.7</v>
      </c>
      <c r="G24" s="269">
        <v>1.7</v>
      </c>
      <c r="H24" s="269">
        <v>2.2000000000000002</v>
      </c>
      <c r="I24" s="269">
        <v>2.4</v>
      </c>
      <c r="J24" s="269">
        <v>2.4</v>
      </c>
      <c r="K24" s="269">
        <v>2.4</v>
      </c>
      <c r="L24" s="269">
        <v>2.4</v>
      </c>
      <c r="M24" s="269">
        <v>2.4</v>
      </c>
      <c r="N24" s="269">
        <v>2.4</v>
      </c>
      <c r="O24" s="269">
        <v>2.2000000000000002</v>
      </c>
      <c r="P24" s="269">
        <v>2.2000000000000002</v>
      </c>
      <c r="Q24" s="269">
        <v>2.2000000000000002</v>
      </c>
      <c r="R24" s="269">
        <v>2.2000000000000002</v>
      </c>
      <c r="S24" s="269">
        <v>2.2000000000000002</v>
      </c>
      <c r="T24" s="269">
        <v>2.2000000000000002</v>
      </c>
      <c r="U24" s="269">
        <v>2.2000000000000002</v>
      </c>
      <c r="V24" s="269">
        <v>2.2000000000000002</v>
      </c>
      <c r="W24" s="269">
        <v>2.2000000000000002</v>
      </c>
      <c r="X24" s="269">
        <v>2.2000000000000002</v>
      </c>
      <c r="Y24" s="269">
        <v>2.2999999999999998</v>
      </c>
      <c r="Z24" s="269">
        <v>2.2999999999999998</v>
      </c>
      <c r="AA24" s="269">
        <v>2.4</v>
      </c>
      <c r="AB24" s="269">
        <v>2.4</v>
      </c>
      <c r="AC24" s="269">
        <v>2.5</v>
      </c>
      <c r="AD24" s="269">
        <v>2.5</v>
      </c>
      <c r="AE24" s="269">
        <v>2.5</v>
      </c>
      <c r="AF24" s="269">
        <v>2.5</v>
      </c>
      <c r="AG24" s="269">
        <v>2.5</v>
      </c>
      <c r="AH24" s="269">
        <v>2.5</v>
      </c>
      <c r="AI24" s="269">
        <v>2.6</v>
      </c>
      <c r="AJ24" s="269">
        <v>2.6</v>
      </c>
      <c r="AK24" s="269">
        <v>2.6</v>
      </c>
      <c r="AL24" s="269">
        <v>2.6</v>
      </c>
      <c r="AM24" s="269">
        <v>2.5</v>
      </c>
      <c r="AN24" s="269">
        <f>_xlfn.IFNA(VLOOKUP(C24,'INFORM Severity - hidden'!$C$5:$G$155,5,FALSE),"-")</f>
        <v>2.5</v>
      </c>
    </row>
    <row r="25" spans="1:40" x14ac:dyDescent="0.25">
      <c r="A25" t="s">
        <v>254</v>
      </c>
      <c r="B25" t="s">
        <v>252</v>
      </c>
      <c r="C25" t="s">
        <v>253</v>
      </c>
      <c r="D25" s="269" t="str">
        <f t="shared" si="0"/>
        <v>Stable</v>
      </c>
      <c r="E25" s="269" t="s">
        <v>7404</v>
      </c>
      <c r="F25" s="269">
        <v>4</v>
      </c>
      <c r="G25" s="269">
        <v>4</v>
      </c>
      <c r="H25" s="269">
        <v>4</v>
      </c>
      <c r="I25" s="269">
        <v>4</v>
      </c>
      <c r="J25" s="269">
        <v>4</v>
      </c>
      <c r="K25" s="269">
        <v>4</v>
      </c>
      <c r="L25" s="269">
        <v>4</v>
      </c>
      <c r="M25" s="269">
        <v>4</v>
      </c>
      <c r="N25" s="269">
        <v>4</v>
      </c>
      <c r="O25" s="269">
        <v>3.9</v>
      </c>
      <c r="P25" s="269">
        <v>3.9</v>
      </c>
      <c r="Q25" s="269">
        <v>3.9</v>
      </c>
      <c r="R25" s="269">
        <v>3.9</v>
      </c>
      <c r="S25" s="269">
        <v>4</v>
      </c>
      <c r="T25" s="269">
        <v>4</v>
      </c>
      <c r="U25" s="269">
        <v>4</v>
      </c>
      <c r="V25" s="269">
        <v>4</v>
      </c>
      <c r="W25" s="269">
        <v>4</v>
      </c>
      <c r="X25" s="269">
        <v>4</v>
      </c>
      <c r="Y25" s="269">
        <v>4</v>
      </c>
      <c r="Z25" s="269">
        <v>4</v>
      </c>
      <c r="AA25" s="269">
        <v>4</v>
      </c>
      <c r="AB25" s="269">
        <v>4</v>
      </c>
      <c r="AC25" s="269">
        <v>4</v>
      </c>
      <c r="AD25" s="269">
        <v>4</v>
      </c>
      <c r="AE25" s="269">
        <v>4.0999999999999996</v>
      </c>
      <c r="AF25" s="269">
        <v>4.0999999999999996</v>
      </c>
      <c r="AG25" s="269">
        <v>4.0999999999999996</v>
      </c>
      <c r="AH25" s="269">
        <v>4.2</v>
      </c>
      <c r="AI25" s="269">
        <v>4.3</v>
      </c>
      <c r="AJ25" s="269">
        <v>4.3</v>
      </c>
      <c r="AK25" s="269">
        <v>4.3</v>
      </c>
      <c r="AL25" s="269">
        <v>4.3</v>
      </c>
      <c r="AM25" s="269">
        <v>4.3</v>
      </c>
      <c r="AN25" s="269">
        <f>_xlfn.IFNA(VLOOKUP(C25,'INFORM Severity - hidden'!$C$5:$G$155,5,FALSE),"-")</f>
        <v>4.3</v>
      </c>
    </row>
    <row r="26" spans="1:40" x14ac:dyDescent="0.25">
      <c r="A26"/>
      <c r="B26"/>
      <c r="C26" t="s">
        <v>7418</v>
      </c>
      <c r="D26" s="269" t="str">
        <f t="shared" si="0"/>
        <v>-</v>
      </c>
      <c r="E26" s="269" t="s">
        <v>7404</v>
      </c>
      <c r="F26" s="269" t="s">
        <v>7404</v>
      </c>
      <c r="G26" s="269" t="s">
        <v>7404</v>
      </c>
      <c r="H26" s="269" t="s">
        <v>7404</v>
      </c>
      <c r="I26" s="269" t="s">
        <v>7404</v>
      </c>
      <c r="J26" s="269" t="s">
        <v>7404</v>
      </c>
      <c r="K26" s="269" t="s">
        <v>7404</v>
      </c>
      <c r="L26" s="269" t="s">
        <v>7404</v>
      </c>
      <c r="M26" s="269" t="s">
        <v>7404</v>
      </c>
      <c r="N26" s="269" t="s">
        <v>7404</v>
      </c>
      <c r="O26" s="269" t="s">
        <v>7404</v>
      </c>
      <c r="P26" s="269">
        <v>2.2999999999999998</v>
      </c>
      <c r="Q26" s="269">
        <v>2.2999999999999998</v>
      </c>
      <c r="R26" s="269">
        <v>2.2999999999999998</v>
      </c>
      <c r="S26" s="269">
        <v>2.2999999999999998</v>
      </c>
      <c r="T26" s="269">
        <v>2.2999999999999998</v>
      </c>
      <c r="U26" s="269" t="s">
        <v>7404</v>
      </c>
      <c r="V26" s="269" t="s">
        <v>7404</v>
      </c>
      <c r="W26" s="269" t="s">
        <v>7404</v>
      </c>
      <c r="X26" s="269" t="s">
        <v>7404</v>
      </c>
      <c r="Y26" s="269" t="s">
        <v>7404</v>
      </c>
      <c r="Z26" s="269" t="s">
        <v>7404</v>
      </c>
      <c r="AA26" s="269" t="s">
        <v>7404</v>
      </c>
      <c r="AB26" s="269" t="s">
        <v>7404</v>
      </c>
      <c r="AC26" s="269" t="s">
        <v>7404</v>
      </c>
      <c r="AD26" s="269" t="s">
        <v>7404</v>
      </c>
      <c r="AE26" s="269" t="s">
        <v>7404</v>
      </c>
      <c r="AF26" s="269" t="s">
        <v>7404</v>
      </c>
      <c r="AG26" s="269" t="s">
        <v>7404</v>
      </c>
      <c r="AH26" s="269" t="s">
        <v>7404</v>
      </c>
      <c r="AI26" s="269" t="s">
        <v>7404</v>
      </c>
      <c r="AJ26" s="269" t="s">
        <v>7404</v>
      </c>
      <c r="AK26" s="269" t="s">
        <v>7404</v>
      </c>
      <c r="AL26" s="269" t="s">
        <v>7404</v>
      </c>
      <c r="AM26" s="269" t="s">
        <v>7404</v>
      </c>
      <c r="AN26" s="269" t="str">
        <f>_xlfn.IFNA(VLOOKUP(C26,'INFORM Severity - hidden'!$C$5:$G$155,5,FALSE),"-")</f>
        <v>-</v>
      </c>
    </row>
    <row r="27" spans="1:40" x14ac:dyDescent="0.25">
      <c r="A27"/>
      <c r="B27"/>
      <c r="C27" t="s">
        <v>7419</v>
      </c>
      <c r="D27" s="269" t="str">
        <f t="shared" si="0"/>
        <v>-</v>
      </c>
      <c r="E27" s="269" t="s">
        <v>7404</v>
      </c>
      <c r="F27" s="269" t="s">
        <v>7404</v>
      </c>
      <c r="G27" s="269" t="s">
        <v>7404</v>
      </c>
      <c r="H27" s="269" t="s">
        <v>7404</v>
      </c>
      <c r="I27" s="269" t="s">
        <v>7404</v>
      </c>
      <c r="J27" s="269" t="s">
        <v>7404</v>
      </c>
      <c r="K27" s="269" t="s">
        <v>7404</v>
      </c>
      <c r="L27" s="269" t="s">
        <v>7404</v>
      </c>
      <c r="M27" s="269" t="s">
        <v>7404</v>
      </c>
      <c r="N27" s="269" t="s">
        <v>7404</v>
      </c>
      <c r="O27" s="269" t="s">
        <v>7404</v>
      </c>
      <c r="P27" s="269" t="s">
        <v>7404</v>
      </c>
      <c r="Q27" s="269" t="s">
        <v>7404</v>
      </c>
      <c r="R27" s="269" t="s">
        <v>7404</v>
      </c>
      <c r="S27" s="269" t="s">
        <v>7404</v>
      </c>
      <c r="T27" s="269" t="s">
        <v>7404</v>
      </c>
      <c r="U27" s="269" t="s">
        <v>7404</v>
      </c>
      <c r="V27" s="269" t="s">
        <v>7404</v>
      </c>
      <c r="W27" s="269">
        <v>2.9</v>
      </c>
      <c r="X27" s="269">
        <v>2.9</v>
      </c>
      <c r="Y27" s="269">
        <v>2.9</v>
      </c>
      <c r="Z27" s="269">
        <v>3</v>
      </c>
      <c r="AA27" s="269" t="s">
        <v>7404</v>
      </c>
      <c r="AB27" s="269" t="s">
        <v>7404</v>
      </c>
      <c r="AC27" s="269" t="s">
        <v>7404</v>
      </c>
      <c r="AD27" s="269" t="s">
        <v>7404</v>
      </c>
      <c r="AE27" s="269" t="s">
        <v>7404</v>
      </c>
      <c r="AF27" s="269" t="s">
        <v>7404</v>
      </c>
      <c r="AG27" s="269" t="s">
        <v>7404</v>
      </c>
      <c r="AH27" s="269" t="s">
        <v>7404</v>
      </c>
      <c r="AI27" s="269" t="s">
        <v>7404</v>
      </c>
      <c r="AJ27" s="269" t="s">
        <v>7404</v>
      </c>
      <c r="AK27" s="269" t="s">
        <v>7404</v>
      </c>
      <c r="AL27" s="269" t="s">
        <v>7404</v>
      </c>
      <c r="AM27" s="269" t="s">
        <v>7404</v>
      </c>
      <c r="AN27" s="269" t="str">
        <f>_xlfn.IFNA(VLOOKUP(C27,'INFORM Severity - hidden'!$C$5:$G$155,5,FALSE),"-")</f>
        <v>-</v>
      </c>
    </row>
    <row r="28" spans="1:40" x14ac:dyDescent="0.25">
      <c r="A28"/>
      <c r="B28"/>
      <c r="C28" t="s">
        <v>7420</v>
      </c>
      <c r="D28" s="269" t="str">
        <f t="shared" si="0"/>
        <v>-</v>
      </c>
      <c r="E28" s="269" t="s">
        <v>7404</v>
      </c>
      <c r="F28" s="269" t="s">
        <v>7404</v>
      </c>
      <c r="G28" s="269" t="s">
        <v>7404</v>
      </c>
      <c r="H28" s="269" t="s">
        <v>7404</v>
      </c>
      <c r="I28" s="269" t="s">
        <v>7404</v>
      </c>
      <c r="J28" s="269" t="s">
        <v>7404</v>
      </c>
      <c r="K28" s="269" t="s">
        <v>7404</v>
      </c>
      <c r="L28" s="269" t="s">
        <v>7404</v>
      </c>
      <c r="M28" s="269" t="s">
        <v>7404</v>
      </c>
      <c r="N28" s="269" t="s">
        <v>7404</v>
      </c>
      <c r="O28" s="269" t="s">
        <v>7404</v>
      </c>
      <c r="P28" s="269" t="s">
        <v>7404</v>
      </c>
      <c r="Q28" s="269" t="s">
        <v>7404</v>
      </c>
      <c r="R28" s="269" t="s">
        <v>7404</v>
      </c>
      <c r="S28" s="269" t="s">
        <v>7404</v>
      </c>
      <c r="T28" s="269" t="s">
        <v>7404</v>
      </c>
      <c r="U28" s="269" t="s">
        <v>7404</v>
      </c>
      <c r="V28" s="269" t="s">
        <v>7404</v>
      </c>
      <c r="W28" s="269" t="s">
        <v>7404</v>
      </c>
      <c r="X28" s="269" t="s">
        <v>7404</v>
      </c>
      <c r="Y28" s="269" t="s">
        <v>7404</v>
      </c>
      <c r="Z28" s="269" t="s">
        <v>7404</v>
      </c>
      <c r="AA28" s="269" t="s">
        <v>7404</v>
      </c>
      <c r="AB28" s="269" t="s">
        <v>7404</v>
      </c>
      <c r="AC28" s="269" t="s">
        <v>7404</v>
      </c>
      <c r="AD28" s="269" t="s">
        <v>7404</v>
      </c>
      <c r="AE28" s="269" t="s">
        <v>7404</v>
      </c>
      <c r="AF28" s="269" t="s">
        <v>7404</v>
      </c>
      <c r="AG28" s="269" t="s">
        <v>7404</v>
      </c>
      <c r="AH28" s="269" t="s">
        <v>7404</v>
      </c>
      <c r="AI28" s="269" t="s">
        <v>7404</v>
      </c>
      <c r="AJ28" s="269">
        <v>2.5</v>
      </c>
      <c r="AK28" s="269" t="s">
        <v>7404</v>
      </c>
      <c r="AL28" s="269" t="s">
        <v>7404</v>
      </c>
      <c r="AM28" s="269" t="s">
        <v>7404</v>
      </c>
      <c r="AN28" s="269" t="str">
        <f>_xlfn.IFNA(VLOOKUP(C28,'INFORM Severity - hidden'!$C$5:$G$155,5,FALSE),"-")</f>
        <v>-</v>
      </c>
    </row>
    <row r="29" spans="1:40" x14ac:dyDescent="0.25">
      <c r="A29" t="s">
        <v>309</v>
      </c>
      <c r="B29" t="s">
        <v>307</v>
      </c>
      <c r="C29" t="s">
        <v>308</v>
      </c>
      <c r="D29" s="269" t="str">
        <f t="shared" si="0"/>
        <v>Increasing</v>
      </c>
      <c r="E29" s="269" t="s">
        <v>7404</v>
      </c>
      <c r="F29" s="269">
        <v>4</v>
      </c>
      <c r="G29" s="269">
        <v>4</v>
      </c>
      <c r="H29" s="269">
        <v>4.0999999999999996</v>
      </c>
      <c r="I29" s="269">
        <v>4.0999999999999996</v>
      </c>
      <c r="J29" s="269">
        <v>4</v>
      </c>
      <c r="K29" s="269">
        <v>4.0999999999999996</v>
      </c>
      <c r="L29" s="269">
        <v>3.9</v>
      </c>
      <c r="M29" s="269">
        <v>4</v>
      </c>
      <c r="N29" s="269">
        <v>4</v>
      </c>
      <c r="O29" s="269">
        <v>4</v>
      </c>
      <c r="P29" s="269">
        <v>4</v>
      </c>
      <c r="Q29" s="269">
        <v>4</v>
      </c>
      <c r="R29" s="269">
        <v>4</v>
      </c>
      <c r="S29" s="269">
        <v>3.6</v>
      </c>
      <c r="T29" s="269">
        <v>3.6</v>
      </c>
      <c r="U29" s="269">
        <v>3.5</v>
      </c>
      <c r="V29" s="269">
        <v>3.6</v>
      </c>
      <c r="W29" s="269">
        <v>3.6</v>
      </c>
      <c r="X29" s="269">
        <v>3.6</v>
      </c>
      <c r="Y29" s="269">
        <v>3.6</v>
      </c>
      <c r="Z29" s="269">
        <v>3.6</v>
      </c>
      <c r="AA29" s="269">
        <v>3.7</v>
      </c>
      <c r="AB29" s="269">
        <v>3.7</v>
      </c>
      <c r="AC29" s="269">
        <v>3.7</v>
      </c>
      <c r="AD29" s="269">
        <v>3.7</v>
      </c>
      <c r="AE29" s="269">
        <v>3.7</v>
      </c>
      <c r="AF29" s="269">
        <v>3.7</v>
      </c>
      <c r="AG29" s="269">
        <v>4.0999999999999996</v>
      </c>
      <c r="AH29" s="269">
        <v>4.0999999999999996</v>
      </c>
      <c r="AI29" s="269">
        <v>4.2</v>
      </c>
      <c r="AJ29" s="269">
        <v>4.2</v>
      </c>
      <c r="AK29" s="269">
        <v>4.2</v>
      </c>
      <c r="AL29" s="269">
        <v>4.3</v>
      </c>
      <c r="AM29" s="269">
        <v>4.3</v>
      </c>
      <c r="AN29" s="269">
        <f>_xlfn.IFNA(VLOOKUP(C29,'INFORM Severity - hidden'!$C$5:$G$155,5,FALSE),"-")</f>
        <v>4.3</v>
      </c>
    </row>
    <row r="30" spans="1:40" x14ac:dyDescent="0.25">
      <c r="A30" t="s">
        <v>309</v>
      </c>
      <c r="B30" t="s">
        <v>313</v>
      </c>
      <c r="C30" t="s">
        <v>314</v>
      </c>
      <c r="D30" s="269" t="str">
        <f t="shared" si="0"/>
        <v>Increasing</v>
      </c>
      <c r="E30" s="269" t="s">
        <v>7404</v>
      </c>
      <c r="F30" s="269">
        <v>3.6</v>
      </c>
      <c r="G30" s="269">
        <v>3.6</v>
      </c>
      <c r="H30" s="269">
        <v>3.8</v>
      </c>
      <c r="I30" s="269">
        <v>3.8</v>
      </c>
      <c r="J30" s="269">
        <v>3.8</v>
      </c>
      <c r="K30" s="269">
        <v>3.8</v>
      </c>
      <c r="L30" s="269">
        <v>3.8</v>
      </c>
      <c r="M30" s="269">
        <v>3.8</v>
      </c>
      <c r="N30" s="269">
        <v>3.7</v>
      </c>
      <c r="O30" s="269">
        <v>3.7</v>
      </c>
      <c r="P30" s="269">
        <v>3.7</v>
      </c>
      <c r="Q30" s="269">
        <v>3.7</v>
      </c>
      <c r="R30" s="269">
        <v>3.7</v>
      </c>
      <c r="S30" s="269">
        <v>3.6</v>
      </c>
      <c r="T30" s="269">
        <v>3.6</v>
      </c>
      <c r="U30" s="269">
        <v>3.6</v>
      </c>
      <c r="V30" s="269">
        <v>3.6</v>
      </c>
      <c r="W30" s="269">
        <v>3.6</v>
      </c>
      <c r="X30" s="269">
        <v>3.1</v>
      </c>
      <c r="Y30" s="269">
        <v>3.1</v>
      </c>
      <c r="Z30" s="269">
        <v>3.1</v>
      </c>
      <c r="AA30" s="269">
        <v>3.2</v>
      </c>
      <c r="AB30" s="269">
        <v>3.2</v>
      </c>
      <c r="AC30" s="269">
        <v>3.2</v>
      </c>
      <c r="AD30" s="269">
        <v>3.2</v>
      </c>
      <c r="AE30" s="269">
        <v>3.2</v>
      </c>
      <c r="AF30" s="269">
        <v>3.2</v>
      </c>
      <c r="AG30" s="269">
        <v>3.2</v>
      </c>
      <c r="AH30" s="269">
        <v>3.3</v>
      </c>
      <c r="AI30" s="269">
        <v>3.4</v>
      </c>
      <c r="AJ30" s="269">
        <v>3.4</v>
      </c>
      <c r="AK30" s="269">
        <v>3.4</v>
      </c>
      <c r="AL30" s="269">
        <v>3.7</v>
      </c>
      <c r="AM30" s="269">
        <v>3.7</v>
      </c>
      <c r="AN30" s="269">
        <f>_xlfn.IFNA(VLOOKUP(C30,'INFORM Severity - hidden'!$C$5:$G$155,5,FALSE),"-")</f>
        <v>3.7</v>
      </c>
    </row>
    <row r="31" spans="1:40" x14ac:dyDescent="0.25">
      <c r="A31" t="s">
        <v>309</v>
      </c>
      <c r="B31" t="s">
        <v>323</v>
      </c>
      <c r="C31" t="s">
        <v>324</v>
      </c>
      <c r="D31" s="269" t="str">
        <f t="shared" si="0"/>
        <v>Increasing</v>
      </c>
      <c r="E31" s="269" t="s">
        <v>7404</v>
      </c>
      <c r="F31" s="269">
        <v>3.2</v>
      </c>
      <c r="G31" s="269">
        <v>3.2</v>
      </c>
      <c r="H31" s="269">
        <v>3.5</v>
      </c>
      <c r="I31" s="269">
        <v>3.5</v>
      </c>
      <c r="J31" s="269">
        <v>3.5</v>
      </c>
      <c r="K31" s="269">
        <v>3.5</v>
      </c>
      <c r="L31" s="269">
        <v>3.6</v>
      </c>
      <c r="M31" s="269">
        <v>3.6</v>
      </c>
      <c r="N31" s="269">
        <v>3.6</v>
      </c>
      <c r="O31" s="269">
        <v>3.6</v>
      </c>
      <c r="P31" s="269">
        <v>3.6</v>
      </c>
      <c r="Q31" s="269">
        <v>3.6</v>
      </c>
      <c r="R31" s="269">
        <v>3.6</v>
      </c>
      <c r="S31" s="269">
        <v>3.1</v>
      </c>
      <c r="T31" s="269">
        <v>3.1</v>
      </c>
      <c r="U31" s="269">
        <v>3.1</v>
      </c>
      <c r="V31" s="269">
        <v>3.1</v>
      </c>
      <c r="W31" s="269">
        <v>3.1</v>
      </c>
      <c r="X31" s="269">
        <v>3.3</v>
      </c>
      <c r="Y31" s="269">
        <v>3.3</v>
      </c>
      <c r="Z31" s="269">
        <v>3.3</v>
      </c>
      <c r="AA31" s="269">
        <v>3.4</v>
      </c>
      <c r="AB31" s="269">
        <v>3.4</v>
      </c>
      <c r="AC31" s="269">
        <v>3.3</v>
      </c>
      <c r="AD31" s="269">
        <v>3.4</v>
      </c>
      <c r="AE31" s="269">
        <v>3.4</v>
      </c>
      <c r="AF31" s="269">
        <v>3.4</v>
      </c>
      <c r="AG31" s="269">
        <v>3.4</v>
      </c>
      <c r="AH31" s="269">
        <v>3.4</v>
      </c>
      <c r="AI31" s="269">
        <v>3.4</v>
      </c>
      <c r="AJ31" s="269">
        <v>3.4</v>
      </c>
      <c r="AK31" s="269">
        <v>3.4</v>
      </c>
      <c r="AL31" s="269">
        <v>3.5</v>
      </c>
      <c r="AM31" s="269">
        <v>3.5</v>
      </c>
      <c r="AN31" s="269">
        <f>_xlfn.IFNA(VLOOKUP(C31,'INFORM Severity - hidden'!$C$5:$G$155,5,FALSE),"-")</f>
        <v>3.5</v>
      </c>
    </row>
    <row r="32" spans="1:40" x14ac:dyDescent="0.25">
      <c r="A32" t="s">
        <v>309</v>
      </c>
      <c r="B32" t="s">
        <v>334</v>
      </c>
      <c r="C32" t="s">
        <v>335</v>
      </c>
      <c r="D32" s="269" t="str">
        <f t="shared" si="0"/>
        <v>Stable</v>
      </c>
      <c r="E32" s="269" t="s">
        <v>7404</v>
      </c>
      <c r="F32" s="269">
        <v>3.3</v>
      </c>
      <c r="G32" s="269">
        <v>3.3</v>
      </c>
      <c r="H32" s="269">
        <v>3.1</v>
      </c>
      <c r="I32" s="269">
        <v>3.1</v>
      </c>
      <c r="J32" s="269">
        <v>3.1</v>
      </c>
      <c r="K32" s="269">
        <v>3.1</v>
      </c>
      <c r="L32" s="269">
        <v>2.7</v>
      </c>
      <c r="M32" s="269">
        <v>2.8</v>
      </c>
      <c r="N32" s="269">
        <v>2.6</v>
      </c>
      <c r="O32" s="269">
        <v>2.6</v>
      </c>
      <c r="P32" s="269">
        <v>2.6</v>
      </c>
      <c r="Q32" s="269">
        <v>2.6</v>
      </c>
      <c r="R32" s="269">
        <v>2.6</v>
      </c>
      <c r="S32" s="269">
        <v>2.6</v>
      </c>
      <c r="T32" s="269">
        <v>2.6</v>
      </c>
      <c r="U32" s="269">
        <v>2.5</v>
      </c>
      <c r="V32" s="269">
        <v>2.6</v>
      </c>
      <c r="W32" s="269">
        <v>2.6</v>
      </c>
      <c r="X32" s="269">
        <v>2.6</v>
      </c>
      <c r="Y32" s="269">
        <v>2.5</v>
      </c>
      <c r="Z32" s="269">
        <v>2.5</v>
      </c>
      <c r="AA32" s="269">
        <v>2.6</v>
      </c>
      <c r="AB32" s="269">
        <v>2.6</v>
      </c>
      <c r="AC32" s="269">
        <v>2.8</v>
      </c>
      <c r="AD32" s="269">
        <v>2.8</v>
      </c>
      <c r="AE32" s="269">
        <v>2.8</v>
      </c>
      <c r="AF32" s="269">
        <v>2.8</v>
      </c>
      <c r="AG32" s="269">
        <v>2.8</v>
      </c>
      <c r="AH32" s="269">
        <v>2.8</v>
      </c>
      <c r="AI32" s="269">
        <v>3</v>
      </c>
      <c r="AJ32" s="269">
        <v>3</v>
      </c>
      <c r="AK32" s="269">
        <v>3</v>
      </c>
      <c r="AL32" s="269">
        <v>3</v>
      </c>
      <c r="AM32" s="269">
        <v>3</v>
      </c>
      <c r="AN32" s="269">
        <f>_xlfn.IFNA(VLOOKUP(C32,'INFORM Severity - hidden'!$C$5:$G$155,5,FALSE),"-")</f>
        <v>3</v>
      </c>
    </row>
    <row r="33" spans="1:40" x14ac:dyDescent="0.25">
      <c r="A33" t="s">
        <v>347</v>
      </c>
      <c r="B33" t="s">
        <v>345</v>
      </c>
      <c r="C33" t="s">
        <v>346</v>
      </c>
      <c r="D33" s="269" t="str">
        <f t="shared" si="0"/>
        <v>Stable</v>
      </c>
      <c r="E33" s="269" t="s">
        <v>7404</v>
      </c>
      <c r="F33" s="269">
        <v>4.4000000000000004</v>
      </c>
      <c r="G33" s="269">
        <v>4.4000000000000004</v>
      </c>
      <c r="H33" s="269">
        <v>4.4000000000000004</v>
      </c>
      <c r="I33" s="269">
        <v>4.2</v>
      </c>
      <c r="J33" s="269">
        <v>4.2</v>
      </c>
      <c r="K33" s="269">
        <v>4.2</v>
      </c>
      <c r="L33" s="269">
        <v>4.2</v>
      </c>
      <c r="M33" s="269">
        <v>4.2</v>
      </c>
      <c r="N33" s="269">
        <v>4.2</v>
      </c>
      <c r="O33" s="269">
        <v>4.2</v>
      </c>
      <c r="P33" s="269">
        <v>4.2</v>
      </c>
      <c r="Q33" s="269">
        <v>4.2</v>
      </c>
      <c r="R33" s="269">
        <v>4</v>
      </c>
      <c r="S33" s="269">
        <v>4.2</v>
      </c>
      <c r="T33" s="269">
        <v>4.2</v>
      </c>
      <c r="U33" s="269">
        <v>4.2</v>
      </c>
      <c r="V33" s="269">
        <v>4.2</v>
      </c>
      <c r="W33" s="269">
        <v>4.2</v>
      </c>
      <c r="X33" s="269">
        <v>4.2</v>
      </c>
      <c r="Y33" s="269">
        <v>4.2</v>
      </c>
      <c r="Z33" s="269">
        <v>4.5</v>
      </c>
      <c r="AA33" s="269">
        <v>4.5</v>
      </c>
      <c r="AB33" s="269">
        <v>4.5</v>
      </c>
      <c r="AC33" s="269">
        <v>4.5</v>
      </c>
      <c r="AD33" s="269">
        <v>4.5</v>
      </c>
      <c r="AE33" s="269">
        <v>4.5</v>
      </c>
      <c r="AF33" s="269">
        <v>4.5</v>
      </c>
      <c r="AG33" s="269">
        <v>4.5</v>
      </c>
      <c r="AH33" s="269">
        <v>4.5</v>
      </c>
      <c r="AI33" s="269">
        <v>4.5999999999999996</v>
      </c>
      <c r="AJ33" s="269">
        <v>4.5999999999999996</v>
      </c>
      <c r="AK33" s="269">
        <v>4.5999999999999996</v>
      </c>
      <c r="AL33" s="269">
        <v>4.5999999999999996</v>
      </c>
      <c r="AM33" s="269">
        <v>4.5999999999999996</v>
      </c>
      <c r="AN33" s="269">
        <f>_xlfn.IFNA(VLOOKUP(C33,'INFORM Severity - hidden'!$C$5:$G$155,5,FALSE),"-")</f>
        <v>4.5999999999999996</v>
      </c>
    </row>
    <row r="34" spans="1:40" x14ac:dyDescent="0.25">
      <c r="A34"/>
      <c r="B34"/>
      <c r="C34" t="s">
        <v>7421</v>
      </c>
      <c r="D34" s="269" t="str">
        <f t="shared" si="0"/>
        <v>-</v>
      </c>
      <c r="E34" s="269" t="s">
        <v>7404</v>
      </c>
      <c r="F34" s="269" t="s">
        <v>7404</v>
      </c>
      <c r="G34" s="269" t="s">
        <v>7404</v>
      </c>
      <c r="H34" s="269" t="s">
        <v>7404</v>
      </c>
      <c r="I34" s="269" t="s">
        <v>7404</v>
      </c>
      <c r="J34" s="269" t="s">
        <v>7404</v>
      </c>
      <c r="K34" s="269" t="s">
        <v>7404</v>
      </c>
      <c r="L34" s="269" t="s">
        <v>7404</v>
      </c>
      <c r="M34" s="269" t="s">
        <v>7404</v>
      </c>
      <c r="N34" s="269" t="s">
        <v>7404</v>
      </c>
      <c r="O34" s="269" t="s">
        <v>7404</v>
      </c>
      <c r="P34" s="269">
        <v>2.7</v>
      </c>
      <c r="Q34" s="269">
        <v>2.7</v>
      </c>
      <c r="R34" s="269">
        <v>2.5</v>
      </c>
      <c r="S34" s="269">
        <v>2.7</v>
      </c>
      <c r="T34" s="269">
        <v>2.7</v>
      </c>
      <c r="U34" s="269" t="s">
        <v>7404</v>
      </c>
      <c r="V34" s="269" t="s">
        <v>7404</v>
      </c>
      <c r="W34" s="269" t="s">
        <v>7404</v>
      </c>
      <c r="X34" s="269" t="s">
        <v>7404</v>
      </c>
      <c r="Y34" s="269" t="s">
        <v>7404</v>
      </c>
      <c r="Z34" s="269" t="s">
        <v>7404</v>
      </c>
      <c r="AA34" s="269" t="s">
        <v>7404</v>
      </c>
      <c r="AB34" s="269" t="s">
        <v>7404</v>
      </c>
      <c r="AC34" s="269" t="s">
        <v>7404</v>
      </c>
      <c r="AD34" s="269" t="s">
        <v>7404</v>
      </c>
      <c r="AE34" s="269" t="s">
        <v>7404</v>
      </c>
      <c r="AF34" s="269" t="s">
        <v>7404</v>
      </c>
      <c r="AG34" s="269" t="s">
        <v>7404</v>
      </c>
      <c r="AH34" s="269" t="s">
        <v>7404</v>
      </c>
      <c r="AI34" s="269" t="s">
        <v>7404</v>
      </c>
      <c r="AJ34" s="269" t="s">
        <v>7404</v>
      </c>
      <c r="AK34" s="269" t="s">
        <v>7404</v>
      </c>
      <c r="AL34" s="269" t="s">
        <v>7404</v>
      </c>
      <c r="AM34" s="269" t="s">
        <v>7404</v>
      </c>
      <c r="AN34" s="269" t="str">
        <f>_xlfn.IFNA(VLOOKUP(C34,'INFORM Severity - hidden'!$C$5:$G$155,5,FALSE),"-")</f>
        <v>-</v>
      </c>
    </row>
    <row r="35" spans="1:40" x14ac:dyDescent="0.25">
      <c r="A35"/>
      <c r="B35"/>
      <c r="C35" t="s">
        <v>7422</v>
      </c>
      <c r="D35" s="269" t="str">
        <f t="shared" si="0"/>
        <v>-</v>
      </c>
      <c r="E35" s="269" t="s">
        <v>7404</v>
      </c>
      <c r="F35" s="269" t="s">
        <v>7404</v>
      </c>
      <c r="G35" s="269" t="s">
        <v>7404</v>
      </c>
      <c r="H35" s="269" t="s">
        <v>7404</v>
      </c>
      <c r="I35" s="269" t="s">
        <v>7404</v>
      </c>
      <c r="J35" s="269" t="s">
        <v>7404</v>
      </c>
      <c r="K35" s="269" t="s">
        <v>7404</v>
      </c>
      <c r="L35" s="269" t="s">
        <v>7404</v>
      </c>
      <c r="M35" s="269" t="s">
        <v>7404</v>
      </c>
      <c r="N35" s="269" t="s">
        <v>7404</v>
      </c>
      <c r="O35" s="269" t="s">
        <v>7404</v>
      </c>
      <c r="P35" s="269" t="s">
        <v>7404</v>
      </c>
      <c r="Q35" s="269" t="s">
        <v>7404</v>
      </c>
      <c r="R35" s="269" t="s">
        <v>7404</v>
      </c>
      <c r="S35" s="269" t="s">
        <v>7404</v>
      </c>
      <c r="T35" s="269" t="s">
        <v>7404</v>
      </c>
      <c r="U35" s="269" t="s">
        <v>7404</v>
      </c>
      <c r="V35" s="269">
        <v>2.4</v>
      </c>
      <c r="W35" s="269">
        <v>2.6</v>
      </c>
      <c r="X35" s="269">
        <v>2.6</v>
      </c>
      <c r="Y35" s="269">
        <v>2.6</v>
      </c>
      <c r="Z35" s="269">
        <v>2.6</v>
      </c>
      <c r="AA35" s="269">
        <v>2.6</v>
      </c>
      <c r="AB35" s="269">
        <v>2.6</v>
      </c>
      <c r="AC35" s="269">
        <v>2.6</v>
      </c>
      <c r="AD35" s="269" t="s">
        <v>7404</v>
      </c>
      <c r="AE35" s="269" t="s">
        <v>7404</v>
      </c>
      <c r="AF35" s="269" t="s">
        <v>7404</v>
      </c>
      <c r="AG35" s="269" t="s">
        <v>7404</v>
      </c>
      <c r="AH35" s="269" t="s">
        <v>7404</v>
      </c>
      <c r="AI35" s="269" t="s">
        <v>7404</v>
      </c>
      <c r="AJ35" s="269" t="s">
        <v>7404</v>
      </c>
      <c r="AK35" s="269" t="s">
        <v>7404</v>
      </c>
      <c r="AL35" s="269" t="s">
        <v>7404</v>
      </c>
      <c r="AM35" s="269" t="s">
        <v>7404</v>
      </c>
      <c r="AN35" s="269" t="str">
        <f>_xlfn.IFNA(VLOOKUP(C35,'INFORM Severity - hidden'!$C$5:$G$155,5,FALSE),"-")</f>
        <v>-</v>
      </c>
    </row>
    <row r="36" spans="1:40" x14ac:dyDescent="0.25">
      <c r="A36" t="s">
        <v>2338</v>
      </c>
      <c r="B36" t="s">
        <v>2336</v>
      </c>
      <c r="C36" t="s">
        <v>2337</v>
      </c>
      <c r="D36" s="269" t="str">
        <f t="shared" si="0"/>
        <v>Stable</v>
      </c>
      <c r="E36" s="269" t="s">
        <v>7404</v>
      </c>
      <c r="F36" s="269" t="s">
        <v>7404</v>
      </c>
      <c r="G36" s="269" t="s">
        <v>7404</v>
      </c>
      <c r="H36" s="269" t="s">
        <v>7404</v>
      </c>
      <c r="I36" s="269" t="s">
        <v>7404</v>
      </c>
      <c r="J36" s="269" t="s">
        <v>7404</v>
      </c>
      <c r="K36" s="269" t="s">
        <v>7404</v>
      </c>
      <c r="L36" s="269" t="s">
        <v>7404</v>
      </c>
      <c r="M36" s="269" t="s">
        <v>7404</v>
      </c>
      <c r="N36" s="269" t="s">
        <v>7404</v>
      </c>
      <c r="O36" s="269" t="s">
        <v>7404</v>
      </c>
      <c r="P36" s="269" t="s">
        <v>7404</v>
      </c>
      <c r="Q36" s="269" t="s">
        <v>7404</v>
      </c>
      <c r="R36" s="269" t="s">
        <v>7404</v>
      </c>
      <c r="S36" s="269" t="s">
        <v>7404</v>
      </c>
      <c r="T36" s="269" t="s">
        <v>7404</v>
      </c>
      <c r="U36" s="269" t="s">
        <v>7404</v>
      </c>
      <c r="V36" s="269" t="s">
        <v>7404</v>
      </c>
      <c r="W36" s="269" t="s">
        <v>7404</v>
      </c>
      <c r="X36" s="269" t="s">
        <v>7404</v>
      </c>
      <c r="Y36" s="269" t="s">
        <v>7404</v>
      </c>
      <c r="Z36" s="269" t="s">
        <v>7404</v>
      </c>
      <c r="AA36" s="269" t="s">
        <v>7404</v>
      </c>
      <c r="AB36" s="269" t="s">
        <v>7404</v>
      </c>
      <c r="AC36" s="269">
        <v>3.2</v>
      </c>
      <c r="AD36" s="269">
        <v>3.2</v>
      </c>
      <c r="AE36" s="269">
        <v>3.2</v>
      </c>
      <c r="AF36" s="269">
        <v>3.2</v>
      </c>
      <c r="AG36" s="269">
        <v>3.2</v>
      </c>
      <c r="AH36" s="269">
        <v>3.3</v>
      </c>
      <c r="AI36" s="269">
        <v>3.4</v>
      </c>
      <c r="AJ36" s="269">
        <v>3.4</v>
      </c>
      <c r="AK36" s="269">
        <v>3.4</v>
      </c>
      <c r="AL36" s="269">
        <v>3.4</v>
      </c>
      <c r="AM36" s="269">
        <v>3.4</v>
      </c>
      <c r="AN36" s="269">
        <f>_xlfn.IFNA(VLOOKUP(C36,'INFORM Severity - hidden'!$C$5:$G$155,5,FALSE),"-")</f>
        <v>3.4</v>
      </c>
    </row>
    <row r="37" spans="1:40" x14ac:dyDescent="0.25">
      <c r="A37"/>
      <c r="B37"/>
      <c r="C37" t="s">
        <v>7423</v>
      </c>
      <c r="D37" s="269" t="str">
        <f t="shared" si="0"/>
        <v>-</v>
      </c>
      <c r="E37" s="269" t="s">
        <v>7404</v>
      </c>
      <c r="F37" s="269">
        <v>2.5</v>
      </c>
      <c r="G37" s="269">
        <v>2.5</v>
      </c>
      <c r="H37" s="269">
        <v>2.4</v>
      </c>
      <c r="I37" s="269">
        <v>2.4</v>
      </c>
      <c r="J37" s="269">
        <v>2.4</v>
      </c>
      <c r="K37" s="269">
        <v>2.4</v>
      </c>
      <c r="L37" s="269">
        <v>2.4</v>
      </c>
      <c r="M37" s="269">
        <v>2.4</v>
      </c>
      <c r="N37" s="269">
        <v>2.4</v>
      </c>
      <c r="O37" s="269">
        <v>1.7</v>
      </c>
      <c r="P37" s="269">
        <v>1.8</v>
      </c>
      <c r="Q37" s="269">
        <v>1.8</v>
      </c>
      <c r="R37" s="269">
        <v>1.8</v>
      </c>
      <c r="S37" s="269">
        <v>1.8</v>
      </c>
      <c r="T37" s="269">
        <v>1.8</v>
      </c>
      <c r="U37" s="269">
        <v>1.8</v>
      </c>
      <c r="V37" s="269">
        <v>1.7</v>
      </c>
      <c r="W37" s="269">
        <v>1.7</v>
      </c>
      <c r="X37" s="269">
        <v>1.7</v>
      </c>
      <c r="Y37" s="269">
        <v>1.6</v>
      </c>
      <c r="Z37" s="269">
        <v>2.2000000000000002</v>
      </c>
      <c r="AA37" s="269" t="s">
        <v>7404</v>
      </c>
      <c r="AB37" s="269" t="s">
        <v>7404</v>
      </c>
      <c r="AC37" s="269" t="s">
        <v>7404</v>
      </c>
      <c r="AD37" s="269" t="s">
        <v>7404</v>
      </c>
      <c r="AE37" s="269" t="s">
        <v>7404</v>
      </c>
      <c r="AF37" s="269" t="s">
        <v>7404</v>
      </c>
      <c r="AG37" s="269" t="s">
        <v>7404</v>
      </c>
      <c r="AH37" s="269" t="s">
        <v>7404</v>
      </c>
      <c r="AI37" s="269" t="s">
        <v>7404</v>
      </c>
      <c r="AJ37" s="269" t="s">
        <v>7404</v>
      </c>
      <c r="AK37" s="269" t="s">
        <v>7404</v>
      </c>
      <c r="AL37" s="269" t="s">
        <v>7404</v>
      </c>
      <c r="AM37" s="269" t="s">
        <v>7404</v>
      </c>
      <c r="AN37" s="269" t="str">
        <f>_xlfn.IFNA(VLOOKUP(C37,'INFORM Severity - hidden'!$C$5:$G$155,5,FALSE),"-")</f>
        <v>-</v>
      </c>
    </row>
    <row r="38" spans="1:40" x14ac:dyDescent="0.25">
      <c r="A38"/>
      <c r="B38"/>
      <c r="C38" t="s">
        <v>7424</v>
      </c>
      <c r="D38" s="269" t="str">
        <f t="shared" si="0"/>
        <v>-</v>
      </c>
      <c r="E38" s="269" t="s">
        <v>7404</v>
      </c>
      <c r="F38" s="269" t="s">
        <v>7404</v>
      </c>
      <c r="G38" s="269" t="s">
        <v>7404</v>
      </c>
      <c r="H38" s="269" t="s">
        <v>7404</v>
      </c>
      <c r="I38" s="269" t="s">
        <v>7404</v>
      </c>
      <c r="J38" s="269" t="s">
        <v>7404</v>
      </c>
      <c r="K38" s="269" t="s">
        <v>7404</v>
      </c>
      <c r="L38" s="269" t="s">
        <v>7404</v>
      </c>
      <c r="M38" s="269" t="s">
        <v>7404</v>
      </c>
      <c r="N38" s="269" t="s">
        <v>7404</v>
      </c>
      <c r="O38" s="269" t="s">
        <v>7404</v>
      </c>
      <c r="P38" s="269" t="s">
        <v>7404</v>
      </c>
      <c r="Q38" s="269" t="s">
        <v>7404</v>
      </c>
      <c r="R38" s="269" t="s">
        <v>7404</v>
      </c>
      <c r="S38" s="269" t="s">
        <v>7404</v>
      </c>
      <c r="T38" s="269" t="s">
        <v>7404</v>
      </c>
      <c r="U38" s="269" t="s">
        <v>7404</v>
      </c>
      <c r="V38" s="269" t="s">
        <v>7404</v>
      </c>
      <c r="W38" s="269" t="s">
        <v>7404</v>
      </c>
      <c r="X38" s="269" t="s">
        <v>7404</v>
      </c>
      <c r="Y38" s="269" t="s">
        <v>7404</v>
      </c>
      <c r="Z38" s="269" t="s">
        <v>7404</v>
      </c>
      <c r="AA38" s="269">
        <v>2.2000000000000002</v>
      </c>
      <c r="AB38" s="269">
        <v>2.2000000000000002</v>
      </c>
      <c r="AC38" s="269">
        <v>2.2000000000000002</v>
      </c>
      <c r="AD38" s="269">
        <v>2.2000000000000002</v>
      </c>
      <c r="AE38" s="269" t="s">
        <v>7404</v>
      </c>
      <c r="AF38" s="269" t="s">
        <v>7404</v>
      </c>
      <c r="AG38" s="269" t="s">
        <v>7404</v>
      </c>
      <c r="AH38" s="269" t="s">
        <v>7404</v>
      </c>
      <c r="AI38" s="269" t="s">
        <v>7404</v>
      </c>
      <c r="AJ38" s="269" t="s">
        <v>7404</v>
      </c>
      <c r="AK38" s="269" t="s">
        <v>7404</v>
      </c>
      <c r="AL38" s="269" t="s">
        <v>7404</v>
      </c>
      <c r="AM38" s="269" t="s">
        <v>7404</v>
      </c>
      <c r="AN38" s="269" t="str">
        <f>_xlfn.IFNA(VLOOKUP(C38,'INFORM Severity - hidden'!$C$5:$G$155,5,FALSE),"-")</f>
        <v>-</v>
      </c>
    </row>
    <row r="39" spans="1:40" x14ac:dyDescent="0.25">
      <c r="A39" t="s">
        <v>423</v>
      </c>
      <c r="B39" t="s">
        <v>421</v>
      </c>
      <c r="C39" t="s">
        <v>422</v>
      </c>
      <c r="D39" s="269" t="str">
        <f t="shared" si="0"/>
        <v>Increasing</v>
      </c>
      <c r="E39" s="269" t="s">
        <v>7404</v>
      </c>
      <c r="F39" s="269">
        <v>3.9</v>
      </c>
      <c r="G39" s="269">
        <v>3.9</v>
      </c>
      <c r="H39" s="269">
        <v>4</v>
      </c>
      <c r="I39" s="269">
        <v>4</v>
      </c>
      <c r="J39" s="269">
        <v>4</v>
      </c>
      <c r="K39" s="269">
        <v>4</v>
      </c>
      <c r="L39" s="269">
        <v>4</v>
      </c>
      <c r="M39" s="269">
        <v>4</v>
      </c>
      <c r="N39" s="269">
        <v>4.0999999999999996</v>
      </c>
      <c r="O39" s="269">
        <v>4.0999999999999996</v>
      </c>
      <c r="P39" s="269">
        <v>4.0999999999999996</v>
      </c>
      <c r="Q39" s="269">
        <v>4.0999999999999996</v>
      </c>
      <c r="R39" s="269">
        <v>3.8</v>
      </c>
      <c r="S39" s="269">
        <v>3.8</v>
      </c>
      <c r="T39" s="269">
        <v>4.2</v>
      </c>
      <c r="U39" s="269">
        <v>4.2</v>
      </c>
      <c r="V39" s="269">
        <v>4.2</v>
      </c>
      <c r="W39" s="269">
        <v>4.2</v>
      </c>
      <c r="X39" s="269">
        <v>4.2</v>
      </c>
      <c r="Y39" s="269">
        <v>4.2</v>
      </c>
      <c r="Z39" s="269">
        <v>4.2</v>
      </c>
      <c r="AA39" s="269">
        <v>4.0999999999999996</v>
      </c>
      <c r="AB39" s="269">
        <v>3.9</v>
      </c>
      <c r="AC39" s="269">
        <v>3.9</v>
      </c>
      <c r="AD39" s="269">
        <v>3.9</v>
      </c>
      <c r="AE39" s="269">
        <v>3.9</v>
      </c>
      <c r="AF39" s="269">
        <v>3.9</v>
      </c>
      <c r="AG39" s="269">
        <v>3.7</v>
      </c>
      <c r="AH39" s="269">
        <v>3.7</v>
      </c>
      <c r="AI39" s="269">
        <v>3.8</v>
      </c>
      <c r="AJ39" s="269">
        <v>3.8</v>
      </c>
      <c r="AK39" s="269">
        <v>4.0999999999999996</v>
      </c>
      <c r="AL39" s="269">
        <v>4.2</v>
      </c>
      <c r="AM39" s="269">
        <v>4.2</v>
      </c>
      <c r="AN39" s="269">
        <f>_xlfn.IFNA(VLOOKUP(C39,'INFORM Severity - hidden'!$C$5:$G$155,5,FALSE),"-")</f>
        <v>4.2</v>
      </c>
    </row>
    <row r="40" spans="1:40" x14ac:dyDescent="0.25">
      <c r="A40" t="s">
        <v>423</v>
      </c>
      <c r="B40" t="s">
        <v>434</v>
      </c>
      <c r="C40" t="s">
        <v>435</v>
      </c>
      <c r="D40" s="269" t="str">
        <f t="shared" si="0"/>
        <v>Increasing</v>
      </c>
      <c r="E40" s="269" t="s">
        <v>7404</v>
      </c>
      <c r="F40" s="269">
        <v>2.8</v>
      </c>
      <c r="G40" s="269">
        <v>2.8</v>
      </c>
      <c r="H40" s="269">
        <v>3.3</v>
      </c>
      <c r="I40" s="269">
        <v>3.3</v>
      </c>
      <c r="J40" s="269">
        <v>3.3</v>
      </c>
      <c r="K40" s="269">
        <v>3.3</v>
      </c>
      <c r="L40" s="269">
        <v>3.3</v>
      </c>
      <c r="M40" s="269">
        <v>3.3</v>
      </c>
      <c r="N40" s="269">
        <v>3.3</v>
      </c>
      <c r="O40" s="269">
        <v>3.3</v>
      </c>
      <c r="P40" s="269">
        <v>3.3</v>
      </c>
      <c r="Q40" s="269">
        <v>3.3</v>
      </c>
      <c r="R40" s="269">
        <v>3.4</v>
      </c>
      <c r="S40" s="269">
        <v>3.4</v>
      </c>
      <c r="T40" s="269">
        <v>3.4</v>
      </c>
      <c r="U40" s="269">
        <v>3.4</v>
      </c>
      <c r="V40" s="269">
        <v>3.4</v>
      </c>
      <c r="W40" s="269">
        <v>3.4</v>
      </c>
      <c r="X40" s="269">
        <v>3.4</v>
      </c>
      <c r="Y40" s="269">
        <v>3.4</v>
      </c>
      <c r="Z40" s="269">
        <v>3.4</v>
      </c>
      <c r="AA40" s="269">
        <v>3.4</v>
      </c>
      <c r="AB40" s="269">
        <v>3.4</v>
      </c>
      <c r="AC40" s="269">
        <v>3.4</v>
      </c>
      <c r="AD40" s="269">
        <v>3.4</v>
      </c>
      <c r="AE40" s="269">
        <v>3.4</v>
      </c>
      <c r="AF40" s="269">
        <v>3.4</v>
      </c>
      <c r="AG40" s="269">
        <v>3.4</v>
      </c>
      <c r="AH40" s="269">
        <v>3.4</v>
      </c>
      <c r="AI40" s="269">
        <v>3.5</v>
      </c>
      <c r="AJ40" s="269">
        <v>3.5</v>
      </c>
      <c r="AK40" s="269">
        <v>3.6</v>
      </c>
      <c r="AL40" s="269">
        <v>3.6</v>
      </c>
      <c r="AM40" s="269">
        <v>3.6</v>
      </c>
      <c r="AN40" s="269">
        <f>_xlfn.IFNA(VLOOKUP(C40,'INFORM Severity - hidden'!$C$5:$G$155,5,FALSE),"-")</f>
        <v>3.6</v>
      </c>
    </row>
    <row r="41" spans="1:40" x14ac:dyDescent="0.25">
      <c r="A41"/>
      <c r="B41"/>
      <c r="C41" t="s">
        <v>7425</v>
      </c>
      <c r="D41" s="269" t="str">
        <f t="shared" si="0"/>
        <v>-</v>
      </c>
      <c r="E41" s="269" t="s">
        <v>7404</v>
      </c>
      <c r="F41" s="269" t="s">
        <v>7404</v>
      </c>
      <c r="G41" s="269" t="s">
        <v>7404</v>
      </c>
      <c r="H41" s="269" t="s">
        <v>7404</v>
      </c>
      <c r="I41" s="269" t="s">
        <v>7404</v>
      </c>
      <c r="J41" s="269" t="s">
        <v>7404</v>
      </c>
      <c r="K41" s="269" t="s">
        <v>7404</v>
      </c>
      <c r="L41" s="269" t="s">
        <v>7404</v>
      </c>
      <c r="M41" s="269" t="s">
        <v>7404</v>
      </c>
      <c r="N41" s="269" t="s">
        <v>7404</v>
      </c>
      <c r="O41" s="269" t="s">
        <v>7404</v>
      </c>
      <c r="P41" s="269" t="s">
        <v>7404</v>
      </c>
      <c r="Q41" s="269" t="s">
        <v>7404</v>
      </c>
      <c r="R41" s="269" t="s">
        <v>7404</v>
      </c>
      <c r="S41" s="269" t="s">
        <v>7404</v>
      </c>
      <c r="T41" s="269" t="s">
        <v>7404</v>
      </c>
      <c r="U41" s="269" t="s">
        <v>7404</v>
      </c>
      <c r="V41" s="269" t="s">
        <v>7404</v>
      </c>
      <c r="W41" s="269" t="s">
        <v>7404</v>
      </c>
      <c r="X41" s="269" t="s">
        <v>7404</v>
      </c>
      <c r="Y41" s="269" t="s">
        <v>7404</v>
      </c>
      <c r="Z41" s="269" t="s">
        <v>7404</v>
      </c>
      <c r="AA41" s="269">
        <v>2.2000000000000002</v>
      </c>
      <c r="AB41" s="269">
        <v>2</v>
      </c>
      <c r="AC41" s="269">
        <v>2.1</v>
      </c>
      <c r="AD41" s="269">
        <v>2.1</v>
      </c>
      <c r="AE41" s="269">
        <v>2.1</v>
      </c>
      <c r="AF41" s="269">
        <v>2.1</v>
      </c>
      <c r="AG41" s="269" t="s">
        <v>7404</v>
      </c>
      <c r="AH41" s="269" t="s">
        <v>7404</v>
      </c>
      <c r="AI41" s="269" t="s">
        <v>7404</v>
      </c>
      <c r="AJ41" s="269" t="s">
        <v>7404</v>
      </c>
      <c r="AK41" s="269" t="s">
        <v>7404</v>
      </c>
      <c r="AL41" s="269" t="s">
        <v>7404</v>
      </c>
      <c r="AM41" s="269" t="s">
        <v>7404</v>
      </c>
      <c r="AN41" s="269" t="str">
        <f>_xlfn.IFNA(VLOOKUP(C41,'INFORM Severity - hidden'!$C$5:$G$155,5,FALSE),"-")</f>
        <v>-</v>
      </c>
    </row>
    <row r="42" spans="1:40" x14ac:dyDescent="0.25">
      <c r="A42"/>
      <c r="B42"/>
      <c r="C42" t="s">
        <v>7426</v>
      </c>
      <c r="D42" s="269" t="str">
        <f t="shared" si="0"/>
        <v>-</v>
      </c>
      <c r="E42" s="269" t="s">
        <v>7404</v>
      </c>
      <c r="F42" s="269" t="s">
        <v>7404</v>
      </c>
      <c r="G42" s="269" t="s">
        <v>7404</v>
      </c>
      <c r="H42" s="269">
        <v>2</v>
      </c>
      <c r="I42" s="269">
        <v>2</v>
      </c>
      <c r="J42" s="269" t="s">
        <v>7404</v>
      </c>
      <c r="K42" s="269" t="s">
        <v>7404</v>
      </c>
      <c r="L42" s="269" t="s">
        <v>7404</v>
      </c>
      <c r="M42" s="269" t="s">
        <v>7404</v>
      </c>
      <c r="N42" s="269" t="s">
        <v>7404</v>
      </c>
      <c r="O42" s="269" t="s">
        <v>7404</v>
      </c>
      <c r="P42" s="269" t="s">
        <v>7404</v>
      </c>
      <c r="Q42" s="269" t="s">
        <v>7404</v>
      </c>
      <c r="R42" s="269" t="s">
        <v>7404</v>
      </c>
      <c r="S42" s="269" t="s">
        <v>7404</v>
      </c>
      <c r="T42" s="269" t="s">
        <v>7404</v>
      </c>
      <c r="U42" s="269" t="s">
        <v>7404</v>
      </c>
      <c r="V42" s="269" t="s">
        <v>7404</v>
      </c>
      <c r="W42" s="269" t="s">
        <v>7404</v>
      </c>
      <c r="X42" s="269" t="s">
        <v>7404</v>
      </c>
      <c r="Y42" s="269" t="s">
        <v>7404</v>
      </c>
      <c r="Z42" s="269" t="s">
        <v>7404</v>
      </c>
      <c r="AA42" s="269" t="s">
        <v>7404</v>
      </c>
      <c r="AB42" s="269" t="s">
        <v>7404</v>
      </c>
      <c r="AC42" s="269" t="s">
        <v>7404</v>
      </c>
      <c r="AD42" s="269" t="s">
        <v>7404</v>
      </c>
      <c r="AE42" s="269" t="s">
        <v>7404</v>
      </c>
      <c r="AF42" s="269" t="s">
        <v>7404</v>
      </c>
      <c r="AG42" s="269" t="s">
        <v>7404</v>
      </c>
      <c r="AH42" s="269" t="s">
        <v>7404</v>
      </c>
      <c r="AI42" s="269" t="s">
        <v>7404</v>
      </c>
      <c r="AJ42" s="269" t="s">
        <v>7404</v>
      </c>
      <c r="AK42" s="269" t="s">
        <v>7404</v>
      </c>
      <c r="AL42" s="269" t="s">
        <v>7404</v>
      </c>
      <c r="AM42" s="269" t="s">
        <v>7404</v>
      </c>
      <c r="AN42" s="269" t="str">
        <f>_xlfn.IFNA(VLOOKUP(C42,'INFORM Severity - hidden'!$C$5:$G$155,5,FALSE),"-")</f>
        <v>-</v>
      </c>
    </row>
    <row r="43" spans="1:40" x14ac:dyDescent="0.25">
      <c r="A43" t="s">
        <v>958</v>
      </c>
      <c r="B43" t="s">
        <v>956</v>
      </c>
      <c r="C43" t="s">
        <v>957</v>
      </c>
      <c r="D43" s="269" t="str">
        <f t="shared" si="0"/>
        <v>Decreasing</v>
      </c>
      <c r="E43" s="269" t="s">
        <v>7404</v>
      </c>
      <c r="F43" s="269" t="s">
        <v>7404</v>
      </c>
      <c r="G43" s="269" t="s">
        <v>7404</v>
      </c>
      <c r="H43" s="269">
        <v>0.8</v>
      </c>
      <c r="I43" s="269">
        <v>0.8</v>
      </c>
      <c r="J43" s="269">
        <v>0.8</v>
      </c>
      <c r="K43" s="269">
        <v>0.8</v>
      </c>
      <c r="L43" s="269">
        <v>0.8</v>
      </c>
      <c r="M43" s="269">
        <v>0.8</v>
      </c>
      <c r="N43" s="269">
        <v>0.8</v>
      </c>
      <c r="O43" s="269">
        <v>0.8</v>
      </c>
      <c r="P43" s="269">
        <v>0.8</v>
      </c>
      <c r="Q43" s="269">
        <v>1.3</v>
      </c>
      <c r="R43" s="269">
        <v>1.2</v>
      </c>
      <c r="S43" s="269">
        <v>1</v>
      </c>
      <c r="T43" s="269">
        <v>1</v>
      </c>
      <c r="U43" s="269">
        <v>1</v>
      </c>
      <c r="V43" s="269">
        <v>1.1000000000000001</v>
      </c>
      <c r="W43" s="269">
        <v>1.1000000000000001</v>
      </c>
      <c r="X43" s="269">
        <v>1.1000000000000001</v>
      </c>
      <c r="Y43" s="269">
        <v>1.1000000000000001</v>
      </c>
      <c r="Z43" s="269">
        <v>1.1000000000000001</v>
      </c>
      <c r="AA43" s="269">
        <v>1.1000000000000001</v>
      </c>
      <c r="AB43" s="269">
        <v>1.1000000000000001</v>
      </c>
      <c r="AC43" s="269">
        <v>1.2</v>
      </c>
      <c r="AD43" s="269">
        <v>1.2</v>
      </c>
      <c r="AE43" s="269">
        <v>1.2</v>
      </c>
      <c r="AF43" s="269">
        <v>1.2</v>
      </c>
      <c r="AG43" s="269">
        <v>1.2</v>
      </c>
      <c r="AH43" s="269">
        <v>1.2</v>
      </c>
      <c r="AI43" s="269">
        <v>1.2</v>
      </c>
      <c r="AJ43" s="269">
        <v>1.2</v>
      </c>
      <c r="AK43" s="269">
        <v>1.2</v>
      </c>
      <c r="AL43" s="269">
        <v>1.1000000000000001</v>
      </c>
      <c r="AM43" s="269">
        <v>1.1000000000000001</v>
      </c>
      <c r="AN43" s="269">
        <f>_xlfn.IFNA(VLOOKUP(C43,'INFORM Severity - hidden'!$C$5:$G$155,5,FALSE),"-")</f>
        <v>1.1000000000000001</v>
      </c>
    </row>
    <row r="44" spans="1:40" x14ac:dyDescent="0.25">
      <c r="A44" t="s">
        <v>445</v>
      </c>
      <c r="B44" t="s">
        <v>1526</v>
      </c>
      <c r="C44" t="s">
        <v>1527</v>
      </c>
      <c r="D44" s="269" t="str">
        <f t="shared" si="0"/>
        <v>Increasing</v>
      </c>
      <c r="E44" s="269" t="s">
        <v>7404</v>
      </c>
      <c r="F44" s="269">
        <v>2.6</v>
      </c>
      <c r="G44" s="269">
        <v>2.9</v>
      </c>
      <c r="H44" s="269">
        <v>2.9</v>
      </c>
      <c r="I44" s="269" t="s">
        <v>7404</v>
      </c>
      <c r="J44" s="269" t="s">
        <v>7404</v>
      </c>
      <c r="K44" s="269" t="s">
        <v>7404</v>
      </c>
      <c r="L44" s="269" t="s">
        <v>7404</v>
      </c>
      <c r="M44" s="269" t="s">
        <v>7404</v>
      </c>
      <c r="N44" s="269" t="s">
        <v>7404</v>
      </c>
      <c r="O44" s="269" t="s">
        <v>7404</v>
      </c>
      <c r="P44" s="269">
        <v>2.9</v>
      </c>
      <c r="Q44" s="269">
        <v>2.9</v>
      </c>
      <c r="R44" s="269">
        <v>2.9</v>
      </c>
      <c r="S44" s="269">
        <v>2.9</v>
      </c>
      <c r="T44" s="269">
        <v>2.9</v>
      </c>
      <c r="U44" s="269">
        <v>2.9</v>
      </c>
      <c r="V44" s="269">
        <v>2.9</v>
      </c>
      <c r="W44" s="269">
        <v>2.9</v>
      </c>
      <c r="X44" s="269">
        <v>2.9</v>
      </c>
      <c r="Y44" s="269">
        <v>2.9</v>
      </c>
      <c r="Z44" s="269">
        <v>2.9</v>
      </c>
      <c r="AA44" s="269">
        <v>3</v>
      </c>
      <c r="AB44" s="269">
        <v>3</v>
      </c>
      <c r="AC44" s="269">
        <v>3</v>
      </c>
      <c r="AD44" s="269">
        <v>2.7</v>
      </c>
      <c r="AE44" s="269">
        <v>2.7</v>
      </c>
      <c r="AF44" s="269">
        <v>2.7</v>
      </c>
      <c r="AG44" s="269">
        <v>2.7</v>
      </c>
      <c r="AH44" s="269">
        <v>2.7</v>
      </c>
      <c r="AI44" s="269">
        <v>2.6</v>
      </c>
      <c r="AJ44" s="269">
        <v>2.6</v>
      </c>
      <c r="AK44" s="269">
        <v>2.8</v>
      </c>
      <c r="AL44" s="269">
        <v>2.8</v>
      </c>
      <c r="AM44" s="269">
        <v>2.8</v>
      </c>
      <c r="AN44" s="269">
        <f>_xlfn.IFNA(VLOOKUP(C44,'INFORM Severity - hidden'!$C$5:$G$155,5,FALSE),"-")</f>
        <v>2.8</v>
      </c>
    </row>
    <row r="45" spans="1:40" x14ac:dyDescent="0.25">
      <c r="A45" t="s">
        <v>445</v>
      </c>
      <c r="B45" t="s">
        <v>443</v>
      </c>
      <c r="C45" t="s">
        <v>444</v>
      </c>
      <c r="D45" s="269" t="str">
        <f t="shared" si="0"/>
        <v>Stable</v>
      </c>
      <c r="E45" s="269" t="s">
        <v>7404</v>
      </c>
      <c r="F45" s="269">
        <v>1.4</v>
      </c>
      <c r="G45" s="269">
        <v>1.4</v>
      </c>
      <c r="H45" s="269">
        <v>1.7</v>
      </c>
      <c r="I45" s="269">
        <v>1.7</v>
      </c>
      <c r="J45" s="269">
        <v>1.7</v>
      </c>
      <c r="K45" s="269">
        <v>1.7</v>
      </c>
      <c r="L45" s="269">
        <v>1.4</v>
      </c>
      <c r="M45" s="269">
        <v>1.4</v>
      </c>
      <c r="N45" s="269">
        <v>1.4</v>
      </c>
      <c r="O45" s="269">
        <v>1.4</v>
      </c>
      <c r="P45" s="269">
        <v>1.4</v>
      </c>
      <c r="Q45" s="269">
        <v>1.4</v>
      </c>
      <c r="R45" s="269">
        <v>1.4</v>
      </c>
      <c r="S45" s="269">
        <v>1.4</v>
      </c>
      <c r="T45" s="269">
        <v>1.4</v>
      </c>
      <c r="U45" s="269">
        <v>1.4</v>
      </c>
      <c r="V45" s="269">
        <v>1.4</v>
      </c>
      <c r="W45" s="269">
        <v>1.4</v>
      </c>
      <c r="X45" s="269">
        <v>1.4</v>
      </c>
      <c r="Y45" s="269">
        <v>1.5</v>
      </c>
      <c r="Z45" s="269">
        <v>1.5</v>
      </c>
      <c r="AA45" s="269">
        <v>1.8</v>
      </c>
      <c r="AB45" s="269">
        <v>1.8</v>
      </c>
      <c r="AC45" s="269">
        <v>1.8</v>
      </c>
      <c r="AD45" s="269">
        <v>1.8</v>
      </c>
      <c r="AE45" s="269">
        <v>1.8</v>
      </c>
      <c r="AF45" s="269">
        <v>1.8</v>
      </c>
      <c r="AG45" s="269">
        <v>1.8</v>
      </c>
      <c r="AH45" s="269">
        <v>1.8</v>
      </c>
      <c r="AI45" s="269">
        <v>1.8</v>
      </c>
      <c r="AJ45" s="269">
        <v>1.8</v>
      </c>
      <c r="AK45" s="269">
        <v>1.8</v>
      </c>
      <c r="AL45" s="269">
        <v>1.8</v>
      </c>
      <c r="AM45" s="269">
        <v>1.8</v>
      </c>
      <c r="AN45" s="269">
        <f>_xlfn.IFNA(VLOOKUP(C45,'INFORM Severity - hidden'!$C$5:$G$155,5,FALSE),"-")</f>
        <v>1.8</v>
      </c>
    </row>
    <row r="46" spans="1:40" x14ac:dyDescent="0.25">
      <c r="A46" t="s">
        <v>445</v>
      </c>
      <c r="B46" t="s">
        <v>452</v>
      </c>
      <c r="C46" t="s">
        <v>453</v>
      </c>
      <c r="D46" s="269" t="str">
        <f t="shared" si="0"/>
        <v>Increasing</v>
      </c>
      <c r="E46" s="269" t="s">
        <v>7404</v>
      </c>
      <c r="F46" s="269">
        <v>2.6</v>
      </c>
      <c r="G46" s="269">
        <v>2.8</v>
      </c>
      <c r="H46" s="269">
        <v>2.8</v>
      </c>
      <c r="I46" s="269">
        <v>2.9</v>
      </c>
      <c r="J46" s="269">
        <v>2.8</v>
      </c>
      <c r="K46" s="269">
        <v>2.8</v>
      </c>
      <c r="L46" s="269">
        <v>2.7</v>
      </c>
      <c r="M46" s="269">
        <v>2.7</v>
      </c>
      <c r="N46" s="269">
        <v>2.7</v>
      </c>
      <c r="O46" s="269">
        <v>2.8</v>
      </c>
      <c r="P46" s="269">
        <v>2.8</v>
      </c>
      <c r="Q46" s="269">
        <v>2.8</v>
      </c>
      <c r="R46" s="269">
        <v>2.8</v>
      </c>
      <c r="S46" s="269">
        <v>2.8</v>
      </c>
      <c r="T46" s="269">
        <v>2.8</v>
      </c>
      <c r="U46" s="269">
        <v>2.8</v>
      </c>
      <c r="V46" s="269">
        <v>2.8</v>
      </c>
      <c r="W46" s="269">
        <v>2.8</v>
      </c>
      <c r="X46" s="269">
        <v>2.8</v>
      </c>
      <c r="Y46" s="269">
        <v>2.9</v>
      </c>
      <c r="Z46" s="269">
        <v>2.9</v>
      </c>
      <c r="AA46" s="269">
        <v>3.1</v>
      </c>
      <c r="AB46" s="269">
        <v>3.1</v>
      </c>
      <c r="AC46" s="269">
        <v>3.1</v>
      </c>
      <c r="AD46" s="269">
        <v>2.8</v>
      </c>
      <c r="AE46" s="269">
        <v>2.8</v>
      </c>
      <c r="AF46" s="269">
        <v>2.8</v>
      </c>
      <c r="AG46" s="269">
        <v>2.8</v>
      </c>
      <c r="AH46" s="269">
        <v>2.8</v>
      </c>
      <c r="AI46" s="269">
        <v>2.5</v>
      </c>
      <c r="AJ46" s="269">
        <v>2.5</v>
      </c>
      <c r="AK46" s="269">
        <v>2.7</v>
      </c>
      <c r="AL46" s="269">
        <v>2.7</v>
      </c>
      <c r="AM46" s="269">
        <v>2.7</v>
      </c>
      <c r="AN46" s="269">
        <f>_xlfn.IFNA(VLOOKUP(C46,'INFORM Severity - hidden'!$C$5:$G$155,5,FALSE),"-")</f>
        <v>2.7</v>
      </c>
    </row>
    <row r="47" spans="1:40" x14ac:dyDescent="0.25">
      <c r="A47"/>
      <c r="B47"/>
      <c r="C47" t="s">
        <v>7427</v>
      </c>
      <c r="D47" s="269" t="str">
        <f t="shared" si="0"/>
        <v>-</v>
      </c>
      <c r="E47" s="269" t="s">
        <v>7404</v>
      </c>
      <c r="F47" s="269" t="s">
        <v>7404</v>
      </c>
      <c r="G47" s="269" t="s">
        <v>7404</v>
      </c>
      <c r="H47" s="269" t="s">
        <v>7404</v>
      </c>
      <c r="I47" s="269" t="s">
        <v>7404</v>
      </c>
      <c r="J47" s="269" t="s">
        <v>7404</v>
      </c>
      <c r="K47" s="269" t="s">
        <v>7404</v>
      </c>
      <c r="L47" s="269" t="s">
        <v>7404</v>
      </c>
      <c r="M47" s="269" t="s">
        <v>7404</v>
      </c>
      <c r="N47" s="269" t="s">
        <v>7404</v>
      </c>
      <c r="O47" s="269" t="s">
        <v>7404</v>
      </c>
      <c r="P47" s="269">
        <v>2.2999999999999998</v>
      </c>
      <c r="Q47" s="269">
        <v>2.2999999999999998</v>
      </c>
      <c r="R47" s="269">
        <v>2.2999999999999998</v>
      </c>
      <c r="S47" s="269">
        <v>2.2999999999999998</v>
      </c>
      <c r="T47" s="269">
        <v>2.2999999999999998</v>
      </c>
      <c r="U47" s="269">
        <v>2.2999999999999998</v>
      </c>
      <c r="V47" s="269">
        <v>2.2999999999999998</v>
      </c>
      <c r="W47" s="269" t="s">
        <v>7404</v>
      </c>
      <c r="X47" s="269" t="s">
        <v>7404</v>
      </c>
      <c r="Y47" s="269" t="s">
        <v>7404</v>
      </c>
      <c r="Z47" s="269" t="s">
        <v>7404</v>
      </c>
      <c r="AA47" s="269" t="s">
        <v>7404</v>
      </c>
      <c r="AB47" s="269" t="s">
        <v>7404</v>
      </c>
      <c r="AC47" s="269" t="s">
        <v>7404</v>
      </c>
      <c r="AD47" s="269" t="s">
        <v>7404</v>
      </c>
      <c r="AE47" s="269" t="s">
        <v>7404</v>
      </c>
      <c r="AF47" s="269" t="s">
        <v>7404</v>
      </c>
      <c r="AG47" s="269" t="s">
        <v>7404</v>
      </c>
      <c r="AH47" s="269" t="s">
        <v>7404</v>
      </c>
      <c r="AI47" s="269" t="s">
        <v>7404</v>
      </c>
      <c r="AJ47" s="269" t="s">
        <v>7404</v>
      </c>
      <c r="AK47" s="269" t="s">
        <v>7404</v>
      </c>
      <c r="AL47" s="269" t="s">
        <v>7404</v>
      </c>
      <c r="AM47" s="269" t="s">
        <v>7404</v>
      </c>
      <c r="AN47" s="269" t="str">
        <f>_xlfn.IFNA(VLOOKUP(C47,'INFORM Severity - hidden'!$C$5:$G$155,5,FALSE),"-")</f>
        <v>-</v>
      </c>
    </row>
    <row r="48" spans="1:40" x14ac:dyDescent="0.25">
      <c r="A48" t="s">
        <v>551</v>
      </c>
      <c r="B48" t="s">
        <v>549</v>
      </c>
      <c r="C48" t="s">
        <v>550</v>
      </c>
      <c r="D48" s="269" t="str">
        <f t="shared" si="0"/>
        <v>-</v>
      </c>
      <c r="E48" s="269" t="s">
        <v>7404</v>
      </c>
      <c r="F48" s="269" t="s">
        <v>7404</v>
      </c>
      <c r="G48" s="269" t="s">
        <v>7404</v>
      </c>
      <c r="H48" s="269" t="s">
        <v>7404</v>
      </c>
      <c r="I48" s="269" t="s">
        <v>7404</v>
      </c>
      <c r="J48" s="269" t="s">
        <v>7404</v>
      </c>
      <c r="K48" s="269" t="s">
        <v>7404</v>
      </c>
      <c r="L48" s="269" t="s">
        <v>7404</v>
      </c>
      <c r="M48" s="269" t="s">
        <v>7404</v>
      </c>
      <c r="N48" s="269" t="s">
        <v>7404</v>
      </c>
      <c r="O48" s="269" t="s">
        <v>7404</v>
      </c>
      <c r="P48" s="269" t="s">
        <v>7404</v>
      </c>
      <c r="Q48" s="269" t="s">
        <v>7404</v>
      </c>
      <c r="R48" s="269" t="s">
        <v>7404</v>
      </c>
      <c r="S48" s="269" t="s">
        <v>7404</v>
      </c>
      <c r="T48" s="269" t="s">
        <v>7404</v>
      </c>
      <c r="U48" s="269" t="s">
        <v>7404</v>
      </c>
      <c r="V48" s="269" t="s">
        <v>7404</v>
      </c>
      <c r="W48" s="269" t="s">
        <v>7404</v>
      </c>
      <c r="X48" s="269" t="s">
        <v>7404</v>
      </c>
      <c r="Y48" s="269" t="s">
        <v>7404</v>
      </c>
      <c r="Z48" s="269" t="s">
        <v>7404</v>
      </c>
      <c r="AA48" s="269" t="s">
        <v>7404</v>
      </c>
      <c r="AB48" s="269" t="s">
        <v>7404</v>
      </c>
      <c r="AC48" s="269" t="s">
        <v>7404</v>
      </c>
      <c r="AD48" s="269" t="s">
        <v>7404</v>
      </c>
      <c r="AE48" s="269" t="s">
        <v>7404</v>
      </c>
      <c r="AF48" s="269" t="s">
        <v>7404</v>
      </c>
      <c r="AG48" s="269" t="s">
        <v>7404</v>
      </c>
      <c r="AH48" s="269" t="s">
        <v>7404</v>
      </c>
      <c r="AI48" s="269" t="s">
        <v>7404</v>
      </c>
      <c r="AJ48" s="269" t="s">
        <v>7404</v>
      </c>
      <c r="AK48" s="269" t="s">
        <v>7404</v>
      </c>
      <c r="AL48" s="269" t="s">
        <v>7404</v>
      </c>
      <c r="AM48" s="269" t="s">
        <v>7404</v>
      </c>
      <c r="AN48" s="269" t="str">
        <f>_xlfn.IFNA(VLOOKUP(C48,'INFORM Severity - hidden'!$C$5:$G$155,5,FALSE),"-")</f>
        <v>x</v>
      </c>
    </row>
    <row r="49" spans="1:40" x14ac:dyDescent="0.25">
      <c r="A49" t="s">
        <v>551</v>
      </c>
      <c r="B49" t="s">
        <v>559</v>
      </c>
      <c r="C49" t="s">
        <v>560</v>
      </c>
      <c r="D49" s="269" t="str">
        <f t="shared" si="0"/>
        <v>Increasing</v>
      </c>
      <c r="E49" s="269" t="s">
        <v>7404</v>
      </c>
      <c r="F49" s="269">
        <v>2.2000000000000002</v>
      </c>
      <c r="G49" s="269">
        <v>2.2000000000000002</v>
      </c>
      <c r="H49" s="269">
        <v>1.6</v>
      </c>
      <c r="I49" s="269">
        <v>1.6</v>
      </c>
      <c r="J49" s="269">
        <v>1.6</v>
      </c>
      <c r="K49" s="269">
        <v>1.6</v>
      </c>
      <c r="L49" s="269">
        <v>1.6</v>
      </c>
      <c r="M49" s="269">
        <v>1.6</v>
      </c>
      <c r="N49" s="269">
        <v>1.6</v>
      </c>
      <c r="O49" s="269">
        <v>2.2000000000000002</v>
      </c>
      <c r="P49" s="269">
        <v>2.2000000000000002</v>
      </c>
      <c r="Q49" s="269">
        <v>2.2000000000000002</v>
      </c>
      <c r="R49" s="269">
        <v>2.2000000000000002</v>
      </c>
      <c r="S49" s="269">
        <v>2.2000000000000002</v>
      </c>
      <c r="T49" s="269">
        <v>2.2000000000000002</v>
      </c>
      <c r="U49" s="269">
        <v>2.2000000000000002</v>
      </c>
      <c r="V49" s="269">
        <v>2.2000000000000002</v>
      </c>
      <c r="W49" s="269">
        <v>2.2000000000000002</v>
      </c>
      <c r="X49" s="269">
        <v>2.2000000000000002</v>
      </c>
      <c r="Y49" s="269">
        <v>2.2000000000000002</v>
      </c>
      <c r="Z49" s="269">
        <v>2.2000000000000002</v>
      </c>
      <c r="AA49" s="269">
        <v>2.2999999999999998</v>
      </c>
      <c r="AB49" s="269">
        <v>2.2999999999999998</v>
      </c>
      <c r="AC49" s="269">
        <v>2.2999999999999998</v>
      </c>
      <c r="AD49" s="269">
        <v>2.2999999999999998</v>
      </c>
      <c r="AE49" s="269">
        <v>2.2999999999999998</v>
      </c>
      <c r="AF49" s="269">
        <v>2.2999999999999998</v>
      </c>
      <c r="AG49" s="269">
        <v>2.2999999999999998</v>
      </c>
      <c r="AH49" s="269">
        <v>2.2000000000000002</v>
      </c>
      <c r="AI49" s="269">
        <v>2.2999999999999998</v>
      </c>
      <c r="AJ49" s="269">
        <v>2.2999999999999998</v>
      </c>
      <c r="AK49" s="269">
        <v>2.2999999999999998</v>
      </c>
      <c r="AL49" s="269">
        <v>2.4</v>
      </c>
      <c r="AM49" s="269">
        <v>2.4</v>
      </c>
      <c r="AN49" s="269">
        <f>_xlfn.IFNA(VLOOKUP(C49,'INFORM Severity - hidden'!$C$5:$G$155,5,FALSE),"-")</f>
        <v>2.4</v>
      </c>
    </row>
    <row r="50" spans="1:40" x14ac:dyDescent="0.25">
      <c r="A50" t="s">
        <v>551</v>
      </c>
      <c r="B50" t="s">
        <v>1908</v>
      </c>
      <c r="C50" t="s">
        <v>1909</v>
      </c>
      <c r="D50" s="269" t="str">
        <f t="shared" si="0"/>
        <v>-</v>
      </c>
      <c r="E50" s="269" t="s">
        <v>7404</v>
      </c>
      <c r="F50" s="269" t="s">
        <v>7404</v>
      </c>
      <c r="G50" s="269" t="s">
        <v>7404</v>
      </c>
      <c r="H50" s="269" t="s">
        <v>7404</v>
      </c>
      <c r="I50" s="269" t="s">
        <v>7404</v>
      </c>
      <c r="J50" s="269" t="s">
        <v>7404</v>
      </c>
      <c r="K50" s="269" t="s">
        <v>7404</v>
      </c>
      <c r="L50" s="269" t="s">
        <v>7404</v>
      </c>
      <c r="M50" s="269" t="s">
        <v>7404</v>
      </c>
      <c r="N50" s="269" t="s">
        <v>7404</v>
      </c>
      <c r="O50" s="269" t="s">
        <v>7404</v>
      </c>
      <c r="P50" s="269" t="s">
        <v>7404</v>
      </c>
      <c r="Q50" s="269" t="s">
        <v>7404</v>
      </c>
      <c r="R50" s="269" t="s">
        <v>7404</v>
      </c>
      <c r="S50" s="269" t="s">
        <v>7404</v>
      </c>
      <c r="T50" s="269" t="s">
        <v>7404</v>
      </c>
      <c r="U50" s="269" t="s">
        <v>7404</v>
      </c>
      <c r="V50" s="269" t="s">
        <v>7404</v>
      </c>
      <c r="W50" s="269" t="s">
        <v>7404</v>
      </c>
      <c r="X50" s="269" t="s">
        <v>7404</v>
      </c>
      <c r="Y50" s="269" t="s">
        <v>7404</v>
      </c>
      <c r="Z50" s="269" t="s">
        <v>7404</v>
      </c>
      <c r="AA50" s="269" t="s">
        <v>7404</v>
      </c>
      <c r="AB50" s="269" t="s">
        <v>7404</v>
      </c>
      <c r="AC50" s="269" t="s">
        <v>7404</v>
      </c>
      <c r="AD50" s="269" t="s">
        <v>7404</v>
      </c>
      <c r="AE50" s="269" t="s">
        <v>7404</v>
      </c>
      <c r="AF50" s="269" t="s">
        <v>7404</v>
      </c>
      <c r="AG50" s="269" t="s">
        <v>7404</v>
      </c>
      <c r="AH50" s="269" t="s">
        <v>7404</v>
      </c>
      <c r="AI50" s="269" t="s">
        <v>7404</v>
      </c>
      <c r="AJ50" s="269" t="s">
        <v>7404</v>
      </c>
      <c r="AK50" s="269" t="s">
        <v>7404</v>
      </c>
      <c r="AL50" s="269" t="s">
        <v>7404</v>
      </c>
      <c r="AM50" s="269" t="s">
        <v>7404</v>
      </c>
      <c r="AN50" s="269" t="str">
        <f>_xlfn.IFNA(VLOOKUP(C50,'INFORM Severity - hidden'!$C$5:$G$155,5,FALSE),"-")</f>
        <v>x</v>
      </c>
    </row>
    <row r="51" spans="1:40" x14ac:dyDescent="0.25">
      <c r="A51" t="s">
        <v>462</v>
      </c>
      <c r="B51" t="s">
        <v>460</v>
      </c>
      <c r="C51" t="s">
        <v>461</v>
      </c>
      <c r="D51" s="269" t="str">
        <f t="shared" si="0"/>
        <v>Stable</v>
      </c>
      <c r="E51" s="269" t="s">
        <v>7404</v>
      </c>
      <c r="F51" s="269">
        <v>1.7</v>
      </c>
      <c r="G51" s="269">
        <v>1.7</v>
      </c>
      <c r="H51" s="269">
        <v>2.2999999999999998</v>
      </c>
      <c r="I51" s="269">
        <v>2.2999999999999998</v>
      </c>
      <c r="J51" s="269">
        <v>2.4</v>
      </c>
      <c r="K51" s="269">
        <v>2.2999999999999998</v>
      </c>
      <c r="L51" s="269">
        <v>2.2999999999999998</v>
      </c>
      <c r="M51" s="269">
        <v>2.2999999999999998</v>
      </c>
      <c r="N51" s="269">
        <v>2.2999999999999998</v>
      </c>
      <c r="O51" s="269">
        <v>2.2999999999999998</v>
      </c>
      <c r="P51" s="269">
        <v>2.2999999999999998</v>
      </c>
      <c r="Q51" s="269">
        <v>2.2999999999999998</v>
      </c>
      <c r="R51" s="269">
        <v>2.4</v>
      </c>
      <c r="S51" s="269">
        <v>2.5</v>
      </c>
      <c r="T51" s="269">
        <v>2.4</v>
      </c>
      <c r="U51" s="269">
        <v>2.4</v>
      </c>
      <c r="V51" s="269">
        <v>2.4</v>
      </c>
      <c r="W51" s="269">
        <v>2.4</v>
      </c>
      <c r="X51" s="269">
        <v>2.4</v>
      </c>
      <c r="Y51" s="269">
        <v>2.4</v>
      </c>
      <c r="Z51" s="269">
        <v>2.4</v>
      </c>
      <c r="AA51" s="269">
        <v>2.4</v>
      </c>
      <c r="AB51" s="269">
        <v>2.4</v>
      </c>
      <c r="AC51" s="269">
        <v>2.2999999999999998</v>
      </c>
      <c r="AD51" s="269">
        <v>2.2999999999999998</v>
      </c>
      <c r="AE51" s="269">
        <v>2.2999999999999998</v>
      </c>
      <c r="AF51" s="269">
        <v>2.2999999999999998</v>
      </c>
      <c r="AG51" s="269">
        <v>2.2999999999999998</v>
      </c>
      <c r="AH51" s="269">
        <v>2.2999999999999998</v>
      </c>
      <c r="AI51" s="269">
        <v>2.4</v>
      </c>
      <c r="AJ51" s="269">
        <v>2.4</v>
      </c>
      <c r="AK51" s="269">
        <v>2.4</v>
      </c>
      <c r="AL51" s="269">
        <v>2.4</v>
      </c>
      <c r="AM51" s="269">
        <v>2.4</v>
      </c>
      <c r="AN51" s="269">
        <f>_xlfn.IFNA(VLOOKUP(C51,'INFORM Severity - hidden'!$C$5:$G$155,5,FALSE),"-")</f>
        <v>2.4</v>
      </c>
    </row>
    <row r="52" spans="1:40" x14ac:dyDescent="0.25">
      <c r="A52" t="s">
        <v>247</v>
      </c>
      <c r="B52" t="s">
        <v>245</v>
      </c>
      <c r="C52" t="s">
        <v>246</v>
      </c>
      <c r="D52" s="269" t="str">
        <f t="shared" si="0"/>
        <v>Stable</v>
      </c>
      <c r="E52" s="269" t="s">
        <v>7404</v>
      </c>
      <c r="F52" s="269">
        <v>1</v>
      </c>
      <c r="G52" s="269">
        <v>1</v>
      </c>
      <c r="H52" s="269">
        <v>1.7</v>
      </c>
      <c r="I52" s="269">
        <v>1.7</v>
      </c>
      <c r="J52" s="269">
        <v>1.7</v>
      </c>
      <c r="K52" s="269">
        <v>1.7</v>
      </c>
      <c r="L52" s="269">
        <v>1.7</v>
      </c>
      <c r="M52" s="269">
        <v>1.7</v>
      </c>
      <c r="N52" s="269">
        <v>1.7</v>
      </c>
      <c r="O52" s="269">
        <v>1.7</v>
      </c>
      <c r="P52" s="269">
        <v>1.7</v>
      </c>
      <c r="Q52" s="269">
        <v>1.7</v>
      </c>
      <c r="R52" s="269">
        <v>1.7</v>
      </c>
      <c r="S52" s="269">
        <v>1.7</v>
      </c>
      <c r="T52" s="269">
        <v>2.1</v>
      </c>
      <c r="U52" s="269">
        <v>2.1</v>
      </c>
      <c r="V52" s="269">
        <v>2.2000000000000002</v>
      </c>
      <c r="W52" s="269">
        <v>2.2000000000000002</v>
      </c>
      <c r="X52" s="269">
        <v>2.2000000000000002</v>
      </c>
      <c r="Y52" s="269">
        <v>2.2000000000000002</v>
      </c>
      <c r="Z52" s="269">
        <v>2.2000000000000002</v>
      </c>
      <c r="AA52" s="269">
        <v>2.4</v>
      </c>
      <c r="AB52" s="269">
        <v>2.4</v>
      </c>
      <c r="AC52" s="269">
        <v>3.1</v>
      </c>
      <c r="AD52" s="269">
        <v>3.1</v>
      </c>
      <c r="AE52" s="269">
        <v>2.9</v>
      </c>
      <c r="AF52" s="269">
        <v>2.4</v>
      </c>
      <c r="AG52" s="269">
        <v>2.4</v>
      </c>
      <c r="AH52" s="269">
        <v>2.4</v>
      </c>
      <c r="AI52" s="269">
        <v>2.5</v>
      </c>
      <c r="AJ52" s="269">
        <v>2.5</v>
      </c>
      <c r="AK52" s="269">
        <v>2.5</v>
      </c>
      <c r="AL52" s="269">
        <v>2.5</v>
      </c>
      <c r="AM52" s="269">
        <v>2.5</v>
      </c>
      <c r="AN52" s="269">
        <f>_xlfn.IFNA(VLOOKUP(C52,'INFORM Severity - hidden'!$C$5:$G$155,5,FALSE),"-")</f>
        <v>2.5</v>
      </c>
    </row>
    <row r="53" spans="1:40" x14ac:dyDescent="0.25">
      <c r="A53" t="s">
        <v>357</v>
      </c>
      <c r="B53" t="s">
        <v>355</v>
      </c>
      <c r="C53" t="s">
        <v>356</v>
      </c>
      <c r="D53" s="269" t="str">
        <f t="shared" si="0"/>
        <v>Stable</v>
      </c>
      <c r="E53" s="269" t="s">
        <v>7404</v>
      </c>
      <c r="F53" s="269">
        <v>3.4</v>
      </c>
      <c r="G53" s="269">
        <v>3.4</v>
      </c>
      <c r="H53" s="269">
        <v>3.8</v>
      </c>
      <c r="I53" s="269">
        <v>3.8</v>
      </c>
      <c r="J53" s="269">
        <v>3.8</v>
      </c>
      <c r="K53" s="269">
        <v>3.8</v>
      </c>
      <c r="L53" s="269">
        <v>3.8</v>
      </c>
      <c r="M53" s="269">
        <v>3.8</v>
      </c>
      <c r="N53" s="269">
        <v>3.8</v>
      </c>
      <c r="O53" s="269">
        <v>3.8</v>
      </c>
      <c r="P53" s="269">
        <v>3.8</v>
      </c>
      <c r="Q53" s="269">
        <v>3.8</v>
      </c>
      <c r="R53" s="269">
        <v>3.8</v>
      </c>
      <c r="S53" s="269">
        <v>3.8</v>
      </c>
      <c r="T53" s="269">
        <v>3.8</v>
      </c>
      <c r="U53" s="269">
        <v>3.8</v>
      </c>
      <c r="V53" s="269">
        <v>3.8</v>
      </c>
      <c r="W53" s="269">
        <v>3.8</v>
      </c>
      <c r="X53" s="269">
        <v>3.8</v>
      </c>
      <c r="Y53" s="269">
        <v>3.8</v>
      </c>
      <c r="Z53" s="269">
        <v>3.8</v>
      </c>
      <c r="AA53" s="269">
        <v>3.7</v>
      </c>
      <c r="AB53" s="269">
        <v>3.7</v>
      </c>
      <c r="AC53" s="269">
        <v>3.7</v>
      </c>
      <c r="AD53" s="269">
        <v>3.7</v>
      </c>
      <c r="AE53" s="269">
        <v>3.7</v>
      </c>
      <c r="AF53" s="269">
        <v>3.7</v>
      </c>
      <c r="AG53" s="269">
        <v>3.7</v>
      </c>
      <c r="AH53" s="269">
        <v>3.7</v>
      </c>
      <c r="AI53" s="269">
        <v>3.8</v>
      </c>
      <c r="AJ53" s="269">
        <v>3.8</v>
      </c>
      <c r="AK53" s="269">
        <v>3.8</v>
      </c>
      <c r="AL53" s="269">
        <v>3.8</v>
      </c>
      <c r="AM53" s="269">
        <v>3.8</v>
      </c>
      <c r="AN53" s="269">
        <f>_xlfn.IFNA(VLOOKUP(C53,'INFORM Severity - hidden'!$C$5:$G$155,5,FALSE),"-")</f>
        <v>3.8</v>
      </c>
    </row>
    <row r="54" spans="1:40" x14ac:dyDescent="0.25">
      <c r="A54" t="s">
        <v>470</v>
      </c>
      <c r="B54" t="s">
        <v>468</v>
      </c>
      <c r="C54" t="s">
        <v>469</v>
      </c>
      <c r="D54" s="269" t="str">
        <f t="shared" si="0"/>
        <v>Stable</v>
      </c>
      <c r="E54" s="269" t="s">
        <v>7404</v>
      </c>
      <c r="F54" s="269">
        <v>1.2</v>
      </c>
      <c r="G54" s="269" t="s">
        <v>7404</v>
      </c>
      <c r="H54" s="269" t="s">
        <v>7404</v>
      </c>
      <c r="I54" s="269" t="s">
        <v>7404</v>
      </c>
      <c r="J54" s="269" t="s">
        <v>7404</v>
      </c>
      <c r="K54" s="269" t="s">
        <v>7404</v>
      </c>
      <c r="L54" s="269" t="s">
        <v>7404</v>
      </c>
      <c r="M54" s="269" t="s">
        <v>7404</v>
      </c>
      <c r="N54" s="269" t="s">
        <v>7404</v>
      </c>
      <c r="O54" s="269" t="s">
        <v>7404</v>
      </c>
      <c r="P54" s="269" t="s">
        <v>7404</v>
      </c>
      <c r="Q54" s="269" t="s">
        <v>7404</v>
      </c>
      <c r="R54" s="269" t="s">
        <v>7404</v>
      </c>
      <c r="S54" s="269" t="s">
        <v>7404</v>
      </c>
      <c r="T54" s="269" t="s">
        <v>7404</v>
      </c>
      <c r="U54" s="269" t="s">
        <v>7404</v>
      </c>
      <c r="V54" s="269" t="s">
        <v>7404</v>
      </c>
      <c r="W54" s="269" t="s">
        <v>7404</v>
      </c>
      <c r="X54" s="269" t="s">
        <v>7404</v>
      </c>
      <c r="Y54" s="269" t="s">
        <v>7404</v>
      </c>
      <c r="Z54" s="269" t="s">
        <v>7404</v>
      </c>
      <c r="AA54" s="269" t="s">
        <v>7404</v>
      </c>
      <c r="AB54" s="269" t="s">
        <v>7404</v>
      </c>
      <c r="AC54" s="269">
        <v>1.5</v>
      </c>
      <c r="AD54" s="269">
        <v>1.5</v>
      </c>
      <c r="AE54" s="269">
        <v>1.5</v>
      </c>
      <c r="AF54" s="269">
        <v>1.5</v>
      </c>
      <c r="AG54" s="269">
        <v>1.6</v>
      </c>
      <c r="AH54" s="269">
        <v>1.8</v>
      </c>
      <c r="AI54" s="269">
        <v>1.8</v>
      </c>
      <c r="AJ54" s="269">
        <v>1.8</v>
      </c>
      <c r="AK54" s="269">
        <v>1.8</v>
      </c>
      <c r="AL54" s="269">
        <v>1.8</v>
      </c>
      <c r="AM54" s="269">
        <v>1.8</v>
      </c>
      <c r="AN54" s="269">
        <f>_xlfn.IFNA(VLOOKUP(C54,'INFORM Severity - hidden'!$C$5:$G$155,5,FALSE),"-")</f>
        <v>1.8</v>
      </c>
    </row>
    <row r="55" spans="1:40" x14ac:dyDescent="0.25">
      <c r="A55" t="s">
        <v>573</v>
      </c>
      <c r="B55" t="s">
        <v>571</v>
      </c>
      <c r="C55" t="s">
        <v>572</v>
      </c>
      <c r="D55" s="269" t="str">
        <f t="shared" si="0"/>
        <v>Stable</v>
      </c>
      <c r="E55" s="269" t="s">
        <v>7404</v>
      </c>
      <c r="F55" s="269" t="s">
        <v>7404</v>
      </c>
      <c r="G55" s="269">
        <v>3.8</v>
      </c>
      <c r="H55" s="269">
        <v>3.8</v>
      </c>
      <c r="I55" s="269">
        <v>3.8</v>
      </c>
      <c r="J55" s="269">
        <v>3.8</v>
      </c>
      <c r="K55" s="269">
        <v>3.8</v>
      </c>
      <c r="L55" s="269">
        <v>3.8</v>
      </c>
      <c r="M55" s="269">
        <v>3.8</v>
      </c>
      <c r="N55" s="269">
        <v>3.8</v>
      </c>
      <c r="O55" s="269">
        <v>3.8</v>
      </c>
      <c r="P55" s="269">
        <v>3.8</v>
      </c>
      <c r="Q55" s="269">
        <v>3.8</v>
      </c>
      <c r="R55" s="269">
        <v>3.8</v>
      </c>
      <c r="S55" s="269">
        <v>3.8</v>
      </c>
      <c r="T55" s="269">
        <v>4</v>
      </c>
      <c r="U55" s="269">
        <v>4</v>
      </c>
      <c r="V55" s="269">
        <v>4</v>
      </c>
      <c r="W55" s="269">
        <v>4</v>
      </c>
      <c r="X55" s="269">
        <v>4</v>
      </c>
      <c r="Y55" s="269">
        <v>4</v>
      </c>
      <c r="Z55" s="269">
        <v>4</v>
      </c>
      <c r="AA55" s="269">
        <v>4.0999999999999996</v>
      </c>
      <c r="AB55" s="269">
        <v>4.0999999999999996</v>
      </c>
      <c r="AC55" s="269">
        <v>4.0999999999999996</v>
      </c>
      <c r="AD55" s="269">
        <v>4.0999999999999996</v>
      </c>
      <c r="AE55" s="269">
        <v>4.5</v>
      </c>
      <c r="AF55" s="269">
        <v>4.5</v>
      </c>
      <c r="AG55" s="269">
        <v>4.5</v>
      </c>
      <c r="AH55" s="269">
        <v>4.5999999999999996</v>
      </c>
      <c r="AI55" s="269">
        <v>4.8</v>
      </c>
      <c r="AJ55" s="269">
        <v>4.8</v>
      </c>
      <c r="AK55" s="269">
        <v>4.8</v>
      </c>
      <c r="AL55" s="269">
        <v>4.8</v>
      </c>
      <c r="AM55" s="269">
        <v>4.8</v>
      </c>
      <c r="AN55" s="269">
        <f>_xlfn.IFNA(VLOOKUP(C55,'INFORM Severity - hidden'!$C$5:$G$155,5,FALSE),"-")</f>
        <v>4.8</v>
      </c>
    </row>
    <row r="56" spans="1:40" x14ac:dyDescent="0.25">
      <c r="A56" t="s">
        <v>573</v>
      </c>
      <c r="B56" t="s">
        <v>1868</v>
      </c>
      <c r="C56" t="s">
        <v>1869</v>
      </c>
      <c r="D56" s="269" t="str">
        <f t="shared" si="0"/>
        <v>Stable</v>
      </c>
      <c r="E56" s="269" t="s">
        <v>7404</v>
      </c>
      <c r="F56" s="269" t="s">
        <v>7404</v>
      </c>
      <c r="G56" s="269" t="s">
        <v>7404</v>
      </c>
      <c r="H56" s="269" t="s">
        <v>7404</v>
      </c>
      <c r="I56" s="269" t="s">
        <v>7404</v>
      </c>
      <c r="J56" s="269" t="s">
        <v>7404</v>
      </c>
      <c r="K56" s="269" t="s">
        <v>7404</v>
      </c>
      <c r="L56" s="269" t="s">
        <v>7404</v>
      </c>
      <c r="M56" s="269" t="s">
        <v>7404</v>
      </c>
      <c r="N56" s="269" t="s">
        <v>7404</v>
      </c>
      <c r="O56" s="269" t="s">
        <v>7404</v>
      </c>
      <c r="P56" s="269" t="s">
        <v>7404</v>
      </c>
      <c r="Q56" s="269" t="s">
        <v>7404</v>
      </c>
      <c r="R56" s="269" t="s">
        <v>7404</v>
      </c>
      <c r="S56" s="269" t="s">
        <v>7404</v>
      </c>
      <c r="T56" s="269" t="s">
        <v>7404</v>
      </c>
      <c r="U56" s="269" t="s">
        <v>7404</v>
      </c>
      <c r="V56" s="269">
        <v>2.4</v>
      </c>
      <c r="W56" s="269">
        <v>2.4</v>
      </c>
      <c r="X56" s="269">
        <v>2.4</v>
      </c>
      <c r="Y56" s="269">
        <v>2.4</v>
      </c>
      <c r="Z56" s="269">
        <v>2.4</v>
      </c>
      <c r="AA56" s="269">
        <v>2.6</v>
      </c>
      <c r="AB56" s="269">
        <v>2.6</v>
      </c>
      <c r="AC56" s="269">
        <v>2.6</v>
      </c>
      <c r="AD56" s="269">
        <v>2.6</v>
      </c>
      <c r="AE56" s="269">
        <v>2.6</v>
      </c>
      <c r="AF56" s="269">
        <v>2.6</v>
      </c>
      <c r="AG56" s="269">
        <v>2.6</v>
      </c>
      <c r="AH56" s="269">
        <v>2.4</v>
      </c>
      <c r="AI56" s="269">
        <v>2.6</v>
      </c>
      <c r="AJ56" s="269">
        <v>2.6</v>
      </c>
      <c r="AK56" s="269">
        <v>2.8</v>
      </c>
      <c r="AL56" s="269">
        <v>2.7</v>
      </c>
      <c r="AM56" s="269">
        <v>2.7</v>
      </c>
      <c r="AN56" s="269">
        <f>_xlfn.IFNA(VLOOKUP(C56,'INFORM Severity - hidden'!$C$5:$G$155,5,FALSE),"-")</f>
        <v>2.7</v>
      </c>
    </row>
    <row r="57" spans="1:40" x14ac:dyDescent="0.25">
      <c r="A57" t="s">
        <v>573</v>
      </c>
      <c r="B57" t="s">
        <v>1952</v>
      </c>
      <c r="C57" t="s">
        <v>1953</v>
      </c>
      <c r="D57" s="269" t="str">
        <f t="shared" si="0"/>
        <v>Stable</v>
      </c>
      <c r="E57" s="269" t="s">
        <v>7404</v>
      </c>
      <c r="F57" s="269" t="s">
        <v>7404</v>
      </c>
      <c r="G57" s="269" t="s">
        <v>7404</v>
      </c>
      <c r="H57" s="269" t="s">
        <v>7404</v>
      </c>
      <c r="I57" s="269" t="s">
        <v>7404</v>
      </c>
      <c r="J57" s="269" t="s">
        <v>7404</v>
      </c>
      <c r="K57" s="269" t="s">
        <v>7404</v>
      </c>
      <c r="L57" s="269" t="s">
        <v>7404</v>
      </c>
      <c r="M57" s="269" t="s">
        <v>7404</v>
      </c>
      <c r="N57" s="269" t="s">
        <v>7404</v>
      </c>
      <c r="O57" s="269" t="s">
        <v>7404</v>
      </c>
      <c r="P57" s="269" t="s">
        <v>7404</v>
      </c>
      <c r="Q57" s="269" t="s">
        <v>7404</v>
      </c>
      <c r="R57" s="269" t="s">
        <v>7404</v>
      </c>
      <c r="S57" s="269" t="s">
        <v>7404</v>
      </c>
      <c r="T57" s="269" t="s">
        <v>7404</v>
      </c>
      <c r="U57" s="269" t="s">
        <v>7404</v>
      </c>
      <c r="V57" s="269" t="s">
        <v>7404</v>
      </c>
      <c r="W57" s="269">
        <v>2.8</v>
      </c>
      <c r="X57" s="269">
        <v>2.8</v>
      </c>
      <c r="Y57" s="269">
        <v>2.8</v>
      </c>
      <c r="Z57" s="269">
        <v>2.8</v>
      </c>
      <c r="AA57" s="269">
        <v>2.9</v>
      </c>
      <c r="AB57" s="269">
        <v>2.9</v>
      </c>
      <c r="AC57" s="269">
        <v>2.9</v>
      </c>
      <c r="AD57" s="269">
        <v>2.9</v>
      </c>
      <c r="AE57" s="269">
        <v>3</v>
      </c>
      <c r="AF57" s="269">
        <v>3</v>
      </c>
      <c r="AG57" s="269">
        <v>3</v>
      </c>
      <c r="AH57" s="269">
        <v>3</v>
      </c>
      <c r="AI57" s="269">
        <v>3.2</v>
      </c>
      <c r="AJ57" s="269">
        <v>3.2</v>
      </c>
      <c r="AK57" s="269">
        <v>3.2</v>
      </c>
      <c r="AL57" s="269">
        <v>3.2</v>
      </c>
      <c r="AM57" s="269">
        <v>3.2</v>
      </c>
      <c r="AN57" s="269">
        <f>_xlfn.IFNA(VLOOKUP(C57,'INFORM Severity - hidden'!$C$5:$G$155,5,FALSE),"-")</f>
        <v>3.2</v>
      </c>
    </row>
    <row r="58" spans="1:40" x14ac:dyDescent="0.25">
      <c r="A58" t="s">
        <v>573</v>
      </c>
      <c r="B58" t="s">
        <v>3238</v>
      </c>
      <c r="C58" t="s">
        <v>3239</v>
      </c>
      <c r="D58" s="269" t="str">
        <f t="shared" si="0"/>
        <v>Decreasing</v>
      </c>
      <c r="E58" s="269" t="s">
        <v>7404</v>
      </c>
      <c r="F58" s="269" t="s">
        <v>7404</v>
      </c>
      <c r="G58" s="269" t="s">
        <v>7404</v>
      </c>
      <c r="H58" s="269" t="s">
        <v>7404</v>
      </c>
      <c r="I58" s="269" t="s">
        <v>7404</v>
      </c>
      <c r="J58" s="269" t="s">
        <v>7404</v>
      </c>
      <c r="K58" s="269" t="s">
        <v>7404</v>
      </c>
      <c r="L58" s="269" t="s">
        <v>7404</v>
      </c>
      <c r="M58" s="269" t="s">
        <v>7404</v>
      </c>
      <c r="N58" s="269" t="s">
        <v>7404</v>
      </c>
      <c r="O58" s="269" t="s">
        <v>7404</v>
      </c>
      <c r="P58" s="269" t="s">
        <v>7404</v>
      </c>
      <c r="Q58" s="269" t="s">
        <v>7404</v>
      </c>
      <c r="R58" s="269" t="s">
        <v>7404</v>
      </c>
      <c r="S58" s="269" t="s">
        <v>7404</v>
      </c>
      <c r="T58" s="269" t="s">
        <v>7404</v>
      </c>
      <c r="U58" s="269" t="s">
        <v>7404</v>
      </c>
      <c r="V58" s="269" t="s">
        <v>7404</v>
      </c>
      <c r="W58" s="269" t="s">
        <v>7404</v>
      </c>
      <c r="X58" s="269" t="s">
        <v>7404</v>
      </c>
      <c r="Y58" s="269" t="s">
        <v>7404</v>
      </c>
      <c r="Z58" s="269" t="s">
        <v>7404</v>
      </c>
      <c r="AA58" s="269" t="s">
        <v>7404</v>
      </c>
      <c r="AB58" s="269">
        <v>4.2</v>
      </c>
      <c r="AC58" s="269">
        <v>3.7</v>
      </c>
      <c r="AD58" s="269">
        <v>3.7</v>
      </c>
      <c r="AE58" s="269">
        <v>3.7</v>
      </c>
      <c r="AF58" s="269">
        <v>3.7</v>
      </c>
      <c r="AG58" s="269">
        <v>3.7</v>
      </c>
      <c r="AH58" s="269">
        <v>4.4000000000000004</v>
      </c>
      <c r="AI58" s="269">
        <v>4.5999999999999996</v>
      </c>
      <c r="AJ58" s="269">
        <v>4.5999999999999996</v>
      </c>
      <c r="AK58" s="269">
        <v>4.5999999999999996</v>
      </c>
      <c r="AL58" s="269">
        <v>4.5999999999999996</v>
      </c>
      <c r="AM58" s="269">
        <v>4.5</v>
      </c>
      <c r="AN58" s="269">
        <f>_xlfn.IFNA(VLOOKUP(C58,'INFORM Severity - hidden'!$C$5:$G$155,5,FALSE),"-")</f>
        <v>4.5</v>
      </c>
    </row>
    <row r="59" spans="1:40" x14ac:dyDescent="0.25">
      <c r="A59"/>
      <c r="B59"/>
      <c r="C59" t="s">
        <v>7428</v>
      </c>
      <c r="D59" s="269" t="str">
        <f t="shared" si="0"/>
        <v>-</v>
      </c>
      <c r="E59" s="269" t="s">
        <v>7404</v>
      </c>
      <c r="F59" s="269" t="s">
        <v>7404</v>
      </c>
      <c r="G59" s="269" t="s">
        <v>7404</v>
      </c>
      <c r="H59" s="269" t="s">
        <v>7404</v>
      </c>
      <c r="I59" s="269" t="s">
        <v>7404</v>
      </c>
      <c r="J59" s="269" t="s">
        <v>7404</v>
      </c>
      <c r="K59" s="269" t="s">
        <v>7404</v>
      </c>
      <c r="L59" s="269" t="s">
        <v>7404</v>
      </c>
      <c r="M59" s="269" t="s">
        <v>7404</v>
      </c>
      <c r="N59" s="269" t="s">
        <v>7404</v>
      </c>
      <c r="O59" s="269" t="s">
        <v>7404</v>
      </c>
      <c r="P59" s="269" t="s">
        <v>7404</v>
      </c>
      <c r="Q59" s="269" t="s">
        <v>7404</v>
      </c>
      <c r="R59" s="269" t="s">
        <v>7404</v>
      </c>
      <c r="S59" s="269" t="s">
        <v>7404</v>
      </c>
      <c r="T59" s="269" t="s">
        <v>7404</v>
      </c>
      <c r="U59" s="269" t="s">
        <v>7404</v>
      </c>
      <c r="V59" s="269" t="s">
        <v>7404</v>
      </c>
      <c r="W59" s="269" t="s">
        <v>7404</v>
      </c>
      <c r="X59" s="269" t="s">
        <v>7404</v>
      </c>
      <c r="Y59" s="269" t="s">
        <v>7404</v>
      </c>
      <c r="Z59" s="269" t="s">
        <v>7404</v>
      </c>
      <c r="AA59" s="269" t="s">
        <v>7404</v>
      </c>
      <c r="AB59" s="269" t="s">
        <v>7404</v>
      </c>
      <c r="AC59" s="269">
        <v>1.4</v>
      </c>
      <c r="AD59" s="269">
        <v>1.4</v>
      </c>
      <c r="AE59" s="269">
        <v>1.4</v>
      </c>
      <c r="AF59" s="269">
        <v>1.4</v>
      </c>
      <c r="AG59" s="269" t="s">
        <v>7404</v>
      </c>
      <c r="AH59" s="269" t="s">
        <v>7404</v>
      </c>
      <c r="AI59" s="269" t="s">
        <v>7404</v>
      </c>
      <c r="AJ59" s="269" t="s">
        <v>7404</v>
      </c>
      <c r="AK59" s="269" t="s">
        <v>7404</v>
      </c>
      <c r="AL59" s="269" t="s">
        <v>7404</v>
      </c>
      <c r="AM59" s="269" t="s">
        <v>7404</v>
      </c>
      <c r="AN59" s="269" t="str">
        <f>_xlfn.IFNA(VLOOKUP(C59,'INFORM Severity - hidden'!$C$5:$G$155,5,FALSE),"-")</f>
        <v>-</v>
      </c>
    </row>
    <row r="60" spans="1:40" x14ac:dyDescent="0.25">
      <c r="A60" t="s">
        <v>175</v>
      </c>
      <c r="B60" t="s">
        <v>173</v>
      </c>
      <c r="C60" t="s">
        <v>174</v>
      </c>
      <c r="D60" s="269" t="str">
        <f t="shared" si="0"/>
        <v>Stable</v>
      </c>
      <c r="E60" s="269" t="s">
        <v>7404</v>
      </c>
      <c r="F60" s="269">
        <v>1</v>
      </c>
      <c r="G60" s="269">
        <v>1</v>
      </c>
      <c r="H60" s="269">
        <v>1.7</v>
      </c>
      <c r="I60" s="269">
        <v>1.5</v>
      </c>
      <c r="J60" s="269">
        <v>1.5</v>
      </c>
      <c r="K60" s="269">
        <v>1.8</v>
      </c>
      <c r="L60" s="269">
        <v>1.8</v>
      </c>
      <c r="M60" s="269">
        <v>1.8</v>
      </c>
      <c r="N60" s="269">
        <v>1.9</v>
      </c>
      <c r="O60" s="269">
        <v>1.9</v>
      </c>
      <c r="P60" s="269">
        <v>1.9</v>
      </c>
      <c r="Q60" s="269">
        <v>1.9</v>
      </c>
      <c r="R60" s="269">
        <v>1.9</v>
      </c>
      <c r="S60" s="269">
        <v>2</v>
      </c>
      <c r="T60" s="269">
        <v>1.9</v>
      </c>
      <c r="U60" s="269">
        <v>2</v>
      </c>
      <c r="V60" s="269">
        <v>2.1</v>
      </c>
      <c r="W60" s="269">
        <v>2.2000000000000002</v>
      </c>
      <c r="X60" s="269">
        <v>1.9</v>
      </c>
      <c r="Y60" s="269">
        <v>1.9</v>
      </c>
      <c r="Z60" s="269">
        <v>1.9</v>
      </c>
      <c r="AA60" s="269">
        <v>1.8</v>
      </c>
      <c r="AB60" s="269">
        <v>1.8</v>
      </c>
      <c r="AC60" s="269">
        <v>1.8</v>
      </c>
      <c r="AD60" s="269">
        <v>1.6</v>
      </c>
      <c r="AE60" s="269">
        <v>1.6</v>
      </c>
      <c r="AF60" s="269">
        <v>1.5</v>
      </c>
      <c r="AG60" s="269">
        <v>1.5</v>
      </c>
      <c r="AH60" s="269">
        <v>1.6</v>
      </c>
      <c r="AI60" s="269">
        <v>1.7</v>
      </c>
      <c r="AJ60" s="269">
        <v>1.7</v>
      </c>
      <c r="AK60" s="269">
        <v>1.7</v>
      </c>
      <c r="AL60" s="269">
        <v>1.7</v>
      </c>
      <c r="AM60" s="269">
        <v>1.7</v>
      </c>
      <c r="AN60" s="269">
        <f>_xlfn.IFNA(VLOOKUP(C60,'INFORM Severity - hidden'!$C$5:$G$155,5,FALSE),"-")</f>
        <v>1.6</v>
      </c>
    </row>
    <row r="61" spans="1:40" x14ac:dyDescent="0.25">
      <c r="A61" t="s">
        <v>482</v>
      </c>
      <c r="B61" t="s">
        <v>480</v>
      </c>
      <c r="C61" t="s">
        <v>481</v>
      </c>
      <c r="D61" s="269" t="str">
        <f t="shared" si="0"/>
        <v>Increasing</v>
      </c>
      <c r="E61" s="269" t="s">
        <v>7404</v>
      </c>
      <c r="F61" s="269">
        <v>3.4</v>
      </c>
      <c r="G61" s="269">
        <v>3.4</v>
      </c>
      <c r="H61" s="269">
        <v>4</v>
      </c>
      <c r="I61" s="269">
        <v>3.7</v>
      </c>
      <c r="J61" s="269">
        <v>3.5</v>
      </c>
      <c r="K61" s="269">
        <v>3.5</v>
      </c>
      <c r="L61" s="269">
        <v>3.5</v>
      </c>
      <c r="M61" s="269">
        <v>3.5</v>
      </c>
      <c r="N61" s="269">
        <v>3.5</v>
      </c>
      <c r="O61" s="269">
        <v>3.5</v>
      </c>
      <c r="P61" s="269">
        <v>3.5</v>
      </c>
      <c r="Q61" s="269">
        <v>3.5</v>
      </c>
      <c r="R61" s="269">
        <v>3.3</v>
      </c>
      <c r="S61" s="269">
        <v>3.3</v>
      </c>
      <c r="T61" s="269">
        <v>3.4</v>
      </c>
      <c r="U61" s="269">
        <v>3.4</v>
      </c>
      <c r="V61" s="269">
        <v>3.4</v>
      </c>
      <c r="W61" s="269">
        <v>3.4</v>
      </c>
      <c r="X61" s="269">
        <v>3.4</v>
      </c>
      <c r="Y61" s="269">
        <v>3.4</v>
      </c>
      <c r="Z61" s="269">
        <v>3.4</v>
      </c>
      <c r="AA61" s="269">
        <v>3.4</v>
      </c>
      <c r="AB61" s="269">
        <v>3.4</v>
      </c>
      <c r="AC61" s="269">
        <v>3.4</v>
      </c>
      <c r="AD61" s="269">
        <v>3.4</v>
      </c>
      <c r="AE61" s="269">
        <v>3.4</v>
      </c>
      <c r="AF61" s="269">
        <v>3.4</v>
      </c>
      <c r="AG61" s="269">
        <v>3.4</v>
      </c>
      <c r="AH61" s="269">
        <v>3.4</v>
      </c>
      <c r="AI61" s="269">
        <v>3.5</v>
      </c>
      <c r="AJ61" s="269">
        <v>3.5</v>
      </c>
      <c r="AK61" s="269">
        <v>3.5</v>
      </c>
      <c r="AL61" s="269">
        <v>3.5</v>
      </c>
      <c r="AM61" s="269">
        <v>3.6</v>
      </c>
      <c r="AN61" s="269">
        <f>_xlfn.IFNA(VLOOKUP(C61,'INFORM Severity - hidden'!$C$5:$G$155,5,FALSE),"-")</f>
        <v>3.6</v>
      </c>
    </row>
    <row r="62" spans="1:40" x14ac:dyDescent="0.25">
      <c r="A62"/>
      <c r="B62"/>
      <c r="C62" t="s">
        <v>7429</v>
      </c>
      <c r="D62" s="269" t="str">
        <f t="shared" si="0"/>
        <v>-</v>
      </c>
      <c r="E62" s="269" t="s">
        <v>7404</v>
      </c>
      <c r="F62" s="269" t="s">
        <v>7404</v>
      </c>
      <c r="G62" s="269" t="s">
        <v>7404</v>
      </c>
      <c r="H62" s="269" t="s">
        <v>7404</v>
      </c>
      <c r="I62" s="269" t="s">
        <v>7404</v>
      </c>
      <c r="J62" s="269" t="s">
        <v>7404</v>
      </c>
      <c r="K62" s="269" t="s">
        <v>7404</v>
      </c>
      <c r="L62" s="269" t="s">
        <v>7404</v>
      </c>
      <c r="M62" s="269" t="s">
        <v>7404</v>
      </c>
      <c r="N62" s="269" t="s">
        <v>7404</v>
      </c>
      <c r="O62" s="269" t="s">
        <v>7404</v>
      </c>
      <c r="P62" s="269" t="s">
        <v>7404</v>
      </c>
      <c r="Q62" s="269" t="s">
        <v>7404</v>
      </c>
      <c r="R62" s="269" t="s">
        <v>7404</v>
      </c>
      <c r="S62" s="269" t="s">
        <v>7404</v>
      </c>
      <c r="T62" s="269" t="s">
        <v>7404</v>
      </c>
      <c r="U62" s="269" t="s">
        <v>7404</v>
      </c>
      <c r="V62" s="269" t="s">
        <v>7404</v>
      </c>
      <c r="W62" s="269" t="s">
        <v>7404</v>
      </c>
      <c r="X62" s="269" t="s">
        <v>7404</v>
      </c>
      <c r="Y62" s="269" t="s">
        <v>7404</v>
      </c>
      <c r="Z62" s="269" t="s">
        <v>7404</v>
      </c>
      <c r="AA62" s="269" t="s">
        <v>7404</v>
      </c>
      <c r="AB62" s="269">
        <v>2.7</v>
      </c>
      <c r="AC62" s="269">
        <v>3.1</v>
      </c>
      <c r="AD62" s="269">
        <v>3.1</v>
      </c>
      <c r="AE62" s="269">
        <v>3.1</v>
      </c>
      <c r="AF62" s="269">
        <v>3.1</v>
      </c>
      <c r="AG62" s="269">
        <v>3.1</v>
      </c>
      <c r="AH62" s="269">
        <v>3.1</v>
      </c>
      <c r="AI62" s="269">
        <v>3.2</v>
      </c>
      <c r="AJ62" s="269">
        <v>3.2</v>
      </c>
      <c r="AK62" s="269" t="s">
        <v>7404</v>
      </c>
      <c r="AL62" s="269" t="s">
        <v>7404</v>
      </c>
      <c r="AM62" s="269" t="s">
        <v>7404</v>
      </c>
      <c r="AN62" s="269" t="str">
        <f>_xlfn.IFNA(VLOOKUP(C62,'INFORM Severity - hidden'!$C$5:$G$155,5,FALSE),"-")</f>
        <v>-</v>
      </c>
    </row>
    <row r="63" spans="1:40" x14ac:dyDescent="0.25">
      <c r="A63" t="s">
        <v>369</v>
      </c>
      <c r="B63" t="s">
        <v>367</v>
      </c>
      <c r="C63" t="s">
        <v>368</v>
      </c>
      <c r="D63" s="269" t="str">
        <f t="shared" si="0"/>
        <v>Increasing</v>
      </c>
      <c r="E63" s="269" t="s">
        <v>7404</v>
      </c>
      <c r="F63" s="269">
        <v>2.2999999999999998</v>
      </c>
      <c r="G63" s="269">
        <v>2.2999999999999998</v>
      </c>
      <c r="H63" s="269">
        <v>2.8</v>
      </c>
      <c r="I63" s="269">
        <v>2.8</v>
      </c>
      <c r="J63" s="269">
        <v>2.8</v>
      </c>
      <c r="K63" s="269">
        <v>2.8</v>
      </c>
      <c r="L63" s="269">
        <v>2.8</v>
      </c>
      <c r="M63" s="269">
        <v>2.8</v>
      </c>
      <c r="N63" s="269">
        <v>2.8</v>
      </c>
      <c r="O63" s="269">
        <v>2.8</v>
      </c>
      <c r="P63" s="269">
        <v>3.2</v>
      </c>
      <c r="Q63" s="269">
        <v>3.2</v>
      </c>
      <c r="R63" s="269">
        <v>3.2</v>
      </c>
      <c r="S63" s="269">
        <v>3.2</v>
      </c>
      <c r="T63" s="269">
        <v>3.3</v>
      </c>
      <c r="U63" s="269">
        <v>3.3</v>
      </c>
      <c r="V63" s="269">
        <v>3.3</v>
      </c>
      <c r="W63" s="269">
        <v>3.3</v>
      </c>
      <c r="X63" s="269">
        <v>3.3</v>
      </c>
      <c r="Y63" s="269">
        <v>3.3</v>
      </c>
      <c r="Z63" s="269">
        <v>3.2</v>
      </c>
      <c r="AA63" s="269">
        <v>3.3</v>
      </c>
      <c r="AB63" s="269">
        <v>3.3</v>
      </c>
      <c r="AC63" s="269">
        <v>3.3</v>
      </c>
      <c r="AD63" s="269">
        <v>3.3</v>
      </c>
      <c r="AE63" s="269">
        <v>3.3</v>
      </c>
      <c r="AF63" s="269">
        <v>3.3</v>
      </c>
      <c r="AG63" s="269">
        <v>3.3</v>
      </c>
      <c r="AH63" s="269">
        <v>3.3</v>
      </c>
      <c r="AI63" s="269">
        <v>3.4</v>
      </c>
      <c r="AJ63" s="269">
        <v>3.4</v>
      </c>
      <c r="AK63" s="269">
        <v>3.4</v>
      </c>
      <c r="AL63" s="269">
        <v>3.4</v>
      </c>
      <c r="AM63" s="269">
        <v>3.8</v>
      </c>
      <c r="AN63" s="269">
        <f>_xlfn.IFNA(VLOOKUP(C63,'INFORM Severity - hidden'!$C$5:$G$155,5,FALSE),"-")</f>
        <v>3.8</v>
      </c>
    </row>
    <row r="64" spans="1:40" x14ac:dyDescent="0.25">
      <c r="A64"/>
      <c r="B64"/>
      <c r="C64" t="s">
        <v>7430</v>
      </c>
      <c r="D64" s="269" t="str">
        <f t="shared" si="0"/>
        <v>-</v>
      </c>
      <c r="E64" s="269" t="s">
        <v>7404</v>
      </c>
      <c r="F64" s="269" t="s">
        <v>7404</v>
      </c>
      <c r="G64" s="269" t="s">
        <v>7404</v>
      </c>
      <c r="H64" s="269" t="s">
        <v>7404</v>
      </c>
      <c r="I64" s="269" t="s">
        <v>7404</v>
      </c>
      <c r="J64" s="269" t="s">
        <v>7404</v>
      </c>
      <c r="K64" s="269" t="s">
        <v>7404</v>
      </c>
      <c r="L64" s="269" t="s">
        <v>7404</v>
      </c>
      <c r="M64" s="269" t="s">
        <v>7404</v>
      </c>
      <c r="N64" s="269" t="s">
        <v>7404</v>
      </c>
      <c r="O64" s="269" t="s">
        <v>7404</v>
      </c>
      <c r="P64" s="269" t="s">
        <v>7404</v>
      </c>
      <c r="Q64" s="269" t="s">
        <v>7404</v>
      </c>
      <c r="R64" s="269" t="s">
        <v>7404</v>
      </c>
      <c r="S64" s="269" t="s">
        <v>7404</v>
      </c>
      <c r="T64" s="269" t="s">
        <v>7404</v>
      </c>
      <c r="U64" s="269" t="s">
        <v>7404</v>
      </c>
      <c r="V64" s="269" t="s">
        <v>7404</v>
      </c>
      <c r="W64" s="269" t="s">
        <v>7404</v>
      </c>
      <c r="X64" s="269" t="s">
        <v>7404</v>
      </c>
      <c r="Y64" s="269" t="s">
        <v>7404</v>
      </c>
      <c r="Z64" s="269" t="s">
        <v>7404</v>
      </c>
      <c r="AA64" s="269" t="s">
        <v>7404</v>
      </c>
      <c r="AB64" s="269">
        <v>3.1</v>
      </c>
      <c r="AC64" s="269">
        <v>3.3</v>
      </c>
      <c r="AD64" s="269">
        <v>3.3</v>
      </c>
      <c r="AE64" s="269">
        <v>3.3</v>
      </c>
      <c r="AF64" s="269">
        <v>3.3</v>
      </c>
      <c r="AG64" s="269">
        <v>3.3</v>
      </c>
      <c r="AH64" s="269">
        <v>3.3</v>
      </c>
      <c r="AI64" s="269">
        <v>3.4</v>
      </c>
      <c r="AJ64" s="269">
        <v>3.4</v>
      </c>
      <c r="AK64" s="269">
        <v>3.4</v>
      </c>
      <c r="AL64" s="269" t="s">
        <v>7404</v>
      </c>
      <c r="AM64" s="269" t="s">
        <v>7404</v>
      </c>
      <c r="AN64" s="269" t="str">
        <f>_xlfn.IFNA(VLOOKUP(C64,'INFORM Severity - hidden'!$C$5:$G$155,5,FALSE),"-")</f>
        <v>-</v>
      </c>
    </row>
    <row r="65" spans="1:40" x14ac:dyDescent="0.25">
      <c r="A65" t="s">
        <v>72</v>
      </c>
      <c r="B65" t="s">
        <v>70</v>
      </c>
      <c r="C65" t="s">
        <v>71</v>
      </c>
      <c r="D65" s="269" t="str">
        <f t="shared" si="0"/>
        <v>Increasing</v>
      </c>
      <c r="E65" s="269">
        <v>3.4</v>
      </c>
      <c r="F65" s="269">
        <v>2.9</v>
      </c>
      <c r="G65" s="269">
        <v>2.9</v>
      </c>
      <c r="H65" s="269">
        <v>3.2</v>
      </c>
      <c r="I65" s="269">
        <v>3.2</v>
      </c>
      <c r="J65" s="269">
        <v>3.3</v>
      </c>
      <c r="K65" s="269">
        <v>3.3</v>
      </c>
      <c r="L65" s="269">
        <v>3.3</v>
      </c>
      <c r="M65" s="269">
        <v>3.3</v>
      </c>
      <c r="N65" s="269">
        <v>3.3</v>
      </c>
      <c r="O65" s="269">
        <v>3.4</v>
      </c>
      <c r="P65" s="269">
        <v>3.4</v>
      </c>
      <c r="Q65" s="269">
        <v>3.4</v>
      </c>
      <c r="R65" s="269">
        <v>3.4</v>
      </c>
      <c r="S65" s="269">
        <v>3.5</v>
      </c>
      <c r="T65" s="269">
        <v>3.5</v>
      </c>
      <c r="U65" s="269">
        <v>3.5</v>
      </c>
      <c r="V65" s="269">
        <v>3.5</v>
      </c>
      <c r="W65" s="269">
        <v>3.5</v>
      </c>
      <c r="X65" s="269">
        <v>3.5</v>
      </c>
      <c r="Y65" s="269">
        <v>3.4</v>
      </c>
      <c r="Z65" s="269">
        <v>3.5</v>
      </c>
      <c r="AA65" s="269">
        <v>3.5</v>
      </c>
      <c r="AB65" s="269">
        <v>3.5</v>
      </c>
      <c r="AC65" s="269">
        <v>3.5</v>
      </c>
      <c r="AD65" s="269">
        <v>3.5</v>
      </c>
      <c r="AE65" s="269">
        <v>3.8</v>
      </c>
      <c r="AF65" s="269">
        <v>3.8</v>
      </c>
      <c r="AG65" s="269">
        <v>3.8</v>
      </c>
      <c r="AH65" s="269">
        <v>3.8</v>
      </c>
      <c r="AI65" s="269">
        <v>3.9</v>
      </c>
      <c r="AJ65" s="269">
        <v>4.0999999999999996</v>
      </c>
      <c r="AK65" s="269">
        <v>4.0999999999999996</v>
      </c>
      <c r="AL65" s="269">
        <v>4.0999999999999996</v>
      </c>
      <c r="AM65" s="269">
        <v>4.0999999999999996</v>
      </c>
      <c r="AN65" s="269">
        <f>_xlfn.IFNA(VLOOKUP(C65,'INFORM Severity - hidden'!$C$5:$G$155,5,FALSE),"-")</f>
        <v>4.0999999999999996</v>
      </c>
    </row>
    <row r="66" spans="1:40" x14ac:dyDescent="0.25">
      <c r="A66" t="s">
        <v>72</v>
      </c>
      <c r="B66" t="s">
        <v>3621</v>
      </c>
      <c r="C66" t="s">
        <v>3622</v>
      </c>
      <c r="D66" s="269" t="str">
        <f t="shared" si="0"/>
        <v>Stable</v>
      </c>
      <c r="E66" s="269" t="s">
        <v>7404</v>
      </c>
      <c r="F66" s="269" t="s">
        <v>7404</v>
      </c>
      <c r="G66" s="269" t="s">
        <v>7404</v>
      </c>
      <c r="H66" s="269" t="s">
        <v>7404</v>
      </c>
      <c r="I66" s="269" t="s">
        <v>7404</v>
      </c>
      <c r="J66" s="269" t="s">
        <v>7404</v>
      </c>
      <c r="K66" s="269" t="s">
        <v>7404</v>
      </c>
      <c r="L66" s="269" t="s">
        <v>7404</v>
      </c>
      <c r="M66" s="269" t="s">
        <v>7404</v>
      </c>
      <c r="N66" s="269" t="s">
        <v>7404</v>
      </c>
      <c r="O66" s="269" t="s">
        <v>7404</v>
      </c>
      <c r="P66" s="269" t="s">
        <v>7404</v>
      </c>
      <c r="Q66" s="269" t="s">
        <v>7404</v>
      </c>
      <c r="R66" s="269" t="s">
        <v>7404</v>
      </c>
      <c r="S66" s="269" t="s">
        <v>7404</v>
      </c>
      <c r="T66" s="269" t="s">
        <v>7404</v>
      </c>
      <c r="U66" s="269" t="s">
        <v>7404</v>
      </c>
      <c r="V66" s="269" t="s">
        <v>7404</v>
      </c>
      <c r="W66" s="269" t="s">
        <v>7404</v>
      </c>
      <c r="X66" s="269" t="s">
        <v>7404</v>
      </c>
      <c r="Y66" s="269" t="s">
        <v>7404</v>
      </c>
      <c r="Z66" s="269" t="s">
        <v>7404</v>
      </c>
      <c r="AA66" s="269" t="s">
        <v>7404</v>
      </c>
      <c r="AB66" s="269" t="s">
        <v>7404</v>
      </c>
      <c r="AC66" s="269" t="s">
        <v>7404</v>
      </c>
      <c r="AD66" s="269" t="s">
        <v>7404</v>
      </c>
      <c r="AE66" s="269" t="s">
        <v>7404</v>
      </c>
      <c r="AF66" s="269" t="s">
        <v>7404</v>
      </c>
      <c r="AG66" s="269" t="s">
        <v>7404</v>
      </c>
      <c r="AH66" s="269" t="s">
        <v>7404</v>
      </c>
      <c r="AI66" s="269" t="s">
        <v>7404</v>
      </c>
      <c r="AJ66" s="269">
        <v>3.1</v>
      </c>
      <c r="AK66" s="269">
        <v>3.1</v>
      </c>
      <c r="AL66" s="269">
        <v>3.1</v>
      </c>
      <c r="AM66" s="269">
        <v>3.1</v>
      </c>
      <c r="AN66" s="269">
        <f>_xlfn.IFNA(VLOOKUP(C66,'INFORM Severity - hidden'!$C$5:$G$155,5,FALSE),"-")</f>
        <v>3.1</v>
      </c>
    </row>
    <row r="67" spans="1:40" x14ac:dyDescent="0.25">
      <c r="A67"/>
      <c r="B67"/>
      <c r="C67" t="s">
        <v>7431</v>
      </c>
      <c r="D67" s="269" t="str">
        <f t="shared" ref="D67:D130" si="1">IF(AN67="-","-",IFERROR(IF(ROUND(AVERAGE(AL67:AN67),1)=ROUND(AVERAGE(AI67:AK67),1),"Stable",IF(ROUND(AVERAGE(AL67:AN67),1)&lt;ROUND(AVERAGE(AI67:AK67),1),"Decreasing",IF(ROUND(AVERAGE(AL67:AN67),1)&gt;ROUND(AVERAGE(AI67:AK67),1),"Increasing"))),"-"))</f>
        <v>-</v>
      </c>
      <c r="E67" s="269" t="s">
        <v>7404</v>
      </c>
      <c r="F67" s="269">
        <v>2.2999999999999998</v>
      </c>
      <c r="G67" s="269">
        <v>2.2999999999999998</v>
      </c>
      <c r="H67" s="269">
        <v>2.8</v>
      </c>
      <c r="I67" s="269">
        <v>2.8</v>
      </c>
      <c r="J67" s="269">
        <v>2.8</v>
      </c>
      <c r="K67" s="269">
        <v>2.1</v>
      </c>
      <c r="L67" s="269">
        <v>2.1</v>
      </c>
      <c r="M67" s="269">
        <v>2.1</v>
      </c>
      <c r="N67" s="269">
        <v>2.1</v>
      </c>
      <c r="O67" s="269">
        <v>2.1</v>
      </c>
      <c r="P67" s="269">
        <v>2.1</v>
      </c>
      <c r="Q67" s="269">
        <v>1.9</v>
      </c>
      <c r="R67" s="269">
        <v>1.9</v>
      </c>
      <c r="S67" s="269">
        <v>2.2000000000000002</v>
      </c>
      <c r="T67" s="269" t="s">
        <v>7404</v>
      </c>
      <c r="U67" s="269" t="s">
        <v>7404</v>
      </c>
      <c r="V67" s="269" t="s">
        <v>7404</v>
      </c>
      <c r="W67" s="269" t="s">
        <v>7404</v>
      </c>
      <c r="X67" s="269" t="s">
        <v>7404</v>
      </c>
      <c r="Y67" s="269" t="s">
        <v>7404</v>
      </c>
      <c r="Z67" s="269" t="s">
        <v>7404</v>
      </c>
      <c r="AA67" s="269" t="s">
        <v>7404</v>
      </c>
      <c r="AB67" s="269" t="s">
        <v>7404</v>
      </c>
      <c r="AC67" s="269" t="s">
        <v>7404</v>
      </c>
      <c r="AD67" s="269" t="s">
        <v>7404</v>
      </c>
      <c r="AE67" s="269" t="s">
        <v>7404</v>
      </c>
      <c r="AF67" s="269" t="s">
        <v>7404</v>
      </c>
      <c r="AG67" s="269" t="s">
        <v>7404</v>
      </c>
      <c r="AH67" s="269" t="s">
        <v>7404</v>
      </c>
      <c r="AI67" s="269" t="s">
        <v>7404</v>
      </c>
      <c r="AJ67" s="269" t="s">
        <v>7404</v>
      </c>
      <c r="AK67" s="269" t="s">
        <v>7404</v>
      </c>
      <c r="AL67" s="269" t="s">
        <v>7404</v>
      </c>
      <c r="AM67" s="269" t="s">
        <v>7404</v>
      </c>
      <c r="AN67" s="269" t="str">
        <f>_xlfn.IFNA(VLOOKUP(C67,'INFORM Severity - hidden'!$C$5:$G$155,5,FALSE),"-")</f>
        <v>-</v>
      </c>
    </row>
    <row r="68" spans="1:40" x14ac:dyDescent="0.25">
      <c r="A68" t="s">
        <v>1230</v>
      </c>
      <c r="B68" t="s">
        <v>1228</v>
      </c>
      <c r="C68" t="s">
        <v>1229</v>
      </c>
      <c r="D68" s="269" t="str">
        <f t="shared" si="1"/>
        <v>-</v>
      </c>
      <c r="E68" s="269" t="s">
        <v>7404</v>
      </c>
      <c r="F68" s="269" t="s">
        <v>7404</v>
      </c>
      <c r="G68" s="269" t="s">
        <v>7404</v>
      </c>
      <c r="H68" s="269" t="s">
        <v>7404</v>
      </c>
      <c r="I68" s="269" t="s">
        <v>7404</v>
      </c>
      <c r="J68" s="269" t="s">
        <v>7404</v>
      </c>
      <c r="K68" s="269">
        <v>2.2000000000000002</v>
      </c>
      <c r="L68" s="269">
        <v>2.2000000000000002</v>
      </c>
      <c r="M68" s="269">
        <v>2.2000000000000002</v>
      </c>
      <c r="N68" s="269">
        <v>2.2000000000000002</v>
      </c>
      <c r="O68" s="269">
        <v>2.2000000000000002</v>
      </c>
      <c r="P68" s="269">
        <v>2.2000000000000002</v>
      </c>
      <c r="Q68" s="269" t="s">
        <v>7404</v>
      </c>
      <c r="R68" s="269" t="s">
        <v>7404</v>
      </c>
      <c r="S68" s="269" t="s">
        <v>7404</v>
      </c>
      <c r="T68" s="269" t="s">
        <v>7404</v>
      </c>
      <c r="U68" s="269" t="s">
        <v>7404</v>
      </c>
      <c r="V68" s="269" t="s">
        <v>7404</v>
      </c>
      <c r="W68" s="269" t="s">
        <v>7404</v>
      </c>
      <c r="X68" s="269" t="s">
        <v>7404</v>
      </c>
      <c r="Y68" s="269" t="s">
        <v>7404</v>
      </c>
      <c r="Z68" s="269" t="s">
        <v>7404</v>
      </c>
      <c r="AA68" s="269" t="s">
        <v>7404</v>
      </c>
      <c r="AB68" s="269" t="s">
        <v>7404</v>
      </c>
      <c r="AC68" s="269" t="s">
        <v>7404</v>
      </c>
      <c r="AD68" s="269" t="s">
        <v>7404</v>
      </c>
      <c r="AE68" s="269" t="s">
        <v>7404</v>
      </c>
      <c r="AF68" s="269" t="s">
        <v>7404</v>
      </c>
      <c r="AG68" s="269" t="s">
        <v>7404</v>
      </c>
      <c r="AH68" s="269" t="s">
        <v>7404</v>
      </c>
      <c r="AI68" s="269" t="s">
        <v>7404</v>
      </c>
      <c r="AJ68" s="269" t="s">
        <v>7404</v>
      </c>
      <c r="AK68" s="269" t="s">
        <v>7404</v>
      </c>
      <c r="AL68" s="269" t="s">
        <v>7404</v>
      </c>
      <c r="AM68" s="269">
        <v>2.1</v>
      </c>
      <c r="AN68" s="269">
        <f>_xlfn.IFNA(VLOOKUP(C68,'INFORM Severity - hidden'!$C$5:$G$155,5,FALSE),"-")</f>
        <v>2.2000000000000002</v>
      </c>
    </row>
    <row r="69" spans="1:40" x14ac:dyDescent="0.25">
      <c r="A69"/>
      <c r="B69"/>
      <c r="C69" t="s">
        <v>7432</v>
      </c>
      <c r="D69" s="269" t="str">
        <f t="shared" si="1"/>
        <v>-</v>
      </c>
      <c r="E69" s="269" t="s">
        <v>7404</v>
      </c>
      <c r="F69" s="269" t="s">
        <v>7404</v>
      </c>
      <c r="G69" s="269" t="s">
        <v>7404</v>
      </c>
      <c r="H69" s="269" t="s">
        <v>7404</v>
      </c>
      <c r="I69" s="269" t="s">
        <v>7404</v>
      </c>
      <c r="J69" s="269" t="s">
        <v>7404</v>
      </c>
      <c r="K69" s="269">
        <v>1.2</v>
      </c>
      <c r="L69" s="269">
        <v>1.2</v>
      </c>
      <c r="M69" s="269">
        <v>1.2</v>
      </c>
      <c r="N69" s="269">
        <v>1.4</v>
      </c>
      <c r="O69" s="269">
        <v>1.3</v>
      </c>
      <c r="P69" s="269" t="s">
        <v>7404</v>
      </c>
      <c r="Q69" s="269" t="s">
        <v>7404</v>
      </c>
      <c r="R69" s="269" t="s">
        <v>7404</v>
      </c>
      <c r="S69" s="269" t="s">
        <v>7404</v>
      </c>
      <c r="T69" s="269" t="s">
        <v>7404</v>
      </c>
      <c r="U69" s="269" t="s">
        <v>7404</v>
      </c>
      <c r="V69" s="269" t="s">
        <v>7404</v>
      </c>
      <c r="W69" s="269" t="s">
        <v>7404</v>
      </c>
      <c r="X69" s="269" t="s">
        <v>7404</v>
      </c>
      <c r="Y69" s="269" t="s">
        <v>7404</v>
      </c>
      <c r="Z69" s="269" t="s">
        <v>7404</v>
      </c>
      <c r="AA69" s="269" t="s">
        <v>7404</v>
      </c>
      <c r="AB69" s="269" t="s">
        <v>7404</v>
      </c>
      <c r="AC69" s="269" t="s">
        <v>7404</v>
      </c>
      <c r="AD69" s="269" t="s">
        <v>7404</v>
      </c>
      <c r="AE69" s="269" t="s">
        <v>7404</v>
      </c>
      <c r="AF69" s="269" t="s">
        <v>7404</v>
      </c>
      <c r="AG69" s="269" t="s">
        <v>7404</v>
      </c>
      <c r="AH69" s="269" t="s">
        <v>7404</v>
      </c>
      <c r="AI69" s="269" t="s">
        <v>7404</v>
      </c>
      <c r="AJ69" s="269" t="s">
        <v>7404</v>
      </c>
      <c r="AK69" s="269" t="s">
        <v>7404</v>
      </c>
      <c r="AL69" s="269" t="s">
        <v>7404</v>
      </c>
      <c r="AM69" s="269" t="s">
        <v>7404</v>
      </c>
      <c r="AN69" s="269" t="str">
        <f>_xlfn.IFNA(VLOOKUP(C69,'INFORM Severity - hidden'!$C$5:$G$155,5,FALSE),"-")</f>
        <v>-</v>
      </c>
    </row>
    <row r="70" spans="1:40" x14ac:dyDescent="0.25">
      <c r="A70"/>
      <c r="B70"/>
      <c r="C70" t="s">
        <v>7433</v>
      </c>
      <c r="D70" s="269" t="str">
        <f t="shared" si="1"/>
        <v>-</v>
      </c>
      <c r="E70" s="269" t="s">
        <v>7404</v>
      </c>
      <c r="F70" s="269" t="s">
        <v>7404</v>
      </c>
      <c r="G70" s="269" t="s">
        <v>7404</v>
      </c>
      <c r="H70" s="269" t="s">
        <v>7404</v>
      </c>
      <c r="I70" s="269" t="s">
        <v>7404</v>
      </c>
      <c r="J70" s="269" t="s">
        <v>7404</v>
      </c>
      <c r="K70" s="269" t="s">
        <v>7404</v>
      </c>
      <c r="L70" s="269" t="s">
        <v>7404</v>
      </c>
      <c r="M70" s="269" t="s">
        <v>7404</v>
      </c>
      <c r="N70" s="269" t="s">
        <v>7404</v>
      </c>
      <c r="O70" s="269" t="s">
        <v>7404</v>
      </c>
      <c r="P70" s="269" t="s">
        <v>7404</v>
      </c>
      <c r="Q70" s="269">
        <v>1.4</v>
      </c>
      <c r="R70" s="269">
        <v>1.4</v>
      </c>
      <c r="S70" s="269">
        <v>1.7</v>
      </c>
      <c r="T70" s="269" t="s">
        <v>7404</v>
      </c>
      <c r="U70" s="269" t="s">
        <v>7404</v>
      </c>
      <c r="V70" s="269" t="s">
        <v>7404</v>
      </c>
      <c r="W70" s="269" t="s">
        <v>7404</v>
      </c>
      <c r="X70" s="269" t="s">
        <v>7404</v>
      </c>
      <c r="Y70" s="269" t="s">
        <v>7404</v>
      </c>
      <c r="Z70" s="269" t="s">
        <v>7404</v>
      </c>
      <c r="AA70" s="269" t="s">
        <v>7404</v>
      </c>
      <c r="AB70" s="269" t="s">
        <v>7404</v>
      </c>
      <c r="AC70" s="269" t="s">
        <v>7404</v>
      </c>
      <c r="AD70" s="269" t="s">
        <v>7404</v>
      </c>
      <c r="AE70" s="269" t="s">
        <v>7404</v>
      </c>
      <c r="AF70" s="269" t="s">
        <v>7404</v>
      </c>
      <c r="AG70" s="269" t="s">
        <v>7404</v>
      </c>
      <c r="AH70" s="269" t="s">
        <v>7404</v>
      </c>
      <c r="AI70" s="269" t="s">
        <v>7404</v>
      </c>
      <c r="AJ70" s="269" t="s">
        <v>7404</v>
      </c>
      <c r="AK70" s="269" t="s">
        <v>7404</v>
      </c>
      <c r="AL70" s="269" t="s">
        <v>7404</v>
      </c>
      <c r="AM70" s="269" t="s">
        <v>7404</v>
      </c>
      <c r="AN70" s="269" t="str">
        <f>_xlfn.IFNA(VLOOKUP(C70,'INFORM Severity - hidden'!$C$5:$G$155,5,FALSE),"-")</f>
        <v>-</v>
      </c>
    </row>
    <row r="71" spans="1:40" x14ac:dyDescent="0.25">
      <c r="A71"/>
      <c r="B71"/>
      <c r="C71" t="s">
        <v>7434</v>
      </c>
      <c r="D71" s="269" t="str">
        <f t="shared" si="1"/>
        <v>-</v>
      </c>
      <c r="E71" s="269" t="s">
        <v>7404</v>
      </c>
      <c r="F71" s="269" t="s">
        <v>7404</v>
      </c>
      <c r="G71" s="269" t="s">
        <v>7404</v>
      </c>
      <c r="H71" s="269" t="s">
        <v>7404</v>
      </c>
      <c r="I71" s="269" t="s">
        <v>7404</v>
      </c>
      <c r="J71" s="269" t="s">
        <v>7404</v>
      </c>
      <c r="K71" s="269" t="s">
        <v>7404</v>
      </c>
      <c r="L71" s="269" t="s">
        <v>7404</v>
      </c>
      <c r="M71" s="269" t="s">
        <v>7404</v>
      </c>
      <c r="N71" s="269" t="s">
        <v>7404</v>
      </c>
      <c r="O71" s="269" t="s">
        <v>7404</v>
      </c>
      <c r="P71" s="269" t="s">
        <v>7404</v>
      </c>
      <c r="Q71" s="269" t="s">
        <v>7404</v>
      </c>
      <c r="R71" s="269" t="s">
        <v>7404</v>
      </c>
      <c r="S71" s="269" t="s">
        <v>7404</v>
      </c>
      <c r="T71" s="269" t="s">
        <v>7404</v>
      </c>
      <c r="U71" s="269" t="s">
        <v>7404</v>
      </c>
      <c r="V71" s="269" t="s">
        <v>7404</v>
      </c>
      <c r="W71" s="269" t="s">
        <v>7404</v>
      </c>
      <c r="X71" s="269" t="s">
        <v>7404</v>
      </c>
      <c r="Y71" s="269" t="s">
        <v>7404</v>
      </c>
      <c r="Z71" s="269" t="s">
        <v>7404</v>
      </c>
      <c r="AA71" s="269" t="s">
        <v>7404</v>
      </c>
      <c r="AB71" s="269" t="s">
        <v>7404</v>
      </c>
      <c r="AC71" s="269">
        <v>2.1</v>
      </c>
      <c r="AD71" s="269">
        <v>2.1</v>
      </c>
      <c r="AE71" s="269">
        <v>2.1</v>
      </c>
      <c r="AF71" s="269">
        <v>2.1</v>
      </c>
      <c r="AG71" s="269" t="s">
        <v>7404</v>
      </c>
      <c r="AH71" s="269" t="s">
        <v>7404</v>
      </c>
      <c r="AI71" s="269" t="s">
        <v>7404</v>
      </c>
      <c r="AJ71" s="269" t="s">
        <v>7404</v>
      </c>
      <c r="AK71" s="269" t="s">
        <v>7404</v>
      </c>
      <c r="AL71" s="269" t="s">
        <v>7404</v>
      </c>
      <c r="AM71" s="269" t="s">
        <v>7404</v>
      </c>
      <c r="AN71" s="269" t="str">
        <f>_xlfn.IFNA(VLOOKUP(C71,'INFORM Severity - hidden'!$C$5:$G$155,5,FALSE),"-")</f>
        <v>-</v>
      </c>
    </row>
    <row r="72" spans="1:40" x14ac:dyDescent="0.25">
      <c r="A72"/>
      <c r="B72"/>
      <c r="C72" t="s">
        <v>7435</v>
      </c>
      <c r="D72" s="269" t="str">
        <f t="shared" si="1"/>
        <v>-</v>
      </c>
      <c r="E72" s="269" t="s">
        <v>7404</v>
      </c>
      <c r="F72" s="269" t="s">
        <v>7404</v>
      </c>
      <c r="G72" s="269" t="s">
        <v>7404</v>
      </c>
      <c r="H72" s="269" t="s">
        <v>7404</v>
      </c>
      <c r="I72" s="269" t="s">
        <v>7404</v>
      </c>
      <c r="J72" s="269" t="s">
        <v>7404</v>
      </c>
      <c r="K72" s="269" t="s">
        <v>7404</v>
      </c>
      <c r="L72" s="269" t="s">
        <v>7404</v>
      </c>
      <c r="M72" s="269" t="s">
        <v>7404</v>
      </c>
      <c r="N72" s="269" t="s">
        <v>7404</v>
      </c>
      <c r="O72" s="269" t="s">
        <v>7404</v>
      </c>
      <c r="P72" s="269" t="s">
        <v>7404</v>
      </c>
      <c r="Q72" s="269" t="s">
        <v>7404</v>
      </c>
      <c r="R72" s="269" t="s">
        <v>7404</v>
      </c>
      <c r="S72" s="269" t="s">
        <v>7404</v>
      </c>
      <c r="T72" s="269" t="s">
        <v>7404</v>
      </c>
      <c r="U72" s="269" t="s">
        <v>7404</v>
      </c>
      <c r="V72" s="269" t="s">
        <v>7404</v>
      </c>
      <c r="W72" s="269" t="s">
        <v>7404</v>
      </c>
      <c r="X72" s="269" t="s">
        <v>7404</v>
      </c>
      <c r="Y72" s="269" t="s">
        <v>7404</v>
      </c>
      <c r="Z72" s="269" t="s">
        <v>7404</v>
      </c>
      <c r="AA72" s="269" t="s">
        <v>7404</v>
      </c>
      <c r="AB72" s="269" t="s">
        <v>7404</v>
      </c>
      <c r="AC72" s="269">
        <v>2.1</v>
      </c>
      <c r="AD72" s="269">
        <v>2.1</v>
      </c>
      <c r="AE72" s="269">
        <v>2.1</v>
      </c>
      <c r="AF72" s="269">
        <v>2.1</v>
      </c>
      <c r="AG72" s="269" t="s">
        <v>7404</v>
      </c>
      <c r="AH72" s="269" t="s">
        <v>7404</v>
      </c>
      <c r="AI72" s="269" t="s">
        <v>7404</v>
      </c>
      <c r="AJ72" s="269" t="s">
        <v>7404</v>
      </c>
      <c r="AK72" s="269" t="s">
        <v>7404</v>
      </c>
      <c r="AL72" s="269" t="s">
        <v>7404</v>
      </c>
      <c r="AM72" s="269" t="s">
        <v>7404</v>
      </c>
      <c r="AN72" s="269" t="str">
        <f>_xlfn.IFNA(VLOOKUP(C72,'INFORM Severity - hidden'!$C$5:$G$155,5,FALSE),"-")</f>
        <v>-</v>
      </c>
    </row>
    <row r="73" spans="1:40" x14ac:dyDescent="0.25">
      <c r="A73"/>
      <c r="B73"/>
      <c r="C73" t="s">
        <v>7436</v>
      </c>
      <c r="D73" s="269" t="str">
        <f t="shared" si="1"/>
        <v>-</v>
      </c>
      <c r="E73" s="269" t="s">
        <v>7404</v>
      </c>
      <c r="F73" s="269" t="s">
        <v>7404</v>
      </c>
      <c r="G73" s="269" t="s">
        <v>7404</v>
      </c>
      <c r="H73" s="269" t="s">
        <v>7404</v>
      </c>
      <c r="I73" s="269" t="s">
        <v>7404</v>
      </c>
      <c r="J73" s="269" t="s">
        <v>7404</v>
      </c>
      <c r="K73" s="269" t="s">
        <v>7404</v>
      </c>
      <c r="L73" s="269" t="s">
        <v>7404</v>
      </c>
      <c r="M73" s="269" t="s">
        <v>7404</v>
      </c>
      <c r="N73" s="269" t="s">
        <v>7404</v>
      </c>
      <c r="O73" s="269" t="s">
        <v>7404</v>
      </c>
      <c r="P73" s="269" t="s">
        <v>7404</v>
      </c>
      <c r="Q73" s="269" t="s">
        <v>7404</v>
      </c>
      <c r="R73" s="269" t="s">
        <v>7404</v>
      </c>
      <c r="S73" s="269" t="s">
        <v>7404</v>
      </c>
      <c r="T73" s="269" t="s">
        <v>7404</v>
      </c>
      <c r="U73" s="269" t="s">
        <v>7404</v>
      </c>
      <c r="V73" s="269">
        <v>2.4</v>
      </c>
      <c r="W73" s="269">
        <v>3</v>
      </c>
      <c r="X73" s="269">
        <v>2.9</v>
      </c>
      <c r="Y73" s="269">
        <v>3</v>
      </c>
      <c r="Z73" s="269">
        <v>2.7</v>
      </c>
      <c r="AA73" s="269">
        <v>2.8</v>
      </c>
      <c r="AB73" s="269">
        <v>2.8</v>
      </c>
      <c r="AC73" s="269" t="s">
        <v>7404</v>
      </c>
      <c r="AD73" s="269" t="s">
        <v>7404</v>
      </c>
      <c r="AE73" s="269" t="s">
        <v>7404</v>
      </c>
      <c r="AF73" s="269" t="s">
        <v>7404</v>
      </c>
      <c r="AG73" s="269" t="s">
        <v>7404</v>
      </c>
      <c r="AH73" s="269" t="s">
        <v>7404</v>
      </c>
      <c r="AI73" s="269" t="s">
        <v>7404</v>
      </c>
      <c r="AJ73" s="269" t="s">
        <v>7404</v>
      </c>
      <c r="AK73" s="269" t="s">
        <v>7404</v>
      </c>
      <c r="AL73" s="269" t="s">
        <v>7404</v>
      </c>
      <c r="AM73" s="269" t="s">
        <v>7404</v>
      </c>
      <c r="AN73" s="269" t="str">
        <f>_xlfn.IFNA(VLOOKUP(C73,'INFORM Severity - hidden'!$C$5:$G$155,5,FALSE),"-")</f>
        <v>-</v>
      </c>
    </row>
    <row r="74" spans="1:40" x14ac:dyDescent="0.25">
      <c r="A74" t="s">
        <v>940</v>
      </c>
      <c r="B74" t="s">
        <v>938</v>
      </c>
      <c r="C74" t="s">
        <v>939</v>
      </c>
      <c r="D74" s="269" t="str">
        <f t="shared" si="1"/>
        <v>-</v>
      </c>
      <c r="E74" s="269" t="s">
        <v>7404</v>
      </c>
      <c r="F74" s="269" t="s">
        <v>7404</v>
      </c>
      <c r="G74" s="269" t="s">
        <v>7404</v>
      </c>
      <c r="H74" s="269" t="s">
        <v>7404</v>
      </c>
      <c r="I74" s="269" t="s">
        <v>7404</v>
      </c>
      <c r="J74" s="269" t="s">
        <v>7404</v>
      </c>
      <c r="K74" s="269" t="s">
        <v>7404</v>
      </c>
      <c r="L74" s="269" t="s">
        <v>7404</v>
      </c>
      <c r="M74" s="269" t="s">
        <v>7404</v>
      </c>
      <c r="N74" s="269" t="s">
        <v>7404</v>
      </c>
      <c r="O74" s="269" t="s">
        <v>7404</v>
      </c>
      <c r="P74" s="269" t="s">
        <v>7404</v>
      </c>
      <c r="Q74" s="269" t="s">
        <v>7404</v>
      </c>
      <c r="R74" s="269" t="s">
        <v>7404</v>
      </c>
      <c r="S74" s="269" t="s">
        <v>7404</v>
      </c>
      <c r="T74" s="269" t="s">
        <v>7404</v>
      </c>
      <c r="U74" s="269" t="s">
        <v>7404</v>
      </c>
      <c r="V74" s="269" t="s">
        <v>7404</v>
      </c>
      <c r="W74" s="269" t="s">
        <v>7404</v>
      </c>
      <c r="X74" s="269" t="s">
        <v>7404</v>
      </c>
      <c r="Y74" s="269" t="s">
        <v>7404</v>
      </c>
      <c r="Z74" s="269" t="s">
        <v>7404</v>
      </c>
      <c r="AA74" s="269" t="s">
        <v>7404</v>
      </c>
      <c r="AB74" s="269" t="s">
        <v>7404</v>
      </c>
      <c r="AC74" s="269" t="s">
        <v>7404</v>
      </c>
      <c r="AD74" s="269" t="s">
        <v>7404</v>
      </c>
      <c r="AE74" s="269" t="s">
        <v>7404</v>
      </c>
      <c r="AF74" s="269" t="s">
        <v>7404</v>
      </c>
      <c r="AG74" s="269" t="s">
        <v>7404</v>
      </c>
      <c r="AH74" s="269" t="s">
        <v>7404</v>
      </c>
      <c r="AI74" s="269" t="s">
        <v>7404</v>
      </c>
      <c r="AJ74" s="269" t="s">
        <v>7404</v>
      </c>
      <c r="AK74" s="269" t="s">
        <v>7404</v>
      </c>
      <c r="AL74" s="269" t="s">
        <v>7404</v>
      </c>
      <c r="AM74" s="269" t="s">
        <v>7404</v>
      </c>
      <c r="AN74" s="269" t="str">
        <f>_xlfn.IFNA(VLOOKUP(C74,'INFORM Severity - hidden'!$C$5:$G$155,5,FALSE),"-")</f>
        <v>x</v>
      </c>
    </row>
    <row r="75" spans="1:40" x14ac:dyDescent="0.25">
      <c r="A75"/>
      <c r="B75"/>
      <c r="C75" t="s">
        <v>7437</v>
      </c>
      <c r="D75" s="269" t="str">
        <f t="shared" si="1"/>
        <v>-</v>
      </c>
      <c r="E75" s="269" t="s">
        <v>7404</v>
      </c>
      <c r="F75" s="269" t="s">
        <v>7404</v>
      </c>
      <c r="G75" s="269" t="s">
        <v>7404</v>
      </c>
      <c r="H75" s="269" t="s">
        <v>7404</v>
      </c>
      <c r="I75" s="269" t="s">
        <v>7404</v>
      </c>
      <c r="J75" s="269" t="s">
        <v>7404</v>
      </c>
      <c r="K75" s="269" t="s">
        <v>7404</v>
      </c>
      <c r="L75" s="269" t="s">
        <v>7404</v>
      </c>
      <c r="M75" s="269" t="s">
        <v>7404</v>
      </c>
      <c r="N75" s="269" t="s">
        <v>7404</v>
      </c>
      <c r="O75" s="269" t="s">
        <v>7404</v>
      </c>
      <c r="P75" s="269" t="s">
        <v>7404</v>
      </c>
      <c r="Q75" s="269" t="s">
        <v>7404</v>
      </c>
      <c r="R75" s="269" t="s">
        <v>7404</v>
      </c>
      <c r="S75" s="269" t="s">
        <v>7404</v>
      </c>
      <c r="T75" s="269" t="s">
        <v>7404</v>
      </c>
      <c r="U75" s="269" t="s">
        <v>7404</v>
      </c>
      <c r="V75" s="269">
        <v>2.4</v>
      </c>
      <c r="W75" s="269">
        <v>2.5</v>
      </c>
      <c r="X75" s="269">
        <v>2.5</v>
      </c>
      <c r="Y75" s="269">
        <v>2.5</v>
      </c>
      <c r="Z75" s="269">
        <v>2.5</v>
      </c>
      <c r="AA75" s="269">
        <v>2.5</v>
      </c>
      <c r="AB75" s="269">
        <v>2.5</v>
      </c>
      <c r="AC75" s="269" t="s">
        <v>7404</v>
      </c>
      <c r="AD75" s="269" t="s">
        <v>7404</v>
      </c>
      <c r="AE75" s="269" t="s">
        <v>7404</v>
      </c>
      <c r="AF75" s="269" t="s">
        <v>7404</v>
      </c>
      <c r="AG75" s="269" t="s">
        <v>7404</v>
      </c>
      <c r="AH75" s="269" t="s">
        <v>7404</v>
      </c>
      <c r="AI75" s="269" t="s">
        <v>7404</v>
      </c>
      <c r="AJ75" s="269" t="s">
        <v>7404</v>
      </c>
      <c r="AK75" s="269" t="s">
        <v>7404</v>
      </c>
      <c r="AL75" s="269" t="s">
        <v>7404</v>
      </c>
      <c r="AM75" s="269" t="s">
        <v>7404</v>
      </c>
      <c r="AN75" s="269" t="str">
        <f>_xlfn.IFNA(VLOOKUP(C75,'INFORM Severity - hidden'!$C$5:$G$155,5,FALSE),"-")</f>
        <v>-</v>
      </c>
    </row>
    <row r="76" spans="1:40" x14ac:dyDescent="0.25">
      <c r="A76"/>
      <c r="B76"/>
      <c r="C76" t="s">
        <v>7438</v>
      </c>
      <c r="D76" s="269" t="str">
        <f t="shared" si="1"/>
        <v>-</v>
      </c>
      <c r="E76" s="269" t="s">
        <v>7404</v>
      </c>
      <c r="F76" s="269" t="s">
        <v>7404</v>
      </c>
      <c r="G76" s="269" t="s">
        <v>7404</v>
      </c>
      <c r="H76" s="269" t="s">
        <v>7404</v>
      </c>
      <c r="I76" s="269" t="s">
        <v>7404</v>
      </c>
      <c r="J76" s="269" t="s">
        <v>7404</v>
      </c>
      <c r="K76" s="269" t="s">
        <v>7404</v>
      </c>
      <c r="L76" s="269" t="s">
        <v>7404</v>
      </c>
      <c r="M76" s="269" t="s">
        <v>7404</v>
      </c>
      <c r="N76" s="269" t="s">
        <v>7404</v>
      </c>
      <c r="O76" s="269" t="s">
        <v>7404</v>
      </c>
      <c r="P76" s="269" t="s">
        <v>7404</v>
      </c>
      <c r="Q76" s="269" t="s">
        <v>7404</v>
      </c>
      <c r="R76" s="269" t="s">
        <v>7404</v>
      </c>
      <c r="S76" s="269" t="s">
        <v>7404</v>
      </c>
      <c r="T76" s="269" t="s">
        <v>7404</v>
      </c>
      <c r="U76" s="269" t="s">
        <v>7404</v>
      </c>
      <c r="V76" s="269" t="s">
        <v>7404</v>
      </c>
      <c r="W76" s="269">
        <v>2.9</v>
      </c>
      <c r="X76" s="269" t="s">
        <v>7404</v>
      </c>
      <c r="Y76" s="269" t="s">
        <v>7404</v>
      </c>
      <c r="Z76" s="269" t="s">
        <v>7404</v>
      </c>
      <c r="AA76" s="269" t="s">
        <v>7404</v>
      </c>
      <c r="AB76" s="269" t="s">
        <v>7404</v>
      </c>
      <c r="AC76" s="269" t="s">
        <v>7404</v>
      </c>
      <c r="AD76" s="269" t="s">
        <v>7404</v>
      </c>
      <c r="AE76" s="269" t="s">
        <v>7404</v>
      </c>
      <c r="AF76" s="269" t="s">
        <v>7404</v>
      </c>
      <c r="AG76" s="269" t="s">
        <v>7404</v>
      </c>
      <c r="AH76" s="269" t="s">
        <v>7404</v>
      </c>
      <c r="AI76" s="269" t="s">
        <v>7404</v>
      </c>
      <c r="AJ76" s="269" t="s">
        <v>7404</v>
      </c>
      <c r="AK76" s="269" t="s">
        <v>7404</v>
      </c>
      <c r="AL76" s="269" t="s">
        <v>7404</v>
      </c>
      <c r="AM76" s="269" t="s">
        <v>7404</v>
      </c>
      <c r="AN76" s="269" t="str">
        <f>_xlfn.IFNA(VLOOKUP(C76,'INFORM Severity - hidden'!$C$5:$G$155,5,FALSE),"-")</f>
        <v>-</v>
      </c>
    </row>
    <row r="77" spans="1:40" x14ac:dyDescent="0.25">
      <c r="A77"/>
      <c r="B77"/>
      <c r="C77" t="s">
        <v>7439</v>
      </c>
      <c r="D77" s="269" t="str">
        <f t="shared" si="1"/>
        <v>-</v>
      </c>
      <c r="E77" s="269" t="s">
        <v>7404</v>
      </c>
      <c r="F77" s="269" t="s">
        <v>7404</v>
      </c>
      <c r="G77" s="269" t="s">
        <v>7404</v>
      </c>
      <c r="H77" s="269" t="s">
        <v>7404</v>
      </c>
      <c r="I77" s="269" t="s">
        <v>7404</v>
      </c>
      <c r="J77" s="269" t="s">
        <v>7404</v>
      </c>
      <c r="K77" s="269" t="s">
        <v>7404</v>
      </c>
      <c r="L77" s="269" t="s">
        <v>7404</v>
      </c>
      <c r="M77" s="269" t="s">
        <v>7404</v>
      </c>
      <c r="N77" s="269" t="s">
        <v>7404</v>
      </c>
      <c r="O77" s="269" t="s">
        <v>7404</v>
      </c>
      <c r="P77" s="269" t="s">
        <v>7404</v>
      </c>
      <c r="Q77" s="269" t="s">
        <v>7404</v>
      </c>
      <c r="R77" s="269" t="s">
        <v>7404</v>
      </c>
      <c r="S77" s="269" t="s">
        <v>7404</v>
      </c>
      <c r="T77" s="269" t="s">
        <v>7404</v>
      </c>
      <c r="U77" s="269" t="s">
        <v>7404</v>
      </c>
      <c r="V77" s="269" t="s">
        <v>7404</v>
      </c>
      <c r="W77" s="269" t="s">
        <v>7404</v>
      </c>
      <c r="X77" s="269" t="s">
        <v>7404</v>
      </c>
      <c r="Y77" s="269">
        <v>2.7</v>
      </c>
      <c r="Z77" s="269">
        <v>2.6</v>
      </c>
      <c r="AA77" s="269">
        <v>2.6</v>
      </c>
      <c r="AB77" s="269" t="s">
        <v>7404</v>
      </c>
      <c r="AC77" s="269" t="s">
        <v>7404</v>
      </c>
      <c r="AD77" s="269" t="s">
        <v>7404</v>
      </c>
      <c r="AE77" s="269" t="s">
        <v>7404</v>
      </c>
      <c r="AF77" s="269" t="s">
        <v>7404</v>
      </c>
      <c r="AG77" s="269" t="s">
        <v>7404</v>
      </c>
      <c r="AH77" s="269" t="s">
        <v>7404</v>
      </c>
      <c r="AI77" s="269" t="s">
        <v>7404</v>
      </c>
      <c r="AJ77" s="269" t="s">
        <v>7404</v>
      </c>
      <c r="AK77" s="269" t="s">
        <v>7404</v>
      </c>
      <c r="AL77" s="269" t="s">
        <v>7404</v>
      </c>
      <c r="AM77" s="269" t="s">
        <v>7404</v>
      </c>
      <c r="AN77" s="269" t="str">
        <f>_xlfn.IFNA(VLOOKUP(C77,'INFORM Severity - hidden'!$C$5:$G$155,5,FALSE),"-")</f>
        <v>-</v>
      </c>
    </row>
    <row r="78" spans="1:40" x14ac:dyDescent="0.25">
      <c r="A78"/>
      <c r="B78"/>
      <c r="C78" t="s">
        <v>7440</v>
      </c>
      <c r="D78" s="269" t="str">
        <f t="shared" si="1"/>
        <v>-</v>
      </c>
      <c r="E78" s="269" t="s">
        <v>7404</v>
      </c>
      <c r="F78" s="269" t="s">
        <v>7404</v>
      </c>
      <c r="G78" s="269" t="s">
        <v>7404</v>
      </c>
      <c r="H78" s="269">
        <v>3.2</v>
      </c>
      <c r="I78" s="269">
        <v>3.1</v>
      </c>
      <c r="J78" s="269">
        <v>3.1</v>
      </c>
      <c r="K78" s="269" t="s">
        <v>7404</v>
      </c>
      <c r="L78" s="269" t="s">
        <v>7404</v>
      </c>
      <c r="M78" s="269" t="s">
        <v>7404</v>
      </c>
      <c r="N78" s="269" t="s">
        <v>7404</v>
      </c>
      <c r="O78" s="269" t="s">
        <v>7404</v>
      </c>
      <c r="P78" s="269" t="s">
        <v>7404</v>
      </c>
      <c r="Q78" s="269" t="s">
        <v>7404</v>
      </c>
      <c r="R78" s="269" t="s">
        <v>7404</v>
      </c>
      <c r="S78" s="269" t="s">
        <v>7404</v>
      </c>
      <c r="T78" s="269" t="s">
        <v>7404</v>
      </c>
      <c r="U78" s="269" t="s">
        <v>7404</v>
      </c>
      <c r="V78" s="269" t="s">
        <v>7404</v>
      </c>
      <c r="W78" s="269" t="s">
        <v>7404</v>
      </c>
      <c r="X78" s="269" t="s">
        <v>7404</v>
      </c>
      <c r="Y78" s="269" t="s">
        <v>7404</v>
      </c>
      <c r="Z78" s="269" t="s">
        <v>7404</v>
      </c>
      <c r="AA78" s="269" t="s">
        <v>7404</v>
      </c>
      <c r="AB78" s="269" t="s">
        <v>7404</v>
      </c>
      <c r="AC78" s="269" t="s">
        <v>7404</v>
      </c>
      <c r="AD78" s="269" t="s">
        <v>7404</v>
      </c>
      <c r="AE78" s="269" t="s">
        <v>7404</v>
      </c>
      <c r="AF78" s="269" t="s">
        <v>7404</v>
      </c>
      <c r="AG78" s="269" t="s">
        <v>7404</v>
      </c>
      <c r="AH78" s="269" t="s">
        <v>7404</v>
      </c>
      <c r="AI78" s="269" t="s">
        <v>7404</v>
      </c>
      <c r="AJ78" s="269" t="s">
        <v>7404</v>
      </c>
      <c r="AK78" s="269" t="s">
        <v>7404</v>
      </c>
      <c r="AL78" s="269" t="s">
        <v>7404</v>
      </c>
      <c r="AM78" s="269" t="s">
        <v>7404</v>
      </c>
      <c r="AN78" s="269" t="str">
        <f>_xlfn.IFNA(VLOOKUP(C78,'INFORM Severity - hidden'!$C$5:$G$155,5,FALSE),"-")</f>
        <v>-</v>
      </c>
    </row>
    <row r="79" spans="1:40" x14ac:dyDescent="0.25">
      <c r="A79"/>
      <c r="B79"/>
      <c r="C79" t="s">
        <v>7441</v>
      </c>
      <c r="D79" s="269" t="str">
        <f t="shared" si="1"/>
        <v>-</v>
      </c>
      <c r="E79" s="269" t="s">
        <v>7404</v>
      </c>
      <c r="F79" s="269" t="s">
        <v>7404</v>
      </c>
      <c r="G79" s="269" t="s">
        <v>7404</v>
      </c>
      <c r="H79" s="269" t="s">
        <v>7404</v>
      </c>
      <c r="I79" s="269" t="s">
        <v>7404</v>
      </c>
      <c r="J79" s="269" t="s">
        <v>7404</v>
      </c>
      <c r="K79" s="269" t="s">
        <v>7404</v>
      </c>
      <c r="L79" s="269" t="s">
        <v>7404</v>
      </c>
      <c r="M79" s="269" t="s">
        <v>7404</v>
      </c>
      <c r="N79" s="269" t="s">
        <v>7404</v>
      </c>
      <c r="O79" s="269" t="s">
        <v>7404</v>
      </c>
      <c r="P79" s="269" t="s">
        <v>7404</v>
      </c>
      <c r="Q79" s="269">
        <v>1.6</v>
      </c>
      <c r="R79" s="269" t="s">
        <v>7404</v>
      </c>
      <c r="S79" s="269" t="s">
        <v>7404</v>
      </c>
      <c r="T79" s="269" t="s">
        <v>7404</v>
      </c>
      <c r="U79" s="269" t="s">
        <v>7404</v>
      </c>
      <c r="V79" s="269" t="s">
        <v>7404</v>
      </c>
      <c r="W79" s="269" t="s">
        <v>7404</v>
      </c>
      <c r="X79" s="269" t="s">
        <v>7404</v>
      </c>
      <c r="Y79" s="269" t="s">
        <v>7404</v>
      </c>
      <c r="Z79" s="269" t="s">
        <v>7404</v>
      </c>
      <c r="AA79" s="269" t="s">
        <v>7404</v>
      </c>
      <c r="AB79" s="269" t="s">
        <v>7404</v>
      </c>
      <c r="AC79" s="269" t="s">
        <v>7404</v>
      </c>
      <c r="AD79" s="269" t="s">
        <v>7404</v>
      </c>
      <c r="AE79" s="269" t="s">
        <v>7404</v>
      </c>
      <c r="AF79" s="269" t="s">
        <v>7404</v>
      </c>
      <c r="AG79" s="269" t="s">
        <v>7404</v>
      </c>
      <c r="AH79" s="269" t="s">
        <v>7404</v>
      </c>
      <c r="AI79" s="269" t="s">
        <v>7404</v>
      </c>
      <c r="AJ79" s="269" t="s">
        <v>7404</v>
      </c>
      <c r="AK79" s="269" t="s">
        <v>7404</v>
      </c>
      <c r="AL79" s="269" t="s">
        <v>7404</v>
      </c>
      <c r="AM79" s="269" t="s">
        <v>7404</v>
      </c>
      <c r="AN79" s="269" t="str">
        <f>_xlfn.IFNA(VLOOKUP(C79,'INFORM Severity - hidden'!$C$5:$G$155,5,FALSE),"-")</f>
        <v>-</v>
      </c>
    </row>
    <row r="80" spans="1:40" x14ac:dyDescent="0.25">
      <c r="A80" t="s">
        <v>1723</v>
      </c>
      <c r="B80" t="s">
        <v>1721</v>
      </c>
      <c r="C80" t="s">
        <v>1722</v>
      </c>
      <c r="D80" s="269" t="str">
        <f t="shared" si="1"/>
        <v>Increasing</v>
      </c>
      <c r="E80" s="269" t="s">
        <v>7404</v>
      </c>
      <c r="F80" s="269" t="s">
        <v>7404</v>
      </c>
      <c r="G80" s="269" t="s">
        <v>7404</v>
      </c>
      <c r="H80" s="269" t="s">
        <v>7404</v>
      </c>
      <c r="I80" s="269" t="s">
        <v>7404</v>
      </c>
      <c r="J80" s="269" t="s">
        <v>7404</v>
      </c>
      <c r="K80" s="269" t="s">
        <v>7404</v>
      </c>
      <c r="L80" s="269" t="s">
        <v>7404</v>
      </c>
      <c r="M80" s="269" t="s">
        <v>7404</v>
      </c>
      <c r="N80" s="269" t="s">
        <v>7404</v>
      </c>
      <c r="O80" s="269" t="s">
        <v>7404</v>
      </c>
      <c r="P80" s="269" t="s">
        <v>7404</v>
      </c>
      <c r="Q80" s="269" t="s">
        <v>7404</v>
      </c>
      <c r="R80" s="269" t="s">
        <v>7404</v>
      </c>
      <c r="S80" s="269">
        <v>3.4</v>
      </c>
      <c r="T80" s="269">
        <v>3.4</v>
      </c>
      <c r="U80" s="269">
        <v>3.4</v>
      </c>
      <c r="V80" s="269">
        <v>3.5</v>
      </c>
      <c r="W80" s="269">
        <v>3.5</v>
      </c>
      <c r="X80" s="269">
        <v>3.5</v>
      </c>
      <c r="Y80" s="269">
        <v>3.5</v>
      </c>
      <c r="Z80" s="269">
        <v>3.5</v>
      </c>
      <c r="AA80" s="269">
        <v>3.4</v>
      </c>
      <c r="AB80" s="269">
        <v>3.4</v>
      </c>
      <c r="AC80" s="269">
        <v>3.4</v>
      </c>
      <c r="AD80" s="269">
        <v>3.4</v>
      </c>
      <c r="AE80" s="269">
        <v>3.4</v>
      </c>
      <c r="AF80" s="269">
        <v>3.4</v>
      </c>
      <c r="AG80" s="269">
        <v>3.4</v>
      </c>
      <c r="AH80" s="269">
        <v>3.3</v>
      </c>
      <c r="AI80" s="269">
        <v>3.4</v>
      </c>
      <c r="AJ80" s="269">
        <v>3.4</v>
      </c>
      <c r="AK80" s="269">
        <v>3.4</v>
      </c>
      <c r="AL80" s="269">
        <v>3.5</v>
      </c>
      <c r="AM80" s="269">
        <v>3.5</v>
      </c>
      <c r="AN80" s="269">
        <f>_xlfn.IFNA(VLOOKUP(C80,'INFORM Severity - hidden'!$C$5:$G$155,5,FALSE),"-")</f>
        <v>3.5</v>
      </c>
    </row>
    <row r="81" spans="1:40" x14ac:dyDescent="0.25">
      <c r="A81" t="s">
        <v>583</v>
      </c>
      <c r="B81" t="s">
        <v>1786</v>
      </c>
      <c r="C81" t="s">
        <v>1787</v>
      </c>
      <c r="D81" s="269" t="str">
        <f t="shared" si="1"/>
        <v>Stable</v>
      </c>
      <c r="E81" s="269" t="s">
        <v>7404</v>
      </c>
      <c r="F81" s="269">
        <v>4.3</v>
      </c>
      <c r="G81" s="269">
        <v>4.3</v>
      </c>
      <c r="H81" s="269">
        <v>4.2</v>
      </c>
      <c r="I81" s="269">
        <v>4.2</v>
      </c>
      <c r="J81" s="269">
        <v>4.3</v>
      </c>
      <c r="K81" s="269">
        <v>4.3</v>
      </c>
      <c r="L81" s="269">
        <v>4.3</v>
      </c>
      <c r="M81" s="269">
        <v>4.3</v>
      </c>
      <c r="N81" s="269">
        <v>4.3</v>
      </c>
      <c r="O81" s="269">
        <v>4.3</v>
      </c>
      <c r="P81" s="269">
        <v>4.2</v>
      </c>
      <c r="Q81" s="269">
        <v>4.2</v>
      </c>
      <c r="R81" s="269">
        <v>4.2</v>
      </c>
      <c r="S81" s="269">
        <v>4.2</v>
      </c>
      <c r="T81" s="269">
        <v>3.9</v>
      </c>
      <c r="U81" s="269">
        <v>3.9</v>
      </c>
      <c r="V81" s="269">
        <v>4</v>
      </c>
      <c r="W81" s="269">
        <v>4</v>
      </c>
      <c r="X81" s="269">
        <v>4</v>
      </c>
      <c r="Y81" s="269">
        <v>4</v>
      </c>
      <c r="Z81" s="269">
        <v>4</v>
      </c>
      <c r="AA81" s="269">
        <v>4</v>
      </c>
      <c r="AB81" s="269">
        <v>4</v>
      </c>
      <c r="AC81" s="269">
        <v>3.9</v>
      </c>
      <c r="AD81" s="269">
        <v>3.9</v>
      </c>
      <c r="AE81" s="269">
        <v>4.2</v>
      </c>
      <c r="AF81" s="269">
        <v>4.2</v>
      </c>
      <c r="AG81" s="269">
        <v>4.2</v>
      </c>
      <c r="AH81" s="269">
        <v>4.2</v>
      </c>
      <c r="AI81" s="269">
        <v>4.3</v>
      </c>
      <c r="AJ81" s="269">
        <v>4.3</v>
      </c>
      <c r="AK81" s="269">
        <v>4.3</v>
      </c>
      <c r="AL81" s="269">
        <v>4.3</v>
      </c>
      <c r="AM81" s="269">
        <v>4.3</v>
      </c>
      <c r="AN81" s="269">
        <f>_xlfn.IFNA(VLOOKUP(C81,'INFORM Severity - hidden'!$C$5:$G$155,5,FALSE),"-")</f>
        <v>4.3</v>
      </c>
    </row>
    <row r="82" spans="1:40" x14ac:dyDescent="0.25">
      <c r="A82" t="s">
        <v>583</v>
      </c>
      <c r="B82" t="s">
        <v>581</v>
      </c>
      <c r="C82" t="s">
        <v>582</v>
      </c>
      <c r="D82" s="269" t="str">
        <f t="shared" si="1"/>
        <v>Decreasing</v>
      </c>
      <c r="E82" s="269" t="s">
        <v>7404</v>
      </c>
      <c r="F82" s="269">
        <v>4.4000000000000004</v>
      </c>
      <c r="G82" s="269">
        <v>4.3</v>
      </c>
      <c r="H82" s="269">
        <v>4.2</v>
      </c>
      <c r="I82" s="269">
        <v>4.2</v>
      </c>
      <c r="J82" s="269">
        <v>4.3</v>
      </c>
      <c r="K82" s="269">
        <v>4.3</v>
      </c>
      <c r="L82" s="269">
        <v>4.3</v>
      </c>
      <c r="M82" s="269">
        <v>4.3</v>
      </c>
      <c r="N82" s="269">
        <v>4.3</v>
      </c>
      <c r="O82" s="269">
        <v>4.3</v>
      </c>
      <c r="P82" s="269">
        <v>4.0999999999999996</v>
      </c>
      <c r="Q82" s="269">
        <v>4.0999999999999996</v>
      </c>
      <c r="R82" s="269">
        <v>4.0999999999999996</v>
      </c>
      <c r="S82" s="269">
        <v>4</v>
      </c>
      <c r="T82" s="269">
        <v>4</v>
      </c>
      <c r="U82" s="269">
        <v>4</v>
      </c>
      <c r="V82" s="269">
        <v>4.0999999999999996</v>
      </c>
      <c r="W82" s="269">
        <v>4.0999999999999996</v>
      </c>
      <c r="X82" s="269">
        <v>4.0999999999999996</v>
      </c>
      <c r="Y82" s="269">
        <v>4.0999999999999996</v>
      </c>
      <c r="Z82" s="269">
        <v>4.0999999999999996</v>
      </c>
      <c r="AA82" s="269">
        <v>4.0999999999999996</v>
      </c>
      <c r="AB82" s="269">
        <v>4.0999999999999996</v>
      </c>
      <c r="AC82" s="269">
        <v>4.0999999999999996</v>
      </c>
      <c r="AD82" s="269">
        <v>4.2</v>
      </c>
      <c r="AE82" s="269">
        <v>4.4000000000000004</v>
      </c>
      <c r="AF82" s="269">
        <v>4.4000000000000004</v>
      </c>
      <c r="AG82" s="269">
        <v>4.4000000000000004</v>
      </c>
      <c r="AH82" s="269">
        <v>4.4000000000000004</v>
      </c>
      <c r="AI82" s="269">
        <v>4.5999999999999996</v>
      </c>
      <c r="AJ82" s="269">
        <v>4.5999999999999996</v>
      </c>
      <c r="AK82" s="269">
        <v>4.5999999999999996</v>
      </c>
      <c r="AL82" s="269">
        <v>4.5999999999999996</v>
      </c>
      <c r="AM82" s="269">
        <v>4.5999999999999996</v>
      </c>
      <c r="AN82" s="269">
        <f>_xlfn.IFNA(VLOOKUP(C82,'INFORM Severity - hidden'!$C$5:$G$155,5,FALSE),"-")</f>
        <v>4.3</v>
      </c>
    </row>
    <row r="83" spans="1:40" x14ac:dyDescent="0.25">
      <c r="A83" t="s">
        <v>583</v>
      </c>
      <c r="B83" t="s">
        <v>587</v>
      </c>
      <c r="C83" t="s">
        <v>588</v>
      </c>
      <c r="D83" s="269" t="str">
        <f t="shared" si="1"/>
        <v>Stable</v>
      </c>
      <c r="E83" s="269" t="s">
        <v>7404</v>
      </c>
      <c r="F83" s="269">
        <v>2.5</v>
      </c>
      <c r="G83" s="269">
        <v>2.4</v>
      </c>
      <c r="H83" s="269">
        <v>3.2</v>
      </c>
      <c r="I83" s="269">
        <v>3.1</v>
      </c>
      <c r="J83" s="269">
        <v>3.2</v>
      </c>
      <c r="K83" s="269">
        <v>3.2</v>
      </c>
      <c r="L83" s="269">
        <v>3.2</v>
      </c>
      <c r="M83" s="269">
        <v>3.2</v>
      </c>
      <c r="N83" s="269">
        <v>3.2</v>
      </c>
      <c r="O83" s="269">
        <v>2.9</v>
      </c>
      <c r="P83" s="269">
        <v>2.9</v>
      </c>
      <c r="Q83" s="269">
        <v>2.9</v>
      </c>
      <c r="R83" s="269">
        <v>2.9</v>
      </c>
      <c r="S83" s="269">
        <v>2.9</v>
      </c>
      <c r="T83" s="269">
        <v>2.9</v>
      </c>
      <c r="U83" s="269">
        <v>2.9</v>
      </c>
      <c r="V83" s="269">
        <v>2.9</v>
      </c>
      <c r="W83" s="269">
        <v>2.9</v>
      </c>
      <c r="X83" s="269">
        <v>2.9</v>
      </c>
      <c r="Y83" s="269">
        <v>2.8</v>
      </c>
      <c r="Z83" s="269">
        <v>2.8</v>
      </c>
      <c r="AA83" s="269">
        <v>2.8</v>
      </c>
      <c r="AB83" s="269">
        <v>2.8</v>
      </c>
      <c r="AC83" s="269">
        <v>2.8</v>
      </c>
      <c r="AD83" s="269">
        <v>2.8</v>
      </c>
      <c r="AE83" s="269">
        <v>2.8</v>
      </c>
      <c r="AF83" s="269">
        <v>2.8</v>
      </c>
      <c r="AG83" s="269">
        <v>2.8</v>
      </c>
      <c r="AH83" s="269">
        <v>2.8</v>
      </c>
      <c r="AI83" s="269">
        <v>3</v>
      </c>
      <c r="AJ83" s="269">
        <v>3</v>
      </c>
      <c r="AK83" s="269">
        <v>3</v>
      </c>
      <c r="AL83" s="269">
        <v>3</v>
      </c>
      <c r="AM83" s="269">
        <v>3</v>
      </c>
      <c r="AN83" s="269">
        <f>_xlfn.IFNA(VLOOKUP(C83,'INFORM Severity - hidden'!$C$5:$G$155,5,FALSE),"-")</f>
        <v>3</v>
      </c>
    </row>
    <row r="84" spans="1:40" x14ac:dyDescent="0.25">
      <c r="A84" t="s">
        <v>601</v>
      </c>
      <c r="B84" t="s">
        <v>599</v>
      </c>
      <c r="C84" t="s">
        <v>600</v>
      </c>
      <c r="D84" s="269" t="str">
        <f t="shared" si="1"/>
        <v>Stable</v>
      </c>
      <c r="E84" s="269" t="s">
        <v>7404</v>
      </c>
      <c r="F84" s="269">
        <v>1.1000000000000001</v>
      </c>
      <c r="G84" s="269" t="s">
        <v>7404</v>
      </c>
      <c r="H84" s="269" t="s">
        <v>7404</v>
      </c>
      <c r="I84" s="269" t="s">
        <v>7404</v>
      </c>
      <c r="J84" s="269" t="s">
        <v>7404</v>
      </c>
      <c r="K84" s="269" t="s">
        <v>7404</v>
      </c>
      <c r="L84" s="269" t="s">
        <v>7404</v>
      </c>
      <c r="M84" s="269" t="s">
        <v>7404</v>
      </c>
      <c r="N84" s="269" t="s">
        <v>7404</v>
      </c>
      <c r="O84" s="269" t="s">
        <v>7404</v>
      </c>
      <c r="P84" s="269" t="s">
        <v>7404</v>
      </c>
      <c r="Q84" s="269" t="s">
        <v>7404</v>
      </c>
      <c r="R84" s="269" t="s">
        <v>7404</v>
      </c>
      <c r="S84" s="269" t="s">
        <v>7404</v>
      </c>
      <c r="T84" s="269" t="s">
        <v>7404</v>
      </c>
      <c r="U84" s="269" t="s">
        <v>7404</v>
      </c>
      <c r="V84" s="269" t="s">
        <v>7404</v>
      </c>
      <c r="W84" s="269" t="s">
        <v>7404</v>
      </c>
      <c r="X84" s="269" t="s">
        <v>7404</v>
      </c>
      <c r="Y84" s="269" t="s">
        <v>7404</v>
      </c>
      <c r="Z84" s="269" t="s">
        <v>7404</v>
      </c>
      <c r="AA84" s="269" t="s">
        <v>7404</v>
      </c>
      <c r="AB84" s="269" t="s">
        <v>7404</v>
      </c>
      <c r="AC84" s="269" t="s">
        <v>7404</v>
      </c>
      <c r="AD84" s="269" t="s">
        <v>7404</v>
      </c>
      <c r="AE84" s="269" t="s">
        <v>7404</v>
      </c>
      <c r="AF84" s="269" t="s">
        <v>7404</v>
      </c>
      <c r="AG84" s="269" t="s">
        <v>7404</v>
      </c>
      <c r="AH84" s="269">
        <v>1.9</v>
      </c>
      <c r="AI84" s="269">
        <v>1.9</v>
      </c>
      <c r="AJ84" s="269">
        <v>1.9</v>
      </c>
      <c r="AK84" s="269">
        <v>1.9</v>
      </c>
      <c r="AL84" s="269">
        <v>1.9</v>
      </c>
      <c r="AM84" s="269">
        <v>1.9</v>
      </c>
      <c r="AN84" s="269">
        <f>_xlfn.IFNA(VLOOKUP(C84,'INFORM Severity - hidden'!$C$5:$G$155,5,FALSE),"-")</f>
        <v>1.9</v>
      </c>
    </row>
    <row r="85" spans="1:40" x14ac:dyDescent="0.25">
      <c r="A85"/>
      <c r="B85"/>
      <c r="C85" t="s">
        <v>7442</v>
      </c>
      <c r="D85" s="269" t="str">
        <f t="shared" si="1"/>
        <v>-</v>
      </c>
      <c r="E85" s="269" t="s">
        <v>7404</v>
      </c>
      <c r="F85" s="269">
        <v>1.6</v>
      </c>
      <c r="G85" s="269">
        <v>1.6</v>
      </c>
      <c r="H85" s="269" t="s">
        <v>7404</v>
      </c>
      <c r="I85" s="269" t="s">
        <v>7404</v>
      </c>
      <c r="J85" s="269" t="s">
        <v>7404</v>
      </c>
      <c r="K85" s="269" t="s">
        <v>7404</v>
      </c>
      <c r="L85" s="269" t="s">
        <v>7404</v>
      </c>
      <c r="M85" s="269" t="s">
        <v>7404</v>
      </c>
      <c r="N85" s="269" t="s">
        <v>7404</v>
      </c>
      <c r="O85" s="269" t="s">
        <v>7404</v>
      </c>
      <c r="P85" s="269" t="s">
        <v>7404</v>
      </c>
      <c r="Q85" s="269" t="s">
        <v>7404</v>
      </c>
      <c r="R85" s="269" t="s">
        <v>7404</v>
      </c>
      <c r="S85" s="269" t="s">
        <v>7404</v>
      </c>
      <c r="T85" s="269" t="s">
        <v>7404</v>
      </c>
      <c r="U85" s="269" t="s">
        <v>7404</v>
      </c>
      <c r="V85" s="269" t="s">
        <v>7404</v>
      </c>
      <c r="W85" s="269" t="s">
        <v>7404</v>
      </c>
      <c r="X85" s="269" t="s">
        <v>7404</v>
      </c>
      <c r="Y85" s="269" t="s">
        <v>7404</v>
      </c>
      <c r="Z85" s="269" t="s">
        <v>7404</v>
      </c>
      <c r="AA85" s="269" t="s">
        <v>7404</v>
      </c>
      <c r="AB85" s="269" t="s">
        <v>7404</v>
      </c>
      <c r="AC85" s="269" t="s">
        <v>7404</v>
      </c>
      <c r="AD85" s="269" t="s">
        <v>7404</v>
      </c>
      <c r="AE85" s="269" t="s">
        <v>7404</v>
      </c>
      <c r="AF85" s="269" t="s">
        <v>7404</v>
      </c>
      <c r="AG85" s="269" t="s">
        <v>7404</v>
      </c>
      <c r="AH85" s="269" t="s">
        <v>7404</v>
      </c>
      <c r="AI85" s="269" t="s">
        <v>7404</v>
      </c>
      <c r="AJ85" s="269" t="s">
        <v>7404</v>
      </c>
      <c r="AK85" s="269" t="s">
        <v>7404</v>
      </c>
      <c r="AL85" s="269" t="s">
        <v>7404</v>
      </c>
      <c r="AM85" s="269" t="s">
        <v>7404</v>
      </c>
      <c r="AN85" s="269" t="str">
        <f>_xlfn.IFNA(VLOOKUP(C85,'INFORM Severity - hidden'!$C$5:$G$155,5,FALSE),"-")</f>
        <v>-</v>
      </c>
    </row>
    <row r="86" spans="1:40" x14ac:dyDescent="0.25">
      <c r="A86" t="s">
        <v>199</v>
      </c>
      <c r="B86" t="s">
        <v>197</v>
      </c>
      <c r="C86" t="s">
        <v>198</v>
      </c>
      <c r="D86" s="269" t="str">
        <f t="shared" si="1"/>
        <v>Decreasing</v>
      </c>
      <c r="E86" s="269" t="s">
        <v>7404</v>
      </c>
      <c r="F86" s="269">
        <v>1.6</v>
      </c>
      <c r="G86" s="269">
        <v>1.6</v>
      </c>
      <c r="H86" s="269">
        <v>2.5</v>
      </c>
      <c r="I86" s="269">
        <v>2.6</v>
      </c>
      <c r="J86" s="269">
        <v>2.6</v>
      </c>
      <c r="K86" s="269">
        <v>2.6</v>
      </c>
      <c r="L86" s="269">
        <v>2.6</v>
      </c>
      <c r="M86" s="269">
        <v>2.6</v>
      </c>
      <c r="N86" s="269">
        <v>2.6</v>
      </c>
      <c r="O86" s="269">
        <v>2.5</v>
      </c>
      <c r="P86" s="269">
        <v>2.5</v>
      </c>
      <c r="Q86" s="269">
        <v>2.5</v>
      </c>
      <c r="R86" s="269">
        <v>2.5</v>
      </c>
      <c r="S86" s="269">
        <v>2.5</v>
      </c>
      <c r="T86" s="269">
        <v>2.5</v>
      </c>
      <c r="U86" s="269">
        <v>2.6</v>
      </c>
      <c r="V86" s="269">
        <v>2.7</v>
      </c>
      <c r="W86" s="269">
        <v>2.7</v>
      </c>
      <c r="X86" s="269">
        <v>2.7</v>
      </c>
      <c r="Y86" s="269">
        <v>2.7</v>
      </c>
      <c r="Z86" s="269">
        <v>2.7</v>
      </c>
      <c r="AA86" s="269">
        <v>2.8</v>
      </c>
      <c r="AB86" s="269">
        <v>2.7</v>
      </c>
      <c r="AC86" s="269">
        <v>3.1</v>
      </c>
      <c r="AD86" s="269">
        <v>3.1</v>
      </c>
      <c r="AE86" s="269">
        <v>3.1</v>
      </c>
      <c r="AF86" s="269">
        <v>3.1</v>
      </c>
      <c r="AG86" s="269">
        <v>3.1</v>
      </c>
      <c r="AH86" s="269">
        <v>2.9</v>
      </c>
      <c r="AI86" s="269">
        <v>2.9</v>
      </c>
      <c r="AJ86" s="269">
        <v>2.9</v>
      </c>
      <c r="AK86" s="269">
        <v>2.9</v>
      </c>
      <c r="AL86" s="269">
        <v>2.9</v>
      </c>
      <c r="AM86" s="269">
        <v>2.9</v>
      </c>
      <c r="AN86" s="269">
        <f>_xlfn.IFNA(VLOOKUP(C86,'INFORM Severity - hidden'!$C$5:$G$155,5,FALSE),"-")</f>
        <v>2.7</v>
      </c>
    </row>
    <row r="87" spans="1:40" x14ac:dyDescent="0.25">
      <c r="A87"/>
      <c r="B87"/>
      <c r="C87" t="s">
        <v>7443</v>
      </c>
      <c r="D87" s="269" t="str">
        <f t="shared" si="1"/>
        <v>-</v>
      </c>
      <c r="E87" s="269" t="s">
        <v>7404</v>
      </c>
      <c r="F87" s="269">
        <v>1.6</v>
      </c>
      <c r="G87" s="269">
        <v>1.6</v>
      </c>
      <c r="H87" s="269" t="s">
        <v>7404</v>
      </c>
      <c r="I87" s="269" t="s">
        <v>7404</v>
      </c>
      <c r="J87" s="269" t="s">
        <v>7404</v>
      </c>
      <c r="K87" s="269" t="s">
        <v>7404</v>
      </c>
      <c r="L87" s="269" t="s">
        <v>7404</v>
      </c>
      <c r="M87" s="269" t="s">
        <v>7404</v>
      </c>
      <c r="N87" s="269" t="s">
        <v>7404</v>
      </c>
      <c r="O87" s="269" t="s">
        <v>7404</v>
      </c>
      <c r="P87" s="269" t="s">
        <v>7404</v>
      </c>
      <c r="Q87" s="269" t="s">
        <v>7404</v>
      </c>
      <c r="R87" s="269" t="s">
        <v>7404</v>
      </c>
      <c r="S87" s="269" t="s">
        <v>7404</v>
      </c>
      <c r="T87" s="269" t="s">
        <v>7404</v>
      </c>
      <c r="U87" s="269" t="s">
        <v>7404</v>
      </c>
      <c r="V87" s="269" t="s">
        <v>7404</v>
      </c>
      <c r="W87" s="269" t="s">
        <v>7404</v>
      </c>
      <c r="X87" s="269" t="s">
        <v>7404</v>
      </c>
      <c r="Y87" s="269" t="s">
        <v>7404</v>
      </c>
      <c r="Z87" s="269" t="s">
        <v>7404</v>
      </c>
      <c r="AA87" s="269" t="s">
        <v>7404</v>
      </c>
      <c r="AB87" s="269" t="s">
        <v>7404</v>
      </c>
      <c r="AC87" s="269" t="s">
        <v>7404</v>
      </c>
      <c r="AD87" s="269" t="s">
        <v>7404</v>
      </c>
      <c r="AE87" s="269" t="s">
        <v>7404</v>
      </c>
      <c r="AF87" s="269" t="s">
        <v>7404</v>
      </c>
      <c r="AG87" s="269" t="s">
        <v>7404</v>
      </c>
      <c r="AH87" s="269" t="s">
        <v>7404</v>
      </c>
      <c r="AI87" s="269" t="s">
        <v>7404</v>
      </c>
      <c r="AJ87" s="269" t="s">
        <v>7404</v>
      </c>
      <c r="AK87" s="269" t="s">
        <v>7404</v>
      </c>
      <c r="AL87" s="269" t="s">
        <v>7404</v>
      </c>
      <c r="AM87" s="269" t="s">
        <v>7404</v>
      </c>
      <c r="AN87" s="269" t="str">
        <f>_xlfn.IFNA(VLOOKUP(C87,'INFORM Severity - hidden'!$C$5:$G$155,5,FALSE),"-")</f>
        <v>-</v>
      </c>
    </row>
    <row r="88" spans="1:40" x14ac:dyDescent="0.25">
      <c r="A88" t="s">
        <v>617</v>
      </c>
      <c r="B88" t="s">
        <v>3864</v>
      </c>
      <c r="C88" t="s">
        <v>3865</v>
      </c>
      <c r="D88" s="269" t="str">
        <f t="shared" si="1"/>
        <v>Increasing</v>
      </c>
      <c r="E88" s="269" t="s">
        <v>7404</v>
      </c>
      <c r="F88" s="269" t="s">
        <v>7404</v>
      </c>
      <c r="G88" s="269" t="s">
        <v>7404</v>
      </c>
      <c r="H88" s="269" t="s">
        <v>7404</v>
      </c>
      <c r="I88" s="269" t="s">
        <v>7404</v>
      </c>
      <c r="J88" s="269">
        <v>3.1</v>
      </c>
      <c r="K88" s="269">
        <v>3.1</v>
      </c>
      <c r="L88" s="269">
        <v>3.1</v>
      </c>
      <c r="M88" s="269">
        <v>3.4</v>
      </c>
      <c r="N88" s="269">
        <v>3.4</v>
      </c>
      <c r="O88" s="269">
        <v>3.3</v>
      </c>
      <c r="P88" s="269">
        <v>3.3</v>
      </c>
      <c r="Q88" s="269">
        <v>3.3</v>
      </c>
      <c r="R88" s="269">
        <v>3.3</v>
      </c>
      <c r="S88" s="269">
        <v>3.3</v>
      </c>
      <c r="T88" s="269">
        <v>3.3</v>
      </c>
      <c r="U88" s="269">
        <v>3.4</v>
      </c>
      <c r="V88" s="269">
        <v>3.5</v>
      </c>
      <c r="W88" s="269">
        <v>3.1</v>
      </c>
      <c r="X88" s="269">
        <v>3.1</v>
      </c>
      <c r="Y88" s="269">
        <v>3.1</v>
      </c>
      <c r="Z88" s="269">
        <v>3.1</v>
      </c>
      <c r="AA88" s="269">
        <v>3</v>
      </c>
      <c r="AB88" s="269">
        <v>3</v>
      </c>
      <c r="AC88" s="269">
        <v>3</v>
      </c>
      <c r="AD88" s="269" t="s">
        <v>7404</v>
      </c>
      <c r="AE88" s="269" t="s">
        <v>7404</v>
      </c>
      <c r="AF88" s="269" t="s">
        <v>7404</v>
      </c>
      <c r="AG88" s="269" t="s">
        <v>7404</v>
      </c>
      <c r="AH88" s="269" t="s">
        <v>7404</v>
      </c>
      <c r="AI88" s="269" t="s">
        <v>7404</v>
      </c>
      <c r="AJ88" s="269" t="s">
        <v>7404</v>
      </c>
      <c r="AK88" s="269">
        <v>3.2</v>
      </c>
      <c r="AL88" s="269">
        <v>3.3</v>
      </c>
      <c r="AM88" s="269">
        <v>3.3</v>
      </c>
      <c r="AN88" s="269">
        <f>_xlfn.IFNA(VLOOKUP(C88,'INFORM Severity - hidden'!$C$5:$G$155,5,FALSE),"-")</f>
        <v>3.3</v>
      </c>
    </row>
    <row r="89" spans="1:40" x14ac:dyDescent="0.25">
      <c r="A89" t="s">
        <v>617</v>
      </c>
      <c r="B89" t="s">
        <v>615</v>
      </c>
      <c r="C89" t="s">
        <v>616</v>
      </c>
      <c r="D89" s="269" t="str">
        <f t="shared" si="1"/>
        <v>Decreasing</v>
      </c>
      <c r="E89" s="269" t="s">
        <v>7404</v>
      </c>
      <c r="F89" s="269">
        <v>2</v>
      </c>
      <c r="G89" s="269">
        <v>2</v>
      </c>
      <c r="H89" s="269">
        <v>2.8</v>
      </c>
      <c r="I89" s="269">
        <v>2.8</v>
      </c>
      <c r="J89" s="269">
        <v>2.8</v>
      </c>
      <c r="K89" s="269">
        <v>2.8</v>
      </c>
      <c r="L89" s="269">
        <v>2.8</v>
      </c>
      <c r="M89" s="269">
        <v>2.8</v>
      </c>
      <c r="N89" s="269">
        <v>2.8</v>
      </c>
      <c r="O89" s="269">
        <v>2.7</v>
      </c>
      <c r="P89" s="269">
        <v>2.7</v>
      </c>
      <c r="Q89" s="269">
        <v>2.7</v>
      </c>
      <c r="R89" s="269">
        <v>2.7</v>
      </c>
      <c r="S89" s="269">
        <v>2.7</v>
      </c>
      <c r="T89" s="269">
        <v>2.7</v>
      </c>
      <c r="U89" s="269">
        <v>2.8</v>
      </c>
      <c r="V89" s="269">
        <v>2.8</v>
      </c>
      <c r="W89" s="269">
        <v>2.8</v>
      </c>
      <c r="X89" s="269">
        <v>2.8</v>
      </c>
      <c r="Y89" s="269">
        <v>2.8</v>
      </c>
      <c r="Z89" s="269">
        <v>2.8</v>
      </c>
      <c r="AA89" s="269">
        <v>2.8</v>
      </c>
      <c r="AB89" s="269">
        <v>2.8</v>
      </c>
      <c r="AC89" s="269">
        <v>2.8</v>
      </c>
      <c r="AD89" s="269">
        <v>2.8</v>
      </c>
      <c r="AE89" s="269">
        <v>2.8</v>
      </c>
      <c r="AF89" s="269">
        <v>2.8</v>
      </c>
      <c r="AG89" s="269">
        <v>2.8</v>
      </c>
      <c r="AH89" s="269">
        <v>2.8</v>
      </c>
      <c r="AI89" s="269">
        <v>3</v>
      </c>
      <c r="AJ89" s="269">
        <v>3</v>
      </c>
      <c r="AK89" s="269">
        <v>2.7</v>
      </c>
      <c r="AL89" s="269">
        <v>2.8</v>
      </c>
      <c r="AM89" s="269">
        <v>2.8</v>
      </c>
      <c r="AN89" s="269">
        <f>_xlfn.IFNA(VLOOKUP(C89,'INFORM Severity - hidden'!$C$5:$G$155,5,FALSE),"-")</f>
        <v>2.8</v>
      </c>
    </row>
    <row r="90" spans="1:40" x14ac:dyDescent="0.25">
      <c r="A90" t="s">
        <v>617</v>
      </c>
      <c r="B90" t="s">
        <v>3897</v>
      </c>
      <c r="C90" t="s">
        <v>3898</v>
      </c>
      <c r="D90" s="269" t="str">
        <f t="shared" si="1"/>
        <v>Increasing</v>
      </c>
      <c r="E90" s="269" t="s">
        <v>7404</v>
      </c>
      <c r="F90" s="269" t="s">
        <v>7404</v>
      </c>
      <c r="G90" s="269" t="s">
        <v>7404</v>
      </c>
      <c r="H90" s="269" t="s">
        <v>7404</v>
      </c>
      <c r="I90" s="269" t="s">
        <v>7404</v>
      </c>
      <c r="J90" s="269">
        <v>3</v>
      </c>
      <c r="K90" s="269">
        <v>3.1</v>
      </c>
      <c r="L90" s="269">
        <v>3.1</v>
      </c>
      <c r="M90" s="269">
        <v>3.3</v>
      </c>
      <c r="N90" s="269">
        <v>3.3</v>
      </c>
      <c r="O90" s="269">
        <v>3.2</v>
      </c>
      <c r="P90" s="269">
        <v>3.2</v>
      </c>
      <c r="Q90" s="269">
        <v>3.2</v>
      </c>
      <c r="R90" s="269">
        <v>3.2</v>
      </c>
      <c r="S90" s="269">
        <v>3.2</v>
      </c>
      <c r="T90" s="269">
        <v>3.2</v>
      </c>
      <c r="U90" s="269">
        <v>3.4</v>
      </c>
      <c r="V90" s="269">
        <v>3.4</v>
      </c>
      <c r="W90" s="269">
        <v>3</v>
      </c>
      <c r="X90" s="269">
        <v>3</v>
      </c>
      <c r="Y90" s="269">
        <v>2.9</v>
      </c>
      <c r="Z90" s="269">
        <v>2.9</v>
      </c>
      <c r="AA90" s="269">
        <v>3</v>
      </c>
      <c r="AB90" s="269">
        <v>2.9</v>
      </c>
      <c r="AC90" s="269">
        <v>2.9</v>
      </c>
      <c r="AD90" s="269" t="s">
        <v>7404</v>
      </c>
      <c r="AE90" s="269" t="s">
        <v>7404</v>
      </c>
      <c r="AF90" s="269" t="s">
        <v>7404</v>
      </c>
      <c r="AG90" s="269" t="s">
        <v>7404</v>
      </c>
      <c r="AH90" s="269" t="s">
        <v>7404</v>
      </c>
      <c r="AI90" s="269" t="s">
        <v>7404</v>
      </c>
      <c r="AJ90" s="269" t="s">
        <v>7404</v>
      </c>
      <c r="AK90" s="269">
        <v>3</v>
      </c>
      <c r="AL90" s="269">
        <v>3</v>
      </c>
      <c r="AM90" s="269">
        <v>3.1</v>
      </c>
      <c r="AN90" s="269">
        <f>_xlfn.IFNA(VLOOKUP(C90,'INFORM Severity - hidden'!$C$5:$G$155,5,FALSE),"-")</f>
        <v>3.1</v>
      </c>
    </row>
    <row r="91" spans="1:40" x14ac:dyDescent="0.25">
      <c r="A91"/>
      <c r="B91"/>
      <c r="C91" t="s">
        <v>7444</v>
      </c>
      <c r="D91" s="269" t="str">
        <f t="shared" si="1"/>
        <v>-</v>
      </c>
      <c r="E91" s="269" t="s">
        <v>7404</v>
      </c>
      <c r="F91" s="269" t="s">
        <v>7404</v>
      </c>
      <c r="G91" s="269" t="s">
        <v>7404</v>
      </c>
      <c r="H91" s="269" t="s">
        <v>7404</v>
      </c>
      <c r="I91" s="269" t="s">
        <v>7404</v>
      </c>
      <c r="J91" s="269" t="s">
        <v>7404</v>
      </c>
      <c r="K91" s="269" t="s">
        <v>7404</v>
      </c>
      <c r="L91" s="269" t="s">
        <v>7404</v>
      </c>
      <c r="M91" s="269" t="s">
        <v>7404</v>
      </c>
      <c r="N91" s="269" t="s">
        <v>7404</v>
      </c>
      <c r="O91" s="269" t="s">
        <v>7404</v>
      </c>
      <c r="P91" s="269" t="s">
        <v>7404</v>
      </c>
      <c r="Q91" s="269" t="s">
        <v>7404</v>
      </c>
      <c r="R91" s="269" t="s">
        <v>7404</v>
      </c>
      <c r="S91" s="269" t="s">
        <v>7404</v>
      </c>
      <c r="T91" s="269" t="s">
        <v>7404</v>
      </c>
      <c r="U91" s="269" t="s">
        <v>7404</v>
      </c>
      <c r="V91" s="269" t="s">
        <v>7404</v>
      </c>
      <c r="W91" s="269" t="s">
        <v>7404</v>
      </c>
      <c r="X91" s="269" t="s">
        <v>7404</v>
      </c>
      <c r="Y91" s="269" t="s">
        <v>7404</v>
      </c>
      <c r="Z91" s="269" t="s">
        <v>7404</v>
      </c>
      <c r="AA91" s="269" t="s">
        <v>7404</v>
      </c>
      <c r="AB91" s="269" t="s">
        <v>7404</v>
      </c>
      <c r="AC91" s="269" t="s">
        <v>7404</v>
      </c>
      <c r="AD91" s="269" t="s">
        <v>7404</v>
      </c>
      <c r="AE91" s="269" t="s">
        <v>7404</v>
      </c>
      <c r="AF91" s="269" t="s">
        <v>7404</v>
      </c>
      <c r="AG91" s="269" t="s">
        <v>7404</v>
      </c>
      <c r="AH91" s="269" t="s">
        <v>7404</v>
      </c>
      <c r="AI91" s="269" t="s">
        <v>7404</v>
      </c>
      <c r="AJ91" s="269" t="s">
        <v>7404</v>
      </c>
      <c r="AK91" s="269" t="s">
        <v>7404</v>
      </c>
      <c r="AL91" s="269" t="s">
        <v>7404</v>
      </c>
      <c r="AM91" s="269" t="s">
        <v>7404</v>
      </c>
      <c r="AN91" s="269" t="str">
        <f>_xlfn.IFNA(VLOOKUP(C91,'INFORM Severity - hidden'!$C$5:$G$155,5,FALSE),"-")</f>
        <v>-</v>
      </c>
    </row>
    <row r="92" spans="1:40" x14ac:dyDescent="0.25">
      <c r="A92"/>
      <c r="B92"/>
      <c r="C92" t="s">
        <v>7445</v>
      </c>
      <c r="D92" s="269" t="str">
        <f t="shared" si="1"/>
        <v>-</v>
      </c>
      <c r="E92" s="269" t="s">
        <v>7404</v>
      </c>
      <c r="F92" s="269" t="s">
        <v>7404</v>
      </c>
      <c r="G92" s="269" t="s">
        <v>7404</v>
      </c>
      <c r="H92" s="269" t="s">
        <v>7404</v>
      </c>
      <c r="I92" s="269" t="s">
        <v>7404</v>
      </c>
      <c r="J92" s="269" t="s">
        <v>7404</v>
      </c>
      <c r="K92" s="269" t="s">
        <v>7404</v>
      </c>
      <c r="L92" s="269" t="s">
        <v>7404</v>
      </c>
      <c r="M92" s="269" t="s">
        <v>7404</v>
      </c>
      <c r="N92" s="269" t="s">
        <v>7404</v>
      </c>
      <c r="O92" s="269" t="s">
        <v>7404</v>
      </c>
      <c r="P92" s="269" t="s">
        <v>7404</v>
      </c>
      <c r="Q92" s="269" t="s">
        <v>7404</v>
      </c>
      <c r="R92" s="269" t="s">
        <v>7404</v>
      </c>
      <c r="S92" s="269" t="s">
        <v>7404</v>
      </c>
      <c r="T92" s="269">
        <v>1.7</v>
      </c>
      <c r="U92" s="269">
        <v>1.7</v>
      </c>
      <c r="V92" s="269">
        <v>2.2000000000000002</v>
      </c>
      <c r="W92" s="269">
        <v>2.2000000000000002</v>
      </c>
      <c r="X92" s="269">
        <v>2.2000000000000002</v>
      </c>
      <c r="Y92" s="269">
        <v>2.2000000000000002</v>
      </c>
      <c r="Z92" s="269">
        <v>2.2000000000000002</v>
      </c>
      <c r="AA92" s="269">
        <v>2.2000000000000002</v>
      </c>
      <c r="AB92" s="269">
        <v>2.2000000000000002</v>
      </c>
      <c r="AC92" s="269">
        <v>2.2000000000000002</v>
      </c>
      <c r="AD92" s="269" t="s">
        <v>7404</v>
      </c>
      <c r="AE92" s="269" t="s">
        <v>7404</v>
      </c>
      <c r="AF92" s="269" t="s">
        <v>7404</v>
      </c>
      <c r="AG92" s="269" t="s">
        <v>7404</v>
      </c>
      <c r="AH92" s="269" t="s">
        <v>7404</v>
      </c>
      <c r="AI92" s="269" t="s">
        <v>7404</v>
      </c>
      <c r="AJ92" s="269" t="s">
        <v>7404</v>
      </c>
      <c r="AK92" s="269" t="s">
        <v>7404</v>
      </c>
      <c r="AL92" s="269" t="s">
        <v>7404</v>
      </c>
      <c r="AM92" s="269" t="s">
        <v>7404</v>
      </c>
      <c r="AN92" s="269" t="str">
        <f>_xlfn.IFNA(VLOOKUP(C92,'INFORM Severity - hidden'!$C$5:$G$155,5,FALSE),"-")</f>
        <v>-</v>
      </c>
    </row>
    <row r="93" spans="1:40" x14ac:dyDescent="0.25">
      <c r="A93"/>
      <c r="B93"/>
      <c r="C93" t="s">
        <v>7446</v>
      </c>
      <c r="D93" s="269" t="str">
        <f t="shared" si="1"/>
        <v>-</v>
      </c>
      <c r="E93" s="269" t="s">
        <v>7404</v>
      </c>
      <c r="F93" s="269" t="s">
        <v>7404</v>
      </c>
      <c r="G93" s="269" t="s">
        <v>7404</v>
      </c>
      <c r="H93" s="269" t="s">
        <v>7404</v>
      </c>
      <c r="I93" s="269" t="s">
        <v>7404</v>
      </c>
      <c r="J93" s="269" t="s">
        <v>7404</v>
      </c>
      <c r="K93" s="269" t="s">
        <v>7404</v>
      </c>
      <c r="L93" s="269" t="s">
        <v>7404</v>
      </c>
      <c r="M93" s="269" t="s">
        <v>7404</v>
      </c>
      <c r="N93" s="269">
        <v>1.9</v>
      </c>
      <c r="O93" s="269" t="s">
        <v>7404</v>
      </c>
      <c r="P93" s="269" t="s">
        <v>7404</v>
      </c>
      <c r="Q93" s="269" t="s">
        <v>7404</v>
      </c>
      <c r="R93" s="269" t="s">
        <v>7404</v>
      </c>
      <c r="S93" s="269" t="s">
        <v>7404</v>
      </c>
      <c r="T93" s="269" t="s">
        <v>7404</v>
      </c>
      <c r="U93" s="269" t="s">
        <v>7404</v>
      </c>
      <c r="V93" s="269" t="s">
        <v>7404</v>
      </c>
      <c r="W93" s="269" t="s">
        <v>7404</v>
      </c>
      <c r="X93" s="269" t="s">
        <v>7404</v>
      </c>
      <c r="Y93" s="269" t="s">
        <v>7404</v>
      </c>
      <c r="Z93" s="269" t="s">
        <v>7404</v>
      </c>
      <c r="AA93" s="269" t="s">
        <v>7404</v>
      </c>
      <c r="AB93" s="269" t="s">
        <v>7404</v>
      </c>
      <c r="AC93" s="269" t="s">
        <v>7404</v>
      </c>
      <c r="AD93" s="269" t="s">
        <v>7404</v>
      </c>
      <c r="AE93" s="269" t="s">
        <v>7404</v>
      </c>
      <c r="AF93" s="269" t="s">
        <v>7404</v>
      </c>
      <c r="AG93" s="269" t="s">
        <v>7404</v>
      </c>
      <c r="AH93" s="269" t="s">
        <v>7404</v>
      </c>
      <c r="AI93" s="269" t="s">
        <v>7404</v>
      </c>
      <c r="AJ93" s="269" t="s">
        <v>7404</v>
      </c>
      <c r="AK93" s="269" t="s">
        <v>7404</v>
      </c>
      <c r="AL93" s="269" t="s">
        <v>7404</v>
      </c>
      <c r="AM93" s="269" t="s">
        <v>7404</v>
      </c>
      <c r="AN93" s="269" t="str">
        <f>_xlfn.IFNA(VLOOKUP(C93,'INFORM Severity - hidden'!$C$5:$G$155,5,FALSE),"-")</f>
        <v>-</v>
      </c>
    </row>
    <row r="94" spans="1:40" x14ac:dyDescent="0.25">
      <c r="A94"/>
      <c r="B94"/>
      <c r="C94" t="s">
        <v>7447</v>
      </c>
      <c r="D94" s="269" t="str">
        <f t="shared" si="1"/>
        <v>-</v>
      </c>
      <c r="E94" s="269" t="s">
        <v>7404</v>
      </c>
      <c r="F94" s="269">
        <v>2.4</v>
      </c>
      <c r="G94" s="269">
        <v>2.4</v>
      </c>
      <c r="H94" s="269" t="s">
        <v>7404</v>
      </c>
      <c r="I94" s="269" t="s">
        <v>7404</v>
      </c>
      <c r="J94" s="269" t="s">
        <v>7404</v>
      </c>
      <c r="K94" s="269" t="s">
        <v>7404</v>
      </c>
      <c r="L94" s="269" t="s">
        <v>7404</v>
      </c>
      <c r="M94" s="269" t="s">
        <v>7404</v>
      </c>
      <c r="N94" s="269" t="s">
        <v>7404</v>
      </c>
      <c r="O94" s="269" t="s">
        <v>7404</v>
      </c>
      <c r="P94" s="269" t="s">
        <v>7404</v>
      </c>
      <c r="Q94" s="269" t="s">
        <v>7404</v>
      </c>
      <c r="R94" s="269" t="s">
        <v>7404</v>
      </c>
      <c r="S94" s="269" t="s">
        <v>7404</v>
      </c>
      <c r="T94" s="269" t="s">
        <v>7404</v>
      </c>
      <c r="U94" s="269" t="s">
        <v>7404</v>
      </c>
      <c r="V94" s="269" t="s">
        <v>7404</v>
      </c>
      <c r="W94" s="269" t="s">
        <v>7404</v>
      </c>
      <c r="X94" s="269" t="s">
        <v>7404</v>
      </c>
      <c r="Y94" s="269" t="s">
        <v>7404</v>
      </c>
      <c r="Z94" s="269" t="s">
        <v>7404</v>
      </c>
      <c r="AA94" s="269" t="s">
        <v>7404</v>
      </c>
      <c r="AB94" s="269" t="s">
        <v>7404</v>
      </c>
      <c r="AC94" s="269" t="s">
        <v>7404</v>
      </c>
      <c r="AD94" s="269" t="s">
        <v>7404</v>
      </c>
      <c r="AE94" s="269" t="s">
        <v>7404</v>
      </c>
      <c r="AF94" s="269" t="s">
        <v>7404</v>
      </c>
      <c r="AG94" s="269" t="s">
        <v>7404</v>
      </c>
      <c r="AH94" s="269" t="s">
        <v>7404</v>
      </c>
      <c r="AI94" s="269" t="s">
        <v>7404</v>
      </c>
      <c r="AJ94" s="269" t="s">
        <v>7404</v>
      </c>
      <c r="AK94" s="269" t="s">
        <v>7404</v>
      </c>
      <c r="AL94" s="269" t="s">
        <v>7404</v>
      </c>
      <c r="AM94" s="269" t="s">
        <v>7404</v>
      </c>
      <c r="AN94" s="269" t="str">
        <f>_xlfn.IFNA(VLOOKUP(C94,'INFORM Severity - hidden'!$C$5:$G$155,5,FALSE),"-")</f>
        <v>-</v>
      </c>
    </row>
    <row r="95" spans="1:40" x14ac:dyDescent="0.25">
      <c r="A95" t="s">
        <v>1810</v>
      </c>
      <c r="B95" t="s">
        <v>1847</v>
      </c>
      <c r="C95" t="s">
        <v>1848</v>
      </c>
      <c r="D95" s="269" t="str">
        <f t="shared" si="1"/>
        <v>Decreasing</v>
      </c>
      <c r="E95" s="269" t="s">
        <v>7404</v>
      </c>
      <c r="F95" s="269">
        <v>2.4</v>
      </c>
      <c r="G95" s="269">
        <v>2.4</v>
      </c>
      <c r="H95" s="269">
        <v>2.9</v>
      </c>
      <c r="I95" s="269">
        <v>2.8</v>
      </c>
      <c r="J95" s="269">
        <v>2.8</v>
      </c>
      <c r="K95" s="269">
        <v>2.8</v>
      </c>
      <c r="L95" s="269">
        <v>2.8</v>
      </c>
      <c r="M95" s="269">
        <v>2.8</v>
      </c>
      <c r="N95" s="269">
        <v>2.9</v>
      </c>
      <c r="O95" s="269">
        <v>2.9</v>
      </c>
      <c r="P95" s="269">
        <v>2.9</v>
      </c>
      <c r="Q95" s="269">
        <v>2.9</v>
      </c>
      <c r="R95" s="269">
        <v>2.9</v>
      </c>
      <c r="S95" s="269">
        <v>2.9</v>
      </c>
      <c r="T95" s="269">
        <v>2.9</v>
      </c>
      <c r="U95" s="269">
        <v>2.9</v>
      </c>
      <c r="V95" s="269">
        <v>3.2</v>
      </c>
      <c r="W95" s="269">
        <v>3.1</v>
      </c>
      <c r="X95" s="269">
        <v>3.2</v>
      </c>
      <c r="Y95" s="269">
        <v>3.2</v>
      </c>
      <c r="Z95" s="269">
        <v>3.2</v>
      </c>
      <c r="AA95" s="269">
        <v>3.2</v>
      </c>
      <c r="AB95" s="269">
        <v>3.2</v>
      </c>
      <c r="AC95" s="269">
        <v>3.4</v>
      </c>
      <c r="AD95" s="269">
        <v>3.4</v>
      </c>
      <c r="AE95" s="269">
        <v>3.5</v>
      </c>
      <c r="AF95" s="269">
        <v>3.5</v>
      </c>
      <c r="AG95" s="269">
        <v>3.5</v>
      </c>
      <c r="AH95" s="269">
        <v>3.5</v>
      </c>
      <c r="AI95" s="269">
        <v>3.6</v>
      </c>
      <c r="AJ95" s="269">
        <v>3.4</v>
      </c>
      <c r="AK95" s="269">
        <v>3.4</v>
      </c>
      <c r="AL95" s="269">
        <v>3.4</v>
      </c>
      <c r="AM95" s="269">
        <v>3.4</v>
      </c>
      <c r="AN95" s="269">
        <f>_xlfn.IFNA(VLOOKUP(C95,'INFORM Severity - hidden'!$C$5:$G$155,5,FALSE),"-")</f>
        <v>3.4</v>
      </c>
    </row>
    <row r="96" spans="1:40" x14ac:dyDescent="0.25">
      <c r="A96"/>
      <c r="B96"/>
      <c r="C96" t="s">
        <v>7448</v>
      </c>
      <c r="D96" s="269" t="str">
        <f t="shared" si="1"/>
        <v>-</v>
      </c>
      <c r="E96" s="269" t="s">
        <v>7404</v>
      </c>
      <c r="F96" s="269">
        <v>1.4</v>
      </c>
      <c r="G96" s="269">
        <v>1.4</v>
      </c>
      <c r="H96" s="269" t="s">
        <v>7404</v>
      </c>
      <c r="I96" s="269" t="s">
        <v>7404</v>
      </c>
      <c r="J96" s="269" t="s">
        <v>7404</v>
      </c>
      <c r="K96" s="269" t="s">
        <v>7404</v>
      </c>
      <c r="L96" s="269" t="s">
        <v>7404</v>
      </c>
      <c r="M96" s="269" t="s">
        <v>7404</v>
      </c>
      <c r="N96" s="269" t="s">
        <v>7404</v>
      </c>
      <c r="O96" s="269" t="s">
        <v>7404</v>
      </c>
      <c r="P96" s="269" t="s">
        <v>7404</v>
      </c>
      <c r="Q96" s="269" t="s">
        <v>7404</v>
      </c>
      <c r="R96" s="269" t="s">
        <v>7404</v>
      </c>
      <c r="S96" s="269" t="s">
        <v>7404</v>
      </c>
      <c r="T96" s="269" t="s">
        <v>7404</v>
      </c>
      <c r="U96" s="269" t="s">
        <v>7404</v>
      </c>
      <c r="V96" s="269" t="s">
        <v>7404</v>
      </c>
      <c r="W96" s="269" t="s">
        <v>7404</v>
      </c>
      <c r="X96" s="269" t="s">
        <v>7404</v>
      </c>
      <c r="Y96" s="269" t="s">
        <v>7404</v>
      </c>
      <c r="Z96" s="269" t="s">
        <v>7404</v>
      </c>
      <c r="AA96" s="269" t="s">
        <v>7404</v>
      </c>
      <c r="AB96" s="269" t="s">
        <v>7404</v>
      </c>
      <c r="AC96" s="269" t="s">
        <v>7404</v>
      </c>
      <c r="AD96" s="269" t="s">
        <v>7404</v>
      </c>
      <c r="AE96" s="269" t="s">
        <v>7404</v>
      </c>
      <c r="AF96" s="269" t="s">
        <v>7404</v>
      </c>
      <c r="AG96" s="269" t="s">
        <v>7404</v>
      </c>
      <c r="AH96" s="269" t="s">
        <v>7404</v>
      </c>
      <c r="AI96" s="269" t="s">
        <v>7404</v>
      </c>
      <c r="AJ96" s="269" t="s">
        <v>7404</v>
      </c>
      <c r="AK96" s="269" t="s">
        <v>7404</v>
      </c>
      <c r="AL96" s="269" t="s">
        <v>7404</v>
      </c>
      <c r="AM96" s="269" t="s">
        <v>7404</v>
      </c>
      <c r="AN96" s="269" t="str">
        <f>_xlfn.IFNA(VLOOKUP(C96,'INFORM Severity - hidden'!$C$5:$G$155,5,FALSE),"-")</f>
        <v>-</v>
      </c>
    </row>
    <row r="97" spans="1:40" x14ac:dyDescent="0.25">
      <c r="A97" t="s">
        <v>1810</v>
      </c>
      <c r="B97" t="s">
        <v>1808</v>
      </c>
      <c r="C97" t="s">
        <v>1809</v>
      </c>
      <c r="D97" s="269" t="str">
        <f t="shared" si="1"/>
        <v>Stable</v>
      </c>
      <c r="E97" s="269" t="s">
        <v>7404</v>
      </c>
      <c r="F97" s="269" t="s">
        <v>7404</v>
      </c>
      <c r="G97" s="269" t="s">
        <v>7404</v>
      </c>
      <c r="H97" s="269" t="s">
        <v>7404</v>
      </c>
      <c r="I97" s="269" t="s">
        <v>7404</v>
      </c>
      <c r="J97" s="269" t="s">
        <v>7404</v>
      </c>
      <c r="K97" s="269" t="s">
        <v>7404</v>
      </c>
      <c r="L97" s="269" t="s">
        <v>7404</v>
      </c>
      <c r="M97" s="269" t="s">
        <v>7404</v>
      </c>
      <c r="N97" s="269" t="s">
        <v>7404</v>
      </c>
      <c r="O97" s="269" t="s">
        <v>7404</v>
      </c>
      <c r="P97" s="269" t="s">
        <v>7404</v>
      </c>
      <c r="Q97" s="269" t="s">
        <v>7404</v>
      </c>
      <c r="R97" s="269" t="s">
        <v>7404</v>
      </c>
      <c r="S97" s="269" t="s">
        <v>7404</v>
      </c>
      <c r="T97" s="269">
        <v>3.3</v>
      </c>
      <c r="U97" s="269">
        <v>3.3</v>
      </c>
      <c r="V97" s="269">
        <v>3.3</v>
      </c>
      <c r="W97" s="269">
        <v>3.3</v>
      </c>
      <c r="X97" s="269">
        <v>3.4</v>
      </c>
      <c r="Y97" s="269">
        <v>3.5</v>
      </c>
      <c r="Z97" s="269">
        <v>3.5</v>
      </c>
      <c r="AA97" s="269">
        <v>3.5</v>
      </c>
      <c r="AB97" s="269">
        <v>3.5</v>
      </c>
      <c r="AC97" s="269">
        <v>3.5</v>
      </c>
      <c r="AD97" s="269">
        <v>3.6</v>
      </c>
      <c r="AE97" s="269">
        <v>3.7</v>
      </c>
      <c r="AF97" s="269">
        <v>3.7</v>
      </c>
      <c r="AG97" s="269">
        <v>3.7</v>
      </c>
      <c r="AH97" s="269">
        <v>3.7</v>
      </c>
      <c r="AI97" s="269">
        <v>3.7</v>
      </c>
      <c r="AJ97" s="269">
        <v>3.6</v>
      </c>
      <c r="AK97" s="269">
        <v>3.6</v>
      </c>
      <c r="AL97" s="269">
        <v>3.6</v>
      </c>
      <c r="AM97" s="269">
        <v>3.6</v>
      </c>
      <c r="AN97" s="269">
        <f>_xlfn.IFNA(VLOOKUP(C97,'INFORM Severity - hidden'!$C$5:$G$155,5,FALSE),"-")</f>
        <v>3.6</v>
      </c>
    </row>
    <row r="98" spans="1:40" x14ac:dyDescent="0.25">
      <c r="A98"/>
      <c r="B98"/>
      <c r="C98" t="s">
        <v>7449</v>
      </c>
      <c r="D98" s="269" t="str">
        <f t="shared" si="1"/>
        <v>-</v>
      </c>
      <c r="E98" s="269" t="s">
        <v>7404</v>
      </c>
      <c r="F98" s="269" t="s">
        <v>7404</v>
      </c>
      <c r="G98" s="269" t="s">
        <v>7404</v>
      </c>
      <c r="H98" s="269" t="s">
        <v>7404</v>
      </c>
      <c r="I98" s="269" t="s">
        <v>7404</v>
      </c>
      <c r="J98" s="269" t="s">
        <v>7404</v>
      </c>
      <c r="K98" s="269" t="s">
        <v>7404</v>
      </c>
      <c r="L98" s="269" t="s">
        <v>7404</v>
      </c>
      <c r="M98" s="269" t="s">
        <v>7404</v>
      </c>
      <c r="N98" s="269" t="s">
        <v>7404</v>
      </c>
      <c r="O98" s="269" t="s">
        <v>7404</v>
      </c>
      <c r="P98" s="269" t="s">
        <v>7404</v>
      </c>
      <c r="Q98" s="269" t="s">
        <v>7404</v>
      </c>
      <c r="R98" s="269" t="s">
        <v>7404</v>
      </c>
      <c r="S98" s="269" t="s">
        <v>7404</v>
      </c>
      <c r="T98" s="269" t="s">
        <v>7404</v>
      </c>
      <c r="U98" s="269" t="s">
        <v>7404</v>
      </c>
      <c r="V98" s="269" t="s">
        <v>7404</v>
      </c>
      <c r="W98" s="269" t="s">
        <v>7404</v>
      </c>
      <c r="X98" s="269">
        <v>3.2</v>
      </c>
      <c r="Y98" s="269">
        <v>3.2</v>
      </c>
      <c r="Z98" s="269">
        <v>3.1</v>
      </c>
      <c r="AA98" s="269">
        <v>3.2</v>
      </c>
      <c r="AB98" s="269">
        <v>3.2</v>
      </c>
      <c r="AC98" s="269">
        <v>3.2</v>
      </c>
      <c r="AD98" s="269" t="s">
        <v>7404</v>
      </c>
      <c r="AE98" s="269" t="s">
        <v>7404</v>
      </c>
      <c r="AF98" s="269" t="s">
        <v>7404</v>
      </c>
      <c r="AG98" s="269" t="s">
        <v>7404</v>
      </c>
      <c r="AH98" s="269" t="s">
        <v>7404</v>
      </c>
      <c r="AI98" s="269" t="s">
        <v>7404</v>
      </c>
      <c r="AJ98" s="269" t="s">
        <v>7404</v>
      </c>
      <c r="AK98" s="269" t="s">
        <v>7404</v>
      </c>
      <c r="AL98" s="269" t="s">
        <v>7404</v>
      </c>
      <c r="AM98" s="269" t="s">
        <v>7404</v>
      </c>
      <c r="AN98" s="269" t="str">
        <f>_xlfn.IFNA(VLOOKUP(C98,'INFORM Severity - hidden'!$C$5:$G$155,5,FALSE),"-")</f>
        <v>-</v>
      </c>
    </row>
    <row r="99" spans="1:40" x14ac:dyDescent="0.25">
      <c r="A99" t="s">
        <v>205</v>
      </c>
      <c r="B99" t="s">
        <v>203</v>
      </c>
      <c r="C99" t="s">
        <v>204</v>
      </c>
      <c r="D99" s="269" t="str">
        <f t="shared" si="1"/>
        <v>Stable</v>
      </c>
      <c r="E99" s="269" t="s">
        <v>7404</v>
      </c>
      <c r="F99" s="269">
        <v>3.9</v>
      </c>
      <c r="G99" s="269">
        <v>3.7</v>
      </c>
      <c r="H99" s="269">
        <v>3.9</v>
      </c>
      <c r="I99" s="269">
        <v>3.9</v>
      </c>
      <c r="J99" s="269">
        <v>3.9</v>
      </c>
      <c r="K99" s="269">
        <v>3.9</v>
      </c>
      <c r="L99" s="269">
        <v>3.9</v>
      </c>
      <c r="M99" s="269">
        <v>3.9</v>
      </c>
      <c r="N99" s="269">
        <v>3.9</v>
      </c>
      <c r="O99" s="269">
        <v>3.9</v>
      </c>
      <c r="P99" s="269">
        <v>3.9</v>
      </c>
      <c r="Q99" s="269">
        <v>3.9</v>
      </c>
      <c r="R99" s="269">
        <v>3.9</v>
      </c>
      <c r="S99" s="269">
        <v>3.9</v>
      </c>
      <c r="T99" s="269">
        <v>4.2</v>
      </c>
      <c r="U99" s="269">
        <v>4.2</v>
      </c>
      <c r="V99" s="269">
        <v>4.2</v>
      </c>
      <c r="W99" s="269">
        <v>4.2</v>
      </c>
      <c r="X99" s="269">
        <v>4.2</v>
      </c>
      <c r="Y99" s="269">
        <v>4.0999999999999996</v>
      </c>
      <c r="Z99" s="269">
        <v>4.0999999999999996</v>
      </c>
      <c r="AA99" s="269">
        <v>4.2</v>
      </c>
      <c r="AB99" s="269">
        <v>4.2</v>
      </c>
      <c r="AC99" s="269">
        <v>4.2</v>
      </c>
      <c r="AD99" s="269">
        <v>4.2</v>
      </c>
      <c r="AE99" s="269">
        <v>4</v>
      </c>
      <c r="AF99" s="269">
        <v>4</v>
      </c>
      <c r="AG99" s="269">
        <v>4</v>
      </c>
      <c r="AH99" s="269">
        <v>3.8</v>
      </c>
      <c r="AI99" s="269">
        <v>3.9</v>
      </c>
      <c r="AJ99" s="269">
        <v>3.9</v>
      </c>
      <c r="AK99" s="269">
        <v>3.9</v>
      </c>
      <c r="AL99" s="269">
        <v>3.9</v>
      </c>
      <c r="AM99" s="269">
        <v>3.9</v>
      </c>
      <c r="AN99" s="269">
        <f>_xlfn.IFNA(VLOOKUP(C99,'INFORM Severity - hidden'!$C$5:$G$155,5,FALSE),"-")</f>
        <v>3.9</v>
      </c>
    </row>
    <row r="100" spans="1:40" x14ac:dyDescent="0.25">
      <c r="A100" t="s">
        <v>205</v>
      </c>
      <c r="B100" t="s">
        <v>210</v>
      </c>
      <c r="C100" t="s">
        <v>211</v>
      </c>
      <c r="D100" s="269" t="str">
        <f t="shared" si="1"/>
        <v>Increasing</v>
      </c>
      <c r="E100" s="269" t="s">
        <v>7404</v>
      </c>
      <c r="F100" s="269">
        <v>2.6</v>
      </c>
      <c r="G100" s="269">
        <v>2.6</v>
      </c>
      <c r="H100" s="269">
        <v>3.5</v>
      </c>
      <c r="I100" s="269">
        <v>3.5</v>
      </c>
      <c r="J100" s="269">
        <v>3.5</v>
      </c>
      <c r="K100" s="269">
        <v>3.5</v>
      </c>
      <c r="L100" s="269">
        <v>3.5</v>
      </c>
      <c r="M100" s="269">
        <v>3.5</v>
      </c>
      <c r="N100" s="269">
        <v>3.5</v>
      </c>
      <c r="O100" s="269">
        <v>3.5</v>
      </c>
      <c r="P100" s="269">
        <v>3.5</v>
      </c>
      <c r="Q100" s="269">
        <v>3.5</v>
      </c>
      <c r="R100" s="269">
        <v>3.5</v>
      </c>
      <c r="S100" s="269">
        <v>3.6</v>
      </c>
      <c r="T100" s="269">
        <v>3.1</v>
      </c>
      <c r="U100" s="269">
        <v>3.1</v>
      </c>
      <c r="V100" s="269">
        <v>3.1</v>
      </c>
      <c r="W100" s="269">
        <v>3</v>
      </c>
      <c r="X100" s="269">
        <v>3</v>
      </c>
      <c r="Y100" s="269">
        <v>3</v>
      </c>
      <c r="Z100" s="269">
        <v>3</v>
      </c>
      <c r="AA100" s="269">
        <v>3</v>
      </c>
      <c r="AB100" s="269">
        <v>3</v>
      </c>
      <c r="AC100" s="269">
        <v>3</v>
      </c>
      <c r="AD100" s="269">
        <v>3</v>
      </c>
      <c r="AE100" s="269">
        <v>2.6</v>
      </c>
      <c r="AF100" s="269">
        <v>2.6</v>
      </c>
      <c r="AG100" s="269">
        <v>2.6</v>
      </c>
      <c r="AH100" s="269">
        <v>2.5</v>
      </c>
      <c r="AI100" s="269">
        <v>2.7</v>
      </c>
      <c r="AJ100" s="269">
        <v>3.1</v>
      </c>
      <c r="AK100" s="269">
        <v>3.1</v>
      </c>
      <c r="AL100" s="269">
        <v>3.1</v>
      </c>
      <c r="AM100" s="269">
        <v>3.1</v>
      </c>
      <c r="AN100" s="269">
        <f>_xlfn.IFNA(VLOOKUP(C100,'INFORM Severity - hidden'!$C$5:$G$155,5,FALSE),"-")</f>
        <v>3.1</v>
      </c>
    </row>
    <row r="101" spans="1:40" x14ac:dyDescent="0.25">
      <c r="A101" t="s">
        <v>131</v>
      </c>
      <c r="B101" t="s">
        <v>129</v>
      </c>
      <c r="C101" t="s">
        <v>130</v>
      </c>
      <c r="D101" s="269" t="str">
        <f t="shared" si="1"/>
        <v>Decreasing</v>
      </c>
      <c r="E101" s="269">
        <v>2.2000000000000002</v>
      </c>
      <c r="F101" s="269">
        <v>2.2000000000000002</v>
      </c>
      <c r="G101" s="269">
        <v>2.1</v>
      </c>
      <c r="H101" s="269">
        <v>2.1</v>
      </c>
      <c r="I101" s="269">
        <v>2.1</v>
      </c>
      <c r="J101" s="269">
        <v>2.1</v>
      </c>
      <c r="K101" s="269">
        <v>2.1</v>
      </c>
      <c r="L101" s="269">
        <v>2.1</v>
      </c>
      <c r="M101" s="269">
        <v>2.1</v>
      </c>
      <c r="N101" s="269">
        <v>2.2000000000000002</v>
      </c>
      <c r="O101" s="269">
        <v>2.2000000000000002</v>
      </c>
      <c r="P101" s="269">
        <v>2.2000000000000002</v>
      </c>
      <c r="Q101" s="269">
        <v>2.2000000000000002</v>
      </c>
      <c r="R101" s="269">
        <v>2.2000000000000002</v>
      </c>
      <c r="S101" s="269">
        <v>2.4</v>
      </c>
      <c r="T101" s="269">
        <v>2.4</v>
      </c>
      <c r="U101" s="269">
        <v>2.4</v>
      </c>
      <c r="V101" s="269">
        <v>2.4</v>
      </c>
      <c r="W101" s="269">
        <v>2.4</v>
      </c>
      <c r="X101" s="269">
        <v>2.4</v>
      </c>
      <c r="Y101" s="269">
        <v>2.2999999999999998</v>
      </c>
      <c r="Z101" s="269">
        <v>2.5</v>
      </c>
      <c r="AA101" s="269">
        <v>2.5</v>
      </c>
      <c r="AB101" s="269">
        <v>2.5</v>
      </c>
      <c r="AC101" s="269">
        <v>2.5</v>
      </c>
      <c r="AD101" s="269">
        <v>2.5</v>
      </c>
      <c r="AE101" s="269">
        <v>2.5</v>
      </c>
      <c r="AF101" s="269">
        <v>2.5</v>
      </c>
      <c r="AG101" s="269">
        <v>2.5</v>
      </c>
      <c r="AH101" s="269">
        <v>2.5</v>
      </c>
      <c r="AI101" s="269">
        <v>2.5</v>
      </c>
      <c r="AJ101" s="269">
        <v>2.5</v>
      </c>
      <c r="AK101" s="269">
        <v>2</v>
      </c>
      <c r="AL101" s="269">
        <v>2</v>
      </c>
      <c r="AM101" s="269">
        <v>2.2000000000000002</v>
      </c>
      <c r="AN101" s="269">
        <f>_xlfn.IFNA(VLOOKUP(C101,'INFORM Severity - hidden'!$C$5:$G$155,5,FALSE),"-")</f>
        <v>2.2000000000000002</v>
      </c>
    </row>
    <row r="102" spans="1:40" x14ac:dyDescent="0.25">
      <c r="A102" t="s">
        <v>621</v>
      </c>
      <c r="B102" t="s">
        <v>619</v>
      </c>
      <c r="C102" t="s">
        <v>620</v>
      </c>
      <c r="D102" s="269" t="str">
        <f t="shared" si="1"/>
        <v>-</v>
      </c>
      <c r="E102" s="269" t="s">
        <v>7404</v>
      </c>
      <c r="F102" s="269" t="s">
        <v>7404</v>
      </c>
      <c r="G102" s="269" t="s">
        <v>7404</v>
      </c>
      <c r="H102" s="269" t="s">
        <v>7404</v>
      </c>
      <c r="I102" s="269" t="s">
        <v>7404</v>
      </c>
      <c r="J102" s="269" t="s">
        <v>7404</v>
      </c>
      <c r="K102" s="269" t="s">
        <v>7404</v>
      </c>
      <c r="L102" s="269" t="s">
        <v>7404</v>
      </c>
      <c r="M102" s="269" t="s">
        <v>7404</v>
      </c>
      <c r="N102" s="269" t="s">
        <v>7404</v>
      </c>
      <c r="O102" s="269" t="s">
        <v>7404</v>
      </c>
      <c r="P102" s="269" t="s">
        <v>7404</v>
      </c>
      <c r="Q102" s="269" t="s">
        <v>7404</v>
      </c>
      <c r="R102" s="269" t="s">
        <v>7404</v>
      </c>
      <c r="S102" s="269" t="s">
        <v>7404</v>
      </c>
      <c r="T102" s="269" t="s">
        <v>7404</v>
      </c>
      <c r="U102" s="269" t="s">
        <v>7404</v>
      </c>
      <c r="V102" s="269" t="s">
        <v>7404</v>
      </c>
      <c r="W102" s="269" t="s">
        <v>7404</v>
      </c>
      <c r="X102" s="269" t="s">
        <v>7404</v>
      </c>
      <c r="Y102" s="269" t="s">
        <v>7404</v>
      </c>
      <c r="Z102" s="269" t="s">
        <v>7404</v>
      </c>
      <c r="AA102" s="269" t="s">
        <v>7404</v>
      </c>
      <c r="AB102" s="269" t="s">
        <v>7404</v>
      </c>
      <c r="AC102" s="269" t="s">
        <v>7404</v>
      </c>
      <c r="AD102" s="269" t="s">
        <v>7404</v>
      </c>
      <c r="AE102" s="269" t="s">
        <v>7404</v>
      </c>
      <c r="AF102" s="269" t="s">
        <v>7404</v>
      </c>
      <c r="AG102" s="269" t="s">
        <v>7404</v>
      </c>
      <c r="AH102" s="269" t="s">
        <v>7404</v>
      </c>
      <c r="AI102" s="269" t="s">
        <v>7404</v>
      </c>
      <c r="AJ102" s="269" t="s">
        <v>7404</v>
      </c>
      <c r="AK102" s="269" t="s">
        <v>7404</v>
      </c>
      <c r="AL102" s="269" t="s">
        <v>7404</v>
      </c>
      <c r="AM102" s="269" t="s">
        <v>7404</v>
      </c>
      <c r="AN102" s="269" t="str">
        <f>_xlfn.IFNA(VLOOKUP(C102,'INFORM Severity - hidden'!$C$5:$G$155,5,FALSE),"-")</f>
        <v>x</v>
      </c>
    </row>
    <row r="103" spans="1:40" x14ac:dyDescent="0.25">
      <c r="A103"/>
      <c r="B103"/>
      <c r="C103" t="s">
        <v>7450</v>
      </c>
      <c r="D103" s="269" t="str">
        <f t="shared" si="1"/>
        <v>-</v>
      </c>
      <c r="E103" s="269" t="s">
        <v>7404</v>
      </c>
      <c r="F103" s="269">
        <v>2.8</v>
      </c>
      <c r="G103" s="269">
        <v>2.8</v>
      </c>
      <c r="H103" s="269">
        <v>2.9</v>
      </c>
      <c r="I103" s="269">
        <v>2.9</v>
      </c>
      <c r="J103" s="269" t="s">
        <v>7404</v>
      </c>
      <c r="K103" s="269" t="s">
        <v>7404</v>
      </c>
      <c r="L103" s="269" t="s">
        <v>7404</v>
      </c>
      <c r="M103" s="269" t="s">
        <v>7404</v>
      </c>
      <c r="N103" s="269" t="s">
        <v>7404</v>
      </c>
      <c r="O103" s="269" t="s">
        <v>7404</v>
      </c>
      <c r="P103" s="269" t="s">
        <v>7404</v>
      </c>
      <c r="Q103" s="269" t="s">
        <v>7404</v>
      </c>
      <c r="R103" s="269" t="s">
        <v>7404</v>
      </c>
      <c r="S103" s="269" t="s">
        <v>7404</v>
      </c>
      <c r="T103" s="269" t="s">
        <v>7404</v>
      </c>
      <c r="U103" s="269" t="s">
        <v>7404</v>
      </c>
      <c r="V103" s="269" t="s">
        <v>7404</v>
      </c>
      <c r="W103" s="269" t="s">
        <v>7404</v>
      </c>
      <c r="X103" s="269" t="s">
        <v>7404</v>
      </c>
      <c r="Y103" s="269" t="s">
        <v>7404</v>
      </c>
      <c r="Z103" s="269" t="s">
        <v>7404</v>
      </c>
      <c r="AA103" s="269" t="s">
        <v>7404</v>
      </c>
      <c r="AB103" s="269" t="s">
        <v>7404</v>
      </c>
      <c r="AC103" s="269" t="s">
        <v>7404</v>
      </c>
      <c r="AD103" s="269" t="s">
        <v>7404</v>
      </c>
      <c r="AE103" s="269" t="s">
        <v>7404</v>
      </c>
      <c r="AF103" s="269" t="s">
        <v>7404</v>
      </c>
      <c r="AG103" s="269" t="s">
        <v>7404</v>
      </c>
      <c r="AH103" s="269" t="s">
        <v>7404</v>
      </c>
      <c r="AI103" s="269" t="s">
        <v>7404</v>
      </c>
      <c r="AJ103" s="269" t="s">
        <v>7404</v>
      </c>
      <c r="AK103" s="269" t="s">
        <v>7404</v>
      </c>
      <c r="AL103" s="269" t="s">
        <v>7404</v>
      </c>
      <c r="AM103" s="269" t="s">
        <v>7404</v>
      </c>
      <c r="AN103" s="269" t="str">
        <f>_xlfn.IFNA(VLOOKUP(C103,'INFORM Severity - hidden'!$C$5:$G$155,5,FALSE),"-")</f>
        <v>-</v>
      </c>
    </row>
    <row r="104" spans="1:40" x14ac:dyDescent="0.25">
      <c r="A104" t="s">
        <v>1207</v>
      </c>
      <c r="B104" t="s">
        <v>1205</v>
      </c>
      <c r="C104" t="s">
        <v>1206</v>
      </c>
      <c r="D104" s="269" t="str">
        <f t="shared" si="1"/>
        <v>Stable</v>
      </c>
      <c r="E104" s="269" t="s">
        <v>7404</v>
      </c>
      <c r="F104" s="269">
        <v>3</v>
      </c>
      <c r="G104" s="269">
        <v>3</v>
      </c>
      <c r="H104" s="269">
        <v>2.9</v>
      </c>
      <c r="I104" s="269">
        <v>2.9</v>
      </c>
      <c r="J104" s="269">
        <v>2.9</v>
      </c>
      <c r="K104" s="269">
        <v>2.8</v>
      </c>
      <c r="L104" s="269">
        <v>2.8</v>
      </c>
      <c r="M104" s="269">
        <v>2.6</v>
      </c>
      <c r="N104" s="269">
        <v>2.4</v>
      </c>
      <c r="O104" s="269">
        <v>2.4</v>
      </c>
      <c r="P104" s="269">
        <v>2.4</v>
      </c>
      <c r="Q104" s="269">
        <v>2.7</v>
      </c>
      <c r="R104" s="269">
        <v>2.7</v>
      </c>
      <c r="S104" s="269">
        <v>2.7</v>
      </c>
      <c r="T104" s="269">
        <v>2.7</v>
      </c>
      <c r="U104" s="269">
        <v>2.6</v>
      </c>
      <c r="V104" s="269">
        <v>2.6</v>
      </c>
      <c r="W104" s="269">
        <v>2.6</v>
      </c>
      <c r="X104" s="269">
        <v>2.6</v>
      </c>
      <c r="Y104" s="269">
        <v>2.6</v>
      </c>
      <c r="Z104" s="269">
        <v>2.5</v>
      </c>
      <c r="AA104" s="269">
        <v>2.5</v>
      </c>
      <c r="AB104" s="269">
        <v>2.5</v>
      </c>
      <c r="AC104" s="269">
        <v>3</v>
      </c>
      <c r="AD104" s="269">
        <v>3</v>
      </c>
      <c r="AE104" s="269">
        <v>3</v>
      </c>
      <c r="AF104" s="269">
        <v>3</v>
      </c>
      <c r="AG104" s="269">
        <v>3.1</v>
      </c>
      <c r="AH104" s="269">
        <v>3.1</v>
      </c>
      <c r="AI104" s="269">
        <v>2.8</v>
      </c>
      <c r="AJ104" s="269">
        <v>2.8</v>
      </c>
      <c r="AK104" s="269">
        <v>2.8</v>
      </c>
      <c r="AL104" s="269">
        <v>2.8</v>
      </c>
      <c r="AM104" s="269">
        <v>2.9</v>
      </c>
      <c r="AN104" s="269">
        <f>_xlfn.IFNA(VLOOKUP(C104,'INFORM Severity - hidden'!$C$5:$G$155,5,FALSE),"-")</f>
        <v>2.8</v>
      </c>
    </row>
    <row r="105" spans="1:40" x14ac:dyDescent="0.25">
      <c r="A105"/>
      <c r="B105"/>
      <c r="C105" t="s">
        <v>7451</v>
      </c>
      <c r="D105" s="269" t="str">
        <f t="shared" si="1"/>
        <v>-</v>
      </c>
      <c r="E105" s="269" t="s">
        <v>7404</v>
      </c>
      <c r="F105" s="269">
        <v>1.7</v>
      </c>
      <c r="G105" s="269">
        <v>1.8</v>
      </c>
      <c r="H105" s="269">
        <v>2.2999999999999998</v>
      </c>
      <c r="I105" s="269">
        <v>2.4</v>
      </c>
      <c r="J105" s="269" t="s">
        <v>7404</v>
      </c>
      <c r="K105" s="269" t="s">
        <v>7404</v>
      </c>
      <c r="L105" s="269" t="s">
        <v>7404</v>
      </c>
      <c r="M105" s="269" t="s">
        <v>7404</v>
      </c>
      <c r="N105" s="269" t="s">
        <v>7404</v>
      </c>
      <c r="O105" s="269" t="s">
        <v>7404</v>
      </c>
      <c r="P105" s="269" t="s">
        <v>7404</v>
      </c>
      <c r="Q105" s="269" t="s">
        <v>7404</v>
      </c>
      <c r="R105" s="269" t="s">
        <v>7404</v>
      </c>
      <c r="S105" s="269" t="s">
        <v>7404</v>
      </c>
      <c r="T105" s="269" t="s">
        <v>7404</v>
      </c>
      <c r="U105" s="269" t="s">
        <v>7404</v>
      </c>
      <c r="V105" s="269" t="s">
        <v>7404</v>
      </c>
      <c r="W105" s="269" t="s">
        <v>7404</v>
      </c>
      <c r="X105" s="269" t="s">
        <v>7404</v>
      </c>
      <c r="Y105" s="269" t="s">
        <v>7404</v>
      </c>
      <c r="Z105" s="269" t="s">
        <v>7404</v>
      </c>
      <c r="AA105" s="269" t="s">
        <v>7404</v>
      </c>
      <c r="AB105" s="269" t="s">
        <v>7404</v>
      </c>
      <c r="AC105" s="269" t="s">
        <v>7404</v>
      </c>
      <c r="AD105" s="269" t="s">
        <v>7404</v>
      </c>
      <c r="AE105" s="269" t="s">
        <v>7404</v>
      </c>
      <c r="AF105" s="269" t="s">
        <v>7404</v>
      </c>
      <c r="AG105" s="269" t="s">
        <v>7404</v>
      </c>
      <c r="AH105" s="269" t="s">
        <v>7404</v>
      </c>
      <c r="AI105" s="269" t="s">
        <v>7404</v>
      </c>
      <c r="AJ105" s="269" t="s">
        <v>7404</v>
      </c>
      <c r="AK105" s="269" t="s">
        <v>7404</v>
      </c>
      <c r="AL105" s="269" t="s">
        <v>7404</v>
      </c>
      <c r="AM105" s="269" t="s">
        <v>7404</v>
      </c>
      <c r="AN105" s="269" t="str">
        <f>_xlfn.IFNA(VLOOKUP(C105,'INFORM Severity - hidden'!$C$5:$G$155,5,FALSE),"-")</f>
        <v>-</v>
      </c>
    </row>
    <row r="106" spans="1:40" x14ac:dyDescent="0.25">
      <c r="A106"/>
      <c r="B106"/>
      <c r="C106" t="s">
        <v>7452</v>
      </c>
      <c r="D106" s="269" t="str">
        <f t="shared" si="1"/>
        <v>-</v>
      </c>
      <c r="E106" s="269" t="s">
        <v>7404</v>
      </c>
      <c r="F106" s="269" t="s">
        <v>7404</v>
      </c>
      <c r="G106" s="269" t="s">
        <v>7404</v>
      </c>
      <c r="H106" s="269" t="s">
        <v>7404</v>
      </c>
      <c r="I106" s="269" t="s">
        <v>7404</v>
      </c>
      <c r="J106" s="269" t="s">
        <v>7404</v>
      </c>
      <c r="K106" s="269" t="s">
        <v>7404</v>
      </c>
      <c r="L106" s="269" t="s">
        <v>7404</v>
      </c>
      <c r="M106" s="269" t="s">
        <v>7404</v>
      </c>
      <c r="N106" s="269" t="s">
        <v>7404</v>
      </c>
      <c r="O106" s="269" t="s">
        <v>7404</v>
      </c>
      <c r="P106" s="269" t="s">
        <v>7404</v>
      </c>
      <c r="Q106" s="269" t="s">
        <v>7404</v>
      </c>
      <c r="R106" s="269">
        <v>1.2</v>
      </c>
      <c r="S106" s="269">
        <v>1.3</v>
      </c>
      <c r="T106" s="269">
        <v>1.3</v>
      </c>
      <c r="U106" s="269">
        <v>1.3</v>
      </c>
      <c r="V106" s="269">
        <v>1.3</v>
      </c>
      <c r="W106" s="269">
        <v>1.3</v>
      </c>
      <c r="X106" s="269">
        <v>1.3</v>
      </c>
      <c r="Y106" s="269">
        <v>1.3</v>
      </c>
      <c r="Z106" s="269">
        <v>1.3</v>
      </c>
      <c r="AA106" s="269">
        <v>1.1000000000000001</v>
      </c>
      <c r="AB106" s="269">
        <v>1.1000000000000001</v>
      </c>
      <c r="AC106" s="269" t="s">
        <v>7404</v>
      </c>
      <c r="AD106" s="269" t="s">
        <v>7404</v>
      </c>
      <c r="AE106" s="269" t="s">
        <v>7404</v>
      </c>
      <c r="AF106" s="269" t="s">
        <v>7404</v>
      </c>
      <c r="AG106" s="269" t="s">
        <v>7404</v>
      </c>
      <c r="AH106" s="269" t="s">
        <v>7404</v>
      </c>
      <c r="AI106" s="269" t="s">
        <v>7404</v>
      </c>
      <c r="AJ106" s="269" t="s">
        <v>7404</v>
      </c>
      <c r="AK106" s="269" t="s">
        <v>7404</v>
      </c>
      <c r="AL106" s="269" t="s">
        <v>7404</v>
      </c>
      <c r="AM106" s="269" t="s">
        <v>7404</v>
      </c>
      <c r="AN106" s="269" t="str">
        <f>_xlfn.IFNA(VLOOKUP(C106,'INFORM Severity - hidden'!$C$5:$G$155,5,FALSE),"-")</f>
        <v>-</v>
      </c>
    </row>
    <row r="107" spans="1:40" x14ac:dyDescent="0.25">
      <c r="A107"/>
      <c r="B107"/>
      <c r="C107" t="s">
        <v>7453</v>
      </c>
      <c r="D107" s="269" t="str">
        <f t="shared" si="1"/>
        <v>-</v>
      </c>
      <c r="E107" s="269" t="s">
        <v>7404</v>
      </c>
      <c r="F107" s="269" t="s">
        <v>7404</v>
      </c>
      <c r="G107" s="269" t="s">
        <v>7404</v>
      </c>
      <c r="H107" s="269" t="s">
        <v>7404</v>
      </c>
      <c r="I107" s="269" t="s">
        <v>7404</v>
      </c>
      <c r="J107" s="269" t="s">
        <v>7404</v>
      </c>
      <c r="K107" s="269" t="s">
        <v>7404</v>
      </c>
      <c r="L107" s="269" t="s">
        <v>7404</v>
      </c>
      <c r="M107" s="269" t="s">
        <v>7404</v>
      </c>
      <c r="N107" s="269" t="s">
        <v>7404</v>
      </c>
      <c r="O107" s="269" t="s">
        <v>7404</v>
      </c>
      <c r="P107" s="269" t="s">
        <v>7404</v>
      </c>
      <c r="Q107" s="269" t="s">
        <v>7404</v>
      </c>
      <c r="R107" s="269">
        <v>2.5</v>
      </c>
      <c r="S107" s="269">
        <v>2.5</v>
      </c>
      <c r="T107" s="269">
        <v>2.5</v>
      </c>
      <c r="U107" s="269">
        <v>2.5</v>
      </c>
      <c r="V107" s="269">
        <v>2.6</v>
      </c>
      <c r="W107" s="269">
        <v>2.6</v>
      </c>
      <c r="X107" s="269">
        <v>2.6</v>
      </c>
      <c r="Y107" s="269">
        <v>2.6</v>
      </c>
      <c r="Z107" s="269">
        <v>2.6</v>
      </c>
      <c r="AA107" s="269">
        <v>2.5</v>
      </c>
      <c r="AB107" s="269">
        <v>2.5</v>
      </c>
      <c r="AC107" s="269" t="s">
        <v>7404</v>
      </c>
      <c r="AD107" s="269" t="s">
        <v>7404</v>
      </c>
      <c r="AE107" s="269" t="s">
        <v>7404</v>
      </c>
      <c r="AF107" s="269" t="s">
        <v>7404</v>
      </c>
      <c r="AG107" s="269" t="s">
        <v>7404</v>
      </c>
      <c r="AH107" s="269" t="s">
        <v>7404</v>
      </c>
      <c r="AI107" s="269" t="s">
        <v>7404</v>
      </c>
      <c r="AJ107" s="269" t="s">
        <v>7404</v>
      </c>
      <c r="AK107" s="269" t="s">
        <v>7404</v>
      </c>
      <c r="AL107" s="269" t="s">
        <v>7404</v>
      </c>
      <c r="AM107" s="269" t="s">
        <v>7404</v>
      </c>
      <c r="AN107" s="269" t="str">
        <f>_xlfn.IFNA(VLOOKUP(C107,'INFORM Severity - hidden'!$C$5:$G$155,5,FALSE),"-")</f>
        <v>-</v>
      </c>
    </row>
    <row r="108" spans="1:40" x14ac:dyDescent="0.25">
      <c r="A108" t="s">
        <v>1428</v>
      </c>
      <c r="B108" t="s">
        <v>1426</v>
      </c>
      <c r="C108" t="s">
        <v>1427</v>
      </c>
      <c r="D108" s="269" t="str">
        <f t="shared" si="1"/>
        <v>-</v>
      </c>
      <c r="E108" s="269" t="s">
        <v>7404</v>
      </c>
      <c r="F108" s="269" t="s">
        <v>7404</v>
      </c>
      <c r="G108" s="269" t="s">
        <v>7404</v>
      </c>
      <c r="H108" s="269" t="s">
        <v>7404</v>
      </c>
      <c r="I108" s="269" t="s">
        <v>7404</v>
      </c>
      <c r="J108" s="269" t="s">
        <v>7404</v>
      </c>
      <c r="K108" s="269" t="s">
        <v>7404</v>
      </c>
      <c r="L108" s="269" t="s">
        <v>7404</v>
      </c>
      <c r="M108" s="269" t="s">
        <v>7404</v>
      </c>
      <c r="N108" s="269" t="s">
        <v>7404</v>
      </c>
      <c r="O108" s="269" t="s">
        <v>7404</v>
      </c>
      <c r="P108" s="269" t="s">
        <v>7404</v>
      </c>
      <c r="Q108" s="269" t="s">
        <v>7404</v>
      </c>
      <c r="R108" s="269" t="s">
        <v>7404</v>
      </c>
      <c r="S108" s="269" t="s">
        <v>7404</v>
      </c>
      <c r="T108" s="269" t="s">
        <v>7404</v>
      </c>
      <c r="U108" s="269" t="s">
        <v>7404</v>
      </c>
      <c r="V108" s="269" t="s">
        <v>7404</v>
      </c>
      <c r="W108" s="269" t="s">
        <v>7404</v>
      </c>
      <c r="X108" s="269" t="s">
        <v>7404</v>
      </c>
      <c r="Y108" s="269" t="s">
        <v>7404</v>
      </c>
      <c r="Z108" s="269" t="s">
        <v>7404</v>
      </c>
      <c r="AA108" s="269" t="s">
        <v>7404</v>
      </c>
      <c r="AB108" s="269" t="s">
        <v>7404</v>
      </c>
      <c r="AC108" s="269" t="s">
        <v>7404</v>
      </c>
      <c r="AD108" s="269" t="s">
        <v>7404</v>
      </c>
      <c r="AE108" s="269" t="s">
        <v>7404</v>
      </c>
      <c r="AF108" s="269" t="s">
        <v>7404</v>
      </c>
      <c r="AG108" s="269" t="s">
        <v>7404</v>
      </c>
      <c r="AH108" s="269" t="s">
        <v>7404</v>
      </c>
      <c r="AI108" s="269" t="s">
        <v>7404</v>
      </c>
      <c r="AJ108" s="269" t="s">
        <v>7404</v>
      </c>
      <c r="AK108" s="269" t="s">
        <v>7404</v>
      </c>
      <c r="AL108" s="269" t="s">
        <v>7404</v>
      </c>
      <c r="AM108" s="269" t="s">
        <v>7404</v>
      </c>
      <c r="AN108" s="269" t="str">
        <f>_xlfn.IFNA(VLOOKUP(C108,'INFORM Severity - hidden'!$C$5:$G$155,5,FALSE),"-")</f>
        <v>x</v>
      </c>
    </row>
    <row r="109" spans="1:40" x14ac:dyDescent="0.25">
      <c r="A109" t="s">
        <v>1428</v>
      </c>
      <c r="B109" t="s">
        <v>1436</v>
      </c>
      <c r="C109" t="s">
        <v>1437</v>
      </c>
      <c r="D109" s="269" t="str">
        <f t="shared" si="1"/>
        <v>-</v>
      </c>
      <c r="E109" s="269" t="s">
        <v>7404</v>
      </c>
      <c r="F109" s="269" t="s">
        <v>7404</v>
      </c>
      <c r="G109" s="269" t="s">
        <v>7404</v>
      </c>
      <c r="H109" s="269" t="s">
        <v>7404</v>
      </c>
      <c r="I109" s="269" t="s">
        <v>7404</v>
      </c>
      <c r="J109" s="269" t="s">
        <v>7404</v>
      </c>
      <c r="K109" s="269" t="s">
        <v>7404</v>
      </c>
      <c r="L109" s="269" t="s">
        <v>7404</v>
      </c>
      <c r="M109" s="269" t="s">
        <v>7404</v>
      </c>
      <c r="N109" s="269" t="s">
        <v>7404</v>
      </c>
      <c r="O109" s="269" t="s">
        <v>7404</v>
      </c>
      <c r="P109" s="269" t="s">
        <v>7404</v>
      </c>
      <c r="Q109" s="269" t="s">
        <v>7404</v>
      </c>
      <c r="R109" s="269" t="s">
        <v>7404</v>
      </c>
      <c r="S109" s="269" t="s">
        <v>7404</v>
      </c>
      <c r="T109" s="269" t="s">
        <v>7404</v>
      </c>
      <c r="U109" s="269" t="s">
        <v>7404</v>
      </c>
      <c r="V109" s="269" t="s">
        <v>7404</v>
      </c>
      <c r="W109" s="269" t="s">
        <v>7404</v>
      </c>
      <c r="X109" s="269" t="s">
        <v>7404</v>
      </c>
      <c r="Y109" s="269" t="s">
        <v>7404</v>
      </c>
      <c r="Z109" s="269" t="s">
        <v>7404</v>
      </c>
      <c r="AA109" s="269" t="s">
        <v>7404</v>
      </c>
      <c r="AB109" s="269" t="s">
        <v>7404</v>
      </c>
      <c r="AC109" s="269" t="s">
        <v>7404</v>
      </c>
      <c r="AD109" s="269" t="s">
        <v>7404</v>
      </c>
      <c r="AE109" s="269" t="s">
        <v>7404</v>
      </c>
      <c r="AF109" s="269" t="s">
        <v>7404</v>
      </c>
      <c r="AG109" s="269" t="s">
        <v>7404</v>
      </c>
      <c r="AH109" s="269" t="s">
        <v>7404</v>
      </c>
      <c r="AI109" s="269" t="s">
        <v>7404</v>
      </c>
      <c r="AJ109" s="269" t="s">
        <v>7404</v>
      </c>
      <c r="AK109" s="269" t="s">
        <v>7404</v>
      </c>
      <c r="AL109" s="269" t="s">
        <v>7404</v>
      </c>
      <c r="AM109" s="269" t="s">
        <v>7404</v>
      </c>
      <c r="AN109" s="269" t="str">
        <f>_xlfn.IFNA(VLOOKUP(C109,'INFORM Severity - hidden'!$C$5:$G$155,5,FALSE),"-")</f>
        <v>x</v>
      </c>
    </row>
    <row r="110" spans="1:40" x14ac:dyDescent="0.25">
      <c r="A110" t="s">
        <v>1428</v>
      </c>
      <c r="B110" t="s">
        <v>1445</v>
      </c>
      <c r="C110" t="s">
        <v>1446</v>
      </c>
      <c r="D110" s="269" t="str">
        <f t="shared" si="1"/>
        <v>-</v>
      </c>
      <c r="E110" s="269" t="s">
        <v>7404</v>
      </c>
      <c r="F110" s="269" t="s">
        <v>7404</v>
      </c>
      <c r="G110" s="269" t="s">
        <v>7404</v>
      </c>
      <c r="H110" s="269" t="s">
        <v>7404</v>
      </c>
      <c r="I110" s="269" t="s">
        <v>7404</v>
      </c>
      <c r="J110" s="269" t="s">
        <v>7404</v>
      </c>
      <c r="K110" s="269" t="s">
        <v>7404</v>
      </c>
      <c r="L110" s="269" t="s">
        <v>7404</v>
      </c>
      <c r="M110" s="269" t="s">
        <v>7404</v>
      </c>
      <c r="N110" s="269" t="s">
        <v>7404</v>
      </c>
      <c r="O110" s="269" t="s">
        <v>7404</v>
      </c>
      <c r="P110" s="269" t="s">
        <v>7404</v>
      </c>
      <c r="Q110" s="269" t="s">
        <v>7404</v>
      </c>
      <c r="R110" s="269" t="s">
        <v>7404</v>
      </c>
      <c r="S110" s="269" t="s">
        <v>7404</v>
      </c>
      <c r="T110" s="269" t="s">
        <v>7404</v>
      </c>
      <c r="U110" s="269" t="s">
        <v>7404</v>
      </c>
      <c r="V110" s="269" t="s">
        <v>7404</v>
      </c>
      <c r="W110" s="269" t="s">
        <v>7404</v>
      </c>
      <c r="X110" s="269" t="s">
        <v>7404</v>
      </c>
      <c r="Y110" s="269" t="s">
        <v>7404</v>
      </c>
      <c r="Z110" s="269" t="s">
        <v>7404</v>
      </c>
      <c r="AA110" s="269" t="s">
        <v>7404</v>
      </c>
      <c r="AB110" s="269" t="s">
        <v>7404</v>
      </c>
      <c r="AC110" s="269" t="s">
        <v>7404</v>
      </c>
      <c r="AD110" s="269" t="s">
        <v>7404</v>
      </c>
      <c r="AE110" s="269" t="s">
        <v>7404</v>
      </c>
      <c r="AF110" s="269" t="s">
        <v>7404</v>
      </c>
      <c r="AG110" s="269" t="s">
        <v>7404</v>
      </c>
      <c r="AH110" s="269" t="s">
        <v>7404</v>
      </c>
      <c r="AI110" s="269" t="s">
        <v>7404</v>
      </c>
      <c r="AJ110" s="269" t="s">
        <v>7404</v>
      </c>
      <c r="AK110" s="269" t="s">
        <v>7404</v>
      </c>
      <c r="AL110" s="269" t="s">
        <v>7404</v>
      </c>
      <c r="AM110" s="269" t="s">
        <v>7404</v>
      </c>
      <c r="AN110" s="269" t="str">
        <f>_xlfn.IFNA(VLOOKUP(C110,'INFORM Severity - hidden'!$C$5:$G$155,5,FALSE),"-")</f>
        <v>x</v>
      </c>
    </row>
    <row r="111" spans="1:40" x14ac:dyDescent="0.25">
      <c r="A111"/>
      <c r="B111"/>
      <c r="C111" t="s">
        <v>7454</v>
      </c>
      <c r="D111" s="269" t="str">
        <f t="shared" si="1"/>
        <v>-</v>
      </c>
      <c r="E111" s="269" t="s">
        <v>7404</v>
      </c>
      <c r="F111" s="269" t="s">
        <v>7404</v>
      </c>
      <c r="G111" s="269" t="s">
        <v>7404</v>
      </c>
      <c r="H111" s="269" t="s">
        <v>7404</v>
      </c>
      <c r="I111" s="269" t="s">
        <v>7404</v>
      </c>
      <c r="J111" s="269" t="s">
        <v>7404</v>
      </c>
      <c r="K111" s="269" t="s">
        <v>7404</v>
      </c>
      <c r="L111" s="269" t="s">
        <v>7404</v>
      </c>
      <c r="M111" s="269" t="s">
        <v>7404</v>
      </c>
      <c r="N111" s="269" t="s">
        <v>7404</v>
      </c>
      <c r="O111" s="269" t="s">
        <v>7404</v>
      </c>
      <c r="P111" s="269" t="s">
        <v>7404</v>
      </c>
      <c r="Q111" s="269" t="s">
        <v>7404</v>
      </c>
      <c r="R111" s="269" t="s">
        <v>7404</v>
      </c>
      <c r="S111" s="269" t="s">
        <v>7404</v>
      </c>
      <c r="T111" s="269" t="s">
        <v>7404</v>
      </c>
      <c r="U111" s="269" t="s">
        <v>7404</v>
      </c>
      <c r="V111" s="269" t="s">
        <v>7404</v>
      </c>
      <c r="W111" s="269" t="s">
        <v>7404</v>
      </c>
      <c r="X111" s="269" t="s">
        <v>7404</v>
      </c>
      <c r="Y111" s="269" t="s">
        <v>7404</v>
      </c>
      <c r="Z111" s="269" t="s">
        <v>7404</v>
      </c>
      <c r="AA111" s="269" t="s">
        <v>7404</v>
      </c>
      <c r="AB111" s="269">
        <v>1.7</v>
      </c>
      <c r="AC111" s="269">
        <v>1.7</v>
      </c>
      <c r="AD111" s="269">
        <v>1.7</v>
      </c>
      <c r="AE111" s="269" t="s">
        <v>7404</v>
      </c>
      <c r="AF111" s="269" t="s">
        <v>7404</v>
      </c>
      <c r="AG111" s="269" t="s">
        <v>7404</v>
      </c>
      <c r="AH111" s="269" t="s">
        <v>7404</v>
      </c>
      <c r="AI111" s="269" t="s">
        <v>7404</v>
      </c>
      <c r="AJ111" s="269" t="s">
        <v>7404</v>
      </c>
      <c r="AK111" s="269" t="s">
        <v>7404</v>
      </c>
      <c r="AL111" s="269" t="s">
        <v>7404</v>
      </c>
      <c r="AM111" s="269" t="s">
        <v>7404</v>
      </c>
      <c r="AN111" s="269" t="str">
        <f>_xlfn.IFNA(VLOOKUP(C111,'INFORM Severity - hidden'!$C$5:$G$155,5,FALSE),"-")</f>
        <v>-</v>
      </c>
    </row>
    <row r="112" spans="1:40" x14ac:dyDescent="0.25">
      <c r="A112" t="s">
        <v>12</v>
      </c>
      <c r="B112" t="s">
        <v>10</v>
      </c>
      <c r="C112" t="s">
        <v>11</v>
      </c>
      <c r="D112" s="269" t="str">
        <f t="shared" si="1"/>
        <v>Stable</v>
      </c>
      <c r="E112" s="269">
        <v>3.6</v>
      </c>
      <c r="F112" s="269">
        <v>3.8</v>
      </c>
      <c r="G112" s="269">
        <v>3.8</v>
      </c>
      <c r="H112" s="269">
        <v>3.6</v>
      </c>
      <c r="I112" s="269">
        <v>3.6</v>
      </c>
      <c r="J112" s="269">
        <v>3.6</v>
      </c>
      <c r="K112" s="269">
        <v>3.6</v>
      </c>
      <c r="L112" s="269">
        <v>3.7</v>
      </c>
      <c r="M112" s="269">
        <v>3.7</v>
      </c>
      <c r="N112" s="269">
        <v>3.8</v>
      </c>
      <c r="O112" s="269">
        <v>3.8</v>
      </c>
      <c r="P112" s="269">
        <v>3.8</v>
      </c>
      <c r="Q112" s="269">
        <v>3.8</v>
      </c>
      <c r="R112" s="269">
        <v>3.8</v>
      </c>
      <c r="S112" s="269">
        <v>3.8</v>
      </c>
      <c r="T112" s="269">
        <v>3.8</v>
      </c>
      <c r="U112" s="269">
        <v>3.8</v>
      </c>
      <c r="V112" s="269">
        <v>3.8</v>
      </c>
      <c r="W112" s="269">
        <v>3.8</v>
      </c>
      <c r="X112" s="269">
        <v>3.8</v>
      </c>
      <c r="Y112" s="269">
        <v>3.8</v>
      </c>
      <c r="Z112" s="269">
        <v>3.8</v>
      </c>
      <c r="AA112" s="269">
        <v>3.8</v>
      </c>
      <c r="AB112" s="269">
        <v>3.8</v>
      </c>
      <c r="AC112" s="269">
        <v>3.8</v>
      </c>
      <c r="AD112" s="269">
        <v>3.8</v>
      </c>
      <c r="AE112" s="269">
        <v>4.0999999999999996</v>
      </c>
      <c r="AF112" s="269">
        <v>4.0999999999999996</v>
      </c>
      <c r="AG112" s="269">
        <v>4.0999999999999996</v>
      </c>
      <c r="AH112" s="269">
        <v>4.3</v>
      </c>
      <c r="AI112" s="269">
        <v>4.4000000000000004</v>
      </c>
      <c r="AJ112" s="269">
        <v>4.4000000000000004</v>
      </c>
      <c r="AK112" s="269">
        <v>4.4000000000000004</v>
      </c>
      <c r="AL112" s="269">
        <v>4.4000000000000004</v>
      </c>
      <c r="AM112" s="269">
        <v>4.4000000000000004</v>
      </c>
      <c r="AN112" s="269">
        <f>_xlfn.IFNA(VLOOKUP(C112,'INFORM Severity - hidden'!$C$5:$G$155,5,FALSE),"-")</f>
        <v>4.4000000000000004</v>
      </c>
    </row>
    <row r="113" spans="1:40" x14ac:dyDescent="0.25">
      <c r="A113" t="s">
        <v>489</v>
      </c>
      <c r="B113" t="s">
        <v>1734</v>
      </c>
      <c r="C113" t="s">
        <v>1735</v>
      </c>
      <c r="D113" s="269" t="str">
        <f t="shared" si="1"/>
        <v>Stable</v>
      </c>
      <c r="E113" s="269" t="s">
        <v>7404</v>
      </c>
      <c r="F113" s="269">
        <v>3.2</v>
      </c>
      <c r="G113" s="269">
        <v>3.2</v>
      </c>
      <c r="H113" s="269">
        <v>3.2</v>
      </c>
      <c r="I113" s="269">
        <v>3.3</v>
      </c>
      <c r="J113" s="269">
        <v>3.3</v>
      </c>
      <c r="K113" s="269">
        <v>3.3</v>
      </c>
      <c r="L113" s="269">
        <v>3.3</v>
      </c>
      <c r="M113" s="269">
        <v>3.3</v>
      </c>
      <c r="N113" s="269">
        <v>3.4</v>
      </c>
      <c r="O113" s="269">
        <v>3.4</v>
      </c>
      <c r="P113" s="269">
        <v>3.4</v>
      </c>
      <c r="Q113" s="269">
        <v>3.4</v>
      </c>
      <c r="R113" s="269">
        <v>3.4</v>
      </c>
      <c r="S113" s="269">
        <v>3.6</v>
      </c>
      <c r="T113" s="269">
        <v>3.6</v>
      </c>
      <c r="U113" s="269">
        <v>3.6</v>
      </c>
      <c r="V113" s="269">
        <v>3.6</v>
      </c>
      <c r="W113" s="269">
        <v>3.6</v>
      </c>
      <c r="X113" s="269">
        <v>3.5</v>
      </c>
      <c r="Y113" s="269">
        <v>3.5</v>
      </c>
      <c r="Z113" s="269">
        <v>3.5</v>
      </c>
      <c r="AA113" s="269">
        <v>3.5</v>
      </c>
      <c r="AB113" s="269">
        <v>3.5</v>
      </c>
      <c r="AC113" s="269">
        <v>3.5</v>
      </c>
      <c r="AD113" s="269">
        <v>3.7</v>
      </c>
      <c r="AE113" s="269">
        <v>3.7</v>
      </c>
      <c r="AF113" s="269">
        <v>3.7</v>
      </c>
      <c r="AG113" s="269">
        <v>3.7</v>
      </c>
      <c r="AH113" s="269">
        <v>3.7</v>
      </c>
      <c r="AI113" s="269">
        <v>4</v>
      </c>
      <c r="AJ113" s="269">
        <v>4</v>
      </c>
      <c r="AK113" s="269">
        <v>4</v>
      </c>
      <c r="AL113" s="269">
        <v>3.9</v>
      </c>
      <c r="AM113" s="269">
        <v>4</v>
      </c>
      <c r="AN113" s="269">
        <f>_xlfn.IFNA(VLOOKUP(C113,'INFORM Severity - hidden'!$C$5:$G$155,5,FALSE),"-")</f>
        <v>4</v>
      </c>
    </row>
    <row r="114" spans="1:40" x14ac:dyDescent="0.25">
      <c r="A114" t="s">
        <v>489</v>
      </c>
      <c r="B114" t="s">
        <v>487</v>
      </c>
      <c r="C114" t="s">
        <v>488</v>
      </c>
      <c r="D114" s="269" t="str">
        <f t="shared" si="1"/>
        <v>Decreasing</v>
      </c>
      <c r="E114" s="269" t="s">
        <v>7404</v>
      </c>
      <c r="F114" s="269">
        <v>3.3</v>
      </c>
      <c r="G114" s="269">
        <v>3.3</v>
      </c>
      <c r="H114" s="269">
        <v>3.1</v>
      </c>
      <c r="I114" s="269">
        <v>3.2</v>
      </c>
      <c r="J114" s="269">
        <v>3.2</v>
      </c>
      <c r="K114" s="269">
        <v>3.2</v>
      </c>
      <c r="L114" s="269">
        <v>3.2</v>
      </c>
      <c r="M114" s="269">
        <v>3.2</v>
      </c>
      <c r="N114" s="269">
        <v>3.5</v>
      </c>
      <c r="O114" s="269">
        <v>3.5</v>
      </c>
      <c r="P114" s="269">
        <v>3.4</v>
      </c>
      <c r="Q114" s="269">
        <v>3.5</v>
      </c>
      <c r="R114" s="269">
        <v>3.5</v>
      </c>
      <c r="S114" s="269">
        <v>3.5</v>
      </c>
      <c r="T114" s="269">
        <v>3.5</v>
      </c>
      <c r="U114" s="269">
        <v>3.5</v>
      </c>
      <c r="V114" s="269">
        <v>3.5</v>
      </c>
      <c r="W114" s="269">
        <v>3.5</v>
      </c>
      <c r="X114" s="269">
        <v>3.5</v>
      </c>
      <c r="Y114" s="269">
        <v>3.5</v>
      </c>
      <c r="Z114" s="269">
        <v>3.5</v>
      </c>
      <c r="AA114" s="269">
        <v>3.5</v>
      </c>
      <c r="AB114" s="269">
        <v>3.5</v>
      </c>
      <c r="AC114" s="269">
        <v>3.5</v>
      </c>
      <c r="AD114" s="269">
        <v>3.5</v>
      </c>
      <c r="AE114" s="269">
        <v>3.5</v>
      </c>
      <c r="AF114" s="269">
        <v>3.5</v>
      </c>
      <c r="AG114" s="269">
        <v>3.5</v>
      </c>
      <c r="AH114" s="269">
        <v>3.6</v>
      </c>
      <c r="AI114" s="269">
        <v>3.7</v>
      </c>
      <c r="AJ114" s="269">
        <v>3.7</v>
      </c>
      <c r="AK114" s="269">
        <v>3.7</v>
      </c>
      <c r="AL114" s="269">
        <v>3.6</v>
      </c>
      <c r="AM114" s="269">
        <v>3.6</v>
      </c>
      <c r="AN114" s="269">
        <f>_xlfn.IFNA(VLOOKUP(C114,'INFORM Severity - hidden'!$C$5:$G$155,5,FALSE),"-")</f>
        <v>3.6</v>
      </c>
    </row>
    <row r="115" spans="1:40" x14ac:dyDescent="0.25">
      <c r="A115" t="s">
        <v>489</v>
      </c>
      <c r="B115" t="s">
        <v>495</v>
      </c>
      <c r="C115" t="s">
        <v>496</v>
      </c>
      <c r="D115" s="269" t="str">
        <f t="shared" si="1"/>
        <v>Decreasing</v>
      </c>
      <c r="E115" s="269" t="s">
        <v>7404</v>
      </c>
      <c r="F115" s="269">
        <v>2.1</v>
      </c>
      <c r="G115" s="269">
        <v>2.1</v>
      </c>
      <c r="H115" s="269">
        <v>2.2999999999999998</v>
      </c>
      <c r="I115" s="269">
        <v>2.4</v>
      </c>
      <c r="J115" s="269">
        <v>2.2999999999999998</v>
      </c>
      <c r="K115" s="269">
        <v>2.2999999999999998</v>
      </c>
      <c r="L115" s="269">
        <v>2.2999999999999998</v>
      </c>
      <c r="M115" s="269">
        <v>2.2999999999999998</v>
      </c>
      <c r="N115" s="269">
        <v>2.7</v>
      </c>
      <c r="O115" s="269">
        <v>2.7</v>
      </c>
      <c r="P115" s="269">
        <v>2.7</v>
      </c>
      <c r="Q115" s="269">
        <v>2.7</v>
      </c>
      <c r="R115" s="269">
        <v>2.7</v>
      </c>
      <c r="S115" s="269">
        <v>2.6</v>
      </c>
      <c r="T115" s="269">
        <v>2.6</v>
      </c>
      <c r="U115" s="269">
        <v>2.6</v>
      </c>
      <c r="V115" s="269">
        <v>2.6</v>
      </c>
      <c r="W115" s="269">
        <v>2.6</v>
      </c>
      <c r="X115" s="269">
        <v>2.6</v>
      </c>
      <c r="Y115" s="269">
        <v>2.6</v>
      </c>
      <c r="Z115" s="269">
        <v>2.6</v>
      </c>
      <c r="AA115" s="269">
        <v>2.6</v>
      </c>
      <c r="AB115" s="269">
        <v>2.6</v>
      </c>
      <c r="AC115" s="269">
        <v>2.6</v>
      </c>
      <c r="AD115" s="269">
        <v>3.1</v>
      </c>
      <c r="AE115" s="269">
        <v>3.1</v>
      </c>
      <c r="AF115" s="269">
        <v>3.1</v>
      </c>
      <c r="AG115" s="269">
        <v>3.1</v>
      </c>
      <c r="AH115" s="269">
        <v>3.2</v>
      </c>
      <c r="AI115" s="269">
        <v>3.3</v>
      </c>
      <c r="AJ115" s="269">
        <v>3.3</v>
      </c>
      <c r="AK115" s="269">
        <v>3.3</v>
      </c>
      <c r="AL115" s="269">
        <v>3.2</v>
      </c>
      <c r="AM115" s="269">
        <v>3.2</v>
      </c>
      <c r="AN115" s="269">
        <f>_xlfn.IFNA(VLOOKUP(C115,'INFORM Severity - hidden'!$C$5:$G$155,5,FALSE),"-")</f>
        <v>3.3</v>
      </c>
    </row>
    <row r="116" spans="1:40" x14ac:dyDescent="0.25">
      <c r="A116" t="s">
        <v>489</v>
      </c>
      <c r="B116" t="s">
        <v>3247</v>
      </c>
      <c r="C116" t="s">
        <v>3248</v>
      </c>
      <c r="D116" s="269" t="str">
        <f t="shared" si="1"/>
        <v>Increasing</v>
      </c>
      <c r="E116" s="269" t="s">
        <v>7404</v>
      </c>
      <c r="F116" s="269" t="s">
        <v>7404</v>
      </c>
      <c r="G116" s="269" t="s">
        <v>7404</v>
      </c>
      <c r="H116" s="269" t="s">
        <v>7404</v>
      </c>
      <c r="I116" s="269" t="s">
        <v>7404</v>
      </c>
      <c r="J116" s="269" t="s">
        <v>7404</v>
      </c>
      <c r="K116" s="269" t="s">
        <v>7404</v>
      </c>
      <c r="L116" s="269" t="s">
        <v>7404</v>
      </c>
      <c r="M116" s="269" t="s">
        <v>7404</v>
      </c>
      <c r="N116" s="269" t="s">
        <v>7404</v>
      </c>
      <c r="O116" s="269" t="s">
        <v>7404</v>
      </c>
      <c r="P116" s="269" t="s">
        <v>7404</v>
      </c>
      <c r="Q116" s="269" t="s">
        <v>7404</v>
      </c>
      <c r="R116" s="269" t="s">
        <v>7404</v>
      </c>
      <c r="S116" s="269" t="s">
        <v>7404</v>
      </c>
      <c r="T116" s="269" t="s">
        <v>7404</v>
      </c>
      <c r="U116" s="269" t="s">
        <v>7404</v>
      </c>
      <c r="V116" s="269" t="s">
        <v>7404</v>
      </c>
      <c r="W116" s="269" t="s">
        <v>7404</v>
      </c>
      <c r="X116" s="269" t="s">
        <v>7404</v>
      </c>
      <c r="Y116" s="269" t="s">
        <v>7404</v>
      </c>
      <c r="Z116" s="269" t="s">
        <v>7404</v>
      </c>
      <c r="AA116" s="269" t="s">
        <v>7404</v>
      </c>
      <c r="AB116" s="269" t="s">
        <v>7404</v>
      </c>
      <c r="AC116" s="269" t="s">
        <v>7404</v>
      </c>
      <c r="AD116" s="269" t="s">
        <v>7404</v>
      </c>
      <c r="AE116" s="269" t="s">
        <v>7404</v>
      </c>
      <c r="AF116" s="269" t="s">
        <v>7404</v>
      </c>
      <c r="AG116" s="269" t="s">
        <v>7404</v>
      </c>
      <c r="AH116" s="269">
        <v>2.1</v>
      </c>
      <c r="AI116" s="269">
        <v>3.5</v>
      </c>
      <c r="AJ116" s="269">
        <v>3.5</v>
      </c>
      <c r="AK116" s="269">
        <v>3.5</v>
      </c>
      <c r="AL116" s="269">
        <v>3.5</v>
      </c>
      <c r="AM116" s="269">
        <v>3.6</v>
      </c>
      <c r="AN116" s="269">
        <f>_xlfn.IFNA(VLOOKUP(C116,'INFORM Severity - hidden'!$C$5:$G$155,5,FALSE),"-")</f>
        <v>3.6</v>
      </c>
    </row>
    <row r="117" spans="1:40" x14ac:dyDescent="0.25">
      <c r="A117"/>
      <c r="B117"/>
      <c r="C117" t="s">
        <v>7455</v>
      </c>
      <c r="D117" s="269" t="str">
        <f t="shared" si="1"/>
        <v>-</v>
      </c>
      <c r="E117" s="269" t="s">
        <v>7404</v>
      </c>
      <c r="F117" s="269" t="s">
        <v>7404</v>
      </c>
      <c r="G117" s="269" t="s">
        <v>7404</v>
      </c>
      <c r="H117" s="269">
        <v>3.8</v>
      </c>
      <c r="I117" s="269">
        <v>3.7</v>
      </c>
      <c r="J117" s="269">
        <v>3.7</v>
      </c>
      <c r="K117" s="269">
        <v>3.2</v>
      </c>
      <c r="L117" s="269">
        <v>3.2</v>
      </c>
      <c r="M117" s="269">
        <v>3.2</v>
      </c>
      <c r="N117" s="269">
        <v>3.2</v>
      </c>
      <c r="O117" s="269">
        <v>3.4</v>
      </c>
      <c r="P117" s="269">
        <v>3.4</v>
      </c>
      <c r="Q117" s="269">
        <v>3.5</v>
      </c>
      <c r="R117" s="269">
        <v>3.5</v>
      </c>
      <c r="S117" s="269">
        <v>3.2</v>
      </c>
      <c r="T117" s="269">
        <v>3.2</v>
      </c>
      <c r="U117" s="269">
        <v>3.2</v>
      </c>
      <c r="V117" s="269">
        <v>3.2</v>
      </c>
      <c r="W117" s="269">
        <v>3</v>
      </c>
      <c r="X117" s="269">
        <v>3</v>
      </c>
      <c r="Y117" s="269">
        <v>3</v>
      </c>
      <c r="Z117" s="269">
        <v>3.2</v>
      </c>
      <c r="AA117" s="269">
        <v>3.3</v>
      </c>
      <c r="AB117" s="269">
        <v>3.3</v>
      </c>
      <c r="AC117" s="269">
        <v>3.6</v>
      </c>
      <c r="AD117" s="269">
        <v>3.6</v>
      </c>
      <c r="AE117" s="269">
        <v>3.6</v>
      </c>
      <c r="AF117" s="269">
        <v>3.6</v>
      </c>
      <c r="AG117" s="269">
        <v>3.6</v>
      </c>
      <c r="AH117" s="269">
        <v>3.6</v>
      </c>
      <c r="AI117" s="269" t="s">
        <v>7404</v>
      </c>
      <c r="AJ117" s="269" t="s">
        <v>7404</v>
      </c>
      <c r="AK117" s="269" t="s">
        <v>7404</v>
      </c>
      <c r="AL117" s="269" t="s">
        <v>7404</v>
      </c>
      <c r="AM117" s="269" t="s">
        <v>7404</v>
      </c>
      <c r="AN117" s="269" t="str">
        <f>_xlfn.IFNA(VLOOKUP(C117,'INFORM Severity - hidden'!$C$5:$G$155,5,FALSE),"-")</f>
        <v>-</v>
      </c>
    </row>
    <row r="118" spans="1:40" x14ac:dyDescent="0.25">
      <c r="A118"/>
      <c r="B118"/>
      <c r="C118" t="s">
        <v>7456</v>
      </c>
      <c r="D118" s="269" t="str">
        <f t="shared" si="1"/>
        <v>-</v>
      </c>
      <c r="E118" s="269" t="s">
        <v>7404</v>
      </c>
      <c r="F118" s="269">
        <v>3.3</v>
      </c>
      <c r="G118" s="269">
        <v>3.3</v>
      </c>
      <c r="H118" s="269">
        <v>3.3</v>
      </c>
      <c r="I118" s="269">
        <v>3.3</v>
      </c>
      <c r="J118" s="269" t="s">
        <v>7404</v>
      </c>
      <c r="K118" s="269" t="s">
        <v>7404</v>
      </c>
      <c r="L118" s="269" t="s">
        <v>7404</v>
      </c>
      <c r="M118" s="269" t="s">
        <v>7404</v>
      </c>
      <c r="N118" s="269" t="s">
        <v>7404</v>
      </c>
      <c r="O118" s="269" t="s">
        <v>7404</v>
      </c>
      <c r="P118" s="269" t="s">
        <v>7404</v>
      </c>
      <c r="Q118" s="269" t="s">
        <v>7404</v>
      </c>
      <c r="R118" s="269" t="s">
        <v>7404</v>
      </c>
      <c r="S118" s="269" t="s">
        <v>7404</v>
      </c>
      <c r="T118" s="269" t="s">
        <v>7404</v>
      </c>
      <c r="U118" s="269" t="s">
        <v>7404</v>
      </c>
      <c r="V118" s="269" t="s">
        <v>7404</v>
      </c>
      <c r="W118" s="269" t="s">
        <v>7404</v>
      </c>
      <c r="X118" s="269" t="s">
        <v>7404</v>
      </c>
      <c r="Y118" s="269" t="s">
        <v>7404</v>
      </c>
      <c r="Z118" s="269" t="s">
        <v>7404</v>
      </c>
      <c r="AA118" s="269" t="s">
        <v>7404</v>
      </c>
      <c r="AB118" s="269" t="s">
        <v>7404</v>
      </c>
      <c r="AC118" s="269" t="s">
        <v>7404</v>
      </c>
      <c r="AD118" s="269" t="s">
        <v>7404</v>
      </c>
      <c r="AE118" s="269" t="s">
        <v>7404</v>
      </c>
      <c r="AF118" s="269" t="s">
        <v>7404</v>
      </c>
      <c r="AG118" s="269" t="s">
        <v>7404</v>
      </c>
      <c r="AH118" s="269" t="s">
        <v>7404</v>
      </c>
      <c r="AI118" s="269" t="s">
        <v>7404</v>
      </c>
      <c r="AJ118" s="269" t="s">
        <v>7404</v>
      </c>
      <c r="AK118" s="269" t="s">
        <v>7404</v>
      </c>
      <c r="AL118" s="269" t="s">
        <v>7404</v>
      </c>
      <c r="AM118" s="269" t="s">
        <v>7404</v>
      </c>
      <c r="AN118" s="269" t="str">
        <f>_xlfn.IFNA(VLOOKUP(C118,'INFORM Severity - hidden'!$C$5:$G$155,5,FALSE),"-")</f>
        <v>-</v>
      </c>
    </row>
    <row r="119" spans="1:40" x14ac:dyDescent="0.25">
      <c r="A119"/>
      <c r="B119"/>
      <c r="C119" t="s">
        <v>7457</v>
      </c>
      <c r="D119" s="269" t="str">
        <f t="shared" si="1"/>
        <v>-</v>
      </c>
      <c r="E119" s="269" t="s">
        <v>7404</v>
      </c>
      <c r="F119" s="269" t="s">
        <v>7404</v>
      </c>
      <c r="G119" s="269">
        <v>3.1</v>
      </c>
      <c r="H119" s="269">
        <v>3.4</v>
      </c>
      <c r="I119" s="269">
        <v>3.4</v>
      </c>
      <c r="J119" s="269" t="s">
        <v>7404</v>
      </c>
      <c r="K119" s="269" t="s">
        <v>7404</v>
      </c>
      <c r="L119" s="269" t="s">
        <v>7404</v>
      </c>
      <c r="M119" s="269" t="s">
        <v>7404</v>
      </c>
      <c r="N119" s="269" t="s">
        <v>7404</v>
      </c>
      <c r="O119" s="269" t="s">
        <v>7404</v>
      </c>
      <c r="P119" s="269" t="s">
        <v>7404</v>
      </c>
      <c r="Q119" s="269" t="s">
        <v>7404</v>
      </c>
      <c r="R119" s="269" t="s">
        <v>7404</v>
      </c>
      <c r="S119" s="269" t="s">
        <v>7404</v>
      </c>
      <c r="T119" s="269" t="s">
        <v>7404</v>
      </c>
      <c r="U119" s="269" t="s">
        <v>7404</v>
      </c>
      <c r="V119" s="269" t="s">
        <v>7404</v>
      </c>
      <c r="W119" s="269" t="s">
        <v>7404</v>
      </c>
      <c r="X119" s="269" t="s">
        <v>7404</v>
      </c>
      <c r="Y119" s="269" t="s">
        <v>7404</v>
      </c>
      <c r="Z119" s="269" t="s">
        <v>7404</v>
      </c>
      <c r="AA119" s="269" t="s">
        <v>7404</v>
      </c>
      <c r="AB119" s="269" t="s">
        <v>7404</v>
      </c>
      <c r="AC119" s="269" t="s">
        <v>7404</v>
      </c>
      <c r="AD119" s="269" t="s">
        <v>7404</v>
      </c>
      <c r="AE119" s="269" t="s">
        <v>7404</v>
      </c>
      <c r="AF119" s="269" t="s">
        <v>7404</v>
      </c>
      <c r="AG119" s="269" t="s">
        <v>7404</v>
      </c>
      <c r="AH119" s="269" t="s">
        <v>7404</v>
      </c>
      <c r="AI119" s="269" t="s">
        <v>7404</v>
      </c>
      <c r="AJ119" s="269" t="s">
        <v>7404</v>
      </c>
      <c r="AK119" s="269" t="s">
        <v>7404</v>
      </c>
      <c r="AL119" s="269" t="s">
        <v>7404</v>
      </c>
      <c r="AM119" s="269" t="s">
        <v>7404</v>
      </c>
      <c r="AN119" s="269" t="str">
        <f>_xlfn.IFNA(VLOOKUP(C119,'INFORM Severity - hidden'!$C$5:$G$155,5,FALSE),"-")</f>
        <v>-</v>
      </c>
    </row>
    <row r="120" spans="1:40" x14ac:dyDescent="0.25">
      <c r="A120" t="s">
        <v>925</v>
      </c>
      <c r="B120" t="s">
        <v>923</v>
      </c>
      <c r="C120" t="s">
        <v>924</v>
      </c>
      <c r="D120" s="269" t="str">
        <f t="shared" si="1"/>
        <v>Stable</v>
      </c>
      <c r="E120" s="269" t="s">
        <v>7404</v>
      </c>
      <c r="F120" s="269" t="s">
        <v>7404</v>
      </c>
      <c r="G120" s="269" t="s">
        <v>7404</v>
      </c>
      <c r="H120" s="269" t="s">
        <v>7404</v>
      </c>
      <c r="I120" s="269" t="s">
        <v>7404</v>
      </c>
      <c r="J120" s="269" t="s">
        <v>7404</v>
      </c>
      <c r="K120" s="269" t="s">
        <v>7404</v>
      </c>
      <c r="L120" s="269" t="s">
        <v>7404</v>
      </c>
      <c r="M120" s="269" t="s">
        <v>7404</v>
      </c>
      <c r="N120" s="269" t="s">
        <v>7404</v>
      </c>
      <c r="O120" s="269" t="s">
        <v>7404</v>
      </c>
      <c r="P120" s="269" t="s">
        <v>7404</v>
      </c>
      <c r="Q120" s="269" t="s">
        <v>7404</v>
      </c>
      <c r="R120" s="269" t="s">
        <v>7404</v>
      </c>
      <c r="S120" s="269">
        <v>2</v>
      </c>
      <c r="T120" s="269">
        <v>2</v>
      </c>
      <c r="U120" s="269">
        <v>2.6</v>
      </c>
      <c r="V120" s="269">
        <v>2.6</v>
      </c>
      <c r="W120" s="269">
        <v>2.8</v>
      </c>
      <c r="X120" s="269">
        <v>2.9</v>
      </c>
      <c r="Y120" s="269">
        <v>2.9</v>
      </c>
      <c r="Z120" s="269">
        <v>2.9</v>
      </c>
      <c r="AA120" s="269">
        <v>2.1</v>
      </c>
      <c r="AB120" s="269">
        <v>2.1</v>
      </c>
      <c r="AC120" s="269">
        <v>3.5</v>
      </c>
      <c r="AD120" s="269">
        <v>3.5</v>
      </c>
      <c r="AE120" s="269">
        <v>3.5</v>
      </c>
      <c r="AF120" s="269">
        <v>3.5</v>
      </c>
      <c r="AG120" s="269">
        <v>3.5</v>
      </c>
      <c r="AH120" s="269">
        <v>3.6</v>
      </c>
      <c r="AI120" s="269">
        <v>3.5</v>
      </c>
      <c r="AJ120" s="269">
        <v>3.5</v>
      </c>
      <c r="AK120" s="269">
        <v>3.5</v>
      </c>
      <c r="AL120" s="269">
        <v>3.5</v>
      </c>
      <c r="AM120" s="269">
        <v>3.5</v>
      </c>
      <c r="AN120" s="269">
        <f>_xlfn.IFNA(VLOOKUP(C120,'INFORM Severity - hidden'!$C$5:$G$155,5,FALSE),"-")</f>
        <v>3.5</v>
      </c>
    </row>
    <row r="121" spans="1:40" x14ac:dyDescent="0.25">
      <c r="A121"/>
      <c r="B121"/>
      <c r="C121" t="s">
        <v>7458</v>
      </c>
      <c r="D121" s="269" t="str">
        <f t="shared" si="1"/>
        <v>-</v>
      </c>
      <c r="E121" s="269" t="s">
        <v>7404</v>
      </c>
      <c r="F121" s="269" t="s">
        <v>7404</v>
      </c>
      <c r="G121" s="269" t="s">
        <v>7404</v>
      </c>
      <c r="H121" s="269">
        <v>2.7</v>
      </c>
      <c r="I121" s="269">
        <v>2.8</v>
      </c>
      <c r="J121" s="269" t="s">
        <v>7404</v>
      </c>
      <c r="K121" s="269" t="s">
        <v>7404</v>
      </c>
      <c r="L121" s="269" t="s">
        <v>7404</v>
      </c>
      <c r="M121" s="269" t="s">
        <v>7404</v>
      </c>
      <c r="N121" s="269" t="s">
        <v>7404</v>
      </c>
      <c r="O121" s="269" t="s">
        <v>7404</v>
      </c>
      <c r="P121" s="269" t="s">
        <v>7404</v>
      </c>
      <c r="Q121" s="269" t="s">
        <v>7404</v>
      </c>
      <c r="R121" s="269" t="s">
        <v>7404</v>
      </c>
      <c r="S121" s="269" t="s">
        <v>7404</v>
      </c>
      <c r="T121" s="269" t="s">
        <v>7404</v>
      </c>
      <c r="U121" s="269" t="s">
        <v>7404</v>
      </c>
      <c r="V121" s="269" t="s">
        <v>7404</v>
      </c>
      <c r="W121" s="269" t="s">
        <v>7404</v>
      </c>
      <c r="X121" s="269" t="s">
        <v>7404</v>
      </c>
      <c r="Y121" s="269" t="s">
        <v>7404</v>
      </c>
      <c r="Z121" s="269" t="s">
        <v>7404</v>
      </c>
      <c r="AA121" s="269" t="s">
        <v>7404</v>
      </c>
      <c r="AB121" s="269" t="s">
        <v>7404</v>
      </c>
      <c r="AC121" s="269" t="s">
        <v>7404</v>
      </c>
      <c r="AD121" s="269" t="s">
        <v>7404</v>
      </c>
      <c r="AE121" s="269" t="s">
        <v>7404</v>
      </c>
      <c r="AF121" s="269" t="s">
        <v>7404</v>
      </c>
      <c r="AG121" s="269" t="s">
        <v>7404</v>
      </c>
      <c r="AH121" s="269" t="s">
        <v>7404</v>
      </c>
      <c r="AI121" s="269" t="s">
        <v>7404</v>
      </c>
      <c r="AJ121" s="269" t="s">
        <v>7404</v>
      </c>
      <c r="AK121" s="269" t="s">
        <v>7404</v>
      </c>
      <c r="AL121" s="269" t="s">
        <v>7404</v>
      </c>
      <c r="AM121" s="269" t="s">
        <v>7404</v>
      </c>
      <c r="AN121" s="269" t="str">
        <f>_xlfn.IFNA(VLOOKUP(C121,'INFORM Severity - hidden'!$C$5:$G$155,5,FALSE),"-")</f>
        <v>-</v>
      </c>
    </row>
    <row r="122" spans="1:40" x14ac:dyDescent="0.25">
      <c r="A122"/>
      <c r="B122"/>
      <c r="C122" t="s">
        <v>7459</v>
      </c>
      <c r="D122" s="269" t="str">
        <f t="shared" si="1"/>
        <v>-</v>
      </c>
      <c r="E122" s="269" t="s">
        <v>7404</v>
      </c>
      <c r="F122" s="269" t="s">
        <v>7404</v>
      </c>
      <c r="G122" s="269" t="s">
        <v>7404</v>
      </c>
      <c r="H122" s="269" t="s">
        <v>7404</v>
      </c>
      <c r="I122" s="269" t="s">
        <v>7404</v>
      </c>
      <c r="J122" s="269" t="s">
        <v>7404</v>
      </c>
      <c r="K122" s="269" t="s">
        <v>7404</v>
      </c>
      <c r="L122" s="269" t="s">
        <v>7404</v>
      </c>
      <c r="M122" s="269" t="s">
        <v>7404</v>
      </c>
      <c r="N122" s="269" t="s">
        <v>7404</v>
      </c>
      <c r="O122" s="269" t="s">
        <v>7404</v>
      </c>
      <c r="P122" s="269" t="s">
        <v>7404</v>
      </c>
      <c r="Q122" s="269" t="s">
        <v>7404</v>
      </c>
      <c r="R122" s="269">
        <v>3.2</v>
      </c>
      <c r="S122" s="269">
        <v>3.2</v>
      </c>
      <c r="T122" s="269">
        <v>3.2</v>
      </c>
      <c r="U122" s="269">
        <v>3.2</v>
      </c>
      <c r="V122" s="269">
        <v>3.2</v>
      </c>
      <c r="W122" s="269">
        <v>3.2</v>
      </c>
      <c r="X122" s="269">
        <v>3.2</v>
      </c>
      <c r="Y122" s="269">
        <v>3.2</v>
      </c>
      <c r="Z122" s="269">
        <v>2.8</v>
      </c>
      <c r="AA122" s="269">
        <v>3</v>
      </c>
      <c r="AB122" s="269">
        <v>3</v>
      </c>
      <c r="AC122" s="269">
        <v>3.4</v>
      </c>
      <c r="AD122" s="269">
        <v>3.4</v>
      </c>
      <c r="AE122" s="269">
        <v>3.4</v>
      </c>
      <c r="AF122" s="269">
        <v>3.4</v>
      </c>
      <c r="AG122" s="269">
        <v>3.4</v>
      </c>
      <c r="AH122" s="269">
        <v>3.5</v>
      </c>
      <c r="AI122" s="269" t="s">
        <v>7404</v>
      </c>
      <c r="AJ122" s="269" t="s">
        <v>7404</v>
      </c>
      <c r="AK122" s="269" t="s">
        <v>7404</v>
      </c>
      <c r="AL122" s="269" t="s">
        <v>7404</v>
      </c>
      <c r="AM122" s="269" t="s">
        <v>7404</v>
      </c>
      <c r="AN122" s="269" t="str">
        <f>_xlfn.IFNA(VLOOKUP(C122,'INFORM Severity - hidden'!$C$5:$G$155,5,FALSE),"-")</f>
        <v>-</v>
      </c>
    </row>
    <row r="123" spans="1:40" x14ac:dyDescent="0.25">
      <c r="A123"/>
      <c r="B123"/>
      <c r="C123" t="s">
        <v>7460</v>
      </c>
      <c r="D123" s="269" t="str">
        <f t="shared" si="1"/>
        <v>-</v>
      </c>
      <c r="E123" s="269" t="s">
        <v>7404</v>
      </c>
      <c r="F123" s="269" t="s">
        <v>7404</v>
      </c>
      <c r="G123" s="269" t="s">
        <v>7404</v>
      </c>
      <c r="H123" s="269" t="s">
        <v>7404</v>
      </c>
      <c r="I123" s="269" t="s">
        <v>7404</v>
      </c>
      <c r="J123" s="269" t="s">
        <v>7404</v>
      </c>
      <c r="K123" s="269" t="s">
        <v>7404</v>
      </c>
      <c r="L123" s="269" t="s">
        <v>7404</v>
      </c>
      <c r="M123" s="269" t="s">
        <v>7404</v>
      </c>
      <c r="N123" s="269" t="s">
        <v>7404</v>
      </c>
      <c r="O123" s="269" t="s">
        <v>7404</v>
      </c>
      <c r="P123" s="269" t="s">
        <v>7404</v>
      </c>
      <c r="Q123" s="269" t="s">
        <v>7404</v>
      </c>
      <c r="R123" s="269" t="s">
        <v>7404</v>
      </c>
      <c r="S123" s="269" t="s">
        <v>7404</v>
      </c>
      <c r="T123" s="269" t="s">
        <v>7404</v>
      </c>
      <c r="U123" s="269" t="s">
        <v>7404</v>
      </c>
      <c r="V123" s="269" t="s">
        <v>7404</v>
      </c>
      <c r="W123" s="269" t="s">
        <v>7404</v>
      </c>
      <c r="X123" s="269" t="s">
        <v>7404</v>
      </c>
      <c r="Y123" s="269" t="s">
        <v>7404</v>
      </c>
      <c r="Z123" s="269" t="s">
        <v>7404</v>
      </c>
      <c r="AA123" s="269" t="s">
        <v>7404</v>
      </c>
      <c r="AB123" s="269" t="s">
        <v>7404</v>
      </c>
      <c r="AC123" s="269" t="s">
        <v>7404</v>
      </c>
      <c r="AD123" s="269">
        <v>2.2000000000000002</v>
      </c>
      <c r="AE123" s="269">
        <v>2.2000000000000002</v>
      </c>
      <c r="AF123" s="269">
        <v>2.2000000000000002</v>
      </c>
      <c r="AG123" s="269">
        <v>2.2000000000000002</v>
      </c>
      <c r="AH123" s="269">
        <v>2.2000000000000002</v>
      </c>
      <c r="AI123" s="269" t="s">
        <v>7404</v>
      </c>
      <c r="AJ123" s="269" t="s">
        <v>7404</v>
      </c>
      <c r="AK123" s="269" t="s">
        <v>7404</v>
      </c>
      <c r="AL123" s="269" t="s">
        <v>7404</v>
      </c>
      <c r="AM123" s="269" t="s">
        <v>7404</v>
      </c>
      <c r="AN123" s="269" t="str">
        <f>_xlfn.IFNA(VLOOKUP(C123,'INFORM Severity - hidden'!$C$5:$G$155,5,FALSE),"-")</f>
        <v>-</v>
      </c>
    </row>
    <row r="124" spans="1:40" x14ac:dyDescent="0.25">
      <c r="A124"/>
      <c r="B124"/>
      <c r="C124" t="s">
        <v>7461</v>
      </c>
      <c r="D124" s="269" t="str">
        <f t="shared" si="1"/>
        <v>-</v>
      </c>
      <c r="E124" s="269" t="s">
        <v>7404</v>
      </c>
      <c r="F124" s="269">
        <v>2.9</v>
      </c>
      <c r="G124" s="269">
        <v>2.9</v>
      </c>
      <c r="H124" s="269" t="s">
        <v>7404</v>
      </c>
      <c r="I124" s="269" t="s">
        <v>7404</v>
      </c>
      <c r="J124" s="269" t="s">
        <v>7404</v>
      </c>
      <c r="K124" s="269" t="s">
        <v>7404</v>
      </c>
      <c r="L124" s="269" t="s">
        <v>7404</v>
      </c>
      <c r="M124" s="269" t="s">
        <v>7404</v>
      </c>
      <c r="N124" s="269" t="s">
        <v>7404</v>
      </c>
      <c r="O124" s="269" t="s">
        <v>7404</v>
      </c>
      <c r="P124" s="269" t="s">
        <v>7404</v>
      </c>
      <c r="Q124" s="269" t="s">
        <v>7404</v>
      </c>
      <c r="R124" s="269" t="s">
        <v>7404</v>
      </c>
      <c r="S124" s="269" t="s">
        <v>7404</v>
      </c>
      <c r="T124" s="269" t="s">
        <v>7404</v>
      </c>
      <c r="U124" s="269" t="s">
        <v>7404</v>
      </c>
      <c r="V124" s="269" t="s">
        <v>7404</v>
      </c>
      <c r="W124" s="269" t="s">
        <v>7404</v>
      </c>
      <c r="X124" s="269" t="s">
        <v>7404</v>
      </c>
      <c r="Y124" s="269" t="s">
        <v>7404</v>
      </c>
      <c r="Z124" s="269" t="s">
        <v>7404</v>
      </c>
      <c r="AA124" s="269" t="s">
        <v>7404</v>
      </c>
      <c r="AB124" s="269" t="s">
        <v>7404</v>
      </c>
      <c r="AC124" s="269" t="s">
        <v>7404</v>
      </c>
      <c r="AD124" s="269" t="s">
        <v>7404</v>
      </c>
      <c r="AE124" s="269" t="s">
        <v>7404</v>
      </c>
      <c r="AF124" s="269" t="s">
        <v>7404</v>
      </c>
      <c r="AG124" s="269" t="s">
        <v>7404</v>
      </c>
      <c r="AH124" s="269" t="s">
        <v>7404</v>
      </c>
      <c r="AI124" s="269" t="s">
        <v>7404</v>
      </c>
      <c r="AJ124" s="269" t="s">
        <v>7404</v>
      </c>
      <c r="AK124" s="269" t="s">
        <v>7404</v>
      </c>
      <c r="AL124" s="269" t="s">
        <v>7404</v>
      </c>
      <c r="AM124" s="269" t="s">
        <v>7404</v>
      </c>
      <c r="AN124" s="269" t="str">
        <f>_xlfn.IFNA(VLOOKUP(C124,'INFORM Severity - hidden'!$C$5:$G$155,5,FALSE),"-")</f>
        <v>-</v>
      </c>
    </row>
    <row r="125" spans="1:40" x14ac:dyDescent="0.25">
      <c r="A125" t="s">
        <v>506</v>
      </c>
      <c r="B125" t="s">
        <v>504</v>
      </c>
      <c r="C125" t="s">
        <v>505</v>
      </c>
      <c r="D125" s="269" t="str">
        <f t="shared" si="1"/>
        <v>Stable</v>
      </c>
      <c r="E125" s="269" t="s">
        <v>7404</v>
      </c>
      <c r="F125" s="269">
        <v>2.2999999999999998</v>
      </c>
      <c r="G125" s="269">
        <v>2.2999999999999998</v>
      </c>
      <c r="H125" s="269">
        <v>2.2999999999999998</v>
      </c>
      <c r="I125" s="269">
        <v>2.2000000000000002</v>
      </c>
      <c r="J125" s="269">
        <v>2.2000000000000002</v>
      </c>
      <c r="K125" s="269">
        <v>2.2000000000000002</v>
      </c>
      <c r="L125" s="269">
        <v>2.2000000000000002</v>
      </c>
      <c r="M125" s="269">
        <v>2.2000000000000002</v>
      </c>
      <c r="N125" s="269">
        <v>2.2000000000000002</v>
      </c>
      <c r="O125" s="269">
        <v>2.2000000000000002</v>
      </c>
      <c r="P125" s="269">
        <v>2.2000000000000002</v>
      </c>
      <c r="Q125" s="269">
        <v>2.2000000000000002</v>
      </c>
      <c r="R125" s="269">
        <v>2.2000000000000002</v>
      </c>
      <c r="S125" s="269">
        <v>2.2000000000000002</v>
      </c>
      <c r="T125" s="269">
        <v>2.2999999999999998</v>
      </c>
      <c r="U125" s="269">
        <v>2.2999999999999998</v>
      </c>
      <c r="V125" s="269">
        <v>2.2999999999999998</v>
      </c>
      <c r="W125" s="269">
        <v>2.2999999999999998</v>
      </c>
      <c r="X125" s="269">
        <v>2.2999999999999998</v>
      </c>
      <c r="Y125" s="269">
        <v>2.2999999999999998</v>
      </c>
      <c r="Z125" s="269">
        <v>2.2999999999999998</v>
      </c>
      <c r="AA125" s="269">
        <v>2.2000000000000002</v>
      </c>
      <c r="AB125" s="269">
        <v>2.2000000000000002</v>
      </c>
      <c r="AC125" s="269">
        <v>2.2000000000000002</v>
      </c>
      <c r="AD125" s="269">
        <v>2.2000000000000002</v>
      </c>
      <c r="AE125" s="269">
        <v>2.2000000000000002</v>
      </c>
      <c r="AF125" s="269">
        <v>2.2000000000000002</v>
      </c>
      <c r="AG125" s="269">
        <v>2.2000000000000002</v>
      </c>
      <c r="AH125" s="269">
        <v>2.2000000000000002</v>
      </c>
      <c r="AI125" s="269">
        <v>2.2999999999999998</v>
      </c>
      <c r="AJ125" s="269">
        <v>2.1</v>
      </c>
      <c r="AK125" s="269">
        <v>2.1</v>
      </c>
      <c r="AL125" s="269">
        <v>2.2000000000000002</v>
      </c>
      <c r="AM125" s="269">
        <v>2.2000000000000002</v>
      </c>
      <c r="AN125" s="269">
        <f>_xlfn.IFNA(VLOOKUP(C125,'INFORM Severity - hidden'!$C$5:$G$155,5,FALSE),"-")</f>
        <v>2.2000000000000002</v>
      </c>
    </row>
    <row r="126" spans="1:40" x14ac:dyDescent="0.25">
      <c r="A126" t="s">
        <v>506</v>
      </c>
      <c r="B126" t="s">
        <v>2020</v>
      </c>
      <c r="C126" t="s">
        <v>2021</v>
      </c>
      <c r="D126" s="269" t="str">
        <f t="shared" si="1"/>
        <v>Stable</v>
      </c>
      <c r="E126" s="269" t="s">
        <v>7404</v>
      </c>
      <c r="F126" s="269">
        <v>3</v>
      </c>
      <c r="G126" s="269">
        <v>3</v>
      </c>
      <c r="H126" s="269">
        <v>3</v>
      </c>
      <c r="I126" s="269">
        <v>2.7</v>
      </c>
      <c r="J126" s="269">
        <v>2.8</v>
      </c>
      <c r="K126" s="269">
        <v>2.9</v>
      </c>
      <c r="L126" s="269">
        <v>2.9</v>
      </c>
      <c r="M126" s="269">
        <v>2.9</v>
      </c>
      <c r="N126" s="269">
        <v>2.9</v>
      </c>
      <c r="O126" s="269">
        <v>2.8</v>
      </c>
      <c r="P126" s="269">
        <v>2.8</v>
      </c>
      <c r="Q126" s="269">
        <v>2.6</v>
      </c>
      <c r="R126" s="269">
        <v>2.6</v>
      </c>
      <c r="S126" s="269">
        <v>2.6</v>
      </c>
      <c r="T126" s="269">
        <v>2.6</v>
      </c>
      <c r="U126" s="269">
        <v>2.6</v>
      </c>
      <c r="V126" s="269">
        <v>2.7</v>
      </c>
      <c r="W126" s="269">
        <v>2.7</v>
      </c>
      <c r="X126" s="269">
        <v>3</v>
      </c>
      <c r="Y126" s="269">
        <v>2.9</v>
      </c>
      <c r="Z126" s="269">
        <v>2.9</v>
      </c>
      <c r="AA126" s="269">
        <v>2.8</v>
      </c>
      <c r="AB126" s="269">
        <v>2.8</v>
      </c>
      <c r="AC126" s="269">
        <v>2.8</v>
      </c>
      <c r="AD126" s="269">
        <v>2.8</v>
      </c>
      <c r="AE126" s="269">
        <v>2.8</v>
      </c>
      <c r="AF126" s="269">
        <v>2.8</v>
      </c>
      <c r="AG126" s="269">
        <v>2.8</v>
      </c>
      <c r="AH126" s="269">
        <v>2.8</v>
      </c>
      <c r="AI126" s="269">
        <v>2.9</v>
      </c>
      <c r="AJ126" s="269">
        <v>2.9</v>
      </c>
      <c r="AK126" s="269">
        <v>2.9</v>
      </c>
      <c r="AL126" s="269">
        <v>2.9</v>
      </c>
      <c r="AM126" s="269">
        <v>2.9</v>
      </c>
      <c r="AN126" s="269">
        <f>_xlfn.IFNA(VLOOKUP(C126,'INFORM Severity - hidden'!$C$5:$G$155,5,FALSE),"-")</f>
        <v>2.9</v>
      </c>
    </row>
    <row r="127" spans="1:40" x14ac:dyDescent="0.25">
      <c r="A127" t="s">
        <v>633</v>
      </c>
      <c r="B127" t="s">
        <v>631</v>
      </c>
      <c r="C127" t="s">
        <v>632</v>
      </c>
      <c r="D127" s="269" t="str">
        <f t="shared" si="1"/>
        <v>Stable</v>
      </c>
      <c r="E127" s="269" t="s">
        <v>7404</v>
      </c>
      <c r="F127" s="269" t="s">
        <v>7404</v>
      </c>
      <c r="G127" s="269">
        <v>2.9</v>
      </c>
      <c r="H127" s="269">
        <v>3</v>
      </c>
      <c r="I127" s="269">
        <v>3.1</v>
      </c>
      <c r="J127" s="269">
        <v>3.1</v>
      </c>
      <c r="K127" s="269">
        <v>3.1</v>
      </c>
      <c r="L127" s="269">
        <v>2.7</v>
      </c>
      <c r="M127" s="269">
        <v>2.7</v>
      </c>
      <c r="N127" s="269">
        <v>2.5</v>
      </c>
      <c r="O127" s="269">
        <v>2.5</v>
      </c>
      <c r="P127" s="269">
        <v>2.5</v>
      </c>
      <c r="Q127" s="269">
        <v>2.6</v>
      </c>
      <c r="R127" s="269">
        <v>2.6</v>
      </c>
      <c r="S127" s="269">
        <v>2.7</v>
      </c>
      <c r="T127" s="269">
        <v>2.7</v>
      </c>
      <c r="U127" s="269">
        <v>2.6</v>
      </c>
      <c r="V127" s="269">
        <v>2.7</v>
      </c>
      <c r="W127" s="269">
        <v>2.7</v>
      </c>
      <c r="X127" s="269">
        <v>2.6</v>
      </c>
      <c r="Y127" s="269">
        <v>2.6</v>
      </c>
      <c r="Z127" s="269">
        <v>2.7</v>
      </c>
      <c r="AA127" s="269">
        <v>2.8</v>
      </c>
      <c r="AB127" s="269">
        <v>2.8</v>
      </c>
      <c r="AC127" s="269">
        <v>2.8</v>
      </c>
      <c r="AD127" s="269">
        <v>2.8</v>
      </c>
      <c r="AE127" s="269">
        <v>2.8</v>
      </c>
      <c r="AF127" s="269">
        <v>2.8</v>
      </c>
      <c r="AG127" s="269">
        <v>2.9</v>
      </c>
      <c r="AH127" s="269">
        <v>2.9</v>
      </c>
      <c r="AI127" s="269">
        <v>3</v>
      </c>
      <c r="AJ127" s="269">
        <v>3</v>
      </c>
      <c r="AK127" s="269">
        <v>2.8</v>
      </c>
      <c r="AL127" s="269">
        <v>2.8</v>
      </c>
      <c r="AM127" s="269">
        <v>3</v>
      </c>
      <c r="AN127" s="269">
        <f>_xlfn.IFNA(VLOOKUP(C127,'INFORM Severity - hidden'!$C$5:$G$155,5,FALSE),"-")</f>
        <v>3</v>
      </c>
    </row>
    <row r="128" spans="1:40" x14ac:dyDescent="0.25">
      <c r="A128"/>
      <c r="B128"/>
      <c r="C128" t="s">
        <v>7462</v>
      </c>
      <c r="D128" s="269" t="str">
        <f t="shared" si="1"/>
        <v>-</v>
      </c>
      <c r="E128" s="269" t="s">
        <v>7404</v>
      </c>
      <c r="F128" s="269" t="s">
        <v>7404</v>
      </c>
      <c r="G128" s="269" t="s">
        <v>7404</v>
      </c>
      <c r="H128" s="269" t="s">
        <v>7404</v>
      </c>
      <c r="I128" s="269">
        <v>2.7</v>
      </c>
      <c r="J128" s="269">
        <v>2.6</v>
      </c>
      <c r="K128" s="269" t="s">
        <v>7404</v>
      </c>
      <c r="L128" s="269" t="s">
        <v>7404</v>
      </c>
      <c r="M128" s="269" t="s">
        <v>7404</v>
      </c>
      <c r="N128" s="269" t="s">
        <v>7404</v>
      </c>
      <c r="O128" s="269" t="s">
        <v>7404</v>
      </c>
      <c r="P128" s="269" t="s">
        <v>7404</v>
      </c>
      <c r="Q128" s="269" t="s">
        <v>7404</v>
      </c>
      <c r="R128" s="269" t="s">
        <v>7404</v>
      </c>
      <c r="S128" s="269" t="s">
        <v>7404</v>
      </c>
      <c r="T128" s="269" t="s">
        <v>7404</v>
      </c>
      <c r="U128" s="269" t="s">
        <v>7404</v>
      </c>
      <c r="V128" s="269" t="s">
        <v>7404</v>
      </c>
      <c r="W128" s="269" t="s">
        <v>7404</v>
      </c>
      <c r="X128" s="269" t="s">
        <v>7404</v>
      </c>
      <c r="Y128" s="269" t="s">
        <v>7404</v>
      </c>
      <c r="Z128" s="269" t="s">
        <v>7404</v>
      </c>
      <c r="AA128" s="269" t="s">
        <v>7404</v>
      </c>
      <c r="AB128" s="269" t="s">
        <v>7404</v>
      </c>
      <c r="AC128" s="269" t="s">
        <v>7404</v>
      </c>
      <c r="AD128" s="269" t="s">
        <v>7404</v>
      </c>
      <c r="AE128" s="269" t="s">
        <v>7404</v>
      </c>
      <c r="AF128" s="269" t="s">
        <v>7404</v>
      </c>
      <c r="AG128" s="269" t="s">
        <v>7404</v>
      </c>
      <c r="AH128" s="269" t="s">
        <v>7404</v>
      </c>
      <c r="AI128" s="269" t="s">
        <v>7404</v>
      </c>
      <c r="AJ128" s="269" t="s">
        <v>7404</v>
      </c>
      <c r="AK128" s="269" t="s">
        <v>7404</v>
      </c>
      <c r="AL128" s="269" t="s">
        <v>7404</v>
      </c>
      <c r="AM128" s="269" t="s">
        <v>7404</v>
      </c>
      <c r="AN128" s="269" t="str">
        <f>_xlfn.IFNA(VLOOKUP(C128,'INFORM Severity - hidden'!$C$5:$G$155,5,FALSE),"-")</f>
        <v>-</v>
      </c>
    </row>
    <row r="129" spans="1:40" x14ac:dyDescent="0.25">
      <c r="A129" t="s">
        <v>3007</v>
      </c>
      <c r="B129" t="s">
        <v>3005</v>
      </c>
      <c r="C129" t="s">
        <v>3006</v>
      </c>
      <c r="D129" s="269" t="str">
        <f t="shared" si="1"/>
        <v>Decreasing</v>
      </c>
      <c r="E129" s="269" t="s">
        <v>7404</v>
      </c>
      <c r="F129" s="269" t="s">
        <v>7404</v>
      </c>
      <c r="G129" s="269" t="s">
        <v>7404</v>
      </c>
      <c r="H129" s="269" t="s">
        <v>7404</v>
      </c>
      <c r="I129" s="269" t="s">
        <v>7404</v>
      </c>
      <c r="J129" s="269" t="s">
        <v>7404</v>
      </c>
      <c r="K129" s="269" t="s">
        <v>7404</v>
      </c>
      <c r="L129" s="269" t="s">
        <v>7404</v>
      </c>
      <c r="M129" s="269" t="s">
        <v>7404</v>
      </c>
      <c r="N129" s="269" t="s">
        <v>7404</v>
      </c>
      <c r="O129" s="269" t="s">
        <v>7404</v>
      </c>
      <c r="P129" s="269" t="s">
        <v>7404</v>
      </c>
      <c r="Q129" s="269" t="s">
        <v>7404</v>
      </c>
      <c r="R129" s="269" t="s">
        <v>7404</v>
      </c>
      <c r="S129" s="269" t="s">
        <v>7404</v>
      </c>
      <c r="T129" s="269" t="s">
        <v>7404</v>
      </c>
      <c r="U129" s="269" t="s">
        <v>7404</v>
      </c>
      <c r="V129" s="269" t="s">
        <v>7404</v>
      </c>
      <c r="W129" s="269" t="s">
        <v>7404</v>
      </c>
      <c r="X129" s="269" t="s">
        <v>7404</v>
      </c>
      <c r="Y129" s="269" t="s">
        <v>7404</v>
      </c>
      <c r="Z129" s="269" t="s">
        <v>7404</v>
      </c>
      <c r="AA129" s="269" t="s">
        <v>7404</v>
      </c>
      <c r="AB129" s="269" t="s">
        <v>7404</v>
      </c>
      <c r="AC129" s="269" t="s">
        <v>7404</v>
      </c>
      <c r="AD129" s="269" t="s">
        <v>7404</v>
      </c>
      <c r="AE129" s="269">
        <v>1.6</v>
      </c>
      <c r="AF129" s="269">
        <v>1.6</v>
      </c>
      <c r="AG129" s="269">
        <v>1.6</v>
      </c>
      <c r="AH129" s="269">
        <v>1.7</v>
      </c>
      <c r="AI129" s="269">
        <v>1.8</v>
      </c>
      <c r="AJ129" s="269">
        <v>1.8</v>
      </c>
      <c r="AK129" s="269">
        <v>1.8</v>
      </c>
      <c r="AL129" s="269">
        <v>1.7</v>
      </c>
      <c r="AM129" s="269">
        <v>1.7</v>
      </c>
      <c r="AN129" s="269">
        <f>_xlfn.IFNA(VLOOKUP(C129,'INFORM Severity - hidden'!$C$5:$G$155,5,FALSE),"-")</f>
        <v>1.7</v>
      </c>
    </row>
    <row r="130" spans="1:40" x14ac:dyDescent="0.25">
      <c r="A130" t="s">
        <v>1643</v>
      </c>
      <c r="B130" t="s">
        <v>1641</v>
      </c>
      <c r="C130" t="s">
        <v>1642</v>
      </c>
      <c r="D130" s="269" t="str">
        <f t="shared" si="1"/>
        <v>Stable</v>
      </c>
      <c r="E130" s="269" t="s">
        <v>7404</v>
      </c>
      <c r="F130" s="269" t="s">
        <v>7404</v>
      </c>
      <c r="G130" s="269" t="s">
        <v>7404</v>
      </c>
      <c r="H130" s="269" t="s">
        <v>7404</v>
      </c>
      <c r="I130" s="269" t="s">
        <v>7404</v>
      </c>
      <c r="J130" s="269" t="s">
        <v>7404</v>
      </c>
      <c r="K130" s="269" t="s">
        <v>7404</v>
      </c>
      <c r="L130" s="269" t="s">
        <v>7404</v>
      </c>
      <c r="M130" s="269" t="s">
        <v>7404</v>
      </c>
      <c r="N130" s="269" t="s">
        <v>7404</v>
      </c>
      <c r="O130" s="269" t="s">
        <v>7404</v>
      </c>
      <c r="P130" s="269" t="s">
        <v>7404</v>
      </c>
      <c r="Q130" s="269" t="s">
        <v>7404</v>
      </c>
      <c r="R130" s="269">
        <v>2.2000000000000002</v>
      </c>
      <c r="S130" s="269">
        <v>2.1</v>
      </c>
      <c r="T130" s="269">
        <v>2.1</v>
      </c>
      <c r="U130" s="269">
        <v>2.1</v>
      </c>
      <c r="V130" s="269">
        <v>2.1</v>
      </c>
      <c r="W130" s="269">
        <v>2.1</v>
      </c>
      <c r="X130" s="269">
        <v>2.1</v>
      </c>
      <c r="Y130" s="269">
        <v>2.1</v>
      </c>
      <c r="Z130" s="269">
        <v>2</v>
      </c>
      <c r="AA130" s="269">
        <v>2.1</v>
      </c>
      <c r="AB130" s="269">
        <v>2.1</v>
      </c>
      <c r="AC130" s="269">
        <v>2.1</v>
      </c>
      <c r="AD130" s="269">
        <v>2.1</v>
      </c>
      <c r="AE130" s="269">
        <v>2.1</v>
      </c>
      <c r="AF130" s="269">
        <v>2.1</v>
      </c>
      <c r="AG130" s="269">
        <v>2.1</v>
      </c>
      <c r="AH130" s="269">
        <v>2.1</v>
      </c>
      <c r="AI130" s="269">
        <v>2.2999999999999998</v>
      </c>
      <c r="AJ130" s="269">
        <v>2.2999999999999998</v>
      </c>
      <c r="AK130" s="269">
        <v>2.2999999999999998</v>
      </c>
      <c r="AL130" s="269">
        <v>2.2000000000000002</v>
      </c>
      <c r="AM130" s="269">
        <v>2.2000000000000002</v>
      </c>
      <c r="AN130" s="269">
        <f>_xlfn.IFNA(VLOOKUP(C130,'INFORM Severity - hidden'!$C$5:$G$155,5,FALSE),"-")</f>
        <v>2.4</v>
      </c>
    </row>
    <row r="131" spans="1:40" x14ac:dyDescent="0.25">
      <c r="A131" t="s">
        <v>268</v>
      </c>
      <c r="B131" t="s">
        <v>266</v>
      </c>
      <c r="C131" t="s">
        <v>267</v>
      </c>
      <c r="D131" s="269" t="str">
        <f t="shared" ref="D131:D194" si="2">IF(AN131="-","-",IFERROR(IF(ROUND(AVERAGE(AL131:AN131),1)=ROUND(AVERAGE(AI131:AK131),1),"Stable",IF(ROUND(AVERAGE(AL131:AN131),1)&lt;ROUND(AVERAGE(AI131:AK131),1),"Decreasing",IF(ROUND(AVERAGE(AL131:AN131),1)&gt;ROUND(AVERAGE(AI131:AK131),1),"Increasing"))),"-"))</f>
        <v>Stable</v>
      </c>
      <c r="E131" s="269" t="s">
        <v>7404</v>
      </c>
      <c r="F131" s="269">
        <v>3.1</v>
      </c>
      <c r="G131" s="269">
        <v>3.2</v>
      </c>
      <c r="H131" s="269">
        <v>3.5</v>
      </c>
      <c r="I131" s="269">
        <v>3.5</v>
      </c>
      <c r="J131" s="269">
        <v>3.5</v>
      </c>
      <c r="K131" s="269">
        <v>3.5</v>
      </c>
      <c r="L131" s="269">
        <v>3.5</v>
      </c>
      <c r="M131" s="269">
        <v>3.5</v>
      </c>
      <c r="N131" s="269">
        <v>3.6</v>
      </c>
      <c r="O131" s="269">
        <v>3.6</v>
      </c>
      <c r="P131" s="269">
        <v>3.6</v>
      </c>
      <c r="Q131" s="269">
        <v>3.6</v>
      </c>
      <c r="R131" s="269">
        <v>3.6</v>
      </c>
      <c r="S131" s="269">
        <v>3.6</v>
      </c>
      <c r="T131" s="269">
        <v>3.6</v>
      </c>
      <c r="U131" s="269">
        <v>3.6</v>
      </c>
      <c r="V131" s="269">
        <v>3.6</v>
      </c>
      <c r="W131" s="269">
        <v>3.7</v>
      </c>
      <c r="X131" s="269">
        <v>3.7</v>
      </c>
      <c r="Y131" s="269">
        <v>3.7</v>
      </c>
      <c r="Z131" s="269">
        <v>3.8</v>
      </c>
      <c r="AA131" s="269">
        <v>3.7</v>
      </c>
      <c r="AB131" s="269">
        <v>3.7</v>
      </c>
      <c r="AC131" s="269">
        <v>3.7</v>
      </c>
      <c r="AD131" s="269">
        <v>3.7</v>
      </c>
      <c r="AE131" s="269">
        <v>3.7</v>
      </c>
      <c r="AF131" s="269">
        <v>3.7</v>
      </c>
      <c r="AG131" s="269">
        <v>3.7</v>
      </c>
      <c r="AH131" s="269">
        <v>3.8</v>
      </c>
      <c r="AI131" s="269">
        <v>3.9</v>
      </c>
      <c r="AJ131" s="269">
        <v>3.9</v>
      </c>
      <c r="AK131" s="269">
        <v>3.9</v>
      </c>
      <c r="AL131" s="269">
        <v>3.9</v>
      </c>
      <c r="AM131" s="269">
        <v>3.9</v>
      </c>
      <c r="AN131" s="269">
        <f>_xlfn.IFNA(VLOOKUP(C131,'INFORM Severity - hidden'!$C$5:$G$155,5,FALSE),"-")</f>
        <v>3.9</v>
      </c>
    </row>
    <row r="132" spans="1:40" x14ac:dyDescent="0.25">
      <c r="A132" t="s">
        <v>268</v>
      </c>
      <c r="B132" t="s">
        <v>284</v>
      </c>
      <c r="C132" t="s">
        <v>285</v>
      </c>
      <c r="D132" s="269" t="str">
        <f t="shared" si="2"/>
        <v>Stable</v>
      </c>
      <c r="E132" s="269" t="s">
        <v>7404</v>
      </c>
      <c r="F132" s="269">
        <v>3.1</v>
      </c>
      <c r="G132" s="269">
        <v>3.2</v>
      </c>
      <c r="H132" s="269">
        <v>3.2</v>
      </c>
      <c r="I132" s="269">
        <v>3.2</v>
      </c>
      <c r="J132" s="269">
        <v>3.3</v>
      </c>
      <c r="K132" s="269">
        <v>3.3</v>
      </c>
      <c r="L132" s="269">
        <v>3.3</v>
      </c>
      <c r="M132" s="269">
        <v>3.3</v>
      </c>
      <c r="N132" s="269">
        <v>3.4</v>
      </c>
      <c r="O132" s="269">
        <v>3.4</v>
      </c>
      <c r="P132" s="269">
        <v>3.4</v>
      </c>
      <c r="Q132" s="269">
        <v>3.4</v>
      </c>
      <c r="R132" s="269">
        <v>3.4</v>
      </c>
      <c r="S132" s="269">
        <v>3.4</v>
      </c>
      <c r="T132" s="269">
        <v>3.4</v>
      </c>
      <c r="U132" s="269">
        <v>3.4</v>
      </c>
      <c r="V132" s="269">
        <v>3.4</v>
      </c>
      <c r="W132" s="269">
        <v>3.5</v>
      </c>
      <c r="X132" s="269">
        <v>3.5</v>
      </c>
      <c r="Y132" s="269">
        <v>3.4</v>
      </c>
      <c r="Z132" s="269">
        <v>3.4</v>
      </c>
      <c r="AA132" s="269">
        <v>3.4</v>
      </c>
      <c r="AB132" s="269">
        <v>3.4</v>
      </c>
      <c r="AC132" s="269">
        <v>2.9</v>
      </c>
      <c r="AD132" s="269">
        <v>2.9</v>
      </c>
      <c r="AE132" s="269">
        <v>2.9</v>
      </c>
      <c r="AF132" s="269">
        <v>2.9</v>
      </c>
      <c r="AG132" s="269">
        <v>2.9</v>
      </c>
      <c r="AH132" s="269">
        <v>3</v>
      </c>
      <c r="AI132" s="269">
        <v>3.1</v>
      </c>
      <c r="AJ132" s="269">
        <v>3.1</v>
      </c>
      <c r="AK132" s="269">
        <v>3.1</v>
      </c>
      <c r="AL132" s="269">
        <v>3.1</v>
      </c>
      <c r="AM132" s="269">
        <v>3.1</v>
      </c>
      <c r="AN132" s="269">
        <f>_xlfn.IFNA(VLOOKUP(C132,'INFORM Severity - hidden'!$C$5:$G$155,5,FALSE),"-")</f>
        <v>3.1</v>
      </c>
    </row>
    <row r="133" spans="1:40" x14ac:dyDescent="0.25">
      <c r="A133" t="s">
        <v>268</v>
      </c>
      <c r="B133" t="s">
        <v>293</v>
      </c>
      <c r="C133" t="s">
        <v>294</v>
      </c>
      <c r="D133" s="269" t="str">
        <f t="shared" si="2"/>
        <v>Decreasing</v>
      </c>
      <c r="E133" s="269" t="s">
        <v>7404</v>
      </c>
      <c r="F133" s="269">
        <v>2.4</v>
      </c>
      <c r="G133" s="269">
        <v>2.6</v>
      </c>
      <c r="H133" s="269">
        <v>3</v>
      </c>
      <c r="I133" s="269">
        <v>3</v>
      </c>
      <c r="J133" s="269">
        <v>3</v>
      </c>
      <c r="K133" s="269">
        <v>3</v>
      </c>
      <c r="L133" s="269">
        <v>3</v>
      </c>
      <c r="M133" s="269">
        <v>3</v>
      </c>
      <c r="N133" s="269">
        <v>3.1</v>
      </c>
      <c r="O133" s="269">
        <v>3.1</v>
      </c>
      <c r="P133" s="269">
        <v>3.1</v>
      </c>
      <c r="Q133" s="269">
        <v>3.1</v>
      </c>
      <c r="R133" s="269">
        <v>3.1</v>
      </c>
      <c r="S133" s="269">
        <v>3.2</v>
      </c>
      <c r="T133" s="269">
        <v>3.2</v>
      </c>
      <c r="U133" s="269">
        <v>3.2</v>
      </c>
      <c r="V133" s="269">
        <v>3.2</v>
      </c>
      <c r="W133" s="269">
        <v>3.3</v>
      </c>
      <c r="X133" s="269">
        <v>3.2</v>
      </c>
      <c r="Y133" s="269">
        <v>3.2</v>
      </c>
      <c r="Z133" s="269">
        <v>3.2</v>
      </c>
      <c r="AA133" s="269">
        <v>3.2</v>
      </c>
      <c r="AB133" s="269">
        <v>3.2</v>
      </c>
      <c r="AC133" s="269">
        <v>3.2</v>
      </c>
      <c r="AD133" s="269">
        <v>3.2</v>
      </c>
      <c r="AE133" s="269">
        <v>3.2</v>
      </c>
      <c r="AF133" s="269">
        <v>3.2</v>
      </c>
      <c r="AG133" s="269">
        <v>3.2</v>
      </c>
      <c r="AH133" s="269">
        <v>3.3</v>
      </c>
      <c r="AI133" s="269">
        <v>3.4</v>
      </c>
      <c r="AJ133" s="269">
        <v>3.4</v>
      </c>
      <c r="AK133" s="269">
        <v>3.4</v>
      </c>
      <c r="AL133" s="269">
        <v>3.3</v>
      </c>
      <c r="AM133" s="269">
        <v>3.3</v>
      </c>
      <c r="AN133" s="269">
        <f>_xlfn.IFNA(VLOOKUP(C133,'INFORM Severity - hidden'!$C$5:$G$155,5,FALSE),"-")</f>
        <v>3.3</v>
      </c>
    </row>
    <row r="134" spans="1:40" x14ac:dyDescent="0.25">
      <c r="A134" t="s">
        <v>268</v>
      </c>
      <c r="B134" t="s">
        <v>1492</v>
      </c>
      <c r="C134" t="s">
        <v>1493</v>
      </c>
      <c r="D134" s="269" t="str">
        <f t="shared" si="2"/>
        <v>Stable</v>
      </c>
      <c r="E134" s="269" t="s">
        <v>7404</v>
      </c>
      <c r="F134" s="269" t="s">
        <v>7404</v>
      </c>
      <c r="G134" s="269" t="s">
        <v>7404</v>
      </c>
      <c r="H134" s="269" t="s">
        <v>7404</v>
      </c>
      <c r="I134" s="269" t="s">
        <v>7404</v>
      </c>
      <c r="J134" s="269" t="s">
        <v>7404</v>
      </c>
      <c r="K134" s="269" t="s">
        <v>7404</v>
      </c>
      <c r="L134" s="269" t="s">
        <v>7404</v>
      </c>
      <c r="M134" s="269" t="s">
        <v>7404</v>
      </c>
      <c r="N134" s="269" t="s">
        <v>7404</v>
      </c>
      <c r="O134" s="269" t="s">
        <v>7404</v>
      </c>
      <c r="P134" s="269">
        <v>2.5</v>
      </c>
      <c r="Q134" s="269">
        <v>2.5</v>
      </c>
      <c r="R134" s="269">
        <v>2.6</v>
      </c>
      <c r="S134" s="269">
        <v>2.5</v>
      </c>
      <c r="T134" s="269">
        <v>2.5</v>
      </c>
      <c r="U134" s="269">
        <v>2.5</v>
      </c>
      <c r="V134" s="269">
        <v>2.6</v>
      </c>
      <c r="W134" s="269">
        <v>2.5</v>
      </c>
      <c r="X134" s="269">
        <v>2.5</v>
      </c>
      <c r="Y134" s="269">
        <v>2.5</v>
      </c>
      <c r="Z134" s="269">
        <v>2.5</v>
      </c>
      <c r="AA134" s="269">
        <v>2.4</v>
      </c>
      <c r="AB134" s="269">
        <v>2.5</v>
      </c>
      <c r="AC134" s="269">
        <v>2.7</v>
      </c>
      <c r="AD134" s="269">
        <v>2.7</v>
      </c>
      <c r="AE134" s="269">
        <v>2.7</v>
      </c>
      <c r="AF134" s="269">
        <v>2.7</v>
      </c>
      <c r="AG134" s="269">
        <v>2.7</v>
      </c>
      <c r="AH134" s="269">
        <v>2.7</v>
      </c>
      <c r="AI134" s="269">
        <v>2.8</v>
      </c>
      <c r="AJ134" s="269">
        <v>2.8</v>
      </c>
      <c r="AK134" s="269">
        <v>2.8</v>
      </c>
      <c r="AL134" s="269">
        <v>2.8</v>
      </c>
      <c r="AM134" s="269">
        <v>2.8</v>
      </c>
      <c r="AN134" s="269">
        <f>_xlfn.IFNA(VLOOKUP(C134,'INFORM Severity - hidden'!$C$5:$G$155,5,FALSE),"-")</f>
        <v>2.8</v>
      </c>
    </row>
    <row r="135" spans="1:40" x14ac:dyDescent="0.25">
      <c r="A135"/>
      <c r="B135"/>
      <c r="C135" t="s">
        <v>7463</v>
      </c>
      <c r="D135" s="269" t="str">
        <f t="shared" si="2"/>
        <v>-</v>
      </c>
      <c r="E135" s="269" t="s">
        <v>7404</v>
      </c>
      <c r="F135" s="269" t="s">
        <v>7404</v>
      </c>
      <c r="G135" s="269" t="s">
        <v>7404</v>
      </c>
      <c r="H135" s="269" t="s">
        <v>7404</v>
      </c>
      <c r="I135" s="269" t="s">
        <v>7404</v>
      </c>
      <c r="J135" s="269" t="s">
        <v>7404</v>
      </c>
      <c r="K135" s="269" t="s">
        <v>7404</v>
      </c>
      <c r="L135" s="269" t="s">
        <v>7404</v>
      </c>
      <c r="M135" s="269" t="s">
        <v>7404</v>
      </c>
      <c r="N135" s="269" t="s">
        <v>7404</v>
      </c>
      <c r="O135" s="269" t="s">
        <v>7404</v>
      </c>
      <c r="P135" s="269" t="s">
        <v>7404</v>
      </c>
      <c r="Q135" s="269" t="s">
        <v>7404</v>
      </c>
      <c r="R135" s="269" t="s">
        <v>7404</v>
      </c>
      <c r="S135" s="269" t="s">
        <v>7404</v>
      </c>
      <c r="T135" s="269" t="s">
        <v>7404</v>
      </c>
      <c r="U135" s="269" t="s">
        <v>7404</v>
      </c>
      <c r="V135" s="269" t="s">
        <v>7404</v>
      </c>
      <c r="W135" s="269" t="s">
        <v>7404</v>
      </c>
      <c r="X135" s="269" t="s">
        <v>7404</v>
      </c>
      <c r="Y135" s="269" t="s">
        <v>7404</v>
      </c>
      <c r="Z135" s="269">
        <v>2.9</v>
      </c>
      <c r="AA135" s="269">
        <v>2.9</v>
      </c>
      <c r="AB135" s="269">
        <v>2.9</v>
      </c>
      <c r="AC135" s="269">
        <v>2.9</v>
      </c>
      <c r="AD135" s="269" t="s">
        <v>7404</v>
      </c>
      <c r="AE135" s="269" t="s">
        <v>7404</v>
      </c>
      <c r="AF135" s="269" t="s">
        <v>7404</v>
      </c>
      <c r="AG135" s="269" t="s">
        <v>7404</v>
      </c>
      <c r="AH135" s="269" t="s">
        <v>7404</v>
      </c>
      <c r="AI135" s="269" t="s">
        <v>7404</v>
      </c>
      <c r="AJ135" s="269" t="s">
        <v>7404</v>
      </c>
      <c r="AK135" s="269" t="s">
        <v>7404</v>
      </c>
      <c r="AL135" s="269" t="s">
        <v>7404</v>
      </c>
      <c r="AM135" s="269" t="s">
        <v>7404</v>
      </c>
      <c r="AN135" s="269" t="str">
        <f>_xlfn.IFNA(VLOOKUP(C135,'INFORM Severity - hidden'!$C$5:$G$155,5,FALSE),"-")</f>
        <v>-</v>
      </c>
    </row>
    <row r="136" spans="1:40" x14ac:dyDescent="0.25">
      <c r="A136" t="s">
        <v>1158</v>
      </c>
      <c r="B136" t="s">
        <v>1190</v>
      </c>
      <c r="C136" t="s">
        <v>1191</v>
      </c>
      <c r="D136" s="269" t="str">
        <f t="shared" si="2"/>
        <v>Stable</v>
      </c>
      <c r="E136" s="269">
        <v>3.5</v>
      </c>
      <c r="F136" s="269">
        <v>3.5</v>
      </c>
      <c r="G136" s="269">
        <v>4</v>
      </c>
      <c r="H136" s="269">
        <v>4.0999999999999996</v>
      </c>
      <c r="I136" s="269">
        <v>3.8</v>
      </c>
      <c r="J136" s="269">
        <v>3.8</v>
      </c>
      <c r="K136" s="269">
        <v>4.0999999999999996</v>
      </c>
      <c r="L136" s="269">
        <v>4.0999999999999996</v>
      </c>
      <c r="M136" s="269">
        <v>4.0999999999999996</v>
      </c>
      <c r="N136" s="269">
        <v>4.0999999999999996</v>
      </c>
      <c r="O136" s="269">
        <v>4.0999999999999996</v>
      </c>
      <c r="P136" s="269">
        <v>4.0999999999999996</v>
      </c>
      <c r="Q136" s="269">
        <v>4</v>
      </c>
      <c r="R136" s="269">
        <v>4</v>
      </c>
      <c r="S136" s="269">
        <v>3.7</v>
      </c>
      <c r="T136" s="269">
        <v>4.2</v>
      </c>
      <c r="U136" s="269">
        <v>4.0999999999999996</v>
      </c>
      <c r="V136" s="269">
        <v>4.2</v>
      </c>
      <c r="W136" s="269">
        <v>4.2</v>
      </c>
      <c r="X136" s="269">
        <v>4.2</v>
      </c>
      <c r="Y136" s="269">
        <v>4.2</v>
      </c>
      <c r="Z136" s="269">
        <v>4.2</v>
      </c>
      <c r="AA136" s="269">
        <v>4</v>
      </c>
      <c r="AB136" s="269">
        <v>4</v>
      </c>
      <c r="AC136" s="269">
        <v>4</v>
      </c>
      <c r="AD136" s="269">
        <v>4.0999999999999996</v>
      </c>
      <c r="AE136" s="269">
        <v>4.0999999999999996</v>
      </c>
      <c r="AF136" s="269">
        <v>4.0999999999999996</v>
      </c>
      <c r="AG136" s="269">
        <v>4.0999999999999996</v>
      </c>
      <c r="AH136" s="269">
        <v>4.0999999999999996</v>
      </c>
      <c r="AI136" s="269">
        <v>4.2</v>
      </c>
      <c r="AJ136" s="269">
        <v>4.3</v>
      </c>
      <c r="AK136" s="269">
        <v>4.3</v>
      </c>
      <c r="AL136" s="269">
        <v>4.3</v>
      </c>
      <c r="AM136" s="269">
        <v>4.3</v>
      </c>
      <c r="AN136" s="269">
        <f>_xlfn.IFNA(VLOOKUP(C136,'INFORM Severity - hidden'!$C$5:$G$155,5,FALSE),"-")</f>
        <v>4.3</v>
      </c>
    </row>
    <row r="137" spans="1:40" x14ac:dyDescent="0.25">
      <c r="A137"/>
      <c r="B137"/>
      <c r="C137" t="s">
        <v>7464</v>
      </c>
      <c r="D137" s="269" t="str">
        <f t="shared" si="2"/>
        <v>-</v>
      </c>
      <c r="E137" s="269">
        <v>3.6</v>
      </c>
      <c r="F137" s="269">
        <v>3.6</v>
      </c>
      <c r="G137" s="269">
        <v>3.5</v>
      </c>
      <c r="H137" s="269">
        <v>3.6</v>
      </c>
      <c r="I137" s="269" t="s">
        <v>7404</v>
      </c>
      <c r="J137" s="269" t="s">
        <v>7404</v>
      </c>
      <c r="K137" s="269" t="s">
        <v>7404</v>
      </c>
      <c r="L137" s="269" t="s">
        <v>7404</v>
      </c>
      <c r="M137" s="269" t="s">
        <v>7404</v>
      </c>
      <c r="N137" s="269" t="s">
        <v>7404</v>
      </c>
      <c r="O137" s="269" t="s">
        <v>7404</v>
      </c>
      <c r="P137" s="269" t="s">
        <v>7404</v>
      </c>
      <c r="Q137" s="269" t="s">
        <v>7404</v>
      </c>
      <c r="R137" s="269" t="s">
        <v>7404</v>
      </c>
      <c r="S137" s="269" t="s">
        <v>7404</v>
      </c>
      <c r="T137" s="269" t="s">
        <v>7404</v>
      </c>
      <c r="U137" s="269" t="s">
        <v>7404</v>
      </c>
      <c r="V137" s="269" t="s">
        <v>7404</v>
      </c>
      <c r="W137" s="269" t="s">
        <v>7404</v>
      </c>
      <c r="X137" s="269" t="s">
        <v>7404</v>
      </c>
      <c r="Y137" s="269" t="s">
        <v>7404</v>
      </c>
      <c r="Z137" s="269" t="s">
        <v>7404</v>
      </c>
      <c r="AA137" s="269" t="s">
        <v>7404</v>
      </c>
      <c r="AB137" s="269" t="s">
        <v>7404</v>
      </c>
      <c r="AC137" s="269" t="s">
        <v>7404</v>
      </c>
      <c r="AD137" s="269" t="s">
        <v>7404</v>
      </c>
      <c r="AE137" s="269" t="s">
        <v>7404</v>
      </c>
      <c r="AF137" s="269" t="s">
        <v>7404</v>
      </c>
      <c r="AG137" s="269" t="s">
        <v>7404</v>
      </c>
      <c r="AH137" s="269" t="s">
        <v>7404</v>
      </c>
      <c r="AI137" s="269" t="s">
        <v>7404</v>
      </c>
      <c r="AJ137" s="269" t="s">
        <v>7404</v>
      </c>
      <c r="AK137" s="269" t="s">
        <v>7404</v>
      </c>
      <c r="AL137" s="269" t="s">
        <v>7404</v>
      </c>
      <c r="AM137" s="269" t="s">
        <v>7404</v>
      </c>
      <c r="AN137" s="269" t="str">
        <f>_xlfn.IFNA(VLOOKUP(C137,'INFORM Severity - hidden'!$C$5:$G$155,5,FALSE),"-")</f>
        <v>-</v>
      </c>
    </row>
    <row r="138" spans="1:40" x14ac:dyDescent="0.25">
      <c r="A138" t="s">
        <v>1158</v>
      </c>
      <c r="B138" t="s">
        <v>1179</v>
      </c>
      <c r="C138" t="s">
        <v>1180</v>
      </c>
      <c r="D138" s="269" t="str">
        <f t="shared" si="2"/>
        <v>Increasing</v>
      </c>
      <c r="E138" s="269">
        <v>2.1</v>
      </c>
      <c r="F138" s="269">
        <v>2</v>
      </c>
      <c r="G138" s="269">
        <v>2.7</v>
      </c>
      <c r="H138" s="269">
        <v>2.8</v>
      </c>
      <c r="I138" s="269">
        <v>2.8</v>
      </c>
      <c r="J138" s="269">
        <v>2.8</v>
      </c>
      <c r="K138" s="269">
        <v>2.8</v>
      </c>
      <c r="L138" s="269">
        <v>2.8</v>
      </c>
      <c r="M138" s="269">
        <v>2.8</v>
      </c>
      <c r="N138" s="269">
        <v>2.8</v>
      </c>
      <c r="O138" s="269" t="s">
        <v>7404</v>
      </c>
      <c r="P138" s="269" t="s">
        <v>7404</v>
      </c>
      <c r="Q138" s="269" t="s">
        <v>7404</v>
      </c>
      <c r="R138" s="269" t="s">
        <v>7404</v>
      </c>
      <c r="S138" s="269" t="s">
        <v>7404</v>
      </c>
      <c r="T138" s="269" t="s">
        <v>7404</v>
      </c>
      <c r="U138" s="269" t="s">
        <v>7404</v>
      </c>
      <c r="V138" s="269" t="s">
        <v>7404</v>
      </c>
      <c r="W138" s="269" t="s">
        <v>7404</v>
      </c>
      <c r="X138" s="269" t="s">
        <v>7404</v>
      </c>
      <c r="Y138" s="269" t="s">
        <v>7404</v>
      </c>
      <c r="Z138" s="269" t="s">
        <v>7404</v>
      </c>
      <c r="AA138" s="269">
        <v>2.5</v>
      </c>
      <c r="AB138" s="269">
        <v>2.5</v>
      </c>
      <c r="AC138" s="269">
        <v>2.5</v>
      </c>
      <c r="AD138" s="269">
        <v>2.5</v>
      </c>
      <c r="AE138" s="269">
        <v>2.5</v>
      </c>
      <c r="AF138" s="269">
        <v>2.5</v>
      </c>
      <c r="AG138" s="269">
        <v>2.5</v>
      </c>
      <c r="AH138" s="269">
        <v>2.6</v>
      </c>
      <c r="AI138" s="269">
        <v>2.8</v>
      </c>
      <c r="AJ138" s="269">
        <v>3.5</v>
      </c>
      <c r="AK138" s="269">
        <v>3.5</v>
      </c>
      <c r="AL138" s="269">
        <v>3.5</v>
      </c>
      <c r="AM138" s="269">
        <v>3.3</v>
      </c>
      <c r="AN138" s="269">
        <f>_xlfn.IFNA(VLOOKUP(C138,'INFORM Severity - hidden'!$C$5:$G$155,5,FALSE),"-")</f>
        <v>3.3</v>
      </c>
    </row>
    <row r="139" spans="1:40" x14ac:dyDescent="0.25">
      <c r="A139" t="s">
        <v>1158</v>
      </c>
      <c r="B139" t="s">
        <v>1156</v>
      </c>
      <c r="C139" t="s">
        <v>1157</v>
      </c>
      <c r="D139" s="269" t="str">
        <f t="shared" si="2"/>
        <v>Stable</v>
      </c>
      <c r="E139" s="269">
        <v>4</v>
      </c>
      <c r="F139" s="269">
        <v>4</v>
      </c>
      <c r="G139" s="269">
        <v>4</v>
      </c>
      <c r="H139" s="269">
        <v>4.0999999999999996</v>
      </c>
      <c r="I139" s="269">
        <v>4.0999999999999996</v>
      </c>
      <c r="J139" s="269">
        <v>4.0999999999999996</v>
      </c>
      <c r="K139" s="269">
        <v>4.2</v>
      </c>
      <c r="L139" s="269">
        <v>4.0999999999999996</v>
      </c>
      <c r="M139" s="269">
        <v>4.0999999999999996</v>
      </c>
      <c r="N139" s="269">
        <v>4.0999999999999996</v>
      </c>
      <c r="O139" s="269">
        <v>4.0999999999999996</v>
      </c>
      <c r="P139" s="269">
        <v>4.0999999999999996</v>
      </c>
      <c r="Q139" s="269">
        <v>4</v>
      </c>
      <c r="R139" s="269">
        <v>4</v>
      </c>
      <c r="S139" s="269">
        <v>4</v>
      </c>
      <c r="T139" s="269">
        <v>4</v>
      </c>
      <c r="U139" s="269">
        <v>4</v>
      </c>
      <c r="V139" s="269">
        <v>4.0999999999999996</v>
      </c>
      <c r="W139" s="269">
        <v>4.0999999999999996</v>
      </c>
      <c r="X139" s="269">
        <v>4.0999999999999996</v>
      </c>
      <c r="Y139" s="269">
        <v>4.0999999999999996</v>
      </c>
      <c r="Z139" s="269">
        <v>4</v>
      </c>
      <c r="AA139" s="269">
        <v>4.0999999999999996</v>
      </c>
      <c r="AB139" s="269">
        <v>4.0999999999999996</v>
      </c>
      <c r="AC139" s="269">
        <v>4.0999999999999996</v>
      </c>
      <c r="AD139" s="269">
        <v>4</v>
      </c>
      <c r="AE139" s="269">
        <v>4.0999999999999996</v>
      </c>
      <c r="AF139" s="269">
        <v>4.0999999999999996</v>
      </c>
      <c r="AG139" s="269">
        <v>4.0999999999999996</v>
      </c>
      <c r="AH139" s="269">
        <v>4.0999999999999996</v>
      </c>
      <c r="AI139" s="269">
        <v>4.2</v>
      </c>
      <c r="AJ139" s="269">
        <v>4.3</v>
      </c>
      <c r="AK139" s="269">
        <v>4.3</v>
      </c>
      <c r="AL139" s="269">
        <v>4.3</v>
      </c>
      <c r="AM139" s="269">
        <v>4.3</v>
      </c>
      <c r="AN139" s="269">
        <f>_xlfn.IFNA(VLOOKUP(C139,'INFORM Severity - hidden'!$C$5:$G$155,5,FALSE),"-")</f>
        <v>4.3</v>
      </c>
    </row>
    <row r="140" spans="1:40" x14ac:dyDescent="0.25">
      <c r="A140"/>
      <c r="B140"/>
      <c r="C140" t="s">
        <v>7465</v>
      </c>
      <c r="D140" s="269" t="str">
        <f t="shared" si="2"/>
        <v>-</v>
      </c>
      <c r="E140" s="269">
        <v>1.5</v>
      </c>
      <c r="F140" s="269">
        <v>1.5</v>
      </c>
      <c r="G140" s="269" t="s">
        <v>7404</v>
      </c>
      <c r="H140" s="269" t="s">
        <v>7404</v>
      </c>
      <c r="I140" s="269" t="s">
        <v>7404</v>
      </c>
      <c r="J140" s="269" t="s">
        <v>7404</v>
      </c>
      <c r="K140" s="269" t="s">
        <v>7404</v>
      </c>
      <c r="L140" s="269" t="s">
        <v>7404</v>
      </c>
      <c r="M140" s="269" t="s">
        <v>7404</v>
      </c>
      <c r="N140" s="269" t="s">
        <v>7404</v>
      </c>
      <c r="O140" s="269" t="s">
        <v>7404</v>
      </c>
      <c r="P140" s="269" t="s">
        <v>7404</v>
      </c>
      <c r="Q140" s="269" t="s">
        <v>7404</v>
      </c>
      <c r="R140" s="269" t="s">
        <v>7404</v>
      </c>
      <c r="S140" s="269" t="s">
        <v>7404</v>
      </c>
      <c r="T140" s="269" t="s">
        <v>7404</v>
      </c>
      <c r="U140" s="269" t="s">
        <v>7404</v>
      </c>
      <c r="V140" s="269" t="s">
        <v>7404</v>
      </c>
      <c r="W140" s="269" t="s">
        <v>7404</v>
      </c>
      <c r="X140" s="269" t="s">
        <v>7404</v>
      </c>
      <c r="Y140" s="269" t="s">
        <v>7404</v>
      </c>
      <c r="Z140" s="269" t="s">
        <v>7404</v>
      </c>
      <c r="AA140" s="269" t="s">
        <v>7404</v>
      </c>
      <c r="AB140" s="269" t="s">
        <v>7404</v>
      </c>
      <c r="AC140" s="269" t="s">
        <v>7404</v>
      </c>
      <c r="AD140" s="269" t="s">
        <v>7404</v>
      </c>
      <c r="AE140" s="269" t="s">
        <v>7404</v>
      </c>
      <c r="AF140" s="269" t="s">
        <v>7404</v>
      </c>
      <c r="AG140" s="269" t="s">
        <v>7404</v>
      </c>
      <c r="AH140" s="269" t="s">
        <v>7404</v>
      </c>
      <c r="AI140" s="269" t="s">
        <v>7404</v>
      </c>
      <c r="AJ140" s="269" t="s">
        <v>7404</v>
      </c>
      <c r="AK140" s="269" t="s">
        <v>7404</v>
      </c>
      <c r="AL140" s="269" t="s">
        <v>7404</v>
      </c>
      <c r="AM140" s="269" t="s">
        <v>7404</v>
      </c>
      <c r="AN140" s="269" t="str">
        <f>_xlfn.IFNA(VLOOKUP(C140,'INFORM Severity - hidden'!$C$5:$G$155,5,FALSE),"-")</f>
        <v>-</v>
      </c>
    </row>
    <row r="141" spans="1:40" x14ac:dyDescent="0.25">
      <c r="A141" t="s">
        <v>1158</v>
      </c>
      <c r="B141" t="s">
        <v>1506</v>
      </c>
      <c r="C141" t="s">
        <v>1507</v>
      </c>
      <c r="D141" s="269" t="str">
        <f t="shared" si="2"/>
        <v>Increasing</v>
      </c>
      <c r="E141" s="269" t="s">
        <v>7404</v>
      </c>
      <c r="F141" s="269" t="s">
        <v>7404</v>
      </c>
      <c r="G141" s="269" t="s">
        <v>7404</v>
      </c>
      <c r="H141" s="269" t="s">
        <v>7404</v>
      </c>
      <c r="I141" s="269" t="s">
        <v>7404</v>
      </c>
      <c r="J141" s="269" t="s">
        <v>7404</v>
      </c>
      <c r="K141" s="269" t="s">
        <v>7404</v>
      </c>
      <c r="L141" s="269" t="s">
        <v>7404</v>
      </c>
      <c r="M141" s="269" t="s">
        <v>7404</v>
      </c>
      <c r="N141" s="269" t="s">
        <v>7404</v>
      </c>
      <c r="O141" s="269" t="s">
        <v>7404</v>
      </c>
      <c r="P141" s="269" t="s">
        <v>7404</v>
      </c>
      <c r="Q141" s="269" t="s">
        <v>7404</v>
      </c>
      <c r="R141" s="269" t="s">
        <v>7404</v>
      </c>
      <c r="S141" s="269">
        <v>2.5</v>
      </c>
      <c r="T141" s="269">
        <v>2.5</v>
      </c>
      <c r="U141" s="269">
        <v>2.6</v>
      </c>
      <c r="V141" s="269">
        <v>2.6</v>
      </c>
      <c r="W141" s="269">
        <v>2.6</v>
      </c>
      <c r="X141" s="269">
        <v>2.6</v>
      </c>
      <c r="Y141" s="269">
        <v>2.6</v>
      </c>
      <c r="Z141" s="269">
        <v>2.6</v>
      </c>
      <c r="AA141" s="269">
        <v>2.6</v>
      </c>
      <c r="AB141" s="269">
        <v>2.6</v>
      </c>
      <c r="AC141" s="269">
        <v>2.6</v>
      </c>
      <c r="AD141" s="269">
        <v>2.6</v>
      </c>
      <c r="AE141" s="269">
        <v>2.7</v>
      </c>
      <c r="AF141" s="269">
        <v>2.7</v>
      </c>
      <c r="AG141" s="269">
        <v>2.7</v>
      </c>
      <c r="AH141" s="269">
        <v>2.9</v>
      </c>
      <c r="AI141" s="269">
        <v>3</v>
      </c>
      <c r="AJ141" s="269">
        <v>3.9</v>
      </c>
      <c r="AK141" s="269">
        <v>3.9</v>
      </c>
      <c r="AL141" s="269">
        <v>3.8</v>
      </c>
      <c r="AM141" s="269">
        <v>3.7</v>
      </c>
      <c r="AN141" s="269">
        <f>_xlfn.IFNA(VLOOKUP(C141,'INFORM Severity - hidden'!$C$5:$G$155,5,FALSE),"-")</f>
        <v>3.7</v>
      </c>
    </row>
    <row r="142" spans="1:40" x14ac:dyDescent="0.25">
      <c r="A142" t="s">
        <v>1158</v>
      </c>
      <c r="B142" t="s">
        <v>1546</v>
      </c>
      <c r="C142" t="s">
        <v>1547</v>
      </c>
      <c r="D142" s="269" t="str">
        <f t="shared" si="2"/>
        <v>Stable</v>
      </c>
      <c r="E142" s="269" t="s">
        <v>7404</v>
      </c>
      <c r="F142" s="269" t="s">
        <v>7404</v>
      </c>
      <c r="G142" s="269" t="s">
        <v>7404</v>
      </c>
      <c r="H142" s="269" t="s">
        <v>7404</v>
      </c>
      <c r="I142" s="269" t="s">
        <v>7404</v>
      </c>
      <c r="J142" s="269" t="s">
        <v>7404</v>
      </c>
      <c r="K142" s="269" t="s">
        <v>7404</v>
      </c>
      <c r="L142" s="269" t="s">
        <v>7404</v>
      </c>
      <c r="M142" s="269" t="s">
        <v>7404</v>
      </c>
      <c r="N142" s="269" t="s">
        <v>7404</v>
      </c>
      <c r="O142" s="269" t="s">
        <v>7404</v>
      </c>
      <c r="P142" s="269" t="s">
        <v>7404</v>
      </c>
      <c r="Q142" s="269">
        <v>2</v>
      </c>
      <c r="R142" s="269">
        <v>2.4</v>
      </c>
      <c r="S142" s="269">
        <v>2.4</v>
      </c>
      <c r="T142" s="269">
        <v>2.5</v>
      </c>
      <c r="U142" s="269">
        <v>2.5</v>
      </c>
      <c r="V142" s="269">
        <v>2.1</v>
      </c>
      <c r="W142" s="269">
        <v>2.1</v>
      </c>
      <c r="X142" s="269">
        <v>2.1</v>
      </c>
      <c r="Y142" s="269">
        <v>2.1</v>
      </c>
      <c r="Z142" s="269">
        <v>2</v>
      </c>
      <c r="AA142" s="269">
        <v>2.1</v>
      </c>
      <c r="AB142" s="269">
        <v>2.1</v>
      </c>
      <c r="AC142" s="269">
        <v>2.1</v>
      </c>
      <c r="AD142" s="269">
        <v>2.1</v>
      </c>
      <c r="AE142" s="269">
        <v>2.1</v>
      </c>
      <c r="AF142" s="269">
        <v>2.1</v>
      </c>
      <c r="AG142" s="269">
        <v>2.1</v>
      </c>
      <c r="AH142" s="269">
        <v>2</v>
      </c>
      <c r="AI142" s="269">
        <v>2.1</v>
      </c>
      <c r="AJ142" s="269">
        <v>2.1</v>
      </c>
      <c r="AK142" s="269">
        <v>2.1</v>
      </c>
      <c r="AL142" s="269">
        <v>2.1</v>
      </c>
      <c r="AM142" s="269">
        <v>2.1</v>
      </c>
      <c r="AN142" s="269">
        <f>_xlfn.IFNA(VLOOKUP(C142,'INFORM Severity - hidden'!$C$5:$G$155,5,FALSE),"-")</f>
        <v>2.1</v>
      </c>
    </row>
    <row r="143" spans="1:40" x14ac:dyDescent="0.25">
      <c r="A143" t="s">
        <v>32</v>
      </c>
      <c r="B143" t="s">
        <v>30</v>
      </c>
      <c r="C143" t="s">
        <v>31</v>
      </c>
      <c r="D143" s="269" t="str">
        <f t="shared" si="2"/>
        <v>-</v>
      </c>
      <c r="E143" s="269">
        <v>2</v>
      </c>
      <c r="F143" s="269">
        <v>2</v>
      </c>
      <c r="G143" s="269">
        <v>2</v>
      </c>
      <c r="H143" s="269">
        <v>2.4</v>
      </c>
      <c r="I143" s="269">
        <v>2.4</v>
      </c>
      <c r="J143" s="269">
        <v>2.4</v>
      </c>
      <c r="K143" s="269">
        <v>2.4</v>
      </c>
      <c r="L143" s="269">
        <v>2.4</v>
      </c>
      <c r="M143" s="269">
        <v>2.4</v>
      </c>
      <c r="N143" s="269" t="s">
        <v>7404</v>
      </c>
      <c r="O143" s="269" t="s">
        <v>7404</v>
      </c>
      <c r="P143" s="269" t="s">
        <v>7404</v>
      </c>
      <c r="Q143" s="269" t="s">
        <v>7404</v>
      </c>
      <c r="R143" s="269" t="s">
        <v>7404</v>
      </c>
      <c r="S143" s="269" t="s">
        <v>7404</v>
      </c>
      <c r="T143" s="269" t="s">
        <v>7404</v>
      </c>
      <c r="U143" s="269" t="s">
        <v>7404</v>
      </c>
      <c r="V143" s="269" t="s">
        <v>7404</v>
      </c>
      <c r="W143" s="269" t="s">
        <v>7404</v>
      </c>
      <c r="X143" s="269" t="s">
        <v>7404</v>
      </c>
      <c r="Y143" s="269" t="s">
        <v>7404</v>
      </c>
      <c r="Z143" s="269" t="s">
        <v>7404</v>
      </c>
      <c r="AA143" s="269" t="s">
        <v>7404</v>
      </c>
      <c r="AB143" s="269" t="s">
        <v>7404</v>
      </c>
      <c r="AC143" s="269" t="s">
        <v>7404</v>
      </c>
      <c r="AD143" s="269" t="s">
        <v>7404</v>
      </c>
      <c r="AE143" s="269" t="s">
        <v>7404</v>
      </c>
      <c r="AF143" s="269" t="s">
        <v>7404</v>
      </c>
      <c r="AG143" s="269" t="s">
        <v>7404</v>
      </c>
      <c r="AH143" s="269" t="s">
        <v>7404</v>
      </c>
      <c r="AI143" s="269" t="s">
        <v>7404</v>
      </c>
      <c r="AJ143" s="269" t="s">
        <v>7404</v>
      </c>
      <c r="AK143" s="269" t="s">
        <v>7404</v>
      </c>
      <c r="AL143" s="269" t="s">
        <v>7404</v>
      </c>
      <c r="AM143" s="269" t="s">
        <v>7404</v>
      </c>
      <c r="AN143" s="269" t="str">
        <f>_xlfn.IFNA(VLOOKUP(C143,'INFORM Severity - hidden'!$C$5:$G$155,5,FALSE),"-")</f>
        <v>x</v>
      </c>
    </row>
    <row r="144" spans="1:40" x14ac:dyDescent="0.25">
      <c r="A144"/>
      <c r="B144"/>
      <c r="C144" t="s">
        <v>7466</v>
      </c>
      <c r="D144" s="269" t="str">
        <f t="shared" si="2"/>
        <v>-</v>
      </c>
      <c r="E144" s="269" t="s">
        <v>7404</v>
      </c>
      <c r="F144" s="269" t="s">
        <v>7404</v>
      </c>
      <c r="G144" s="269" t="s">
        <v>7404</v>
      </c>
      <c r="H144" s="269" t="s">
        <v>7404</v>
      </c>
      <c r="I144" s="269" t="s">
        <v>7404</v>
      </c>
      <c r="J144" s="269" t="s">
        <v>7404</v>
      </c>
      <c r="K144" s="269" t="s">
        <v>7404</v>
      </c>
      <c r="L144" s="269" t="s">
        <v>7404</v>
      </c>
      <c r="M144" s="269" t="s">
        <v>7404</v>
      </c>
      <c r="N144" s="269" t="s">
        <v>7404</v>
      </c>
      <c r="O144" s="269" t="s">
        <v>7404</v>
      </c>
      <c r="P144" s="269" t="s">
        <v>7404</v>
      </c>
      <c r="Q144" s="269" t="s">
        <v>7404</v>
      </c>
      <c r="R144" s="269" t="s">
        <v>7404</v>
      </c>
      <c r="S144" s="269" t="s">
        <v>7404</v>
      </c>
      <c r="T144" s="269" t="s">
        <v>7404</v>
      </c>
      <c r="U144" s="269" t="s">
        <v>7404</v>
      </c>
      <c r="V144" s="269" t="s">
        <v>7404</v>
      </c>
      <c r="W144" s="269" t="s">
        <v>7404</v>
      </c>
      <c r="X144" s="269" t="s">
        <v>7404</v>
      </c>
      <c r="Y144" s="269" t="s">
        <v>7404</v>
      </c>
      <c r="Z144" s="269" t="s">
        <v>7404</v>
      </c>
      <c r="AA144" s="269" t="s">
        <v>7404</v>
      </c>
      <c r="AB144" s="269">
        <v>2.2000000000000002</v>
      </c>
      <c r="AC144" s="269">
        <v>2.2000000000000002</v>
      </c>
      <c r="AD144" s="269">
        <v>2.2000000000000002</v>
      </c>
      <c r="AE144" s="269">
        <v>2.2000000000000002</v>
      </c>
      <c r="AF144" s="269">
        <v>2.2000000000000002</v>
      </c>
      <c r="AG144" s="269">
        <v>2.2000000000000002</v>
      </c>
      <c r="AH144" s="269">
        <v>2.2999999999999998</v>
      </c>
      <c r="AI144" s="269">
        <v>2.4</v>
      </c>
      <c r="AJ144" s="269">
        <v>2.4</v>
      </c>
      <c r="AK144" s="269">
        <v>2.4</v>
      </c>
      <c r="AL144" s="269" t="s">
        <v>7404</v>
      </c>
      <c r="AM144" s="269" t="s">
        <v>7404</v>
      </c>
      <c r="AN144" s="269" t="str">
        <f>_xlfn.IFNA(VLOOKUP(C144,'INFORM Severity - hidden'!$C$5:$G$155,5,FALSE),"-")</f>
        <v>-</v>
      </c>
    </row>
    <row r="145" spans="1:40" x14ac:dyDescent="0.25">
      <c r="A145"/>
      <c r="B145"/>
      <c r="C145" t="s">
        <v>7467</v>
      </c>
      <c r="D145" s="269" t="str">
        <f t="shared" si="2"/>
        <v>-</v>
      </c>
      <c r="E145" s="269" t="s">
        <v>7404</v>
      </c>
      <c r="F145" s="269" t="s">
        <v>7404</v>
      </c>
      <c r="G145" s="269" t="s">
        <v>7404</v>
      </c>
      <c r="H145" s="269" t="s">
        <v>7404</v>
      </c>
      <c r="I145" s="269" t="s">
        <v>7404</v>
      </c>
      <c r="J145" s="269" t="s">
        <v>7404</v>
      </c>
      <c r="K145" s="269">
        <v>1.9</v>
      </c>
      <c r="L145" s="269">
        <v>1.9</v>
      </c>
      <c r="M145" s="269" t="s">
        <v>7404</v>
      </c>
      <c r="N145" s="269" t="s">
        <v>7404</v>
      </c>
      <c r="O145" s="269" t="s">
        <v>7404</v>
      </c>
      <c r="P145" s="269" t="s">
        <v>7404</v>
      </c>
      <c r="Q145" s="269" t="s">
        <v>7404</v>
      </c>
      <c r="R145" s="269" t="s">
        <v>7404</v>
      </c>
      <c r="S145" s="269" t="s">
        <v>7404</v>
      </c>
      <c r="T145" s="269" t="s">
        <v>7404</v>
      </c>
      <c r="U145" s="269" t="s">
        <v>7404</v>
      </c>
      <c r="V145" s="269" t="s">
        <v>7404</v>
      </c>
      <c r="W145" s="269" t="s">
        <v>7404</v>
      </c>
      <c r="X145" s="269" t="s">
        <v>7404</v>
      </c>
      <c r="Y145" s="269" t="s">
        <v>7404</v>
      </c>
      <c r="Z145" s="269" t="s">
        <v>7404</v>
      </c>
      <c r="AA145" s="269" t="s">
        <v>7404</v>
      </c>
      <c r="AB145" s="269" t="s">
        <v>7404</v>
      </c>
      <c r="AC145" s="269" t="s">
        <v>7404</v>
      </c>
      <c r="AD145" s="269" t="s">
        <v>7404</v>
      </c>
      <c r="AE145" s="269" t="s">
        <v>7404</v>
      </c>
      <c r="AF145" s="269" t="s">
        <v>7404</v>
      </c>
      <c r="AG145" s="269" t="s">
        <v>7404</v>
      </c>
      <c r="AH145" s="269" t="s">
        <v>7404</v>
      </c>
      <c r="AI145" s="269" t="s">
        <v>7404</v>
      </c>
      <c r="AJ145" s="269" t="s">
        <v>7404</v>
      </c>
      <c r="AK145" s="269" t="s">
        <v>7404</v>
      </c>
      <c r="AL145" s="269" t="s">
        <v>7404</v>
      </c>
      <c r="AM145" s="269" t="s">
        <v>7404</v>
      </c>
      <c r="AN145" s="269" t="str">
        <f>_xlfn.IFNA(VLOOKUP(C145,'INFORM Severity - hidden'!$C$5:$G$155,5,FALSE),"-")</f>
        <v>-</v>
      </c>
    </row>
    <row r="146" spans="1:40" x14ac:dyDescent="0.25">
      <c r="A146" t="s">
        <v>219</v>
      </c>
      <c r="B146" t="s">
        <v>217</v>
      </c>
      <c r="C146" t="s">
        <v>218</v>
      </c>
      <c r="D146" s="269" t="str">
        <f t="shared" si="2"/>
        <v>Decreasing</v>
      </c>
      <c r="E146" s="269" t="s">
        <v>7404</v>
      </c>
      <c r="F146" s="269">
        <v>3.2</v>
      </c>
      <c r="G146" s="269">
        <v>3.2</v>
      </c>
      <c r="H146" s="269">
        <v>3.3</v>
      </c>
      <c r="I146" s="269">
        <v>3.3</v>
      </c>
      <c r="J146" s="269">
        <v>3.3</v>
      </c>
      <c r="K146" s="269">
        <v>3.3</v>
      </c>
      <c r="L146" s="269">
        <v>3.3</v>
      </c>
      <c r="M146" s="269">
        <v>3.3</v>
      </c>
      <c r="N146" s="269">
        <v>3.4</v>
      </c>
      <c r="O146" s="269">
        <v>3.4</v>
      </c>
      <c r="P146" s="269">
        <v>3.4</v>
      </c>
      <c r="Q146" s="269">
        <v>3.4</v>
      </c>
      <c r="R146" s="269">
        <v>3.4</v>
      </c>
      <c r="S146" s="269">
        <v>3.4</v>
      </c>
      <c r="T146" s="269">
        <v>3.4</v>
      </c>
      <c r="U146" s="269">
        <v>3.4</v>
      </c>
      <c r="V146" s="269">
        <v>3.4</v>
      </c>
      <c r="W146" s="269">
        <v>3.4</v>
      </c>
      <c r="X146" s="269">
        <v>3.4</v>
      </c>
      <c r="Y146" s="269">
        <v>3.4</v>
      </c>
      <c r="Z146" s="269">
        <v>3.4</v>
      </c>
      <c r="AA146" s="269">
        <v>3.4</v>
      </c>
      <c r="AB146" s="269">
        <v>3.4</v>
      </c>
      <c r="AC146" s="269">
        <v>3.4</v>
      </c>
      <c r="AD146" s="269">
        <v>3.4</v>
      </c>
      <c r="AE146" s="269">
        <v>3.4</v>
      </c>
      <c r="AF146" s="269">
        <v>3.4</v>
      </c>
      <c r="AG146" s="269">
        <v>3.8</v>
      </c>
      <c r="AH146" s="269">
        <v>3.8</v>
      </c>
      <c r="AI146" s="269">
        <v>3.9</v>
      </c>
      <c r="AJ146" s="269">
        <v>3.9</v>
      </c>
      <c r="AK146" s="269">
        <v>3.9</v>
      </c>
      <c r="AL146" s="269">
        <v>3.8</v>
      </c>
      <c r="AM146" s="269">
        <v>3.8</v>
      </c>
      <c r="AN146" s="269">
        <f>_xlfn.IFNA(VLOOKUP(C146,'INFORM Severity - hidden'!$C$5:$G$155,5,FALSE),"-")</f>
        <v>3.7</v>
      </c>
    </row>
    <row r="147" spans="1:40" x14ac:dyDescent="0.25">
      <c r="A147"/>
      <c r="B147"/>
      <c r="C147" t="s">
        <v>7468</v>
      </c>
      <c r="D147" s="269" t="str">
        <f t="shared" si="2"/>
        <v>-</v>
      </c>
      <c r="E147" s="269" t="s">
        <v>7404</v>
      </c>
      <c r="F147" s="269">
        <v>2.6</v>
      </c>
      <c r="G147" s="269" t="s">
        <v>7404</v>
      </c>
      <c r="H147" s="269" t="s">
        <v>7404</v>
      </c>
      <c r="I147" s="269" t="s">
        <v>7404</v>
      </c>
      <c r="J147" s="269" t="s">
        <v>7404</v>
      </c>
      <c r="K147" s="269" t="s">
        <v>7404</v>
      </c>
      <c r="L147" s="269" t="s">
        <v>7404</v>
      </c>
      <c r="M147" s="269" t="s">
        <v>7404</v>
      </c>
      <c r="N147" s="269" t="s">
        <v>7404</v>
      </c>
      <c r="O147" s="269" t="s">
        <v>7404</v>
      </c>
      <c r="P147" s="269" t="s">
        <v>7404</v>
      </c>
      <c r="Q147" s="269" t="s">
        <v>7404</v>
      </c>
      <c r="R147" s="269" t="s">
        <v>7404</v>
      </c>
      <c r="S147" s="269" t="s">
        <v>7404</v>
      </c>
      <c r="T147" s="269" t="s">
        <v>7404</v>
      </c>
      <c r="U147" s="269" t="s">
        <v>7404</v>
      </c>
      <c r="V147" s="269" t="s">
        <v>7404</v>
      </c>
      <c r="W147" s="269" t="s">
        <v>7404</v>
      </c>
      <c r="X147" s="269" t="s">
        <v>7404</v>
      </c>
      <c r="Y147" s="269" t="s">
        <v>7404</v>
      </c>
      <c r="Z147" s="269" t="s">
        <v>7404</v>
      </c>
      <c r="AA147" s="269" t="s">
        <v>7404</v>
      </c>
      <c r="AB147" s="269" t="s">
        <v>7404</v>
      </c>
      <c r="AC147" s="269" t="s">
        <v>7404</v>
      </c>
      <c r="AD147" s="269" t="s">
        <v>7404</v>
      </c>
      <c r="AE147" s="269" t="s">
        <v>7404</v>
      </c>
      <c r="AF147" s="269" t="s">
        <v>7404</v>
      </c>
      <c r="AG147" s="269" t="s">
        <v>7404</v>
      </c>
      <c r="AH147" s="269" t="s">
        <v>7404</v>
      </c>
      <c r="AI147" s="269" t="s">
        <v>7404</v>
      </c>
      <c r="AJ147" s="269" t="s">
        <v>7404</v>
      </c>
      <c r="AK147" s="269" t="s">
        <v>7404</v>
      </c>
      <c r="AL147" s="269" t="s">
        <v>7404</v>
      </c>
      <c r="AM147" s="269" t="s">
        <v>7404</v>
      </c>
      <c r="AN147" s="269" t="str">
        <f>_xlfn.IFNA(VLOOKUP(C147,'INFORM Severity - hidden'!$C$5:$G$155,5,FALSE),"-")</f>
        <v>-</v>
      </c>
    </row>
    <row r="148" spans="1:40" x14ac:dyDescent="0.25">
      <c r="A148"/>
      <c r="B148"/>
      <c r="C148" t="s">
        <v>7469</v>
      </c>
      <c r="D148" s="269" t="str">
        <f t="shared" si="2"/>
        <v>-</v>
      </c>
      <c r="E148" s="269" t="s">
        <v>7404</v>
      </c>
      <c r="F148" s="269">
        <v>3.2</v>
      </c>
      <c r="G148" s="269">
        <v>3.2</v>
      </c>
      <c r="H148" s="269" t="s">
        <v>7404</v>
      </c>
      <c r="I148" s="269" t="s">
        <v>7404</v>
      </c>
      <c r="J148" s="269" t="s">
        <v>7404</v>
      </c>
      <c r="K148" s="269" t="s">
        <v>7404</v>
      </c>
      <c r="L148" s="269" t="s">
        <v>7404</v>
      </c>
      <c r="M148" s="269" t="s">
        <v>7404</v>
      </c>
      <c r="N148" s="269" t="s">
        <v>7404</v>
      </c>
      <c r="O148" s="269" t="s">
        <v>7404</v>
      </c>
      <c r="P148" s="269" t="s">
        <v>7404</v>
      </c>
      <c r="Q148" s="269" t="s">
        <v>7404</v>
      </c>
      <c r="R148" s="269" t="s">
        <v>7404</v>
      </c>
      <c r="S148" s="269" t="s">
        <v>7404</v>
      </c>
      <c r="T148" s="269" t="s">
        <v>7404</v>
      </c>
      <c r="U148" s="269" t="s">
        <v>7404</v>
      </c>
      <c r="V148" s="269" t="s">
        <v>7404</v>
      </c>
      <c r="W148" s="269" t="s">
        <v>7404</v>
      </c>
      <c r="X148" s="269" t="s">
        <v>7404</v>
      </c>
      <c r="Y148" s="269" t="s">
        <v>7404</v>
      </c>
      <c r="Z148" s="269" t="s">
        <v>7404</v>
      </c>
      <c r="AA148" s="269" t="s">
        <v>7404</v>
      </c>
      <c r="AB148" s="269" t="s">
        <v>7404</v>
      </c>
      <c r="AC148" s="269" t="s">
        <v>7404</v>
      </c>
      <c r="AD148" s="269" t="s">
        <v>7404</v>
      </c>
      <c r="AE148" s="269" t="s">
        <v>7404</v>
      </c>
      <c r="AF148" s="269" t="s">
        <v>7404</v>
      </c>
      <c r="AG148" s="269" t="s">
        <v>7404</v>
      </c>
      <c r="AH148" s="269" t="s">
        <v>7404</v>
      </c>
      <c r="AI148" s="269" t="s">
        <v>7404</v>
      </c>
      <c r="AJ148" s="269" t="s">
        <v>7404</v>
      </c>
      <c r="AK148" s="269" t="s">
        <v>7404</v>
      </c>
      <c r="AL148" s="269" t="s">
        <v>7404</v>
      </c>
      <c r="AM148" s="269" t="s">
        <v>7404</v>
      </c>
      <c r="AN148" s="269" t="str">
        <f>_xlfn.IFNA(VLOOKUP(C148,'INFORM Severity - hidden'!$C$5:$G$155,5,FALSE),"-")</f>
        <v>-</v>
      </c>
    </row>
    <row r="149" spans="1:40" x14ac:dyDescent="0.25">
      <c r="A149" t="s">
        <v>219</v>
      </c>
      <c r="B149" t="s">
        <v>872</v>
      </c>
      <c r="C149" t="s">
        <v>873</v>
      </c>
      <c r="D149" s="269" t="str">
        <f t="shared" si="2"/>
        <v>-</v>
      </c>
      <c r="E149" s="269" t="s">
        <v>7404</v>
      </c>
      <c r="F149" s="269" t="s">
        <v>7404</v>
      </c>
      <c r="G149" s="269" t="s">
        <v>7404</v>
      </c>
      <c r="H149" s="269" t="s">
        <v>7404</v>
      </c>
      <c r="I149" s="269" t="s">
        <v>7404</v>
      </c>
      <c r="J149" s="269" t="s">
        <v>7404</v>
      </c>
      <c r="K149" s="269" t="s">
        <v>7404</v>
      </c>
      <c r="L149" s="269" t="s">
        <v>7404</v>
      </c>
      <c r="M149" s="269" t="s">
        <v>7404</v>
      </c>
      <c r="N149" s="269" t="s">
        <v>7404</v>
      </c>
      <c r="O149" s="269" t="s">
        <v>7404</v>
      </c>
      <c r="P149" s="269" t="s">
        <v>7404</v>
      </c>
      <c r="Q149" s="269" t="s">
        <v>7404</v>
      </c>
      <c r="R149" s="269" t="s">
        <v>7404</v>
      </c>
      <c r="S149" s="269" t="s">
        <v>7404</v>
      </c>
      <c r="T149" s="269" t="s">
        <v>7404</v>
      </c>
      <c r="U149" s="269" t="s">
        <v>7404</v>
      </c>
      <c r="V149" s="269" t="s">
        <v>7404</v>
      </c>
      <c r="W149" s="269" t="s">
        <v>7404</v>
      </c>
      <c r="X149" s="269" t="s">
        <v>7404</v>
      </c>
      <c r="Y149" s="269" t="s">
        <v>7404</v>
      </c>
      <c r="Z149" s="269" t="s">
        <v>7404</v>
      </c>
      <c r="AA149" s="269" t="s">
        <v>7404</v>
      </c>
      <c r="AB149" s="269" t="s">
        <v>7404</v>
      </c>
      <c r="AC149" s="269" t="s">
        <v>7404</v>
      </c>
      <c r="AD149" s="269" t="s">
        <v>7404</v>
      </c>
      <c r="AE149" s="269" t="s">
        <v>7404</v>
      </c>
      <c r="AF149" s="269" t="s">
        <v>7404</v>
      </c>
      <c r="AG149" s="269" t="s">
        <v>7404</v>
      </c>
      <c r="AH149" s="269" t="s">
        <v>7404</v>
      </c>
      <c r="AI149" s="269" t="s">
        <v>7404</v>
      </c>
      <c r="AJ149" s="269" t="s">
        <v>7404</v>
      </c>
      <c r="AK149" s="269" t="s">
        <v>7404</v>
      </c>
      <c r="AL149" s="269" t="s">
        <v>7404</v>
      </c>
      <c r="AM149" s="269" t="s">
        <v>7404</v>
      </c>
      <c r="AN149" s="269" t="str">
        <f>_xlfn.IFNA(VLOOKUP(C149,'INFORM Severity - hidden'!$C$5:$G$155,5,FALSE),"-")</f>
        <v>x</v>
      </c>
    </row>
    <row r="150" spans="1:40" x14ac:dyDescent="0.25">
      <c r="A150"/>
      <c r="B150"/>
      <c r="C150" t="s">
        <v>7470</v>
      </c>
      <c r="D150" s="269" t="str">
        <f t="shared" si="2"/>
        <v>-</v>
      </c>
      <c r="E150" s="269" t="s">
        <v>7404</v>
      </c>
      <c r="F150" s="269">
        <v>1.1000000000000001</v>
      </c>
      <c r="G150" s="269" t="s">
        <v>7404</v>
      </c>
      <c r="H150" s="269" t="s">
        <v>7404</v>
      </c>
      <c r="I150" s="269" t="s">
        <v>7404</v>
      </c>
      <c r="J150" s="269" t="s">
        <v>7404</v>
      </c>
      <c r="K150" s="269" t="s">
        <v>7404</v>
      </c>
      <c r="L150" s="269" t="s">
        <v>7404</v>
      </c>
      <c r="M150" s="269" t="s">
        <v>7404</v>
      </c>
      <c r="N150" s="269" t="s">
        <v>7404</v>
      </c>
      <c r="O150" s="269" t="s">
        <v>7404</v>
      </c>
      <c r="P150" s="269" t="s">
        <v>7404</v>
      </c>
      <c r="Q150" s="269" t="s">
        <v>7404</v>
      </c>
      <c r="R150" s="269" t="s">
        <v>7404</v>
      </c>
      <c r="S150" s="269" t="s">
        <v>7404</v>
      </c>
      <c r="T150" s="269" t="s">
        <v>7404</v>
      </c>
      <c r="U150" s="269" t="s">
        <v>7404</v>
      </c>
      <c r="V150" s="269" t="s">
        <v>7404</v>
      </c>
      <c r="W150" s="269" t="s">
        <v>7404</v>
      </c>
      <c r="X150" s="269" t="s">
        <v>7404</v>
      </c>
      <c r="Y150" s="269" t="s">
        <v>7404</v>
      </c>
      <c r="Z150" s="269" t="s">
        <v>7404</v>
      </c>
      <c r="AA150" s="269" t="s">
        <v>7404</v>
      </c>
      <c r="AB150" s="269" t="s">
        <v>7404</v>
      </c>
      <c r="AC150" s="269" t="s">
        <v>7404</v>
      </c>
      <c r="AD150" s="269" t="s">
        <v>7404</v>
      </c>
      <c r="AE150" s="269" t="s">
        <v>7404</v>
      </c>
      <c r="AF150" s="269" t="s">
        <v>7404</v>
      </c>
      <c r="AG150" s="269" t="s">
        <v>7404</v>
      </c>
      <c r="AH150" s="269" t="s">
        <v>7404</v>
      </c>
      <c r="AI150" s="269" t="s">
        <v>7404</v>
      </c>
      <c r="AJ150" s="269" t="s">
        <v>7404</v>
      </c>
      <c r="AK150" s="269" t="s">
        <v>7404</v>
      </c>
      <c r="AL150" s="269" t="s">
        <v>7404</v>
      </c>
      <c r="AM150" s="269" t="s">
        <v>7404</v>
      </c>
      <c r="AN150" s="269" t="str">
        <f>_xlfn.IFNA(VLOOKUP(C150,'INFORM Severity - hidden'!$C$5:$G$155,5,FALSE),"-")</f>
        <v>-</v>
      </c>
    </row>
    <row r="151" spans="1:40" x14ac:dyDescent="0.25">
      <c r="A151" t="s">
        <v>638</v>
      </c>
      <c r="B151" t="s">
        <v>636</v>
      </c>
      <c r="C151" t="s">
        <v>637</v>
      </c>
      <c r="D151" s="269" t="str">
        <f t="shared" si="2"/>
        <v>Stable</v>
      </c>
      <c r="E151" s="269" t="s">
        <v>7404</v>
      </c>
      <c r="F151" s="269">
        <v>1.5</v>
      </c>
      <c r="G151" s="269">
        <v>1.5</v>
      </c>
      <c r="H151" s="269">
        <v>2.6</v>
      </c>
      <c r="I151" s="269">
        <v>2.6</v>
      </c>
      <c r="J151" s="269">
        <v>2.6</v>
      </c>
      <c r="K151" s="269">
        <v>2.6</v>
      </c>
      <c r="L151" s="269">
        <v>2.6</v>
      </c>
      <c r="M151" s="269">
        <v>2.6</v>
      </c>
      <c r="N151" s="269">
        <v>2.6</v>
      </c>
      <c r="O151" s="269">
        <v>2.2999999999999998</v>
      </c>
      <c r="P151" s="269">
        <v>2.2999999999999998</v>
      </c>
      <c r="Q151" s="269">
        <v>2.2999999999999998</v>
      </c>
      <c r="R151" s="269">
        <v>2.6</v>
      </c>
      <c r="S151" s="269">
        <v>2.6</v>
      </c>
      <c r="T151" s="269">
        <v>2.6</v>
      </c>
      <c r="U151" s="269">
        <v>2.6</v>
      </c>
      <c r="V151" s="269">
        <v>2.6</v>
      </c>
      <c r="W151" s="269">
        <v>2.6</v>
      </c>
      <c r="X151" s="269">
        <v>2.6</v>
      </c>
      <c r="Y151" s="269">
        <v>2.6</v>
      </c>
      <c r="Z151" s="269">
        <v>2.6</v>
      </c>
      <c r="AA151" s="269">
        <v>2.7</v>
      </c>
      <c r="AB151" s="269">
        <v>2.7</v>
      </c>
      <c r="AC151" s="269">
        <v>2.8</v>
      </c>
      <c r="AD151" s="269">
        <v>2.8</v>
      </c>
      <c r="AE151" s="269">
        <v>2.8</v>
      </c>
      <c r="AF151" s="269">
        <v>2.8</v>
      </c>
      <c r="AG151" s="269">
        <v>2.8</v>
      </c>
      <c r="AH151" s="269">
        <v>2.8</v>
      </c>
      <c r="AI151" s="269">
        <v>2.9</v>
      </c>
      <c r="AJ151" s="269">
        <v>2.9</v>
      </c>
      <c r="AK151" s="269">
        <v>2.9</v>
      </c>
      <c r="AL151" s="269">
        <v>2.8</v>
      </c>
      <c r="AM151" s="269">
        <v>3</v>
      </c>
      <c r="AN151" s="269">
        <f>_xlfn.IFNA(VLOOKUP(C151,'INFORM Severity - hidden'!$C$5:$G$155,5,FALSE),"-")</f>
        <v>3</v>
      </c>
    </row>
    <row r="152" spans="1:40" x14ac:dyDescent="0.25">
      <c r="A152" t="s">
        <v>979</v>
      </c>
      <c r="B152" t="s">
        <v>6022</v>
      </c>
      <c r="C152" t="s">
        <v>6023</v>
      </c>
      <c r="D152" s="269" t="str">
        <f t="shared" si="2"/>
        <v>-</v>
      </c>
      <c r="E152" s="269" t="s">
        <v>7404</v>
      </c>
      <c r="F152" s="269" t="s">
        <v>7404</v>
      </c>
      <c r="G152" s="269" t="s">
        <v>7404</v>
      </c>
      <c r="H152" s="269" t="s">
        <v>7404</v>
      </c>
      <c r="I152" s="269" t="s">
        <v>7404</v>
      </c>
      <c r="J152" s="269" t="s">
        <v>7404</v>
      </c>
      <c r="K152" s="269" t="s">
        <v>7404</v>
      </c>
      <c r="L152" s="269" t="s">
        <v>7404</v>
      </c>
      <c r="M152" s="269" t="s">
        <v>7404</v>
      </c>
      <c r="N152" s="269" t="s">
        <v>7404</v>
      </c>
      <c r="O152" s="269" t="s">
        <v>7404</v>
      </c>
      <c r="P152" s="269">
        <v>2.7</v>
      </c>
      <c r="Q152" s="269">
        <v>2.7</v>
      </c>
      <c r="R152" s="269">
        <v>3.4</v>
      </c>
      <c r="S152" s="269">
        <v>2.7</v>
      </c>
      <c r="T152" s="269">
        <v>2.4</v>
      </c>
      <c r="U152" s="269">
        <v>2.4</v>
      </c>
      <c r="V152" s="269">
        <v>2.5</v>
      </c>
      <c r="W152" s="269">
        <v>2.5</v>
      </c>
      <c r="X152" s="269">
        <v>2.5</v>
      </c>
      <c r="Y152" s="269">
        <v>2.5</v>
      </c>
      <c r="Z152" s="269">
        <v>2.4</v>
      </c>
      <c r="AA152" s="269">
        <v>3</v>
      </c>
      <c r="AB152" s="269">
        <v>3</v>
      </c>
      <c r="AC152" s="269">
        <v>3</v>
      </c>
      <c r="AD152" s="269">
        <v>3</v>
      </c>
      <c r="AE152" s="269">
        <v>3</v>
      </c>
      <c r="AF152" s="269">
        <v>3</v>
      </c>
      <c r="AG152" s="269" t="s">
        <v>7404</v>
      </c>
      <c r="AH152" s="269" t="s">
        <v>7404</v>
      </c>
      <c r="AI152" s="269" t="s">
        <v>7404</v>
      </c>
      <c r="AJ152" s="269" t="s">
        <v>7404</v>
      </c>
      <c r="AK152" s="269" t="s">
        <v>7404</v>
      </c>
      <c r="AL152" s="269" t="s">
        <v>7404</v>
      </c>
      <c r="AM152" s="269" t="s">
        <v>7404</v>
      </c>
      <c r="AN152" s="269">
        <f>_xlfn.IFNA(VLOOKUP(C152,'INFORM Severity - hidden'!$C$5:$G$155,5,FALSE),"-")</f>
        <v>3.4</v>
      </c>
    </row>
    <row r="153" spans="1:40" x14ac:dyDescent="0.25">
      <c r="A153" t="s">
        <v>979</v>
      </c>
      <c r="B153" t="s">
        <v>977</v>
      </c>
      <c r="C153" t="s">
        <v>978</v>
      </c>
      <c r="D153" s="269" t="str">
        <f t="shared" si="2"/>
        <v>Decreasing</v>
      </c>
      <c r="E153" s="269" t="s">
        <v>7404</v>
      </c>
      <c r="F153" s="269" t="s">
        <v>7404</v>
      </c>
      <c r="G153" s="269">
        <v>1.1000000000000001</v>
      </c>
      <c r="H153" s="269">
        <v>1.8</v>
      </c>
      <c r="I153" s="269">
        <v>2</v>
      </c>
      <c r="J153" s="269">
        <v>1.8</v>
      </c>
      <c r="K153" s="269">
        <v>2.2000000000000002</v>
      </c>
      <c r="L153" s="269">
        <v>2.2000000000000002</v>
      </c>
      <c r="M153" s="269">
        <v>2.2000000000000002</v>
      </c>
      <c r="N153" s="269">
        <v>2.1</v>
      </c>
      <c r="O153" s="269">
        <v>2.2000000000000002</v>
      </c>
      <c r="P153" s="269">
        <v>2.2000000000000002</v>
      </c>
      <c r="Q153" s="269">
        <v>2.2000000000000002</v>
      </c>
      <c r="R153" s="269">
        <v>2.4</v>
      </c>
      <c r="S153" s="269">
        <v>2.4</v>
      </c>
      <c r="T153" s="269">
        <v>2.2000000000000002</v>
      </c>
      <c r="U153" s="269">
        <v>2.2000000000000002</v>
      </c>
      <c r="V153" s="269">
        <v>2.2999999999999998</v>
      </c>
      <c r="W153" s="269">
        <v>2.2999999999999998</v>
      </c>
      <c r="X153" s="269">
        <v>2.2999999999999998</v>
      </c>
      <c r="Y153" s="269">
        <v>2.2999999999999998</v>
      </c>
      <c r="Z153" s="269">
        <v>2.2999999999999998</v>
      </c>
      <c r="AA153" s="269">
        <v>2.2999999999999998</v>
      </c>
      <c r="AB153" s="269">
        <v>2.2999999999999998</v>
      </c>
      <c r="AC153" s="269">
        <v>2.2999999999999998</v>
      </c>
      <c r="AD153" s="269">
        <v>2.2999999999999998</v>
      </c>
      <c r="AE153" s="269">
        <v>2.4</v>
      </c>
      <c r="AF153" s="269">
        <v>2.4</v>
      </c>
      <c r="AG153" s="269">
        <v>2.4</v>
      </c>
      <c r="AH153" s="269">
        <v>2.4</v>
      </c>
      <c r="AI153" s="269">
        <v>2.5</v>
      </c>
      <c r="AJ153" s="269">
        <v>2.5</v>
      </c>
      <c r="AK153" s="269">
        <v>2.4</v>
      </c>
      <c r="AL153" s="269">
        <v>2.4</v>
      </c>
      <c r="AM153" s="269">
        <v>2.2999999999999998</v>
      </c>
      <c r="AN153" s="269">
        <f>_xlfn.IFNA(VLOOKUP(C153,'INFORM Severity - hidden'!$C$5:$G$155,5,FALSE),"-")</f>
        <v>2.2000000000000002</v>
      </c>
    </row>
    <row r="154" spans="1:40" x14ac:dyDescent="0.25">
      <c r="A154"/>
      <c r="B154"/>
      <c r="C154" t="s">
        <v>7471</v>
      </c>
      <c r="D154" s="269" t="str">
        <f t="shared" si="2"/>
        <v>-</v>
      </c>
      <c r="E154" s="269" t="s">
        <v>7404</v>
      </c>
      <c r="F154" s="269" t="s">
        <v>7404</v>
      </c>
      <c r="G154" s="269" t="s">
        <v>7404</v>
      </c>
      <c r="H154" s="269" t="s">
        <v>7404</v>
      </c>
      <c r="I154" s="269" t="s">
        <v>7404</v>
      </c>
      <c r="J154" s="269" t="s">
        <v>7404</v>
      </c>
      <c r="K154" s="269" t="s">
        <v>7404</v>
      </c>
      <c r="L154" s="269" t="s">
        <v>7404</v>
      </c>
      <c r="M154" s="269" t="s">
        <v>7404</v>
      </c>
      <c r="N154" s="269" t="s">
        <v>7404</v>
      </c>
      <c r="O154" s="269" t="s">
        <v>7404</v>
      </c>
      <c r="P154" s="269">
        <v>2.1</v>
      </c>
      <c r="Q154" s="269">
        <v>2.1</v>
      </c>
      <c r="R154" s="269">
        <v>2.1</v>
      </c>
      <c r="S154" s="269">
        <v>2.1</v>
      </c>
      <c r="T154" s="269">
        <v>2.1</v>
      </c>
      <c r="U154" s="269">
        <v>2.1</v>
      </c>
      <c r="V154" s="269">
        <v>2.1</v>
      </c>
      <c r="W154" s="269">
        <v>2.1</v>
      </c>
      <c r="X154" s="269">
        <v>2</v>
      </c>
      <c r="Y154" s="269">
        <v>2</v>
      </c>
      <c r="Z154" s="269">
        <v>1.8</v>
      </c>
      <c r="AA154" s="269">
        <v>1.8</v>
      </c>
      <c r="AB154" s="269">
        <v>1.8</v>
      </c>
      <c r="AC154" s="269">
        <v>1.8</v>
      </c>
      <c r="AD154" s="269">
        <v>1.8</v>
      </c>
      <c r="AE154" s="269">
        <v>1.8</v>
      </c>
      <c r="AF154" s="269">
        <v>1.8</v>
      </c>
      <c r="AG154" s="269" t="s">
        <v>7404</v>
      </c>
      <c r="AH154" s="269" t="s">
        <v>7404</v>
      </c>
      <c r="AI154" s="269" t="s">
        <v>7404</v>
      </c>
      <c r="AJ154" s="269" t="s">
        <v>7404</v>
      </c>
      <c r="AK154" s="269" t="s">
        <v>7404</v>
      </c>
      <c r="AL154" s="269" t="s">
        <v>7404</v>
      </c>
      <c r="AM154" s="269" t="s">
        <v>7404</v>
      </c>
      <c r="AN154" s="269" t="str">
        <f>_xlfn.IFNA(VLOOKUP(C154,'INFORM Severity - hidden'!$C$5:$G$155,5,FALSE),"-")</f>
        <v>-</v>
      </c>
    </row>
    <row r="155" spans="1:40" x14ac:dyDescent="0.25">
      <c r="A155"/>
      <c r="B155"/>
      <c r="C155" t="s">
        <v>7472</v>
      </c>
      <c r="D155" s="269" t="str">
        <f t="shared" si="2"/>
        <v>-</v>
      </c>
      <c r="E155" s="269" t="s">
        <v>7404</v>
      </c>
      <c r="F155" s="269" t="s">
        <v>7404</v>
      </c>
      <c r="G155" s="269" t="s">
        <v>7404</v>
      </c>
      <c r="H155" s="269" t="s">
        <v>7404</v>
      </c>
      <c r="I155" s="269" t="s">
        <v>7404</v>
      </c>
      <c r="J155" s="269" t="s">
        <v>7404</v>
      </c>
      <c r="K155" s="269" t="s">
        <v>7404</v>
      </c>
      <c r="L155" s="269" t="s">
        <v>7404</v>
      </c>
      <c r="M155" s="269" t="s">
        <v>7404</v>
      </c>
      <c r="N155" s="269" t="s">
        <v>7404</v>
      </c>
      <c r="O155" s="269" t="s">
        <v>7404</v>
      </c>
      <c r="P155" s="269">
        <v>1.8</v>
      </c>
      <c r="Q155" s="269">
        <v>1.8</v>
      </c>
      <c r="R155" s="269" t="s">
        <v>7404</v>
      </c>
      <c r="S155" s="269" t="s">
        <v>7404</v>
      </c>
      <c r="T155" s="269" t="s">
        <v>7404</v>
      </c>
      <c r="U155" s="269" t="s">
        <v>7404</v>
      </c>
      <c r="V155" s="269" t="s">
        <v>7404</v>
      </c>
      <c r="W155" s="269" t="s">
        <v>7404</v>
      </c>
      <c r="X155" s="269" t="s">
        <v>7404</v>
      </c>
      <c r="Y155" s="269" t="s">
        <v>7404</v>
      </c>
      <c r="Z155" s="269" t="s">
        <v>7404</v>
      </c>
      <c r="AA155" s="269" t="s">
        <v>7404</v>
      </c>
      <c r="AB155" s="269" t="s">
        <v>7404</v>
      </c>
      <c r="AC155" s="269" t="s">
        <v>7404</v>
      </c>
      <c r="AD155" s="269" t="s">
        <v>7404</v>
      </c>
      <c r="AE155" s="269" t="s">
        <v>7404</v>
      </c>
      <c r="AF155" s="269" t="s">
        <v>7404</v>
      </c>
      <c r="AG155" s="269" t="s">
        <v>7404</v>
      </c>
      <c r="AH155" s="269" t="s">
        <v>7404</v>
      </c>
      <c r="AI155" s="269" t="s">
        <v>7404</v>
      </c>
      <c r="AJ155" s="269" t="s">
        <v>7404</v>
      </c>
      <c r="AK155" s="269" t="s">
        <v>7404</v>
      </c>
      <c r="AL155" s="269" t="s">
        <v>7404</v>
      </c>
      <c r="AM155" s="269" t="s">
        <v>7404</v>
      </c>
      <c r="AN155" s="269" t="str">
        <f>_xlfn.IFNA(VLOOKUP(C155,'INFORM Severity - hidden'!$C$5:$G$155,5,FALSE),"-")</f>
        <v>-</v>
      </c>
    </row>
    <row r="156" spans="1:40" x14ac:dyDescent="0.25">
      <c r="A156"/>
      <c r="B156"/>
      <c r="C156" t="s">
        <v>7473</v>
      </c>
      <c r="D156" s="269" t="str">
        <f t="shared" si="2"/>
        <v>-</v>
      </c>
      <c r="E156" s="269" t="s">
        <v>7404</v>
      </c>
      <c r="F156" s="269" t="s">
        <v>7404</v>
      </c>
      <c r="G156" s="269" t="s">
        <v>7404</v>
      </c>
      <c r="H156" s="269" t="s">
        <v>7404</v>
      </c>
      <c r="I156" s="269" t="s">
        <v>7404</v>
      </c>
      <c r="J156" s="269" t="s">
        <v>7404</v>
      </c>
      <c r="K156" s="269" t="s">
        <v>7404</v>
      </c>
      <c r="L156" s="269" t="s">
        <v>7404</v>
      </c>
      <c r="M156" s="269" t="s">
        <v>7404</v>
      </c>
      <c r="N156" s="269" t="s">
        <v>7404</v>
      </c>
      <c r="O156" s="269" t="s">
        <v>7404</v>
      </c>
      <c r="P156" s="269" t="s">
        <v>7404</v>
      </c>
      <c r="Q156" s="269">
        <v>3</v>
      </c>
      <c r="R156" s="269">
        <v>3.1</v>
      </c>
      <c r="S156" s="269" t="s">
        <v>7404</v>
      </c>
      <c r="T156" s="269" t="s">
        <v>7404</v>
      </c>
      <c r="U156" s="269" t="s">
        <v>7404</v>
      </c>
      <c r="V156" s="269" t="s">
        <v>7404</v>
      </c>
      <c r="W156" s="269" t="s">
        <v>7404</v>
      </c>
      <c r="X156" s="269" t="s">
        <v>7404</v>
      </c>
      <c r="Y156" s="269" t="s">
        <v>7404</v>
      </c>
      <c r="Z156" s="269" t="s">
        <v>7404</v>
      </c>
      <c r="AA156" s="269" t="s">
        <v>7404</v>
      </c>
      <c r="AB156" s="269" t="s">
        <v>7404</v>
      </c>
      <c r="AC156" s="269" t="s">
        <v>7404</v>
      </c>
      <c r="AD156" s="269" t="s">
        <v>7404</v>
      </c>
      <c r="AE156" s="269" t="s">
        <v>7404</v>
      </c>
      <c r="AF156" s="269" t="s">
        <v>7404</v>
      </c>
      <c r="AG156" s="269" t="s">
        <v>7404</v>
      </c>
      <c r="AH156" s="269" t="s">
        <v>7404</v>
      </c>
      <c r="AI156" s="269" t="s">
        <v>7404</v>
      </c>
      <c r="AJ156" s="269" t="s">
        <v>7404</v>
      </c>
      <c r="AK156" s="269" t="s">
        <v>7404</v>
      </c>
      <c r="AL156" s="269" t="s">
        <v>7404</v>
      </c>
      <c r="AM156" s="269" t="s">
        <v>7404</v>
      </c>
      <c r="AN156" s="269" t="str">
        <f>_xlfn.IFNA(VLOOKUP(C156,'INFORM Severity - hidden'!$C$5:$G$155,5,FALSE),"-")</f>
        <v>-</v>
      </c>
    </row>
    <row r="157" spans="1:40" x14ac:dyDescent="0.25">
      <c r="A157"/>
      <c r="B157"/>
      <c r="C157" t="s">
        <v>7474</v>
      </c>
      <c r="D157" s="269" t="str">
        <f t="shared" si="2"/>
        <v>-</v>
      </c>
      <c r="E157" s="269" t="s">
        <v>7404</v>
      </c>
      <c r="F157" s="269" t="s">
        <v>7404</v>
      </c>
      <c r="G157" s="269" t="s">
        <v>7404</v>
      </c>
      <c r="H157" s="269" t="s">
        <v>7404</v>
      </c>
      <c r="I157" s="269" t="s">
        <v>7404</v>
      </c>
      <c r="J157" s="269" t="s">
        <v>7404</v>
      </c>
      <c r="K157" s="269" t="s">
        <v>7404</v>
      </c>
      <c r="L157" s="269" t="s">
        <v>7404</v>
      </c>
      <c r="M157" s="269" t="s">
        <v>7404</v>
      </c>
      <c r="N157" s="269" t="s">
        <v>7404</v>
      </c>
      <c r="O157" s="269" t="s">
        <v>7404</v>
      </c>
      <c r="P157" s="269" t="s">
        <v>7404</v>
      </c>
      <c r="Q157" s="269" t="s">
        <v>7404</v>
      </c>
      <c r="R157" s="269">
        <v>2</v>
      </c>
      <c r="S157" s="269" t="s">
        <v>7404</v>
      </c>
      <c r="T157" s="269" t="s">
        <v>7404</v>
      </c>
      <c r="U157" s="269" t="s">
        <v>7404</v>
      </c>
      <c r="V157" s="269" t="s">
        <v>7404</v>
      </c>
      <c r="W157" s="269" t="s">
        <v>7404</v>
      </c>
      <c r="X157" s="269" t="s">
        <v>7404</v>
      </c>
      <c r="Y157" s="269" t="s">
        <v>7404</v>
      </c>
      <c r="Z157" s="269" t="s">
        <v>7404</v>
      </c>
      <c r="AA157" s="269" t="s">
        <v>7404</v>
      </c>
      <c r="AB157" s="269" t="s">
        <v>7404</v>
      </c>
      <c r="AC157" s="269" t="s">
        <v>7404</v>
      </c>
      <c r="AD157" s="269" t="s">
        <v>7404</v>
      </c>
      <c r="AE157" s="269" t="s">
        <v>7404</v>
      </c>
      <c r="AF157" s="269" t="s">
        <v>7404</v>
      </c>
      <c r="AG157" s="269" t="s">
        <v>7404</v>
      </c>
      <c r="AH157" s="269" t="s">
        <v>7404</v>
      </c>
      <c r="AI157" s="269" t="s">
        <v>7404</v>
      </c>
      <c r="AJ157" s="269" t="s">
        <v>7404</v>
      </c>
      <c r="AK157" s="269" t="s">
        <v>7404</v>
      </c>
      <c r="AL157" s="269" t="s">
        <v>7404</v>
      </c>
      <c r="AM157" s="269" t="s">
        <v>7404</v>
      </c>
      <c r="AN157" s="269" t="str">
        <f>_xlfn.IFNA(VLOOKUP(C157,'INFORM Severity - hidden'!$C$5:$G$155,5,FALSE),"-")</f>
        <v>-</v>
      </c>
    </row>
    <row r="158" spans="1:40" x14ac:dyDescent="0.25">
      <c r="A158"/>
      <c r="B158"/>
      <c r="C158" t="s">
        <v>7475</v>
      </c>
      <c r="D158" s="269" t="str">
        <f t="shared" si="2"/>
        <v>-</v>
      </c>
      <c r="E158" s="269" t="s">
        <v>7404</v>
      </c>
      <c r="F158" s="269" t="s">
        <v>7404</v>
      </c>
      <c r="G158" s="269" t="s">
        <v>7404</v>
      </c>
      <c r="H158" s="269" t="s">
        <v>7404</v>
      </c>
      <c r="I158" s="269" t="s">
        <v>7404</v>
      </c>
      <c r="J158" s="269" t="s">
        <v>7404</v>
      </c>
      <c r="K158" s="269" t="s">
        <v>7404</v>
      </c>
      <c r="L158" s="269" t="s">
        <v>7404</v>
      </c>
      <c r="M158" s="269" t="s">
        <v>7404</v>
      </c>
      <c r="N158" s="269" t="s">
        <v>7404</v>
      </c>
      <c r="O158" s="269" t="s">
        <v>7404</v>
      </c>
      <c r="P158" s="269" t="s">
        <v>7404</v>
      </c>
      <c r="Q158" s="269" t="s">
        <v>7404</v>
      </c>
      <c r="R158" s="269" t="s">
        <v>7404</v>
      </c>
      <c r="S158" s="269" t="s">
        <v>7404</v>
      </c>
      <c r="T158" s="269" t="s">
        <v>7404</v>
      </c>
      <c r="U158" s="269" t="s">
        <v>7404</v>
      </c>
      <c r="V158" s="269" t="s">
        <v>7404</v>
      </c>
      <c r="W158" s="269" t="s">
        <v>7404</v>
      </c>
      <c r="X158" s="269" t="s">
        <v>7404</v>
      </c>
      <c r="Y158" s="269" t="s">
        <v>7404</v>
      </c>
      <c r="Z158" s="269" t="s">
        <v>7404</v>
      </c>
      <c r="AA158" s="269" t="s">
        <v>7404</v>
      </c>
      <c r="AB158" s="269" t="s">
        <v>7404</v>
      </c>
      <c r="AC158" s="269" t="s">
        <v>7404</v>
      </c>
      <c r="AD158" s="269" t="s">
        <v>7404</v>
      </c>
      <c r="AE158" s="269" t="s">
        <v>7404</v>
      </c>
      <c r="AF158" s="269" t="s">
        <v>7404</v>
      </c>
      <c r="AG158" s="269" t="s">
        <v>7404</v>
      </c>
      <c r="AH158" s="269" t="s">
        <v>7404</v>
      </c>
      <c r="AI158" s="269" t="s">
        <v>7404</v>
      </c>
      <c r="AJ158" s="269" t="s">
        <v>7404</v>
      </c>
      <c r="AK158" s="269" t="s">
        <v>7404</v>
      </c>
      <c r="AL158" s="269" t="s">
        <v>7404</v>
      </c>
      <c r="AM158" s="269" t="s">
        <v>7404</v>
      </c>
      <c r="AN158" s="269" t="str">
        <f>_xlfn.IFNA(VLOOKUP(C158,'INFORM Severity - hidden'!$C$5:$G$155,5,FALSE),"-")</f>
        <v>-</v>
      </c>
    </row>
    <row r="159" spans="1:40" x14ac:dyDescent="0.25">
      <c r="A159"/>
      <c r="B159"/>
      <c r="C159" t="s">
        <v>7476</v>
      </c>
      <c r="D159" s="269" t="str">
        <f t="shared" si="2"/>
        <v>-</v>
      </c>
      <c r="E159" s="269" t="s">
        <v>7404</v>
      </c>
      <c r="F159" s="269" t="s">
        <v>7404</v>
      </c>
      <c r="G159" s="269" t="s">
        <v>7404</v>
      </c>
      <c r="H159" s="269" t="s">
        <v>7404</v>
      </c>
      <c r="I159" s="269" t="s">
        <v>7404</v>
      </c>
      <c r="J159" s="269" t="s">
        <v>7404</v>
      </c>
      <c r="K159" s="269" t="s">
        <v>7404</v>
      </c>
      <c r="L159" s="269" t="s">
        <v>7404</v>
      </c>
      <c r="M159" s="269" t="s">
        <v>7404</v>
      </c>
      <c r="N159" s="269" t="s">
        <v>7404</v>
      </c>
      <c r="O159" s="269" t="s">
        <v>7404</v>
      </c>
      <c r="P159" s="269" t="s">
        <v>7404</v>
      </c>
      <c r="Q159" s="269" t="s">
        <v>7404</v>
      </c>
      <c r="R159" s="269" t="s">
        <v>7404</v>
      </c>
      <c r="S159" s="269" t="s">
        <v>7404</v>
      </c>
      <c r="T159" s="269" t="s">
        <v>7404</v>
      </c>
      <c r="U159" s="269" t="s">
        <v>7404</v>
      </c>
      <c r="V159" s="269" t="s">
        <v>7404</v>
      </c>
      <c r="W159" s="269" t="s">
        <v>7404</v>
      </c>
      <c r="X159" s="269" t="s">
        <v>7404</v>
      </c>
      <c r="Y159" s="269" t="s">
        <v>7404</v>
      </c>
      <c r="Z159" s="269" t="s">
        <v>7404</v>
      </c>
      <c r="AA159" s="269" t="s">
        <v>7404</v>
      </c>
      <c r="AB159" s="269">
        <v>2.5</v>
      </c>
      <c r="AC159" s="269">
        <v>2.5</v>
      </c>
      <c r="AD159" s="269">
        <v>2.5</v>
      </c>
      <c r="AE159" s="269">
        <v>2.5</v>
      </c>
      <c r="AF159" s="269">
        <v>2.5</v>
      </c>
      <c r="AG159" s="269" t="s">
        <v>7404</v>
      </c>
      <c r="AH159" s="269" t="s">
        <v>7404</v>
      </c>
      <c r="AI159" s="269" t="s">
        <v>7404</v>
      </c>
      <c r="AJ159" s="269" t="s">
        <v>7404</v>
      </c>
      <c r="AK159" s="269" t="s">
        <v>7404</v>
      </c>
      <c r="AL159" s="269" t="s">
        <v>7404</v>
      </c>
      <c r="AM159" s="269" t="s">
        <v>7404</v>
      </c>
      <c r="AN159" s="269" t="str">
        <f>_xlfn.IFNA(VLOOKUP(C159,'INFORM Severity - hidden'!$C$5:$G$155,5,FALSE),"-")</f>
        <v>-</v>
      </c>
    </row>
    <row r="160" spans="1:40" x14ac:dyDescent="0.25">
      <c r="A160" t="s">
        <v>979</v>
      </c>
      <c r="B160" t="s">
        <v>6069</v>
      </c>
      <c r="C160" t="s">
        <v>6070</v>
      </c>
      <c r="D160" s="269" t="str">
        <f t="shared" si="2"/>
        <v>-</v>
      </c>
      <c r="E160" s="269" t="s">
        <v>7404</v>
      </c>
      <c r="F160" s="269" t="s">
        <v>7404</v>
      </c>
      <c r="G160" s="269" t="s">
        <v>7404</v>
      </c>
      <c r="H160" s="269" t="s">
        <v>7404</v>
      </c>
      <c r="I160" s="269" t="s">
        <v>7404</v>
      </c>
      <c r="J160" s="269" t="s">
        <v>7404</v>
      </c>
      <c r="K160" s="269" t="s">
        <v>7404</v>
      </c>
      <c r="L160" s="269" t="s">
        <v>7404</v>
      </c>
      <c r="M160" s="269" t="s">
        <v>7404</v>
      </c>
      <c r="N160" s="269" t="s">
        <v>7404</v>
      </c>
      <c r="O160" s="269" t="s">
        <v>7404</v>
      </c>
      <c r="P160" s="269" t="s">
        <v>7404</v>
      </c>
      <c r="Q160" s="269" t="s">
        <v>7404</v>
      </c>
      <c r="R160" s="269" t="s">
        <v>7404</v>
      </c>
      <c r="S160" s="269" t="s">
        <v>7404</v>
      </c>
      <c r="T160" s="269" t="s">
        <v>7404</v>
      </c>
      <c r="U160" s="269" t="s">
        <v>7404</v>
      </c>
      <c r="V160" s="269" t="s">
        <v>7404</v>
      </c>
      <c r="W160" s="269" t="s">
        <v>7404</v>
      </c>
      <c r="X160" s="269" t="s">
        <v>7404</v>
      </c>
      <c r="Y160" s="269" t="s">
        <v>7404</v>
      </c>
      <c r="Z160" s="269" t="s">
        <v>7404</v>
      </c>
      <c r="AA160" s="269" t="s">
        <v>7404</v>
      </c>
      <c r="AB160" s="269" t="s">
        <v>7404</v>
      </c>
      <c r="AC160" s="269" t="s">
        <v>7404</v>
      </c>
      <c r="AD160" s="269" t="s">
        <v>7404</v>
      </c>
      <c r="AE160" s="269" t="s">
        <v>7404</v>
      </c>
      <c r="AF160" s="269" t="s">
        <v>7404</v>
      </c>
      <c r="AG160" s="269" t="s">
        <v>7404</v>
      </c>
      <c r="AH160" s="269" t="s">
        <v>7404</v>
      </c>
      <c r="AI160" s="269" t="s">
        <v>7404</v>
      </c>
      <c r="AJ160" s="269" t="s">
        <v>7404</v>
      </c>
      <c r="AK160" s="269" t="s">
        <v>7404</v>
      </c>
      <c r="AL160" s="269" t="s">
        <v>7404</v>
      </c>
      <c r="AM160" s="269" t="s">
        <v>7404</v>
      </c>
      <c r="AN160" s="269">
        <f>_xlfn.IFNA(VLOOKUP(C160,'INFORM Severity - hidden'!$C$5:$G$155,5,FALSE),"-")</f>
        <v>3.2</v>
      </c>
    </row>
    <row r="161" spans="1:40" x14ac:dyDescent="0.25">
      <c r="A161"/>
      <c r="B161"/>
      <c r="C161" t="s">
        <v>7477</v>
      </c>
      <c r="D161" s="269" t="str">
        <f t="shared" si="2"/>
        <v>-</v>
      </c>
      <c r="E161" s="269" t="s">
        <v>7404</v>
      </c>
      <c r="F161" s="269" t="s">
        <v>7404</v>
      </c>
      <c r="G161" s="269" t="s">
        <v>7404</v>
      </c>
      <c r="H161" s="269" t="s">
        <v>7404</v>
      </c>
      <c r="I161" s="269" t="s">
        <v>7404</v>
      </c>
      <c r="J161" s="269" t="s">
        <v>7404</v>
      </c>
      <c r="K161" s="269" t="s">
        <v>7404</v>
      </c>
      <c r="L161" s="269" t="s">
        <v>7404</v>
      </c>
      <c r="M161" s="269" t="s">
        <v>7404</v>
      </c>
      <c r="N161" s="269" t="s">
        <v>7404</v>
      </c>
      <c r="O161" s="269" t="s">
        <v>7404</v>
      </c>
      <c r="P161" s="269" t="s">
        <v>7404</v>
      </c>
      <c r="Q161" s="269" t="s">
        <v>7404</v>
      </c>
      <c r="R161" s="269" t="s">
        <v>7404</v>
      </c>
      <c r="S161" s="269" t="s">
        <v>7404</v>
      </c>
      <c r="T161" s="269" t="s">
        <v>7404</v>
      </c>
      <c r="U161" s="269" t="s">
        <v>7404</v>
      </c>
      <c r="V161" s="269" t="s">
        <v>7404</v>
      </c>
      <c r="W161" s="269" t="s">
        <v>7404</v>
      </c>
      <c r="X161" s="269" t="s">
        <v>7404</v>
      </c>
      <c r="Y161" s="269" t="s">
        <v>7404</v>
      </c>
      <c r="Z161" s="269" t="s">
        <v>7404</v>
      </c>
      <c r="AA161" s="269" t="s">
        <v>7404</v>
      </c>
      <c r="AB161" s="269" t="s">
        <v>7404</v>
      </c>
      <c r="AC161" s="269" t="s">
        <v>7404</v>
      </c>
      <c r="AD161" s="269" t="s">
        <v>7404</v>
      </c>
      <c r="AE161" s="269" t="s">
        <v>7404</v>
      </c>
      <c r="AF161" s="269" t="s">
        <v>7404</v>
      </c>
      <c r="AG161" s="269" t="s">
        <v>7404</v>
      </c>
      <c r="AH161" s="269" t="s">
        <v>7404</v>
      </c>
      <c r="AI161" s="269" t="s">
        <v>7404</v>
      </c>
      <c r="AJ161" s="269" t="s">
        <v>7404</v>
      </c>
      <c r="AK161" s="269" t="s">
        <v>7404</v>
      </c>
      <c r="AL161" s="269" t="s">
        <v>7404</v>
      </c>
      <c r="AM161" s="269" t="s">
        <v>7404</v>
      </c>
      <c r="AN161" s="269" t="str">
        <f>_xlfn.IFNA(VLOOKUP(C161,'INFORM Severity - hidden'!$C$5:$G$155,5,FALSE),"-")</f>
        <v>-</v>
      </c>
    </row>
    <row r="162" spans="1:40" x14ac:dyDescent="0.25">
      <c r="A162" t="s">
        <v>81</v>
      </c>
      <c r="B162" t="s">
        <v>79</v>
      </c>
      <c r="C162" t="s">
        <v>80</v>
      </c>
      <c r="D162" s="269" t="str">
        <f t="shared" si="2"/>
        <v>Increasing</v>
      </c>
      <c r="E162" s="269">
        <v>3.6</v>
      </c>
      <c r="F162" s="269">
        <v>3.6</v>
      </c>
      <c r="G162" s="269">
        <v>3.6</v>
      </c>
      <c r="H162" s="269">
        <v>3.9</v>
      </c>
      <c r="I162" s="269">
        <v>3.9</v>
      </c>
      <c r="J162" s="269">
        <v>3.9</v>
      </c>
      <c r="K162" s="269">
        <v>3.9</v>
      </c>
      <c r="L162" s="269">
        <v>3.9</v>
      </c>
      <c r="M162" s="269">
        <v>3.9</v>
      </c>
      <c r="N162" s="269">
        <v>3.9</v>
      </c>
      <c r="O162" s="269">
        <v>4.0999999999999996</v>
      </c>
      <c r="P162" s="269">
        <v>4.0999999999999996</v>
      </c>
      <c r="Q162" s="269">
        <v>4.0999999999999996</v>
      </c>
      <c r="R162" s="269">
        <v>4.0999999999999996</v>
      </c>
      <c r="S162" s="269">
        <v>4.0999999999999996</v>
      </c>
      <c r="T162" s="269">
        <v>4.0999999999999996</v>
      </c>
      <c r="U162" s="269">
        <v>4</v>
      </c>
      <c r="V162" s="269">
        <v>4</v>
      </c>
      <c r="W162" s="269">
        <v>4</v>
      </c>
      <c r="X162" s="269">
        <v>4</v>
      </c>
      <c r="Y162" s="269">
        <v>4</v>
      </c>
      <c r="Z162" s="269">
        <v>4</v>
      </c>
      <c r="AA162" s="269">
        <v>3.7</v>
      </c>
      <c r="AB162" s="269">
        <v>3.7</v>
      </c>
      <c r="AC162" s="269">
        <v>3.7</v>
      </c>
      <c r="AD162" s="269">
        <v>3.7</v>
      </c>
      <c r="AE162" s="269">
        <v>3.8</v>
      </c>
      <c r="AF162" s="269">
        <v>3.8</v>
      </c>
      <c r="AG162" s="269">
        <v>3.8</v>
      </c>
      <c r="AH162" s="269">
        <v>3.8</v>
      </c>
      <c r="AI162" s="269">
        <v>3.8</v>
      </c>
      <c r="AJ162" s="269">
        <v>3.8</v>
      </c>
      <c r="AK162" s="269">
        <v>3.8</v>
      </c>
      <c r="AL162" s="269">
        <v>3.9</v>
      </c>
      <c r="AM162" s="269">
        <v>3.9</v>
      </c>
      <c r="AN162" s="269">
        <f>_xlfn.IFNA(VLOOKUP(C162,'INFORM Severity - hidden'!$C$5:$G$155,5,FALSE),"-")</f>
        <v>3.9</v>
      </c>
    </row>
    <row r="163" spans="1:40" x14ac:dyDescent="0.25">
      <c r="A163" t="s">
        <v>232</v>
      </c>
      <c r="B163" t="s">
        <v>230</v>
      </c>
      <c r="C163" t="s">
        <v>231</v>
      </c>
      <c r="D163" s="269" t="str">
        <f t="shared" si="2"/>
        <v>Decreasing</v>
      </c>
      <c r="E163" s="269" t="s">
        <v>7404</v>
      </c>
      <c r="F163" s="269">
        <v>3.6</v>
      </c>
      <c r="G163" s="269">
        <v>3.6</v>
      </c>
      <c r="H163" s="269">
        <v>3.8</v>
      </c>
      <c r="I163" s="269">
        <v>3.8</v>
      </c>
      <c r="J163" s="269">
        <v>3.8</v>
      </c>
      <c r="K163" s="269">
        <v>3.8</v>
      </c>
      <c r="L163" s="269">
        <v>3.8</v>
      </c>
      <c r="M163" s="269">
        <v>3.8</v>
      </c>
      <c r="N163" s="269">
        <v>3.8</v>
      </c>
      <c r="O163" s="269">
        <v>3.8</v>
      </c>
      <c r="P163" s="269">
        <v>3.8</v>
      </c>
      <c r="Q163" s="269">
        <v>3.8</v>
      </c>
      <c r="R163" s="269">
        <v>3.8</v>
      </c>
      <c r="S163" s="269">
        <v>3.8</v>
      </c>
      <c r="T163" s="269">
        <v>3.8</v>
      </c>
      <c r="U163" s="269">
        <v>3.9</v>
      </c>
      <c r="V163" s="269">
        <v>3.9</v>
      </c>
      <c r="W163" s="269">
        <v>3.9</v>
      </c>
      <c r="X163" s="269">
        <v>3.9</v>
      </c>
      <c r="Y163" s="269">
        <v>3.9</v>
      </c>
      <c r="Z163" s="269">
        <v>3.9</v>
      </c>
      <c r="AA163" s="269">
        <v>3.9</v>
      </c>
      <c r="AB163" s="269">
        <v>3.9</v>
      </c>
      <c r="AC163" s="269">
        <v>3.9</v>
      </c>
      <c r="AD163" s="269">
        <v>4</v>
      </c>
      <c r="AE163" s="269">
        <v>4</v>
      </c>
      <c r="AF163" s="269">
        <v>4</v>
      </c>
      <c r="AG163" s="269">
        <v>4</v>
      </c>
      <c r="AH163" s="269">
        <v>4.2</v>
      </c>
      <c r="AI163" s="269">
        <v>4.3</v>
      </c>
      <c r="AJ163" s="269">
        <v>4.3</v>
      </c>
      <c r="AK163" s="269">
        <v>4.3</v>
      </c>
      <c r="AL163" s="269">
        <v>4.3</v>
      </c>
      <c r="AM163" s="269">
        <v>4</v>
      </c>
      <c r="AN163" s="269">
        <f>_xlfn.IFNA(VLOOKUP(C163,'INFORM Severity - hidden'!$C$5:$G$155,5,FALSE),"-")</f>
        <v>3.9</v>
      </c>
    </row>
    <row r="164" spans="1:40" x14ac:dyDescent="0.25">
      <c r="A164" t="s">
        <v>915</v>
      </c>
      <c r="B164" t="s">
        <v>913</v>
      </c>
      <c r="C164" t="s">
        <v>914</v>
      </c>
      <c r="D164" s="269" t="str">
        <f t="shared" si="2"/>
        <v>Decreasing</v>
      </c>
      <c r="E164" s="269" t="s">
        <v>7404</v>
      </c>
      <c r="F164" s="269" t="s">
        <v>7404</v>
      </c>
      <c r="G164" s="269">
        <v>4.2</v>
      </c>
      <c r="H164" s="269">
        <v>4.2</v>
      </c>
      <c r="I164" s="269">
        <v>4.2</v>
      </c>
      <c r="J164" s="269">
        <v>4.2</v>
      </c>
      <c r="K164" s="269">
        <v>4.2</v>
      </c>
      <c r="L164" s="269">
        <v>4.2</v>
      </c>
      <c r="M164" s="269">
        <v>4.2</v>
      </c>
      <c r="N164" s="269">
        <v>4.3</v>
      </c>
      <c r="O164" s="269">
        <v>4.3</v>
      </c>
      <c r="P164" s="269">
        <v>4.3</v>
      </c>
      <c r="Q164" s="269">
        <v>4.3</v>
      </c>
      <c r="R164" s="269">
        <v>4.3</v>
      </c>
      <c r="S164" s="269">
        <v>4.3</v>
      </c>
      <c r="T164" s="269">
        <v>4.3</v>
      </c>
      <c r="U164" s="269">
        <v>4.0999999999999996</v>
      </c>
      <c r="V164" s="269">
        <v>4</v>
      </c>
      <c r="W164" s="269">
        <v>4</v>
      </c>
      <c r="X164" s="269">
        <v>4</v>
      </c>
      <c r="Y164" s="269">
        <v>4</v>
      </c>
      <c r="Z164" s="269">
        <v>4</v>
      </c>
      <c r="AA164" s="269">
        <v>4.0999999999999996</v>
      </c>
      <c r="AB164" s="269">
        <v>4.0999999999999996</v>
      </c>
      <c r="AC164" s="269">
        <v>4.0999999999999996</v>
      </c>
      <c r="AD164" s="269">
        <v>4.0999999999999996</v>
      </c>
      <c r="AE164" s="269">
        <v>4.2</v>
      </c>
      <c r="AF164" s="269">
        <v>4.2</v>
      </c>
      <c r="AG164" s="269">
        <v>4.2</v>
      </c>
      <c r="AH164" s="269">
        <v>4.3</v>
      </c>
      <c r="AI164" s="269">
        <v>4.4000000000000004</v>
      </c>
      <c r="AJ164" s="269">
        <v>4.4000000000000004</v>
      </c>
      <c r="AK164" s="269">
        <v>4.4000000000000004</v>
      </c>
      <c r="AL164" s="269">
        <v>4.3</v>
      </c>
      <c r="AM164" s="269">
        <v>4.3</v>
      </c>
      <c r="AN164" s="269">
        <f>_xlfn.IFNA(VLOOKUP(C164,'INFORM Severity - hidden'!$C$5:$G$155,5,FALSE),"-")</f>
        <v>4.3</v>
      </c>
    </row>
    <row r="165" spans="1:40" x14ac:dyDescent="0.25">
      <c r="A165" t="s">
        <v>1076</v>
      </c>
      <c r="B165" t="s">
        <v>1074</v>
      </c>
      <c r="C165" t="s">
        <v>1075</v>
      </c>
      <c r="D165" s="269" t="str">
        <f t="shared" si="2"/>
        <v>Increasing</v>
      </c>
      <c r="E165" s="269" t="s">
        <v>7404</v>
      </c>
      <c r="F165" s="269" t="s">
        <v>7404</v>
      </c>
      <c r="G165" s="269" t="s">
        <v>7404</v>
      </c>
      <c r="H165" s="269">
        <v>3.7</v>
      </c>
      <c r="I165" s="269">
        <v>3.7</v>
      </c>
      <c r="J165" s="269">
        <v>3.7</v>
      </c>
      <c r="K165" s="269">
        <v>3.7</v>
      </c>
      <c r="L165" s="269">
        <v>3.7</v>
      </c>
      <c r="M165" s="269">
        <v>3.7</v>
      </c>
      <c r="N165" s="269">
        <v>3.7</v>
      </c>
      <c r="O165" s="269">
        <v>3.6</v>
      </c>
      <c r="P165" s="269">
        <v>3.6</v>
      </c>
      <c r="Q165" s="269">
        <v>3.6</v>
      </c>
      <c r="R165" s="269">
        <v>3.5</v>
      </c>
      <c r="S165" s="269">
        <v>3.6</v>
      </c>
      <c r="T165" s="269">
        <v>3.6</v>
      </c>
      <c r="U165" s="269">
        <v>3.6</v>
      </c>
      <c r="V165" s="269">
        <v>3.6</v>
      </c>
      <c r="W165" s="269">
        <v>3.6</v>
      </c>
      <c r="X165" s="269">
        <v>3.6</v>
      </c>
      <c r="Y165" s="269">
        <v>3.6</v>
      </c>
      <c r="Z165" s="269">
        <v>3.6</v>
      </c>
      <c r="AA165" s="269">
        <v>3.8</v>
      </c>
      <c r="AB165" s="269">
        <v>3.8</v>
      </c>
      <c r="AC165" s="269">
        <v>3.8</v>
      </c>
      <c r="AD165" s="269">
        <v>3.8</v>
      </c>
      <c r="AE165" s="269">
        <v>3.8</v>
      </c>
      <c r="AF165" s="269">
        <v>3.8</v>
      </c>
      <c r="AG165" s="269">
        <v>3.8</v>
      </c>
      <c r="AH165" s="269">
        <v>3.8</v>
      </c>
      <c r="AI165" s="269">
        <v>3.9</v>
      </c>
      <c r="AJ165" s="269">
        <v>3.9</v>
      </c>
      <c r="AK165" s="269">
        <v>3.9</v>
      </c>
      <c r="AL165" s="269">
        <v>4.0999999999999996</v>
      </c>
      <c r="AM165" s="269">
        <v>4.0999999999999996</v>
      </c>
      <c r="AN165" s="269">
        <f>_xlfn.IFNA(VLOOKUP(C165,'INFORM Severity - hidden'!$C$5:$G$155,5,FALSE),"-")</f>
        <v>4.0999999999999996</v>
      </c>
    </row>
    <row r="166" spans="1:40" x14ac:dyDescent="0.25">
      <c r="A166" t="s">
        <v>988</v>
      </c>
      <c r="B166" t="s">
        <v>986</v>
      </c>
      <c r="C166" t="s">
        <v>987</v>
      </c>
      <c r="D166" s="269" t="str">
        <f t="shared" si="2"/>
        <v>-</v>
      </c>
      <c r="E166" s="269" t="s">
        <v>7404</v>
      </c>
      <c r="F166" s="269" t="s">
        <v>7404</v>
      </c>
      <c r="G166" s="269" t="s">
        <v>7404</v>
      </c>
      <c r="H166" s="269" t="s">
        <v>7404</v>
      </c>
      <c r="I166" s="269" t="s">
        <v>7404</v>
      </c>
      <c r="J166" s="269" t="s">
        <v>7404</v>
      </c>
      <c r="K166" s="269" t="s">
        <v>7404</v>
      </c>
      <c r="L166" s="269" t="s">
        <v>7404</v>
      </c>
      <c r="M166" s="269" t="s">
        <v>7404</v>
      </c>
      <c r="N166" s="269" t="s">
        <v>7404</v>
      </c>
      <c r="O166" s="269" t="s">
        <v>7404</v>
      </c>
      <c r="P166" s="269" t="s">
        <v>7404</v>
      </c>
      <c r="Q166" s="269" t="s">
        <v>7404</v>
      </c>
      <c r="R166" s="269" t="s">
        <v>7404</v>
      </c>
      <c r="S166" s="269" t="s">
        <v>7404</v>
      </c>
      <c r="T166" s="269" t="s">
        <v>7404</v>
      </c>
      <c r="U166" s="269" t="s">
        <v>7404</v>
      </c>
      <c r="V166" s="269" t="s">
        <v>7404</v>
      </c>
      <c r="W166" s="269" t="s">
        <v>7404</v>
      </c>
      <c r="X166" s="269" t="s">
        <v>7404</v>
      </c>
      <c r="Y166" s="269" t="s">
        <v>7404</v>
      </c>
      <c r="Z166" s="269" t="s">
        <v>7404</v>
      </c>
      <c r="AA166" s="269" t="s">
        <v>7404</v>
      </c>
      <c r="AB166" s="269" t="s">
        <v>7404</v>
      </c>
      <c r="AC166" s="269" t="s">
        <v>7404</v>
      </c>
      <c r="AD166" s="269" t="s">
        <v>7404</v>
      </c>
      <c r="AE166" s="269" t="s">
        <v>7404</v>
      </c>
      <c r="AF166" s="269" t="s">
        <v>7404</v>
      </c>
      <c r="AG166" s="269" t="s">
        <v>7404</v>
      </c>
      <c r="AH166" s="269" t="s">
        <v>7404</v>
      </c>
      <c r="AI166" s="269" t="s">
        <v>7404</v>
      </c>
      <c r="AJ166" s="269" t="s">
        <v>7404</v>
      </c>
      <c r="AK166" s="269" t="s">
        <v>7404</v>
      </c>
      <c r="AL166" s="269" t="s">
        <v>7404</v>
      </c>
      <c r="AM166" s="269" t="s">
        <v>7404</v>
      </c>
      <c r="AN166" s="269" t="str">
        <f>_xlfn.IFNA(VLOOKUP(C166,'INFORM Severity - hidden'!$C$5:$G$155,5,FALSE),"-")</f>
        <v>x</v>
      </c>
    </row>
    <row r="167" spans="1:40" x14ac:dyDescent="0.25">
      <c r="A167" t="s">
        <v>1114</v>
      </c>
      <c r="B167" t="s">
        <v>1112</v>
      </c>
      <c r="C167" t="s">
        <v>1113</v>
      </c>
      <c r="D167" s="269" t="str">
        <f t="shared" si="2"/>
        <v>Decreasing</v>
      </c>
      <c r="E167" s="269" t="s">
        <v>7404</v>
      </c>
      <c r="F167" s="269" t="s">
        <v>7404</v>
      </c>
      <c r="G167" s="269" t="s">
        <v>7404</v>
      </c>
      <c r="H167" s="269" t="s">
        <v>7404</v>
      </c>
      <c r="I167" s="269">
        <v>4.0999999999999996</v>
      </c>
      <c r="J167" s="269">
        <v>4.2</v>
      </c>
      <c r="K167" s="269">
        <v>4.2</v>
      </c>
      <c r="L167" s="269">
        <v>4.2</v>
      </c>
      <c r="M167" s="269">
        <v>4.2</v>
      </c>
      <c r="N167" s="269">
        <v>4.2</v>
      </c>
      <c r="O167" s="269">
        <v>4.2</v>
      </c>
      <c r="P167" s="269">
        <v>4.2</v>
      </c>
      <c r="Q167" s="269">
        <v>4.2</v>
      </c>
      <c r="R167" s="269">
        <v>4.2</v>
      </c>
      <c r="S167" s="269">
        <v>4.2</v>
      </c>
      <c r="T167" s="269">
        <v>4.2</v>
      </c>
      <c r="U167" s="269">
        <v>4.2</v>
      </c>
      <c r="V167" s="269">
        <v>4</v>
      </c>
      <c r="W167" s="269">
        <v>4</v>
      </c>
      <c r="X167" s="269">
        <v>4</v>
      </c>
      <c r="Y167" s="269">
        <v>4</v>
      </c>
      <c r="Z167" s="269">
        <v>4</v>
      </c>
      <c r="AA167" s="269">
        <v>4.3</v>
      </c>
      <c r="AB167" s="269">
        <v>4.3</v>
      </c>
      <c r="AC167" s="269">
        <v>4.3</v>
      </c>
      <c r="AD167" s="269">
        <v>4.5</v>
      </c>
      <c r="AE167" s="269">
        <v>4.5</v>
      </c>
      <c r="AF167" s="269">
        <v>4.5</v>
      </c>
      <c r="AG167" s="269">
        <v>4.5</v>
      </c>
      <c r="AH167" s="269">
        <v>4.5999999999999996</v>
      </c>
      <c r="AI167" s="269">
        <v>4.7</v>
      </c>
      <c r="AJ167" s="269">
        <v>4.7</v>
      </c>
      <c r="AK167" s="269">
        <v>4.7</v>
      </c>
      <c r="AL167" s="269">
        <v>4.7</v>
      </c>
      <c r="AM167" s="269">
        <v>4.7</v>
      </c>
      <c r="AN167" s="269">
        <f>_xlfn.IFNA(VLOOKUP(C167,'INFORM Severity - hidden'!$C$5:$G$155,5,FALSE),"-")</f>
        <v>4.4000000000000004</v>
      </c>
    </row>
    <row r="168" spans="1:40" x14ac:dyDescent="0.25">
      <c r="A168" t="s">
        <v>1102</v>
      </c>
      <c r="B168" t="s">
        <v>1100</v>
      </c>
      <c r="C168" t="s">
        <v>1101</v>
      </c>
      <c r="D168" s="269" t="str">
        <f t="shared" si="2"/>
        <v>Increasing</v>
      </c>
      <c r="E168" s="269" t="s">
        <v>7404</v>
      </c>
      <c r="F168" s="269" t="s">
        <v>7404</v>
      </c>
      <c r="G168" s="269" t="s">
        <v>7404</v>
      </c>
      <c r="H168" s="269" t="s">
        <v>7404</v>
      </c>
      <c r="I168" s="269" t="s">
        <v>7404</v>
      </c>
      <c r="J168" s="269" t="s">
        <v>7404</v>
      </c>
      <c r="K168" s="269" t="s">
        <v>7404</v>
      </c>
      <c r="L168" s="269" t="s">
        <v>7404</v>
      </c>
      <c r="M168" s="269" t="s">
        <v>7404</v>
      </c>
      <c r="N168" s="269" t="s">
        <v>7404</v>
      </c>
      <c r="O168" s="269" t="s">
        <v>7404</v>
      </c>
      <c r="P168" s="269" t="s">
        <v>7404</v>
      </c>
      <c r="Q168" s="269" t="s">
        <v>7404</v>
      </c>
      <c r="R168" s="269" t="s">
        <v>7404</v>
      </c>
      <c r="S168" s="269" t="s">
        <v>7404</v>
      </c>
      <c r="T168" s="269" t="s">
        <v>7404</v>
      </c>
      <c r="U168" s="269" t="s">
        <v>7404</v>
      </c>
      <c r="V168" s="269" t="s">
        <v>7404</v>
      </c>
      <c r="W168" s="269" t="s">
        <v>7404</v>
      </c>
      <c r="X168" s="269" t="s">
        <v>7404</v>
      </c>
      <c r="Y168" s="269" t="s">
        <v>7404</v>
      </c>
      <c r="Z168" s="269" t="s">
        <v>7404</v>
      </c>
      <c r="AA168" s="269" t="s">
        <v>7404</v>
      </c>
      <c r="AB168" s="269" t="s">
        <v>7404</v>
      </c>
      <c r="AC168" s="269" t="s">
        <v>7404</v>
      </c>
      <c r="AD168" s="269" t="s">
        <v>7404</v>
      </c>
      <c r="AE168" s="269" t="s">
        <v>7404</v>
      </c>
      <c r="AF168" s="269" t="s">
        <v>7404</v>
      </c>
      <c r="AG168" s="269" t="s">
        <v>7404</v>
      </c>
      <c r="AH168" s="269" t="s">
        <v>7404</v>
      </c>
      <c r="AI168" s="269" t="s">
        <v>7404</v>
      </c>
      <c r="AJ168" s="269" t="s">
        <v>7404</v>
      </c>
      <c r="AK168" s="269">
        <v>3.2</v>
      </c>
      <c r="AL168" s="269">
        <v>3.3</v>
      </c>
      <c r="AM168" s="269">
        <v>3.3</v>
      </c>
      <c r="AN168" s="269">
        <f>_xlfn.IFNA(VLOOKUP(C168,'INFORM Severity - hidden'!$C$5:$G$155,5,FALSE),"-")</f>
        <v>3.3</v>
      </c>
    </row>
    <row r="169" spans="1:40" x14ac:dyDescent="0.25">
      <c r="A169" t="s">
        <v>1011</v>
      </c>
      <c r="B169" t="s">
        <v>1009</v>
      </c>
      <c r="C169" t="s">
        <v>1010</v>
      </c>
      <c r="D169" s="269" t="str">
        <f t="shared" si="2"/>
        <v>-</v>
      </c>
      <c r="E169" s="269" t="s">
        <v>7404</v>
      </c>
      <c r="F169" s="269" t="s">
        <v>7404</v>
      </c>
      <c r="G169" s="269" t="s">
        <v>7404</v>
      </c>
      <c r="H169" s="269" t="s">
        <v>7404</v>
      </c>
      <c r="I169" s="269" t="s">
        <v>7404</v>
      </c>
      <c r="J169" s="269" t="s">
        <v>7404</v>
      </c>
      <c r="K169" s="269" t="s">
        <v>7404</v>
      </c>
      <c r="L169" s="269" t="s">
        <v>7404</v>
      </c>
      <c r="M169" s="269" t="s">
        <v>7404</v>
      </c>
      <c r="N169" s="269" t="s">
        <v>7404</v>
      </c>
      <c r="O169" s="269" t="s">
        <v>7404</v>
      </c>
      <c r="P169" s="269" t="s">
        <v>7404</v>
      </c>
      <c r="Q169" s="269" t="s">
        <v>7404</v>
      </c>
      <c r="R169" s="269" t="s">
        <v>7404</v>
      </c>
      <c r="S169" s="269" t="s">
        <v>7404</v>
      </c>
      <c r="T169" s="269" t="s">
        <v>7404</v>
      </c>
      <c r="U169" s="269" t="s">
        <v>7404</v>
      </c>
      <c r="V169" s="269" t="s">
        <v>7404</v>
      </c>
      <c r="W169" s="269" t="s">
        <v>7404</v>
      </c>
      <c r="X169" s="269" t="s">
        <v>7404</v>
      </c>
      <c r="Y169" s="269" t="s">
        <v>7404</v>
      </c>
      <c r="Z169" s="269" t="s">
        <v>7404</v>
      </c>
      <c r="AA169" s="269" t="s">
        <v>7404</v>
      </c>
      <c r="AB169" s="269" t="s">
        <v>7404</v>
      </c>
      <c r="AC169" s="269" t="s">
        <v>7404</v>
      </c>
      <c r="AD169" s="269" t="s">
        <v>7404</v>
      </c>
      <c r="AE169" s="269" t="s">
        <v>7404</v>
      </c>
      <c r="AF169" s="269" t="s">
        <v>7404</v>
      </c>
      <c r="AG169" s="269" t="s">
        <v>7404</v>
      </c>
      <c r="AH169" s="269" t="s">
        <v>7404</v>
      </c>
      <c r="AI169" s="269" t="s">
        <v>7404</v>
      </c>
      <c r="AJ169" s="269" t="s">
        <v>7404</v>
      </c>
      <c r="AK169" s="269" t="s">
        <v>7404</v>
      </c>
      <c r="AL169" s="269" t="s">
        <v>7404</v>
      </c>
      <c r="AM169" s="269" t="s">
        <v>7404</v>
      </c>
      <c r="AN169" s="269" t="str">
        <f>_xlfn.IFNA(VLOOKUP(C169,'INFORM Severity - hidden'!$C$5:$G$155,5,FALSE),"-")</f>
        <v>x</v>
      </c>
    </row>
    <row r="170" spans="1:40" x14ac:dyDescent="0.25">
      <c r="A170" t="s">
        <v>1032</v>
      </c>
      <c r="B170" t="s">
        <v>1030</v>
      </c>
      <c r="C170" t="s">
        <v>1031</v>
      </c>
      <c r="D170" s="269" t="str">
        <f t="shared" si="2"/>
        <v>-</v>
      </c>
      <c r="E170" s="269" t="s">
        <v>7404</v>
      </c>
      <c r="F170" s="269" t="s">
        <v>7404</v>
      </c>
      <c r="G170" s="269" t="s">
        <v>7404</v>
      </c>
      <c r="H170" s="269" t="s">
        <v>7404</v>
      </c>
      <c r="I170" s="269" t="s">
        <v>7404</v>
      </c>
      <c r="J170" s="269" t="s">
        <v>7404</v>
      </c>
      <c r="K170" s="269" t="s">
        <v>7404</v>
      </c>
      <c r="L170" s="269" t="s">
        <v>7404</v>
      </c>
      <c r="M170" s="269" t="s">
        <v>7404</v>
      </c>
      <c r="N170" s="269" t="s">
        <v>7404</v>
      </c>
      <c r="O170" s="269" t="s">
        <v>7404</v>
      </c>
      <c r="P170" s="269" t="s">
        <v>7404</v>
      </c>
      <c r="Q170" s="269" t="s">
        <v>7404</v>
      </c>
      <c r="R170" s="269" t="s">
        <v>7404</v>
      </c>
      <c r="S170" s="269" t="s">
        <v>7404</v>
      </c>
      <c r="T170" s="269" t="s">
        <v>7404</v>
      </c>
      <c r="U170" s="269" t="s">
        <v>7404</v>
      </c>
      <c r="V170" s="269" t="s">
        <v>7404</v>
      </c>
      <c r="W170" s="269" t="s">
        <v>7404</v>
      </c>
      <c r="X170" s="269" t="s">
        <v>7404</v>
      </c>
      <c r="Y170" s="269" t="s">
        <v>7404</v>
      </c>
      <c r="Z170" s="269" t="s">
        <v>7404</v>
      </c>
      <c r="AA170" s="269" t="s">
        <v>7404</v>
      </c>
      <c r="AB170" s="269" t="s">
        <v>7404</v>
      </c>
      <c r="AC170" s="269" t="s">
        <v>7404</v>
      </c>
      <c r="AD170" s="269" t="s">
        <v>7404</v>
      </c>
      <c r="AE170" s="269" t="s">
        <v>7404</v>
      </c>
      <c r="AF170" s="269" t="s">
        <v>7404</v>
      </c>
      <c r="AG170" s="269" t="s">
        <v>7404</v>
      </c>
      <c r="AH170" s="269" t="s">
        <v>7404</v>
      </c>
      <c r="AI170" s="269" t="s">
        <v>7404</v>
      </c>
      <c r="AJ170" s="269" t="s">
        <v>7404</v>
      </c>
      <c r="AK170" s="269" t="s">
        <v>7404</v>
      </c>
      <c r="AL170" s="269" t="s">
        <v>7404</v>
      </c>
      <c r="AM170" s="269" t="s">
        <v>7404</v>
      </c>
      <c r="AN170" s="269" t="str">
        <f>_xlfn.IFNA(VLOOKUP(C170,'INFORM Severity - hidden'!$C$5:$G$155,5,FALSE),"-")</f>
        <v>x</v>
      </c>
    </row>
    <row r="171" spans="1:40" x14ac:dyDescent="0.25">
      <c r="A171" t="s">
        <v>1086</v>
      </c>
      <c r="B171" t="s">
        <v>1084</v>
      </c>
      <c r="C171" t="s">
        <v>1085</v>
      </c>
      <c r="D171" s="269" t="str">
        <f t="shared" si="2"/>
        <v>Decreasing</v>
      </c>
      <c r="E171" s="269" t="s">
        <v>7404</v>
      </c>
      <c r="F171" s="269" t="s">
        <v>7404</v>
      </c>
      <c r="G171" s="269" t="s">
        <v>7404</v>
      </c>
      <c r="H171" s="269">
        <v>3.5</v>
      </c>
      <c r="I171" s="269">
        <v>3.5</v>
      </c>
      <c r="J171" s="269">
        <v>3.5</v>
      </c>
      <c r="K171" s="269">
        <v>3.5</v>
      </c>
      <c r="L171" s="269">
        <v>3.5</v>
      </c>
      <c r="M171" s="269">
        <v>3.5</v>
      </c>
      <c r="N171" s="269">
        <v>3.7</v>
      </c>
      <c r="O171" s="269">
        <v>3.7</v>
      </c>
      <c r="P171" s="269">
        <v>3.7</v>
      </c>
      <c r="Q171" s="269">
        <v>3.7</v>
      </c>
      <c r="R171" s="269">
        <v>3.7</v>
      </c>
      <c r="S171" s="269">
        <v>3.7</v>
      </c>
      <c r="T171" s="269">
        <v>3.7</v>
      </c>
      <c r="U171" s="269">
        <v>3.7</v>
      </c>
      <c r="V171" s="269">
        <v>3.4</v>
      </c>
      <c r="W171" s="269">
        <v>3.4</v>
      </c>
      <c r="X171" s="269">
        <v>3.4</v>
      </c>
      <c r="Y171" s="269">
        <v>3.4</v>
      </c>
      <c r="Z171" s="269">
        <v>3.3</v>
      </c>
      <c r="AA171" s="269">
        <v>3.6</v>
      </c>
      <c r="AB171" s="269">
        <v>3.6</v>
      </c>
      <c r="AC171" s="269">
        <v>3.6</v>
      </c>
      <c r="AD171" s="269">
        <v>3.6</v>
      </c>
      <c r="AE171" s="269">
        <v>3.6</v>
      </c>
      <c r="AF171" s="269">
        <v>3.6</v>
      </c>
      <c r="AG171" s="269">
        <v>3.6</v>
      </c>
      <c r="AH171" s="269">
        <v>3.7</v>
      </c>
      <c r="AI171" s="269">
        <v>3.8</v>
      </c>
      <c r="AJ171" s="269">
        <v>3.8</v>
      </c>
      <c r="AK171" s="269">
        <v>3.8</v>
      </c>
      <c r="AL171" s="269">
        <v>3.8</v>
      </c>
      <c r="AM171" s="269">
        <v>3.5</v>
      </c>
      <c r="AN171" s="269">
        <f>_xlfn.IFNA(VLOOKUP(C171,'INFORM Severity - hidden'!$C$5:$G$155,5,FALSE),"-")</f>
        <v>3.6</v>
      </c>
    </row>
    <row r="172" spans="1:40" x14ac:dyDescent="0.25">
      <c r="A172" t="s">
        <v>1661</v>
      </c>
      <c r="B172" t="s">
        <v>1659</v>
      </c>
      <c r="C172" t="s">
        <v>1660</v>
      </c>
      <c r="D172" s="269" t="str">
        <f t="shared" si="2"/>
        <v>Decreasing</v>
      </c>
      <c r="E172" s="269" t="s">
        <v>7404</v>
      </c>
      <c r="F172" s="269" t="s">
        <v>7404</v>
      </c>
      <c r="G172" s="269" t="s">
        <v>7404</v>
      </c>
      <c r="H172" s="269" t="s">
        <v>7404</v>
      </c>
      <c r="I172" s="269" t="s">
        <v>7404</v>
      </c>
      <c r="J172" s="269" t="s">
        <v>7404</v>
      </c>
      <c r="K172" s="269" t="s">
        <v>7404</v>
      </c>
      <c r="L172" s="269" t="s">
        <v>7404</v>
      </c>
      <c r="M172" s="269" t="s">
        <v>7404</v>
      </c>
      <c r="N172" s="269" t="s">
        <v>7404</v>
      </c>
      <c r="O172" s="269" t="s">
        <v>7404</v>
      </c>
      <c r="P172" s="269" t="s">
        <v>7404</v>
      </c>
      <c r="Q172" s="269" t="s">
        <v>7404</v>
      </c>
      <c r="R172" s="269">
        <v>3.6</v>
      </c>
      <c r="S172" s="269">
        <v>3.5</v>
      </c>
      <c r="T172" s="269">
        <v>3.5</v>
      </c>
      <c r="U172" s="269">
        <v>3.6</v>
      </c>
      <c r="V172" s="269">
        <v>3.5</v>
      </c>
      <c r="W172" s="269">
        <v>3.5</v>
      </c>
      <c r="X172" s="269">
        <v>3.5</v>
      </c>
      <c r="Y172" s="269">
        <v>3.5</v>
      </c>
      <c r="Z172" s="269">
        <v>3.5</v>
      </c>
      <c r="AA172" s="269">
        <v>3.5</v>
      </c>
      <c r="AB172" s="269">
        <v>3.5</v>
      </c>
      <c r="AC172" s="269">
        <v>3.6</v>
      </c>
      <c r="AD172" s="269">
        <v>3.6</v>
      </c>
      <c r="AE172" s="269">
        <v>3.6</v>
      </c>
      <c r="AF172" s="269">
        <v>3.6</v>
      </c>
      <c r="AG172" s="269">
        <v>3.6</v>
      </c>
      <c r="AH172" s="269">
        <v>3.9</v>
      </c>
      <c r="AI172" s="269">
        <v>3.7</v>
      </c>
      <c r="AJ172" s="269">
        <v>3.7</v>
      </c>
      <c r="AK172" s="269">
        <v>3.7</v>
      </c>
      <c r="AL172" s="269">
        <v>3.5</v>
      </c>
      <c r="AM172" s="269">
        <v>3.6</v>
      </c>
      <c r="AN172" s="269">
        <f>_xlfn.IFNA(VLOOKUP(C172,'INFORM Severity - hidden'!$C$5:$G$155,5,FALSE),"-")</f>
        <v>3.6</v>
      </c>
    </row>
    <row r="173" spans="1:40" x14ac:dyDescent="0.25">
      <c r="A173" t="s">
        <v>2176</v>
      </c>
      <c r="B173" t="s">
        <v>2174</v>
      </c>
      <c r="C173" t="s">
        <v>2175</v>
      </c>
      <c r="D173" s="269" t="str">
        <f t="shared" si="2"/>
        <v>-</v>
      </c>
      <c r="E173" s="269" t="s">
        <v>7404</v>
      </c>
      <c r="F173" s="269" t="s">
        <v>7404</v>
      </c>
      <c r="G173" s="269" t="s">
        <v>7404</v>
      </c>
      <c r="H173" s="269" t="s">
        <v>7404</v>
      </c>
      <c r="I173" s="269" t="s">
        <v>7404</v>
      </c>
      <c r="J173" s="269" t="s">
        <v>7404</v>
      </c>
      <c r="K173" s="269" t="s">
        <v>7404</v>
      </c>
      <c r="L173" s="269" t="s">
        <v>7404</v>
      </c>
      <c r="M173" s="269" t="s">
        <v>7404</v>
      </c>
      <c r="N173" s="269" t="s">
        <v>7404</v>
      </c>
      <c r="O173" s="269" t="s">
        <v>7404</v>
      </c>
      <c r="P173" s="269" t="s">
        <v>7404</v>
      </c>
      <c r="Q173" s="269" t="s">
        <v>7404</v>
      </c>
      <c r="R173" s="269" t="s">
        <v>7404</v>
      </c>
      <c r="S173" s="269" t="s">
        <v>7404</v>
      </c>
      <c r="T173" s="269" t="s">
        <v>7404</v>
      </c>
      <c r="U173" s="269" t="s">
        <v>7404</v>
      </c>
      <c r="V173" s="269" t="s">
        <v>7404</v>
      </c>
      <c r="W173" s="269" t="s">
        <v>7404</v>
      </c>
      <c r="X173" s="269" t="s">
        <v>7404</v>
      </c>
      <c r="Y173" s="269" t="s">
        <v>7404</v>
      </c>
      <c r="Z173" s="269" t="s">
        <v>7404</v>
      </c>
      <c r="AA173" s="269" t="s">
        <v>7404</v>
      </c>
      <c r="AB173" s="269" t="s">
        <v>7404</v>
      </c>
      <c r="AC173" s="269" t="s">
        <v>7404</v>
      </c>
      <c r="AD173" s="269" t="s">
        <v>7404</v>
      </c>
      <c r="AE173" s="269" t="s">
        <v>7404</v>
      </c>
      <c r="AF173" s="269" t="s">
        <v>7404</v>
      </c>
      <c r="AG173" s="269" t="s">
        <v>7404</v>
      </c>
      <c r="AH173" s="269" t="s">
        <v>7404</v>
      </c>
      <c r="AI173" s="269" t="s">
        <v>7404</v>
      </c>
      <c r="AJ173" s="269" t="s">
        <v>7404</v>
      </c>
      <c r="AK173" s="269" t="s">
        <v>7404</v>
      </c>
      <c r="AL173" s="269" t="s">
        <v>7404</v>
      </c>
      <c r="AM173" s="269" t="s">
        <v>7404</v>
      </c>
      <c r="AN173" s="269" t="str">
        <f>_xlfn.IFNA(VLOOKUP(C173,'INFORM Severity - hidden'!$C$5:$G$155,5,FALSE),"-")</f>
        <v>x</v>
      </c>
    </row>
    <row r="174" spans="1:40" x14ac:dyDescent="0.25">
      <c r="A174" t="s">
        <v>645</v>
      </c>
      <c r="B174" t="s">
        <v>643</v>
      </c>
      <c r="C174" t="s">
        <v>644</v>
      </c>
      <c r="D174" s="269" t="str">
        <f t="shared" si="2"/>
        <v>Stable</v>
      </c>
      <c r="E174" s="269" t="s">
        <v>7404</v>
      </c>
      <c r="F174" s="269">
        <v>1.4</v>
      </c>
      <c r="G174" s="269">
        <v>1.4</v>
      </c>
      <c r="H174" s="269">
        <v>1.6</v>
      </c>
      <c r="I174" s="269">
        <v>1.6</v>
      </c>
      <c r="J174" s="269">
        <v>1.6</v>
      </c>
      <c r="K174" s="269">
        <v>1.6</v>
      </c>
      <c r="L174" s="269">
        <v>1.6</v>
      </c>
      <c r="M174" s="269">
        <v>1.6</v>
      </c>
      <c r="N174" s="269">
        <v>2.2999999999999998</v>
      </c>
      <c r="O174" s="269">
        <v>2.2999999999999998</v>
      </c>
      <c r="P174" s="269">
        <v>2.2999999999999998</v>
      </c>
      <c r="Q174" s="269">
        <v>2.2999999999999998</v>
      </c>
      <c r="R174" s="269">
        <v>2.2999999999999998</v>
      </c>
      <c r="S174" s="269">
        <v>2</v>
      </c>
      <c r="T174" s="269">
        <v>2</v>
      </c>
      <c r="U174" s="269">
        <v>1.8</v>
      </c>
      <c r="V174" s="269">
        <v>1.9</v>
      </c>
      <c r="W174" s="269">
        <v>1.9</v>
      </c>
      <c r="X174" s="269">
        <v>1.9</v>
      </c>
      <c r="Y174" s="269">
        <v>1.8</v>
      </c>
      <c r="Z174" s="269">
        <v>1.9</v>
      </c>
      <c r="AA174" s="269">
        <v>2</v>
      </c>
      <c r="AB174" s="269">
        <v>2</v>
      </c>
      <c r="AC174" s="269">
        <v>1.9</v>
      </c>
      <c r="AD174" s="269">
        <v>1.9</v>
      </c>
      <c r="AE174" s="269">
        <v>1.9</v>
      </c>
      <c r="AF174" s="269">
        <v>1.9</v>
      </c>
      <c r="AG174" s="269">
        <v>1.9</v>
      </c>
      <c r="AH174" s="269">
        <v>1.9</v>
      </c>
      <c r="AI174" s="269">
        <v>2.2000000000000002</v>
      </c>
      <c r="AJ174" s="269">
        <v>2.2000000000000002</v>
      </c>
      <c r="AK174" s="269">
        <v>2.2000000000000002</v>
      </c>
      <c r="AL174" s="269">
        <v>2.2000000000000002</v>
      </c>
      <c r="AM174" s="269">
        <v>2.2000000000000002</v>
      </c>
      <c r="AN174" s="269">
        <f>_xlfn.IFNA(VLOOKUP(C174,'INFORM Severity - hidden'!$C$5:$G$155,5,FALSE),"-")</f>
        <v>2.2000000000000002</v>
      </c>
    </row>
    <row r="175" spans="1:40" x14ac:dyDescent="0.25">
      <c r="A175" t="s">
        <v>672</v>
      </c>
      <c r="B175" t="s">
        <v>670</v>
      </c>
      <c r="C175" t="s">
        <v>671</v>
      </c>
      <c r="D175" s="269" t="str">
        <f t="shared" si="2"/>
        <v>Stable</v>
      </c>
      <c r="E175" s="269" t="s">
        <v>7404</v>
      </c>
      <c r="F175" s="269">
        <v>3.9</v>
      </c>
      <c r="G175" s="269">
        <v>3.9</v>
      </c>
      <c r="H175" s="269">
        <v>4</v>
      </c>
      <c r="I175" s="269">
        <v>3.9</v>
      </c>
      <c r="J175" s="269">
        <v>4</v>
      </c>
      <c r="K175" s="269">
        <v>4</v>
      </c>
      <c r="L175" s="269">
        <v>4</v>
      </c>
      <c r="M175" s="269">
        <v>4</v>
      </c>
      <c r="N175" s="269">
        <v>4.0999999999999996</v>
      </c>
      <c r="O175" s="269">
        <v>4.0999999999999996</v>
      </c>
      <c r="P175" s="269">
        <v>4.0999999999999996</v>
      </c>
      <c r="Q175" s="269">
        <v>4.0999999999999996</v>
      </c>
      <c r="R175" s="269">
        <v>4.5999999999999996</v>
      </c>
      <c r="S175" s="269">
        <v>4.5999999999999996</v>
      </c>
      <c r="T175" s="269">
        <v>4.5999999999999996</v>
      </c>
      <c r="U175" s="269">
        <v>4.5999999999999996</v>
      </c>
      <c r="V175" s="269">
        <v>4.5</v>
      </c>
      <c r="W175" s="269">
        <v>4.5</v>
      </c>
      <c r="X175" s="269">
        <v>4.5</v>
      </c>
      <c r="Y175" s="269">
        <v>4.5</v>
      </c>
      <c r="Z175" s="269">
        <v>4.5</v>
      </c>
      <c r="AA175" s="269">
        <v>4.5</v>
      </c>
      <c r="AB175" s="269">
        <v>4.5</v>
      </c>
      <c r="AC175" s="269">
        <v>4.5</v>
      </c>
      <c r="AD175" s="269">
        <v>4.3</v>
      </c>
      <c r="AE175" s="269">
        <v>4.3</v>
      </c>
      <c r="AF175" s="269">
        <v>4.2</v>
      </c>
      <c r="AG175" s="269">
        <v>4.2</v>
      </c>
      <c r="AH175" s="269">
        <v>4.4000000000000004</v>
      </c>
      <c r="AI175" s="269">
        <v>4.5</v>
      </c>
      <c r="AJ175" s="269">
        <v>4.5</v>
      </c>
      <c r="AK175" s="269">
        <v>4.5</v>
      </c>
      <c r="AL175" s="269">
        <v>4.5</v>
      </c>
      <c r="AM175" s="269">
        <v>4.4000000000000004</v>
      </c>
      <c r="AN175" s="269">
        <f>_xlfn.IFNA(VLOOKUP(C175,'INFORM Severity - hidden'!$C$5:$G$155,5,FALSE),"-")</f>
        <v>4.5</v>
      </c>
    </row>
    <row r="176" spans="1:40" x14ac:dyDescent="0.25">
      <c r="A176"/>
      <c r="B176"/>
      <c r="C176" t="s">
        <v>7478</v>
      </c>
      <c r="D176" s="269" t="str">
        <f t="shared" si="2"/>
        <v>-</v>
      </c>
      <c r="E176" s="269" t="s">
        <v>7404</v>
      </c>
      <c r="F176" s="269">
        <v>3.9</v>
      </c>
      <c r="G176" s="269">
        <v>3.9</v>
      </c>
      <c r="H176" s="269" t="s">
        <v>7404</v>
      </c>
      <c r="I176" s="269" t="s">
        <v>7404</v>
      </c>
      <c r="J176" s="269" t="s">
        <v>7404</v>
      </c>
      <c r="K176" s="269" t="s">
        <v>7404</v>
      </c>
      <c r="L176" s="269" t="s">
        <v>7404</v>
      </c>
      <c r="M176" s="269" t="s">
        <v>7404</v>
      </c>
      <c r="N176" s="269" t="s">
        <v>7404</v>
      </c>
      <c r="O176" s="269" t="s">
        <v>7404</v>
      </c>
      <c r="P176" s="269" t="s">
        <v>7404</v>
      </c>
      <c r="Q176" s="269" t="s">
        <v>7404</v>
      </c>
      <c r="R176" s="269" t="s">
        <v>7404</v>
      </c>
      <c r="S176" s="269" t="s">
        <v>7404</v>
      </c>
      <c r="T176" s="269" t="s">
        <v>7404</v>
      </c>
      <c r="U176" s="269" t="s">
        <v>7404</v>
      </c>
      <c r="V176" s="269" t="s">
        <v>7404</v>
      </c>
      <c r="W176" s="269" t="s">
        <v>7404</v>
      </c>
      <c r="X176" s="269" t="s">
        <v>7404</v>
      </c>
      <c r="Y176" s="269" t="s">
        <v>7404</v>
      </c>
      <c r="Z176" s="269" t="s">
        <v>7404</v>
      </c>
      <c r="AA176" s="269" t="s">
        <v>7404</v>
      </c>
      <c r="AB176" s="269" t="s">
        <v>7404</v>
      </c>
      <c r="AC176" s="269" t="s">
        <v>7404</v>
      </c>
      <c r="AD176" s="269" t="s">
        <v>7404</v>
      </c>
      <c r="AE176" s="269" t="s">
        <v>7404</v>
      </c>
      <c r="AF176" s="269" t="s">
        <v>7404</v>
      </c>
      <c r="AG176" s="269" t="s">
        <v>7404</v>
      </c>
      <c r="AH176" s="269" t="s">
        <v>7404</v>
      </c>
      <c r="AI176" s="269" t="s">
        <v>7404</v>
      </c>
      <c r="AJ176" s="269" t="s">
        <v>7404</v>
      </c>
      <c r="AK176" s="269" t="s">
        <v>7404</v>
      </c>
      <c r="AL176" s="269" t="s">
        <v>7404</v>
      </c>
      <c r="AM176" s="269" t="s">
        <v>7404</v>
      </c>
      <c r="AN176" s="269" t="str">
        <f>_xlfn.IFNA(VLOOKUP(C176,'INFORM Severity - hidden'!$C$5:$G$155,5,FALSE),"-")</f>
        <v>-</v>
      </c>
    </row>
    <row r="177" spans="1:40" x14ac:dyDescent="0.25">
      <c r="A177"/>
      <c r="B177"/>
      <c r="C177" t="s">
        <v>7479</v>
      </c>
      <c r="D177" s="269" t="str">
        <f t="shared" si="2"/>
        <v>-</v>
      </c>
      <c r="E177" s="269" t="s">
        <v>7404</v>
      </c>
      <c r="F177" s="269">
        <v>2.1</v>
      </c>
      <c r="G177" s="269">
        <v>2.1</v>
      </c>
      <c r="H177" s="269">
        <v>2.7</v>
      </c>
      <c r="I177" s="269">
        <v>2.7</v>
      </c>
      <c r="J177" s="269">
        <v>2.7</v>
      </c>
      <c r="K177" s="269">
        <v>2.8</v>
      </c>
      <c r="L177" s="269">
        <v>2.7</v>
      </c>
      <c r="M177" s="269">
        <v>2.7</v>
      </c>
      <c r="N177" s="269">
        <v>2.7</v>
      </c>
      <c r="O177" s="269">
        <v>2.7</v>
      </c>
      <c r="P177" s="269" t="s">
        <v>7404</v>
      </c>
      <c r="Q177" s="269" t="s">
        <v>7404</v>
      </c>
      <c r="R177" s="269" t="s">
        <v>7404</v>
      </c>
      <c r="S177" s="269" t="s">
        <v>7404</v>
      </c>
      <c r="T177" s="269" t="s">
        <v>7404</v>
      </c>
      <c r="U177" s="269" t="s">
        <v>7404</v>
      </c>
      <c r="V177" s="269" t="s">
        <v>7404</v>
      </c>
      <c r="W177" s="269" t="s">
        <v>7404</v>
      </c>
      <c r="X177" s="269" t="s">
        <v>7404</v>
      </c>
      <c r="Y177" s="269" t="s">
        <v>7404</v>
      </c>
      <c r="Z177" s="269" t="s">
        <v>7404</v>
      </c>
      <c r="AA177" s="269" t="s">
        <v>7404</v>
      </c>
      <c r="AB177" s="269" t="s">
        <v>7404</v>
      </c>
      <c r="AC177" s="269" t="s">
        <v>7404</v>
      </c>
      <c r="AD177" s="269" t="s">
        <v>7404</v>
      </c>
      <c r="AE177" s="269" t="s">
        <v>7404</v>
      </c>
      <c r="AF177" s="269" t="s">
        <v>7404</v>
      </c>
      <c r="AG177" s="269" t="s">
        <v>7404</v>
      </c>
      <c r="AH177" s="269" t="s">
        <v>7404</v>
      </c>
      <c r="AI177" s="269" t="s">
        <v>7404</v>
      </c>
      <c r="AJ177" s="269" t="s">
        <v>7404</v>
      </c>
      <c r="AK177" s="269" t="s">
        <v>7404</v>
      </c>
      <c r="AL177" s="269" t="s">
        <v>7404</v>
      </c>
      <c r="AM177" s="269" t="s">
        <v>7404</v>
      </c>
      <c r="AN177" s="269" t="str">
        <f>_xlfn.IFNA(VLOOKUP(C177,'INFORM Severity - hidden'!$C$5:$G$155,5,FALSE),"-")</f>
        <v>-</v>
      </c>
    </row>
    <row r="178" spans="1:40" x14ac:dyDescent="0.25">
      <c r="A178"/>
      <c r="B178"/>
      <c r="C178" t="s">
        <v>7480</v>
      </c>
      <c r="D178" s="269" t="str">
        <f t="shared" si="2"/>
        <v>-</v>
      </c>
      <c r="E178" s="269" t="s">
        <v>7404</v>
      </c>
      <c r="F178" s="269">
        <v>2.6</v>
      </c>
      <c r="G178" s="269">
        <v>2.6</v>
      </c>
      <c r="H178" s="269">
        <v>3.5</v>
      </c>
      <c r="I178" s="269">
        <v>3.5</v>
      </c>
      <c r="J178" s="269">
        <v>3.5</v>
      </c>
      <c r="K178" s="269">
        <v>3.5</v>
      </c>
      <c r="L178" s="269">
        <v>3.4</v>
      </c>
      <c r="M178" s="269">
        <v>3.4</v>
      </c>
      <c r="N178" s="269">
        <v>3.4</v>
      </c>
      <c r="O178" s="269">
        <v>3.4</v>
      </c>
      <c r="P178" s="269" t="s">
        <v>7404</v>
      </c>
      <c r="Q178" s="269" t="s">
        <v>7404</v>
      </c>
      <c r="R178" s="269" t="s">
        <v>7404</v>
      </c>
      <c r="S178" s="269" t="s">
        <v>7404</v>
      </c>
      <c r="T178" s="269" t="s">
        <v>7404</v>
      </c>
      <c r="U178" s="269" t="s">
        <v>7404</v>
      </c>
      <c r="V178" s="269" t="s">
        <v>7404</v>
      </c>
      <c r="W178" s="269" t="s">
        <v>7404</v>
      </c>
      <c r="X178" s="269" t="s">
        <v>7404</v>
      </c>
      <c r="Y178" s="269" t="s">
        <v>7404</v>
      </c>
      <c r="Z178" s="269" t="s">
        <v>7404</v>
      </c>
      <c r="AA178" s="269" t="s">
        <v>7404</v>
      </c>
      <c r="AB178" s="269" t="s">
        <v>7404</v>
      </c>
      <c r="AC178" s="269" t="s">
        <v>7404</v>
      </c>
      <c r="AD178" s="269" t="s">
        <v>7404</v>
      </c>
      <c r="AE178" s="269" t="s">
        <v>7404</v>
      </c>
      <c r="AF178" s="269" t="s">
        <v>7404</v>
      </c>
      <c r="AG178" s="269" t="s">
        <v>7404</v>
      </c>
      <c r="AH178" s="269" t="s">
        <v>7404</v>
      </c>
      <c r="AI178" s="269" t="s">
        <v>7404</v>
      </c>
      <c r="AJ178" s="269" t="s">
        <v>7404</v>
      </c>
      <c r="AK178" s="269" t="s">
        <v>7404</v>
      </c>
      <c r="AL178" s="269" t="s">
        <v>7404</v>
      </c>
      <c r="AM178" s="269" t="s">
        <v>7404</v>
      </c>
      <c r="AN178" s="269" t="str">
        <f>_xlfn.IFNA(VLOOKUP(C178,'INFORM Severity - hidden'!$C$5:$G$155,5,FALSE),"-")</f>
        <v>-</v>
      </c>
    </row>
    <row r="179" spans="1:40" x14ac:dyDescent="0.25">
      <c r="A179" t="s">
        <v>672</v>
      </c>
      <c r="B179" t="s">
        <v>1650</v>
      </c>
      <c r="C179" t="s">
        <v>1651</v>
      </c>
      <c r="D179" s="269" t="str">
        <f t="shared" si="2"/>
        <v>Stable</v>
      </c>
      <c r="E179" s="269" t="s">
        <v>7404</v>
      </c>
      <c r="F179" s="269" t="s">
        <v>7404</v>
      </c>
      <c r="G179" s="269" t="s">
        <v>7404</v>
      </c>
      <c r="H179" s="269" t="s">
        <v>7404</v>
      </c>
      <c r="I179" s="269" t="s">
        <v>7404</v>
      </c>
      <c r="J179" s="269" t="s">
        <v>7404</v>
      </c>
      <c r="K179" s="269" t="s">
        <v>7404</v>
      </c>
      <c r="L179" s="269" t="s">
        <v>7404</v>
      </c>
      <c r="M179" s="269" t="s">
        <v>7404</v>
      </c>
      <c r="N179" s="269" t="s">
        <v>7404</v>
      </c>
      <c r="O179" s="269" t="s">
        <v>7404</v>
      </c>
      <c r="P179" s="269" t="s">
        <v>7404</v>
      </c>
      <c r="Q179" s="269" t="s">
        <v>7404</v>
      </c>
      <c r="R179" s="269">
        <v>3.7</v>
      </c>
      <c r="S179" s="269">
        <v>3.8</v>
      </c>
      <c r="T179" s="269">
        <v>3.8</v>
      </c>
      <c r="U179" s="269">
        <v>3.8</v>
      </c>
      <c r="V179" s="269">
        <v>3.8</v>
      </c>
      <c r="W179" s="269">
        <v>3.8</v>
      </c>
      <c r="X179" s="269">
        <v>3.8</v>
      </c>
      <c r="Y179" s="269">
        <v>3.8</v>
      </c>
      <c r="Z179" s="269">
        <v>3.8</v>
      </c>
      <c r="AA179" s="269">
        <v>4.0999999999999996</v>
      </c>
      <c r="AB179" s="269">
        <v>4.0999999999999996</v>
      </c>
      <c r="AC179" s="269">
        <v>4</v>
      </c>
      <c r="AD179" s="269">
        <v>3.9</v>
      </c>
      <c r="AE179" s="269">
        <v>3.9</v>
      </c>
      <c r="AF179" s="269">
        <v>3.8</v>
      </c>
      <c r="AG179" s="269">
        <v>3.8</v>
      </c>
      <c r="AH179" s="269">
        <v>3.5</v>
      </c>
      <c r="AI179" s="269">
        <v>3.4</v>
      </c>
      <c r="AJ179" s="269">
        <v>3.4</v>
      </c>
      <c r="AK179" s="269">
        <v>3.4</v>
      </c>
      <c r="AL179" s="269">
        <v>3.4</v>
      </c>
      <c r="AM179" s="269">
        <v>3.4</v>
      </c>
      <c r="AN179" s="269">
        <f>_xlfn.IFNA(VLOOKUP(C179,'INFORM Severity - hidden'!$C$5:$G$155,5,FALSE),"-")</f>
        <v>3.4</v>
      </c>
    </row>
    <row r="180" spans="1:40" x14ac:dyDescent="0.25">
      <c r="A180" t="s">
        <v>672</v>
      </c>
      <c r="B180" t="s">
        <v>2010</v>
      </c>
      <c r="C180" t="s">
        <v>2011</v>
      </c>
      <c r="D180" s="269" t="str">
        <f t="shared" si="2"/>
        <v>Stable</v>
      </c>
      <c r="E180" s="269" t="s">
        <v>7404</v>
      </c>
      <c r="F180" s="269" t="s">
        <v>7404</v>
      </c>
      <c r="G180" s="269" t="s">
        <v>7404</v>
      </c>
      <c r="H180" s="269" t="s">
        <v>7404</v>
      </c>
      <c r="I180" s="269" t="s">
        <v>7404</v>
      </c>
      <c r="J180" s="269" t="s">
        <v>7404</v>
      </c>
      <c r="K180" s="269" t="s">
        <v>7404</v>
      </c>
      <c r="L180" s="269" t="s">
        <v>7404</v>
      </c>
      <c r="M180" s="269" t="s">
        <v>7404</v>
      </c>
      <c r="N180" s="269" t="s">
        <v>7404</v>
      </c>
      <c r="O180" s="269" t="s">
        <v>7404</v>
      </c>
      <c r="P180" s="269" t="s">
        <v>7404</v>
      </c>
      <c r="Q180" s="269" t="s">
        <v>7404</v>
      </c>
      <c r="R180" s="269" t="s">
        <v>7404</v>
      </c>
      <c r="S180" s="269" t="s">
        <v>7404</v>
      </c>
      <c r="T180" s="269" t="s">
        <v>7404</v>
      </c>
      <c r="U180" s="269" t="s">
        <v>7404</v>
      </c>
      <c r="V180" s="269" t="s">
        <v>7404</v>
      </c>
      <c r="W180" s="269" t="s">
        <v>7404</v>
      </c>
      <c r="X180" s="269">
        <v>2.5</v>
      </c>
      <c r="Y180" s="269">
        <v>2.5</v>
      </c>
      <c r="Z180" s="269">
        <v>2.6</v>
      </c>
      <c r="AA180" s="269">
        <v>2.6</v>
      </c>
      <c r="AB180" s="269">
        <v>2.6</v>
      </c>
      <c r="AC180" s="269">
        <v>2.6</v>
      </c>
      <c r="AD180" s="269">
        <v>2.6</v>
      </c>
      <c r="AE180" s="269">
        <v>2.6</v>
      </c>
      <c r="AF180" s="269">
        <v>2.5</v>
      </c>
      <c r="AG180" s="269">
        <v>2.5</v>
      </c>
      <c r="AH180" s="269">
        <v>2.5</v>
      </c>
      <c r="AI180" s="269">
        <v>2.6</v>
      </c>
      <c r="AJ180" s="269">
        <v>2.6</v>
      </c>
      <c r="AK180" s="269">
        <v>2.5</v>
      </c>
      <c r="AL180" s="269">
        <v>2.5</v>
      </c>
      <c r="AM180" s="269">
        <v>2.7</v>
      </c>
      <c r="AN180" s="269">
        <f>_xlfn.IFNA(VLOOKUP(C180,'INFORM Severity - hidden'!$C$5:$G$155,5,FALSE),"-")</f>
        <v>2.7</v>
      </c>
    </row>
    <row r="181" spans="1:40" x14ac:dyDescent="0.25">
      <c r="A181" t="s">
        <v>672</v>
      </c>
      <c r="B181" t="s">
        <v>2295</v>
      </c>
      <c r="C181" t="s">
        <v>2296</v>
      </c>
      <c r="D181" s="269" t="str">
        <f t="shared" si="2"/>
        <v>Stable</v>
      </c>
      <c r="E181" s="269" t="s">
        <v>7404</v>
      </c>
      <c r="F181" s="269" t="s">
        <v>7404</v>
      </c>
      <c r="G181" s="269" t="s">
        <v>7404</v>
      </c>
      <c r="H181" s="269" t="s">
        <v>7404</v>
      </c>
      <c r="I181" s="269" t="s">
        <v>7404</v>
      </c>
      <c r="J181" s="269" t="s">
        <v>7404</v>
      </c>
      <c r="K181" s="269" t="s">
        <v>7404</v>
      </c>
      <c r="L181" s="269" t="s">
        <v>7404</v>
      </c>
      <c r="M181" s="269" t="s">
        <v>7404</v>
      </c>
      <c r="N181" s="269" t="s">
        <v>7404</v>
      </c>
      <c r="O181" s="269" t="s">
        <v>7404</v>
      </c>
      <c r="P181" s="269" t="s">
        <v>7404</v>
      </c>
      <c r="Q181" s="269" t="s">
        <v>7404</v>
      </c>
      <c r="R181" s="269" t="s">
        <v>7404</v>
      </c>
      <c r="S181" s="269" t="s">
        <v>7404</v>
      </c>
      <c r="T181" s="269" t="s">
        <v>7404</v>
      </c>
      <c r="U181" s="269" t="s">
        <v>7404</v>
      </c>
      <c r="V181" s="269" t="s">
        <v>7404</v>
      </c>
      <c r="W181" s="269" t="s">
        <v>7404</v>
      </c>
      <c r="X181" s="269" t="s">
        <v>7404</v>
      </c>
      <c r="Y181" s="269" t="s">
        <v>7404</v>
      </c>
      <c r="Z181" s="269" t="s">
        <v>7404</v>
      </c>
      <c r="AA181" s="269" t="s">
        <v>7404</v>
      </c>
      <c r="AB181" s="269" t="s">
        <v>7404</v>
      </c>
      <c r="AC181" s="269">
        <v>2.9</v>
      </c>
      <c r="AD181" s="269">
        <v>2.1</v>
      </c>
      <c r="AE181" s="269">
        <v>2.1</v>
      </c>
      <c r="AF181" s="269">
        <v>2.4</v>
      </c>
      <c r="AG181" s="269">
        <v>2.4</v>
      </c>
      <c r="AH181" s="269">
        <v>2.5</v>
      </c>
      <c r="AI181" s="269">
        <v>2.6</v>
      </c>
      <c r="AJ181" s="269">
        <v>2.6</v>
      </c>
      <c r="AK181" s="269">
        <v>2.6</v>
      </c>
      <c r="AL181" s="269">
        <v>2.6</v>
      </c>
      <c r="AM181" s="269">
        <v>2.6</v>
      </c>
      <c r="AN181" s="269">
        <f>_xlfn.IFNA(VLOOKUP(C181,'INFORM Severity - hidden'!$C$5:$G$155,5,FALSE),"-")</f>
        <v>2.6</v>
      </c>
    </row>
    <row r="182" spans="1:40" x14ac:dyDescent="0.25">
      <c r="A182" t="s">
        <v>672</v>
      </c>
      <c r="B182" t="s">
        <v>3079</v>
      </c>
      <c r="C182" t="s">
        <v>3080</v>
      </c>
      <c r="D182" s="269" t="str">
        <f t="shared" si="2"/>
        <v>Increasing</v>
      </c>
      <c r="E182" s="269" t="s">
        <v>7404</v>
      </c>
      <c r="F182" s="269" t="s">
        <v>7404</v>
      </c>
      <c r="G182" s="269" t="s">
        <v>7404</v>
      </c>
      <c r="H182" s="269" t="s">
        <v>7404</v>
      </c>
      <c r="I182" s="269" t="s">
        <v>7404</v>
      </c>
      <c r="J182" s="269" t="s">
        <v>7404</v>
      </c>
      <c r="K182" s="269" t="s">
        <v>7404</v>
      </c>
      <c r="L182" s="269" t="s">
        <v>7404</v>
      </c>
      <c r="M182" s="269" t="s">
        <v>7404</v>
      </c>
      <c r="N182" s="269" t="s">
        <v>7404</v>
      </c>
      <c r="O182" s="269" t="s">
        <v>7404</v>
      </c>
      <c r="P182" s="269" t="s">
        <v>7404</v>
      </c>
      <c r="Q182" s="269" t="s">
        <v>7404</v>
      </c>
      <c r="R182" s="269" t="s">
        <v>7404</v>
      </c>
      <c r="S182" s="269" t="s">
        <v>7404</v>
      </c>
      <c r="T182" s="269" t="s">
        <v>7404</v>
      </c>
      <c r="U182" s="269" t="s">
        <v>7404</v>
      </c>
      <c r="V182" s="269" t="s">
        <v>7404</v>
      </c>
      <c r="W182" s="269" t="s">
        <v>7404</v>
      </c>
      <c r="X182" s="269" t="s">
        <v>7404</v>
      </c>
      <c r="Y182" s="269" t="s">
        <v>7404</v>
      </c>
      <c r="Z182" s="269" t="s">
        <v>7404</v>
      </c>
      <c r="AA182" s="269" t="s">
        <v>7404</v>
      </c>
      <c r="AB182" s="269" t="s">
        <v>7404</v>
      </c>
      <c r="AC182" s="269" t="s">
        <v>7404</v>
      </c>
      <c r="AD182" s="269" t="s">
        <v>7404</v>
      </c>
      <c r="AE182" s="269" t="s">
        <v>7404</v>
      </c>
      <c r="AF182" s="269">
        <v>2.8</v>
      </c>
      <c r="AG182" s="269">
        <v>2.8</v>
      </c>
      <c r="AH182" s="269">
        <v>2.9</v>
      </c>
      <c r="AI182" s="269">
        <v>3.3</v>
      </c>
      <c r="AJ182" s="269">
        <v>3.3</v>
      </c>
      <c r="AK182" s="269">
        <v>3.3</v>
      </c>
      <c r="AL182" s="269">
        <v>3.3</v>
      </c>
      <c r="AM182" s="269">
        <v>3.2</v>
      </c>
      <c r="AN182" s="269">
        <f>_xlfn.IFNA(VLOOKUP(C182,'INFORM Severity - hidden'!$C$5:$G$155,5,FALSE),"-")</f>
        <v>3.6</v>
      </c>
    </row>
    <row r="183" spans="1:40" x14ac:dyDescent="0.25">
      <c r="A183" t="s">
        <v>54</v>
      </c>
      <c r="B183" t="s">
        <v>52</v>
      </c>
      <c r="C183" t="s">
        <v>53</v>
      </c>
      <c r="D183" s="269" t="str">
        <f t="shared" si="2"/>
        <v>Stable</v>
      </c>
      <c r="E183" s="269">
        <v>2.5</v>
      </c>
      <c r="F183" s="269">
        <v>2.5</v>
      </c>
      <c r="G183" s="269">
        <v>2.5</v>
      </c>
      <c r="H183" s="269">
        <v>2.5</v>
      </c>
      <c r="I183" s="269">
        <v>2.5</v>
      </c>
      <c r="J183" s="269">
        <v>2.5</v>
      </c>
      <c r="K183" s="269">
        <v>2.5</v>
      </c>
      <c r="L183" s="269">
        <v>2.5</v>
      </c>
      <c r="M183" s="269">
        <v>2.5</v>
      </c>
      <c r="N183" s="269">
        <v>2.6</v>
      </c>
      <c r="O183" s="269">
        <v>2.6</v>
      </c>
      <c r="P183" s="269">
        <v>2.6</v>
      </c>
      <c r="Q183" s="269">
        <v>2.6</v>
      </c>
      <c r="R183" s="269">
        <v>2.6</v>
      </c>
      <c r="S183" s="269">
        <v>2.6</v>
      </c>
      <c r="T183" s="269">
        <v>2.6</v>
      </c>
      <c r="U183" s="269">
        <v>2.5</v>
      </c>
      <c r="V183" s="269">
        <v>2.7</v>
      </c>
      <c r="W183" s="269">
        <v>2.5</v>
      </c>
      <c r="X183" s="269">
        <v>2.5</v>
      </c>
      <c r="Y183" s="269">
        <v>2.4</v>
      </c>
      <c r="Z183" s="269">
        <v>2.4</v>
      </c>
      <c r="AA183" s="269">
        <v>2.4</v>
      </c>
      <c r="AB183" s="269">
        <v>2.4</v>
      </c>
      <c r="AC183" s="269">
        <v>2.4</v>
      </c>
      <c r="AD183" s="269">
        <v>2.4</v>
      </c>
      <c r="AE183" s="269">
        <v>2.4</v>
      </c>
      <c r="AF183" s="269">
        <v>2.4</v>
      </c>
      <c r="AG183" s="269">
        <v>2.4</v>
      </c>
      <c r="AH183" s="269">
        <v>2.4</v>
      </c>
      <c r="AI183" s="269">
        <v>2.4</v>
      </c>
      <c r="AJ183" s="269">
        <v>2.4</v>
      </c>
      <c r="AK183" s="269">
        <v>2.4</v>
      </c>
      <c r="AL183" s="269">
        <v>2.4</v>
      </c>
      <c r="AM183" s="269">
        <v>2.4</v>
      </c>
      <c r="AN183" s="269">
        <f>_xlfn.IFNA(VLOOKUP(C183,'INFORM Severity - hidden'!$C$5:$G$155,5,FALSE),"-")</f>
        <v>2.4</v>
      </c>
    </row>
    <row r="184" spans="1:40" x14ac:dyDescent="0.25">
      <c r="A184" t="s">
        <v>378</v>
      </c>
      <c r="B184" t="s">
        <v>376</v>
      </c>
      <c r="C184" t="s">
        <v>377</v>
      </c>
      <c r="D184" s="269" t="str">
        <f t="shared" si="2"/>
        <v>Increasing</v>
      </c>
      <c r="E184" s="269" t="s">
        <v>7404</v>
      </c>
      <c r="F184" s="269">
        <v>2.8</v>
      </c>
      <c r="G184" s="269">
        <v>2.8</v>
      </c>
      <c r="H184" s="269">
        <v>3</v>
      </c>
      <c r="I184" s="269">
        <v>3</v>
      </c>
      <c r="J184" s="269">
        <v>3</v>
      </c>
      <c r="K184" s="269">
        <v>3</v>
      </c>
      <c r="L184" s="269">
        <v>3</v>
      </c>
      <c r="M184" s="269">
        <v>2.6</v>
      </c>
      <c r="N184" s="269">
        <v>2.6</v>
      </c>
      <c r="O184" s="269">
        <v>2.7</v>
      </c>
      <c r="P184" s="269">
        <v>2.7</v>
      </c>
      <c r="Q184" s="269">
        <v>2.7</v>
      </c>
      <c r="R184" s="269">
        <v>2.7</v>
      </c>
      <c r="S184" s="269">
        <v>2.7</v>
      </c>
      <c r="T184" s="269">
        <v>2.7</v>
      </c>
      <c r="U184" s="269">
        <v>2.7</v>
      </c>
      <c r="V184" s="269">
        <v>2.7</v>
      </c>
      <c r="W184" s="269">
        <v>2.7</v>
      </c>
      <c r="X184" s="269">
        <v>2.7</v>
      </c>
      <c r="Y184" s="269">
        <v>2.7</v>
      </c>
      <c r="Z184" s="269">
        <v>3</v>
      </c>
      <c r="AA184" s="269">
        <v>3</v>
      </c>
      <c r="AB184" s="269">
        <v>3</v>
      </c>
      <c r="AC184" s="269">
        <v>3</v>
      </c>
      <c r="AD184" s="269">
        <v>3</v>
      </c>
      <c r="AE184" s="269">
        <v>3</v>
      </c>
      <c r="AF184" s="269">
        <v>3</v>
      </c>
      <c r="AG184" s="269">
        <v>3</v>
      </c>
      <c r="AH184" s="269">
        <v>3</v>
      </c>
      <c r="AI184" s="269">
        <v>3.1</v>
      </c>
      <c r="AJ184" s="269">
        <v>3.1</v>
      </c>
      <c r="AK184" s="269">
        <v>3.1</v>
      </c>
      <c r="AL184" s="269">
        <v>3.1</v>
      </c>
      <c r="AM184" s="269">
        <v>3.2</v>
      </c>
      <c r="AN184" s="269">
        <f>_xlfn.IFNA(VLOOKUP(C184,'INFORM Severity - hidden'!$C$5:$G$155,5,FALSE),"-")</f>
        <v>3.2</v>
      </c>
    </row>
    <row r="185" spans="1:40" x14ac:dyDescent="0.25">
      <c r="A185" t="s">
        <v>167</v>
      </c>
      <c r="B185" t="s">
        <v>165</v>
      </c>
      <c r="C185" t="s">
        <v>166</v>
      </c>
      <c r="D185" s="269" t="str">
        <f t="shared" si="2"/>
        <v>Decreasing</v>
      </c>
      <c r="E185" s="269">
        <v>3.6</v>
      </c>
      <c r="F185" s="269">
        <v>3.6</v>
      </c>
      <c r="G185" s="269">
        <v>3.6</v>
      </c>
      <c r="H185" s="269">
        <v>4.0999999999999996</v>
      </c>
      <c r="I185" s="269">
        <v>4.3</v>
      </c>
      <c r="J185" s="269">
        <v>4.3</v>
      </c>
      <c r="K185" s="269">
        <v>4.3</v>
      </c>
      <c r="L185" s="269">
        <v>4.3</v>
      </c>
      <c r="M185" s="269">
        <v>4.3</v>
      </c>
      <c r="N185" s="269">
        <v>4.2</v>
      </c>
      <c r="O185" s="269">
        <v>4.2</v>
      </c>
      <c r="P185" s="269">
        <v>4.2</v>
      </c>
      <c r="Q185" s="269">
        <v>4.2</v>
      </c>
      <c r="R185" s="269">
        <v>4.7</v>
      </c>
      <c r="S185" s="269">
        <v>4.7</v>
      </c>
      <c r="T185" s="269">
        <v>4.7</v>
      </c>
      <c r="U185" s="269">
        <v>4.7</v>
      </c>
      <c r="V185" s="269">
        <v>4.7</v>
      </c>
      <c r="W185" s="269">
        <v>4.7</v>
      </c>
      <c r="X185" s="269">
        <v>4.7</v>
      </c>
      <c r="Y185" s="269">
        <v>4.5999999999999996</v>
      </c>
      <c r="Z185" s="269">
        <v>4.5999999999999996</v>
      </c>
      <c r="AA185" s="269">
        <v>4</v>
      </c>
      <c r="AB185" s="269">
        <v>4</v>
      </c>
      <c r="AC185" s="269">
        <v>4</v>
      </c>
      <c r="AD185" s="269">
        <v>4</v>
      </c>
      <c r="AE185" s="269">
        <v>4.4000000000000004</v>
      </c>
      <c r="AF185" s="269">
        <v>4.4000000000000004</v>
      </c>
      <c r="AG185" s="269">
        <v>4.4000000000000004</v>
      </c>
      <c r="AH185" s="269">
        <v>4.5</v>
      </c>
      <c r="AI185" s="269">
        <v>4.5999999999999996</v>
      </c>
      <c r="AJ185" s="269">
        <v>4.5999999999999996</v>
      </c>
      <c r="AK185" s="269">
        <v>4.5999999999999996</v>
      </c>
      <c r="AL185" s="269">
        <v>4.5</v>
      </c>
      <c r="AM185" s="269">
        <v>4.4000000000000004</v>
      </c>
      <c r="AN185" s="269">
        <f>_xlfn.IFNA(VLOOKUP(C185,'INFORM Severity - hidden'!$C$5:$G$155,5,FALSE),"-")</f>
        <v>4.4000000000000004</v>
      </c>
    </row>
    <row r="186" spans="1:40" x14ac:dyDescent="0.25">
      <c r="A186" t="s">
        <v>167</v>
      </c>
      <c r="B186" t="s">
        <v>1056</v>
      </c>
      <c r="C186" t="s">
        <v>1057</v>
      </c>
      <c r="D186" s="269" t="str">
        <f t="shared" si="2"/>
        <v>Stable</v>
      </c>
      <c r="E186" s="269" t="s">
        <v>7404</v>
      </c>
      <c r="F186" s="269" t="s">
        <v>7404</v>
      </c>
      <c r="G186" s="269" t="s">
        <v>7404</v>
      </c>
      <c r="H186" s="269">
        <v>2.1</v>
      </c>
      <c r="I186" s="269">
        <v>2.1</v>
      </c>
      <c r="J186" s="269">
        <v>2.1</v>
      </c>
      <c r="K186" s="269">
        <v>2.1</v>
      </c>
      <c r="L186" s="269">
        <v>2.1</v>
      </c>
      <c r="M186" s="269">
        <v>2.1</v>
      </c>
      <c r="N186" s="269">
        <v>2</v>
      </c>
      <c r="O186" s="269">
        <v>2</v>
      </c>
      <c r="P186" s="269">
        <v>2</v>
      </c>
      <c r="Q186" s="269">
        <v>2</v>
      </c>
      <c r="R186" s="269">
        <v>2</v>
      </c>
      <c r="S186" s="269">
        <v>2</v>
      </c>
      <c r="T186" s="269">
        <v>2</v>
      </c>
      <c r="U186" s="269">
        <v>2</v>
      </c>
      <c r="V186" s="269">
        <v>2</v>
      </c>
      <c r="W186" s="269">
        <v>2</v>
      </c>
      <c r="X186" s="269">
        <v>2</v>
      </c>
      <c r="Y186" s="269">
        <v>1.9</v>
      </c>
      <c r="Z186" s="269">
        <v>1.9</v>
      </c>
      <c r="AA186" s="269">
        <v>1.9</v>
      </c>
      <c r="AB186" s="269">
        <v>1.9</v>
      </c>
      <c r="AC186" s="269">
        <v>1.9</v>
      </c>
      <c r="AD186" s="269">
        <v>1.9</v>
      </c>
      <c r="AE186" s="269">
        <v>1.9</v>
      </c>
      <c r="AF186" s="269">
        <v>1.9</v>
      </c>
      <c r="AG186" s="269">
        <v>1.8</v>
      </c>
      <c r="AH186" s="269">
        <v>1.9</v>
      </c>
      <c r="AI186" s="269">
        <v>2</v>
      </c>
      <c r="AJ186" s="269">
        <v>2</v>
      </c>
      <c r="AK186" s="269">
        <v>2</v>
      </c>
      <c r="AL186" s="269">
        <v>2</v>
      </c>
      <c r="AM186" s="269">
        <v>2</v>
      </c>
      <c r="AN186" s="269">
        <f>_xlfn.IFNA(VLOOKUP(C186,'INFORM Severity - hidden'!$C$5:$G$155,5,FALSE),"-")</f>
        <v>2</v>
      </c>
    </row>
    <row r="187" spans="1:40" x14ac:dyDescent="0.25">
      <c r="A187"/>
      <c r="B187"/>
      <c r="C187" t="s">
        <v>7481</v>
      </c>
      <c r="D187" s="269" t="str">
        <f t="shared" si="2"/>
        <v>-</v>
      </c>
      <c r="E187" s="269" t="s">
        <v>7404</v>
      </c>
      <c r="F187" s="269" t="s">
        <v>7404</v>
      </c>
      <c r="G187" s="269" t="s">
        <v>7404</v>
      </c>
      <c r="H187" s="269" t="s">
        <v>7404</v>
      </c>
      <c r="I187" s="269" t="s">
        <v>7404</v>
      </c>
      <c r="J187" s="269" t="s">
        <v>7404</v>
      </c>
      <c r="K187" s="269" t="s">
        <v>7404</v>
      </c>
      <c r="L187" s="269" t="s">
        <v>7404</v>
      </c>
      <c r="M187" s="269" t="s">
        <v>7404</v>
      </c>
      <c r="N187" s="269" t="s">
        <v>7404</v>
      </c>
      <c r="O187" s="269" t="s">
        <v>7404</v>
      </c>
      <c r="P187" s="269" t="s">
        <v>7404</v>
      </c>
      <c r="Q187" s="269" t="s">
        <v>7404</v>
      </c>
      <c r="R187" s="269" t="s">
        <v>7404</v>
      </c>
      <c r="S187" s="269" t="s">
        <v>7404</v>
      </c>
      <c r="T187" s="269">
        <v>2.4</v>
      </c>
      <c r="U187" s="269">
        <v>2.4</v>
      </c>
      <c r="V187" s="269">
        <v>2.4</v>
      </c>
      <c r="W187" s="269">
        <v>3.3</v>
      </c>
      <c r="X187" s="269">
        <v>3.3</v>
      </c>
      <c r="Y187" s="269">
        <v>3.2</v>
      </c>
      <c r="Z187" s="269">
        <v>3.2</v>
      </c>
      <c r="AA187" s="269">
        <v>3.2</v>
      </c>
      <c r="AB187" s="269">
        <v>3.2</v>
      </c>
      <c r="AC187" s="269">
        <v>3.2</v>
      </c>
      <c r="AD187" s="269">
        <v>3.2</v>
      </c>
      <c r="AE187" s="269">
        <v>3.2</v>
      </c>
      <c r="AF187" s="269">
        <v>3.2</v>
      </c>
      <c r="AG187" s="269">
        <v>2.8</v>
      </c>
      <c r="AH187" s="269">
        <v>3</v>
      </c>
      <c r="AI187" s="269">
        <v>3.1</v>
      </c>
      <c r="AJ187" s="269">
        <v>3.1</v>
      </c>
      <c r="AK187" s="269" t="s">
        <v>7404</v>
      </c>
      <c r="AL187" s="269" t="s">
        <v>7404</v>
      </c>
      <c r="AM187" s="269" t="s">
        <v>7404</v>
      </c>
      <c r="AN187" s="269" t="str">
        <f>_xlfn.IFNA(VLOOKUP(C187,'INFORM Severity - hidden'!$C$5:$G$155,5,FALSE),"-")</f>
        <v>-</v>
      </c>
    </row>
    <row r="188" spans="1:40" x14ac:dyDescent="0.25">
      <c r="A188" t="s">
        <v>167</v>
      </c>
      <c r="B188" t="s">
        <v>5750</v>
      </c>
      <c r="C188" t="s">
        <v>5751</v>
      </c>
      <c r="D188" s="269" t="str">
        <f t="shared" si="2"/>
        <v>-</v>
      </c>
      <c r="E188" s="269" t="s">
        <v>7404</v>
      </c>
      <c r="F188" s="269" t="s">
        <v>7404</v>
      </c>
      <c r="G188" s="269" t="s">
        <v>7404</v>
      </c>
      <c r="H188" s="269" t="s">
        <v>7404</v>
      </c>
      <c r="I188" s="269" t="s">
        <v>7404</v>
      </c>
      <c r="J188" s="269" t="s">
        <v>7404</v>
      </c>
      <c r="K188" s="269" t="s">
        <v>7404</v>
      </c>
      <c r="L188" s="269" t="s">
        <v>7404</v>
      </c>
      <c r="M188" s="269" t="s">
        <v>7404</v>
      </c>
      <c r="N188" s="269" t="s">
        <v>7404</v>
      </c>
      <c r="O188" s="269" t="s">
        <v>7404</v>
      </c>
      <c r="P188" s="269" t="s">
        <v>7404</v>
      </c>
      <c r="Q188" s="269" t="s">
        <v>7404</v>
      </c>
      <c r="R188" s="269" t="s">
        <v>7404</v>
      </c>
      <c r="S188" s="269" t="s">
        <v>7404</v>
      </c>
      <c r="T188" s="269" t="s">
        <v>7404</v>
      </c>
      <c r="U188" s="269" t="s">
        <v>7404</v>
      </c>
      <c r="V188" s="269" t="s">
        <v>7404</v>
      </c>
      <c r="W188" s="269" t="s">
        <v>7404</v>
      </c>
      <c r="X188" s="269" t="s">
        <v>7404</v>
      </c>
      <c r="Y188" s="269" t="s">
        <v>7404</v>
      </c>
      <c r="Z188" s="269" t="s">
        <v>7404</v>
      </c>
      <c r="AA188" s="269" t="s">
        <v>7404</v>
      </c>
      <c r="AB188" s="269" t="s">
        <v>7404</v>
      </c>
      <c r="AC188" s="269" t="s">
        <v>7404</v>
      </c>
      <c r="AD188" s="269" t="s">
        <v>7404</v>
      </c>
      <c r="AE188" s="269" t="s">
        <v>7404</v>
      </c>
      <c r="AF188" s="269" t="s">
        <v>7404</v>
      </c>
      <c r="AG188" s="269" t="s">
        <v>7404</v>
      </c>
      <c r="AH188" s="269" t="s">
        <v>7404</v>
      </c>
      <c r="AI188" s="269" t="s">
        <v>7404</v>
      </c>
      <c r="AJ188" s="269" t="s">
        <v>7404</v>
      </c>
      <c r="AK188" s="269" t="s">
        <v>7404</v>
      </c>
      <c r="AL188" s="269" t="s">
        <v>7404</v>
      </c>
      <c r="AM188" s="269">
        <v>3.6</v>
      </c>
      <c r="AN188" s="269">
        <f>_xlfn.IFNA(VLOOKUP(C188,'INFORM Severity - hidden'!$C$5:$G$155,5,FALSE),"-")</f>
        <v>3.7</v>
      </c>
    </row>
    <row r="189" spans="1:40" x14ac:dyDescent="0.25">
      <c r="A189" t="s">
        <v>517</v>
      </c>
      <c r="B189" t="s">
        <v>515</v>
      </c>
      <c r="C189" t="s">
        <v>516</v>
      </c>
      <c r="D189" s="269" t="str">
        <f t="shared" si="2"/>
        <v>Stable</v>
      </c>
      <c r="E189" s="269" t="s">
        <v>7404</v>
      </c>
      <c r="F189" s="269">
        <v>4.3</v>
      </c>
      <c r="G189" s="269">
        <v>4.3</v>
      </c>
      <c r="H189" s="269">
        <v>4.3</v>
      </c>
      <c r="I189" s="269">
        <v>4.3</v>
      </c>
      <c r="J189" s="269">
        <v>4.3</v>
      </c>
      <c r="K189" s="269">
        <v>4.3</v>
      </c>
      <c r="L189" s="269">
        <v>4.3</v>
      </c>
      <c r="M189" s="269">
        <v>4.3</v>
      </c>
      <c r="N189" s="269">
        <v>4.3</v>
      </c>
      <c r="O189" s="269">
        <v>4.3</v>
      </c>
      <c r="P189" s="269">
        <v>4.3</v>
      </c>
      <c r="Q189" s="269">
        <v>4.3</v>
      </c>
      <c r="R189" s="269">
        <v>4.3</v>
      </c>
      <c r="S189" s="269">
        <v>4.3</v>
      </c>
      <c r="T189" s="269">
        <v>4.3</v>
      </c>
      <c r="U189" s="269">
        <v>4.3</v>
      </c>
      <c r="V189" s="269">
        <v>4.3</v>
      </c>
      <c r="W189" s="269">
        <v>4.4000000000000004</v>
      </c>
      <c r="X189" s="269">
        <v>4.4000000000000004</v>
      </c>
      <c r="Y189" s="269">
        <v>4.4000000000000004</v>
      </c>
      <c r="Z189" s="269">
        <v>4.4000000000000004</v>
      </c>
      <c r="AA189" s="269">
        <v>4.2</v>
      </c>
      <c r="AB189" s="269">
        <v>4.3</v>
      </c>
      <c r="AC189" s="269">
        <v>4.3</v>
      </c>
      <c r="AD189" s="269">
        <v>4.3</v>
      </c>
      <c r="AE189" s="269">
        <v>4.3</v>
      </c>
      <c r="AF189" s="269">
        <v>4.3</v>
      </c>
      <c r="AG189" s="269">
        <v>4.3</v>
      </c>
      <c r="AH189" s="269">
        <v>4.4000000000000004</v>
      </c>
      <c r="AI189" s="269">
        <v>4.5999999999999996</v>
      </c>
      <c r="AJ189" s="269">
        <v>4.5999999999999996</v>
      </c>
      <c r="AK189" s="269">
        <v>4.5999999999999996</v>
      </c>
      <c r="AL189" s="269">
        <v>4.5999999999999996</v>
      </c>
      <c r="AM189" s="269">
        <v>4.5999999999999996</v>
      </c>
      <c r="AN189" s="269">
        <f>_xlfn.IFNA(VLOOKUP(C189,'INFORM Severity - hidden'!$C$5:$G$155,5,FALSE),"-")</f>
        <v>4.5999999999999996</v>
      </c>
    </row>
    <row r="190" spans="1:40" x14ac:dyDescent="0.25">
      <c r="A190"/>
      <c r="B190"/>
      <c r="C190" t="s">
        <v>7482</v>
      </c>
      <c r="D190" s="269" t="str">
        <f t="shared" si="2"/>
        <v>-</v>
      </c>
      <c r="E190" s="269" t="s">
        <v>7404</v>
      </c>
      <c r="F190" s="269" t="s">
        <v>7404</v>
      </c>
      <c r="G190" s="269" t="s">
        <v>7404</v>
      </c>
      <c r="H190" s="269" t="s">
        <v>7404</v>
      </c>
      <c r="I190" s="269" t="s">
        <v>7404</v>
      </c>
      <c r="J190" s="269" t="s">
        <v>7404</v>
      </c>
      <c r="K190" s="269" t="s">
        <v>7404</v>
      </c>
      <c r="L190" s="269" t="s">
        <v>7404</v>
      </c>
      <c r="M190" s="269" t="s">
        <v>7404</v>
      </c>
      <c r="N190" s="269" t="s">
        <v>7404</v>
      </c>
      <c r="O190" s="269">
        <v>3.1</v>
      </c>
      <c r="P190" s="269">
        <v>3.1</v>
      </c>
      <c r="Q190" s="269">
        <v>3.1</v>
      </c>
      <c r="R190" s="269">
        <v>3.1</v>
      </c>
      <c r="S190" s="269" t="s">
        <v>7404</v>
      </c>
      <c r="T190" s="269" t="s">
        <v>7404</v>
      </c>
      <c r="U190" s="269" t="s">
        <v>7404</v>
      </c>
      <c r="V190" s="269" t="s">
        <v>7404</v>
      </c>
      <c r="W190" s="269" t="s">
        <v>7404</v>
      </c>
      <c r="X190" s="269" t="s">
        <v>7404</v>
      </c>
      <c r="Y190" s="269" t="s">
        <v>7404</v>
      </c>
      <c r="Z190" s="269" t="s">
        <v>7404</v>
      </c>
      <c r="AA190" s="269" t="s">
        <v>7404</v>
      </c>
      <c r="AB190" s="269" t="s">
        <v>7404</v>
      </c>
      <c r="AC190" s="269" t="s">
        <v>7404</v>
      </c>
      <c r="AD190" s="269" t="s">
        <v>7404</v>
      </c>
      <c r="AE190" s="269" t="s">
        <v>7404</v>
      </c>
      <c r="AF190" s="269" t="s">
        <v>7404</v>
      </c>
      <c r="AG190" s="269" t="s">
        <v>7404</v>
      </c>
      <c r="AH190" s="269" t="s">
        <v>7404</v>
      </c>
      <c r="AI190" s="269" t="s">
        <v>7404</v>
      </c>
      <c r="AJ190" s="269" t="s">
        <v>7404</v>
      </c>
      <c r="AK190" s="269" t="s">
        <v>7404</v>
      </c>
      <c r="AL190" s="269" t="s">
        <v>7404</v>
      </c>
      <c r="AM190" s="269" t="s">
        <v>7404</v>
      </c>
      <c r="AN190" s="269" t="str">
        <f>_xlfn.IFNA(VLOOKUP(C190,'INFORM Severity - hidden'!$C$5:$G$155,5,FALSE),"-")</f>
        <v>-</v>
      </c>
    </row>
    <row r="191" spans="1:40" x14ac:dyDescent="0.25">
      <c r="A191" t="s">
        <v>1668</v>
      </c>
      <c r="B191" t="s">
        <v>1666</v>
      </c>
      <c r="C191" t="s">
        <v>1667</v>
      </c>
      <c r="D191" s="269" t="str">
        <f t="shared" si="2"/>
        <v>Increasing</v>
      </c>
      <c r="E191" s="269" t="s">
        <v>7404</v>
      </c>
      <c r="F191" s="269" t="s">
        <v>7404</v>
      </c>
      <c r="G191" s="269" t="s">
        <v>7404</v>
      </c>
      <c r="H191" s="269" t="s">
        <v>7404</v>
      </c>
      <c r="I191" s="269" t="s">
        <v>7404</v>
      </c>
      <c r="J191" s="269" t="s">
        <v>7404</v>
      </c>
      <c r="K191" s="269" t="s">
        <v>7404</v>
      </c>
      <c r="L191" s="269" t="s">
        <v>7404</v>
      </c>
      <c r="M191" s="269" t="s">
        <v>7404</v>
      </c>
      <c r="N191" s="269" t="s">
        <v>7404</v>
      </c>
      <c r="O191" s="269" t="s">
        <v>7404</v>
      </c>
      <c r="P191" s="269" t="s">
        <v>7404</v>
      </c>
      <c r="Q191" s="269" t="s">
        <v>7404</v>
      </c>
      <c r="R191" s="269" t="s">
        <v>7404</v>
      </c>
      <c r="S191" s="269" t="s">
        <v>7404</v>
      </c>
      <c r="T191" s="269" t="s">
        <v>7404</v>
      </c>
      <c r="U191" s="269" t="s">
        <v>7404</v>
      </c>
      <c r="V191" s="269" t="s">
        <v>7404</v>
      </c>
      <c r="W191" s="269" t="s">
        <v>7404</v>
      </c>
      <c r="X191" s="269" t="s">
        <v>7404</v>
      </c>
      <c r="Y191" s="269" t="s">
        <v>7404</v>
      </c>
      <c r="Z191" s="269" t="s">
        <v>7404</v>
      </c>
      <c r="AA191" s="269">
        <v>2.7</v>
      </c>
      <c r="AB191" s="269">
        <v>2.7</v>
      </c>
      <c r="AC191" s="269">
        <v>2.7</v>
      </c>
      <c r="AD191" s="269">
        <v>2.7</v>
      </c>
      <c r="AE191" s="269">
        <v>2.7</v>
      </c>
      <c r="AF191" s="269">
        <v>2.7</v>
      </c>
      <c r="AG191" s="269">
        <v>2.7</v>
      </c>
      <c r="AH191" s="269">
        <v>2.7</v>
      </c>
      <c r="AI191" s="269">
        <v>2.2999999999999998</v>
      </c>
      <c r="AJ191" s="269">
        <v>2.2999999999999998</v>
      </c>
      <c r="AK191" s="269">
        <v>2.2999999999999998</v>
      </c>
      <c r="AL191" s="269">
        <v>2.4</v>
      </c>
      <c r="AM191" s="269">
        <v>2.5</v>
      </c>
      <c r="AN191" s="269">
        <f>_xlfn.IFNA(VLOOKUP(C191,'INFORM Severity - hidden'!$C$5:$G$155,5,FALSE),"-")</f>
        <v>2.5</v>
      </c>
    </row>
    <row r="192" spans="1:40" x14ac:dyDescent="0.25">
      <c r="A192" t="s">
        <v>145</v>
      </c>
      <c r="B192" t="s">
        <v>143</v>
      </c>
      <c r="C192" t="s">
        <v>144</v>
      </c>
      <c r="D192" s="269" t="str">
        <f t="shared" si="2"/>
        <v>Stable</v>
      </c>
      <c r="E192" s="269">
        <v>4.9000000000000004</v>
      </c>
      <c r="F192" s="269">
        <v>4.9000000000000004</v>
      </c>
      <c r="G192" s="269">
        <v>4.8</v>
      </c>
      <c r="H192" s="269">
        <v>4.8</v>
      </c>
      <c r="I192" s="269">
        <v>4.8</v>
      </c>
      <c r="J192" s="269">
        <v>4.9000000000000004</v>
      </c>
      <c r="K192" s="269">
        <v>4.9000000000000004</v>
      </c>
      <c r="L192" s="269">
        <v>4.9000000000000004</v>
      </c>
      <c r="M192" s="269">
        <v>4.9000000000000004</v>
      </c>
      <c r="N192" s="269">
        <v>4.8</v>
      </c>
      <c r="O192" s="269">
        <v>4.9000000000000004</v>
      </c>
      <c r="P192" s="269">
        <v>4.9000000000000004</v>
      </c>
      <c r="Q192" s="269">
        <v>4.9000000000000004</v>
      </c>
      <c r="R192" s="269">
        <v>4.9000000000000004</v>
      </c>
      <c r="S192" s="269">
        <v>4.9000000000000004</v>
      </c>
      <c r="T192" s="269">
        <v>4.9000000000000004</v>
      </c>
      <c r="U192" s="269">
        <v>4.9000000000000004</v>
      </c>
      <c r="V192" s="269">
        <v>4.9000000000000004</v>
      </c>
      <c r="W192" s="269">
        <v>4.9000000000000004</v>
      </c>
      <c r="X192" s="269">
        <v>4.9000000000000004</v>
      </c>
      <c r="Y192" s="269">
        <v>4.9000000000000004</v>
      </c>
      <c r="Z192" s="269">
        <v>4.9000000000000004</v>
      </c>
      <c r="AA192" s="269">
        <v>4.9000000000000004</v>
      </c>
      <c r="AB192" s="269">
        <v>4.9000000000000004</v>
      </c>
      <c r="AC192" s="269">
        <v>4.7</v>
      </c>
      <c r="AD192" s="269">
        <v>4.9000000000000004</v>
      </c>
      <c r="AE192" s="269">
        <v>4.9000000000000004</v>
      </c>
      <c r="AF192" s="269">
        <v>4.9000000000000004</v>
      </c>
      <c r="AG192" s="269">
        <v>4.9000000000000004</v>
      </c>
      <c r="AH192" s="269">
        <v>4.9000000000000004</v>
      </c>
      <c r="AI192" s="269">
        <v>5</v>
      </c>
      <c r="AJ192" s="269">
        <v>5</v>
      </c>
      <c r="AK192" s="269">
        <v>5</v>
      </c>
      <c r="AL192" s="269">
        <v>5</v>
      </c>
      <c r="AM192" s="269">
        <v>5</v>
      </c>
      <c r="AN192" s="269">
        <f>_xlfn.IFNA(VLOOKUP(C192,'INFORM Severity - hidden'!$C$5:$G$155,5,FALSE),"-")</f>
        <v>5</v>
      </c>
    </row>
    <row r="193" spans="1:40" x14ac:dyDescent="0.25">
      <c r="A193" t="s">
        <v>677</v>
      </c>
      <c r="B193" t="s">
        <v>2310</v>
      </c>
      <c r="C193" t="s">
        <v>2311</v>
      </c>
      <c r="D193" s="269" t="str">
        <f t="shared" si="2"/>
        <v>Increasing</v>
      </c>
      <c r="E193" s="269" t="s">
        <v>7404</v>
      </c>
      <c r="F193" s="269" t="s">
        <v>7404</v>
      </c>
      <c r="G193" s="269" t="s">
        <v>7404</v>
      </c>
      <c r="H193" s="269">
        <v>4</v>
      </c>
      <c r="I193" s="269">
        <v>4</v>
      </c>
      <c r="J193" s="269">
        <v>4</v>
      </c>
      <c r="K193" s="269">
        <v>4</v>
      </c>
      <c r="L193" s="269">
        <v>4</v>
      </c>
      <c r="M193" s="269">
        <v>4</v>
      </c>
      <c r="N193" s="269">
        <v>4.0999999999999996</v>
      </c>
      <c r="O193" s="269">
        <v>4.0999999999999996</v>
      </c>
      <c r="P193" s="269">
        <v>4.0999999999999996</v>
      </c>
      <c r="Q193" s="269">
        <v>4.0999999999999996</v>
      </c>
      <c r="R193" s="269">
        <v>4.0999999999999996</v>
      </c>
      <c r="S193" s="269">
        <v>4.0999999999999996</v>
      </c>
      <c r="T193" s="269">
        <v>4.0999999999999996</v>
      </c>
      <c r="U193" s="269">
        <v>4.0999999999999996</v>
      </c>
      <c r="V193" s="269">
        <v>4.0999999999999996</v>
      </c>
      <c r="W193" s="269">
        <v>4.0999999999999996</v>
      </c>
      <c r="X193" s="269">
        <v>4.0999999999999996</v>
      </c>
      <c r="Y193" s="269">
        <v>4.0999999999999996</v>
      </c>
      <c r="Z193" s="269">
        <v>4.2</v>
      </c>
      <c r="AA193" s="269">
        <v>4.0999999999999996</v>
      </c>
      <c r="AB193" s="269">
        <v>4.0999999999999996</v>
      </c>
      <c r="AC193" s="269">
        <v>4.0999999999999996</v>
      </c>
      <c r="AD193" s="269">
        <v>4.0999999999999996</v>
      </c>
      <c r="AE193" s="269">
        <v>4.0999999999999996</v>
      </c>
      <c r="AF193" s="269">
        <v>4.0999999999999996</v>
      </c>
      <c r="AG193" s="269">
        <v>4.0999999999999996</v>
      </c>
      <c r="AH193" s="269">
        <v>4.0999999999999996</v>
      </c>
      <c r="AI193" s="269">
        <v>4.2</v>
      </c>
      <c r="AJ193" s="269">
        <v>4.2</v>
      </c>
      <c r="AK193" s="269">
        <v>4.2</v>
      </c>
      <c r="AL193" s="269">
        <v>4.2</v>
      </c>
      <c r="AM193" s="269">
        <v>4.3</v>
      </c>
      <c r="AN193" s="269">
        <f>_xlfn.IFNA(VLOOKUP(C193,'INFORM Severity - hidden'!$C$5:$G$155,5,FALSE),"-")</f>
        <v>4.3</v>
      </c>
    </row>
    <row r="194" spans="1:40" x14ac:dyDescent="0.25">
      <c r="A194"/>
      <c r="B194"/>
      <c r="C194" t="s">
        <v>7483</v>
      </c>
      <c r="D194" s="269" t="str">
        <f t="shared" si="2"/>
        <v>-</v>
      </c>
      <c r="E194" s="269" t="s">
        <v>7404</v>
      </c>
      <c r="F194" s="269" t="s">
        <v>7404</v>
      </c>
      <c r="G194" s="269" t="s">
        <v>7404</v>
      </c>
      <c r="H194" s="269">
        <v>3</v>
      </c>
      <c r="I194" s="269" t="s">
        <v>7404</v>
      </c>
      <c r="J194" s="269" t="s">
        <v>7404</v>
      </c>
      <c r="K194" s="269" t="s">
        <v>7404</v>
      </c>
      <c r="L194" s="269" t="s">
        <v>7404</v>
      </c>
      <c r="M194" s="269" t="s">
        <v>7404</v>
      </c>
      <c r="N194" s="269" t="s">
        <v>7404</v>
      </c>
      <c r="O194" s="269" t="s">
        <v>7404</v>
      </c>
      <c r="P194" s="269" t="s">
        <v>7404</v>
      </c>
      <c r="Q194" s="269" t="s">
        <v>7404</v>
      </c>
      <c r="R194" s="269" t="s">
        <v>7404</v>
      </c>
      <c r="S194" s="269" t="s">
        <v>7404</v>
      </c>
      <c r="T194" s="269" t="s">
        <v>7404</v>
      </c>
      <c r="U194" s="269" t="s">
        <v>7404</v>
      </c>
      <c r="V194" s="269" t="s">
        <v>7404</v>
      </c>
      <c r="W194" s="269" t="s">
        <v>7404</v>
      </c>
      <c r="X194" s="269" t="s">
        <v>7404</v>
      </c>
      <c r="Y194" s="269" t="s">
        <v>7404</v>
      </c>
      <c r="Z194" s="269" t="s">
        <v>7404</v>
      </c>
      <c r="AA194" s="269" t="s">
        <v>7404</v>
      </c>
      <c r="AB194" s="269" t="s">
        <v>7404</v>
      </c>
      <c r="AC194" s="269" t="s">
        <v>7404</v>
      </c>
      <c r="AD194" s="269" t="s">
        <v>7404</v>
      </c>
      <c r="AE194" s="269" t="s">
        <v>7404</v>
      </c>
      <c r="AF194" s="269" t="s">
        <v>7404</v>
      </c>
      <c r="AG194" s="269" t="s">
        <v>7404</v>
      </c>
      <c r="AH194" s="269" t="s">
        <v>7404</v>
      </c>
      <c r="AI194" s="269" t="s">
        <v>7404</v>
      </c>
      <c r="AJ194" s="269" t="s">
        <v>7404</v>
      </c>
      <c r="AK194" s="269" t="s">
        <v>7404</v>
      </c>
      <c r="AL194" s="269" t="s">
        <v>7404</v>
      </c>
      <c r="AM194" s="269" t="s">
        <v>7404</v>
      </c>
      <c r="AN194" s="269" t="str">
        <f>_xlfn.IFNA(VLOOKUP(C194,'INFORM Severity - hidden'!$C$5:$G$155,5,FALSE),"-")</f>
        <v>-</v>
      </c>
    </row>
    <row r="195" spans="1:40" x14ac:dyDescent="0.25">
      <c r="A195" t="s">
        <v>677</v>
      </c>
      <c r="B195" t="s">
        <v>675</v>
      </c>
      <c r="C195" t="s">
        <v>676</v>
      </c>
      <c r="D195" s="269" t="str">
        <f t="shared" ref="D195:D229" si="3">IF(AN195="-","-",IFERROR(IF(ROUND(AVERAGE(AL195:AN195),1)=ROUND(AVERAGE(AI195:AK195),1),"Stable",IF(ROUND(AVERAGE(AL195:AN195),1)&lt;ROUND(AVERAGE(AI195:AK195),1),"Decreasing",IF(ROUND(AVERAGE(AL195:AN195),1)&gt;ROUND(AVERAGE(AI195:AK195),1),"Increasing"))),"-"))</f>
        <v>Stable</v>
      </c>
      <c r="E195" s="269" t="s">
        <v>7404</v>
      </c>
      <c r="F195" s="269" t="s">
        <v>7404</v>
      </c>
      <c r="G195" s="269" t="s">
        <v>7404</v>
      </c>
      <c r="H195" s="269">
        <v>3.4</v>
      </c>
      <c r="I195" s="269">
        <v>3.4</v>
      </c>
      <c r="J195" s="269">
        <v>3.4</v>
      </c>
      <c r="K195" s="269">
        <v>3.4</v>
      </c>
      <c r="L195" s="269">
        <v>3.4</v>
      </c>
      <c r="M195" s="269">
        <v>3.4</v>
      </c>
      <c r="N195" s="269">
        <v>3.5</v>
      </c>
      <c r="O195" s="269">
        <v>3.5</v>
      </c>
      <c r="P195" s="269">
        <v>3.5</v>
      </c>
      <c r="Q195" s="269">
        <v>3.5</v>
      </c>
      <c r="R195" s="269">
        <v>3.5</v>
      </c>
      <c r="S195" s="269">
        <v>3.7</v>
      </c>
      <c r="T195" s="269">
        <v>3.7</v>
      </c>
      <c r="U195" s="269">
        <v>3.7</v>
      </c>
      <c r="V195" s="269">
        <v>3.7</v>
      </c>
      <c r="W195" s="269">
        <v>3.7</v>
      </c>
      <c r="X195" s="269">
        <v>3.7</v>
      </c>
      <c r="Y195" s="269">
        <v>3.7</v>
      </c>
      <c r="Z195" s="269">
        <v>3.7</v>
      </c>
      <c r="AA195" s="269">
        <v>3.6</v>
      </c>
      <c r="AB195" s="269">
        <v>3.6</v>
      </c>
      <c r="AC195" s="269">
        <v>3.6</v>
      </c>
      <c r="AD195" s="269">
        <v>3.6</v>
      </c>
      <c r="AE195" s="269">
        <v>3.6</v>
      </c>
      <c r="AF195" s="269">
        <v>3.6</v>
      </c>
      <c r="AG195" s="269">
        <v>3.6</v>
      </c>
      <c r="AH195" s="269">
        <v>3.6</v>
      </c>
      <c r="AI195" s="269">
        <v>3.8</v>
      </c>
      <c r="AJ195" s="269">
        <v>3.8</v>
      </c>
      <c r="AK195" s="269">
        <v>3.8</v>
      </c>
      <c r="AL195" s="269">
        <v>3.8</v>
      </c>
      <c r="AM195" s="269">
        <v>3.8</v>
      </c>
      <c r="AN195" s="269">
        <f>_xlfn.IFNA(VLOOKUP(C195,'INFORM Severity - hidden'!$C$5:$G$155,5,FALSE),"-")</f>
        <v>3.8</v>
      </c>
    </row>
    <row r="196" spans="1:40" x14ac:dyDescent="0.25">
      <c r="A196" t="s">
        <v>677</v>
      </c>
      <c r="B196" t="s">
        <v>691</v>
      </c>
      <c r="C196" t="s">
        <v>692</v>
      </c>
      <c r="D196" s="269" t="str">
        <f t="shared" si="3"/>
        <v>Stable</v>
      </c>
      <c r="E196" s="269" t="s">
        <v>7404</v>
      </c>
      <c r="F196" s="269" t="s">
        <v>7404</v>
      </c>
      <c r="G196" s="269" t="s">
        <v>7404</v>
      </c>
      <c r="H196" s="269">
        <v>3.1</v>
      </c>
      <c r="I196" s="269">
        <v>3.1</v>
      </c>
      <c r="J196" s="269">
        <v>3.1</v>
      </c>
      <c r="K196" s="269">
        <v>3.1</v>
      </c>
      <c r="L196" s="269">
        <v>3.1</v>
      </c>
      <c r="M196" s="269">
        <v>3.1</v>
      </c>
      <c r="N196" s="269">
        <v>3.1</v>
      </c>
      <c r="O196" s="269">
        <v>3.1</v>
      </c>
      <c r="P196" s="269">
        <v>3.1</v>
      </c>
      <c r="Q196" s="269">
        <v>3.1</v>
      </c>
      <c r="R196" s="269">
        <v>3.1</v>
      </c>
      <c r="S196" s="269">
        <v>3.3</v>
      </c>
      <c r="T196" s="269">
        <v>3.3</v>
      </c>
      <c r="U196" s="269">
        <v>3.4</v>
      </c>
      <c r="V196" s="269">
        <v>3.4</v>
      </c>
      <c r="W196" s="269">
        <v>3.4</v>
      </c>
      <c r="X196" s="269">
        <v>3.4</v>
      </c>
      <c r="Y196" s="269">
        <v>3.4</v>
      </c>
      <c r="Z196" s="269">
        <v>3.4</v>
      </c>
      <c r="AA196" s="269">
        <v>3.3</v>
      </c>
      <c r="AB196" s="269">
        <v>3.3</v>
      </c>
      <c r="AC196" s="269">
        <v>3.3</v>
      </c>
      <c r="AD196" s="269">
        <v>3.3</v>
      </c>
      <c r="AE196" s="269">
        <v>3.3</v>
      </c>
      <c r="AF196" s="269">
        <v>3.3</v>
      </c>
      <c r="AG196" s="269">
        <v>3.3</v>
      </c>
      <c r="AH196" s="269">
        <v>3.3</v>
      </c>
      <c r="AI196" s="269">
        <v>3.5</v>
      </c>
      <c r="AJ196" s="269">
        <v>3.5</v>
      </c>
      <c r="AK196" s="269">
        <v>3.5</v>
      </c>
      <c r="AL196" s="269">
        <v>3.5</v>
      </c>
      <c r="AM196" s="269">
        <v>3.5</v>
      </c>
      <c r="AN196" s="269">
        <f>_xlfn.IFNA(VLOOKUP(C196,'INFORM Severity - hidden'!$C$5:$G$155,5,FALSE),"-")</f>
        <v>3.5</v>
      </c>
    </row>
    <row r="197" spans="1:40" x14ac:dyDescent="0.25">
      <c r="A197" t="s">
        <v>677</v>
      </c>
      <c r="B197" t="s">
        <v>706</v>
      </c>
      <c r="C197" t="s">
        <v>707</v>
      </c>
      <c r="D197" s="269" t="str">
        <f t="shared" si="3"/>
        <v>Decreasing</v>
      </c>
      <c r="E197" s="269" t="s">
        <v>7404</v>
      </c>
      <c r="F197" s="269" t="s">
        <v>7404</v>
      </c>
      <c r="G197" s="269" t="s">
        <v>7404</v>
      </c>
      <c r="H197" s="269">
        <v>3.3</v>
      </c>
      <c r="I197" s="269">
        <v>3.3</v>
      </c>
      <c r="J197" s="269">
        <v>3.3</v>
      </c>
      <c r="K197" s="269">
        <v>3.3</v>
      </c>
      <c r="L197" s="269">
        <v>3.3</v>
      </c>
      <c r="M197" s="269">
        <v>3.3</v>
      </c>
      <c r="N197" s="269">
        <v>3.3</v>
      </c>
      <c r="O197" s="269">
        <v>3.3</v>
      </c>
      <c r="P197" s="269">
        <v>3.3</v>
      </c>
      <c r="Q197" s="269">
        <v>3.3</v>
      </c>
      <c r="R197" s="269">
        <v>3.3</v>
      </c>
      <c r="S197" s="269">
        <v>3.3</v>
      </c>
      <c r="T197" s="269">
        <v>3.4</v>
      </c>
      <c r="U197" s="269">
        <v>3.4</v>
      </c>
      <c r="V197" s="269">
        <v>3.4</v>
      </c>
      <c r="W197" s="269">
        <v>3.3</v>
      </c>
      <c r="X197" s="269">
        <v>3.3</v>
      </c>
      <c r="Y197" s="269">
        <v>3.2</v>
      </c>
      <c r="Z197" s="269">
        <v>3.2</v>
      </c>
      <c r="AA197" s="269">
        <v>3.2</v>
      </c>
      <c r="AB197" s="269">
        <v>3.2</v>
      </c>
      <c r="AC197" s="269">
        <v>3.2</v>
      </c>
      <c r="AD197" s="269">
        <v>3.2</v>
      </c>
      <c r="AE197" s="269">
        <v>3.2</v>
      </c>
      <c r="AF197" s="269">
        <v>3.2</v>
      </c>
      <c r="AG197" s="269">
        <v>3.2</v>
      </c>
      <c r="AH197" s="269">
        <v>3.2</v>
      </c>
      <c r="AI197" s="269">
        <v>3.5</v>
      </c>
      <c r="AJ197" s="269">
        <v>3.5</v>
      </c>
      <c r="AK197" s="269">
        <v>3.5</v>
      </c>
      <c r="AL197" s="269">
        <v>3.4</v>
      </c>
      <c r="AM197" s="269">
        <v>3.4</v>
      </c>
      <c r="AN197" s="269">
        <f>_xlfn.IFNA(VLOOKUP(C197,'INFORM Severity - hidden'!$C$5:$G$155,5,FALSE),"-")</f>
        <v>3.4</v>
      </c>
    </row>
    <row r="198" spans="1:40" x14ac:dyDescent="0.25">
      <c r="A198" t="s">
        <v>677</v>
      </c>
      <c r="B198" t="s">
        <v>718</v>
      </c>
      <c r="C198" t="s">
        <v>719</v>
      </c>
      <c r="D198" s="269" t="str">
        <f t="shared" si="3"/>
        <v>Decreasing</v>
      </c>
      <c r="E198" s="269" t="s">
        <v>7404</v>
      </c>
      <c r="F198" s="269" t="s">
        <v>7404</v>
      </c>
      <c r="G198" s="269" t="s">
        <v>7404</v>
      </c>
      <c r="H198" s="269" t="s">
        <v>7404</v>
      </c>
      <c r="I198" s="269" t="s">
        <v>7404</v>
      </c>
      <c r="J198" s="269" t="s">
        <v>7404</v>
      </c>
      <c r="K198" s="269" t="s">
        <v>7404</v>
      </c>
      <c r="L198" s="269" t="s">
        <v>7404</v>
      </c>
      <c r="M198" s="269" t="s">
        <v>7404</v>
      </c>
      <c r="N198" s="269" t="s">
        <v>7404</v>
      </c>
      <c r="O198" s="269" t="s">
        <v>7404</v>
      </c>
      <c r="P198" s="269" t="s">
        <v>7404</v>
      </c>
      <c r="Q198" s="269" t="s">
        <v>7404</v>
      </c>
      <c r="R198" s="269" t="s">
        <v>7404</v>
      </c>
      <c r="S198" s="269" t="s">
        <v>7404</v>
      </c>
      <c r="T198" s="269" t="s">
        <v>7404</v>
      </c>
      <c r="U198" s="269" t="s">
        <v>7404</v>
      </c>
      <c r="V198" s="269" t="s">
        <v>7404</v>
      </c>
      <c r="W198" s="269">
        <v>2.6</v>
      </c>
      <c r="X198" s="269">
        <v>2.6</v>
      </c>
      <c r="Y198" s="269">
        <v>2.6</v>
      </c>
      <c r="Z198" s="269">
        <v>2.5</v>
      </c>
      <c r="AA198" s="269">
        <v>2.5</v>
      </c>
      <c r="AB198" s="269">
        <v>2.5</v>
      </c>
      <c r="AC198" s="269">
        <v>2.5</v>
      </c>
      <c r="AD198" s="269">
        <v>2.5</v>
      </c>
      <c r="AE198" s="269">
        <v>2.5</v>
      </c>
      <c r="AF198" s="269">
        <v>2.5</v>
      </c>
      <c r="AG198" s="269">
        <v>2.5</v>
      </c>
      <c r="AH198" s="269">
        <v>2.5</v>
      </c>
      <c r="AI198" s="269">
        <v>2.8</v>
      </c>
      <c r="AJ198" s="269">
        <v>2.8</v>
      </c>
      <c r="AK198" s="269">
        <v>2.8</v>
      </c>
      <c r="AL198" s="269">
        <v>2.7</v>
      </c>
      <c r="AM198" s="269">
        <v>2.7</v>
      </c>
      <c r="AN198" s="269">
        <f>_xlfn.IFNA(VLOOKUP(C198,'INFORM Severity - hidden'!$C$5:$G$155,5,FALSE),"-")</f>
        <v>2.7</v>
      </c>
    </row>
    <row r="199" spans="1:40" x14ac:dyDescent="0.25">
      <c r="A199"/>
      <c r="B199"/>
      <c r="C199" t="s">
        <v>7484</v>
      </c>
      <c r="D199" s="269" t="str">
        <f t="shared" si="3"/>
        <v>-</v>
      </c>
      <c r="E199" s="269" t="s">
        <v>7404</v>
      </c>
      <c r="F199" s="269" t="s">
        <v>7404</v>
      </c>
      <c r="G199" s="269" t="s">
        <v>7404</v>
      </c>
      <c r="H199" s="269" t="s">
        <v>7404</v>
      </c>
      <c r="I199" s="269" t="s">
        <v>7404</v>
      </c>
      <c r="J199" s="269" t="s">
        <v>7404</v>
      </c>
      <c r="K199" s="269" t="s">
        <v>7404</v>
      </c>
      <c r="L199" s="269" t="s">
        <v>7404</v>
      </c>
      <c r="M199" s="269" t="s">
        <v>7404</v>
      </c>
      <c r="N199" s="269" t="s">
        <v>7404</v>
      </c>
      <c r="O199" s="269" t="s">
        <v>7404</v>
      </c>
      <c r="P199" s="269" t="s">
        <v>7404</v>
      </c>
      <c r="Q199" s="269" t="s">
        <v>7404</v>
      </c>
      <c r="R199" s="269" t="s">
        <v>7404</v>
      </c>
      <c r="S199" s="269" t="s">
        <v>7404</v>
      </c>
      <c r="T199" s="269" t="s">
        <v>7404</v>
      </c>
      <c r="U199" s="269" t="s">
        <v>7404</v>
      </c>
      <c r="V199" s="269" t="s">
        <v>7404</v>
      </c>
      <c r="W199" s="269" t="s">
        <v>7404</v>
      </c>
      <c r="X199" s="269" t="s">
        <v>7404</v>
      </c>
      <c r="Y199" s="269">
        <v>2.1</v>
      </c>
      <c r="Z199" s="269">
        <v>2.6</v>
      </c>
      <c r="AA199" s="269">
        <v>2.6</v>
      </c>
      <c r="AB199" s="269">
        <v>2.6</v>
      </c>
      <c r="AC199" s="269">
        <v>2.6</v>
      </c>
      <c r="AD199" s="269" t="s">
        <v>7404</v>
      </c>
      <c r="AE199" s="269" t="s">
        <v>7404</v>
      </c>
      <c r="AF199" s="269" t="s">
        <v>7404</v>
      </c>
      <c r="AG199" s="269" t="s">
        <v>7404</v>
      </c>
      <c r="AH199" s="269" t="s">
        <v>7404</v>
      </c>
      <c r="AI199" s="269" t="s">
        <v>7404</v>
      </c>
      <c r="AJ199" s="269" t="s">
        <v>7404</v>
      </c>
      <c r="AK199" s="269" t="s">
        <v>7404</v>
      </c>
      <c r="AL199" s="269" t="s">
        <v>7404</v>
      </c>
      <c r="AM199" s="269" t="s">
        <v>7404</v>
      </c>
      <c r="AN199" s="269" t="str">
        <f>_xlfn.IFNA(VLOOKUP(C199,'INFORM Severity - hidden'!$C$5:$G$155,5,FALSE),"-")</f>
        <v>-</v>
      </c>
    </row>
    <row r="200" spans="1:40" x14ac:dyDescent="0.25">
      <c r="A200" t="s">
        <v>384</v>
      </c>
      <c r="B200" t="s">
        <v>382</v>
      </c>
      <c r="C200" t="s">
        <v>383</v>
      </c>
      <c r="D200" s="269" t="str">
        <f t="shared" si="3"/>
        <v>Decreasing</v>
      </c>
      <c r="E200" s="269" t="s">
        <v>7404</v>
      </c>
      <c r="F200" s="269" t="s">
        <v>7404</v>
      </c>
      <c r="G200" s="269" t="s">
        <v>7404</v>
      </c>
      <c r="H200" s="269" t="s">
        <v>7404</v>
      </c>
      <c r="I200" s="269" t="s">
        <v>7404</v>
      </c>
      <c r="J200" s="269" t="s">
        <v>7404</v>
      </c>
      <c r="K200" s="269" t="s">
        <v>7404</v>
      </c>
      <c r="L200" s="269" t="s">
        <v>7404</v>
      </c>
      <c r="M200" s="269" t="s">
        <v>7404</v>
      </c>
      <c r="N200" s="269" t="s">
        <v>7404</v>
      </c>
      <c r="O200" s="269" t="s">
        <v>7404</v>
      </c>
      <c r="P200" s="269" t="s">
        <v>7404</v>
      </c>
      <c r="Q200" s="269">
        <v>1.7</v>
      </c>
      <c r="R200" s="269">
        <v>1.7</v>
      </c>
      <c r="S200" s="269">
        <v>2.1</v>
      </c>
      <c r="T200" s="269">
        <v>2.1</v>
      </c>
      <c r="U200" s="269">
        <v>2.2000000000000002</v>
      </c>
      <c r="V200" s="269">
        <v>2.2000000000000002</v>
      </c>
      <c r="W200" s="269">
        <v>2.1</v>
      </c>
      <c r="X200" s="269">
        <v>2.1</v>
      </c>
      <c r="Y200" s="269">
        <v>2.1</v>
      </c>
      <c r="Z200" s="269">
        <v>2.1</v>
      </c>
      <c r="AA200" s="269">
        <v>2.1</v>
      </c>
      <c r="AB200" s="269">
        <v>2.1</v>
      </c>
      <c r="AC200" s="269">
        <v>1.9</v>
      </c>
      <c r="AD200" s="269">
        <v>2</v>
      </c>
      <c r="AE200" s="269">
        <v>2</v>
      </c>
      <c r="AF200" s="269">
        <v>2</v>
      </c>
      <c r="AG200" s="269">
        <v>2.1</v>
      </c>
      <c r="AH200" s="269">
        <v>2.1</v>
      </c>
      <c r="AI200" s="269">
        <v>2.1</v>
      </c>
      <c r="AJ200" s="269">
        <v>2.1</v>
      </c>
      <c r="AK200" s="269">
        <v>2.1</v>
      </c>
      <c r="AL200" s="269">
        <v>2</v>
      </c>
      <c r="AM200" s="269">
        <v>2</v>
      </c>
      <c r="AN200" s="269">
        <f>_xlfn.IFNA(VLOOKUP(C200,'INFORM Severity - hidden'!$C$5:$G$155,5,FALSE),"-")</f>
        <v>2</v>
      </c>
    </row>
    <row r="201" spans="1:40" x14ac:dyDescent="0.25">
      <c r="A201" t="s">
        <v>384</v>
      </c>
      <c r="B201" t="s">
        <v>395</v>
      </c>
      <c r="C201" t="s">
        <v>396</v>
      </c>
      <c r="D201" s="269" t="str">
        <f t="shared" si="3"/>
        <v>-</v>
      </c>
      <c r="E201" s="269" t="s">
        <v>7404</v>
      </c>
      <c r="F201" s="269" t="s">
        <v>7404</v>
      </c>
      <c r="G201" s="269" t="s">
        <v>7404</v>
      </c>
      <c r="H201" s="269" t="s">
        <v>7404</v>
      </c>
      <c r="I201" s="269" t="s">
        <v>7404</v>
      </c>
      <c r="J201" s="269" t="s">
        <v>7404</v>
      </c>
      <c r="K201" s="269" t="s">
        <v>7404</v>
      </c>
      <c r="L201" s="269" t="s">
        <v>7404</v>
      </c>
      <c r="M201" s="269" t="s">
        <v>7404</v>
      </c>
      <c r="N201" s="269" t="s">
        <v>7404</v>
      </c>
      <c r="O201" s="269" t="s">
        <v>7404</v>
      </c>
      <c r="P201" s="269" t="s">
        <v>7404</v>
      </c>
      <c r="Q201" s="269" t="s">
        <v>7404</v>
      </c>
      <c r="R201" s="269" t="s">
        <v>7404</v>
      </c>
      <c r="S201" s="269" t="s">
        <v>7404</v>
      </c>
      <c r="T201" s="269" t="s">
        <v>7404</v>
      </c>
      <c r="U201" s="269" t="s">
        <v>7404</v>
      </c>
      <c r="V201" s="269" t="s">
        <v>7404</v>
      </c>
      <c r="W201" s="269" t="s">
        <v>7404</v>
      </c>
      <c r="X201" s="269" t="s">
        <v>7404</v>
      </c>
      <c r="Y201" s="269" t="s">
        <v>7404</v>
      </c>
      <c r="Z201" s="269" t="s">
        <v>7404</v>
      </c>
      <c r="AA201" s="269" t="s">
        <v>7404</v>
      </c>
      <c r="AB201" s="269" t="s">
        <v>7404</v>
      </c>
      <c r="AC201" s="269" t="s">
        <v>7404</v>
      </c>
      <c r="AD201" s="269" t="s">
        <v>7404</v>
      </c>
      <c r="AE201" s="269" t="s">
        <v>7404</v>
      </c>
      <c r="AF201" s="269" t="s">
        <v>7404</v>
      </c>
      <c r="AG201" s="269" t="s">
        <v>7404</v>
      </c>
      <c r="AH201" s="269" t="s">
        <v>7404</v>
      </c>
      <c r="AI201" s="269" t="s">
        <v>7404</v>
      </c>
      <c r="AJ201" s="269" t="s">
        <v>7404</v>
      </c>
      <c r="AK201" s="269" t="s">
        <v>7404</v>
      </c>
      <c r="AL201" s="269" t="s">
        <v>7404</v>
      </c>
      <c r="AM201" s="269" t="s">
        <v>7404</v>
      </c>
      <c r="AN201" s="269" t="str">
        <f>_xlfn.IFNA(VLOOKUP(C201,'INFORM Severity - hidden'!$C$5:$G$155,5,FALSE),"-")</f>
        <v>x</v>
      </c>
    </row>
    <row r="202" spans="1:40" x14ac:dyDescent="0.25">
      <c r="A202" t="s">
        <v>384</v>
      </c>
      <c r="B202" t="s">
        <v>405</v>
      </c>
      <c r="C202" t="s">
        <v>406</v>
      </c>
      <c r="D202" s="269" t="str">
        <f t="shared" si="3"/>
        <v>Stable</v>
      </c>
      <c r="E202" s="269" t="s">
        <v>7404</v>
      </c>
      <c r="F202" s="269">
        <v>1.2</v>
      </c>
      <c r="G202" s="269">
        <v>1.2</v>
      </c>
      <c r="H202" s="269">
        <v>1.4</v>
      </c>
      <c r="I202" s="269">
        <v>1.4</v>
      </c>
      <c r="J202" s="269">
        <v>1.4</v>
      </c>
      <c r="K202" s="269">
        <v>1.4</v>
      </c>
      <c r="L202" s="269">
        <v>1.4</v>
      </c>
      <c r="M202" s="269">
        <v>1.4</v>
      </c>
      <c r="N202" s="269">
        <v>1.4</v>
      </c>
      <c r="O202" s="269">
        <v>2.1</v>
      </c>
      <c r="P202" s="269">
        <v>2.1</v>
      </c>
      <c r="Q202" s="269">
        <v>2.1</v>
      </c>
      <c r="R202" s="269">
        <v>2.1</v>
      </c>
      <c r="S202" s="269">
        <v>2.1</v>
      </c>
      <c r="T202" s="269">
        <v>2.1</v>
      </c>
      <c r="U202" s="269">
        <v>2.1</v>
      </c>
      <c r="V202" s="269">
        <v>2.1</v>
      </c>
      <c r="W202" s="269">
        <v>2.1</v>
      </c>
      <c r="X202" s="269">
        <v>2.1</v>
      </c>
      <c r="Y202" s="269">
        <v>2.1</v>
      </c>
      <c r="Z202" s="269">
        <v>2.2000000000000002</v>
      </c>
      <c r="AA202" s="269">
        <v>2.2999999999999998</v>
      </c>
      <c r="AB202" s="269">
        <v>2.2999999999999998</v>
      </c>
      <c r="AC202" s="269">
        <v>2.2999999999999998</v>
      </c>
      <c r="AD202" s="269">
        <v>2.2999999999999998</v>
      </c>
      <c r="AE202" s="269">
        <v>2.2999999999999998</v>
      </c>
      <c r="AF202" s="269">
        <v>2.2999999999999998</v>
      </c>
      <c r="AG202" s="269">
        <v>2.2999999999999998</v>
      </c>
      <c r="AH202" s="269">
        <v>2.2999999999999998</v>
      </c>
      <c r="AI202" s="269">
        <v>2.4</v>
      </c>
      <c r="AJ202" s="269">
        <v>2.2999999999999998</v>
      </c>
      <c r="AK202" s="269">
        <v>2.2999999999999998</v>
      </c>
      <c r="AL202" s="269">
        <v>2.2999999999999998</v>
      </c>
      <c r="AM202" s="269">
        <v>2.2999999999999998</v>
      </c>
      <c r="AN202" s="269">
        <f>_xlfn.IFNA(VLOOKUP(C202,'INFORM Severity - hidden'!$C$5:$G$155,5,FALSE),"-")</f>
        <v>2.2999999999999998</v>
      </c>
    </row>
    <row r="203" spans="1:40" x14ac:dyDescent="0.25">
      <c r="A203"/>
      <c r="B203"/>
      <c r="C203" t="s">
        <v>7485</v>
      </c>
      <c r="D203" s="269" t="str">
        <f t="shared" si="3"/>
        <v>-</v>
      </c>
      <c r="E203" s="269" t="s">
        <v>7404</v>
      </c>
      <c r="F203" s="269" t="s">
        <v>7404</v>
      </c>
      <c r="G203" s="269" t="s">
        <v>7404</v>
      </c>
      <c r="H203" s="269" t="s">
        <v>7404</v>
      </c>
      <c r="I203" s="269" t="s">
        <v>7404</v>
      </c>
      <c r="J203" s="269" t="s">
        <v>7404</v>
      </c>
      <c r="K203" s="269" t="s">
        <v>7404</v>
      </c>
      <c r="L203" s="269" t="s">
        <v>7404</v>
      </c>
      <c r="M203" s="269" t="s">
        <v>7404</v>
      </c>
      <c r="N203" s="269" t="s">
        <v>7404</v>
      </c>
      <c r="O203" s="269" t="s">
        <v>7404</v>
      </c>
      <c r="P203" s="269" t="s">
        <v>7404</v>
      </c>
      <c r="Q203" s="269" t="s">
        <v>7404</v>
      </c>
      <c r="R203" s="269" t="s">
        <v>7404</v>
      </c>
      <c r="S203" s="269" t="s">
        <v>7404</v>
      </c>
      <c r="T203" s="269" t="s">
        <v>7404</v>
      </c>
      <c r="U203" s="269" t="s">
        <v>7404</v>
      </c>
      <c r="V203" s="269" t="s">
        <v>7404</v>
      </c>
      <c r="W203" s="269" t="s">
        <v>7404</v>
      </c>
      <c r="X203" s="269" t="s">
        <v>7404</v>
      </c>
      <c r="Y203" s="269" t="s">
        <v>7404</v>
      </c>
      <c r="Z203" s="269" t="s">
        <v>7404</v>
      </c>
      <c r="AA203" s="269" t="s">
        <v>7404</v>
      </c>
      <c r="AB203" s="269" t="s">
        <v>7404</v>
      </c>
      <c r="AC203" s="269" t="s">
        <v>7404</v>
      </c>
      <c r="AD203" s="269" t="s">
        <v>7404</v>
      </c>
      <c r="AE203" s="269" t="s">
        <v>7404</v>
      </c>
      <c r="AF203" s="269">
        <v>1.4</v>
      </c>
      <c r="AG203" s="269">
        <v>1.3</v>
      </c>
      <c r="AH203" s="269">
        <v>1.3</v>
      </c>
      <c r="AI203" s="269">
        <v>1.3</v>
      </c>
      <c r="AJ203" s="269">
        <v>1.3</v>
      </c>
      <c r="AK203" s="269" t="s">
        <v>7404</v>
      </c>
      <c r="AL203" s="269" t="s">
        <v>7404</v>
      </c>
      <c r="AM203" s="269" t="s">
        <v>7404</v>
      </c>
      <c r="AN203" s="269" t="str">
        <f>_xlfn.IFNA(VLOOKUP(C203,'INFORM Severity - hidden'!$C$5:$G$155,5,FALSE),"-")</f>
        <v>-</v>
      </c>
    </row>
    <row r="204" spans="1:40" x14ac:dyDescent="0.25">
      <c r="A204" t="s">
        <v>898</v>
      </c>
      <c r="B204" t="s">
        <v>896</v>
      </c>
      <c r="C204" t="s">
        <v>897</v>
      </c>
      <c r="D204" s="269" t="str">
        <f t="shared" si="3"/>
        <v>Increasing</v>
      </c>
      <c r="E204" s="269" t="s">
        <v>7404</v>
      </c>
      <c r="F204" s="269">
        <v>0.9</v>
      </c>
      <c r="G204" s="269">
        <v>0.9</v>
      </c>
      <c r="H204" s="269">
        <v>1.4</v>
      </c>
      <c r="I204" s="269">
        <v>1.4</v>
      </c>
      <c r="J204" s="269">
        <v>1.4</v>
      </c>
      <c r="K204" s="269">
        <v>1.4</v>
      </c>
      <c r="L204" s="269">
        <v>1.4</v>
      </c>
      <c r="M204" s="269">
        <v>1.4</v>
      </c>
      <c r="N204" s="269">
        <v>1.4</v>
      </c>
      <c r="O204" s="269">
        <v>1.7</v>
      </c>
      <c r="P204" s="269">
        <v>1.5</v>
      </c>
      <c r="Q204" s="269">
        <v>1.5</v>
      </c>
      <c r="R204" s="269">
        <v>1.5</v>
      </c>
      <c r="S204" s="269">
        <v>1.5</v>
      </c>
      <c r="T204" s="269">
        <v>1.5</v>
      </c>
      <c r="U204" s="269">
        <v>1.6</v>
      </c>
      <c r="V204" s="269">
        <v>1.5</v>
      </c>
      <c r="W204" s="269">
        <v>1.5</v>
      </c>
      <c r="X204" s="269">
        <v>1.5</v>
      </c>
      <c r="Y204" s="269">
        <v>1.5</v>
      </c>
      <c r="Z204" s="269">
        <v>1.5</v>
      </c>
      <c r="AA204" s="269">
        <v>1.8</v>
      </c>
      <c r="AB204" s="269">
        <v>1.7</v>
      </c>
      <c r="AC204" s="269">
        <v>1.7</v>
      </c>
      <c r="AD204" s="269">
        <v>1.7</v>
      </c>
      <c r="AE204" s="269">
        <v>1.7</v>
      </c>
      <c r="AF204" s="269">
        <v>1.7</v>
      </c>
      <c r="AG204" s="269">
        <v>1.7</v>
      </c>
      <c r="AH204" s="269">
        <v>1.7</v>
      </c>
      <c r="AI204" s="269">
        <v>1.7</v>
      </c>
      <c r="AJ204" s="269">
        <v>1.7</v>
      </c>
      <c r="AK204" s="269">
        <v>1.7</v>
      </c>
      <c r="AL204" s="269">
        <v>1.8</v>
      </c>
      <c r="AM204" s="269">
        <v>1.8</v>
      </c>
      <c r="AN204" s="269">
        <f>_xlfn.IFNA(VLOOKUP(C204,'INFORM Severity - hidden'!$C$5:$G$155,5,FALSE),"-")</f>
        <v>1.8</v>
      </c>
    </row>
    <row r="205" spans="1:40" x14ac:dyDescent="0.25">
      <c r="A205" t="s">
        <v>733</v>
      </c>
      <c r="B205" t="s">
        <v>731</v>
      </c>
      <c r="C205" t="s">
        <v>732</v>
      </c>
      <c r="D205" s="269" t="str">
        <f t="shared" si="3"/>
        <v>-</v>
      </c>
      <c r="E205" s="269" t="s">
        <v>7404</v>
      </c>
      <c r="F205" s="269" t="s">
        <v>7404</v>
      </c>
      <c r="G205" s="269" t="s">
        <v>7404</v>
      </c>
      <c r="H205" s="269" t="s">
        <v>7404</v>
      </c>
      <c r="I205" s="269" t="s">
        <v>7404</v>
      </c>
      <c r="J205" s="269" t="s">
        <v>7404</v>
      </c>
      <c r="K205" s="269" t="s">
        <v>7404</v>
      </c>
      <c r="L205" s="269" t="s">
        <v>7404</v>
      </c>
      <c r="M205" s="269" t="s">
        <v>7404</v>
      </c>
      <c r="N205" s="269" t="s">
        <v>7404</v>
      </c>
      <c r="O205" s="269" t="s">
        <v>7404</v>
      </c>
      <c r="P205" s="269" t="s">
        <v>7404</v>
      </c>
      <c r="Q205" s="269" t="s">
        <v>7404</v>
      </c>
      <c r="R205" s="269" t="s">
        <v>7404</v>
      </c>
      <c r="S205" s="269" t="s">
        <v>7404</v>
      </c>
      <c r="T205" s="269" t="s">
        <v>7404</v>
      </c>
      <c r="U205" s="269" t="s">
        <v>7404</v>
      </c>
      <c r="V205" s="269" t="s">
        <v>7404</v>
      </c>
      <c r="W205" s="269" t="s">
        <v>7404</v>
      </c>
      <c r="X205" s="269" t="s">
        <v>7404</v>
      </c>
      <c r="Y205" s="269" t="s">
        <v>7404</v>
      </c>
      <c r="Z205" s="269" t="s">
        <v>7404</v>
      </c>
      <c r="AA205" s="269" t="s">
        <v>7404</v>
      </c>
      <c r="AB205" s="269" t="s">
        <v>7404</v>
      </c>
      <c r="AC205" s="269" t="s">
        <v>7404</v>
      </c>
      <c r="AD205" s="269" t="s">
        <v>7404</v>
      </c>
      <c r="AE205" s="269" t="s">
        <v>7404</v>
      </c>
      <c r="AF205" s="269" t="s">
        <v>7404</v>
      </c>
      <c r="AG205" s="269" t="s">
        <v>7404</v>
      </c>
      <c r="AH205" s="269" t="s">
        <v>7404</v>
      </c>
      <c r="AI205" s="269" t="s">
        <v>7404</v>
      </c>
      <c r="AJ205" s="269" t="s">
        <v>7404</v>
      </c>
      <c r="AK205" s="269" t="s">
        <v>7404</v>
      </c>
      <c r="AL205" s="269" t="s">
        <v>7404</v>
      </c>
      <c r="AM205" s="269" t="s">
        <v>7404</v>
      </c>
      <c r="AN205" s="269" t="str">
        <f>_xlfn.IFNA(VLOOKUP(C205,'INFORM Severity - hidden'!$C$5:$G$155,5,FALSE),"-")</f>
        <v>x</v>
      </c>
    </row>
    <row r="206" spans="1:40" x14ac:dyDescent="0.25">
      <c r="A206" t="s">
        <v>755</v>
      </c>
      <c r="B206" t="s">
        <v>753</v>
      </c>
      <c r="C206" t="s">
        <v>754</v>
      </c>
      <c r="D206" s="269" t="str">
        <f t="shared" si="3"/>
        <v>Increasing</v>
      </c>
      <c r="E206" s="269" t="s">
        <v>7404</v>
      </c>
      <c r="F206" s="269" t="s">
        <v>7404</v>
      </c>
      <c r="G206" s="269" t="s">
        <v>7404</v>
      </c>
      <c r="H206" s="269">
        <v>3.6</v>
      </c>
      <c r="I206" s="269">
        <v>3.6</v>
      </c>
      <c r="J206" s="269">
        <v>3.6</v>
      </c>
      <c r="K206" s="269">
        <v>3.5</v>
      </c>
      <c r="L206" s="269">
        <v>3.5</v>
      </c>
      <c r="M206" s="269">
        <v>3.5</v>
      </c>
      <c r="N206" s="269">
        <v>3.5</v>
      </c>
      <c r="O206" s="269">
        <v>3.5</v>
      </c>
      <c r="P206" s="269">
        <v>3.5</v>
      </c>
      <c r="Q206" s="269">
        <v>3.2</v>
      </c>
      <c r="R206" s="269">
        <v>3.2</v>
      </c>
      <c r="S206" s="269">
        <v>3.2</v>
      </c>
      <c r="T206" s="269">
        <v>3.2</v>
      </c>
      <c r="U206" s="269">
        <v>3.3</v>
      </c>
      <c r="V206" s="269">
        <v>3.2</v>
      </c>
      <c r="W206" s="269">
        <v>3.2</v>
      </c>
      <c r="X206" s="269">
        <v>3.2</v>
      </c>
      <c r="Y206" s="269">
        <v>3.2</v>
      </c>
      <c r="Z206" s="269">
        <v>3.3</v>
      </c>
      <c r="AA206" s="269">
        <v>3.3</v>
      </c>
      <c r="AB206" s="269">
        <v>3.3</v>
      </c>
      <c r="AC206" s="269">
        <v>3.2</v>
      </c>
      <c r="AD206" s="269">
        <v>3.2</v>
      </c>
      <c r="AE206" s="269">
        <v>3.2</v>
      </c>
      <c r="AF206" s="269">
        <v>3.2</v>
      </c>
      <c r="AG206" s="269">
        <v>3.2</v>
      </c>
      <c r="AH206" s="269">
        <v>3.2</v>
      </c>
      <c r="AI206" s="269">
        <v>3.3</v>
      </c>
      <c r="AJ206" s="269">
        <v>3.3</v>
      </c>
      <c r="AK206" s="269">
        <v>3.4</v>
      </c>
      <c r="AL206" s="269">
        <v>3.4</v>
      </c>
      <c r="AM206" s="269">
        <v>3.4</v>
      </c>
      <c r="AN206" s="269">
        <f>_xlfn.IFNA(VLOOKUP(C206,'INFORM Severity - hidden'!$C$5:$G$155,5,FALSE),"-")</f>
        <v>3.4</v>
      </c>
    </row>
    <row r="207" spans="1:40" x14ac:dyDescent="0.25">
      <c r="A207" t="s">
        <v>755</v>
      </c>
      <c r="B207" t="s">
        <v>771</v>
      </c>
      <c r="C207" t="s">
        <v>772</v>
      </c>
      <c r="D207" s="269" t="str">
        <f t="shared" si="3"/>
        <v>Stable</v>
      </c>
      <c r="E207" s="269" t="s">
        <v>7404</v>
      </c>
      <c r="F207" s="269" t="s">
        <v>7404</v>
      </c>
      <c r="G207" s="269" t="s">
        <v>7404</v>
      </c>
      <c r="H207" s="269">
        <v>3.3</v>
      </c>
      <c r="I207" s="269">
        <v>3.3</v>
      </c>
      <c r="J207" s="269">
        <v>3.3</v>
      </c>
      <c r="K207" s="269">
        <v>3.3</v>
      </c>
      <c r="L207" s="269">
        <v>3.3</v>
      </c>
      <c r="M207" s="269">
        <v>3.3</v>
      </c>
      <c r="N207" s="269">
        <v>3.3</v>
      </c>
      <c r="O207" s="269">
        <v>3.3</v>
      </c>
      <c r="P207" s="269">
        <v>3.3</v>
      </c>
      <c r="Q207" s="269">
        <v>3.3</v>
      </c>
      <c r="R207" s="269">
        <v>3.3</v>
      </c>
      <c r="S207" s="269">
        <v>3.3</v>
      </c>
      <c r="T207" s="269">
        <v>3.3</v>
      </c>
      <c r="U207" s="269">
        <v>3.3</v>
      </c>
      <c r="V207" s="269">
        <v>3.3</v>
      </c>
      <c r="W207" s="269">
        <v>3.3</v>
      </c>
      <c r="X207" s="269">
        <v>3.3</v>
      </c>
      <c r="Y207" s="269">
        <v>3.3</v>
      </c>
      <c r="Z207" s="269">
        <v>3.3</v>
      </c>
      <c r="AA207" s="269">
        <v>3.3</v>
      </c>
      <c r="AB207" s="269">
        <v>3.3</v>
      </c>
      <c r="AC207" s="269">
        <v>3.3</v>
      </c>
      <c r="AD207" s="269">
        <v>3.3</v>
      </c>
      <c r="AE207" s="269">
        <v>3.3</v>
      </c>
      <c r="AF207" s="269">
        <v>3.3</v>
      </c>
      <c r="AG207" s="269">
        <v>3.3</v>
      </c>
      <c r="AH207" s="269">
        <v>3.3</v>
      </c>
      <c r="AI207" s="269">
        <v>3.5</v>
      </c>
      <c r="AJ207" s="269">
        <v>3.5</v>
      </c>
      <c r="AK207" s="269">
        <v>3.5</v>
      </c>
      <c r="AL207" s="269">
        <v>3.5</v>
      </c>
      <c r="AM207" s="269">
        <v>3.5</v>
      </c>
      <c r="AN207" s="269">
        <f>_xlfn.IFNA(VLOOKUP(C207,'INFORM Severity - hidden'!$C$5:$G$155,5,FALSE),"-")</f>
        <v>3.4</v>
      </c>
    </row>
    <row r="208" spans="1:40" x14ac:dyDescent="0.25">
      <c r="A208" t="s">
        <v>755</v>
      </c>
      <c r="B208" t="s">
        <v>792</v>
      </c>
      <c r="C208" t="s">
        <v>793</v>
      </c>
      <c r="D208" s="269" t="str">
        <f t="shared" si="3"/>
        <v>Stable</v>
      </c>
      <c r="E208" s="269" t="s">
        <v>7404</v>
      </c>
      <c r="F208" s="269" t="s">
        <v>7404</v>
      </c>
      <c r="G208" s="269" t="s">
        <v>7404</v>
      </c>
      <c r="H208" s="269">
        <v>3.3</v>
      </c>
      <c r="I208" s="269">
        <v>3.3</v>
      </c>
      <c r="J208" s="269">
        <v>3.3</v>
      </c>
      <c r="K208" s="269">
        <v>3.2</v>
      </c>
      <c r="L208" s="269">
        <v>3.3</v>
      </c>
      <c r="M208" s="269">
        <v>3.3</v>
      </c>
      <c r="N208" s="269">
        <v>3.2</v>
      </c>
      <c r="O208" s="269">
        <v>3.2</v>
      </c>
      <c r="P208" s="269">
        <v>3.2</v>
      </c>
      <c r="Q208" s="269">
        <v>3.1</v>
      </c>
      <c r="R208" s="269">
        <v>3.1</v>
      </c>
      <c r="S208" s="269">
        <v>3.1</v>
      </c>
      <c r="T208" s="269">
        <v>3.1</v>
      </c>
      <c r="U208" s="269">
        <v>3.2</v>
      </c>
      <c r="V208" s="269">
        <v>3.2</v>
      </c>
      <c r="W208" s="269">
        <v>3.2</v>
      </c>
      <c r="X208" s="269">
        <v>3.2</v>
      </c>
      <c r="Y208" s="269">
        <v>3.2</v>
      </c>
      <c r="Z208" s="269">
        <v>3.2</v>
      </c>
      <c r="AA208" s="269">
        <v>3.2</v>
      </c>
      <c r="AB208" s="269">
        <v>3.2</v>
      </c>
      <c r="AC208" s="269">
        <v>3.2</v>
      </c>
      <c r="AD208" s="269">
        <v>3.2</v>
      </c>
      <c r="AE208" s="269">
        <v>3.2</v>
      </c>
      <c r="AF208" s="269">
        <v>3.2</v>
      </c>
      <c r="AG208" s="269">
        <v>3.2</v>
      </c>
      <c r="AH208" s="269">
        <v>3.2</v>
      </c>
      <c r="AI208" s="269">
        <v>3.4</v>
      </c>
      <c r="AJ208" s="269">
        <v>3.4</v>
      </c>
      <c r="AK208" s="269">
        <v>3.4</v>
      </c>
      <c r="AL208" s="269">
        <v>3.4</v>
      </c>
      <c r="AM208" s="269">
        <v>3.4</v>
      </c>
      <c r="AN208" s="269">
        <f>_xlfn.IFNA(VLOOKUP(C208,'INFORM Severity - hidden'!$C$5:$G$155,5,FALSE),"-")</f>
        <v>3.4</v>
      </c>
    </row>
    <row r="209" spans="1:40" x14ac:dyDescent="0.25">
      <c r="A209" t="s">
        <v>755</v>
      </c>
      <c r="B209" t="s">
        <v>808</v>
      </c>
      <c r="C209" t="s">
        <v>809</v>
      </c>
      <c r="D209" s="269" t="str">
        <f t="shared" si="3"/>
        <v>-</v>
      </c>
      <c r="E209" s="269" t="s">
        <v>7404</v>
      </c>
      <c r="F209" s="269" t="s">
        <v>7404</v>
      </c>
      <c r="G209" s="269" t="s">
        <v>7404</v>
      </c>
      <c r="H209" s="269" t="s">
        <v>7404</v>
      </c>
      <c r="I209" s="269" t="s">
        <v>7404</v>
      </c>
      <c r="J209" s="269" t="s">
        <v>7404</v>
      </c>
      <c r="K209" s="269" t="s">
        <v>7404</v>
      </c>
      <c r="L209" s="269" t="s">
        <v>7404</v>
      </c>
      <c r="M209" s="269" t="s">
        <v>7404</v>
      </c>
      <c r="N209" s="269" t="s">
        <v>7404</v>
      </c>
      <c r="O209" s="269" t="s">
        <v>7404</v>
      </c>
      <c r="P209" s="269" t="s">
        <v>7404</v>
      </c>
      <c r="Q209" s="269" t="s">
        <v>7404</v>
      </c>
      <c r="R209" s="269" t="s">
        <v>7404</v>
      </c>
      <c r="S209" s="269" t="s">
        <v>7404</v>
      </c>
      <c r="T209" s="269" t="s">
        <v>7404</v>
      </c>
      <c r="U209" s="269" t="s">
        <v>7404</v>
      </c>
      <c r="V209" s="269" t="s">
        <v>7404</v>
      </c>
      <c r="W209" s="269" t="s">
        <v>7404</v>
      </c>
      <c r="X209" s="269" t="s">
        <v>7404</v>
      </c>
      <c r="Y209" s="269" t="s">
        <v>7404</v>
      </c>
      <c r="Z209" s="269" t="s">
        <v>7404</v>
      </c>
      <c r="AA209" s="269" t="s">
        <v>7404</v>
      </c>
      <c r="AB209" s="269" t="s">
        <v>7404</v>
      </c>
      <c r="AC209" s="269" t="s">
        <v>7404</v>
      </c>
      <c r="AD209" s="269" t="s">
        <v>7404</v>
      </c>
      <c r="AE209" s="269" t="s">
        <v>7404</v>
      </c>
      <c r="AF209" s="269" t="s">
        <v>7404</v>
      </c>
      <c r="AG209" s="269" t="s">
        <v>7404</v>
      </c>
      <c r="AH209" s="269" t="s">
        <v>7404</v>
      </c>
      <c r="AI209" s="269" t="s">
        <v>7404</v>
      </c>
      <c r="AJ209" s="269" t="s">
        <v>7404</v>
      </c>
      <c r="AK209" s="269" t="s">
        <v>7404</v>
      </c>
      <c r="AL209" s="269" t="s">
        <v>7404</v>
      </c>
      <c r="AM209" s="269" t="s">
        <v>7404</v>
      </c>
      <c r="AN209" s="269" t="str">
        <f>_xlfn.IFNA(VLOOKUP(C209,'INFORM Severity - hidden'!$C$5:$G$155,5,FALSE),"-")</f>
        <v>x</v>
      </c>
    </row>
    <row r="210" spans="1:40" x14ac:dyDescent="0.25">
      <c r="A210" t="s">
        <v>158</v>
      </c>
      <c r="B210" t="s">
        <v>156</v>
      </c>
      <c r="C210" t="s">
        <v>157</v>
      </c>
      <c r="D210" s="269" t="str">
        <f t="shared" si="3"/>
        <v>Stable</v>
      </c>
      <c r="E210" s="269">
        <v>1.5</v>
      </c>
      <c r="F210" s="269">
        <v>1.5</v>
      </c>
      <c r="G210" s="269">
        <v>1.5</v>
      </c>
      <c r="H210" s="269">
        <v>2.2000000000000002</v>
      </c>
      <c r="I210" s="269">
        <v>2.2000000000000002</v>
      </c>
      <c r="J210" s="269">
        <v>2.1</v>
      </c>
      <c r="K210" s="269">
        <v>1.8</v>
      </c>
      <c r="L210" s="269">
        <v>1.8</v>
      </c>
      <c r="M210" s="269">
        <v>1.9</v>
      </c>
      <c r="N210" s="269">
        <v>1.8</v>
      </c>
      <c r="O210" s="269">
        <v>1.8</v>
      </c>
      <c r="P210" s="269">
        <v>1.8</v>
      </c>
      <c r="Q210" s="269">
        <v>1.8</v>
      </c>
      <c r="R210" s="269">
        <v>1.8</v>
      </c>
      <c r="S210" s="269">
        <v>1.8</v>
      </c>
      <c r="T210" s="269">
        <v>1.8</v>
      </c>
      <c r="U210" s="269">
        <v>1.8</v>
      </c>
      <c r="V210" s="269">
        <v>1.8</v>
      </c>
      <c r="W210" s="269">
        <v>1.8</v>
      </c>
      <c r="X210" s="269">
        <v>2.5</v>
      </c>
      <c r="Y210" s="269">
        <v>2.4</v>
      </c>
      <c r="Z210" s="269">
        <v>1.7</v>
      </c>
      <c r="AA210" s="269">
        <v>1.7</v>
      </c>
      <c r="AB210" s="269">
        <v>1.7</v>
      </c>
      <c r="AC210" s="269">
        <v>1.7</v>
      </c>
      <c r="AD210" s="269">
        <v>1.7</v>
      </c>
      <c r="AE210" s="269">
        <v>1.7</v>
      </c>
      <c r="AF210" s="269">
        <v>1.7</v>
      </c>
      <c r="AG210" s="269">
        <v>1.7</v>
      </c>
      <c r="AH210" s="269">
        <v>1.7</v>
      </c>
      <c r="AI210" s="269">
        <v>2.5</v>
      </c>
      <c r="AJ210" s="269">
        <v>2.5</v>
      </c>
      <c r="AK210" s="269">
        <v>2.5</v>
      </c>
      <c r="AL210" s="269">
        <v>2.5</v>
      </c>
      <c r="AM210" s="269">
        <v>2.4</v>
      </c>
      <c r="AN210" s="269">
        <f>_xlfn.IFNA(VLOOKUP(C210,'INFORM Severity - hidden'!$C$5:$G$155,5,FALSE),"-")</f>
        <v>2.5</v>
      </c>
    </row>
    <row r="211" spans="1:40" x14ac:dyDescent="0.25">
      <c r="A211"/>
      <c r="B211"/>
      <c r="C211" t="s">
        <v>7486</v>
      </c>
      <c r="D211" s="269" t="str">
        <f t="shared" si="3"/>
        <v>-</v>
      </c>
      <c r="E211" s="269" t="s">
        <v>7404</v>
      </c>
      <c r="F211" s="269">
        <v>2.9</v>
      </c>
      <c r="G211" s="269">
        <v>3</v>
      </c>
      <c r="H211" s="269">
        <v>3.1</v>
      </c>
      <c r="I211" s="269">
        <v>3.1</v>
      </c>
      <c r="J211" s="269">
        <v>3</v>
      </c>
      <c r="K211" s="269">
        <v>2.9</v>
      </c>
      <c r="L211" s="269">
        <v>2.9</v>
      </c>
      <c r="M211" s="269">
        <v>2.9</v>
      </c>
      <c r="N211" s="269">
        <v>2.9</v>
      </c>
      <c r="O211" s="269" t="s">
        <v>7404</v>
      </c>
      <c r="P211" s="269" t="s">
        <v>7404</v>
      </c>
      <c r="Q211" s="269" t="s">
        <v>7404</v>
      </c>
      <c r="R211" s="269" t="s">
        <v>7404</v>
      </c>
      <c r="S211" s="269" t="s">
        <v>7404</v>
      </c>
      <c r="T211" s="269" t="s">
        <v>7404</v>
      </c>
      <c r="U211" s="269">
        <v>2.9</v>
      </c>
      <c r="V211" s="269">
        <v>2.9</v>
      </c>
      <c r="W211" s="269">
        <v>2.9</v>
      </c>
      <c r="X211" s="269">
        <v>2.9</v>
      </c>
      <c r="Y211" s="269">
        <v>2.9</v>
      </c>
      <c r="Z211" s="269">
        <v>2.9</v>
      </c>
      <c r="AA211" s="269">
        <v>3.1</v>
      </c>
      <c r="AB211" s="269">
        <v>3.1</v>
      </c>
      <c r="AC211" s="269">
        <v>3.1</v>
      </c>
      <c r="AD211" s="269">
        <v>3.1</v>
      </c>
      <c r="AE211" s="269">
        <v>3.1</v>
      </c>
      <c r="AF211" s="269">
        <v>3.1</v>
      </c>
      <c r="AG211" s="269">
        <v>3.1</v>
      </c>
      <c r="AH211" s="269" t="s">
        <v>7404</v>
      </c>
      <c r="AI211" s="269" t="s">
        <v>7404</v>
      </c>
      <c r="AJ211" s="269" t="s">
        <v>7404</v>
      </c>
      <c r="AK211" s="269" t="s">
        <v>7404</v>
      </c>
      <c r="AL211" s="269" t="s">
        <v>7404</v>
      </c>
      <c r="AM211" s="269" t="s">
        <v>7404</v>
      </c>
      <c r="AN211" s="269" t="str">
        <f>_xlfn.IFNA(VLOOKUP(C211,'INFORM Severity - hidden'!$C$5:$G$155,5,FALSE),"-")</f>
        <v>-</v>
      </c>
    </row>
    <row r="212" spans="1:40" x14ac:dyDescent="0.25">
      <c r="A212"/>
      <c r="B212"/>
      <c r="C212" t="s">
        <v>7487</v>
      </c>
      <c r="D212" s="269" t="str">
        <f t="shared" si="3"/>
        <v>-</v>
      </c>
      <c r="E212" s="269" t="s">
        <v>7404</v>
      </c>
      <c r="F212" s="269">
        <v>2.8</v>
      </c>
      <c r="G212" s="269">
        <v>2.8</v>
      </c>
      <c r="H212" s="269">
        <v>2.6</v>
      </c>
      <c r="I212" s="269">
        <v>2.6</v>
      </c>
      <c r="J212" s="269">
        <v>2.5</v>
      </c>
      <c r="K212" s="269">
        <v>2.5</v>
      </c>
      <c r="L212" s="269">
        <v>2.5</v>
      </c>
      <c r="M212" s="269">
        <v>2.5</v>
      </c>
      <c r="N212" s="269" t="s">
        <v>7404</v>
      </c>
      <c r="O212" s="269" t="s">
        <v>7404</v>
      </c>
      <c r="P212" s="269" t="s">
        <v>7404</v>
      </c>
      <c r="Q212" s="269" t="s">
        <v>7404</v>
      </c>
      <c r="R212" s="269" t="s">
        <v>7404</v>
      </c>
      <c r="S212" s="269" t="s">
        <v>7404</v>
      </c>
      <c r="T212" s="269" t="s">
        <v>7404</v>
      </c>
      <c r="U212" s="269" t="s">
        <v>7404</v>
      </c>
      <c r="V212" s="269" t="s">
        <v>7404</v>
      </c>
      <c r="W212" s="269" t="s">
        <v>7404</v>
      </c>
      <c r="X212" s="269" t="s">
        <v>7404</v>
      </c>
      <c r="Y212" s="269" t="s">
        <v>7404</v>
      </c>
      <c r="Z212" s="269" t="s">
        <v>7404</v>
      </c>
      <c r="AA212" s="269" t="s">
        <v>7404</v>
      </c>
      <c r="AB212" s="269" t="s">
        <v>7404</v>
      </c>
      <c r="AC212" s="269" t="s">
        <v>7404</v>
      </c>
      <c r="AD212" s="269" t="s">
        <v>7404</v>
      </c>
      <c r="AE212" s="269" t="s">
        <v>7404</v>
      </c>
      <c r="AF212" s="269" t="s">
        <v>7404</v>
      </c>
      <c r="AG212" s="269" t="s">
        <v>7404</v>
      </c>
      <c r="AH212" s="269" t="s">
        <v>7404</v>
      </c>
      <c r="AI212" s="269" t="s">
        <v>7404</v>
      </c>
      <c r="AJ212" s="269" t="s">
        <v>7404</v>
      </c>
      <c r="AK212" s="269" t="s">
        <v>7404</v>
      </c>
      <c r="AL212" s="269" t="s">
        <v>7404</v>
      </c>
      <c r="AM212" s="269" t="s">
        <v>7404</v>
      </c>
      <c r="AN212" s="269" t="str">
        <f>_xlfn.IFNA(VLOOKUP(C212,'INFORM Severity - hidden'!$C$5:$G$155,5,FALSE),"-")</f>
        <v>-</v>
      </c>
    </row>
    <row r="213" spans="1:40" x14ac:dyDescent="0.25">
      <c r="A213"/>
      <c r="B213"/>
      <c r="C213" t="s">
        <v>7488</v>
      </c>
      <c r="D213" s="269" t="str">
        <f t="shared" si="3"/>
        <v>-</v>
      </c>
      <c r="E213" s="269" t="s">
        <v>7404</v>
      </c>
      <c r="F213" s="269">
        <v>1.9</v>
      </c>
      <c r="G213" s="269">
        <v>1.9</v>
      </c>
      <c r="H213" s="269">
        <v>2.4</v>
      </c>
      <c r="I213" s="269">
        <v>2.4</v>
      </c>
      <c r="J213" s="269">
        <v>2.2999999999999998</v>
      </c>
      <c r="K213" s="269">
        <v>2.2999999999999998</v>
      </c>
      <c r="L213" s="269">
        <v>2.2999999999999998</v>
      </c>
      <c r="M213" s="269">
        <v>1.6</v>
      </c>
      <c r="N213" s="269" t="s">
        <v>7404</v>
      </c>
      <c r="O213" s="269" t="s">
        <v>7404</v>
      </c>
      <c r="P213" s="269" t="s">
        <v>7404</v>
      </c>
      <c r="Q213" s="269" t="s">
        <v>7404</v>
      </c>
      <c r="R213" s="269" t="s">
        <v>7404</v>
      </c>
      <c r="S213" s="269" t="s">
        <v>7404</v>
      </c>
      <c r="T213" s="269" t="s">
        <v>7404</v>
      </c>
      <c r="U213" s="269" t="s">
        <v>7404</v>
      </c>
      <c r="V213" s="269" t="s">
        <v>7404</v>
      </c>
      <c r="W213" s="269" t="s">
        <v>7404</v>
      </c>
      <c r="X213" s="269" t="s">
        <v>7404</v>
      </c>
      <c r="Y213" s="269" t="s">
        <v>7404</v>
      </c>
      <c r="Z213" s="269" t="s">
        <v>7404</v>
      </c>
      <c r="AA213" s="269" t="s">
        <v>7404</v>
      </c>
      <c r="AB213" s="269" t="s">
        <v>7404</v>
      </c>
      <c r="AC213" s="269" t="s">
        <v>7404</v>
      </c>
      <c r="AD213" s="269" t="s">
        <v>7404</v>
      </c>
      <c r="AE213" s="269" t="s">
        <v>7404</v>
      </c>
      <c r="AF213" s="269" t="s">
        <v>7404</v>
      </c>
      <c r="AG213" s="269" t="s">
        <v>7404</v>
      </c>
      <c r="AH213" s="269" t="s">
        <v>7404</v>
      </c>
      <c r="AI213" s="269" t="s">
        <v>7404</v>
      </c>
      <c r="AJ213" s="269" t="s">
        <v>7404</v>
      </c>
      <c r="AK213" s="269" t="s">
        <v>7404</v>
      </c>
      <c r="AL213" s="269" t="s">
        <v>7404</v>
      </c>
      <c r="AM213" s="269" t="s">
        <v>7404</v>
      </c>
      <c r="AN213" s="269" t="str">
        <f>_xlfn.IFNA(VLOOKUP(C213,'INFORM Severity - hidden'!$C$5:$G$155,5,FALSE),"-")</f>
        <v>-</v>
      </c>
    </row>
    <row r="214" spans="1:40" x14ac:dyDescent="0.25">
      <c r="A214"/>
      <c r="B214"/>
      <c r="C214" t="s">
        <v>7489</v>
      </c>
      <c r="D214" s="269" t="str">
        <f t="shared" si="3"/>
        <v>-</v>
      </c>
      <c r="E214" s="269" t="s">
        <v>7404</v>
      </c>
      <c r="F214" s="269">
        <v>2</v>
      </c>
      <c r="G214" s="269">
        <v>2.2000000000000002</v>
      </c>
      <c r="H214" s="269">
        <v>2.4</v>
      </c>
      <c r="I214" s="269">
        <v>2.4</v>
      </c>
      <c r="J214" s="269">
        <v>2.2999999999999998</v>
      </c>
      <c r="K214" s="269">
        <v>2.2999999999999998</v>
      </c>
      <c r="L214" s="269">
        <v>2.2999999999999998</v>
      </c>
      <c r="M214" s="269">
        <v>2.2999999999999998</v>
      </c>
      <c r="N214" s="269" t="s">
        <v>7404</v>
      </c>
      <c r="O214" s="269" t="s">
        <v>7404</v>
      </c>
      <c r="P214" s="269" t="s">
        <v>7404</v>
      </c>
      <c r="Q214" s="269" t="s">
        <v>7404</v>
      </c>
      <c r="R214" s="269" t="s">
        <v>7404</v>
      </c>
      <c r="S214" s="269" t="s">
        <v>7404</v>
      </c>
      <c r="T214" s="269" t="s">
        <v>7404</v>
      </c>
      <c r="U214" s="269" t="s">
        <v>7404</v>
      </c>
      <c r="V214" s="269" t="s">
        <v>7404</v>
      </c>
      <c r="W214" s="269" t="s">
        <v>7404</v>
      </c>
      <c r="X214" s="269" t="s">
        <v>7404</v>
      </c>
      <c r="Y214" s="269" t="s">
        <v>7404</v>
      </c>
      <c r="Z214" s="269" t="s">
        <v>7404</v>
      </c>
      <c r="AA214" s="269" t="s">
        <v>7404</v>
      </c>
      <c r="AB214" s="269" t="s">
        <v>7404</v>
      </c>
      <c r="AC214" s="269" t="s">
        <v>7404</v>
      </c>
      <c r="AD214" s="269" t="s">
        <v>7404</v>
      </c>
      <c r="AE214" s="269" t="s">
        <v>7404</v>
      </c>
      <c r="AF214" s="269" t="s">
        <v>7404</v>
      </c>
      <c r="AG214" s="269" t="s">
        <v>7404</v>
      </c>
      <c r="AH214" s="269" t="s">
        <v>7404</v>
      </c>
      <c r="AI214" s="269" t="s">
        <v>7404</v>
      </c>
      <c r="AJ214" s="269" t="s">
        <v>7404</v>
      </c>
      <c r="AK214" s="269" t="s">
        <v>7404</v>
      </c>
      <c r="AL214" s="269" t="s">
        <v>7404</v>
      </c>
      <c r="AM214" s="269" t="s">
        <v>7404</v>
      </c>
      <c r="AN214" s="269" t="str">
        <f>_xlfn.IFNA(VLOOKUP(C214,'INFORM Severity - hidden'!$C$5:$G$155,5,FALSE),"-")</f>
        <v>-</v>
      </c>
    </row>
    <row r="215" spans="1:40" x14ac:dyDescent="0.25">
      <c r="A215" t="s">
        <v>1479</v>
      </c>
      <c r="B215" t="s">
        <v>1477</v>
      </c>
      <c r="C215" t="s">
        <v>1478</v>
      </c>
      <c r="D215" s="269" t="str">
        <f t="shared" si="3"/>
        <v>Stable</v>
      </c>
      <c r="E215" s="269" t="s">
        <v>7404</v>
      </c>
      <c r="F215" s="269" t="s">
        <v>7404</v>
      </c>
      <c r="G215" s="269" t="s">
        <v>7404</v>
      </c>
      <c r="H215" s="269" t="s">
        <v>7404</v>
      </c>
      <c r="I215" s="269" t="s">
        <v>7404</v>
      </c>
      <c r="J215" s="269" t="s">
        <v>7404</v>
      </c>
      <c r="K215" s="269" t="s">
        <v>7404</v>
      </c>
      <c r="L215" s="269" t="s">
        <v>7404</v>
      </c>
      <c r="M215" s="269" t="s">
        <v>7404</v>
      </c>
      <c r="N215" s="269" t="s">
        <v>7404</v>
      </c>
      <c r="O215" s="269">
        <v>3</v>
      </c>
      <c r="P215" s="269">
        <v>2.8</v>
      </c>
      <c r="Q215" s="269">
        <v>2.8</v>
      </c>
      <c r="R215" s="269">
        <v>3</v>
      </c>
      <c r="S215" s="269">
        <v>3</v>
      </c>
      <c r="T215" s="269">
        <v>3</v>
      </c>
      <c r="U215" s="269">
        <v>3</v>
      </c>
      <c r="V215" s="269">
        <v>3.1</v>
      </c>
      <c r="W215" s="269">
        <v>3.1</v>
      </c>
      <c r="X215" s="269">
        <v>3.1</v>
      </c>
      <c r="Y215" s="269">
        <v>3.1</v>
      </c>
      <c r="Z215" s="269">
        <v>3.1</v>
      </c>
      <c r="AA215" s="269">
        <v>3.2</v>
      </c>
      <c r="AB215" s="269">
        <v>3.1</v>
      </c>
      <c r="AC215" s="269">
        <v>3.1</v>
      </c>
      <c r="AD215" s="269">
        <v>3.1</v>
      </c>
      <c r="AE215" s="269">
        <v>3.1</v>
      </c>
      <c r="AF215" s="269">
        <v>3.1</v>
      </c>
      <c r="AG215" s="269">
        <v>3.1</v>
      </c>
      <c r="AH215" s="269">
        <v>3.1</v>
      </c>
      <c r="AI215" s="269">
        <v>3.2</v>
      </c>
      <c r="AJ215" s="269">
        <v>3.2</v>
      </c>
      <c r="AK215" s="269">
        <v>3.2</v>
      </c>
      <c r="AL215" s="269">
        <v>3.2</v>
      </c>
      <c r="AM215" s="269">
        <v>3.2</v>
      </c>
      <c r="AN215" s="269">
        <f>_xlfn.IFNA(VLOOKUP(C215,'INFORM Severity - hidden'!$C$5:$G$155,5,FALSE),"-")</f>
        <v>3.2</v>
      </c>
    </row>
    <row r="216" spans="1:40" x14ac:dyDescent="0.25">
      <c r="A216"/>
      <c r="B216"/>
      <c r="C216" t="s">
        <v>7490</v>
      </c>
      <c r="D216" s="269" t="str">
        <f t="shared" si="3"/>
        <v>-</v>
      </c>
      <c r="E216" s="269" t="s">
        <v>7404</v>
      </c>
      <c r="F216" s="269" t="s">
        <v>7404</v>
      </c>
      <c r="G216" s="269" t="s">
        <v>7404</v>
      </c>
      <c r="H216" s="269" t="s">
        <v>7404</v>
      </c>
      <c r="I216" s="269" t="s">
        <v>7404</v>
      </c>
      <c r="J216" s="269" t="s">
        <v>7404</v>
      </c>
      <c r="K216" s="269" t="s">
        <v>7404</v>
      </c>
      <c r="L216" s="269" t="s">
        <v>7404</v>
      </c>
      <c r="M216" s="269" t="s">
        <v>7404</v>
      </c>
      <c r="N216" s="269" t="s">
        <v>7404</v>
      </c>
      <c r="O216" s="269" t="s">
        <v>7404</v>
      </c>
      <c r="P216" s="269" t="s">
        <v>7404</v>
      </c>
      <c r="Q216" s="269" t="s">
        <v>7404</v>
      </c>
      <c r="R216" s="269" t="s">
        <v>7404</v>
      </c>
      <c r="S216" s="269" t="s">
        <v>7404</v>
      </c>
      <c r="T216" s="269" t="s">
        <v>7404</v>
      </c>
      <c r="U216" s="269" t="s">
        <v>7404</v>
      </c>
      <c r="V216" s="269" t="s">
        <v>7404</v>
      </c>
      <c r="W216" s="269" t="s">
        <v>7404</v>
      </c>
      <c r="X216" s="269" t="s">
        <v>7404</v>
      </c>
      <c r="Y216" s="269" t="s">
        <v>7404</v>
      </c>
      <c r="Z216" s="269" t="s">
        <v>7404</v>
      </c>
      <c r="AA216" s="269" t="s">
        <v>7404</v>
      </c>
      <c r="AB216" s="269" t="s">
        <v>7404</v>
      </c>
      <c r="AC216" s="269" t="s">
        <v>7404</v>
      </c>
      <c r="AD216" s="269" t="s">
        <v>7404</v>
      </c>
      <c r="AE216" s="269" t="s">
        <v>7404</v>
      </c>
      <c r="AF216" s="269" t="s">
        <v>7404</v>
      </c>
      <c r="AG216" s="269" t="s">
        <v>7404</v>
      </c>
      <c r="AH216" s="269" t="s">
        <v>7404</v>
      </c>
      <c r="AI216" s="269" t="s">
        <v>7404</v>
      </c>
      <c r="AJ216" s="269" t="s">
        <v>7404</v>
      </c>
      <c r="AK216" s="269" t="s">
        <v>7404</v>
      </c>
      <c r="AL216" s="269" t="s">
        <v>7404</v>
      </c>
      <c r="AM216" s="269" t="s">
        <v>7404</v>
      </c>
      <c r="AN216" s="269" t="str">
        <f>_xlfn.IFNA(VLOOKUP(C216,'INFORM Severity - hidden'!$C$5:$G$155,5,FALSE),"-")</f>
        <v>-</v>
      </c>
    </row>
    <row r="217" spans="1:40" x14ac:dyDescent="0.25">
      <c r="A217" t="s">
        <v>839</v>
      </c>
      <c r="B217" t="s">
        <v>837</v>
      </c>
      <c r="C217" t="s">
        <v>838</v>
      </c>
      <c r="D217" s="269" t="str">
        <f t="shared" si="3"/>
        <v>Increasing</v>
      </c>
      <c r="E217" s="269" t="s">
        <v>7404</v>
      </c>
      <c r="F217" s="269">
        <v>3.3</v>
      </c>
      <c r="G217" s="269">
        <v>3.3</v>
      </c>
      <c r="H217" s="269">
        <v>3.6</v>
      </c>
      <c r="I217" s="269">
        <v>3.6</v>
      </c>
      <c r="J217" s="269">
        <v>3.6</v>
      </c>
      <c r="K217" s="269">
        <v>3.6</v>
      </c>
      <c r="L217" s="269">
        <v>3.6</v>
      </c>
      <c r="M217" s="269">
        <v>3.6</v>
      </c>
      <c r="N217" s="269">
        <v>3.5</v>
      </c>
      <c r="O217" s="269">
        <v>3.5</v>
      </c>
      <c r="P217" s="269">
        <v>3.5</v>
      </c>
      <c r="Q217" s="269">
        <v>3.5</v>
      </c>
      <c r="R217" s="269">
        <v>3.5</v>
      </c>
      <c r="S217" s="269">
        <v>3.5</v>
      </c>
      <c r="T217" s="269">
        <v>3.5</v>
      </c>
      <c r="U217" s="269">
        <v>3.5</v>
      </c>
      <c r="V217" s="269">
        <v>3.5</v>
      </c>
      <c r="W217" s="269">
        <v>3.5</v>
      </c>
      <c r="X217" s="269">
        <v>3.5</v>
      </c>
      <c r="Y217" s="269">
        <v>3.5</v>
      </c>
      <c r="Z217" s="269">
        <v>3.5</v>
      </c>
      <c r="AA217" s="269">
        <v>3.5</v>
      </c>
      <c r="AB217" s="269">
        <v>3.5</v>
      </c>
      <c r="AC217" s="269">
        <v>3.5</v>
      </c>
      <c r="AD217" s="269">
        <v>3.5</v>
      </c>
      <c r="AE217" s="269">
        <v>3.5</v>
      </c>
      <c r="AF217" s="269">
        <v>3.5</v>
      </c>
      <c r="AG217" s="269">
        <v>3.5</v>
      </c>
      <c r="AH217" s="269">
        <v>3.5</v>
      </c>
      <c r="AI217" s="269">
        <v>3.6</v>
      </c>
      <c r="AJ217" s="269">
        <v>3.6</v>
      </c>
      <c r="AK217" s="269">
        <v>3.6</v>
      </c>
      <c r="AL217" s="269">
        <v>3.7</v>
      </c>
      <c r="AM217" s="269">
        <v>3.7</v>
      </c>
      <c r="AN217" s="269">
        <f>_xlfn.IFNA(VLOOKUP(C217,'INFORM Severity - hidden'!$C$5:$G$155,5,FALSE),"-")</f>
        <v>3.7</v>
      </c>
    </row>
    <row r="218" spans="1:40" x14ac:dyDescent="0.25">
      <c r="A218"/>
      <c r="B218"/>
      <c r="C218" t="s">
        <v>7491</v>
      </c>
      <c r="D218" s="269" t="str">
        <f t="shared" si="3"/>
        <v>-</v>
      </c>
      <c r="E218" s="269" t="s">
        <v>7404</v>
      </c>
      <c r="F218" s="269" t="s">
        <v>7404</v>
      </c>
      <c r="G218" s="269" t="s">
        <v>7404</v>
      </c>
      <c r="H218" s="269" t="s">
        <v>7404</v>
      </c>
      <c r="I218" s="269" t="s">
        <v>7404</v>
      </c>
      <c r="J218" s="269" t="s">
        <v>7404</v>
      </c>
      <c r="K218" s="269" t="s">
        <v>7404</v>
      </c>
      <c r="L218" s="269" t="s">
        <v>7404</v>
      </c>
      <c r="M218" s="269" t="s">
        <v>7404</v>
      </c>
      <c r="N218" s="269" t="s">
        <v>7404</v>
      </c>
      <c r="O218" s="269" t="s">
        <v>7404</v>
      </c>
      <c r="P218" s="269" t="s">
        <v>7404</v>
      </c>
      <c r="Q218" s="269" t="s">
        <v>7404</v>
      </c>
      <c r="R218" s="269" t="s">
        <v>7404</v>
      </c>
      <c r="S218" s="269" t="s">
        <v>7404</v>
      </c>
      <c r="T218" s="269" t="s">
        <v>7404</v>
      </c>
      <c r="U218" s="269" t="s">
        <v>7404</v>
      </c>
      <c r="V218" s="269" t="s">
        <v>7404</v>
      </c>
      <c r="W218" s="269" t="s">
        <v>7404</v>
      </c>
      <c r="X218" s="269" t="s">
        <v>7404</v>
      </c>
      <c r="Y218" s="269" t="s">
        <v>7404</v>
      </c>
      <c r="Z218" s="269" t="s">
        <v>7404</v>
      </c>
      <c r="AA218" s="269" t="s">
        <v>7404</v>
      </c>
      <c r="AB218" s="269" t="s">
        <v>7404</v>
      </c>
      <c r="AC218" s="269" t="s">
        <v>7404</v>
      </c>
      <c r="AD218" s="269" t="s">
        <v>7404</v>
      </c>
      <c r="AE218" s="269" t="s">
        <v>7404</v>
      </c>
      <c r="AF218" s="269">
        <v>1.5</v>
      </c>
      <c r="AG218" s="269">
        <v>1.5</v>
      </c>
      <c r="AH218" s="269">
        <v>1.6</v>
      </c>
      <c r="AI218" s="269">
        <v>1.6</v>
      </c>
      <c r="AJ218" s="269">
        <v>1.6</v>
      </c>
      <c r="AK218" s="269" t="s">
        <v>7404</v>
      </c>
      <c r="AL218" s="269" t="s">
        <v>7404</v>
      </c>
      <c r="AM218" s="269" t="s">
        <v>7404</v>
      </c>
      <c r="AN218" s="269" t="str">
        <f>_xlfn.IFNA(VLOOKUP(C218,'INFORM Severity - hidden'!$C$5:$G$155,5,FALSE),"-")</f>
        <v>-</v>
      </c>
    </row>
    <row r="219" spans="1:40" x14ac:dyDescent="0.25">
      <c r="A219" t="s">
        <v>103</v>
      </c>
      <c r="B219" t="s">
        <v>101</v>
      </c>
      <c r="C219" t="s">
        <v>102</v>
      </c>
      <c r="D219" s="269" t="str">
        <f t="shared" si="3"/>
        <v>Stable</v>
      </c>
      <c r="E219" s="269">
        <v>4.2</v>
      </c>
      <c r="F219" s="269">
        <v>4.2</v>
      </c>
      <c r="G219" s="269">
        <v>4.2</v>
      </c>
      <c r="H219" s="269">
        <v>3.9</v>
      </c>
      <c r="I219" s="269">
        <v>3.9</v>
      </c>
      <c r="J219" s="269">
        <v>4</v>
      </c>
      <c r="K219" s="269">
        <v>4</v>
      </c>
      <c r="L219" s="269">
        <v>4</v>
      </c>
      <c r="M219" s="269">
        <v>4</v>
      </c>
      <c r="N219" s="269">
        <v>4</v>
      </c>
      <c r="O219" s="269">
        <v>4</v>
      </c>
      <c r="P219" s="269">
        <v>4</v>
      </c>
      <c r="Q219" s="269">
        <v>4</v>
      </c>
      <c r="R219" s="269">
        <v>4.0999999999999996</v>
      </c>
      <c r="S219" s="269">
        <v>4.0999999999999996</v>
      </c>
      <c r="T219" s="269">
        <v>4.0999999999999996</v>
      </c>
      <c r="U219" s="269">
        <v>4.0999999999999996</v>
      </c>
      <c r="V219" s="269">
        <v>4.0999999999999996</v>
      </c>
      <c r="W219" s="269">
        <v>4.0999999999999996</v>
      </c>
      <c r="X219" s="269">
        <v>4.0999999999999996</v>
      </c>
      <c r="Y219" s="269">
        <v>4.0999999999999996</v>
      </c>
      <c r="Z219" s="269">
        <v>4.0999999999999996</v>
      </c>
      <c r="AA219" s="269">
        <v>4</v>
      </c>
      <c r="AB219" s="269">
        <v>4</v>
      </c>
      <c r="AC219" s="269">
        <v>4</v>
      </c>
      <c r="AD219" s="269">
        <v>4</v>
      </c>
      <c r="AE219" s="269">
        <v>4</v>
      </c>
      <c r="AF219" s="269">
        <v>4</v>
      </c>
      <c r="AG219" s="269">
        <v>4</v>
      </c>
      <c r="AH219" s="269">
        <v>4.0999999999999996</v>
      </c>
      <c r="AI219" s="269">
        <v>4.2</v>
      </c>
      <c r="AJ219" s="269">
        <v>4.2</v>
      </c>
      <c r="AK219" s="269">
        <v>4.2</v>
      </c>
      <c r="AL219" s="269">
        <v>4.2</v>
      </c>
      <c r="AM219" s="269">
        <v>4.2</v>
      </c>
      <c r="AN219" s="269">
        <f>_xlfn.IFNA(VLOOKUP(C219,'INFORM Severity - hidden'!$C$5:$G$155,5,FALSE),"-")</f>
        <v>4.2</v>
      </c>
    </row>
    <row r="220" spans="1:40" x14ac:dyDescent="0.25">
      <c r="A220"/>
      <c r="B220"/>
      <c r="C220" t="s">
        <v>7492</v>
      </c>
      <c r="D220" s="269" t="str">
        <f t="shared" si="3"/>
        <v>-</v>
      </c>
      <c r="E220" s="269" t="s">
        <v>7404</v>
      </c>
      <c r="F220" s="269" t="s">
        <v>7404</v>
      </c>
      <c r="G220" s="269" t="s">
        <v>7404</v>
      </c>
      <c r="H220" s="269" t="s">
        <v>7404</v>
      </c>
      <c r="I220" s="269" t="s">
        <v>7404</v>
      </c>
      <c r="J220" s="269" t="s">
        <v>7404</v>
      </c>
      <c r="K220" s="269" t="s">
        <v>7404</v>
      </c>
      <c r="L220" s="269" t="s">
        <v>7404</v>
      </c>
      <c r="M220" s="269" t="s">
        <v>7404</v>
      </c>
      <c r="N220" s="269" t="s">
        <v>7404</v>
      </c>
      <c r="O220" s="269" t="s">
        <v>7404</v>
      </c>
      <c r="P220" s="269" t="s">
        <v>7404</v>
      </c>
      <c r="Q220" s="269" t="s">
        <v>7404</v>
      </c>
      <c r="R220" s="269" t="s">
        <v>7404</v>
      </c>
      <c r="S220" s="269" t="s">
        <v>7404</v>
      </c>
      <c r="T220" s="269" t="s">
        <v>7404</v>
      </c>
      <c r="U220" s="269" t="s">
        <v>7404</v>
      </c>
      <c r="V220" s="269" t="s">
        <v>7404</v>
      </c>
      <c r="W220" s="269" t="s">
        <v>7404</v>
      </c>
      <c r="X220" s="269" t="s">
        <v>7404</v>
      </c>
      <c r="Y220" s="269" t="s">
        <v>7404</v>
      </c>
      <c r="Z220" s="269" t="s">
        <v>7404</v>
      </c>
      <c r="AA220" s="269">
        <v>2.4</v>
      </c>
      <c r="AB220" s="269">
        <v>2.4</v>
      </c>
      <c r="AC220" s="269">
        <v>2.4</v>
      </c>
      <c r="AD220" s="269">
        <v>2.9</v>
      </c>
      <c r="AE220" s="269">
        <v>2.9</v>
      </c>
      <c r="AF220" s="269">
        <v>2.9</v>
      </c>
      <c r="AG220" s="269" t="s">
        <v>7404</v>
      </c>
      <c r="AH220" s="269" t="s">
        <v>7404</v>
      </c>
      <c r="AI220" s="269" t="s">
        <v>7404</v>
      </c>
      <c r="AJ220" s="269" t="s">
        <v>7404</v>
      </c>
      <c r="AK220" s="269" t="s">
        <v>7404</v>
      </c>
      <c r="AL220" s="269" t="s">
        <v>7404</v>
      </c>
      <c r="AM220" s="269" t="s">
        <v>7404</v>
      </c>
      <c r="AN220" s="269" t="str">
        <f>_xlfn.IFNA(VLOOKUP(C220,'INFORM Severity - hidden'!$C$5:$G$155,5,FALSE),"-")</f>
        <v>-</v>
      </c>
    </row>
    <row r="221" spans="1:40" x14ac:dyDescent="0.25">
      <c r="A221"/>
      <c r="B221"/>
      <c r="C221" t="s">
        <v>7493</v>
      </c>
      <c r="D221" s="269" t="str">
        <f t="shared" si="3"/>
        <v>-</v>
      </c>
      <c r="E221" s="269" t="s">
        <v>7404</v>
      </c>
      <c r="F221" s="269" t="s">
        <v>7404</v>
      </c>
      <c r="G221" s="269" t="s">
        <v>7404</v>
      </c>
      <c r="H221" s="269" t="s">
        <v>7404</v>
      </c>
      <c r="I221" s="269" t="s">
        <v>7404</v>
      </c>
      <c r="J221" s="269" t="s">
        <v>7404</v>
      </c>
      <c r="K221" s="269" t="s">
        <v>7404</v>
      </c>
      <c r="L221" s="269" t="s">
        <v>7404</v>
      </c>
      <c r="M221" s="269" t="s">
        <v>7404</v>
      </c>
      <c r="N221" s="269" t="s">
        <v>7404</v>
      </c>
      <c r="O221" s="269" t="s">
        <v>7404</v>
      </c>
      <c r="P221" s="269" t="s">
        <v>7404</v>
      </c>
      <c r="Q221" s="269" t="s">
        <v>7404</v>
      </c>
      <c r="R221" s="269" t="s">
        <v>7404</v>
      </c>
      <c r="S221" s="269" t="s">
        <v>7404</v>
      </c>
      <c r="T221" s="269">
        <v>1.9</v>
      </c>
      <c r="U221" s="269">
        <v>1.9</v>
      </c>
      <c r="V221" s="269">
        <v>2</v>
      </c>
      <c r="W221" s="269">
        <v>2</v>
      </c>
      <c r="X221" s="269">
        <v>2</v>
      </c>
      <c r="Y221" s="269">
        <v>2</v>
      </c>
      <c r="Z221" s="269">
        <v>2</v>
      </c>
      <c r="AA221" s="269">
        <v>2</v>
      </c>
      <c r="AB221" s="269">
        <v>2</v>
      </c>
      <c r="AC221" s="269">
        <v>2</v>
      </c>
      <c r="AD221" s="269">
        <v>2</v>
      </c>
      <c r="AE221" s="269">
        <v>2</v>
      </c>
      <c r="AF221" s="269">
        <v>2</v>
      </c>
      <c r="AG221" s="269" t="s">
        <v>7404</v>
      </c>
      <c r="AH221" s="269" t="s">
        <v>7404</v>
      </c>
      <c r="AI221" s="269" t="s">
        <v>7404</v>
      </c>
      <c r="AJ221" s="269" t="s">
        <v>7404</v>
      </c>
      <c r="AK221" s="269" t="s">
        <v>7404</v>
      </c>
      <c r="AL221" s="269" t="s">
        <v>7404</v>
      </c>
      <c r="AM221" s="269" t="s">
        <v>7404</v>
      </c>
      <c r="AN221" s="269" t="str">
        <f>_xlfn.IFNA(VLOOKUP(C221,'INFORM Severity - hidden'!$C$5:$G$155,5,FALSE),"-")</f>
        <v>-</v>
      </c>
    </row>
    <row r="222" spans="1:40" x14ac:dyDescent="0.25">
      <c r="A222"/>
      <c r="B222"/>
      <c r="C222" t="s">
        <v>7494</v>
      </c>
      <c r="D222" s="269" t="str">
        <f t="shared" si="3"/>
        <v>-</v>
      </c>
      <c r="E222" s="269" t="s">
        <v>7404</v>
      </c>
      <c r="F222" s="269">
        <v>1.5</v>
      </c>
      <c r="G222" s="269" t="s">
        <v>7404</v>
      </c>
      <c r="H222" s="269" t="s">
        <v>7404</v>
      </c>
      <c r="I222" s="269" t="s">
        <v>7404</v>
      </c>
      <c r="J222" s="269" t="s">
        <v>7404</v>
      </c>
      <c r="K222" s="269" t="s">
        <v>7404</v>
      </c>
      <c r="L222" s="269" t="s">
        <v>7404</v>
      </c>
      <c r="M222" s="269" t="s">
        <v>7404</v>
      </c>
      <c r="N222" s="269" t="s">
        <v>7404</v>
      </c>
      <c r="O222" s="269" t="s">
        <v>7404</v>
      </c>
      <c r="P222" s="269" t="s">
        <v>7404</v>
      </c>
      <c r="Q222" s="269" t="s">
        <v>7404</v>
      </c>
      <c r="R222" s="269" t="s">
        <v>7404</v>
      </c>
      <c r="S222" s="269" t="s">
        <v>7404</v>
      </c>
      <c r="T222" s="269" t="s">
        <v>7404</v>
      </c>
      <c r="U222" s="269" t="s">
        <v>7404</v>
      </c>
      <c r="V222" s="269" t="s">
        <v>7404</v>
      </c>
      <c r="W222" s="269" t="s">
        <v>7404</v>
      </c>
      <c r="X222" s="269" t="s">
        <v>7404</v>
      </c>
      <c r="Y222" s="269" t="s">
        <v>7404</v>
      </c>
      <c r="Z222" s="269" t="s">
        <v>7404</v>
      </c>
      <c r="AA222" s="269" t="s">
        <v>7404</v>
      </c>
      <c r="AB222" s="269" t="s">
        <v>7404</v>
      </c>
      <c r="AC222" s="269" t="s">
        <v>7404</v>
      </c>
      <c r="AD222" s="269" t="s">
        <v>7404</v>
      </c>
      <c r="AE222" s="269" t="s">
        <v>7404</v>
      </c>
      <c r="AF222" s="269" t="s">
        <v>7404</v>
      </c>
      <c r="AG222" s="269" t="s">
        <v>7404</v>
      </c>
      <c r="AH222" s="269" t="s">
        <v>7404</v>
      </c>
      <c r="AI222" s="269" t="s">
        <v>7404</v>
      </c>
      <c r="AJ222" s="269" t="s">
        <v>7404</v>
      </c>
      <c r="AK222" s="269" t="s">
        <v>7404</v>
      </c>
      <c r="AL222" s="269" t="s">
        <v>7404</v>
      </c>
      <c r="AM222" s="269" t="s">
        <v>7404</v>
      </c>
      <c r="AN222" s="269" t="str">
        <f>_xlfn.IFNA(VLOOKUP(C222,'INFORM Severity - hidden'!$C$5:$G$155,5,FALSE),"-")</f>
        <v>-</v>
      </c>
    </row>
    <row r="223" spans="1:40" x14ac:dyDescent="0.25">
      <c r="A223"/>
      <c r="B223"/>
      <c r="C223" t="s">
        <v>7495</v>
      </c>
      <c r="D223" s="269" t="str">
        <f t="shared" si="3"/>
        <v>-</v>
      </c>
      <c r="E223" s="269" t="s">
        <v>7404</v>
      </c>
      <c r="F223" s="269">
        <v>1.3</v>
      </c>
      <c r="G223" s="269" t="s">
        <v>7404</v>
      </c>
      <c r="H223" s="269" t="s">
        <v>7404</v>
      </c>
      <c r="I223" s="269" t="s">
        <v>7404</v>
      </c>
      <c r="J223" s="269" t="s">
        <v>7404</v>
      </c>
      <c r="K223" s="269" t="s">
        <v>7404</v>
      </c>
      <c r="L223" s="269" t="s">
        <v>7404</v>
      </c>
      <c r="M223" s="269" t="s">
        <v>7404</v>
      </c>
      <c r="N223" s="269" t="s">
        <v>7404</v>
      </c>
      <c r="O223" s="269" t="s">
        <v>7404</v>
      </c>
      <c r="P223" s="269" t="s">
        <v>7404</v>
      </c>
      <c r="Q223" s="269" t="s">
        <v>7404</v>
      </c>
      <c r="R223" s="269" t="s">
        <v>7404</v>
      </c>
      <c r="S223" s="269" t="s">
        <v>7404</v>
      </c>
      <c r="T223" s="269" t="s">
        <v>7404</v>
      </c>
      <c r="U223" s="269" t="s">
        <v>7404</v>
      </c>
      <c r="V223" s="269" t="s">
        <v>7404</v>
      </c>
      <c r="W223" s="269" t="s">
        <v>7404</v>
      </c>
      <c r="X223" s="269" t="s">
        <v>7404</v>
      </c>
      <c r="Y223" s="269" t="s">
        <v>7404</v>
      </c>
      <c r="Z223" s="269" t="s">
        <v>7404</v>
      </c>
      <c r="AA223" s="269" t="s">
        <v>7404</v>
      </c>
      <c r="AB223" s="269" t="s">
        <v>7404</v>
      </c>
      <c r="AC223" s="269" t="s">
        <v>7404</v>
      </c>
      <c r="AD223" s="269" t="s">
        <v>7404</v>
      </c>
      <c r="AE223" s="269" t="s">
        <v>7404</v>
      </c>
      <c r="AF223" s="269" t="s">
        <v>7404</v>
      </c>
      <c r="AG223" s="269" t="s">
        <v>7404</v>
      </c>
      <c r="AH223" s="269" t="s">
        <v>7404</v>
      </c>
      <c r="AI223" s="269" t="s">
        <v>7404</v>
      </c>
      <c r="AJ223" s="269" t="s">
        <v>7404</v>
      </c>
      <c r="AK223" s="269" t="s">
        <v>7404</v>
      </c>
      <c r="AL223" s="269" t="s">
        <v>7404</v>
      </c>
      <c r="AM223" s="269" t="s">
        <v>7404</v>
      </c>
      <c r="AN223" s="269" t="str">
        <f>_xlfn.IFNA(VLOOKUP(C223,'INFORM Severity - hidden'!$C$5:$G$155,5,FALSE),"-")</f>
        <v>-</v>
      </c>
    </row>
    <row r="224" spans="1:40" x14ac:dyDescent="0.25">
      <c r="A224" t="s">
        <v>93</v>
      </c>
      <c r="B224" t="s">
        <v>91</v>
      </c>
      <c r="C224" t="s">
        <v>92</v>
      </c>
      <c r="D224" s="269" t="str">
        <f t="shared" si="3"/>
        <v>Decreasing</v>
      </c>
      <c r="E224" s="269">
        <v>4.2</v>
      </c>
      <c r="F224" s="269">
        <v>4.3</v>
      </c>
      <c r="G224" s="269">
        <v>4.3</v>
      </c>
      <c r="H224" s="269">
        <v>4.7</v>
      </c>
      <c r="I224" s="269">
        <v>4.7</v>
      </c>
      <c r="J224" s="269">
        <v>4.7</v>
      </c>
      <c r="K224" s="269">
        <v>4.7</v>
      </c>
      <c r="L224" s="269">
        <v>4.7</v>
      </c>
      <c r="M224" s="269">
        <v>4.7</v>
      </c>
      <c r="N224" s="269">
        <v>4.7</v>
      </c>
      <c r="O224" s="269">
        <v>4.7</v>
      </c>
      <c r="P224" s="269">
        <v>4.7</v>
      </c>
      <c r="Q224" s="269">
        <v>4.7</v>
      </c>
      <c r="R224" s="269">
        <v>4.7</v>
      </c>
      <c r="S224" s="269">
        <v>4.7</v>
      </c>
      <c r="T224" s="269">
        <v>4.7</v>
      </c>
      <c r="U224" s="269">
        <v>4.7</v>
      </c>
      <c r="V224" s="269">
        <v>4.7</v>
      </c>
      <c r="W224" s="269">
        <v>4.7</v>
      </c>
      <c r="X224" s="269">
        <v>4.7</v>
      </c>
      <c r="Y224" s="269">
        <v>4.5999999999999996</v>
      </c>
      <c r="Z224" s="269">
        <v>4.5999999999999996</v>
      </c>
      <c r="AA224" s="269">
        <v>4.5999999999999996</v>
      </c>
      <c r="AB224" s="269">
        <v>4.5999999999999996</v>
      </c>
      <c r="AC224" s="269">
        <v>4.5999999999999996</v>
      </c>
      <c r="AD224" s="269">
        <v>4.5999999999999996</v>
      </c>
      <c r="AE224" s="269">
        <v>4.5999999999999996</v>
      </c>
      <c r="AF224" s="269">
        <v>4.5999999999999996</v>
      </c>
      <c r="AG224" s="269">
        <v>4.9000000000000004</v>
      </c>
      <c r="AH224" s="269">
        <v>4.9000000000000004</v>
      </c>
      <c r="AI224" s="269">
        <v>5</v>
      </c>
      <c r="AJ224" s="269">
        <v>5</v>
      </c>
      <c r="AK224" s="269">
        <v>4.9000000000000004</v>
      </c>
      <c r="AL224" s="269">
        <v>4.8</v>
      </c>
      <c r="AM224" s="269">
        <v>4.8</v>
      </c>
      <c r="AN224" s="269">
        <f>_xlfn.IFNA(VLOOKUP(C224,'INFORM Severity - hidden'!$C$5:$G$155,5,FALSE),"-")</f>
        <v>4.8</v>
      </c>
    </row>
    <row r="225" spans="1:40" x14ac:dyDescent="0.25">
      <c r="A225" t="s">
        <v>93</v>
      </c>
      <c r="B225" t="s">
        <v>888</v>
      </c>
      <c r="C225" t="s">
        <v>889</v>
      </c>
      <c r="D225" s="269" t="str">
        <f t="shared" si="3"/>
        <v>Increasing</v>
      </c>
      <c r="E225" s="269" t="s">
        <v>7404</v>
      </c>
      <c r="F225" s="269">
        <v>2.8</v>
      </c>
      <c r="G225" s="269">
        <v>2.8</v>
      </c>
      <c r="H225" s="269">
        <v>3</v>
      </c>
      <c r="I225" s="269">
        <v>3</v>
      </c>
      <c r="J225" s="269">
        <v>3</v>
      </c>
      <c r="K225" s="269">
        <v>3</v>
      </c>
      <c r="L225" s="269">
        <v>3</v>
      </c>
      <c r="M225" s="269">
        <v>2.9</v>
      </c>
      <c r="N225" s="269">
        <v>2.9</v>
      </c>
      <c r="O225" s="269">
        <v>3</v>
      </c>
      <c r="P225" s="269">
        <v>3</v>
      </c>
      <c r="Q225" s="269">
        <v>3</v>
      </c>
      <c r="R225" s="269">
        <v>2.9</v>
      </c>
      <c r="S225" s="269">
        <v>2.9</v>
      </c>
      <c r="T225" s="269">
        <v>2.9</v>
      </c>
      <c r="U225" s="269">
        <v>2.9</v>
      </c>
      <c r="V225" s="269">
        <v>2.6</v>
      </c>
      <c r="W225" s="269">
        <v>2.6</v>
      </c>
      <c r="X225" s="269">
        <v>2.6</v>
      </c>
      <c r="Y225" s="269">
        <v>2.6</v>
      </c>
      <c r="Z225" s="269">
        <v>2.6</v>
      </c>
      <c r="AA225" s="269">
        <v>2.9</v>
      </c>
      <c r="AB225" s="269">
        <v>2.9</v>
      </c>
      <c r="AC225" s="269">
        <v>2.9</v>
      </c>
      <c r="AD225" s="269">
        <v>2.9</v>
      </c>
      <c r="AE225" s="269">
        <v>2.9</v>
      </c>
      <c r="AF225" s="269">
        <v>2.9</v>
      </c>
      <c r="AG225" s="269">
        <v>2.5</v>
      </c>
      <c r="AH225" s="269">
        <v>2.4</v>
      </c>
      <c r="AI225" s="269">
        <v>2.7</v>
      </c>
      <c r="AJ225" s="269">
        <v>2.7</v>
      </c>
      <c r="AK225" s="269">
        <v>4.5999999999999996</v>
      </c>
      <c r="AL225" s="269">
        <v>4.5999999999999996</v>
      </c>
      <c r="AM225" s="269">
        <v>4.5999999999999996</v>
      </c>
      <c r="AN225" s="269">
        <f>_xlfn.IFNA(VLOOKUP(C225,'INFORM Severity - hidden'!$C$5:$G$155,5,FALSE),"-")</f>
        <v>4.5999999999999996</v>
      </c>
    </row>
    <row r="226" spans="1:40" x14ac:dyDescent="0.25">
      <c r="A226" t="s">
        <v>417</v>
      </c>
      <c r="B226" t="s">
        <v>415</v>
      </c>
      <c r="C226" t="s">
        <v>416</v>
      </c>
      <c r="D226" s="269" t="str">
        <f t="shared" si="3"/>
        <v>Stable</v>
      </c>
      <c r="E226" s="269" t="s">
        <v>7404</v>
      </c>
      <c r="F226" s="269">
        <v>2.7</v>
      </c>
      <c r="G226" s="269">
        <v>2.7</v>
      </c>
      <c r="H226" s="269">
        <v>2.7</v>
      </c>
      <c r="I226" s="269">
        <v>2.7</v>
      </c>
      <c r="J226" s="269">
        <v>2.7</v>
      </c>
      <c r="K226" s="269">
        <v>2.7</v>
      </c>
      <c r="L226" s="269">
        <v>2.7</v>
      </c>
      <c r="M226" s="269">
        <v>2.7</v>
      </c>
      <c r="N226" s="269">
        <v>2.7</v>
      </c>
      <c r="O226" s="269">
        <v>2.7</v>
      </c>
      <c r="P226" s="269">
        <v>2.7</v>
      </c>
      <c r="Q226" s="269">
        <v>2.7</v>
      </c>
      <c r="R226" s="269">
        <v>2.7</v>
      </c>
      <c r="S226" s="269">
        <v>2.7</v>
      </c>
      <c r="T226" s="269">
        <v>2.7</v>
      </c>
      <c r="U226" s="269">
        <v>2.7</v>
      </c>
      <c r="V226" s="269">
        <v>2.8</v>
      </c>
      <c r="W226" s="269">
        <v>2.8</v>
      </c>
      <c r="X226" s="269">
        <v>2.8</v>
      </c>
      <c r="Y226" s="269">
        <v>2.8</v>
      </c>
      <c r="Z226" s="269">
        <v>2.7</v>
      </c>
      <c r="AA226" s="269">
        <v>2.7</v>
      </c>
      <c r="AB226" s="269">
        <v>2.7</v>
      </c>
      <c r="AC226" s="269">
        <v>2.7</v>
      </c>
      <c r="AD226" s="269">
        <v>2.7</v>
      </c>
      <c r="AE226" s="269">
        <v>2.7</v>
      </c>
      <c r="AF226" s="269">
        <v>2.7</v>
      </c>
      <c r="AG226" s="269">
        <v>2.7</v>
      </c>
      <c r="AH226" s="269">
        <v>2.8</v>
      </c>
      <c r="AI226" s="269">
        <v>2.9</v>
      </c>
      <c r="AJ226" s="269">
        <v>2.9</v>
      </c>
      <c r="AK226" s="269">
        <v>2.9</v>
      </c>
      <c r="AL226" s="269">
        <v>2.8</v>
      </c>
      <c r="AM226" s="269">
        <v>2.9</v>
      </c>
      <c r="AN226" s="269">
        <f>_xlfn.IFNA(VLOOKUP(C226,'INFORM Severity - hidden'!$C$5:$G$155,5,FALSE),"-")</f>
        <v>2.9</v>
      </c>
    </row>
    <row r="227" spans="1:40" x14ac:dyDescent="0.25">
      <c r="A227" t="s">
        <v>186</v>
      </c>
      <c r="B227" t="s">
        <v>184</v>
      </c>
      <c r="C227" t="s">
        <v>185</v>
      </c>
      <c r="D227" s="269" t="str">
        <f t="shared" si="3"/>
        <v>Increasing</v>
      </c>
      <c r="E227" s="269" t="s">
        <v>7404</v>
      </c>
      <c r="F227" s="269">
        <v>3.6</v>
      </c>
      <c r="G227" s="269">
        <v>3.8</v>
      </c>
      <c r="H227" s="269">
        <v>3.9</v>
      </c>
      <c r="I227" s="269">
        <v>3.9</v>
      </c>
      <c r="J227" s="269">
        <v>3.9</v>
      </c>
      <c r="K227" s="269">
        <v>3.9</v>
      </c>
      <c r="L227" s="269">
        <v>3.9</v>
      </c>
      <c r="M227" s="269">
        <v>3.9</v>
      </c>
      <c r="N227" s="269">
        <v>3.7</v>
      </c>
      <c r="O227" s="269">
        <v>3.7</v>
      </c>
      <c r="P227" s="269">
        <v>3.7</v>
      </c>
      <c r="Q227" s="269">
        <v>3.8</v>
      </c>
      <c r="R227" s="269">
        <v>3.8</v>
      </c>
      <c r="S227" s="269">
        <v>3.8</v>
      </c>
      <c r="T227" s="269">
        <v>3.7</v>
      </c>
      <c r="U227" s="269">
        <v>3.7</v>
      </c>
      <c r="V227" s="269">
        <v>3.7</v>
      </c>
      <c r="W227" s="269">
        <v>3.7</v>
      </c>
      <c r="X227" s="269">
        <v>3.7</v>
      </c>
      <c r="Y227" s="269">
        <v>3.7</v>
      </c>
      <c r="Z227" s="269">
        <v>3.5</v>
      </c>
      <c r="AA227" s="269">
        <v>3.5</v>
      </c>
      <c r="AB227" s="269">
        <v>3.5</v>
      </c>
      <c r="AC227" s="269">
        <v>3.5</v>
      </c>
      <c r="AD227" s="269">
        <v>3.5</v>
      </c>
      <c r="AE227" s="269">
        <v>3.5</v>
      </c>
      <c r="AF227" s="269">
        <v>3.5</v>
      </c>
      <c r="AG227" s="269">
        <v>3.5</v>
      </c>
      <c r="AH227" s="269">
        <v>3.5</v>
      </c>
      <c r="AI227" s="269">
        <v>3.5</v>
      </c>
      <c r="AJ227" s="269">
        <v>3.5</v>
      </c>
      <c r="AK227" s="269">
        <v>3.5</v>
      </c>
      <c r="AL227" s="269">
        <v>3.5</v>
      </c>
      <c r="AM227" s="269">
        <v>3.5</v>
      </c>
      <c r="AN227" s="269">
        <f>_xlfn.IFNA(VLOOKUP(C227,'INFORM Severity - hidden'!$C$5:$G$155,5,FALSE),"-")</f>
        <v>3.8</v>
      </c>
    </row>
    <row r="228" spans="1:40" x14ac:dyDescent="0.25">
      <c r="A228"/>
      <c r="B228"/>
      <c r="C228" t="s">
        <v>7496</v>
      </c>
      <c r="D228" s="269" t="str">
        <f t="shared" si="3"/>
        <v>-</v>
      </c>
      <c r="E228" s="269" t="s">
        <v>7404</v>
      </c>
      <c r="F228" s="269" t="s">
        <v>7404</v>
      </c>
      <c r="G228" s="269">
        <v>2.2999999999999998</v>
      </c>
      <c r="H228" s="269">
        <v>3.2</v>
      </c>
      <c r="I228" s="269">
        <v>3.2</v>
      </c>
      <c r="J228" s="269" t="s">
        <v>7404</v>
      </c>
      <c r="K228" s="269" t="s">
        <v>7404</v>
      </c>
      <c r="L228" s="269" t="s">
        <v>7404</v>
      </c>
      <c r="M228" s="269" t="s">
        <v>7404</v>
      </c>
      <c r="N228" s="269" t="s">
        <v>7404</v>
      </c>
      <c r="O228" s="269" t="s">
        <v>7404</v>
      </c>
      <c r="P228" s="269" t="s">
        <v>7404</v>
      </c>
      <c r="Q228" s="269" t="s">
        <v>7404</v>
      </c>
      <c r="R228" s="269" t="s">
        <v>7404</v>
      </c>
      <c r="S228" s="269" t="s">
        <v>7404</v>
      </c>
      <c r="T228" s="269" t="s">
        <v>7404</v>
      </c>
      <c r="U228" s="269" t="s">
        <v>7404</v>
      </c>
      <c r="V228" s="269" t="s">
        <v>7404</v>
      </c>
      <c r="W228" s="269" t="s">
        <v>7404</v>
      </c>
      <c r="X228" s="269" t="s">
        <v>7404</v>
      </c>
      <c r="Y228" s="269" t="s">
        <v>7404</v>
      </c>
      <c r="Z228" s="269" t="s">
        <v>7404</v>
      </c>
      <c r="AA228" s="269" t="s">
        <v>7404</v>
      </c>
      <c r="AB228" s="269" t="s">
        <v>7404</v>
      </c>
      <c r="AC228" s="269" t="s">
        <v>7404</v>
      </c>
      <c r="AD228" s="269" t="s">
        <v>7404</v>
      </c>
      <c r="AE228" s="269" t="s">
        <v>7404</v>
      </c>
      <c r="AF228" s="269" t="s">
        <v>7404</v>
      </c>
      <c r="AG228" s="269" t="s">
        <v>7404</v>
      </c>
      <c r="AH228" s="269" t="s">
        <v>7404</v>
      </c>
      <c r="AI228" s="269" t="s">
        <v>7404</v>
      </c>
      <c r="AJ228" s="269" t="s">
        <v>7404</v>
      </c>
      <c r="AK228" s="269" t="s">
        <v>7404</v>
      </c>
      <c r="AL228" s="269" t="s">
        <v>7404</v>
      </c>
      <c r="AM228" s="269" t="s">
        <v>7404</v>
      </c>
      <c r="AN228" s="269" t="str">
        <f>_xlfn.IFNA(VLOOKUP(C228,'INFORM Severity - hidden'!$C$5:$G$155,5,FALSE),"-")</f>
        <v>-</v>
      </c>
    </row>
    <row r="229" spans="1:40" x14ac:dyDescent="0.25">
      <c r="A229"/>
      <c r="B229"/>
      <c r="C229" t="s">
        <v>7497</v>
      </c>
      <c r="D229" s="269" t="str">
        <f t="shared" si="3"/>
        <v>-</v>
      </c>
      <c r="E229" s="269" t="s">
        <v>7404</v>
      </c>
      <c r="F229" s="269" t="s">
        <v>7404</v>
      </c>
      <c r="G229" s="269" t="s">
        <v>7404</v>
      </c>
      <c r="H229" s="269" t="s">
        <v>7404</v>
      </c>
      <c r="I229" s="269" t="s">
        <v>7404</v>
      </c>
      <c r="J229" s="269" t="s">
        <v>7404</v>
      </c>
      <c r="K229" s="269" t="s">
        <v>7404</v>
      </c>
      <c r="L229" s="269" t="s">
        <v>7404</v>
      </c>
      <c r="M229" s="269" t="s">
        <v>7404</v>
      </c>
      <c r="N229" s="269" t="s">
        <v>7404</v>
      </c>
      <c r="O229" s="269" t="s">
        <v>7404</v>
      </c>
      <c r="P229" s="269" t="s">
        <v>7404</v>
      </c>
      <c r="Q229" s="269" t="s">
        <v>7404</v>
      </c>
      <c r="R229" s="269" t="s">
        <v>7404</v>
      </c>
      <c r="S229" s="269" t="s">
        <v>7404</v>
      </c>
      <c r="T229" s="269" t="s">
        <v>7404</v>
      </c>
      <c r="U229" s="269" t="s">
        <v>7404</v>
      </c>
      <c r="V229" s="269">
        <v>2.6</v>
      </c>
      <c r="W229" s="269">
        <v>2.6</v>
      </c>
      <c r="X229" s="269">
        <v>2.6</v>
      </c>
      <c r="Y229" s="269">
        <v>2.6</v>
      </c>
      <c r="Z229" s="269">
        <v>2.6</v>
      </c>
      <c r="AA229" s="269">
        <v>2.6</v>
      </c>
      <c r="AB229" s="269" t="s">
        <v>7404</v>
      </c>
      <c r="AC229" s="269" t="s">
        <v>7404</v>
      </c>
      <c r="AD229" s="269" t="s">
        <v>7404</v>
      </c>
      <c r="AE229" s="269" t="s">
        <v>7404</v>
      </c>
      <c r="AF229" s="269" t="s">
        <v>7404</v>
      </c>
      <c r="AG229" s="269" t="s">
        <v>7404</v>
      </c>
      <c r="AH229" s="269" t="s">
        <v>7404</v>
      </c>
      <c r="AI229" s="269" t="s">
        <v>7404</v>
      </c>
      <c r="AJ229" s="269" t="s">
        <v>7404</v>
      </c>
      <c r="AK229" s="269" t="s">
        <v>7404</v>
      </c>
      <c r="AL229" s="269" t="s">
        <v>7404</v>
      </c>
      <c r="AM229" s="269" t="s">
        <v>7404</v>
      </c>
      <c r="AN229" s="269" t="str">
        <f>_xlfn.IFNA(VLOOKUP(C229,'INFORM Severity - hidden'!$C$5:$G$155,5,FALSE),"-")</f>
        <v>-</v>
      </c>
    </row>
  </sheetData>
  <conditionalFormatting sqref="D3:D229">
    <cfRule type="cellIs" dxfId="218" priority="1" stopIfTrue="1" operator="equal">
      <formula>"Increasing"</formula>
    </cfRule>
    <cfRule type="cellIs" dxfId="217" priority="2" stopIfTrue="1" operator="equal">
      <formula>"Stable"</formula>
    </cfRule>
    <cfRule type="cellIs" dxfId="216" priority="3" stopIfTrue="1" operator="equal">
      <formula>"Decreasing"</formula>
    </cfRule>
  </conditionalFormatting>
  <conditionalFormatting sqref="E3:E229">
    <cfRule type="cellIs" dxfId="215" priority="4" stopIfTrue="1" operator="equal">
      <formula>"-"</formula>
    </cfRule>
    <cfRule type="cellIs" dxfId="214" priority="5" stopIfTrue="1" operator="greaterThanOrEqual">
      <formula>4</formula>
    </cfRule>
    <cfRule type="cellIs" dxfId="213" priority="6" stopIfTrue="1" operator="between">
      <formula>3</formula>
      <formula>4</formula>
    </cfRule>
    <cfRule type="cellIs" dxfId="212" priority="7" stopIfTrue="1" operator="between">
      <formula>2</formula>
      <formula>3</formula>
    </cfRule>
    <cfRule type="cellIs" dxfId="211" priority="8" stopIfTrue="1" operator="between">
      <formula>1</formula>
      <formula>2</formula>
    </cfRule>
    <cfRule type="cellIs" dxfId="210" priority="9" stopIfTrue="1" operator="between">
      <formula>0.1</formula>
      <formula>1</formula>
    </cfRule>
  </conditionalFormatting>
  <conditionalFormatting sqref="F3:F229">
    <cfRule type="cellIs" dxfId="209" priority="10" stopIfTrue="1" operator="equal">
      <formula>"-"</formula>
    </cfRule>
    <cfRule type="cellIs" dxfId="208" priority="11" stopIfTrue="1" operator="greaterThanOrEqual">
      <formula>4</formula>
    </cfRule>
    <cfRule type="cellIs" dxfId="207" priority="12" stopIfTrue="1" operator="between">
      <formula>3</formula>
      <formula>4</formula>
    </cfRule>
    <cfRule type="cellIs" dxfId="206" priority="13" stopIfTrue="1" operator="between">
      <formula>2</formula>
      <formula>3</formula>
    </cfRule>
    <cfRule type="cellIs" dxfId="205" priority="14" stopIfTrue="1" operator="between">
      <formula>1</formula>
      <formula>2</formula>
    </cfRule>
    <cfRule type="cellIs" dxfId="204" priority="15" stopIfTrue="1" operator="between">
      <formula>0.1</formula>
      <formula>1</formula>
    </cfRule>
  </conditionalFormatting>
  <conditionalFormatting sqref="G3:G229">
    <cfRule type="cellIs" dxfId="203" priority="16" stopIfTrue="1" operator="equal">
      <formula>"-"</formula>
    </cfRule>
    <cfRule type="cellIs" dxfId="202" priority="17" stopIfTrue="1" operator="greaterThanOrEqual">
      <formula>4</formula>
    </cfRule>
    <cfRule type="cellIs" dxfId="201" priority="18" stopIfTrue="1" operator="between">
      <formula>3</formula>
      <formula>4</formula>
    </cfRule>
    <cfRule type="cellIs" dxfId="200" priority="19" stopIfTrue="1" operator="between">
      <formula>2</formula>
      <formula>3</formula>
    </cfRule>
    <cfRule type="cellIs" dxfId="199" priority="20" stopIfTrue="1" operator="between">
      <formula>1</formula>
      <formula>2</formula>
    </cfRule>
    <cfRule type="cellIs" dxfId="198" priority="21" stopIfTrue="1" operator="between">
      <formula>0.1</formula>
      <formula>1</formula>
    </cfRule>
  </conditionalFormatting>
  <conditionalFormatting sqref="H3:H229">
    <cfRule type="cellIs" dxfId="197" priority="22" stopIfTrue="1" operator="equal">
      <formula>"-"</formula>
    </cfRule>
    <cfRule type="cellIs" dxfId="196" priority="23" stopIfTrue="1" operator="greaterThanOrEqual">
      <formula>4</formula>
    </cfRule>
    <cfRule type="cellIs" dxfId="195" priority="24" stopIfTrue="1" operator="between">
      <formula>3</formula>
      <formula>4</formula>
    </cfRule>
    <cfRule type="cellIs" dxfId="194" priority="25" stopIfTrue="1" operator="between">
      <formula>2</formula>
      <formula>3</formula>
    </cfRule>
    <cfRule type="cellIs" dxfId="193" priority="26" stopIfTrue="1" operator="between">
      <formula>1</formula>
      <formula>2</formula>
    </cfRule>
    <cfRule type="cellIs" dxfId="192" priority="27" stopIfTrue="1" operator="between">
      <formula>0.1</formula>
      <formula>1</formula>
    </cfRule>
  </conditionalFormatting>
  <conditionalFormatting sqref="I3:I229">
    <cfRule type="cellIs" dxfId="191" priority="28" stopIfTrue="1" operator="equal">
      <formula>"-"</formula>
    </cfRule>
    <cfRule type="cellIs" dxfId="190" priority="29" stopIfTrue="1" operator="greaterThanOrEqual">
      <formula>4</formula>
    </cfRule>
    <cfRule type="cellIs" dxfId="189" priority="30" stopIfTrue="1" operator="between">
      <formula>3</formula>
      <formula>4</formula>
    </cfRule>
    <cfRule type="cellIs" dxfId="188" priority="31" stopIfTrue="1" operator="between">
      <formula>2</formula>
      <formula>3</formula>
    </cfRule>
    <cfRule type="cellIs" dxfId="187" priority="32" stopIfTrue="1" operator="between">
      <formula>1</formula>
      <formula>2</formula>
    </cfRule>
    <cfRule type="cellIs" dxfId="186" priority="33" stopIfTrue="1" operator="between">
      <formula>0.1</formula>
      <formula>1</formula>
    </cfRule>
  </conditionalFormatting>
  <conditionalFormatting sqref="J3:J229">
    <cfRule type="cellIs" dxfId="185" priority="34" stopIfTrue="1" operator="equal">
      <formula>"-"</formula>
    </cfRule>
    <cfRule type="cellIs" dxfId="184" priority="35" stopIfTrue="1" operator="greaterThanOrEqual">
      <formula>4</formula>
    </cfRule>
    <cfRule type="cellIs" dxfId="183" priority="36" stopIfTrue="1" operator="between">
      <formula>3</formula>
      <formula>4</formula>
    </cfRule>
    <cfRule type="cellIs" dxfId="182" priority="37" stopIfTrue="1" operator="between">
      <formula>2</formula>
      <formula>3</formula>
    </cfRule>
    <cfRule type="cellIs" dxfId="181" priority="38" stopIfTrue="1" operator="between">
      <formula>1</formula>
      <formula>2</formula>
    </cfRule>
    <cfRule type="cellIs" dxfId="180" priority="39" stopIfTrue="1" operator="between">
      <formula>0.1</formula>
      <formula>1</formula>
    </cfRule>
  </conditionalFormatting>
  <conditionalFormatting sqref="K3:K229">
    <cfRule type="cellIs" dxfId="179" priority="40" stopIfTrue="1" operator="equal">
      <formula>"-"</formula>
    </cfRule>
    <cfRule type="cellIs" dxfId="178" priority="41" stopIfTrue="1" operator="greaterThanOrEqual">
      <formula>4</formula>
    </cfRule>
    <cfRule type="cellIs" dxfId="177" priority="42" stopIfTrue="1" operator="between">
      <formula>3</formula>
      <formula>4</formula>
    </cfRule>
    <cfRule type="cellIs" dxfId="176" priority="43" stopIfTrue="1" operator="between">
      <formula>2</formula>
      <formula>3</formula>
    </cfRule>
    <cfRule type="cellIs" dxfId="175" priority="44" stopIfTrue="1" operator="between">
      <formula>1</formula>
      <formula>2</formula>
    </cfRule>
    <cfRule type="cellIs" dxfId="174" priority="45" stopIfTrue="1" operator="between">
      <formula>0.1</formula>
      <formula>1</formula>
    </cfRule>
  </conditionalFormatting>
  <conditionalFormatting sqref="L3:L229">
    <cfRule type="cellIs" dxfId="173" priority="46" stopIfTrue="1" operator="equal">
      <formula>"-"</formula>
    </cfRule>
    <cfRule type="cellIs" dxfId="172" priority="47" stopIfTrue="1" operator="greaterThanOrEqual">
      <formula>4</formula>
    </cfRule>
    <cfRule type="cellIs" dxfId="171" priority="48" stopIfTrue="1" operator="between">
      <formula>3</formula>
      <formula>4</formula>
    </cfRule>
    <cfRule type="cellIs" dxfId="170" priority="49" stopIfTrue="1" operator="between">
      <formula>2</formula>
      <formula>3</formula>
    </cfRule>
    <cfRule type="cellIs" dxfId="169" priority="50" stopIfTrue="1" operator="between">
      <formula>1</formula>
      <formula>2</formula>
    </cfRule>
    <cfRule type="cellIs" dxfId="168" priority="51" stopIfTrue="1" operator="between">
      <formula>0.1</formula>
      <formula>1</formula>
    </cfRule>
  </conditionalFormatting>
  <conditionalFormatting sqref="M3:M229">
    <cfRule type="cellIs" dxfId="167" priority="52" stopIfTrue="1" operator="equal">
      <formula>"-"</formula>
    </cfRule>
    <cfRule type="cellIs" dxfId="166" priority="53" stopIfTrue="1" operator="greaterThanOrEqual">
      <formula>4</formula>
    </cfRule>
    <cfRule type="cellIs" dxfId="165" priority="54" stopIfTrue="1" operator="between">
      <formula>3</formula>
      <formula>4</formula>
    </cfRule>
    <cfRule type="cellIs" dxfId="164" priority="55" stopIfTrue="1" operator="between">
      <formula>2</formula>
      <formula>3</formula>
    </cfRule>
    <cfRule type="cellIs" dxfId="163" priority="56" stopIfTrue="1" operator="between">
      <formula>1</formula>
      <formula>2</formula>
    </cfRule>
    <cfRule type="cellIs" dxfId="162" priority="57" stopIfTrue="1" operator="between">
      <formula>0.1</formula>
      <formula>1</formula>
    </cfRule>
  </conditionalFormatting>
  <conditionalFormatting sqref="N3:N229">
    <cfRule type="cellIs" dxfId="161" priority="58" stopIfTrue="1" operator="equal">
      <formula>"-"</formula>
    </cfRule>
    <cfRule type="cellIs" dxfId="160" priority="59" stopIfTrue="1" operator="greaterThanOrEqual">
      <formula>4</formula>
    </cfRule>
    <cfRule type="cellIs" dxfId="159" priority="60" stopIfTrue="1" operator="between">
      <formula>3</formula>
      <formula>4</formula>
    </cfRule>
    <cfRule type="cellIs" dxfId="158" priority="61" stopIfTrue="1" operator="between">
      <formula>2</formula>
      <formula>3</formula>
    </cfRule>
    <cfRule type="cellIs" dxfId="157" priority="62" stopIfTrue="1" operator="between">
      <formula>1</formula>
      <formula>2</formula>
    </cfRule>
    <cfRule type="cellIs" dxfId="156" priority="63" stopIfTrue="1" operator="between">
      <formula>0.1</formula>
      <formula>1</formula>
    </cfRule>
  </conditionalFormatting>
  <conditionalFormatting sqref="O3:O229">
    <cfRule type="cellIs" dxfId="155" priority="64" stopIfTrue="1" operator="equal">
      <formula>"-"</formula>
    </cfRule>
    <cfRule type="cellIs" dxfId="154" priority="65" stopIfTrue="1" operator="greaterThanOrEqual">
      <formula>4</formula>
    </cfRule>
    <cfRule type="cellIs" dxfId="153" priority="66" stopIfTrue="1" operator="between">
      <formula>3</formula>
      <formula>4</formula>
    </cfRule>
    <cfRule type="cellIs" dxfId="152" priority="67" stopIfTrue="1" operator="between">
      <formula>2</formula>
      <formula>3</formula>
    </cfRule>
    <cfRule type="cellIs" dxfId="151" priority="68" stopIfTrue="1" operator="between">
      <formula>1</formula>
      <formula>2</formula>
    </cfRule>
    <cfRule type="cellIs" dxfId="150" priority="69" stopIfTrue="1" operator="between">
      <formula>0.1</formula>
      <formula>1</formula>
    </cfRule>
  </conditionalFormatting>
  <conditionalFormatting sqref="P3:P229">
    <cfRule type="cellIs" dxfId="149" priority="70" stopIfTrue="1" operator="equal">
      <formula>"-"</formula>
    </cfRule>
    <cfRule type="cellIs" dxfId="148" priority="71" stopIfTrue="1" operator="greaterThanOrEqual">
      <formula>4</formula>
    </cfRule>
    <cfRule type="cellIs" dxfId="147" priority="72" stopIfTrue="1" operator="between">
      <formula>3</formula>
      <formula>4</formula>
    </cfRule>
    <cfRule type="cellIs" dxfId="146" priority="73" stopIfTrue="1" operator="between">
      <formula>2</formula>
      <formula>3</formula>
    </cfRule>
    <cfRule type="cellIs" dxfId="145" priority="74" stopIfTrue="1" operator="between">
      <formula>1</formula>
      <formula>2</formula>
    </cfRule>
    <cfRule type="cellIs" dxfId="144" priority="75" stopIfTrue="1" operator="between">
      <formula>0.1</formula>
      <formula>1</formula>
    </cfRule>
  </conditionalFormatting>
  <conditionalFormatting sqref="Q3:Q229">
    <cfRule type="cellIs" dxfId="143" priority="76" stopIfTrue="1" operator="equal">
      <formula>"-"</formula>
    </cfRule>
    <cfRule type="cellIs" dxfId="142" priority="77" stopIfTrue="1" operator="greaterThanOrEqual">
      <formula>4</formula>
    </cfRule>
    <cfRule type="cellIs" dxfId="141" priority="78" stopIfTrue="1" operator="between">
      <formula>3</formula>
      <formula>4</formula>
    </cfRule>
    <cfRule type="cellIs" dxfId="140" priority="79" stopIfTrue="1" operator="between">
      <formula>2</formula>
      <formula>3</formula>
    </cfRule>
    <cfRule type="cellIs" dxfId="139" priority="80" stopIfTrue="1" operator="between">
      <formula>1</formula>
      <formula>2</formula>
    </cfRule>
    <cfRule type="cellIs" dxfId="138" priority="81" stopIfTrue="1" operator="between">
      <formula>0.1</formula>
      <formula>1</formula>
    </cfRule>
  </conditionalFormatting>
  <conditionalFormatting sqref="R3:R229">
    <cfRule type="cellIs" dxfId="137" priority="82" stopIfTrue="1" operator="equal">
      <formula>"-"</formula>
    </cfRule>
    <cfRule type="cellIs" dxfId="136" priority="83" stopIfTrue="1" operator="greaterThanOrEqual">
      <formula>4</formula>
    </cfRule>
    <cfRule type="cellIs" dxfId="135" priority="84" stopIfTrue="1" operator="between">
      <formula>3</formula>
      <formula>4</formula>
    </cfRule>
    <cfRule type="cellIs" dxfId="134" priority="85" stopIfTrue="1" operator="between">
      <formula>2</formula>
      <formula>3</formula>
    </cfRule>
    <cfRule type="cellIs" dxfId="133" priority="86" stopIfTrue="1" operator="between">
      <formula>1</formula>
      <formula>2</formula>
    </cfRule>
    <cfRule type="cellIs" dxfId="132" priority="87" stopIfTrue="1" operator="between">
      <formula>0.1</formula>
      <formula>1</formula>
    </cfRule>
  </conditionalFormatting>
  <conditionalFormatting sqref="S3:S229">
    <cfRule type="cellIs" dxfId="131" priority="88" stopIfTrue="1" operator="equal">
      <formula>"-"</formula>
    </cfRule>
    <cfRule type="cellIs" dxfId="130" priority="89" stopIfTrue="1" operator="greaterThanOrEqual">
      <formula>4</formula>
    </cfRule>
    <cfRule type="cellIs" dxfId="129" priority="90" stopIfTrue="1" operator="between">
      <formula>3</formula>
      <formula>4</formula>
    </cfRule>
    <cfRule type="cellIs" dxfId="128" priority="91" stopIfTrue="1" operator="between">
      <formula>2</formula>
      <formula>3</formula>
    </cfRule>
    <cfRule type="cellIs" dxfId="127" priority="92" stopIfTrue="1" operator="between">
      <formula>1</formula>
      <formula>2</formula>
    </cfRule>
    <cfRule type="cellIs" dxfId="126" priority="93" stopIfTrue="1" operator="between">
      <formula>0.1</formula>
      <formula>1</formula>
    </cfRule>
  </conditionalFormatting>
  <conditionalFormatting sqref="T3:T229">
    <cfRule type="cellIs" dxfId="125" priority="94" stopIfTrue="1" operator="equal">
      <formula>"-"</formula>
    </cfRule>
    <cfRule type="cellIs" dxfId="124" priority="95" stopIfTrue="1" operator="greaterThanOrEqual">
      <formula>4</formula>
    </cfRule>
    <cfRule type="cellIs" dxfId="123" priority="96" stopIfTrue="1" operator="between">
      <formula>3</formula>
      <formula>4</formula>
    </cfRule>
    <cfRule type="cellIs" dxfId="122" priority="97" stopIfTrue="1" operator="between">
      <formula>2</formula>
      <formula>3</formula>
    </cfRule>
    <cfRule type="cellIs" dxfId="121" priority="98" stopIfTrue="1" operator="between">
      <formula>1</formula>
      <formula>2</formula>
    </cfRule>
    <cfRule type="cellIs" dxfId="120" priority="99" stopIfTrue="1" operator="between">
      <formula>0.1</formula>
      <formula>1</formula>
    </cfRule>
  </conditionalFormatting>
  <conditionalFormatting sqref="U3:U229">
    <cfRule type="cellIs" dxfId="119" priority="100" stopIfTrue="1" operator="equal">
      <formula>"-"</formula>
    </cfRule>
    <cfRule type="cellIs" dxfId="118" priority="101" stopIfTrue="1" operator="greaterThanOrEqual">
      <formula>4</formula>
    </cfRule>
    <cfRule type="cellIs" dxfId="117" priority="102" stopIfTrue="1" operator="between">
      <formula>3</formula>
      <formula>4</formula>
    </cfRule>
    <cfRule type="cellIs" dxfId="116" priority="103" stopIfTrue="1" operator="between">
      <formula>2</formula>
      <formula>3</formula>
    </cfRule>
    <cfRule type="cellIs" dxfId="115" priority="104" stopIfTrue="1" operator="between">
      <formula>1</formula>
      <formula>2</formula>
    </cfRule>
    <cfRule type="cellIs" dxfId="114" priority="105" stopIfTrue="1" operator="between">
      <formula>0.1</formula>
      <formula>1</formula>
    </cfRule>
  </conditionalFormatting>
  <conditionalFormatting sqref="V3:V229">
    <cfRule type="cellIs" dxfId="113" priority="106" stopIfTrue="1" operator="equal">
      <formula>"-"</formula>
    </cfRule>
    <cfRule type="cellIs" dxfId="112" priority="107" stopIfTrue="1" operator="greaterThanOrEqual">
      <formula>4</formula>
    </cfRule>
    <cfRule type="cellIs" dxfId="111" priority="108" stopIfTrue="1" operator="between">
      <formula>3</formula>
      <formula>4</formula>
    </cfRule>
    <cfRule type="cellIs" dxfId="110" priority="109" stopIfTrue="1" operator="between">
      <formula>2</formula>
      <formula>3</formula>
    </cfRule>
    <cfRule type="cellIs" dxfId="109" priority="110" stopIfTrue="1" operator="between">
      <formula>1</formula>
      <formula>2</formula>
    </cfRule>
    <cfRule type="cellIs" dxfId="108" priority="111" stopIfTrue="1" operator="between">
      <formula>0.1</formula>
      <formula>1</formula>
    </cfRule>
  </conditionalFormatting>
  <conditionalFormatting sqref="W3:W229">
    <cfRule type="cellIs" dxfId="107" priority="112" stopIfTrue="1" operator="equal">
      <formula>"-"</formula>
    </cfRule>
    <cfRule type="cellIs" dxfId="106" priority="113" stopIfTrue="1" operator="greaterThanOrEqual">
      <formula>4</formula>
    </cfRule>
    <cfRule type="cellIs" dxfId="105" priority="114" stopIfTrue="1" operator="between">
      <formula>3</formula>
      <formula>4</formula>
    </cfRule>
    <cfRule type="cellIs" dxfId="104" priority="115" stopIfTrue="1" operator="between">
      <formula>2</formula>
      <formula>3</formula>
    </cfRule>
    <cfRule type="cellIs" dxfId="103" priority="116" stopIfTrue="1" operator="between">
      <formula>1</formula>
      <formula>2</formula>
    </cfRule>
    <cfRule type="cellIs" dxfId="102" priority="117" stopIfTrue="1" operator="between">
      <formula>0.1</formula>
      <formula>1</formula>
    </cfRule>
  </conditionalFormatting>
  <conditionalFormatting sqref="X3:X229">
    <cfRule type="cellIs" dxfId="101" priority="118" stopIfTrue="1" operator="equal">
      <formula>"-"</formula>
    </cfRule>
    <cfRule type="cellIs" dxfId="100" priority="119" stopIfTrue="1" operator="greaterThanOrEqual">
      <formula>4</formula>
    </cfRule>
    <cfRule type="cellIs" dxfId="99" priority="120" stopIfTrue="1" operator="between">
      <formula>3</formula>
      <formula>4</formula>
    </cfRule>
    <cfRule type="cellIs" dxfId="98" priority="121" stopIfTrue="1" operator="between">
      <formula>2</formula>
      <formula>3</formula>
    </cfRule>
    <cfRule type="cellIs" dxfId="97" priority="122" stopIfTrue="1" operator="between">
      <formula>1</formula>
      <formula>2</formula>
    </cfRule>
    <cfRule type="cellIs" dxfId="96" priority="123" stopIfTrue="1" operator="between">
      <formula>0.1</formula>
      <formula>1</formula>
    </cfRule>
  </conditionalFormatting>
  <conditionalFormatting sqref="Y3:Y229">
    <cfRule type="cellIs" dxfId="95" priority="124" stopIfTrue="1" operator="equal">
      <formula>"-"</formula>
    </cfRule>
    <cfRule type="cellIs" dxfId="94" priority="125" stopIfTrue="1" operator="greaterThanOrEqual">
      <formula>4</formula>
    </cfRule>
    <cfRule type="cellIs" dxfId="93" priority="126" stopIfTrue="1" operator="between">
      <formula>3</formula>
      <formula>4</formula>
    </cfRule>
    <cfRule type="cellIs" dxfId="92" priority="127" stopIfTrue="1" operator="between">
      <formula>2</formula>
      <formula>3</formula>
    </cfRule>
    <cfRule type="cellIs" dxfId="91" priority="128" stopIfTrue="1" operator="between">
      <formula>1</formula>
      <formula>2</formula>
    </cfRule>
    <cfRule type="cellIs" dxfId="90" priority="129" stopIfTrue="1" operator="between">
      <formula>0.1</formula>
      <formula>1</formula>
    </cfRule>
  </conditionalFormatting>
  <conditionalFormatting sqref="Z3:Z229">
    <cfRule type="cellIs" dxfId="89" priority="130" stopIfTrue="1" operator="equal">
      <formula>"-"</formula>
    </cfRule>
    <cfRule type="cellIs" dxfId="88" priority="131" stopIfTrue="1" operator="greaterThanOrEqual">
      <formula>4</formula>
    </cfRule>
    <cfRule type="cellIs" dxfId="87" priority="132" stopIfTrue="1" operator="between">
      <formula>3</formula>
      <formula>4</formula>
    </cfRule>
    <cfRule type="cellIs" dxfId="86" priority="133" stopIfTrue="1" operator="between">
      <formula>2</formula>
      <formula>3</formula>
    </cfRule>
    <cfRule type="cellIs" dxfId="85" priority="134" stopIfTrue="1" operator="between">
      <formula>1</formula>
      <formula>2</formula>
    </cfRule>
    <cfRule type="cellIs" dxfId="84" priority="135" stopIfTrue="1" operator="between">
      <formula>0.1</formula>
      <formula>1</formula>
    </cfRule>
  </conditionalFormatting>
  <conditionalFormatting sqref="AA3:AA229">
    <cfRule type="cellIs" dxfId="83" priority="136" stopIfTrue="1" operator="equal">
      <formula>"-"</formula>
    </cfRule>
    <cfRule type="cellIs" dxfId="82" priority="137" stopIfTrue="1" operator="greaterThanOrEqual">
      <formula>4</formula>
    </cfRule>
    <cfRule type="cellIs" dxfId="81" priority="138" stopIfTrue="1" operator="between">
      <formula>3</formula>
      <formula>4</formula>
    </cfRule>
    <cfRule type="cellIs" dxfId="80" priority="139" stopIfTrue="1" operator="between">
      <formula>2</formula>
      <formula>3</formula>
    </cfRule>
    <cfRule type="cellIs" dxfId="79" priority="140" stopIfTrue="1" operator="between">
      <formula>1</formula>
      <formula>2</formula>
    </cfRule>
    <cfRule type="cellIs" dxfId="78" priority="141" stopIfTrue="1" operator="between">
      <formula>0.1</formula>
      <formula>1</formula>
    </cfRule>
  </conditionalFormatting>
  <conditionalFormatting sqref="AB3:AB229">
    <cfRule type="cellIs" dxfId="77" priority="142" stopIfTrue="1" operator="equal">
      <formula>"-"</formula>
    </cfRule>
    <cfRule type="cellIs" dxfId="76" priority="143" stopIfTrue="1" operator="greaterThanOrEqual">
      <formula>4</formula>
    </cfRule>
    <cfRule type="cellIs" dxfId="75" priority="144" stopIfTrue="1" operator="between">
      <formula>3</formula>
      <formula>4</formula>
    </cfRule>
    <cfRule type="cellIs" dxfId="74" priority="145" stopIfTrue="1" operator="between">
      <formula>2</formula>
      <formula>3</formula>
    </cfRule>
    <cfRule type="cellIs" dxfId="73" priority="146" stopIfTrue="1" operator="between">
      <formula>1</formula>
      <formula>2</formula>
    </cfRule>
    <cfRule type="cellIs" dxfId="72" priority="147" stopIfTrue="1" operator="between">
      <formula>0.1</formula>
      <formula>1</formula>
    </cfRule>
  </conditionalFormatting>
  <conditionalFormatting sqref="AC3:AC229">
    <cfRule type="cellIs" dxfId="71" priority="148" stopIfTrue="1" operator="equal">
      <formula>"-"</formula>
    </cfRule>
    <cfRule type="cellIs" dxfId="70" priority="149" stopIfTrue="1" operator="greaterThanOrEqual">
      <formula>4</formula>
    </cfRule>
    <cfRule type="cellIs" dxfId="69" priority="150" stopIfTrue="1" operator="between">
      <formula>3</formula>
      <formula>4</formula>
    </cfRule>
    <cfRule type="cellIs" dxfId="68" priority="151" stopIfTrue="1" operator="between">
      <formula>2</formula>
      <formula>3</formula>
    </cfRule>
    <cfRule type="cellIs" dxfId="67" priority="152" stopIfTrue="1" operator="between">
      <formula>1</formula>
      <formula>2</formula>
    </cfRule>
    <cfRule type="cellIs" dxfId="66" priority="153" stopIfTrue="1" operator="between">
      <formula>0.1</formula>
      <formula>1</formula>
    </cfRule>
  </conditionalFormatting>
  <conditionalFormatting sqref="AD3:AD229">
    <cfRule type="cellIs" dxfId="65" priority="154" stopIfTrue="1" operator="equal">
      <formula>"-"</formula>
    </cfRule>
    <cfRule type="cellIs" dxfId="64" priority="155" stopIfTrue="1" operator="greaterThanOrEqual">
      <formula>4</formula>
    </cfRule>
    <cfRule type="cellIs" dxfId="63" priority="156" stopIfTrue="1" operator="between">
      <formula>3</formula>
      <formula>4</formula>
    </cfRule>
    <cfRule type="cellIs" dxfId="62" priority="157" stopIfTrue="1" operator="between">
      <formula>2</formula>
      <formula>3</formula>
    </cfRule>
    <cfRule type="cellIs" dxfId="61" priority="158" stopIfTrue="1" operator="between">
      <formula>1</formula>
      <formula>2</formula>
    </cfRule>
    <cfRule type="cellIs" dxfId="60" priority="159" stopIfTrue="1" operator="between">
      <formula>0.1</formula>
      <formula>1</formula>
    </cfRule>
  </conditionalFormatting>
  <conditionalFormatting sqref="AE3:AE229">
    <cfRule type="cellIs" dxfId="59" priority="160" stopIfTrue="1" operator="equal">
      <formula>"-"</formula>
    </cfRule>
    <cfRule type="cellIs" dxfId="58" priority="161" stopIfTrue="1" operator="greaterThanOrEqual">
      <formula>4</formula>
    </cfRule>
    <cfRule type="cellIs" dxfId="57" priority="162" stopIfTrue="1" operator="between">
      <formula>3</formula>
      <formula>4</formula>
    </cfRule>
    <cfRule type="cellIs" dxfId="56" priority="163" stopIfTrue="1" operator="between">
      <formula>2</formula>
      <formula>3</formula>
    </cfRule>
    <cfRule type="cellIs" dxfId="55" priority="164" stopIfTrue="1" operator="between">
      <formula>1</formula>
      <formula>2</formula>
    </cfRule>
    <cfRule type="cellIs" dxfId="54" priority="165" stopIfTrue="1" operator="between">
      <formula>0.1</formula>
      <formula>1</formula>
    </cfRule>
  </conditionalFormatting>
  <conditionalFormatting sqref="AF3:AF229">
    <cfRule type="cellIs" dxfId="53" priority="166" stopIfTrue="1" operator="equal">
      <formula>"-"</formula>
    </cfRule>
    <cfRule type="cellIs" dxfId="52" priority="167" stopIfTrue="1" operator="greaterThanOrEqual">
      <formula>4</formula>
    </cfRule>
    <cfRule type="cellIs" dxfId="51" priority="168" stopIfTrue="1" operator="between">
      <formula>3</formula>
      <formula>4</formula>
    </cfRule>
    <cfRule type="cellIs" dxfId="50" priority="169" stopIfTrue="1" operator="between">
      <formula>2</formula>
      <formula>3</formula>
    </cfRule>
    <cfRule type="cellIs" dxfId="49" priority="170" stopIfTrue="1" operator="between">
      <formula>1</formula>
      <formula>2</formula>
    </cfRule>
    <cfRule type="cellIs" dxfId="48" priority="171" stopIfTrue="1" operator="between">
      <formula>0.1</formula>
      <formula>1</formula>
    </cfRule>
  </conditionalFormatting>
  <conditionalFormatting sqref="AG3:AG229">
    <cfRule type="cellIs" dxfId="47" priority="172" stopIfTrue="1" operator="equal">
      <formula>"-"</formula>
    </cfRule>
    <cfRule type="cellIs" dxfId="46" priority="173" stopIfTrue="1" operator="greaterThanOrEqual">
      <formula>4</formula>
    </cfRule>
    <cfRule type="cellIs" dxfId="45" priority="174" stopIfTrue="1" operator="between">
      <formula>3</formula>
      <formula>4</formula>
    </cfRule>
    <cfRule type="cellIs" dxfId="44" priority="175" stopIfTrue="1" operator="between">
      <formula>2</formula>
      <formula>3</formula>
    </cfRule>
    <cfRule type="cellIs" dxfId="43" priority="176" stopIfTrue="1" operator="between">
      <formula>1</formula>
      <formula>2</formula>
    </cfRule>
    <cfRule type="cellIs" dxfId="42" priority="177" stopIfTrue="1" operator="between">
      <formula>0.1</formula>
      <formula>1</formula>
    </cfRule>
  </conditionalFormatting>
  <conditionalFormatting sqref="AH3:AH229">
    <cfRule type="cellIs" dxfId="41" priority="178" stopIfTrue="1" operator="equal">
      <formula>"-"</formula>
    </cfRule>
    <cfRule type="cellIs" dxfId="40" priority="179" stopIfTrue="1" operator="greaterThanOrEqual">
      <formula>4</formula>
    </cfRule>
    <cfRule type="cellIs" dxfId="39" priority="180" stopIfTrue="1" operator="between">
      <formula>3</formula>
      <formula>4</formula>
    </cfRule>
    <cfRule type="cellIs" dxfId="38" priority="181" stopIfTrue="1" operator="between">
      <formula>2</formula>
      <formula>3</formula>
    </cfRule>
    <cfRule type="cellIs" dxfId="37" priority="182" stopIfTrue="1" operator="between">
      <formula>1</formula>
      <formula>2</formula>
    </cfRule>
    <cfRule type="cellIs" dxfId="36" priority="183" stopIfTrue="1" operator="between">
      <formula>0.1</formula>
      <formula>1</formula>
    </cfRule>
  </conditionalFormatting>
  <conditionalFormatting sqref="AI3:AI229">
    <cfRule type="cellIs" dxfId="35" priority="184" stopIfTrue="1" operator="equal">
      <formula>"-"</formula>
    </cfRule>
    <cfRule type="cellIs" dxfId="34" priority="185" stopIfTrue="1" operator="greaterThanOrEqual">
      <formula>4</formula>
    </cfRule>
    <cfRule type="cellIs" dxfId="33" priority="186" stopIfTrue="1" operator="between">
      <formula>3</formula>
      <formula>4</formula>
    </cfRule>
    <cfRule type="cellIs" dxfId="32" priority="187" stopIfTrue="1" operator="between">
      <formula>2</formula>
      <formula>3</formula>
    </cfRule>
    <cfRule type="cellIs" dxfId="31" priority="188" stopIfTrue="1" operator="between">
      <formula>1</formula>
      <formula>2</formula>
    </cfRule>
    <cfRule type="cellIs" dxfId="30" priority="189" stopIfTrue="1" operator="between">
      <formula>0.1</formula>
      <formula>1</formula>
    </cfRule>
  </conditionalFormatting>
  <conditionalFormatting sqref="AJ3:AJ229">
    <cfRule type="cellIs" dxfId="29" priority="190" stopIfTrue="1" operator="equal">
      <formula>"-"</formula>
    </cfRule>
    <cfRule type="cellIs" dxfId="28" priority="191" stopIfTrue="1" operator="greaterThanOrEqual">
      <formula>4</formula>
    </cfRule>
    <cfRule type="cellIs" dxfId="27" priority="192" stopIfTrue="1" operator="between">
      <formula>3</formula>
      <formula>4</formula>
    </cfRule>
    <cfRule type="cellIs" dxfId="26" priority="193" stopIfTrue="1" operator="between">
      <formula>2</formula>
      <formula>3</formula>
    </cfRule>
    <cfRule type="cellIs" dxfId="25" priority="194" stopIfTrue="1" operator="between">
      <formula>1</formula>
      <formula>2</formula>
    </cfRule>
    <cfRule type="cellIs" dxfId="24" priority="195" stopIfTrue="1" operator="between">
      <formula>0.1</formula>
      <formula>1</formula>
    </cfRule>
  </conditionalFormatting>
  <conditionalFormatting sqref="AK3:AK229">
    <cfRule type="cellIs" dxfId="23" priority="196" stopIfTrue="1" operator="equal">
      <formula>"-"</formula>
    </cfRule>
    <cfRule type="cellIs" dxfId="22" priority="197" stopIfTrue="1" operator="greaterThanOrEqual">
      <formula>4</formula>
    </cfRule>
    <cfRule type="cellIs" dxfId="21" priority="198" stopIfTrue="1" operator="between">
      <formula>3</formula>
      <formula>4</formula>
    </cfRule>
    <cfRule type="cellIs" dxfId="20" priority="199" stopIfTrue="1" operator="between">
      <formula>2</formula>
      <formula>3</formula>
    </cfRule>
    <cfRule type="cellIs" dxfId="19" priority="200" stopIfTrue="1" operator="between">
      <formula>1</formula>
      <formula>2</formula>
    </cfRule>
    <cfRule type="cellIs" dxfId="18" priority="201" stopIfTrue="1" operator="between">
      <formula>0.1</formula>
      <formula>1</formula>
    </cfRule>
  </conditionalFormatting>
  <conditionalFormatting sqref="AL3:AL229">
    <cfRule type="cellIs" dxfId="17" priority="202" stopIfTrue="1" operator="equal">
      <formula>"-"</formula>
    </cfRule>
    <cfRule type="cellIs" dxfId="16" priority="203" stopIfTrue="1" operator="greaterThanOrEqual">
      <formula>4</formula>
    </cfRule>
    <cfRule type="cellIs" dxfId="15" priority="204" stopIfTrue="1" operator="between">
      <formula>3</formula>
      <formula>4</formula>
    </cfRule>
    <cfRule type="cellIs" dxfId="14" priority="205" stopIfTrue="1" operator="between">
      <formula>2</formula>
      <formula>3</formula>
    </cfRule>
    <cfRule type="cellIs" dxfId="13" priority="206" stopIfTrue="1" operator="between">
      <formula>1</formula>
      <formula>2</formula>
    </cfRule>
    <cfRule type="cellIs" dxfId="12" priority="207" stopIfTrue="1" operator="between">
      <formula>0.1</formula>
      <formula>1</formula>
    </cfRule>
  </conditionalFormatting>
  <conditionalFormatting sqref="AM3:AM229">
    <cfRule type="cellIs" dxfId="11" priority="208" stopIfTrue="1" operator="equal">
      <formula>"-"</formula>
    </cfRule>
    <cfRule type="cellIs" dxfId="10" priority="209" stopIfTrue="1" operator="greaterThanOrEqual">
      <formula>4</formula>
    </cfRule>
    <cfRule type="cellIs" dxfId="9" priority="210" stopIfTrue="1" operator="between">
      <formula>3</formula>
      <formula>4</formula>
    </cfRule>
    <cfRule type="cellIs" dxfId="8" priority="211" stopIfTrue="1" operator="between">
      <formula>2</formula>
      <formula>3</formula>
    </cfRule>
    <cfRule type="cellIs" dxfId="7" priority="212" stopIfTrue="1" operator="between">
      <formula>1</formula>
      <formula>2</formula>
    </cfRule>
    <cfRule type="cellIs" dxfId="6" priority="213" stopIfTrue="1" operator="between">
      <formula>0.1</formula>
      <formula>1</formula>
    </cfRule>
  </conditionalFormatting>
  <conditionalFormatting sqref="AN3:AN229">
    <cfRule type="cellIs" dxfId="5" priority="214" stopIfTrue="1" operator="equal">
      <formula>"-"</formula>
    </cfRule>
    <cfRule type="cellIs" dxfId="4" priority="215" stopIfTrue="1" operator="greaterThanOrEqual">
      <formula>4</formula>
    </cfRule>
    <cfRule type="cellIs" dxfId="3" priority="216" stopIfTrue="1" operator="between">
      <formula>3</formula>
      <formula>4</formula>
    </cfRule>
    <cfRule type="cellIs" dxfId="2" priority="217" stopIfTrue="1" operator="between">
      <formula>2</formula>
      <formula>3</formula>
    </cfRule>
    <cfRule type="cellIs" dxfId="1" priority="218" stopIfTrue="1" operator="between">
      <formula>1</formula>
      <formula>2</formula>
    </cfRule>
    <cfRule type="cellIs" dxfId="0" priority="21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34"/>
  <sheetViews>
    <sheetView workbookViewId="0"/>
  </sheetViews>
  <sheetFormatPr defaultRowHeight="15" x14ac:dyDescent="0.25"/>
  <cols>
    <col min="1" max="1" width="10" style="208" customWidth="1"/>
    <col min="2" max="2" width="20" style="208" customWidth="1"/>
    <col min="3" max="3" width="20" style="208" hidden="1" customWidth="1"/>
    <col min="4" max="4" width="25" style="208" customWidth="1"/>
    <col min="5" max="5" width="40" style="208" customWidth="1"/>
    <col min="6" max="7" width="15" style="208" customWidth="1"/>
    <col min="8" max="9" width="25" style="208" customWidth="1"/>
    <col min="10" max="10" width="20" style="208" customWidth="1"/>
    <col min="11" max="11" width="60" style="208" customWidth="1"/>
    <col min="12" max="14" width="15" style="208" customWidth="1"/>
  </cols>
  <sheetData>
    <row r="1" spans="1:14" x14ac:dyDescent="0.25">
      <c r="A1" s="270" t="s">
        <v>1</v>
      </c>
      <c r="B1" s="270" t="s">
        <v>7498</v>
      </c>
      <c r="C1" s="270" t="s">
        <v>7499</v>
      </c>
      <c r="D1" s="270" t="s">
        <v>2</v>
      </c>
      <c r="E1" s="270" t="s">
        <v>0</v>
      </c>
      <c r="F1" s="270" t="s">
        <v>7500</v>
      </c>
      <c r="G1" s="270" t="s">
        <v>7501</v>
      </c>
      <c r="H1" s="270" t="s">
        <v>6861</v>
      </c>
      <c r="I1" s="270" t="s">
        <v>7502</v>
      </c>
      <c r="J1" s="270" t="s">
        <v>6777</v>
      </c>
      <c r="K1" s="270" t="s">
        <v>7503</v>
      </c>
      <c r="L1" s="270" t="s">
        <v>7504</v>
      </c>
      <c r="M1" s="270" t="s">
        <v>7505</v>
      </c>
      <c r="N1" s="270" t="s">
        <v>7506</v>
      </c>
    </row>
    <row r="2" spans="1:14" x14ac:dyDescent="0.25">
      <c r="A2" t="s">
        <v>115</v>
      </c>
      <c r="B2"/>
      <c r="C2"/>
      <c r="D2" t="s">
        <v>116</v>
      </c>
      <c r="E2" t="s">
        <v>114</v>
      </c>
      <c r="F2" t="s">
        <v>6945</v>
      </c>
      <c r="G2" t="s">
        <v>7507</v>
      </c>
      <c r="H2" t="s">
        <v>7508</v>
      </c>
      <c r="I2" t="s">
        <v>116</v>
      </c>
      <c r="J2" t="s">
        <v>7508</v>
      </c>
      <c r="K2" t="s">
        <v>7509</v>
      </c>
      <c r="L2"/>
      <c r="M2" t="s">
        <v>7510</v>
      </c>
      <c r="N2" t="s">
        <v>7511</v>
      </c>
    </row>
    <row r="3" spans="1:14" x14ac:dyDescent="0.25">
      <c r="A3" t="s">
        <v>5916</v>
      </c>
      <c r="B3"/>
      <c r="C3"/>
      <c r="D3" t="s">
        <v>5917</v>
      </c>
      <c r="E3" t="s">
        <v>5915</v>
      </c>
      <c r="F3" t="s">
        <v>6946</v>
      </c>
      <c r="G3" t="s">
        <v>7512</v>
      </c>
      <c r="H3" t="s">
        <v>7513</v>
      </c>
      <c r="I3" t="s">
        <v>5917</v>
      </c>
      <c r="J3" t="s">
        <v>7514</v>
      </c>
      <c r="K3" t="s">
        <v>7515</v>
      </c>
      <c r="L3"/>
      <c r="M3" t="s">
        <v>7516</v>
      </c>
      <c r="N3">
        <v>17</v>
      </c>
    </row>
    <row r="4" spans="1:14" x14ac:dyDescent="0.25">
      <c r="A4" t="s">
        <v>2142</v>
      </c>
      <c r="B4"/>
      <c r="C4"/>
      <c r="D4" t="s">
        <v>2143</v>
      </c>
      <c r="E4" t="s">
        <v>2141</v>
      </c>
      <c r="F4" t="s">
        <v>6953</v>
      </c>
      <c r="G4" t="s">
        <v>7517</v>
      </c>
      <c r="H4" t="s">
        <v>7518</v>
      </c>
      <c r="I4" t="s">
        <v>2143</v>
      </c>
      <c r="J4" t="s">
        <v>2141</v>
      </c>
      <c r="K4" t="s">
        <v>7519</v>
      </c>
      <c r="L4"/>
      <c r="M4" t="s">
        <v>7520</v>
      </c>
      <c r="N4">
        <v>422</v>
      </c>
    </row>
    <row r="5" spans="1:14" x14ac:dyDescent="0.25">
      <c r="A5" t="s">
        <v>2152</v>
      </c>
      <c r="B5"/>
      <c r="C5"/>
      <c r="D5" t="s">
        <v>2153</v>
      </c>
      <c r="E5" t="s">
        <v>2151</v>
      </c>
      <c r="F5" t="s">
        <v>6960</v>
      </c>
      <c r="G5" t="s">
        <v>7517</v>
      </c>
      <c r="H5" t="s">
        <v>7518</v>
      </c>
      <c r="I5" t="s">
        <v>2153</v>
      </c>
      <c r="J5" t="s">
        <v>2151</v>
      </c>
      <c r="K5" t="s">
        <v>7521</v>
      </c>
      <c r="L5"/>
      <c r="M5" t="s">
        <v>7520</v>
      </c>
      <c r="N5">
        <v>422</v>
      </c>
    </row>
    <row r="6" spans="1:14" x14ac:dyDescent="0.25">
      <c r="A6" t="s">
        <v>855</v>
      </c>
      <c r="B6"/>
      <c r="C6"/>
      <c r="D6" t="s">
        <v>856</v>
      </c>
      <c r="E6" t="s">
        <v>854</v>
      </c>
      <c r="F6" t="s">
        <v>6961</v>
      </c>
      <c r="G6" t="s">
        <v>7512</v>
      </c>
      <c r="H6" t="s">
        <v>7508</v>
      </c>
      <c r="I6" t="s">
        <v>856</v>
      </c>
      <c r="J6" t="s">
        <v>7522</v>
      </c>
      <c r="K6" t="s">
        <v>7523</v>
      </c>
      <c r="L6"/>
      <c r="M6" t="s">
        <v>7510</v>
      </c>
      <c r="N6" t="s">
        <v>7511</v>
      </c>
    </row>
    <row r="7" spans="1:14" x14ac:dyDescent="0.25">
      <c r="A7" t="s">
        <v>530</v>
      </c>
      <c r="B7"/>
      <c r="C7"/>
      <c r="D7" t="s">
        <v>531</v>
      </c>
      <c r="E7" t="s">
        <v>529</v>
      </c>
      <c r="F7" t="s">
        <v>6966</v>
      </c>
      <c r="G7" t="s">
        <v>7512</v>
      </c>
      <c r="H7" t="s">
        <v>7518</v>
      </c>
      <c r="I7" t="s">
        <v>531</v>
      </c>
      <c r="J7" t="s">
        <v>7518</v>
      </c>
      <c r="K7" t="s">
        <v>7524</v>
      </c>
      <c r="L7"/>
      <c r="M7" t="s">
        <v>7510</v>
      </c>
      <c r="N7" t="s">
        <v>7511</v>
      </c>
    </row>
    <row r="8" spans="1:14" x14ac:dyDescent="0.25">
      <c r="A8" t="s">
        <v>191</v>
      </c>
      <c r="B8"/>
      <c r="C8"/>
      <c r="D8" t="s">
        <v>192</v>
      </c>
      <c r="E8" t="s">
        <v>190</v>
      </c>
      <c r="F8" t="s">
        <v>6967</v>
      </c>
      <c r="G8" t="s">
        <v>7507</v>
      </c>
      <c r="H8" t="s">
        <v>7525</v>
      </c>
      <c r="I8" t="s">
        <v>192</v>
      </c>
      <c r="J8" t="s">
        <v>7526</v>
      </c>
      <c r="K8" t="s">
        <v>7527</v>
      </c>
      <c r="L8"/>
      <c r="M8" t="s">
        <v>7510</v>
      </c>
      <c r="N8" t="s">
        <v>7511</v>
      </c>
    </row>
    <row r="9" spans="1:14" x14ac:dyDescent="0.25">
      <c r="A9" t="s">
        <v>540</v>
      </c>
      <c r="B9"/>
      <c r="C9"/>
      <c r="D9" t="s">
        <v>541</v>
      </c>
      <c r="E9" t="s">
        <v>539</v>
      </c>
      <c r="F9" t="s">
        <v>6982</v>
      </c>
      <c r="G9" t="s">
        <v>7528</v>
      </c>
      <c r="H9" t="s">
        <v>7525</v>
      </c>
      <c r="I9" t="s">
        <v>541</v>
      </c>
      <c r="J9" t="s">
        <v>7529</v>
      </c>
      <c r="K9" t="s">
        <v>7530</v>
      </c>
      <c r="L9"/>
      <c r="M9" t="s">
        <v>7510</v>
      </c>
      <c r="N9" t="s">
        <v>7511</v>
      </c>
    </row>
    <row r="10" spans="1:14" x14ac:dyDescent="0.25">
      <c r="A10" t="s">
        <v>253</v>
      </c>
      <c r="B10"/>
      <c r="C10"/>
      <c r="D10" t="s">
        <v>254</v>
      </c>
      <c r="E10" t="s">
        <v>252</v>
      </c>
      <c r="F10" t="s">
        <v>6991</v>
      </c>
      <c r="G10" t="s">
        <v>7512</v>
      </c>
      <c r="H10" t="s">
        <v>7508</v>
      </c>
      <c r="I10" t="s">
        <v>254</v>
      </c>
      <c r="J10" t="s">
        <v>7508</v>
      </c>
      <c r="K10" t="s">
        <v>7531</v>
      </c>
      <c r="L10"/>
      <c r="M10" t="s">
        <v>7510</v>
      </c>
      <c r="N10" t="s">
        <v>7511</v>
      </c>
    </row>
    <row r="11" spans="1:14" x14ac:dyDescent="0.25">
      <c r="A11" t="s">
        <v>308</v>
      </c>
      <c r="B11"/>
      <c r="C11"/>
      <c r="D11" t="s">
        <v>309</v>
      </c>
      <c r="E11" t="s">
        <v>307</v>
      </c>
      <c r="F11" t="s">
        <v>7002</v>
      </c>
      <c r="G11" t="s">
        <v>7512</v>
      </c>
      <c r="H11" t="s">
        <v>7532</v>
      </c>
      <c r="I11" t="s">
        <v>309</v>
      </c>
      <c r="J11" t="s">
        <v>7533</v>
      </c>
      <c r="K11" t="s">
        <v>7534</v>
      </c>
      <c r="L11"/>
      <c r="M11" t="s">
        <v>7510</v>
      </c>
      <c r="N11" t="s">
        <v>7511</v>
      </c>
    </row>
    <row r="12" spans="1:14" x14ac:dyDescent="0.25">
      <c r="A12" t="s">
        <v>314</v>
      </c>
      <c r="B12"/>
      <c r="C12"/>
      <c r="D12" t="s">
        <v>309</v>
      </c>
      <c r="E12" t="s">
        <v>313</v>
      </c>
      <c r="F12" t="s">
        <v>7002</v>
      </c>
      <c r="G12" t="s">
        <v>7512</v>
      </c>
      <c r="H12" t="s">
        <v>7518</v>
      </c>
      <c r="I12" t="s">
        <v>309</v>
      </c>
      <c r="J12" t="s">
        <v>7535</v>
      </c>
      <c r="K12" t="s">
        <v>7536</v>
      </c>
      <c r="L12"/>
      <c r="M12" t="s">
        <v>7510</v>
      </c>
      <c r="N12" t="s">
        <v>7511</v>
      </c>
    </row>
    <row r="13" spans="1:14" x14ac:dyDescent="0.25">
      <c r="A13" t="s">
        <v>324</v>
      </c>
      <c r="B13"/>
      <c r="C13"/>
      <c r="D13" t="s">
        <v>309</v>
      </c>
      <c r="E13" t="s">
        <v>323</v>
      </c>
      <c r="F13" t="s">
        <v>7002</v>
      </c>
      <c r="G13" t="s">
        <v>7512</v>
      </c>
      <c r="H13" t="s">
        <v>7518</v>
      </c>
      <c r="I13" t="s">
        <v>309</v>
      </c>
      <c r="J13" t="s">
        <v>7537</v>
      </c>
      <c r="K13" t="s">
        <v>7538</v>
      </c>
      <c r="L13"/>
      <c r="M13" t="s">
        <v>7510</v>
      </c>
      <c r="N13" t="s">
        <v>7511</v>
      </c>
    </row>
    <row r="14" spans="1:14" x14ac:dyDescent="0.25">
      <c r="A14" t="s">
        <v>335</v>
      </c>
      <c r="B14"/>
      <c r="C14"/>
      <c r="D14" t="s">
        <v>309</v>
      </c>
      <c r="E14" t="s">
        <v>334</v>
      </c>
      <c r="F14" t="s">
        <v>7002</v>
      </c>
      <c r="G14" t="s">
        <v>7512</v>
      </c>
      <c r="H14" t="s">
        <v>7525</v>
      </c>
      <c r="I14" t="s">
        <v>309</v>
      </c>
      <c r="J14" t="s">
        <v>7539</v>
      </c>
      <c r="K14" t="s">
        <v>7540</v>
      </c>
      <c r="L14"/>
      <c r="M14" t="s">
        <v>7510</v>
      </c>
      <c r="N14" t="s">
        <v>7511</v>
      </c>
    </row>
    <row r="15" spans="1:14" x14ac:dyDescent="0.25">
      <c r="A15" t="s">
        <v>346</v>
      </c>
      <c r="B15"/>
      <c r="C15"/>
      <c r="D15" t="s">
        <v>347</v>
      </c>
      <c r="E15" t="s">
        <v>345</v>
      </c>
      <c r="F15" t="s">
        <v>7003</v>
      </c>
      <c r="G15" t="s">
        <v>7512</v>
      </c>
      <c r="H15" t="s">
        <v>7508</v>
      </c>
      <c r="I15" t="s">
        <v>347</v>
      </c>
      <c r="J15" t="s">
        <v>7508</v>
      </c>
      <c r="K15" t="s">
        <v>7541</v>
      </c>
      <c r="L15"/>
      <c r="M15" t="s">
        <v>7510</v>
      </c>
      <c r="N15" t="s">
        <v>7511</v>
      </c>
    </row>
    <row r="16" spans="1:14" x14ac:dyDescent="0.25">
      <c r="A16" t="s">
        <v>2337</v>
      </c>
      <c r="B16"/>
      <c r="C16"/>
      <c r="D16" t="s">
        <v>2338</v>
      </c>
      <c r="E16" t="s">
        <v>2336</v>
      </c>
      <c r="F16" t="s">
        <v>7004</v>
      </c>
      <c r="G16" t="s">
        <v>7512</v>
      </c>
      <c r="H16" t="s">
        <v>7508</v>
      </c>
      <c r="I16" t="s">
        <v>2338</v>
      </c>
      <c r="J16" t="s">
        <v>7508</v>
      </c>
      <c r="K16" t="s">
        <v>7542</v>
      </c>
      <c r="L16"/>
      <c r="M16" t="s">
        <v>7543</v>
      </c>
      <c r="N16">
        <v>761</v>
      </c>
    </row>
    <row r="17" spans="1:14" x14ac:dyDescent="0.25">
      <c r="A17" t="s">
        <v>422</v>
      </c>
      <c r="B17"/>
      <c r="C17"/>
      <c r="D17" t="s">
        <v>423</v>
      </c>
      <c r="E17" t="s">
        <v>421</v>
      </c>
      <c r="F17" t="s">
        <v>7005</v>
      </c>
      <c r="G17" t="s">
        <v>7528</v>
      </c>
      <c r="H17" t="s">
        <v>7508</v>
      </c>
      <c r="I17" t="s">
        <v>423</v>
      </c>
      <c r="J17" t="s">
        <v>7508</v>
      </c>
      <c r="K17" t="s">
        <v>7544</v>
      </c>
      <c r="L17"/>
      <c r="M17" t="s">
        <v>7510</v>
      </c>
      <c r="N17" t="s">
        <v>7511</v>
      </c>
    </row>
    <row r="18" spans="1:14" x14ac:dyDescent="0.25">
      <c r="A18" t="s">
        <v>435</v>
      </c>
      <c r="B18"/>
      <c r="C18"/>
      <c r="D18" t="s">
        <v>423</v>
      </c>
      <c r="E18" t="s">
        <v>434</v>
      </c>
      <c r="F18" t="s">
        <v>7005</v>
      </c>
      <c r="G18" t="s">
        <v>7528</v>
      </c>
      <c r="H18" t="s">
        <v>7525</v>
      </c>
      <c r="I18" t="s">
        <v>423</v>
      </c>
      <c r="J18" t="s">
        <v>7545</v>
      </c>
      <c r="K18" t="s">
        <v>7546</v>
      </c>
      <c r="L18"/>
      <c r="M18" t="s">
        <v>7510</v>
      </c>
      <c r="N18" t="s">
        <v>7511</v>
      </c>
    </row>
    <row r="19" spans="1:14" x14ac:dyDescent="0.25">
      <c r="A19" t="s">
        <v>957</v>
      </c>
      <c r="B19"/>
      <c r="C19"/>
      <c r="D19" t="s">
        <v>958</v>
      </c>
      <c r="E19" t="s">
        <v>956</v>
      </c>
      <c r="F19" t="s">
        <v>7010</v>
      </c>
      <c r="G19" t="s">
        <v>7528</v>
      </c>
      <c r="H19" t="s">
        <v>7525</v>
      </c>
      <c r="I19" t="s">
        <v>958</v>
      </c>
      <c r="J19" t="s">
        <v>7547</v>
      </c>
      <c r="K19" t="s">
        <v>7548</v>
      </c>
      <c r="L19"/>
      <c r="M19" t="s">
        <v>7549</v>
      </c>
      <c r="N19">
        <v>1005</v>
      </c>
    </row>
    <row r="20" spans="1:14" x14ac:dyDescent="0.25">
      <c r="A20" t="s">
        <v>1527</v>
      </c>
      <c r="B20"/>
      <c r="C20"/>
      <c r="D20" t="s">
        <v>445</v>
      </c>
      <c r="E20" t="s">
        <v>1526</v>
      </c>
      <c r="F20" t="s">
        <v>7019</v>
      </c>
      <c r="G20" t="s">
        <v>7512</v>
      </c>
      <c r="H20" t="s">
        <v>7532</v>
      </c>
      <c r="I20" t="s">
        <v>445</v>
      </c>
      <c r="J20" t="s">
        <v>7533</v>
      </c>
      <c r="K20" t="s">
        <v>7550</v>
      </c>
      <c r="L20"/>
      <c r="M20" t="s">
        <v>7510</v>
      </c>
      <c r="N20" t="s">
        <v>7511</v>
      </c>
    </row>
    <row r="21" spans="1:14" x14ac:dyDescent="0.25">
      <c r="A21" t="s">
        <v>444</v>
      </c>
      <c r="B21"/>
      <c r="C21"/>
      <c r="D21" t="s">
        <v>445</v>
      </c>
      <c r="E21" t="s">
        <v>443</v>
      </c>
      <c r="F21" t="s">
        <v>7019</v>
      </c>
      <c r="G21" t="s">
        <v>7512</v>
      </c>
      <c r="H21" t="s">
        <v>7525</v>
      </c>
      <c r="I21" t="s">
        <v>445</v>
      </c>
      <c r="J21" t="s">
        <v>7551</v>
      </c>
      <c r="K21" t="s">
        <v>7552</v>
      </c>
      <c r="L21"/>
      <c r="M21" t="s">
        <v>7510</v>
      </c>
      <c r="N21" t="s">
        <v>7511</v>
      </c>
    </row>
    <row r="22" spans="1:14" x14ac:dyDescent="0.25">
      <c r="A22" t="s">
        <v>453</v>
      </c>
      <c r="B22"/>
      <c r="C22"/>
      <c r="D22" t="s">
        <v>445</v>
      </c>
      <c r="E22" t="s">
        <v>452</v>
      </c>
      <c r="F22" t="s">
        <v>7019</v>
      </c>
      <c r="G22" t="s">
        <v>7512</v>
      </c>
      <c r="H22" t="s">
        <v>7553</v>
      </c>
      <c r="I22" t="s">
        <v>445</v>
      </c>
      <c r="J22" t="s">
        <v>7553</v>
      </c>
      <c r="K22" t="s">
        <v>7554</v>
      </c>
      <c r="L22"/>
      <c r="M22" t="s">
        <v>7510</v>
      </c>
      <c r="N22" t="s">
        <v>7511</v>
      </c>
    </row>
    <row r="23" spans="1:14" x14ac:dyDescent="0.25">
      <c r="A23" t="s">
        <v>550</v>
      </c>
      <c r="B23"/>
      <c r="C23"/>
      <c r="D23" t="s">
        <v>551</v>
      </c>
      <c r="E23" t="s">
        <v>549</v>
      </c>
      <c r="F23" t="s">
        <v>7026</v>
      </c>
      <c r="G23" t="s">
        <v>7512</v>
      </c>
      <c r="H23" t="s">
        <v>7525</v>
      </c>
      <c r="I23" t="s">
        <v>551</v>
      </c>
      <c r="J23" t="s">
        <v>7551</v>
      </c>
      <c r="K23" t="s">
        <v>7555</v>
      </c>
      <c r="L23"/>
      <c r="M23" t="s">
        <v>7510</v>
      </c>
      <c r="N23" t="s">
        <v>7511</v>
      </c>
    </row>
    <row r="24" spans="1:14" x14ac:dyDescent="0.25">
      <c r="A24" t="s">
        <v>560</v>
      </c>
      <c r="B24"/>
      <c r="C24"/>
      <c r="D24" t="s">
        <v>551</v>
      </c>
      <c r="E24" t="s">
        <v>559</v>
      </c>
      <c r="F24" t="s">
        <v>7026</v>
      </c>
      <c r="G24" t="s">
        <v>7512</v>
      </c>
      <c r="H24" t="s">
        <v>7525</v>
      </c>
      <c r="I24" t="s">
        <v>551</v>
      </c>
      <c r="J24" t="s">
        <v>7556</v>
      </c>
      <c r="K24" t="s">
        <v>7557</v>
      </c>
      <c r="L24"/>
      <c r="M24" t="s">
        <v>7510</v>
      </c>
      <c r="N24" t="s">
        <v>7511</v>
      </c>
    </row>
    <row r="25" spans="1:14" x14ac:dyDescent="0.25">
      <c r="A25" t="s">
        <v>1909</v>
      </c>
      <c r="B25"/>
      <c r="C25"/>
      <c r="D25" t="s">
        <v>551</v>
      </c>
      <c r="E25" t="s">
        <v>1908</v>
      </c>
      <c r="F25" t="s">
        <v>7026</v>
      </c>
      <c r="G25" t="s">
        <v>7512</v>
      </c>
      <c r="H25" t="s">
        <v>7532</v>
      </c>
      <c r="I25" t="s">
        <v>551</v>
      </c>
      <c r="J25" t="s">
        <v>7533</v>
      </c>
      <c r="K25" t="s">
        <v>7558</v>
      </c>
      <c r="L25"/>
      <c r="M25" t="s">
        <v>7559</v>
      </c>
      <c r="N25">
        <v>556</v>
      </c>
    </row>
    <row r="26" spans="1:14" x14ac:dyDescent="0.25">
      <c r="A26" t="s">
        <v>461</v>
      </c>
      <c r="B26"/>
      <c r="C26"/>
      <c r="D26" t="s">
        <v>462</v>
      </c>
      <c r="E26" t="s">
        <v>460</v>
      </c>
      <c r="F26" t="s">
        <v>7027</v>
      </c>
      <c r="G26" t="s">
        <v>7528</v>
      </c>
      <c r="H26" t="s">
        <v>7525</v>
      </c>
      <c r="I26" t="s">
        <v>462</v>
      </c>
      <c r="J26" t="s">
        <v>7545</v>
      </c>
      <c r="K26" t="s">
        <v>7560</v>
      </c>
      <c r="L26"/>
      <c r="M26" t="s">
        <v>7510</v>
      </c>
      <c r="N26" t="s">
        <v>7511</v>
      </c>
    </row>
    <row r="27" spans="1:14" x14ac:dyDescent="0.25">
      <c r="A27" t="s">
        <v>246</v>
      </c>
      <c r="B27"/>
      <c r="C27"/>
      <c r="D27" t="s">
        <v>247</v>
      </c>
      <c r="E27" t="s">
        <v>245</v>
      </c>
      <c r="F27" t="s">
        <v>7028</v>
      </c>
      <c r="G27" t="s">
        <v>7512</v>
      </c>
      <c r="H27" t="s">
        <v>7525</v>
      </c>
      <c r="I27" t="s">
        <v>247</v>
      </c>
      <c r="J27" t="s">
        <v>7561</v>
      </c>
      <c r="K27" t="s">
        <v>7562</v>
      </c>
      <c r="L27"/>
      <c r="M27" t="s">
        <v>7510</v>
      </c>
      <c r="N27" t="s">
        <v>7511</v>
      </c>
    </row>
    <row r="28" spans="1:14" x14ac:dyDescent="0.25">
      <c r="A28" t="s">
        <v>356</v>
      </c>
      <c r="B28"/>
      <c r="C28"/>
      <c r="D28" t="s">
        <v>357</v>
      </c>
      <c r="E28" t="s">
        <v>355</v>
      </c>
      <c r="F28" t="s">
        <v>7029</v>
      </c>
      <c r="G28" t="s">
        <v>7512</v>
      </c>
      <c r="H28" t="s">
        <v>7508</v>
      </c>
      <c r="I28" t="s">
        <v>357</v>
      </c>
      <c r="J28" t="s">
        <v>7508</v>
      </c>
      <c r="K28" t="s">
        <v>7563</v>
      </c>
      <c r="L28"/>
      <c r="M28" t="s">
        <v>7510</v>
      </c>
      <c r="N28" t="s">
        <v>7511</v>
      </c>
    </row>
    <row r="29" spans="1:14" x14ac:dyDescent="0.25">
      <c r="A29" t="s">
        <v>469</v>
      </c>
      <c r="B29"/>
      <c r="C29"/>
      <c r="D29" t="s">
        <v>470</v>
      </c>
      <c r="E29" t="s">
        <v>468</v>
      </c>
      <c r="F29" t="s">
        <v>7030</v>
      </c>
      <c r="G29" t="s">
        <v>7564</v>
      </c>
      <c r="H29" t="s">
        <v>7525</v>
      </c>
      <c r="I29" t="s">
        <v>470</v>
      </c>
      <c r="J29" t="s">
        <v>7551</v>
      </c>
      <c r="K29" t="s">
        <v>7565</v>
      </c>
      <c r="L29"/>
      <c r="M29" t="s">
        <v>7510</v>
      </c>
      <c r="N29" t="s">
        <v>7511</v>
      </c>
    </row>
    <row r="30" spans="1:14" x14ac:dyDescent="0.25">
      <c r="A30" t="s">
        <v>572</v>
      </c>
      <c r="B30"/>
      <c r="C30"/>
      <c r="D30" t="s">
        <v>573</v>
      </c>
      <c r="E30" t="s">
        <v>571</v>
      </c>
      <c r="F30" t="s">
        <v>7033</v>
      </c>
      <c r="G30" t="s">
        <v>7512</v>
      </c>
      <c r="H30" t="s">
        <v>7508</v>
      </c>
      <c r="I30" t="s">
        <v>573</v>
      </c>
      <c r="J30" t="s">
        <v>7508</v>
      </c>
      <c r="K30" t="s">
        <v>7566</v>
      </c>
      <c r="L30"/>
      <c r="M30" t="s">
        <v>7510</v>
      </c>
      <c r="N30" t="s">
        <v>7511</v>
      </c>
    </row>
    <row r="31" spans="1:14" x14ac:dyDescent="0.25">
      <c r="A31" t="s">
        <v>1869</v>
      </c>
      <c r="B31"/>
      <c r="C31"/>
      <c r="D31" t="s">
        <v>573</v>
      </c>
      <c r="E31" t="s">
        <v>1868</v>
      </c>
      <c r="F31" t="s">
        <v>7033</v>
      </c>
      <c r="G31" t="s">
        <v>7512</v>
      </c>
      <c r="H31" t="s">
        <v>7567</v>
      </c>
      <c r="I31" t="s">
        <v>573</v>
      </c>
      <c r="J31" t="s">
        <v>7568</v>
      </c>
      <c r="K31" t="s">
        <v>7569</v>
      </c>
      <c r="L31"/>
      <c r="M31" t="s">
        <v>7570</v>
      </c>
      <c r="N31">
        <v>578</v>
      </c>
    </row>
    <row r="32" spans="1:14" x14ac:dyDescent="0.25">
      <c r="A32" t="s">
        <v>1953</v>
      </c>
      <c r="B32"/>
      <c r="C32"/>
      <c r="D32" t="s">
        <v>573</v>
      </c>
      <c r="E32" t="s">
        <v>1952</v>
      </c>
      <c r="F32" t="s">
        <v>7033</v>
      </c>
      <c r="G32" t="s">
        <v>7512</v>
      </c>
      <c r="H32" t="s">
        <v>7525</v>
      </c>
      <c r="I32" t="s">
        <v>573</v>
      </c>
      <c r="J32" t="s">
        <v>1952</v>
      </c>
      <c r="K32" t="s">
        <v>7571</v>
      </c>
      <c r="L32"/>
      <c r="M32" t="s">
        <v>7570</v>
      </c>
      <c r="N32">
        <v>578</v>
      </c>
    </row>
    <row r="33" spans="1:14" x14ac:dyDescent="0.25">
      <c r="A33" t="s">
        <v>3239</v>
      </c>
      <c r="B33"/>
      <c r="C33"/>
      <c r="D33" t="s">
        <v>573</v>
      </c>
      <c r="E33" t="s">
        <v>3238</v>
      </c>
      <c r="F33" t="s">
        <v>7033</v>
      </c>
      <c r="G33" t="s">
        <v>7512</v>
      </c>
      <c r="H33" t="s">
        <v>7518</v>
      </c>
      <c r="I33" t="s">
        <v>573</v>
      </c>
      <c r="J33" t="s">
        <v>3238</v>
      </c>
      <c r="K33" t="s">
        <v>7572</v>
      </c>
      <c r="L33"/>
      <c r="M33" t="s">
        <v>7573</v>
      </c>
      <c r="N33">
        <v>392</v>
      </c>
    </row>
    <row r="34" spans="1:14" x14ac:dyDescent="0.25">
      <c r="A34" t="s">
        <v>174</v>
      </c>
      <c r="B34"/>
      <c r="C34"/>
      <c r="D34" t="s">
        <v>175</v>
      </c>
      <c r="E34" t="s">
        <v>173</v>
      </c>
      <c r="F34" t="s">
        <v>7058</v>
      </c>
      <c r="G34" t="s">
        <v>7564</v>
      </c>
      <c r="H34" t="s">
        <v>7525</v>
      </c>
      <c r="I34" t="s">
        <v>175</v>
      </c>
      <c r="J34" t="s">
        <v>7551</v>
      </c>
      <c r="K34" t="s">
        <v>7574</v>
      </c>
      <c r="L34"/>
      <c r="M34" t="s">
        <v>7510</v>
      </c>
      <c r="N34" t="s">
        <v>7511</v>
      </c>
    </row>
    <row r="35" spans="1:14" x14ac:dyDescent="0.25">
      <c r="A35" t="s">
        <v>481</v>
      </c>
      <c r="B35"/>
      <c r="C35"/>
      <c r="D35" t="s">
        <v>482</v>
      </c>
      <c r="E35" t="s">
        <v>480</v>
      </c>
      <c r="F35" t="s">
        <v>7061</v>
      </c>
      <c r="G35" t="s">
        <v>7528</v>
      </c>
      <c r="H35" t="s">
        <v>7508</v>
      </c>
      <c r="I35" t="s">
        <v>482</v>
      </c>
      <c r="J35" t="s">
        <v>7508</v>
      </c>
      <c r="K35" t="s">
        <v>7575</v>
      </c>
      <c r="L35"/>
      <c r="M35" t="s">
        <v>7510</v>
      </c>
      <c r="N35" t="s">
        <v>7511</v>
      </c>
    </row>
    <row r="36" spans="1:14" x14ac:dyDescent="0.25">
      <c r="A36" t="s">
        <v>368</v>
      </c>
      <c r="B36"/>
      <c r="C36"/>
      <c r="D36" t="s">
        <v>369</v>
      </c>
      <c r="E36" t="s">
        <v>367</v>
      </c>
      <c r="F36" t="s">
        <v>7064</v>
      </c>
      <c r="G36" t="s">
        <v>7528</v>
      </c>
      <c r="H36" t="s">
        <v>7508</v>
      </c>
      <c r="I36" t="s">
        <v>369</v>
      </c>
      <c r="J36" t="s">
        <v>7508</v>
      </c>
      <c r="K36" t="s">
        <v>7576</v>
      </c>
      <c r="L36"/>
      <c r="M36" t="s">
        <v>7510</v>
      </c>
      <c r="N36" t="s">
        <v>7511</v>
      </c>
    </row>
    <row r="37" spans="1:14" x14ac:dyDescent="0.25">
      <c r="A37" t="s">
        <v>71</v>
      </c>
      <c r="B37"/>
      <c r="C37"/>
      <c r="D37" t="s">
        <v>72</v>
      </c>
      <c r="E37" t="s">
        <v>70</v>
      </c>
      <c r="F37" t="s">
        <v>7067</v>
      </c>
      <c r="G37" t="s">
        <v>7528</v>
      </c>
      <c r="H37" t="s">
        <v>7508</v>
      </c>
      <c r="I37" t="s">
        <v>72</v>
      </c>
      <c r="J37" t="s">
        <v>7508</v>
      </c>
      <c r="K37" t="s">
        <v>7577</v>
      </c>
      <c r="L37"/>
      <c r="M37" t="s">
        <v>7510</v>
      </c>
      <c r="N37" t="s">
        <v>7511</v>
      </c>
    </row>
    <row r="38" spans="1:14" x14ac:dyDescent="0.25">
      <c r="A38" t="s">
        <v>3622</v>
      </c>
      <c r="B38"/>
      <c r="C38"/>
      <c r="D38" t="s">
        <v>72</v>
      </c>
      <c r="E38" t="s">
        <v>3621</v>
      </c>
      <c r="F38" t="s">
        <v>7067</v>
      </c>
      <c r="G38" t="s">
        <v>7528</v>
      </c>
      <c r="H38" t="s">
        <v>7578</v>
      </c>
      <c r="I38" t="s">
        <v>72</v>
      </c>
      <c r="J38" t="s">
        <v>7578</v>
      </c>
      <c r="K38" t="s">
        <v>7579</v>
      </c>
      <c r="L38"/>
      <c r="M38" t="s">
        <v>7580</v>
      </c>
      <c r="N38">
        <v>137</v>
      </c>
    </row>
    <row r="39" spans="1:14" x14ac:dyDescent="0.25">
      <c r="A39" t="s">
        <v>1229</v>
      </c>
      <c r="B39"/>
      <c r="C39"/>
      <c r="D39" t="s">
        <v>1230</v>
      </c>
      <c r="E39" t="s">
        <v>1228</v>
      </c>
      <c r="F39" t="s">
        <v>7070</v>
      </c>
      <c r="G39" t="s">
        <v>7507</v>
      </c>
      <c r="H39" t="s">
        <v>7518</v>
      </c>
      <c r="I39" t="s">
        <v>1230</v>
      </c>
      <c r="J39" t="s">
        <v>1228</v>
      </c>
      <c r="K39" t="s">
        <v>7581</v>
      </c>
      <c r="L39"/>
      <c r="M39" t="s">
        <v>7582</v>
      </c>
      <c r="N39">
        <v>914</v>
      </c>
    </row>
    <row r="40" spans="1:14" x14ac:dyDescent="0.25">
      <c r="A40" t="s">
        <v>939</v>
      </c>
      <c r="B40"/>
      <c r="C40"/>
      <c r="D40" t="s">
        <v>940</v>
      </c>
      <c r="E40" t="s">
        <v>938</v>
      </c>
      <c r="F40" t="s">
        <v>7071</v>
      </c>
      <c r="G40" t="s">
        <v>7507</v>
      </c>
      <c r="H40" t="s">
        <v>7518</v>
      </c>
      <c r="I40" t="s">
        <v>940</v>
      </c>
      <c r="J40" t="s">
        <v>7583</v>
      </c>
      <c r="K40" t="s">
        <v>7584</v>
      </c>
      <c r="L40"/>
      <c r="M40" t="s">
        <v>7585</v>
      </c>
      <c r="N40">
        <v>1036</v>
      </c>
    </row>
    <row r="41" spans="1:14" x14ac:dyDescent="0.25">
      <c r="A41" t="s">
        <v>1722</v>
      </c>
      <c r="B41"/>
      <c r="C41"/>
      <c r="D41" t="s">
        <v>1723</v>
      </c>
      <c r="E41" t="s">
        <v>1721</v>
      </c>
      <c r="F41" t="s">
        <v>7074</v>
      </c>
      <c r="G41" t="s">
        <v>7517</v>
      </c>
      <c r="H41" t="s">
        <v>7525</v>
      </c>
      <c r="I41" t="s">
        <v>1723</v>
      </c>
      <c r="J41" t="s">
        <v>7586</v>
      </c>
      <c r="K41" t="s">
        <v>7587</v>
      </c>
      <c r="L41"/>
      <c r="M41" t="s">
        <v>7588</v>
      </c>
      <c r="N41">
        <v>670</v>
      </c>
    </row>
    <row r="42" spans="1:14" x14ac:dyDescent="0.25">
      <c r="A42" t="s">
        <v>1787</v>
      </c>
      <c r="B42"/>
      <c r="C42"/>
      <c r="D42" t="s">
        <v>583</v>
      </c>
      <c r="E42" t="s">
        <v>1786</v>
      </c>
      <c r="F42" t="s">
        <v>7075</v>
      </c>
      <c r="G42" t="s">
        <v>7517</v>
      </c>
      <c r="H42" t="s">
        <v>7532</v>
      </c>
      <c r="I42" t="s">
        <v>583</v>
      </c>
      <c r="J42" t="s">
        <v>7533</v>
      </c>
      <c r="K42" t="s">
        <v>7589</v>
      </c>
      <c r="L42"/>
      <c r="M42" t="s">
        <v>7510</v>
      </c>
      <c r="N42" t="s">
        <v>7511</v>
      </c>
    </row>
    <row r="43" spans="1:14" x14ac:dyDescent="0.25">
      <c r="A43" t="s">
        <v>582</v>
      </c>
      <c r="B43"/>
      <c r="C43"/>
      <c r="D43" t="s">
        <v>583</v>
      </c>
      <c r="E43" t="s">
        <v>581</v>
      </c>
      <c r="F43" t="s">
        <v>7075</v>
      </c>
      <c r="G43" t="s">
        <v>7517</v>
      </c>
      <c r="H43" t="s">
        <v>7518</v>
      </c>
      <c r="I43" t="s">
        <v>583</v>
      </c>
      <c r="J43" t="s">
        <v>7518</v>
      </c>
      <c r="K43" t="s">
        <v>7590</v>
      </c>
      <c r="L43"/>
      <c r="M43" t="s">
        <v>7510</v>
      </c>
      <c r="N43" t="s">
        <v>7511</v>
      </c>
    </row>
    <row r="44" spans="1:14" x14ac:dyDescent="0.25">
      <c r="A44" t="s">
        <v>588</v>
      </c>
      <c r="B44"/>
      <c r="C44"/>
      <c r="D44" t="s">
        <v>583</v>
      </c>
      <c r="E44" t="s">
        <v>587</v>
      </c>
      <c r="F44" t="s">
        <v>7075</v>
      </c>
      <c r="G44" t="s">
        <v>7517</v>
      </c>
      <c r="H44" t="s">
        <v>7525</v>
      </c>
      <c r="I44" t="s">
        <v>583</v>
      </c>
      <c r="J44" t="s">
        <v>7591</v>
      </c>
      <c r="K44" t="s">
        <v>7592</v>
      </c>
      <c r="L44"/>
      <c r="M44" t="s">
        <v>7510</v>
      </c>
      <c r="N44" t="s">
        <v>7511</v>
      </c>
    </row>
    <row r="45" spans="1:14" x14ac:dyDescent="0.25">
      <c r="A45" t="s">
        <v>600</v>
      </c>
      <c r="B45"/>
      <c r="C45"/>
      <c r="D45" t="s">
        <v>601</v>
      </c>
      <c r="E45" t="s">
        <v>599</v>
      </c>
      <c r="F45" t="s">
        <v>7080</v>
      </c>
      <c r="G45" t="s">
        <v>7564</v>
      </c>
      <c r="H45" t="s">
        <v>7525</v>
      </c>
      <c r="I45" t="s">
        <v>601</v>
      </c>
      <c r="J45" t="s">
        <v>7551</v>
      </c>
      <c r="K45" t="s">
        <v>7593</v>
      </c>
      <c r="L45"/>
      <c r="M45" t="s">
        <v>7510</v>
      </c>
      <c r="N45" t="s">
        <v>7511</v>
      </c>
    </row>
    <row r="46" spans="1:14" x14ac:dyDescent="0.25">
      <c r="A46" t="s">
        <v>198</v>
      </c>
      <c r="B46"/>
      <c r="C46"/>
      <c r="D46" t="s">
        <v>199</v>
      </c>
      <c r="E46" t="s">
        <v>197</v>
      </c>
      <c r="F46" t="s">
        <v>7083</v>
      </c>
      <c r="G46" t="s">
        <v>7517</v>
      </c>
      <c r="H46" t="s">
        <v>7525</v>
      </c>
      <c r="I46" t="s">
        <v>199</v>
      </c>
      <c r="J46" t="s">
        <v>7594</v>
      </c>
      <c r="K46" t="s">
        <v>7595</v>
      </c>
      <c r="L46"/>
      <c r="M46" t="s">
        <v>7510</v>
      </c>
      <c r="N46" t="s">
        <v>7511</v>
      </c>
    </row>
    <row r="47" spans="1:14" x14ac:dyDescent="0.25">
      <c r="A47" t="s">
        <v>3865</v>
      </c>
      <c r="B47"/>
      <c r="C47"/>
      <c r="D47" t="s">
        <v>617</v>
      </c>
      <c r="E47" t="s">
        <v>3864</v>
      </c>
      <c r="F47" t="s">
        <v>7088</v>
      </c>
      <c r="G47" t="s">
        <v>7512</v>
      </c>
      <c r="H47" t="s">
        <v>7532</v>
      </c>
      <c r="I47" t="s">
        <v>617</v>
      </c>
      <c r="J47" t="s">
        <v>7596</v>
      </c>
      <c r="K47" t="s">
        <v>7597</v>
      </c>
      <c r="L47"/>
      <c r="M47" t="s">
        <v>7598</v>
      </c>
      <c r="N47">
        <v>944</v>
      </c>
    </row>
    <row r="48" spans="1:14" x14ac:dyDescent="0.25">
      <c r="A48" t="s">
        <v>616</v>
      </c>
      <c r="B48"/>
      <c r="C48"/>
      <c r="D48" t="s">
        <v>617</v>
      </c>
      <c r="E48" t="s">
        <v>615</v>
      </c>
      <c r="F48" t="s">
        <v>7088</v>
      </c>
      <c r="G48" t="s">
        <v>7512</v>
      </c>
      <c r="H48" t="s">
        <v>7525</v>
      </c>
      <c r="I48" t="s">
        <v>617</v>
      </c>
      <c r="J48" t="s">
        <v>7599</v>
      </c>
      <c r="K48" t="s">
        <v>7600</v>
      </c>
      <c r="L48"/>
      <c r="M48" t="s">
        <v>7510</v>
      </c>
      <c r="N48" t="s">
        <v>7511</v>
      </c>
    </row>
    <row r="49" spans="1:14" x14ac:dyDescent="0.25">
      <c r="A49" t="s">
        <v>3898</v>
      </c>
      <c r="B49"/>
      <c r="C49"/>
      <c r="D49" t="s">
        <v>617</v>
      </c>
      <c r="E49" t="s">
        <v>3897</v>
      </c>
      <c r="F49" t="s">
        <v>7088</v>
      </c>
      <c r="G49" t="s">
        <v>7512</v>
      </c>
      <c r="H49" t="s">
        <v>7553</v>
      </c>
      <c r="I49" t="s">
        <v>617</v>
      </c>
      <c r="J49" t="s">
        <v>7553</v>
      </c>
      <c r="K49" t="s">
        <v>7601</v>
      </c>
      <c r="L49"/>
      <c r="M49" t="s">
        <v>7598</v>
      </c>
      <c r="N49">
        <v>944</v>
      </c>
    </row>
    <row r="50" spans="1:14" x14ac:dyDescent="0.25">
      <c r="A50" t="s">
        <v>1848</v>
      </c>
      <c r="B50"/>
      <c r="C50"/>
      <c r="D50" t="s">
        <v>1810</v>
      </c>
      <c r="E50" t="s">
        <v>1847</v>
      </c>
      <c r="F50" t="s">
        <v>7103</v>
      </c>
      <c r="G50" t="s">
        <v>7517</v>
      </c>
      <c r="H50" t="s">
        <v>7525</v>
      </c>
      <c r="I50" t="s">
        <v>1810</v>
      </c>
      <c r="J50" t="s">
        <v>7594</v>
      </c>
      <c r="K50" t="s">
        <v>7602</v>
      </c>
      <c r="L50"/>
      <c r="M50" t="s">
        <v>7510</v>
      </c>
      <c r="N50" t="s">
        <v>7511</v>
      </c>
    </row>
    <row r="51" spans="1:14" x14ac:dyDescent="0.25">
      <c r="A51" t="s">
        <v>1809</v>
      </c>
      <c r="B51"/>
      <c r="C51"/>
      <c r="D51" t="s">
        <v>1810</v>
      </c>
      <c r="E51" t="s">
        <v>1808</v>
      </c>
      <c r="F51" t="s">
        <v>7103</v>
      </c>
      <c r="G51" t="s">
        <v>7517</v>
      </c>
      <c r="H51" t="s">
        <v>7603</v>
      </c>
      <c r="I51" t="s">
        <v>1810</v>
      </c>
      <c r="J51" t="s">
        <v>7604</v>
      </c>
      <c r="K51" t="s">
        <v>7605</v>
      </c>
      <c r="L51"/>
      <c r="M51" t="s">
        <v>7606</v>
      </c>
      <c r="N51">
        <v>639</v>
      </c>
    </row>
    <row r="52" spans="1:14" x14ac:dyDescent="0.25">
      <c r="A52" t="s">
        <v>204</v>
      </c>
      <c r="B52"/>
      <c r="C52"/>
      <c r="D52" t="s">
        <v>205</v>
      </c>
      <c r="E52" t="s">
        <v>203</v>
      </c>
      <c r="F52" t="s">
        <v>7106</v>
      </c>
      <c r="G52" t="s">
        <v>7512</v>
      </c>
      <c r="H52" t="s">
        <v>7532</v>
      </c>
      <c r="I52" t="s">
        <v>205</v>
      </c>
      <c r="J52" t="s">
        <v>7508</v>
      </c>
      <c r="K52" t="s">
        <v>7607</v>
      </c>
      <c r="L52"/>
      <c r="M52" t="s">
        <v>7510</v>
      </c>
      <c r="N52" t="s">
        <v>7511</v>
      </c>
    </row>
    <row r="53" spans="1:14" x14ac:dyDescent="0.25">
      <c r="A53" t="s">
        <v>211</v>
      </c>
      <c r="B53"/>
      <c r="C53"/>
      <c r="D53" t="s">
        <v>205</v>
      </c>
      <c r="E53" t="s">
        <v>210</v>
      </c>
      <c r="F53" t="s">
        <v>7106</v>
      </c>
      <c r="G53" t="s">
        <v>7512</v>
      </c>
      <c r="H53" t="s">
        <v>7525</v>
      </c>
      <c r="I53" t="s">
        <v>205</v>
      </c>
      <c r="J53" t="s">
        <v>7551</v>
      </c>
      <c r="K53" t="s">
        <v>7608</v>
      </c>
      <c r="L53"/>
      <c r="M53" t="s">
        <v>7510</v>
      </c>
      <c r="N53" t="s">
        <v>7511</v>
      </c>
    </row>
    <row r="54" spans="1:14" x14ac:dyDescent="0.25">
      <c r="A54" t="s">
        <v>130</v>
      </c>
      <c r="B54"/>
      <c r="C54"/>
      <c r="D54" t="s">
        <v>131</v>
      </c>
      <c r="E54" t="s">
        <v>129</v>
      </c>
      <c r="F54" t="s">
        <v>7113</v>
      </c>
      <c r="G54" t="s">
        <v>7512</v>
      </c>
      <c r="H54" t="s">
        <v>7553</v>
      </c>
      <c r="I54" t="s">
        <v>131</v>
      </c>
      <c r="J54" t="s">
        <v>7553</v>
      </c>
      <c r="K54" t="s">
        <v>7609</v>
      </c>
      <c r="L54"/>
      <c r="M54" t="s">
        <v>7510</v>
      </c>
      <c r="N54" t="s">
        <v>7511</v>
      </c>
    </row>
    <row r="55" spans="1:14" x14ac:dyDescent="0.25">
      <c r="A55" t="s">
        <v>620</v>
      </c>
      <c r="B55"/>
      <c r="C55"/>
      <c r="D55" t="s">
        <v>621</v>
      </c>
      <c r="E55" t="s">
        <v>619</v>
      </c>
      <c r="F55" t="s">
        <v>7120</v>
      </c>
      <c r="G55" t="s">
        <v>7512</v>
      </c>
      <c r="H55" t="s">
        <v>7525</v>
      </c>
      <c r="I55" t="s">
        <v>621</v>
      </c>
      <c r="J55" t="s">
        <v>7551</v>
      </c>
      <c r="K55" t="s">
        <v>7610</v>
      </c>
      <c r="L55"/>
      <c r="M55" t="s">
        <v>7510</v>
      </c>
      <c r="N55" t="s">
        <v>7511</v>
      </c>
    </row>
    <row r="56" spans="1:14" x14ac:dyDescent="0.25">
      <c r="A56" t="s">
        <v>1206</v>
      </c>
      <c r="B56"/>
      <c r="C56"/>
      <c r="D56" t="s">
        <v>1207</v>
      </c>
      <c r="E56" t="s">
        <v>1205</v>
      </c>
      <c r="F56" t="s">
        <v>7123</v>
      </c>
      <c r="G56" t="s">
        <v>7512</v>
      </c>
      <c r="H56" t="s">
        <v>7553</v>
      </c>
      <c r="I56" t="s">
        <v>1207</v>
      </c>
      <c r="J56" t="s">
        <v>7553</v>
      </c>
      <c r="K56" t="s">
        <v>7611</v>
      </c>
      <c r="L56"/>
      <c r="M56" t="s">
        <v>7510</v>
      </c>
      <c r="N56" t="s">
        <v>7511</v>
      </c>
    </row>
    <row r="57" spans="1:14" x14ac:dyDescent="0.25">
      <c r="A57" t="s">
        <v>1427</v>
      </c>
      <c r="B57"/>
      <c r="C57"/>
      <c r="D57" t="s">
        <v>1428</v>
      </c>
      <c r="E57" t="s">
        <v>1426</v>
      </c>
      <c r="F57" t="s">
        <v>7126</v>
      </c>
      <c r="G57" t="s">
        <v>7528</v>
      </c>
      <c r="H57" t="s">
        <v>7532</v>
      </c>
      <c r="I57" t="s">
        <v>1428</v>
      </c>
      <c r="J57" t="s">
        <v>7612</v>
      </c>
      <c r="K57" t="s">
        <v>7613</v>
      </c>
      <c r="L57"/>
      <c r="M57" t="s">
        <v>7614</v>
      </c>
      <c r="N57">
        <v>791</v>
      </c>
    </row>
    <row r="58" spans="1:14" x14ac:dyDescent="0.25">
      <c r="A58" t="s">
        <v>1437</v>
      </c>
      <c r="B58"/>
      <c r="C58"/>
      <c r="D58" t="s">
        <v>1428</v>
      </c>
      <c r="E58" t="s">
        <v>1436</v>
      </c>
      <c r="F58" t="s">
        <v>7126</v>
      </c>
      <c r="G58" t="s">
        <v>7528</v>
      </c>
      <c r="H58" t="s">
        <v>7615</v>
      </c>
      <c r="I58" t="s">
        <v>1428</v>
      </c>
      <c r="J58" t="s">
        <v>7616</v>
      </c>
      <c r="K58" t="s">
        <v>7617</v>
      </c>
      <c r="L58"/>
      <c r="M58" t="s">
        <v>7614</v>
      </c>
      <c r="N58">
        <v>791</v>
      </c>
    </row>
    <row r="59" spans="1:14" x14ac:dyDescent="0.25">
      <c r="A59" t="s">
        <v>1446</v>
      </c>
      <c r="B59"/>
      <c r="C59"/>
      <c r="D59" t="s">
        <v>1428</v>
      </c>
      <c r="E59" t="s">
        <v>1445</v>
      </c>
      <c r="F59" t="s">
        <v>7126</v>
      </c>
      <c r="G59" t="s">
        <v>7528</v>
      </c>
      <c r="H59" t="s">
        <v>7525</v>
      </c>
      <c r="I59" t="s">
        <v>1428</v>
      </c>
      <c r="J59" t="s">
        <v>7551</v>
      </c>
      <c r="K59" t="s">
        <v>7618</v>
      </c>
      <c r="L59"/>
      <c r="M59" t="s">
        <v>7614</v>
      </c>
      <c r="N59">
        <v>791</v>
      </c>
    </row>
    <row r="60" spans="1:14" x14ac:dyDescent="0.25">
      <c r="A60" t="s">
        <v>11</v>
      </c>
      <c r="B60"/>
      <c r="C60"/>
      <c r="D60" t="s">
        <v>12</v>
      </c>
      <c r="E60" t="s">
        <v>10</v>
      </c>
      <c r="F60" t="s">
        <v>7131</v>
      </c>
      <c r="G60" t="s">
        <v>7512</v>
      </c>
      <c r="H60" t="s">
        <v>7508</v>
      </c>
      <c r="I60" t="s">
        <v>12</v>
      </c>
      <c r="J60" t="s">
        <v>7508</v>
      </c>
      <c r="K60" t="s">
        <v>7619</v>
      </c>
      <c r="L60"/>
      <c r="M60" t="s">
        <v>7510</v>
      </c>
      <c r="N60" t="s">
        <v>7511</v>
      </c>
    </row>
    <row r="61" spans="1:14" x14ac:dyDescent="0.25">
      <c r="A61" t="s">
        <v>1735</v>
      </c>
      <c r="B61"/>
      <c r="C61"/>
      <c r="D61" t="s">
        <v>489</v>
      </c>
      <c r="E61" t="s">
        <v>1734</v>
      </c>
      <c r="F61" t="s">
        <v>7134</v>
      </c>
      <c r="G61" t="s">
        <v>7507</v>
      </c>
      <c r="H61" t="s">
        <v>7532</v>
      </c>
      <c r="I61" t="s">
        <v>489</v>
      </c>
      <c r="J61" t="s">
        <v>7533</v>
      </c>
      <c r="K61" t="s">
        <v>7620</v>
      </c>
      <c r="L61"/>
      <c r="M61" t="s">
        <v>7510</v>
      </c>
      <c r="N61" t="s">
        <v>7511</v>
      </c>
    </row>
    <row r="62" spans="1:14" x14ac:dyDescent="0.25">
      <c r="A62" t="s">
        <v>488</v>
      </c>
      <c r="B62"/>
      <c r="C62"/>
      <c r="D62" t="s">
        <v>489</v>
      </c>
      <c r="E62" t="s">
        <v>487</v>
      </c>
      <c r="F62" t="s">
        <v>7134</v>
      </c>
      <c r="G62" t="s">
        <v>7507</v>
      </c>
      <c r="H62" t="s">
        <v>7518</v>
      </c>
      <c r="I62" t="s">
        <v>489</v>
      </c>
      <c r="J62" t="s">
        <v>7621</v>
      </c>
      <c r="K62" t="s">
        <v>7622</v>
      </c>
      <c r="L62"/>
      <c r="M62" t="s">
        <v>7510</v>
      </c>
      <c r="N62" t="s">
        <v>7511</v>
      </c>
    </row>
    <row r="63" spans="1:14" x14ac:dyDescent="0.25">
      <c r="A63" t="s">
        <v>496</v>
      </c>
      <c r="B63"/>
      <c r="C63"/>
      <c r="D63" t="s">
        <v>489</v>
      </c>
      <c r="E63" t="s">
        <v>495</v>
      </c>
      <c r="F63" t="s">
        <v>7134</v>
      </c>
      <c r="G63" t="s">
        <v>7507</v>
      </c>
      <c r="H63" t="s">
        <v>7518</v>
      </c>
      <c r="I63" t="s">
        <v>489</v>
      </c>
      <c r="J63" t="s">
        <v>7623</v>
      </c>
      <c r="K63" t="s">
        <v>7624</v>
      </c>
      <c r="L63"/>
      <c r="M63" t="s">
        <v>7510</v>
      </c>
      <c r="N63" t="s">
        <v>7511</v>
      </c>
    </row>
    <row r="64" spans="1:14" x14ac:dyDescent="0.25">
      <c r="A64" t="s">
        <v>3248</v>
      </c>
      <c r="B64"/>
      <c r="C64"/>
      <c r="D64" t="s">
        <v>489</v>
      </c>
      <c r="E64" t="s">
        <v>3247</v>
      </c>
      <c r="F64" t="s">
        <v>7134</v>
      </c>
      <c r="G64" t="s">
        <v>7507</v>
      </c>
      <c r="H64" t="s">
        <v>7518</v>
      </c>
      <c r="I64" t="s">
        <v>489</v>
      </c>
      <c r="J64" t="s">
        <v>7625</v>
      </c>
      <c r="K64" t="s">
        <v>7626</v>
      </c>
      <c r="L64"/>
      <c r="M64" t="s">
        <v>7627</v>
      </c>
      <c r="N64">
        <v>197</v>
      </c>
    </row>
    <row r="65" spans="1:14" x14ac:dyDescent="0.25">
      <c r="A65" t="s">
        <v>924</v>
      </c>
      <c r="B65"/>
      <c r="C65"/>
      <c r="D65" t="s">
        <v>925</v>
      </c>
      <c r="E65" t="s">
        <v>923</v>
      </c>
      <c r="F65" t="s">
        <v>7139</v>
      </c>
      <c r="G65" t="s">
        <v>7512</v>
      </c>
      <c r="H65" t="s">
        <v>7615</v>
      </c>
      <c r="I65" t="s">
        <v>925</v>
      </c>
      <c r="J65" t="s">
        <v>7628</v>
      </c>
      <c r="K65" t="s">
        <v>7629</v>
      </c>
      <c r="L65"/>
      <c r="M65" t="s">
        <v>7585</v>
      </c>
      <c r="N65">
        <v>1036</v>
      </c>
    </row>
    <row r="66" spans="1:14" x14ac:dyDescent="0.25">
      <c r="A66" t="s">
        <v>505</v>
      </c>
      <c r="B66"/>
      <c r="C66"/>
      <c r="D66" t="s">
        <v>506</v>
      </c>
      <c r="E66" t="s">
        <v>504</v>
      </c>
      <c r="F66" t="s">
        <v>7140</v>
      </c>
      <c r="G66" t="s">
        <v>7512</v>
      </c>
      <c r="H66" t="s">
        <v>7525</v>
      </c>
      <c r="I66" t="s">
        <v>506</v>
      </c>
      <c r="J66" t="s">
        <v>7630</v>
      </c>
      <c r="K66" t="s">
        <v>7631</v>
      </c>
      <c r="L66"/>
      <c r="M66" t="s">
        <v>7510</v>
      </c>
      <c r="N66" t="s">
        <v>7511</v>
      </c>
    </row>
    <row r="67" spans="1:14" x14ac:dyDescent="0.25">
      <c r="A67" t="s">
        <v>2021</v>
      </c>
      <c r="B67"/>
      <c r="C67"/>
      <c r="D67" t="s">
        <v>506</v>
      </c>
      <c r="E67" t="s">
        <v>2020</v>
      </c>
      <c r="F67" t="s">
        <v>7140</v>
      </c>
      <c r="G67" t="s">
        <v>7512</v>
      </c>
      <c r="H67" t="s">
        <v>7553</v>
      </c>
      <c r="I67" t="s">
        <v>506</v>
      </c>
      <c r="J67" t="s">
        <v>7632</v>
      </c>
      <c r="K67" t="s">
        <v>7633</v>
      </c>
      <c r="L67"/>
      <c r="M67" t="s">
        <v>7510</v>
      </c>
      <c r="N67" t="s">
        <v>7511</v>
      </c>
    </row>
    <row r="68" spans="1:14" x14ac:dyDescent="0.25">
      <c r="A68" t="s">
        <v>632</v>
      </c>
      <c r="B68"/>
      <c r="C68"/>
      <c r="D68" t="s">
        <v>633</v>
      </c>
      <c r="E68" t="s">
        <v>631</v>
      </c>
      <c r="F68" t="s">
        <v>7143</v>
      </c>
      <c r="G68" t="s">
        <v>7512</v>
      </c>
      <c r="H68" t="s">
        <v>7508</v>
      </c>
      <c r="I68" t="s">
        <v>633</v>
      </c>
      <c r="J68" t="s">
        <v>7634</v>
      </c>
      <c r="K68" t="s">
        <v>7635</v>
      </c>
      <c r="L68"/>
      <c r="M68" t="s">
        <v>7510</v>
      </c>
      <c r="N68" t="s">
        <v>7511</v>
      </c>
    </row>
    <row r="69" spans="1:14" x14ac:dyDescent="0.25">
      <c r="A69" t="s">
        <v>3006</v>
      </c>
      <c r="B69"/>
      <c r="C69"/>
      <c r="D69" t="s">
        <v>3007</v>
      </c>
      <c r="E69" t="s">
        <v>3005</v>
      </c>
      <c r="F69" t="s">
        <v>7144</v>
      </c>
      <c r="G69" t="s">
        <v>7507</v>
      </c>
      <c r="H69" t="s">
        <v>7525</v>
      </c>
      <c r="I69" t="s">
        <v>3007</v>
      </c>
      <c r="J69" t="s">
        <v>7636</v>
      </c>
      <c r="K69" t="s">
        <v>7637</v>
      </c>
      <c r="L69"/>
      <c r="M69" t="s">
        <v>7638</v>
      </c>
      <c r="N69">
        <v>280</v>
      </c>
    </row>
    <row r="70" spans="1:14" x14ac:dyDescent="0.25">
      <c r="A70" t="s">
        <v>1642</v>
      </c>
      <c r="B70"/>
      <c r="C70"/>
      <c r="D70" t="s">
        <v>1643</v>
      </c>
      <c r="E70" t="s">
        <v>1641</v>
      </c>
      <c r="F70" t="s">
        <v>7145</v>
      </c>
      <c r="G70" t="s">
        <v>7512</v>
      </c>
      <c r="H70" t="s">
        <v>7513</v>
      </c>
      <c r="I70" t="s">
        <v>1643</v>
      </c>
      <c r="J70" t="s">
        <v>7639</v>
      </c>
      <c r="K70" t="s">
        <v>7640</v>
      </c>
      <c r="L70"/>
      <c r="M70" t="s">
        <v>7641</v>
      </c>
      <c r="N70">
        <v>730</v>
      </c>
    </row>
    <row r="71" spans="1:14" x14ac:dyDescent="0.25">
      <c r="A71" t="s">
        <v>267</v>
      </c>
      <c r="B71"/>
      <c r="C71"/>
      <c r="D71" t="s">
        <v>268</v>
      </c>
      <c r="E71" t="s">
        <v>266</v>
      </c>
      <c r="F71" t="s">
        <v>7146</v>
      </c>
      <c r="G71" t="s">
        <v>7512</v>
      </c>
      <c r="H71" t="s">
        <v>7532</v>
      </c>
      <c r="I71" t="s">
        <v>268</v>
      </c>
      <c r="J71" t="s">
        <v>7533</v>
      </c>
      <c r="K71" t="s">
        <v>7642</v>
      </c>
      <c r="L71"/>
      <c r="M71" t="s">
        <v>7510</v>
      </c>
      <c r="N71" t="s">
        <v>7511</v>
      </c>
    </row>
    <row r="72" spans="1:14" x14ac:dyDescent="0.25">
      <c r="A72" t="s">
        <v>285</v>
      </c>
      <c r="B72"/>
      <c r="C72"/>
      <c r="D72" t="s">
        <v>268</v>
      </c>
      <c r="E72" t="s">
        <v>284</v>
      </c>
      <c r="F72" t="s">
        <v>7146</v>
      </c>
      <c r="G72" t="s">
        <v>7512</v>
      </c>
      <c r="H72" t="s">
        <v>7518</v>
      </c>
      <c r="I72" t="s">
        <v>268</v>
      </c>
      <c r="J72" t="s">
        <v>7535</v>
      </c>
      <c r="K72" t="s">
        <v>7643</v>
      </c>
      <c r="L72"/>
      <c r="M72" t="s">
        <v>7510</v>
      </c>
      <c r="N72" t="s">
        <v>7511</v>
      </c>
    </row>
    <row r="73" spans="1:14" x14ac:dyDescent="0.25">
      <c r="A73" t="s">
        <v>294</v>
      </c>
      <c r="B73"/>
      <c r="C73"/>
      <c r="D73" t="s">
        <v>268</v>
      </c>
      <c r="E73" t="s">
        <v>293</v>
      </c>
      <c r="F73" t="s">
        <v>7146</v>
      </c>
      <c r="G73" t="s">
        <v>7512</v>
      </c>
      <c r="H73" t="s">
        <v>7518</v>
      </c>
      <c r="I73" t="s">
        <v>268</v>
      </c>
      <c r="J73" t="s">
        <v>7644</v>
      </c>
      <c r="K73" t="s">
        <v>7645</v>
      </c>
      <c r="L73"/>
      <c r="M73" t="s">
        <v>7510</v>
      </c>
      <c r="N73" t="s">
        <v>7511</v>
      </c>
    </row>
    <row r="74" spans="1:14" x14ac:dyDescent="0.25">
      <c r="A74" t="s">
        <v>1493</v>
      </c>
      <c r="B74"/>
      <c r="C74"/>
      <c r="D74" t="s">
        <v>268</v>
      </c>
      <c r="E74" t="s">
        <v>1492</v>
      </c>
      <c r="F74" t="s">
        <v>7146</v>
      </c>
      <c r="G74" t="s">
        <v>7512</v>
      </c>
      <c r="H74" t="s">
        <v>7525</v>
      </c>
      <c r="I74" t="s">
        <v>268</v>
      </c>
      <c r="J74" t="s">
        <v>1492</v>
      </c>
      <c r="K74" t="s">
        <v>7646</v>
      </c>
      <c r="L74"/>
      <c r="M74" t="s">
        <v>7543</v>
      </c>
      <c r="N74">
        <v>761</v>
      </c>
    </row>
    <row r="75" spans="1:14" x14ac:dyDescent="0.25">
      <c r="A75" t="s">
        <v>1191</v>
      </c>
      <c r="B75"/>
      <c r="C75"/>
      <c r="D75" t="s">
        <v>1158</v>
      </c>
      <c r="E75" t="s">
        <v>1190</v>
      </c>
      <c r="F75" t="s">
        <v>7147</v>
      </c>
      <c r="G75" t="s">
        <v>7512</v>
      </c>
      <c r="H75" t="s">
        <v>7508</v>
      </c>
      <c r="I75" t="s">
        <v>1158</v>
      </c>
      <c r="J75" t="s">
        <v>7508</v>
      </c>
      <c r="K75" t="s">
        <v>7647</v>
      </c>
      <c r="L75"/>
      <c r="M75" t="s">
        <v>7510</v>
      </c>
      <c r="N75" t="s">
        <v>7511</v>
      </c>
    </row>
    <row r="76" spans="1:14" x14ac:dyDescent="0.25">
      <c r="A76" t="s">
        <v>1180</v>
      </c>
      <c r="B76"/>
      <c r="C76"/>
      <c r="D76" t="s">
        <v>1158</v>
      </c>
      <c r="E76" t="s">
        <v>1179</v>
      </c>
      <c r="F76" t="s">
        <v>7147</v>
      </c>
      <c r="G76" t="s">
        <v>7512</v>
      </c>
      <c r="H76" t="s">
        <v>7518</v>
      </c>
      <c r="I76" t="s">
        <v>1158</v>
      </c>
      <c r="J76" t="s">
        <v>7648</v>
      </c>
      <c r="K76" t="s">
        <v>7649</v>
      </c>
      <c r="L76"/>
      <c r="M76" t="s">
        <v>7510</v>
      </c>
      <c r="N76" t="s">
        <v>7511</v>
      </c>
    </row>
    <row r="77" spans="1:14" x14ac:dyDescent="0.25">
      <c r="A77" t="s">
        <v>1157</v>
      </c>
      <c r="B77"/>
      <c r="C77"/>
      <c r="D77" t="s">
        <v>1158</v>
      </c>
      <c r="E77" t="s">
        <v>1156</v>
      </c>
      <c r="F77" t="s">
        <v>7147</v>
      </c>
      <c r="G77" t="s">
        <v>7512</v>
      </c>
      <c r="H77" t="s">
        <v>7518</v>
      </c>
      <c r="I77" t="s">
        <v>1158</v>
      </c>
      <c r="J77" t="s">
        <v>7650</v>
      </c>
      <c r="K77" t="s">
        <v>7651</v>
      </c>
      <c r="L77"/>
      <c r="M77" t="s">
        <v>7510</v>
      </c>
      <c r="N77" t="s">
        <v>7511</v>
      </c>
    </row>
    <row r="78" spans="1:14" x14ac:dyDescent="0.25">
      <c r="A78" t="s">
        <v>1507</v>
      </c>
      <c r="B78"/>
      <c r="C78"/>
      <c r="D78" t="s">
        <v>1158</v>
      </c>
      <c r="E78" t="s">
        <v>1506</v>
      </c>
      <c r="F78" t="s">
        <v>7147</v>
      </c>
      <c r="G78" t="s">
        <v>7512</v>
      </c>
      <c r="H78" t="s">
        <v>7615</v>
      </c>
      <c r="I78" t="s">
        <v>1158</v>
      </c>
      <c r="J78" t="s">
        <v>1506</v>
      </c>
      <c r="K78" t="s">
        <v>7652</v>
      </c>
      <c r="L78"/>
      <c r="M78" t="s">
        <v>7543</v>
      </c>
      <c r="N78">
        <v>761</v>
      </c>
    </row>
    <row r="79" spans="1:14" x14ac:dyDescent="0.25">
      <c r="A79" t="s">
        <v>1547</v>
      </c>
      <c r="B79"/>
      <c r="C79"/>
      <c r="D79" t="s">
        <v>1158</v>
      </c>
      <c r="E79" t="s">
        <v>1546</v>
      </c>
      <c r="F79" t="s">
        <v>7147</v>
      </c>
      <c r="G79" t="s">
        <v>7512</v>
      </c>
      <c r="H79" t="s">
        <v>7525</v>
      </c>
      <c r="I79" t="s">
        <v>1158</v>
      </c>
      <c r="J79" t="s">
        <v>7653</v>
      </c>
      <c r="K79" t="s">
        <v>7654</v>
      </c>
      <c r="L79"/>
      <c r="M79" t="s">
        <v>7641</v>
      </c>
      <c r="N79">
        <v>730</v>
      </c>
    </row>
    <row r="80" spans="1:14" x14ac:dyDescent="0.25">
      <c r="A80" t="s">
        <v>31</v>
      </c>
      <c r="B80"/>
      <c r="C80"/>
      <c r="D80" t="s">
        <v>32</v>
      </c>
      <c r="E80" t="s">
        <v>30</v>
      </c>
      <c r="F80" t="s">
        <v>7148</v>
      </c>
      <c r="G80" t="s">
        <v>7528</v>
      </c>
      <c r="H80" t="s">
        <v>7603</v>
      </c>
      <c r="I80" t="s">
        <v>32</v>
      </c>
      <c r="J80" t="s">
        <v>7604</v>
      </c>
      <c r="K80" t="s">
        <v>7655</v>
      </c>
      <c r="L80"/>
      <c r="M80" t="s">
        <v>7510</v>
      </c>
      <c r="N80" t="s">
        <v>7511</v>
      </c>
    </row>
    <row r="81" spans="1:14" x14ac:dyDescent="0.25">
      <c r="A81" t="s">
        <v>218</v>
      </c>
      <c r="B81"/>
      <c r="C81"/>
      <c r="D81" t="s">
        <v>219</v>
      </c>
      <c r="E81" t="s">
        <v>217</v>
      </c>
      <c r="F81" t="s">
        <v>7161</v>
      </c>
      <c r="G81" t="s">
        <v>7507</v>
      </c>
      <c r="H81" t="s">
        <v>7508</v>
      </c>
      <c r="I81" t="s">
        <v>219</v>
      </c>
      <c r="J81" t="s">
        <v>7508</v>
      </c>
      <c r="K81" t="s">
        <v>7656</v>
      </c>
      <c r="L81"/>
      <c r="M81" t="s">
        <v>7510</v>
      </c>
      <c r="N81" t="s">
        <v>7511</v>
      </c>
    </row>
    <row r="82" spans="1:14" x14ac:dyDescent="0.25">
      <c r="A82" t="s">
        <v>873</v>
      </c>
      <c r="B82"/>
      <c r="C82"/>
      <c r="D82" t="s">
        <v>219</v>
      </c>
      <c r="E82" t="s">
        <v>872</v>
      </c>
      <c r="F82" t="s">
        <v>7161</v>
      </c>
      <c r="G82" t="s">
        <v>7507</v>
      </c>
      <c r="H82" t="s">
        <v>7518</v>
      </c>
      <c r="I82" t="s">
        <v>219</v>
      </c>
      <c r="J82" t="s">
        <v>7657</v>
      </c>
      <c r="K82" t="s">
        <v>7658</v>
      </c>
      <c r="L82"/>
      <c r="M82" t="s">
        <v>7659</v>
      </c>
      <c r="N82">
        <v>1064</v>
      </c>
    </row>
    <row r="83" spans="1:14" x14ac:dyDescent="0.25">
      <c r="A83" t="s">
        <v>637</v>
      </c>
      <c r="B83"/>
      <c r="C83"/>
      <c r="D83" t="s">
        <v>638</v>
      </c>
      <c r="E83" t="s">
        <v>636</v>
      </c>
      <c r="F83" t="s">
        <v>7164</v>
      </c>
      <c r="G83" t="s">
        <v>7528</v>
      </c>
      <c r="H83" t="s">
        <v>7525</v>
      </c>
      <c r="I83" t="s">
        <v>638</v>
      </c>
      <c r="J83" t="s">
        <v>7529</v>
      </c>
      <c r="K83" t="s">
        <v>7660</v>
      </c>
      <c r="L83"/>
      <c r="M83" t="s">
        <v>7510</v>
      </c>
      <c r="N83" t="s">
        <v>7511</v>
      </c>
    </row>
    <row r="84" spans="1:14" x14ac:dyDescent="0.25">
      <c r="A84" t="s">
        <v>6023</v>
      </c>
      <c r="B84"/>
      <c r="C84"/>
      <c r="D84" t="s">
        <v>979</v>
      </c>
      <c r="E84" t="s">
        <v>6022</v>
      </c>
      <c r="F84" t="s">
        <v>7165</v>
      </c>
      <c r="G84" t="s">
        <v>7507</v>
      </c>
      <c r="H84" t="s">
        <v>7532</v>
      </c>
      <c r="I84" t="s">
        <v>979</v>
      </c>
      <c r="J84" t="s">
        <v>7533</v>
      </c>
      <c r="K84" t="s">
        <v>7661</v>
      </c>
      <c r="L84"/>
      <c r="M84" t="s">
        <v>7510</v>
      </c>
      <c r="N84" t="s">
        <v>7511</v>
      </c>
    </row>
    <row r="85" spans="1:14" x14ac:dyDescent="0.25">
      <c r="A85" t="s">
        <v>978</v>
      </c>
      <c r="B85"/>
      <c r="C85"/>
      <c r="D85" t="s">
        <v>979</v>
      </c>
      <c r="E85" t="s">
        <v>977</v>
      </c>
      <c r="F85" t="s">
        <v>7165</v>
      </c>
      <c r="G85" t="s">
        <v>7507</v>
      </c>
      <c r="H85" t="s">
        <v>7518</v>
      </c>
      <c r="I85" t="s">
        <v>979</v>
      </c>
      <c r="J85" t="s">
        <v>7662</v>
      </c>
      <c r="K85" t="s">
        <v>7663</v>
      </c>
      <c r="L85"/>
      <c r="M85" t="s">
        <v>7510</v>
      </c>
      <c r="N85" t="s">
        <v>7511</v>
      </c>
    </row>
    <row r="86" spans="1:14" x14ac:dyDescent="0.25">
      <c r="A86" t="s">
        <v>6070</v>
      </c>
      <c r="B86"/>
      <c r="C86"/>
      <c r="D86" t="s">
        <v>979</v>
      </c>
      <c r="E86" t="s">
        <v>6069</v>
      </c>
      <c r="F86" t="s">
        <v>7165</v>
      </c>
      <c r="G86" t="s">
        <v>7507</v>
      </c>
      <c r="H86" t="s">
        <v>7664</v>
      </c>
      <c r="I86" t="s">
        <v>979</v>
      </c>
      <c r="J86" t="s">
        <v>7665</v>
      </c>
      <c r="K86" t="s">
        <v>7666</v>
      </c>
      <c r="L86"/>
      <c r="M86" t="s">
        <v>7667</v>
      </c>
      <c r="N86">
        <v>12</v>
      </c>
    </row>
    <row r="87" spans="1:14" x14ac:dyDescent="0.25">
      <c r="A87" t="s">
        <v>80</v>
      </c>
      <c r="B87"/>
      <c r="C87"/>
      <c r="D87" t="s">
        <v>81</v>
      </c>
      <c r="E87" t="s">
        <v>79</v>
      </c>
      <c r="F87" t="s">
        <v>7172</v>
      </c>
      <c r="G87" t="s">
        <v>7507</v>
      </c>
      <c r="H87" t="s">
        <v>7508</v>
      </c>
      <c r="I87" t="s">
        <v>81</v>
      </c>
      <c r="J87" t="s">
        <v>7508</v>
      </c>
      <c r="K87" t="s">
        <v>7668</v>
      </c>
      <c r="L87"/>
      <c r="M87" t="s">
        <v>7510</v>
      </c>
      <c r="N87" t="s">
        <v>7511</v>
      </c>
    </row>
    <row r="88" spans="1:14" x14ac:dyDescent="0.25">
      <c r="A88" t="s">
        <v>231</v>
      </c>
      <c r="B88"/>
      <c r="C88"/>
      <c r="D88" t="s">
        <v>232</v>
      </c>
      <c r="E88" t="s">
        <v>230</v>
      </c>
      <c r="F88" t="s">
        <v>7177</v>
      </c>
      <c r="G88" t="s">
        <v>7517</v>
      </c>
      <c r="H88" t="s">
        <v>7518</v>
      </c>
      <c r="I88" t="s">
        <v>232</v>
      </c>
      <c r="J88" t="s">
        <v>7518</v>
      </c>
      <c r="K88" t="s">
        <v>7669</v>
      </c>
      <c r="L88"/>
      <c r="M88" t="s">
        <v>7510</v>
      </c>
      <c r="N88" t="s">
        <v>7511</v>
      </c>
    </row>
    <row r="89" spans="1:14" x14ac:dyDescent="0.25">
      <c r="A89" t="s">
        <v>914</v>
      </c>
      <c r="B89"/>
      <c r="C89"/>
      <c r="D89" t="s">
        <v>915</v>
      </c>
      <c r="E89" t="s">
        <v>913</v>
      </c>
      <c r="F89" t="s">
        <v>7670</v>
      </c>
      <c r="G89" t="s">
        <v>7671</v>
      </c>
      <c r="H89" t="s">
        <v>7672</v>
      </c>
      <c r="I89" t="s">
        <v>1158</v>
      </c>
      <c r="J89" t="s">
        <v>7673</v>
      </c>
      <c r="K89" t="s">
        <v>7674</v>
      </c>
      <c r="L89"/>
      <c r="M89" t="s">
        <v>7585</v>
      </c>
      <c r="N89">
        <v>1036</v>
      </c>
    </row>
    <row r="90" spans="1:14" x14ac:dyDescent="0.25">
      <c r="A90" t="s">
        <v>1075</v>
      </c>
      <c r="B90"/>
      <c r="C90"/>
      <c r="D90" t="s">
        <v>1076</v>
      </c>
      <c r="E90" t="s">
        <v>1074</v>
      </c>
      <c r="F90" t="s">
        <v>7675</v>
      </c>
      <c r="G90" t="s">
        <v>7676</v>
      </c>
      <c r="H90" t="s">
        <v>7672</v>
      </c>
      <c r="I90" t="s">
        <v>103</v>
      </c>
      <c r="J90" t="s">
        <v>1074</v>
      </c>
      <c r="K90" t="s">
        <v>7677</v>
      </c>
      <c r="L90"/>
      <c r="M90" t="s">
        <v>7549</v>
      </c>
      <c r="N90">
        <v>1005</v>
      </c>
    </row>
    <row r="91" spans="1:14" x14ac:dyDescent="0.25">
      <c r="A91" t="s">
        <v>987</v>
      </c>
      <c r="B91"/>
      <c r="C91"/>
      <c r="D91" t="s">
        <v>988</v>
      </c>
      <c r="E91" t="s">
        <v>986</v>
      </c>
      <c r="F91" t="s">
        <v>7678</v>
      </c>
      <c r="G91" t="s">
        <v>7679</v>
      </c>
      <c r="H91" t="s">
        <v>7672</v>
      </c>
      <c r="I91" t="s">
        <v>940</v>
      </c>
      <c r="J91" t="s">
        <v>986</v>
      </c>
      <c r="K91" t="s">
        <v>7680</v>
      </c>
      <c r="L91"/>
      <c r="M91" t="s">
        <v>7549</v>
      </c>
      <c r="N91">
        <v>1005</v>
      </c>
    </row>
    <row r="92" spans="1:14" x14ac:dyDescent="0.25">
      <c r="A92" t="s">
        <v>1113</v>
      </c>
      <c r="B92"/>
      <c r="C92"/>
      <c r="D92" t="s">
        <v>1114</v>
      </c>
      <c r="E92" t="s">
        <v>1112</v>
      </c>
      <c r="F92" t="s">
        <v>7681</v>
      </c>
      <c r="G92" t="s">
        <v>7682</v>
      </c>
      <c r="H92" t="s">
        <v>7672</v>
      </c>
      <c r="I92" t="s">
        <v>145</v>
      </c>
      <c r="J92" t="s">
        <v>1112</v>
      </c>
      <c r="K92" t="s">
        <v>7683</v>
      </c>
      <c r="L92"/>
      <c r="M92" t="s">
        <v>7684</v>
      </c>
      <c r="N92">
        <v>975</v>
      </c>
    </row>
    <row r="93" spans="1:14" x14ac:dyDescent="0.25">
      <c r="A93" t="s">
        <v>1101</v>
      </c>
      <c r="B93"/>
      <c r="C93"/>
      <c r="D93" t="s">
        <v>1102</v>
      </c>
      <c r="E93" t="s">
        <v>1100</v>
      </c>
      <c r="F93" t="s">
        <v>7685</v>
      </c>
      <c r="G93" t="s">
        <v>7686</v>
      </c>
      <c r="H93" t="s">
        <v>7672</v>
      </c>
      <c r="I93" t="s">
        <v>755</v>
      </c>
      <c r="J93" t="s">
        <v>1100</v>
      </c>
      <c r="K93" t="s">
        <v>7687</v>
      </c>
      <c r="L93"/>
      <c r="M93" t="s">
        <v>7684</v>
      </c>
      <c r="N93">
        <v>975</v>
      </c>
    </row>
    <row r="94" spans="1:14" x14ac:dyDescent="0.25">
      <c r="A94" t="s">
        <v>1010</v>
      </c>
      <c r="B94"/>
      <c r="C94"/>
      <c r="D94" t="s">
        <v>1011</v>
      </c>
      <c r="E94" t="s">
        <v>1009</v>
      </c>
      <c r="F94" t="s">
        <v>7688</v>
      </c>
      <c r="G94" t="s">
        <v>7689</v>
      </c>
      <c r="H94" t="s">
        <v>7672</v>
      </c>
      <c r="I94" t="s">
        <v>551</v>
      </c>
      <c r="J94" t="s">
        <v>1009</v>
      </c>
      <c r="K94" t="s">
        <v>7690</v>
      </c>
      <c r="L94"/>
      <c r="M94" t="s">
        <v>7549</v>
      </c>
      <c r="N94">
        <v>1005</v>
      </c>
    </row>
    <row r="95" spans="1:14" x14ac:dyDescent="0.25">
      <c r="A95" t="s">
        <v>1031</v>
      </c>
      <c r="B95"/>
      <c r="C95"/>
      <c r="D95" t="s">
        <v>1032</v>
      </c>
      <c r="E95" t="s">
        <v>1030</v>
      </c>
      <c r="F95" t="s">
        <v>7691</v>
      </c>
      <c r="G95" t="s">
        <v>7692</v>
      </c>
      <c r="H95" t="s">
        <v>7672</v>
      </c>
      <c r="I95" t="s">
        <v>551</v>
      </c>
      <c r="J95" t="s">
        <v>1030</v>
      </c>
      <c r="K95" t="s">
        <v>7693</v>
      </c>
      <c r="L95"/>
      <c r="M95" t="s">
        <v>7549</v>
      </c>
      <c r="N95">
        <v>1005</v>
      </c>
    </row>
    <row r="96" spans="1:14" x14ac:dyDescent="0.25">
      <c r="A96" t="s">
        <v>1085</v>
      </c>
      <c r="B96"/>
      <c r="C96"/>
      <c r="D96" t="s">
        <v>1086</v>
      </c>
      <c r="E96" t="s">
        <v>1084</v>
      </c>
      <c r="F96" t="s">
        <v>7694</v>
      </c>
      <c r="G96" t="s">
        <v>7679</v>
      </c>
      <c r="H96" t="s">
        <v>7672</v>
      </c>
      <c r="I96" t="s">
        <v>192</v>
      </c>
      <c r="J96" t="s">
        <v>1084</v>
      </c>
      <c r="K96" t="s">
        <v>7695</v>
      </c>
      <c r="L96"/>
      <c r="M96" t="s">
        <v>7549</v>
      </c>
      <c r="N96">
        <v>1005</v>
      </c>
    </row>
    <row r="97" spans="1:14" x14ac:dyDescent="0.25">
      <c r="A97" t="s">
        <v>1660</v>
      </c>
      <c r="B97"/>
      <c r="C97"/>
      <c r="D97" t="s">
        <v>1661</v>
      </c>
      <c r="E97" t="s">
        <v>1659</v>
      </c>
      <c r="F97" t="s">
        <v>7696</v>
      </c>
      <c r="G97" t="s">
        <v>7697</v>
      </c>
      <c r="H97" t="s">
        <v>7672</v>
      </c>
      <c r="I97" t="s">
        <v>131</v>
      </c>
      <c r="J97" t="s">
        <v>1659</v>
      </c>
      <c r="K97" t="s">
        <v>7698</v>
      </c>
      <c r="L97"/>
      <c r="M97" t="s">
        <v>7699</v>
      </c>
      <c r="N97">
        <v>699</v>
      </c>
    </row>
    <row r="98" spans="1:14" x14ac:dyDescent="0.25">
      <c r="A98" t="s">
        <v>2175</v>
      </c>
      <c r="B98"/>
      <c r="C98"/>
      <c r="D98" t="s">
        <v>2176</v>
      </c>
      <c r="E98" t="s">
        <v>2174</v>
      </c>
      <c r="F98" t="s">
        <v>7700</v>
      </c>
      <c r="G98" t="s">
        <v>7701</v>
      </c>
      <c r="H98" t="s">
        <v>7672</v>
      </c>
      <c r="I98" t="s">
        <v>2143</v>
      </c>
      <c r="J98" t="s">
        <v>7702</v>
      </c>
      <c r="K98" t="s">
        <v>7703</v>
      </c>
      <c r="L98"/>
      <c r="M98" t="s">
        <v>7704</v>
      </c>
      <c r="N98">
        <v>428</v>
      </c>
    </row>
    <row r="99" spans="1:14" x14ac:dyDescent="0.25">
      <c r="A99" t="s">
        <v>644</v>
      </c>
      <c r="B99"/>
      <c r="C99"/>
      <c r="D99" t="s">
        <v>645</v>
      </c>
      <c r="E99" t="s">
        <v>643</v>
      </c>
      <c r="F99" t="s">
        <v>7186</v>
      </c>
      <c r="G99" t="s">
        <v>7512</v>
      </c>
      <c r="H99" t="s">
        <v>7525</v>
      </c>
      <c r="I99" t="s">
        <v>645</v>
      </c>
      <c r="J99" t="s">
        <v>561</v>
      </c>
      <c r="K99" t="s">
        <v>7705</v>
      </c>
      <c r="L99"/>
      <c r="M99" t="s">
        <v>7510</v>
      </c>
      <c r="N99" t="s">
        <v>7511</v>
      </c>
    </row>
    <row r="100" spans="1:14" x14ac:dyDescent="0.25">
      <c r="A100" t="s">
        <v>671</v>
      </c>
      <c r="B100"/>
      <c r="C100"/>
      <c r="D100" t="s">
        <v>672</v>
      </c>
      <c r="E100" t="s">
        <v>670</v>
      </c>
      <c r="F100" t="s">
        <v>7189</v>
      </c>
      <c r="G100" t="s">
        <v>7512</v>
      </c>
      <c r="H100" t="s">
        <v>7532</v>
      </c>
      <c r="I100" t="s">
        <v>672</v>
      </c>
      <c r="J100" t="s">
        <v>7508</v>
      </c>
      <c r="K100" t="s">
        <v>7706</v>
      </c>
      <c r="L100"/>
      <c r="M100" t="s">
        <v>7510</v>
      </c>
      <c r="N100" t="s">
        <v>7511</v>
      </c>
    </row>
    <row r="101" spans="1:14" x14ac:dyDescent="0.25">
      <c r="A101" t="s">
        <v>1651</v>
      </c>
      <c r="B101"/>
      <c r="C101"/>
      <c r="D101" t="s">
        <v>672</v>
      </c>
      <c r="E101" t="s">
        <v>1650</v>
      </c>
      <c r="F101" t="s">
        <v>7189</v>
      </c>
      <c r="G101" t="s">
        <v>7512</v>
      </c>
      <c r="H101" t="s">
        <v>7525</v>
      </c>
      <c r="I101" t="s">
        <v>672</v>
      </c>
      <c r="J101" t="s">
        <v>561</v>
      </c>
      <c r="K101" t="s">
        <v>7707</v>
      </c>
      <c r="L101"/>
      <c r="M101" t="s">
        <v>7641</v>
      </c>
      <c r="N101">
        <v>730</v>
      </c>
    </row>
    <row r="102" spans="1:14" x14ac:dyDescent="0.25">
      <c r="A102" t="s">
        <v>2011</v>
      </c>
      <c r="B102"/>
      <c r="C102"/>
      <c r="D102" t="s">
        <v>672</v>
      </c>
      <c r="E102" t="s">
        <v>2010</v>
      </c>
      <c r="F102" t="s">
        <v>7189</v>
      </c>
      <c r="G102" t="s">
        <v>7512</v>
      </c>
      <c r="H102" t="s">
        <v>7567</v>
      </c>
      <c r="I102" t="s">
        <v>672</v>
      </c>
      <c r="J102" t="s">
        <v>7568</v>
      </c>
      <c r="K102" t="s">
        <v>7708</v>
      </c>
      <c r="L102"/>
      <c r="M102" t="s">
        <v>7709</v>
      </c>
      <c r="N102">
        <v>517</v>
      </c>
    </row>
    <row r="103" spans="1:14" x14ac:dyDescent="0.25">
      <c r="A103" t="s">
        <v>2296</v>
      </c>
      <c r="B103"/>
      <c r="C103"/>
      <c r="D103" t="s">
        <v>672</v>
      </c>
      <c r="E103" t="s">
        <v>2295</v>
      </c>
      <c r="F103" t="s">
        <v>7189</v>
      </c>
      <c r="G103" t="s">
        <v>7512</v>
      </c>
      <c r="H103" t="s">
        <v>7525</v>
      </c>
      <c r="I103" t="s">
        <v>672</v>
      </c>
      <c r="J103" t="s">
        <v>7710</v>
      </c>
      <c r="K103" t="s">
        <v>7711</v>
      </c>
      <c r="L103"/>
      <c r="M103" t="s">
        <v>7712</v>
      </c>
      <c r="N103">
        <v>358</v>
      </c>
    </row>
    <row r="104" spans="1:14" x14ac:dyDescent="0.25">
      <c r="A104" t="s">
        <v>3080</v>
      </c>
      <c r="B104"/>
      <c r="C104"/>
      <c r="D104" t="s">
        <v>672</v>
      </c>
      <c r="E104" t="s">
        <v>3079</v>
      </c>
      <c r="F104" t="s">
        <v>7189</v>
      </c>
      <c r="G104" t="s">
        <v>7512</v>
      </c>
      <c r="H104" t="s">
        <v>7615</v>
      </c>
      <c r="I104" t="s">
        <v>672</v>
      </c>
      <c r="J104" t="s">
        <v>7713</v>
      </c>
      <c r="K104" t="s">
        <v>7714</v>
      </c>
      <c r="L104"/>
      <c r="M104" t="s">
        <v>7715</v>
      </c>
      <c r="N104">
        <v>248</v>
      </c>
    </row>
    <row r="105" spans="1:14" x14ac:dyDescent="0.25">
      <c r="A105" t="s">
        <v>53</v>
      </c>
      <c r="B105"/>
      <c r="C105"/>
      <c r="D105" t="s">
        <v>54</v>
      </c>
      <c r="E105" t="s">
        <v>52</v>
      </c>
      <c r="F105" t="s">
        <v>7190</v>
      </c>
      <c r="G105" t="s">
        <v>7512</v>
      </c>
      <c r="H105" t="s">
        <v>7553</v>
      </c>
      <c r="I105" t="s">
        <v>54</v>
      </c>
      <c r="J105" t="s">
        <v>7553</v>
      </c>
      <c r="K105" t="s">
        <v>7716</v>
      </c>
      <c r="L105"/>
      <c r="M105" t="s">
        <v>7510</v>
      </c>
      <c r="N105" t="s">
        <v>7511</v>
      </c>
    </row>
    <row r="106" spans="1:14" x14ac:dyDescent="0.25">
      <c r="A106" t="s">
        <v>377</v>
      </c>
      <c r="B106"/>
      <c r="C106"/>
      <c r="D106" t="s">
        <v>378</v>
      </c>
      <c r="E106" t="s">
        <v>376</v>
      </c>
      <c r="F106" t="s">
        <v>7197</v>
      </c>
      <c r="G106" t="s">
        <v>7528</v>
      </c>
      <c r="H106" t="s">
        <v>7508</v>
      </c>
      <c r="I106" t="s">
        <v>378</v>
      </c>
      <c r="J106" t="s">
        <v>7508</v>
      </c>
      <c r="K106" t="s">
        <v>7717</v>
      </c>
      <c r="L106"/>
      <c r="M106" t="s">
        <v>7510</v>
      </c>
      <c r="N106" t="s">
        <v>7511</v>
      </c>
    </row>
    <row r="107" spans="1:14" x14ac:dyDescent="0.25">
      <c r="A107" t="s">
        <v>166</v>
      </c>
      <c r="B107"/>
      <c r="C107"/>
      <c r="D107" t="s">
        <v>167</v>
      </c>
      <c r="E107" t="s">
        <v>165</v>
      </c>
      <c r="F107" t="s">
        <v>7198</v>
      </c>
      <c r="G107" t="s">
        <v>7512</v>
      </c>
      <c r="H107" t="s">
        <v>7508</v>
      </c>
      <c r="I107" t="s">
        <v>167</v>
      </c>
      <c r="J107" t="s">
        <v>7508</v>
      </c>
      <c r="K107" t="s">
        <v>7718</v>
      </c>
      <c r="L107"/>
      <c r="M107" t="s">
        <v>7510</v>
      </c>
      <c r="N107" t="s">
        <v>7511</v>
      </c>
    </row>
    <row r="108" spans="1:14" x14ac:dyDescent="0.25">
      <c r="A108" t="s">
        <v>1057</v>
      </c>
      <c r="B108"/>
      <c r="C108"/>
      <c r="D108" t="s">
        <v>167</v>
      </c>
      <c r="E108" t="s">
        <v>1056</v>
      </c>
      <c r="F108" t="s">
        <v>7198</v>
      </c>
      <c r="G108" t="s">
        <v>7512</v>
      </c>
      <c r="H108" t="s">
        <v>7525</v>
      </c>
      <c r="I108" t="s">
        <v>167</v>
      </c>
      <c r="J108" t="s">
        <v>7551</v>
      </c>
      <c r="K108" t="s">
        <v>7719</v>
      </c>
      <c r="L108"/>
      <c r="M108" t="s">
        <v>7549</v>
      </c>
      <c r="N108">
        <v>1005</v>
      </c>
    </row>
    <row r="109" spans="1:14" x14ac:dyDescent="0.25">
      <c r="A109" t="s">
        <v>5751</v>
      </c>
      <c r="B109"/>
      <c r="C109"/>
      <c r="D109" t="s">
        <v>167</v>
      </c>
      <c r="E109" t="s">
        <v>5750</v>
      </c>
      <c r="F109" t="s">
        <v>7198</v>
      </c>
      <c r="G109" t="s">
        <v>7512</v>
      </c>
      <c r="H109" t="s">
        <v>7553</v>
      </c>
      <c r="I109" t="s">
        <v>167</v>
      </c>
      <c r="J109" t="s">
        <v>7553</v>
      </c>
      <c r="K109" t="s">
        <v>7720</v>
      </c>
      <c r="L109"/>
      <c r="M109" t="s">
        <v>7721</v>
      </c>
      <c r="N109">
        <v>37</v>
      </c>
    </row>
    <row r="110" spans="1:14" x14ac:dyDescent="0.25">
      <c r="A110" t="s">
        <v>516</v>
      </c>
      <c r="B110"/>
      <c r="C110"/>
      <c r="D110" t="s">
        <v>517</v>
      </c>
      <c r="E110" t="s">
        <v>515</v>
      </c>
      <c r="F110" t="s">
        <v>7201</v>
      </c>
      <c r="G110" t="s">
        <v>7512</v>
      </c>
      <c r="H110" t="s">
        <v>7508</v>
      </c>
      <c r="I110" t="s">
        <v>517</v>
      </c>
      <c r="J110" t="s">
        <v>7508</v>
      </c>
      <c r="K110" t="s">
        <v>7722</v>
      </c>
      <c r="L110"/>
      <c r="M110" t="s">
        <v>7510</v>
      </c>
      <c r="N110" t="s">
        <v>7511</v>
      </c>
    </row>
    <row r="111" spans="1:14" x14ac:dyDescent="0.25">
      <c r="A111" t="s">
        <v>1667</v>
      </c>
      <c r="B111"/>
      <c r="C111"/>
      <c r="D111" t="s">
        <v>1668</v>
      </c>
      <c r="E111" t="s">
        <v>1666</v>
      </c>
      <c r="F111" t="s">
        <v>7212</v>
      </c>
      <c r="G111" t="s">
        <v>7512</v>
      </c>
      <c r="H111" t="s">
        <v>7513</v>
      </c>
      <c r="I111" t="s">
        <v>1668</v>
      </c>
      <c r="J111" t="s">
        <v>7639</v>
      </c>
      <c r="K111" t="s">
        <v>7723</v>
      </c>
      <c r="L111"/>
      <c r="M111" t="s">
        <v>7724</v>
      </c>
      <c r="N111">
        <v>415</v>
      </c>
    </row>
    <row r="112" spans="1:14" x14ac:dyDescent="0.25">
      <c r="A112" t="s">
        <v>144</v>
      </c>
      <c r="B112"/>
      <c r="C112"/>
      <c r="D112" t="s">
        <v>145</v>
      </c>
      <c r="E112" t="s">
        <v>143</v>
      </c>
      <c r="F112" t="s">
        <v>7215</v>
      </c>
      <c r="G112" t="s">
        <v>7517</v>
      </c>
      <c r="H112" t="s">
        <v>7508</v>
      </c>
      <c r="I112" t="s">
        <v>145</v>
      </c>
      <c r="J112" t="s">
        <v>7518</v>
      </c>
      <c r="K112" t="s">
        <v>7725</v>
      </c>
      <c r="L112"/>
      <c r="M112" t="s">
        <v>7510</v>
      </c>
      <c r="N112" t="s">
        <v>7511</v>
      </c>
    </row>
    <row r="113" spans="1:14" x14ac:dyDescent="0.25">
      <c r="A113" t="s">
        <v>2311</v>
      </c>
      <c r="B113"/>
      <c r="C113"/>
      <c r="D113" t="s">
        <v>677</v>
      </c>
      <c r="E113" t="s">
        <v>2310</v>
      </c>
      <c r="F113" t="s">
        <v>7216</v>
      </c>
      <c r="G113" t="s">
        <v>7512</v>
      </c>
      <c r="H113" t="s">
        <v>7532</v>
      </c>
      <c r="I113" t="s">
        <v>677</v>
      </c>
      <c r="J113" t="s">
        <v>7508</v>
      </c>
      <c r="K113" t="s">
        <v>7726</v>
      </c>
      <c r="L113"/>
      <c r="M113" t="s">
        <v>7510</v>
      </c>
      <c r="N113" t="s">
        <v>7511</v>
      </c>
    </row>
    <row r="114" spans="1:14" x14ac:dyDescent="0.25">
      <c r="A114" t="s">
        <v>676</v>
      </c>
      <c r="B114"/>
      <c r="C114"/>
      <c r="D114" t="s">
        <v>677</v>
      </c>
      <c r="E114" t="s">
        <v>675</v>
      </c>
      <c r="F114" t="s">
        <v>7216</v>
      </c>
      <c r="G114" t="s">
        <v>7512</v>
      </c>
      <c r="H114" t="s">
        <v>7518</v>
      </c>
      <c r="I114" t="s">
        <v>677</v>
      </c>
      <c r="J114" t="s">
        <v>7650</v>
      </c>
      <c r="K114" t="s">
        <v>7727</v>
      </c>
      <c r="L114"/>
      <c r="M114" t="s">
        <v>7510</v>
      </c>
      <c r="N114" t="s">
        <v>7511</v>
      </c>
    </row>
    <row r="115" spans="1:14" x14ac:dyDescent="0.25">
      <c r="A115" t="s">
        <v>692</v>
      </c>
      <c r="B115"/>
      <c r="C115"/>
      <c r="D115" t="s">
        <v>677</v>
      </c>
      <c r="E115" t="s">
        <v>691</v>
      </c>
      <c r="F115" t="s">
        <v>7216</v>
      </c>
      <c r="G115" t="s">
        <v>7512</v>
      </c>
      <c r="H115" t="s">
        <v>7525</v>
      </c>
      <c r="I115" t="s">
        <v>677</v>
      </c>
      <c r="J115" t="s">
        <v>7539</v>
      </c>
      <c r="K115" t="s">
        <v>7728</v>
      </c>
      <c r="L115"/>
      <c r="M115" t="s">
        <v>7510</v>
      </c>
      <c r="N115" t="s">
        <v>7511</v>
      </c>
    </row>
    <row r="116" spans="1:14" x14ac:dyDescent="0.25">
      <c r="A116" t="s">
        <v>707</v>
      </c>
      <c r="B116"/>
      <c r="C116"/>
      <c r="D116" t="s">
        <v>677</v>
      </c>
      <c r="E116" t="s">
        <v>706</v>
      </c>
      <c r="F116" t="s">
        <v>7216</v>
      </c>
      <c r="G116" t="s">
        <v>7512</v>
      </c>
      <c r="H116" t="s">
        <v>7525</v>
      </c>
      <c r="I116" t="s">
        <v>677</v>
      </c>
      <c r="J116" t="s">
        <v>7729</v>
      </c>
      <c r="K116" t="s">
        <v>7730</v>
      </c>
      <c r="L116"/>
      <c r="M116" t="s">
        <v>7510</v>
      </c>
      <c r="N116" t="s">
        <v>7511</v>
      </c>
    </row>
    <row r="117" spans="1:14" x14ac:dyDescent="0.25">
      <c r="A117" t="s">
        <v>719</v>
      </c>
      <c r="B117"/>
      <c r="C117"/>
      <c r="D117" t="s">
        <v>677</v>
      </c>
      <c r="E117" t="s">
        <v>718</v>
      </c>
      <c r="F117" t="s">
        <v>7216</v>
      </c>
      <c r="G117" t="s">
        <v>7512</v>
      </c>
      <c r="H117" t="s">
        <v>7518</v>
      </c>
      <c r="I117" t="s">
        <v>677</v>
      </c>
      <c r="J117" t="s">
        <v>7731</v>
      </c>
      <c r="K117" t="s">
        <v>7732</v>
      </c>
      <c r="L117"/>
      <c r="M117" t="s">
        <v>7510</v>
      </c>
      <c r="N117" t="s">
        <v>7511</v>
      </c>
    </row>
    <row r="118" spans="1:14" x14ac:dyDescent="0.25">
      <c r="A118" t="s">
        <v>383</v>
      </c>
      <c r="B118"/>
      <c r="C118"/>
      <c r="D118" t="s">
        <v>384</v>
      </c>
      <c r="E118" t="s">
        <v>382</v>
      </c>
      <c r="F118" t="s">
        <v>7219</v>
      </c>
      <c r="G118" t="s">
        <v>7507</v>
      </c>
      <c r="H118" t="s">
        <v>7532</v>
      </c>
      <c r="I118" t="s">
        <v>384</v>
      </c>
      <c r="J118" t="s">
        <v>7533</v>
      </c>
      <c r="K118" t="s">
        <v>7733</v>
      </c>
      <c r="L118"/>
      <c r="M118" t="s">
        <v>7510</v>
      </c>
      <c r="N118" t="s">
        <v>7511</v>
      </c>
    </row>
    <row r="119" spans="1:14" x14ac:dyDescent="0.25">
      <c r="A119" t="s">
        <v>396</v>
      </c>
      <c r="B119"/>
      <c r="C119"/>
      <c r="D119" t="s">
        <v>384</v>
      </c>
      <c r="E119" t="s">
        <v>395</v>
      </c>
      <c r="F119" t="s">
        <v>7219</v>
      </c>
      <c r="G119" t="s">
        <v>7507</v>
      </c>
      <c r="H119" t="s">
        <v>7518</v>
      </c>
      <c r="I119" t="s">
        <v>384</v>
      </c>
      <c r="J119" t="s">
        <v>7518</v>
      </c>
      <c r="K119" t="s">
        <v>7734</v>
      </c>
      <c r="L119"/>
      <c r="M119" t="s">
        <v>7510</v>
      </c>
      <c r="N119" t="s">
        <v>7511</v>
      </c>
    </row>
    <row r="120" spans="1:14" x14ac:dyDescent="0.25">
      <c r="A120" t="s">
        <v>406</v>
      </c>
      <c r="B120"/>
      <c r="C120"/>
      <c r="D120" t="s">
        <v>384</v>
      </c>
      <c r="E120" t="s">
        <v>405</v>
      </c>
      <c r="F120" t="s">
        <v>7219</v>
      </c>
      <c r="G120" t="s">
        <v>7507</v>
      </c>
      <c r="H120" t="s">
        <v>7525</v>
      </c>
      <c r="I120" t="s">
        <v>384</v>
      </c>
      <c r="J120" t="s">
        <v>561</v>
      </c>
      <c r="K120" t="s">
        <v>7735</v>
      </c>
      <c r="L120"/>
      <c r="M120" t="s">
        <v>7510</v>
      </c>
      <c r="N120" t="s">
        <v>7511</v>
      </c>
    </row>
    <row r="121" spans="1:14" x14ac:dyDescent="0.25">
      <c r="A121" t="s">
        <v>897</v>
      </c>
      <c r="B121"/>
      <c r="C121"/>
      <c r="D121" t="s">
        <v>898</v>
      </c>
      <c r="E121" t="s">
        <v>896</v>
      </c>
      <c r="F121" t="s">
        <v>7228</v>
      </c>
      <c r="G121" t="s">
        <v>7528</v>
      </c>
      <c r="H121" t="s">
        <v>7525</v>
      </c>
      <c r="I121" t="s">
        <v>898</v>
      </c>
      <c r="J121" t="s">
        <v>7529</v>
      </c>
      <c r="K121" t="s">
        <v>7736</v>
      </c>
      <c r="L121"/>
      <c r="M121" t="s">
        <v>7659</v>
      </c>
      <c r="N121">
        <v>1064</v>
      </c>
    </row>
    <row r="122" spans="1:14" x14ac:dyDescent="0.25">
      <c r="A122" t="s">
        <v>732</v>
      </c>
      <c r="B122"/>
      <c r="C122"/>
      <c r="D122" t="s">
        <v>733</v>
      </c>
      <c r="E122" t="s">
        <v>731</v>
      </c>
      <c r="F122" t="s">
        <v>7229</v>
      </c>
      <c r="G122" t="s">
        <v>7512</v>
      </c>
      <c r="H122" t="s">
        <v>7525</v>
      </c>
      <c r="I122" t="s">
        <v>733</v>
      </c>
      <c r="J122" t="s">
        <v>7551</v>
      </c>
      <c r="K122" t="s">
        <v>7737</v>
      </c>
      <c r="L122"/>
      <c r="M122" t="s">
        <v>7510</v>
      </c>
      <c r="N122" t="s">
        <v>7511</v>
      </c>
    </row>
    <row r="123" spans="1:14" x14ac:dyDescent="0.25">
      <c r="A123" t="s">
        <v>754</v>
      </c>
      <c r="B123"/>
      <c r="C123"/>
      <c r="D123" t="s">
        <v>755</v>
      </c>
      <c r="E123" t="s">
        <v>753</v>
      </c>
      <c r="F123" t="s">
        <v>7230</v>
      </c>
      <c r="G123" t="s">
        <v>7517</v>
      </c>
      <c r="H123" t="s">
        <v>7532</v>
      </c>
      <c r="I123" t="s">
        <v>755</v>
      </c>
      <c r="J123" t="s">
        <v>7533</v>
      </c>
      <c r="K123" t="s">
        <v>7738</v>
      </c>
      <c r="L123"/>
      <c r="M123" t="s">
        <v>7510</v>
      </c>
      <c r="N123" t="s">
        <v>7511</v>
      </c>
    </row>
    <row r="124" spans="1:14" x14ac:dyDescent="0.25">
      <c r="A124" t="s">
        <v>772</v>
      </c>
      <c r="B124"/>
      <c r="C124"/>
      <c r="D124" t="s">
        <v>755</v>
      </c>
      <c r="E124" t="s">
        <v>771</v>
      </c>
      <c r="F124" t="s">
        <v>7230</v>
      </c>
      <c r="G124" t="s">
        <v>7517</v>
      </c>
      <c r="H124" t="s">
        <v>7525</v>
      </c>
      <c r="I124" t="s">
        <v>755</v>
      </c>
      <c r="J124" t="s">
        <v>7594</v>
      </c>
      <c r="K124" t="s">
        <v>7739</v>
      </c>
      <c r="L124"/>
      <c r="M124" t="s">
        <v>7510</v>
      </c>
      <c r="N124" t="s">
        <v>7511</v>
      </c>
    </row>
    <row r="125" spans="1:14" x14ac:dyDescent="0.25">
      <c r="A125" t="s">
        <v>793</v>
      </c>
      <c r="B125"/>
      <c r="C125"/>
      <c r="D125" t="s">
        <v>755</v>
      </c>
      <c r="E125" t="s">
        <v>792</v>
      </c>
      <c r="F125" t="s">
        <v>7230</v>
      </c>
      <c r="G125" t="s">
        <v>7517</v>
      </c>
      <c r="H125" t="s">
        <v>7525</v>
      </c>
      <c r="I125" t="s">
        <v>755</v>
      </c>
      <c r="J125" t="s">
        <v>7551</v>
      </c>
      <c r="K125" t="s">
        <v>7740</v>
      </c>
      <c r="L125"/>
      <c r="M125" t="s">
        <v>7510</v>
      </c>
      <c r="N125" t="s">
        <v>7511</v>
      </c>
    </row>
    <row r="126" spans="1:14" x14ac:dyDescent="0.25">
      <c r="A126" t="s">
        <v>809</v>
      </c>
      <c r="B126"/>
      <c r="C126"/>
      <c r="D126" t="s">
        <v>755</v>
      </c>
      <c r="E126" t="s">
        <v>808</v>
      </c>
      <c r="F126" t="s">
        <v>7230</v>
      </c>
      <c r="G126" t="s">
        <v>7517</v>
      </c>
      <c r="H126" t="s">
        <v>7518</v>
      </c>
      <c r="I126" t="s">
        <v>755</v>
      </c>
      <c r="J126" t="s">
        <v>7741</v>
      </c>
      <c r="K126" t="s">
        <v>7742</v>
      </c>
      <c r="L126"/>
      <c r="M126" t="s">
        <v>7510</v>
      </c>
      <c r="N126" t="s">
        <v>7511</v>
      </c>
    </row>
    <row r="127" spans="1:14" x14ac:dyDescent="0.25">
      <c r="A127" t="s">
        <v>157</v>
      </c>
      <c r="B127"/>
      <c r="C127"/>
      <c r="D127" t="s">
        <v>158</v>
      </c>
      <c r="E127" t="s">
        <v>156</v>
      </c>
      <c r="F127" t="s">
        <v>7233</v>
      </c>
      <c r="G127" t="s">
        <v>7512</v>
      </c>
      <c r="H127" t="s">
        <v>7525</v>
      </c>
      <c r="I127" t="s">
        <v>158</v>
      </c>
      <c r="J127" t="s">
        <v>561</v>
      </c>
      <c r="K127" t="s">
        <v>7743</v>
      </c>
      <c r="L127"/>
      <c r="M127" t="s">
        <v>7510</v>
      </c>
      <c r="N127" t="s">
        <v>7511</v>
      </c>
    </row>
    <row r="128" spans="1:14" x14ac:dyDescent="0.25">
      <c r="A128" t="s">
        <v>1478</v>
      </c>
      <c r="B128"/>
      <c r="C128"/>
      <c r="D128" t="s">
        <v>1479</v>
      </c>
      <c r="E128" t="s">
        <v>1477</v>
      </c>
      <c r="F128" t="s">
        <v>7234</v>
      </c>
      <c r="G128" t="s">
        <v>7512</v>
      </c>
      <c r="H128" t="s">
        <v>7525</v>
      </c>
      <c r="I128" t="s">
        <v>1479</v>
      </c>
      <c r="J128" t="s">
        <v>561</v>
      </c>
      <c r="K128" t="s">
        <v>7744</v>
      </c>
      <c r="L128"/>
      <c r="M128" t="s">
        <v>7614</v>
      </c>
      <c r="N128">
        <v>791</v>
      </c>
    </row>
    <row r="129" spans="1:14" x14ac:dyDescent="0.25">
      <c r="A129" t="s">
        <v>838</v>
      </c>
      <c r="B129"/>
      <c r="C129"/>
      <c r="D129" t="s">
        <v>839</v>
      </c>
      <c r="E129" t="s">
        <v>837</v>
      </c>
      <c r="F129" t="s">
        <v>7235</v>
      </c>
      <c r="G129" t="s">
        <v>7564</v>
      </c>
      <c r="H129" t="s">
        <v>7518</v>
      </c>
      <c r="I129" t="s">
        <v>839</v>
      </c>
      <c r="J129" t="s">
        <v>7518</v>
      </c>
      <c r="K129" t="s">
        <v>7745</v>
      </c>
      <c r="L129"/>
      <c r="M129" t="s">
        <v>7510</v>
      </c>
      <c r="N129" t="s">
        <v>7511</v>
      </c>
    </row>
    <row r="130" spans="1:14" x14ac:dyDescent="0.25">
      <c r="A130" t="s">
        <v>102</v>
      </c>
      <c r="B130"/>
      <c r="C130"/>
      <c r="D130" t="s">
        <v>103</v>
      </c>
      <c r="E130" t="s">
        <v>101</v>
      </c>
      <c r="F130" t="s">
        <v>7244</v>
      </c>
      <c r="G130" t="s">
        <v>7528</v>
      </c>
      <c r="H130" t="s">
        <v>7508</v>
      </c>
      <c r="I130" t="s">
        <v>103</v>
      </c>
      <c r="J130" t="s">
        <v>7508</v>
      </c>
      <c r="K130" t="s">
        <v>7746</v>
      </c>
      <c r="L130"/>
      <c r="M130" t="s">
        <v>7510</v>
      </c>
      <c r="N130" t="s">
        <v>7511</v>
      </c>
    </row>
    <row r="131" spans="1:14" x14ac:dyDescent="0.25">
      <c r="A131" t="s">
        <v>92</v>
      </c>
      <c r="B131"/>
      <c r="C131"/>
      <c r="D131" t="s">
        <v>93</v>
      </c>
      <c r="E131" t="s">
        <v>91</v>
      </c>
      <c r="F131" t="s">
        <v>7251</v>
      </c>
      <c r="G131" t="s">
        <v>7517</v>
      </c>
      <c r="H131" t="s">
        <v>7508</v>
      </c>
      <c r="I131" t="s">
        <v>93</v>
      </c>
      <c r="J131" t="s">
        <v>7508</v>
      </c>
      <c r="K131" t="s">
        <v>7747</v>
      </c>
      <c r="L131"/>
      <c r="M131" t="s">
        <v>7510</v>
      </c>
      <c r="N131" t="s">
        <v>7511</v>
      </c>
    </row>
    <row r="132" spans="1:14" x14ac:dyDescent="0.25">
      <c r="A132" t="s">
        <v>889</v>
      </c>
      <c r="B132"/>
      <c r="C132"/>
      <c r="D132" t="s">
        <v>93</v>
      </c>
      <c r="E132" t="s">
        <v>888</v>
      </c>
      <c r="F132" t="s">
        <v>7251</v>
      </c>
      <c r="G132" t="s">
        <v>7517</v>
      </c>
      <c r="H132" t="s">
        <v>7525</v>
      </c>
      <c r="I132" t="s">
        <v>93</v>
      </c>
      <c r="J132" t="s">
        <v>7551</v>
      </c>
      <c r="K132" t="s">
        <v>7748</v>
      </c>
      <c r="L132"/>
      <c r="M132" t="s">
        <v>7659</v>
      </c>
      <c r="N132">
        <v>1064</v>
      </c>
    </row>
    <row r="133" spans="1:14" x14ac:dyDescent="0.25">
      <c r="A133" t="s">
        <v>416</v>
      </c>
      <c r="B133"/>
      <c r="C133"/>
      <c r="D133" t="s">
        <v>417</v>
      </c>
      <c r="E133" t="s">
        <v>415</v>
      </c>
      <c r="F133" t="s">
        <v>7254</v>
      </c>
      <c r="G133" t="s">
        <v>7512</v>
      </c>
      <c r="H133" t="s">
        <v>7553</v>
      </c>
      <c r="I133" t="s">
        <v>417</v>
      </c>
      <c r="J133" t="s">
        <v>7553</v>
      </c>
      <c r="K133" t="s">
        <v>7749</v>
      </c>
      <c r="L133"/>
      <c r="M133" t="s">
        <v>7510</v>
      </c>
      <c r="N133" t="s">
        <v>7511</v>
      </c>
    </row>
    <row r="134" spans="1:14" x14ac:dyDescent="0.25">
      <c r="A134" t="s">
        <v>185</v>
      </c>
      <c r="B134"/>
      <c r="C134"/>
      <c r="D134" t="s">
        <v>186</v>
      </c>
      <c r="E134" t="s">
        <v>184</v>
      </c>
      <c r="F134" t="s">
        <v>7255</v>
      </c>
      <c r="G134" t="s">
        <v>7512</v>
      </c>
      <c r="H134" t="s">
        <v>7508</v>
      </c>
      <c r="I134" t="s">
        <v>186</v>
      </c>
      <c r="J134" t="s">
        <v>7508</v>
      </c>
      <c r="K134" t="s">
        <v>7750</v>
      </c>
      <c r="L134"/>
      <c r="M134" t="s">
        <v>7510</v>
      </c>
      <c r="N134" t="s">
        <v>7511</v>
      </c>
    </row>
  </sheetData>
  <autoFilter ref="A1:N134"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35"/>
  <sheetViews>
    <sheetView workbookViewId="0"/>
  </sheetViews>
  <sheetFormatPr defaultRowHeight="15" x14ac:dyDescent="0.25"/>
  <cols>
    <col min="1" max="1" width="25" style="208" customWidth="1"/>
    <col min="2" max="2" width="40" style="208" customWidth="1"/>
    <col min="3" max="4" width="10" style="208" customWidth="1"/>
    <col min="5" max="5" width="15" style="208" customWidth="1"/>
    <col min="6" max="6" width="25" style="208" customWidth="1"/>
    <col min="7" max="7" width="20" style="208" customWidth="1"/>
    <col min="8" max="8" width="15" style="208" customWidth="1"/>
    <col min="9" max="9" width="25" style="208" customWidth="1"/>
    <col min="10" max="10" width="80" style="208" customWidth="1"/>
    <col min="11" max="11" width="10" style="208" customWidth="1"/>
    <col min="12" max="12" width="25" style="208" customWidth="1"/>
  </cols>
  <sheetData>
    <row r="1" spans="1:12" x14ac:dyDescent="0.25">
      <c r="A1" s="271" t="s">
        <v>2</v>
      </c>
      <c r="B1" s="271" t="s">
        <v>0</v>
      </c>
      <c r="C1" s="271" t="s">
        <v>1</v>
      </c>
      <c r="D1" s="271" t="s">
        <v>7500</v>
      </c>
      <c r="E1" s="271" t="s">
        <v>7501</v>
      </c>
      <c r="F1" s="271" t="s">
        <v>6861</v>
      </c>
      <c r="G1" s="271" t="s">
        <v>6777</v>
      </c>
      <c r="H1" s="271" t="s">
        <v>7533</v>
      </c>
      <c r="I1" s="271" t="s">
        <v>7751</v>
      </c>
      <c r="J1" s="271" t="s">
        <v>3</v>
      </c>
      <c r="K1" s="271" t="s">
        <v>5</v>
      </c>
      <c r="L1" s="271" t="s">
        <v>9</v>
      </c>
    </row>
    <row r="2" spans="1:12" x14ac:dyDescent="0.25">
      <c r="A2" s="272"/>
      <c r="B2" s="272"/>
      <c r="C2" s="272"/>
      <c r="D2" s="272"/>
      <c r="E2" s="272"/>
      <c r="F2" s="272"/>
      <c r="G2" s="272"/>
      <c r="H2" s="272"/>
      <c r="I2" s="272"/>
      <c r="J2" s="272"/>
      <c r="K2" s="272"/>
      <c r="L2" s="272"/>
    </row>
    <row r="3" spans="1:12" x14ac:dyDescent="0.25">
      <c r="A3" s="273" t="s">
        <v>116</v>
      </c>
      <c r="B3" s="273" t="s">
        <v>114</v>
      </c>
      <c r="C3" s="273" t="s">
        <v>115</v>
      </c>
      <c r="D3" s="273" t="s">
        <v>6945</v>
      </c>
      <c r="E3" s="273" t="s">
        <v>7507</v>
      </c>
      <c r="F3" s="273" t="s">
        <v>7508</v>
      </c>
      <c r="G3" s="273" t="s">
        <v>7508</v>
      </c>
      <c r="H3" s="273" t="s">
        <v>7752</v>
      </c>
      <c r="I3" s="273" t="s">
        <v>7753</v>
      </c>
      <c r="J3" s="273" t="s">
        <v>665</v>
      </c>
      <c r="K3" s="273" t="s">
        <v>14</v>
      </c>
      <c r="L3" s="273" t="s">
        <v>17</v>
      </c>
    </row>
    <row r="4" spans="1:12" x14ac:dyDescent="0.25">
      <c r="A4" s="273" t="s">
        <v>5917</v>
      </c>
      <c r="B4" s="273" t="s">
        <v>5915</v>
      </c>
      <c r="C4" s="273" t="s">
        <v>5916</v>
      </c>
      <c r="D4" s="273" t="s">
        <v>6946</v>
      </c>
      <c r="E4" s="273" t="s">
        <v>7512</v>
      </c>
      <c r="F4" s="273" t="s">
        <v>7513</v>
      </c>
      <c r="G4" s="273" t="s">
        <v>7514</v>
      </c>
      <c r="H4" s="273" t="s">
        <v>7752</v>
      </c>
      <c r="I4" s="273" t="s">
        <v>7753</v>
      </c>
      <c r="J4" s="273" t="s">
        <v>74</v>
      </c>
      <c r="K4" s="273" t="s">
        <v>59</v>
      </c>
      <c r="L4" s="273" t="s">
        <v>942</v>
      </c>
    </row>
    <row r="5" spans="1:12" x14ac:dyDescent="0.25">
      <c r="A5" s="273" t="s">
        <v>2143</v>
      </c>
      <c r="B5" s="273" t="s">
        <v>2141</v>
      </c>
      <c r="C5" s="273" t="s">
        <v>2142</v>
      </c>
      <c r="D5" s="273" t="s">
        <v>6953</v>
      </c>
      <c r="E5" s="273" t="s">
        <v>7517</v>
      </c>
      <c r="F5" s="273" t="s">
        <v>7518</v>
      </c>
      <c r="G5" s="273" t="s">
        <v>2141</v>
      </c>
      <c r="H5" s="273" t="s">
        <v>7752</v>
      </c>
      <c r="I5" s="273" t="s">
        <v>7753</v>
      </c>
      <c r="J5" s="273" t="s">
        <v>563</v>
      </c>
      <c r="K5" s="273" t="s">
        <v>21</v>
      </c>
      <c r="L5" s="273"/>
    </row>
    <row r="6" spans="1:12" x14ac:dyDescent="0.25">
      <c r="A6" s="273" t="s">
        <v>2153</v>
      </c>
      <c r="B6" s="273" t="s">
        <v>2151</v>
      </c>
      <c r="C6" s="273" t="s">
        <v>2152</v>
      </c>
      <c r="D6" s="273" t="s">
        <v>6960</v>
      </c>
      <c r="E6" s="273" t="s">
        <v>7517</v>
      </c>
      <c r="F6" s="273" t="s">
        <v>7518</v>
      </c>
      <c r="G6" s="273" t="s">
        <v>2151</v>
      </c>
      <c r="H6" s="273" t="s">
        <v>7752</v>
      </c>
      <c r="I6" s="273" t="s">
        <v>7753</v>
      </c>
      <c r="J6" s="273" t="s">
        <v>43</v>
      </c>
      <c r="K6" s="273" t="s">
        <v>41</v>
      </c>
      <c r="L6" s="273"/>
    </row>
    <row r="7" spans="1:12" x14ac:dyDescent="0.25">
      <c r="A7" s="273" t="s">
        <v>856</v>
      </c>
      <c r="B7" s="273" t="s">
        <v>854</v>
      </c>
      <c r="C7" s="273" t="s">
        <v>855</v>
      </c>
      <c r="D7" s="273" t="s">
        <v>6961</v>
      </c>
      <c r="E7" s="273" t="s">
        <v>7512</v>
      </c>
      <c r="F7" s="273" t="s">
        <v>7508</v>
      </c>
      <c r="G7" s="273" t="s">
        <v>7522</v>
      </c>
      <c r="H7" s="273" t="s">
        <v>7752</v>
      </c>
      <c r="I7" s="273" t="s">
        <v>7753</v>
      </c>
      <c r="J7" s="273" t="s">
        <v>727</v>
      </c>
      <c r="K7" s="273"/>
      <c r="L7" s="273"/>
    </row>
    <row r="8" spans="1:12" x14ac:dyDescent="0.25">
      <c r="A8" s="273" t="s">
        <v>531</v>
      </c>
      <c r="B8" s="273" t="s">
        <v>529</v>
      </c>
      <c r="C8" s="273" t="s">
        <v>530</v>
      </c>
      <c r="D8" s="273" t="s">
        <v>6966</v>
      </c>
      <c r="E8" s="273" t="s">
        <v>7512</v>
      </c>
      <c r="F8" s="273" t="s">
        <v>7518</v>
      </c>
      <c r="G8" s="273" t="s">
        <v>7518</v>
      </c>
      <c r="H8" s="273" t="s">
        <v>7752</v>
      </c>
      <c r="I8" s="273" t="s">
        <v>7753</v>
      </c>
      <c r="J8" s="273" t="s">
        <v>68</v>
      </c>
      <c r="K8" s="273"/>
      <c r="L8" s="273"/>
    </row>
    <row r="9" spans="1:12" x14ac:dyDescent="0.25">
      <c r="A9" s="273" t="s">
        <v>192</v>
      </c>
      <c r="B9" s="273" t="s">
        <v>190</v>
      </c>
      <c r="C9" s="273" t="s">
        <v>191</v>
      </c>
      <c r="D9" s="273" t="s">
        <v>6967</v>
      </c>
      <c r="E9" s="273" t="s">
        <v>7507</v>
      </c>
      <c r="F9" s="273" t="s">
        <v>7525</v>
      </c>
      <c r="G9" s="273" t="s">
        <v>7526</v>
      </c>
      <c r="H9" s="273" t="s">
        <v>7752</v>
      </c>
      <c r="I9" s="273" t="s">
        <v>7753</v>
      </c>
      <c r="J9" s="273" t="s">
        <v>66</v>
      </c>
      <c r="K9" s="273"/>
      <c r="L9" s="273"/>
    </row>
    <row r="10" spans="1:12" x14ac:dyDescent="0.25">
      <c r="A10" s="273" t="s">
        <v>541</v>
      </c>
      <c r="B10" s="273" t="s">
        <v>539</v>
      </c>
      <c r="C10" s="273" t="s">
        <v>540</v>
      </c>
      <c r="D10" s="273" t="s">
        <v>6982</v>
      </c>
      <c r="E10" s="273" t="s">
        <v>7528</v>
      </c>
      <c r="F10" s="273" t="s">
        <v>7525</v>
      </c>
      <c r="G10" s="273" t="s">
        <v>7529</v>
      </c>
      <c r="H10" s="273" t="s">
        <v>7752</v>
      </c>
      <c r="I10" s="273" t="s">
        <v>7753</v>
      </c>
      <c r="J10" s="273" t="s">
        <v>64</v>
      </c>
      <c r="K10" s="273"/>
      <c r="L10" s="273"/>
    </row>
    <row r="11" spans="1:12" x14ac:dyDescent="0.25">
      <c r="A11" s="273" t="s">
        <v>254</v>
      </c>
      <c r="B11" s="273" t="s">
        <v>252</v>
      </c>
      <c r="C11" s="273" t="s">
        <v>253</v>
      </c>
      <c r="D11" s="273" t="s">
        <v>6991</v>
      </c>
      <c r="E11" s="273" t="s">
        <v>7512</v>
      </c>
      <c r="F11" s="273" t="s">
        <v>7508</v>
      </c>
      <c r="G11" s="273" t="s">
        <v>7508</v>
      </c>
      <c r="H11" s="273" t="s">
        <v>7752</v>
      </c>
      <c r="I11" s="273" t="s">
        <v>7753</v>
      </c>
      <c r="J11" s="273" t="s">
        <v>13</v>
      </c>
      <c r="K11" s="273"/>
      <c r="L11" s="273"/>
    </row>
    <row r="12" spans="1:12" x14ac:dyDescent="0.25">
      <c r="A12" s="273" t="s">
        <v>309</v>
      </c>
      <c r="B12" s="273" t="s">
        <v>307</v>
      </c>
      <c r="C12" s="273" t="s">
        <v>308</v>
      </c>
      <c r="D12" s="273" t="s">
        <v>7002</v>
      </c>
      <c r="E12" s="273" t="s">
        <v>7512</v>
      </c>
      <c r="F12" s="273" t="s">
        <v>7532</v>
      </c>
      <c r="G12" s="273" t="s">
        <v>7533</v>
      </c>
      <c r="H12" s="273" t="s">
        <v>7752</v>
      </c>
      <c r="I12" s="273" t="s">
        <v>7754</v>
      </c>
      <c r="J12" s="273" t="s">
        <v>18</v>
      </c>
      <c r="K12" s="273"/>
      <c r="L12" s="273"/>
    </row>
    <row r="13" spans="1:12" x14ac:dyDescent="0.25">
      <c r="A13" s="273" t="s">
        <v>309</v>
      </c>
      <c r="B13" s="273" t="s">
        <v>313</v>
      </c>
      <c r="C13" s="273" t="s">
        <v>314</v>
      </c>
      <c r="D13" s="273" t="s">
        <v>7002</v>
      </c>
      <c r="E13" s="273" t="s">
        <v>7512</v>
      </c>
      <c r="F13" s="273" t="s">
        <v>7518</v>
      </c>
      <c r="G13" s="273" t="s">
        <v>7535</v>
      </c>
      <c r="H13" s="273" t="s">
        <v>7755</v>
      </c>
      <c r="I13" s="273" t="s">
        <v>7753</v>
      </c>
      <c r="J13" s="273" t="s">
        <v>24</v>
      </c>
      <c r="K13" s="273"/>
      <c r="L13" s="273"/>
    </row>
    <row r="14" spans="1:12" x14ac:dyDescent="0.25">
      <c r="A14" s="273" t="s">
        <v>309</v>
      </c>
      <c r="B14" s="273" t="s">
        <v>323</v>
      </c>
      <c r="C14" s="273" t="s">
        <v>324</v>
      </c>
      <c r="D14" s="273" t="s">
        <v>7002</v>
      </c>
      <c r="E14" s="273" t="s">
        <v>7512</v>
      </c>
      <c r="F14" s="273" t="s">
        <v>7518</v>
      </c>
      <c r="G14" s="273" t="s">
        <v>7537</v>
      </c>
      <c r="H14" s="273" t="s">
        <v>7755</v>
      </c>
      <c r="I14" s="273" t="s">
        <v>7753</v>
      </c>
      <c r="J14" s="273" t="s">
        <v>748</v>
      </c>
      <c r="K14" s="273"/>
      <c r="L14" s="273"/>
    </row>
    <row r="15" spans="1:12" x14ac:dyDescent="0.25">
      <c r="A15" s="273" t="s">
        <v>309</v>
      </c>
      <c r="B15" s="273" t="s">
        <v>334</v>
      </c>
      <c r="C15" s="273" t="s">
        <v>335</v>
      </c>
      <c r="D15" s="273" t="s">
        <v>7002</v>
      </c>
      <c r="E15" s="273" t="s">
        <v>7512</v>
      </c>
      <c r="F15" s="273" t="s">
        <v>7525</v>
      </c>
      <c r="G15" s="273" t="s">
        <v>7539</v>
      </c>
      <c r="H15" s="273" t="s">
        <v>7755</v>
      </c>
      <c r="I15" s="273" t="s">
        <v>7753</v>
      </c>
      <c r="J15" s="273" t="s">
        <v>742</v>
      </c>
      <c r="K15" s="273"/>
      <c r="L15" s="273"/>
    </row>
    <row r="16" spans="1:12" x14ac:dyDescent="0.25">
      <c r="A16" s="273" t="s">
        <v>347</v>
      </c>
      <c r="B16" s="273" t="s">
        <v>345</v>
      </c>
      <c r="C16" s="273" t="s">
        <v>346</v>
      </c>
      <c r="D16" s="273" t="s">
        <v>7003</v>
      </c>
      <c r="E16" s="273" t="s">
        <v>7512</v>
      </c>
      <c r="F16" s="273" t="s">
        <v>7508</v>
      </c>
      <c r="G16" s="273" t="s">
        <v>7508</v>
      </c>
      <c r="H16" s="273" t="s">
        <v>7752</v>
      </c>
      <c r="I16" s="273" t="s">
        <v>7753</v>
      </c>
      <c r="J16" s="273" t="s">
        <v>751</v>
      </c>
      <c r="K16" s="273"/>
      <c r="L16" s="273"/>
    </row>
    <row r="17" spans="1:12" x14ac:dyDescent="0.25">
      <c r="A17" s="273" t="s">
        <v>2338</v>
      </c>
      <c r="B17" s="273" t="s">
        <v>2336</v>
      </c>
      <c r="C17" s="273" t="s">
        <v>2337</v>
      </c>
      <c r="D17" s="273" t="s">
        <v>7004</v>
      </c>
      <c r="E17" s="273" t="s">
        <v>7512</v>
      </c>
      <c r="F17" s="273" t="s">
        <v>7508</v>
      </c>
      <c r="G17" s="273" t="s">
        <v>7508</v>
      </c>
      <c r="H17" s="273" t="s">
        <v>7752</v>
      </c>
      <c r="I17" s="273" t="s">
        <v>7753</v>
      </c>
      <c r="J17" s="273" t="s">
        <v>744</v>
      </c>
      <c r="K17" s="273"/>
      <c r="L17" s="273"/>
    </row>
    <row r="18" spans="1:12" x14ac:dyDescent="0.25">
      <c r="A18" s="273" t="s">
        <v>423</v>
      </c>
      <c r="B18" s="273" t="s">
        <v>421</v>
      </c>
      <c r="C18" s="273" t="s">
        <v>422</v>
      </c>
      <c r="D18" s="273" t="s">
        <v>7005</v>
      </c>
      <c r="E18" s="273" t="s">
        <v>7528</v>
      </c>
      <c r="F18" s="273" t="s">
        <v>7508</v>
      </c>
      <c r="G18" s="273" t="s">
        <v>7508</v>
      </c>
      <c r="H18" s="273" t="s">
        <v>7752</v>
      </c>
      <c r="I18" s="273" t="s">
        <v>7753</v>
      </c>
      <c r="J18" s="273" t="s">
        <v>50</v>
      </c>
      <c r="K18" s="273"/>
      <c r="L18" s="273"/>
    </row>
    <row r="19" spans="1:12" x14ac:dyDescent="0.25">
      <c r="A19" s="273" t="s">
        <v>423</v>
      </c>
      <c r="B19" s="273" t="s">
        <v>434</v>
      </c>
      <c r="C19" s="273" t="s">
        <v>435</v>
      </c>
      <c r="D19" s="273" t="s">
        <v>7005</v>
      </c>
      <c r="E19" s="273" t="s">
        <v>7528</v>
      </c>
      <c r="F19" s="273" t="s">
        <v>7525</v>
      </c>
      <c r="G19" s="273" t="s">
        <v>7545</v>
      </c>
      <c r="H19" s="273" t="s">
        <v>7755</v>
      </c>
      <c r="I19" s="273" t="s">
        <v>7753</v>
      </c>
      <c r="J19" s="273" t="s">
        <v>40</v>
      </c>
      <c r="K19" s="273"/>
      <c r="L19" s="273"/>
    </row>
    <row r="20" spans="1:12" x14ac:dyDescent="0.25">
      <c r="A20" s="273" t="s">
        <v>958</v>
      </c>
      <c r="B20" s="273" t="s">
        <v>956</v>
      </c>
      <c r="C20" s="273" t="s">
        <v>957</v>
      </c>
      <c r="D20" s="273" t="s">
        <v>7010</v>
      </c>
      <c r="E20" s="273" t="s">
        <v>7528</v>
      </c>
      <c r="F20" s="273" t="s">
        <v>7525</v>
      </c>
      <c r="G20" s="273" t="s">
        <v>7547</v>
      </c>
      <c r="H20" s="273" t="s">
        <v>7752</v>
      </c>
      <c r="I20" s="273" t="s">
        <v>7753</v>
      </c>
      <c r="J20" s="273" t="s">
        <v>62</v>
      </c>
      <c r="K20" s="273"/>
      <c r="L20" s="273"/>
    </row>
    <row r="21" spans="1:12" x14ac:dyDescent="0.25">
      <c r="A21" s="273" t="s">
        <v>445</v>
      </c>
      <c r="B21" s="273" t="s">
        <v>1526</v>
      </c>
      <c r="C21" s="273" t="s">
        <v>1527</v>
      </c>
      <c r="D21" s="273" t="s">
        <v>7019</v>
      </c>
      <c r="E21" s="273" t="s">
        <v>7512</v>
      </c>
      <c r="F21" s="273" t="s">
        <v>7532</v>
      </c>
      <c r="G21" s="273" t="s">
        <v>7533</v>
      </c>
      <c r="H21" s="273" t="s">
        <v>7752</v>
      </c>
      <c r="I21" s="273" t="s">
        <v>7754</v>
      </c>
      <c r="J21" s="273" t="s">
        <v>20</v>
      </c>
      <c r="K21" s="273"/>
      <c r="L21" s="273"/>
    </row>
    <row r="22" spans="1:12" x14ac:dyDescent="0.25">
      <c r="A22" s="273" t="s">
        <v>445</v>
      </c>
      <c r="B22" s="273" t="s">
        <v>443</v>
      </c>
      <c r="C22" s="273" t="s">
        <v>444</v>
      </c>
      <c r="D22" s="273" t="s">
        <v>7019</v>
      </c>
      <c r="E22" s="273" t="s">
        <v>7512</v>
      </c>
      <c r="F22" s="273" t="s">
        <v>7525</v>
      </c>
      <c r="G22" s="273" t="s">
        <v>7551</v>
      </c>
      <c r="H22" s="273" t="s">
        <v>7755</v>
      </c>
      <c r="I22" s="273" t="s">
        <v>7753</v>
      </c>
      <c r="J22" s="273" t="s">
        <v>26</v>
      </c>
      <c r="K22" s="273"/>
      <c r="L22" s="273"/>
    </row>
    <row r="23" spans="1:12" x14ac:dyDescent="0.25">
      <c r="A23" s="273" t="s">
        <v>445</v>
      </c>
      <c r="B23" s="273" t="s">
        <v>452</v>
      </c>
      <c r="C23" s="273" t="s">
        <v>453</v>
      </c>
      <c r="D23" s="273" t="s">
        <v>7019</v>
      </c>
      <c r="E23" s="273" t="s">
        <v>7512</v>
      </c>
      <c r="F23" s="273" t="s">
        <v>7553</v>
      </c>
      <c r="G23" s="273" t="s">
        <v>7553</v>
      </c>
      <c r="H23" s="273" t="s">
        <v>7755</v>
      </c>
      <c r="I23" s="273" t="s">
        <v>7753</v>
      </c>
      <c r="J23" s="273" t="s">
        <v>28</v>
      </c>
      <c r="K23" s="273"/>
      <c r="L23" s="273"/>
    </row>
    <row r="24" spans="1:12" x14ac:dyDescent="0.25">
      <c r="A24" s="273" t="s">
        <v>551</v>
      </c>
      <c r="B24" s="273" t="s">
        <v>549</v>
      </c>
      <c r="C24" s="273" t="s">
        <v>550</v>
      </c>
      <c r="D24" s="273" t="s">
        <v>7026</v>
      </c>
      <c r="E24" s="273" t="s">
        <v>7512</v>
      </c>
      <c r="F24" s="273" t="s">
        <v>7525</v>
      </c>
      <c r="G24" s="273" t="s">
        <v>7551</v>
      </c>
      <c r="H24" s="273" t="s">
        <v>7755</v>
      </c>
      <c r="I24" s="273" t="s">
        <v>7753</v>
      </c>
      <c r="J24" s="273" t="s">
        <v>4130</v>
      </c>
      <c r="K24" s="273"/>
      <c r="L24" s="273"/>
    </row>
    <row r="25" spans="1:12" x14ac:dyDescent="0.25">
      <c r="A25" s="273" t="s">
        <v>551</v>
      </c>
      <c r="B25" s="273" t="s">
        <v>559</v>
      </c>
      <c r="C25" s="273" t="s">
        <v>560</v>
      </c>
      <c r="D25" s="273" t="s">
        <v>7026</v>
      </c>
      <c r="E25" s="273" t="s">
        <v>7512</v>
      </c>
      <c r="F25" s="273" t="s">
        <v>7525</v>
      </c>
      <c r="G25" s="273" t="s">
        <v>7556</v>
      </c>
      <c r="H25" s="273" t="s">
        <v>7755</v>
      </c>
      <c r="I25" s="273" t="s">
        <v>7753</v>
      </c>
      <c r="J25" s="273" t="s">
        <v>4140</v>
      </c>
      <c r="K25" s="273"/>
      <c r="L25" s="273"/>
    </row>
    <row r="26" spans="1:12" x14ac:dyDescent="0.25">
      <c r="A26" s="273" t="s">
        <v>551</v>
      </c>
      <c r="B26" s="273" t="s">
        <v>1908</v>
      </c>
      <c r="C26" s="273" t="s">
        <v>1909</v>
      </c>
      <c r="D26" s="273" t="s">
        <v>7026</v>
      </c>
      <c r="E26" s="273" t="s">
        <v>7512</v>
      </c>
      <c r="F26" s="273" t="s">
        <v>7532</v>
      </c>
      <c r="G26" s="273" t="s">
        <v>7533</v>
      </c>
      <c r="H26" s="273" t="s">
        <v>7752</v>
      </c>
      <c r="I26" s="273" t="s">
        <v>7754</v>
      </c>
      <c r="J26" s="273" t="s">
        <v>4132</v>
      </c>
      <c r="K26" s="273"/>
      <c r="L26" s="273"/>
    </row>
    <row r="27" spans="1:12" x14ac:dyDescent="0.25">
      <c r="A27" s="273" t="s">
        <v>462</v>
      </c>
      <c r="B27" s="273" t="s">
        <v>460</v>
      </c>
      <c r="C27" s="273" t="s">
        <v>461</v>
      </c>
      <c r="D27" s="273" t="s">
        <v>7027</v>
      </c>
      <c r="E27" s="273" t="s">
        <v>7528</v>
      </c>
      <c r="F27" s="273" t="s">
        <v>7525</v>
      </c>
      <c r="G27" s="273" t="s">
        <v>7545</v>
      </c>
      <c r="H27" s="273" t="s">
        <v>7752</v>
      </c>
      <c r="I27" s="273" t="s">
        <v>7753</v>
      </c>
      <c r="J27" s="273" t="s">
        <v>3172</v>
      </c>
      <c r="K27" s="273"/>
      <c r="L27" s="273"/>
    </row>
    <row r="28" spans="1:12" x14ac:dyDescent="0.25">
      <c r="A28" s="273" t="s">
        <v>247</v>
      </c>
      <c r="B28" s="273" t="s">
        <v>245</v>
      </c>
      <c r="C28" s="273" t="s">
        <v>246</v>
      </c>
      <c r="D28" s="273" t="s">
        <v>7028</v>
      </c>
      <c r="E28" s="273" t="s">
        <v>7512</v>
      </c>
      <c r="F28" s="273" t="s">
        <v>7525</v>
      </c>
      <c r="G28" s="273" t="s">
        <v>7561</v>
      </c>
      <c r="H28" s="273" t="s">
        <v>7752</v>
      </c>
      <c r="I28" s="273" t="s">
        <v>7753</v>
      </c>
      <c r="J28" s="273" t="s">
        <v>4128</v>
      </c>
      <c r="K28" s="273"/>
      <c r="L28" s="273"/>
    </row>
    <row r="29" spans="1:12" x14ac:dyDescent="0.25">
      <c r="A29" s="273" t="s">
        <v>357</v>
      </c>
      <c r="B29" s="273" t="s">
        <v>355</v>
      </c>
      <c r="C29" s="273" t="s">
        <v>356</v>
      </c>
      <c r="D29" s="273" t="s">
        <v>7029</v>
      </c>
      <c r="E29" s="273" t="s">
        <v>7512</v>
      </c>
      <c r="F29" s="273" t="s">
        <v>7508</v>
      </c>
      <c r="G29" s="273" t="s">
        <v>7508</v>
      </c>
      <c r="H29" s="273" t="s">
        <v>7752</v>
      </c>
      <c r="I29" s="273" t="s">
        <v>7753</v>
      </c>
      <c r="J29" s="273" t="s">
        <v>4138</v>
      </c>
      <c r="K29" s="273"/>
      <c r="L29" s="273"/>
    </row>
    <row r="30" spans="1:12" x14ac:dyDescent="0.25">
      <c r="A30" s="273" t="s">
        <v>470</v>
      </c>
      <c r="B30" s="273" t="s">
        <v>468</v>
      </c>
      <c r="C30" s="273" t="s">
        <v>469</v>
      </c>
      <c r="D30" s="273" t="s">
        <v>7030</v>
      </c>
      <c r="E30" s="273" t="s">
        <v>7564</v>
      </c>
      <c r="F30" s="273" t="s">
        <v>7525</v>
      </c>
      <c r="G30" s="273" t="s">
        <v>7551</v>
      </c>
      <c r="H30" s="273" t="s">
        <v>7752</v>
      </c>
      <c r="I30" s="273" t="s">
        <v>7753</v>
      </c>
      <c r="J30" s="273" t="s">
        <v>4134</v>
      </c>
      <c r="K30" s="273"/>
      <c r="L30" s="273"/>
    </row>
    <row r="31" spans="1:12" x14ac:dyDescent="0.25">
      <c r="A31" s="273" t="s">
        <v>573</v>
      </c>
      <c r="B31" s="273" t="s">
        <v>571</v>
      </c>
      <c r="C31" s="273" t="s">
        <v>572</v>
      </c>
      <c r="D31" s="273" t="s">
        <v>7033</v>
      </c>
      <c r="E31" s="273" t="s">
        <v>7512</v>
      </c>
      <c r="F31" s="273" t="s">
        <v>7508</v>
      </c>
      <c r="G31" s="273" t="s">
        <v>7508</v>
      </c>
      <c r="H31" s="273" t="s">
        <v>7752</v>
      </c>
      <c r="I31" s="273" t="s">
        <v>7753</v>
      </c>
      <c r="J31" s="273" t="s">
        <v>4155</v>
      </c>
      <c r="K31" s="273"/>
      <c r="L31" s="273"/>
    </row>
    <row r="32" spans="1:12" x14ac:dyDescent="0.25">
      <c r="A32" s="273" t="s">
        <v>573</v>
      </c>
      <c r="B32" s="273" t="s">
        <v>1868</v>
      </c>
      <c r="C32" s="273" t="s">
        <v>1869</v>
      </c>
      <c r="D32" s="273" t="s">
        <v>7033</v>
      </c>
      <c r="E32" s="273" t="s">
        <v>7512</v>
      </c>
      <c r="F32" s="273" t="s">
        <v>7567</v>
      </c>
      <c r="G32" s="273" t="s">
        <v>7568</v>
      </c>
      <c r="H32" s="273" t="s">
        <v>7755</v>
      </c>
      <c r="I32" s="273" t="s">
        <v>7753</v>
      </c>
      <c r="J32" s="273" t="s">
        <v>4136</v>
      </c>
      <c r="K32" s="273"/>
      <c r="L32" s="273"/>
    </row>
    <row r="33" spans="1:12" x14ac:dyDescent="0.25">
      <c r="A33" s="273" t="s">
        <v>573</v>
      </c>
      <c r="B33" s="273" t="s">
        <v>1952</v>
      </c>
      <c r="C33" s="273" t="s">
        <v>1953</v>
      </c>
      <c r="D33" s="273" t="s">
        <v>7033</v>
      </c>
      <c r="E33" s="273" t="s">
        <v>7512</v>
      </c>
      <c r="F33" s="273" t="s">
        <v>7525</v>
      </c>
      <c r="G33" s="273" t="s">
        <v>1952</v>
      </c>
      <c r="H33" s="273" t="s">
        <v>7755</v>
      </c>
      <c r="I33" s="273" t="s">
        <v>7753</v>
      </c>
      <c r="J33" s="273"/>
      <c r="K33" s="273"/>
      <c r="L33" s="273"/>
    </row>
    <row r="34" spans="1:12" x14ac:dyDescent="0.25">
      <c r="A34" s="273" t="s">
        <v>573</v>
      </c>
      <c r="B34" s="273" t="s">
        <v>3238</v>
      </c>
      <c r="C34" s="273" t="s">
        <v>3239</v>
      </c>
      <c r="D34" s="273" t="s">
        <v>7033</v>
      </c>
      <c r="E34" s="273" t="s">
        <v>7512</v>
      </c>
      <c r="F34" s="273" t="s">
        <v>7518</v>
      </c>
      <c r="G34" s="273" t="s">
        <v>3238</v>
      </c>
      <c r="H34" s="273" t="s">
        <v>7755</v>
      </c>
      <c r="I34" s="273" t="s">
        <v>7753</v>
      </c>
      <c r="J34" s="273"/>
      <c r="K34" s="273"/>
      <c r="L34" s="273"/>
    </row>
    <row r="35" spans="1:12" x14ac:dyDescent="0.25">
      <c r="A35" s="273" t="s">
        <v>175</v>
      </c>
      <c r="B35" s="273" t="s">
        <v>173</v>
      </c>
      <c r="C35" s="273" t="s">
        <v>174</v>
      </c>
      <c r="D35" s="273" t="s">
        <v>7058</v>
      </c>
      <c r="E35" s="273" t="s">
        <v>7564</v>
      </c>
      <c r="F35" s="273" t="s">
        <v>7525</v>
      </c>
      <c r="G35" s="273" t="s">
        <v>7551</v>
      </c>
      <c r="H35" s="273" t="s">
        <v>7752</v>
      </c>
      <c r="I35" s="273" t="s">
        <v>7753</v>
      </c>
      <c r="J35" s="273"/>
      <c r="K35" s="273"/>
      <c r="L35" s="273"/>
    </row>
    <row r="36" spans="1:12" x14ac:dyDescent="0.25">
      <c r="A36" s="273" t="s">
        <v>482</v>
      </c>
      <c r="B36" s="273" t="s">
        <v>480</v>
      </c>
      <c r="C36" s="273" t="s">
        <v>481</v>
      </c>
      <c r="D36" s="273" t="s">
        <v>7061</v>
      </c>
      <c r="E36" s="273" t="s">
        <v>7528</v>
      </c>
      <c r="F36" s="273" t="s">
        <v>7508</v>
      </c>
      <c r="G36" s="273" t="s">
        <v>7508</v>
      </c>
      <c r="H36" s="273" t="s">
        <v>7752</v>
      </c>
      <c r="I36" s="273" t="s">
        <v>7753</v>
      </c>
      <c r="J36" s="273"/>
      <c r="K36" s="273"/>
      <c r="L36" s="273"/>
    </row>
    <row r="37" spans="1:12" x14ac:dyDescent="0.25">
      <c r="A37" s="273" t="s">
        <v>369</v>
      </c>
      <c r="B37" s="273" t="s">
        <v>367</v>
      </c>
      <c r="C37" s="273" t="s">
        <v>368</v>
      </c>
      <c r="D37" s="273" t="s">
        <v>7064</v>
      </c>
      <c r="E37" s="273" t="s">
        <v>7528</v>
      </c>
      <c r="F37" s="273" t="s">
        <v>7508</v>
      </c>
      <c r="G37" s="273" t="s">
        <v>7508</v>
      </c>
      <c r="H37" s="273" t="s">
        <v>7752</v>
      </c>
      <c r="I37" s="273" t="s">
        <v>7753</v>
      </c>
      <c r="J37" s="273"/>
      <c r="K37" s="273"/>
      <c r="L37" s="273"/>
    </row>
    <row r="38" spans="1:12" x14ac:dyDescent="0.25">
      <c r="A38" s="273" t="s">
        <v>72</v>
      </c>
      <c r="B38" s="273" t="s">
        <v>70</v>
      </c>
      <c r="C38" s="273" t="s">
        <v>71</v>
      </c>
      <c r="D38" s="273" t="s">
        <v>7067</v>
      </c>
      <c r="E38" s="273" t="s">
        <v>7528</v>
      </c>
      <c r="F38" s="273" t="s">
        <v>7508</v>
      </c>
      <c r="G38" s="273" t="s">
        <v>7508</v>
      </c>
      <c r="H38" s="273" t="s">
        <v>7752</v>
      </c>
      <c r="I38" s="273" t="s">
        <v>7753</v>
      </c>
      <c r="J38" s="273"/>
      <c r="K38" s="273"/>
      <c r="L38" s="273"/>
    </row>
    <row r="39" spans="1:12" x14ac:dyDescent="0.25">
      <c r="A39" s="273" t="s">
        <v>72</v>
      </c>
      <c r="B39" s="273" t="s">
        <v>3621</v>
      </c>
      <c r="C39" s="273" t="s">
        <v>3622</v>
      </c>
      <c r="D39" s="273" t="s">
        <v>7067</v>
      </c>
      <c r="E39" s="273" t="s">
        <v>7528</v>
      </c>
      <c r="F39" s="273" t="s">
        <v>7578</v>
      </c>
      <c r="G39" s="273" t="s">
        <v>7578</v>
      </c>
      <c r="H39" s="273" t="s">
        <v>7755</v>
      </c>
      <c r="I39" s="273" t="s">
        <v>7753</v>
      </c>
      <c r="J39" s="273"/>
      <c r="K39" s="273"/>
      <c r="L39" s="273"/>
    </row>
    <row r="40" spans="1:12" x14ac:dyDescent="0.25">
      <c r="A40" s="273" t="s">
        <v>1230</v>
      </c>
      <c r="B40" s="273" t="s">
        <v>1228</v>
      </c>
      <c r="C40" s="273" t="s">
        <v>1229</v>
      </c>
      <c r="D40" s="273" t="s">
        <v>7070</v>
      </c>
      <c r="E40" s="273" t="s">
        <v>7507</v>
      </c>
      <c r="F40" s="273" t="s">
        <v>7518</v>
      </c>
      <c r="G40" s="273" t="s">
        <v>1228</v>
      </c>
      <c r="H40" s="273" t="s">
        <v>7752</v>
      </c>
      <c r="I40" s="273" t="s">
        <v>7753</v>
      </c>
      <c r="J40" s="273"/>
      <c r="K40" s="273"/>
      <c r="L40" s="273"/>
    </row>
    <row r="41" spans="1:12" x14ac:dyDescent="0.25">
      <c r="A41" s="273" t="s">
        <v>940</v>
      </c>
      <c r="B41" s="273" t="s">
        <v>938</v>
      </c>
      <c r="C41" s="273" t="s">
        <v>939</v>
      </c>
      <c r="D41" s="273" t="s">
        <v>7071</v>
      </c>
      <c r="E41" s="273" t="s">
        <v>7507</v>
      </c>
      <c r="F41" s="273" t="s">
        <v>7518</v>
      </c>
      <c r="G41" s="273" t="s">
        <v>7583</v>
      </c>
      <c r="H41" s="273" t="s">
        <v>7752</v>
      </c>
      <c r="I41" s="273" t="s">
        <v>7753</v>
      </c>
      <c r="J41" s="273"/>
      <c r="K41" s="273"/>
      <c r="L41" s="273"/>
    </row>
    <row r="42" spans="1:12" x14ac:dyDescent="0.25">
      <c r="A42" s="273" t="s">
        <v>1723</v>
      </c>
      <c r="B42" s="273" t="s">
        <v>1721</v>
      </c>
      <c r="C42" s="273" t="s">
        <v>1722</v>
      </c>
      <c r="D42" s="273" t="s">
        <v>7074</v>
      </c>
      <c r="E42" s="273" t="s">
        <v>7517</v>
      </c>
      <c r="F42" s="273" t="s">
        <v>7525</v>
      </c>
      <c r="G42" s="273" t="s">
        <v>7586</v>
      </c>
      <c r="H42" s="273" t="s">
        <v>7752</v>
      </c>
      <c r="I42" s="273" t="s">
        <v>7753</v>
      </c>
      <c r="J42" s="273"/>
      <c r="K42" s="273"/>
      <c r="L42" s="273"/>
    </row>
    <row r="43" spans="1:12" x14ac:dyDescent="0.25">
      <c r="A43" s="273" t="s">
        <v>583</v>
      </c>
      <c r="B43" s="273" t="s">
        <v>1786</v>
      </c>
      <c r="C43" s="273" t="s">
        <v>1787</v>
      </c>
      <c r="D43" s="273" t="s">
        <v>7075</v>
      </c>
      <c r="E43" s="273" t="s">
        <v>7517</v>
      </c>
      <c r="F43" s="273" t="s">
        <v>7532</v>
      </c>
      <c r="G43" s="273" t="s">
        <v>7533</v>
      </c>
      <c r="H43" s="273" t="s">
        <v>7752</v>
      </c>
      <c r="I43" s="273" t="s">
        <v>7754</v>
      </c>
      <c r="J43" s="273"/>
      <c r="K43" s="273"/>
      <c r="L43" s="273"/>
    </row>
    <row r="44" spans="1:12" x14ac:dyDescent="0.25">
      <c r="A44" s="273" t="s">
        <v>583</v>
      </c>
      <c r="B44" s="273" t="s">
        <v>581</v>
      </c>
      <c r="C44" s="273" t="s">
        <v>582</v>
      </c>
      <c r="D44" s="273" t="s">
        <v>7075</v>
      </c>
      <c r="E44" s="273" t="s">
        <v>7517</v>
      </c>
      <c r="F44" s="273" t="s">
        <v>7518</v>
      </c>
      <c r="G44" s="273" t="s">
        <v>7518</v>
      </c>
      <c r="H44" s="273" t="s">
        <v>7755</v>
      </c>
      <c r="I44" s="273" t="s">
        <v>7753</v>
      </c>
      <c r="J44" s="273"/>
      <c r="K44" s="273"/>
      <c r="L44" s="273"/>
    </row>
    <row r="45" spans="1:12" x14ac:dyDescent="0.25">
      <c r="A45" s="273" t="s">
        <v>583</v>
      </c>
      <c r="B45" s="273" t="s">
        <v>587</v>
      </c>
      <c r="C45" s="273" t="s">
        <v>588</v>
      </c>
      <c r="D45" s="273" t="s">
        <v>7075</v>
      </c>
      <c r="E45" s="273" t="s">
        <v>7517</v>
      </c>
      <c r="F45" s="273" t="s">
        <v>7525</v>
      </c>
      <c r="G45" s="273" t="s">
        <v>7591</v>
      </c>
      <c r="H45" s="273" t="s">
        <v>7755</v>
      </c>
      <c r="I45" s="273" t="s">
        <v>7753</v>
      </c>
      <c r="J45" s="273"/>
      <c r="K45" s="273"/>
      <c r="L45" s="273"/>
    </row>
    <row r="46" spans="1:12" x14ac:dyDescent="0.25">
      <c r="A46" s="273" t="s">
        <v>601</v>
      </c>
      <c r="B46" s="273" t="s">
        <v>599</v>
      </c>
      <c r="C46" s="273" t="s">
        <v>600</v>
      </c>
      <c r="D46" s="273" t="s">
        <v>7080</v>
      </c>
      <c r="E46" s="273" t="s">
        <v>7564</v>
      </c>
      <c r="F46" s="273" t="s">
        <v>7525</v>
      </c>
      <c r="G46" s="273" t="s">
        <v>7551</v>
      </c>
      <c r="H46" s="273" t="s">
        <v>7752</v>
      </c>
      <c r="I46" s="273" t="s">
        <v>7753</v>
      </c>
      <c r="J46" s="273"/>
      <c r="K46" s="273"/>
      <c r="L46" s="273"/>
    </row>
    <row r="47" spans="1:12" x14ac:dyDescent="0.25">
      <c r="A47" s="273" t="s">
        <v>199</v>
      </c>
      <c r="B47" s="273" t="s">
        <v>197</v>
      </c>
      <c r="C47" s="273" t="s">
        <v>198</v>
      </c>
      <c r="D47" s="273" t="s">
        <v>7083</v>
      </c>
      <c r="E47" s="273" t="s">
        <v>7517</v>
      </c>
      <c r="F47" s="273" t="s">
        <v>7525</v>
      </c>
      <c r="G47" s="273" t="s">
        <v>7594</v>
      </c>
      <c r="H47" s="273" t="s">
        <v>7752</v>
      </c>
      <c r="I47" s="273" t="s">
        <v>7753</v>
      </c>
      <c r="J47" s="273"/>
      <c r="K47" s="273"/>
      <c r="L47" s="273"/>
    </row>
    <row r="48" spans="1:12" x14ac:dyDescent="0.25">
      <c r="A48" s="273" t="s">
        <v>617</v>
      </c>
      <c r="B48" s="273" t="s">
        <v>3864</v>
      </c>
      <c r="C48" s="273" t="s">
        <v>3865</v>
      </c>
      <c r="D48" s="273" t="s">
        <v>7088</v>
      </c>
      <c r="E48" s="273" t="s">
        <v>7512</v>
      </c>
      <c r="F48" s="273" t="s">
        <v>7532</v>
      </c>
      <c r="G48" s="273" t="s">
        <v>7596</v>
      </c>
      <c r="H48" s="273" t="s">
        <v>7752</v>
      </c>
      <c r="I48" s="273" t="s">
        <v>7754</v>
      </c>
      <c r="J48" s="273"/>
      <c r="K48" s="273"/>
      <c r="L48" s="273"/>
    </row>
    <row r="49" spans="1:12" x14ac:dyDescent="0.25">
      <c r="A49" s="273" t="s">
        <v>617</v>
      </c>
      <c r="B49" s="273" t="s">
        <v>615</v>
      </c>
      <c r="C49" s="273" t="s">
        <v>616</v>
      </c>
      <c r="D49" s="273" t="s">
        <v>7088</v>
      </c>
      <c r="E49" s="273" t="s">
        <v>7512</v>
      </c>
      <c r="F49" s="273" t="s">
        <v>7525</v>
      </c>
      <c r="G49" s="273" t="s">
        <v>7599</v>
      </c>
      <c r="H49" s="273" t="s">
        <v>7755</v>
      </c>
      <c r="I49" s="273" t="s">
        <v>7753</v>
      </c>
      <c r="J49" s="273"/>
      <c r="K49" s="273"/>
      <c r="L49" s="273"/>
    </row>
    <row r="50" spans="1:12" x14ac:dyDescent="0.25">
      <c r="A50" s="273" t="s">
        <v>617</v>
      </c>
      <c r="B50" s="273" t="s">
        <v>3897</v>
      </c>
      <c r="C50" s="273" t="s">
        <v>3898</v>
      </c>
      <c r="D50" s="273" t="s">
        <v>7088</v>
      </c>
      <c r="E50" s="273" t="s">
        <v>7512</v>
      </c>
      <c r="F50" s="273" t="s">
        <v>7553</v>
      </c>
      <c r="G50" s="273" t="s">
        <v>7553</v>
      </c>
      <c r="H50" s="273" t="s">
        <v>7755</v>
      </c>
      <c r="I50" s="273" t="s">
        <v>7753</v>
      </c>
      <c r="J50" s="273"/>
      <c r="K50" s="273"/>
      <c r="L50" s="273"/>
    </row>
    <row r="51" spans="1:12" x14ac:dyDescent="0.25">
      <c r="A51" s="273" t="s">
        <v>1810</v>
      </c>
      <c r="B51" s="273" t="s">
        <v>1847</v>
      </c>
      <c r="C51" s="273" t="s">
        <v>1848</v>
      </c>
      <c r="D51" s="273" t="s">
        <v>7103</v>
      </c>
      <c r="E51" s="273" t="s">
        <v>7517</v>
      </c>
      <c r="F51" s="273" t="s">
        <v>7525</v>
      </c>
      <c r="G51" s="273" t="s">
        <v>7594</v>
      </c>
      <c r="H51" s="273" t="s">
        <v>7755</v>
      </c>
      <c r="I51" s="273" t="s">
        <v>7753</v>
      </c>
      <c r="J51" s="273"/>
      <c r="K51" s="273"/>
      <c r="L51" s="273"/>
    </row>
    <row r="52" spans="1:12" x14ac:dyDescent="0.25">
      <c r="A52" s="273" t="s">
        <v>1810</v>
      </c>
      <c r="B52" s="273" t="s">
        <v>1808</v>
      </c>
      <c r="C52" s="273" t="s">
        <v>1809</v>
      </c>
      <c r="D52" s="273" t="s">
        <v>7103</v>
      </c>
      <c r="E52" s="273" t="s">
        <v>7517</v>
      </c>
      <c r="F52" s="273" t="s">
        <v>7603</v>
      </c>
      <c r="G52" s="273" t="s">
        <v>7604</v>
      </c>
      <c r="H52" s="273" t="s">
        <v>7752</v>
      </c>
      <c r="I52" s="273" t="s">
        <v>7753</v>
      </c>
      <c r="J52" s="273"/>
      <c r="K52" s="273"/>
      <c r="L52" s="273"/>
    </row>
    <row r="53" spans="1:12" x14ac:dyDescent="0.25">
      <c r="A53" s="273" t="s">
        <v>205</v>
      </c>
      <c r="B53" s="273" t="s">
        <v>203</v>
      </c>
      <c r="C53" s="273" t="s">
        <v>204</v>
      </c>
      <c r="D53" s="273" t="s">
        <v>7106</v>
      </c>
      <c r="E53" s="273" t="s">
        <v>7512</v>
      </c>
      <c r="F53" s="273" t="s">
        <v>7532</v>
      </c>
      <c r="G53" s="273" t="s">
        <v>7508</v>
      </c>
      <c r="H53" s="273" t="s">
        <v>7752</v>
      </c>
      <c r="I53" s="273" t="s">
        <v>7754</v>
      </c>
      <c r="J53" s="273"/>
      <c r="K53" s="273"/>
      <c r="L53" s="273"/>
    </row>
    <row r="54" spans="1:12" x14ac:dyDescent="0.25">
      <c r="A54" s="273" t="s">
        <v>205</v>
      </c>
      <c r="B54" s="273" t="s">
        <v>210</v>
      </c>
      <c r="C54" s="273" t="s">
        <v>211</v>
      </c>
      <c r="D54" s="273" t="s">
        <v>7106</v>
      </c>
      <c r="E54" s="273" t="s">
        <v>7512</v>
      </c>
      <c r="F54" s="273" t="s">
        <v>7525</v>
      </c>
      <c r="G54" s="273" t="s">
        <v>7551</v>
      </c>
      <c r="H54" s="273" t="s">
        <v>7755</v>
      </c>
      <c r="I54" s="273" t="s">
        <v>7753</v>
      </c>
      <c r="J54" s="273"/>
      <c r="K54" s="273"/>
      <c r="L54" s="273"/>
    </row>
    <row r="55" spans="1:12" x14ac:dyDescent="0.25">
      <c r="A55" s="273" t="s">
        <v>131</v>
      </c>
      <c r="B55" s="273" t="s">
        <v>129</v>
      </c>
      <c r="C55" s="273" t="s">
        <v>130</v>
      </c>
      <c r="D55" s="273" t="s">
        <v>7113</v>
      </c>
      <c r="E55" s="273" t="s">
        <v>7512</v>
      </c>
      <c r="F55" s="273" t="s">
        <v>7553</v>
      </c>
      <c r="G55" s="273" t="s">
        <v>7553</v>
      </c>
      <c r="H55" s="273" t="s">
        <v>7752</v>
      </c>
      <c r="I55" s="273" t="s">
        <v>7753</v>
      </c>
      <c r="J55" s="273"/>
      <c r="K55" s="273"/>
      <c r="L55" s="273"/>
    </row>
    <row r="56" spans="1:12" x14ac:dyDescent="0.25">
      <c r="A56" s="273" t="s">
        <v>621</v>
      </c>
      <c r="B56" s="273" t="s">
        <v>619</v>
      </c>
      <c r="C56" s="273" t="s">
        <v>620</v>
      </c>
      <c r="D56" s="273" t="s">
        <v>7120</v>
      </c>
      <c r="E56" s="273" t="s">
        <v>7512</v>
      </c>
      <c r="F56" s="273" t="s">
        <v>7525</v>
      </c>
      <c r="G56" s="273" t="s">
        <v>7551</v>
      </c>
      <c r="H56" s="273" t="s">
        <v>7752</v>
      </c>
      <c r="I56" s="273" t="s">
        <v>7753</v>
      </c>
      <c r="J56" s="273"/>
      <c r="K56" s="273"/>
      <c r="L56" s="273"/>
    </row>
    <row r="57" spans="1:12" x14ac:dyDescent="0.25">
      <c r="A57" s="273" t="s">
        <v>1207</v>
      </c>
      <c r="B57" s="273" t="s">
        <v>1205</v>
      </c>
      <c r="C57" s="273" t="s">
        <v>1206</v>
      </c>
      <c r="D57" s="273" t="s">
        <v>7123</v>
      </c>
      <c r="E57" s="273" t="s">
        <v>7512</v>
      </c>
      <c r="F57" s="273" t="s">
        <v>7553</v>
      </c>
      <c r="G57" s="273" t="s">
        <v>7553</v>
      </c>
      <c r="H57" s="273" t="s">
        <v>7752</v>
      </c>
      <c r="I57" s="273" t="s">
        <v>7753</v>
      </c>
      <c r="J57" s="273"/>
      <c r="K57" s="273"/>
      <c r="L57" s="273"/>
    </row>
    <row r="58" spans="1:12" x14ac:dyDescent="0.25">
      <c r="A58" s="273" t="s">
        <v>1428</v>
      </c>
      <c r="B58" s="273" t="s">
        <v>1426</v>
      </c>
      <c r="C58" s="273" t="s">
        <v>1427</v>
      </c>
      <c r="D58" s="273" t="s">
        <v>7126</v>
      </c>
      <c r="E58" s="273" t="s">
        <v>7528</v>
      </c>
      <c r="F58" s="273" t="s">
        <v>7532</v>
      </c>
      <c r="G58" s="273" t="s">
        <v>7612</v>
      </c>
      <c r="H58" s="273" t="s">
        <v>7752</v>
      </c>
      <c r="I58" s="273" t="s">
        <v>7754</v>
      </c>
      <c r="J58" s="273"/>
      <c r="K58" s="273"/>
      <c r="L58" s="273"/>
    </row>
    <row r="59" spans="1:12" x14ac:dyDescent="0.25">
      <c r="A59" s="273" t="s">
        <v>1428</v>
      </c>
      <c r="B59" s="273" t="s">
        <v>1436</v>
      </c>
      <c r="C59" s="273" t="s">
        <v>1437</v>
      </c>
      <c r="D59" s="273" t="s">
        <v>7126</v>
      </c>
      <c r="E59" s="273" t="s">
        <v>7528</v>
      </c>
      <c r="F59" s="273" t="s">
        <v>7615</v>
      </c>
      <c r="G59" s="273" t="s">
        <v>7616</v>
      </c>
      <c r="H59" s="273" t="s">
        <v>7755</v>
      </c>
      <c r="I59" s="273" t="s">
        <v>7753</v>
      </c>
      <c r="J59" s="273"/>
      <c r="K59" s="273"/>
      <c r="L59" s="273"/>
    </row>
    <row r="60" spans="1:12" x14ac:dyDescent="0.25">
      <c r="A60" s="273" t="s">
        <v>1428</v>
      </c>
      <c r="B60" s="273" t="s">
        <v>1445</v>
      </c>
      <c r="C60" s="273" t="s">
        <v>1446</v>
      </c>
      <c r="D60" s="273" t="s">
        <v>7126</v>
      </c>
      <c r="E60" s="273" t="s">
        <v>7528</v>
      </c>
      <c r="F60" s="273" t="s">
        <v>7525</v>
      </c>
      <c r="G60" s="273" t="s">
        <v>7551</v>
      </c>
      <c r="H60" s="273" t="s">
        <v>7755</v>
      </c>
      <c r="I60" s="273" t="s">
        <v>7753</v>
      </c>
      <c r="J60" s="273"/>
      <c r="K60" s="273"/>
      <c r="L60" s="273"/>
    </row>
    <row r="61" spans="1:12" x14ac:dyDescent="0.25">
      <c r="A61" s="273" t="s">
        <v>12</v>
      </c>
      <c r="B61" s="273" t="s">
        <v>10</v>
      </c>
      <c r="C61" s="273" t="s">
        <v>11</v>
      </c>
      <c r="D61" s="273" t="s">
        <v>7131</v>
      </c>
      <c r="E61" s="273" t="s">
        <v>7512</v>
      </c>
      <c r="F61" s="273" t="s">
        <v>7508</v>
      </c>
      <c r="G61" s="273" t="s">
        <v>7508</v>
      </c>
      <c r="H61" s="273" t="s">
        <v>7752</v>
      </c>
      <c r="I61" s="273" t="s">
        <v>7753</v>
      </c>
      <c r="J61" s="273"/>
      <c r="K61" s="273"/>
      <c r="L61" s="273"/>
    </row>
    <row r="62" spans="1:12" x14ac:dyDescent="0.25">
      <c r="A62" s="273" t="s">
        <v>489</v>
      </c>
      <c r="B62" s="273" t="s">
        <v>1734</v>
      </c>
      <c r="C62" s="273" t="s">
        <v>1735</v>
      </c>
      <c r="D62" s="273" t="s">
        <v>7134</v>
      </c>
      <c r="E62" s="273" t="s">
        <v>7507</v>
      </c>
      <c r="F62" s="273" t="s">
        <v>7532</v>
      </c>
      <c r="G62" s="273" t="s">
        <v>7533</v>
      </c>
      <c r="H62" s="273" t="s">
        <v>7752</v>
      </c>
      <c r="I62" s="273" t="s">
        <v>7754</v>
      </c>
      <c r="J62" s="273"/>
      <c r="K62" s="273"/>
      <c r="L62" s="273"/>
    </row>
    <row r="63" spans="1:12" x14ac:dyDescent="0.25">
      <c r="A63" s="273" t="s">
        <v>489</v>
      </c>
      <c r="B63" s="273" t="s">
        <v>487</v>
      </c>
      <c r="C63" s="273" t="s">
        <v>488</v>
      </c>
      <c r="D63" s="273" t="s">
        <v>7134</v>
      </c>
      <c r="E63" s="273" t="s">
        <v>7507</v>
      </c>
      <c r="F63" s="273" t="s">
        <v>7518</v>
      </c>
      <c r="G63" s="273" t="s">
        <v>7621</v>
      </c>
      <c r="H63" s="273" t="s">
        <v>7755</v>
      </c>
      <c r="I63" s="273" t="s">
        <v>7753</v>
      </c>
      <c r="J63" s="273"/>
      <c r="K63" s="273"/>
      <c r="L63" s="273"/>
    </row>
    <row r="64" spans="1:12" x14ac:dyDescent="0.25">
      <c r="A64" s="273" t="s">
        <v>489</v>
      </c>
      <c r="B64" s="273" t="s">
        <v>495</v>
      </c>
      <c r="C64" s="273" t="s">
        <v>496</v>
      </c>
      <c r="D64" s="273" t="s">
        <v>7134</v>
      </c>
      <c r="E64" s="273" t="s">
        <v>7507</v>
      </c>
      <c r="F64" s="273" t="s">
        <v>7518</v>
      </c>
      <c r="G64" s="273" t="s">
        <v>7623</v>
      </c>
      <c r="H64" s="273" t="s">
        <v>7755</v>
      </c>
      <c r="I64" s="273" t="s">
        <v>7753</v>
      </c>
      <c r="J64" s="273"/>
      <c r="K64" s="273"/>
      <c r="L64" s="273"/>
    </row>
    <row r="65" spans="1:12" x14ac:dyDescent="0.25">
      <c r="A65" s="273" t="s">
        <v>489</v>
      </c>
      <c r="B65" s="273" t="s">
        <v>3247</v>
      </c>
      <c r="C65" s="273" t="s">
        <v>3248</v>
      </c>
      <c r="D65" s="273" t="s">
        <v>7134</v>
      </c>
      <c r="E65" s="273" t="s">
        <v>7507</v>
      </c>
      <c r="F65" s="273" t="s">
        <v>7518</v>
      </c>
      <c r="G65" s="273" t="s">
        <v>7625</v>
      </c>
      <c r="H65" s="273" t="s">
        <v>7755</v>
      </c>
      <c r="I65" s="273" t="s">
        <v>7753</v>
      </c>
      <c r="J65" s="273"/>
      <c r="K65" s="273"/>
      <c r="L65" s="273"/>
    </row>
    <row r="66" spans="1:12" x14ac:dyDescent="0.25">
      <c r="A66" s="273" t="s">
        <v>925</v>
      </c>
      <c r="B66" s="273" t="s">
        <v>923</v>
      </c>
      <c r="C66" s="273" t="s">
        <v>924</v>
      </c>
      <c r="D66" s="273" t="s">
        <v>7139</v>
      </c>
      <c r="E66" s="273" t="s">
        <v>7512</v>
      </c>
      <c r="F66" s="273" t="s">
        <v>7615</v>
      </c>
      <c r="G66" s="273" t="s">
        <v>7628</v>
      </c>
      <c r="H66" s="273" t="s">
        <v>7752</v>
      </c>
      <c r="I66" s="273" t="s">
        <v>7753</v>
      </c>
      <c r="J66" s="273"/>
      <c r="K66" s="273"/>
      <c r="L66" s="273"/>
    </row>
    <row r="67" spans="1:12" x14ac:dyDescent="0.25">
      <c r="A67" s="273" t="s">
        <v>506</v>
      </c>
      <c r="B67" s="273" t="s">
        <v>504</v>
      </c>
      <c r="C67" s="273" t="s">
        <v>505</v>
      </c>
      <c r="D67" s="273" t="s">
        <v>7140</v>
      </c>
      <c r="E67" s="273" t="s">
        <v>7512</v>
      </c>
      <c r="F67" s="273" t="s">
        <v>7525</v>
      </c>
      <c r="G67" s="273" t="s">
        <v>7630</v>
      </c>
      <c r="H67" s="273" t="s">
        <v>7755</v>
      </c>
      <c r="I67" s="273" t="s">
        <v>7753</v>
      </c>
      <c r="J67" s="273"/>
      <c r="K67" s="273"/>
      <c r="L67" s="273"/>
    </row>
    <row r="68" spans="1:12" x14ac:dyDescent="0.25">
      <c r="A68" s="273" t="s">
        <v>506</v>
      </c>
      <c r="B68" s="273" t="s">
        <v>2020</v>
      </c>
      <c r="C68" s="273" t="s">
        <v>2021</v>
      </c>
      <c r="D68" s="273" t="s">
        <v>7140</v>
      </c>
      <c r="E68" s="273" t="s">
        <v>7512</v>
      </c>
      <c r="F68" s="273" t="s">
        <v>7553</v>
      </c>
      <c r="G68" s="273" t="s">
        <v>7632</v>
      </c>
      <c r="H68" s="273" t="s">
        <v>7752</v>
      </c>
      <c r="I68" s="273" t="s">
        <v>7753</v>
      </c>
      <c r="J68" s="273"/>
      <c r="K68" s="273"/>
      <c r="L68" s="273"/>
    </row>
    <row r="69" spans="1:12" x14ac:dyDescent="0.25">
      <c r="A69" s="273" t="s">
        <v>633</v>
      </c>
      <c r="B69" s="273" t="s">
        <v>631</v>
      </c>
      <c r="C69" s="273" t="s">
        <v>632</v>
      </c>
      <c r="D69" s="273" t="s">
        <v>7143</v>
      </c>
      <c r="E69" s="273" t="s">
        <v>7512</v>
      </c>
      <c r="F69" s="273" t="s">
        <v>7508</v>
      </c>
      <c r="G69" s="273" t="s">
        <v>7634</v>
      </c>
      <c r="H69" s="273" t="s">
        <v>7752</v>
      </c>
      <c r="I69" s="273" t="s">
        <v>7753</v>
      </c>
      <c r="J69" s="273"/>
      <c r="K69" s="273"/>
      <c r="L69" s="273"/>
    </row>
    <row r="70" spans="1:12" x14ac:dyDescent="0.25">
      <c r="A70" s="273" t="s">
        <v>3007</v>
      </c>
      <c r="B70" s="273" t="s">
        <v>3005</v>
      </c>
      <c r="C70" s="273" t="s">
        <v>3006</v>
      </c>
      <c r="D70" s="273" t="s">
        <v>7144</v>
      </c>
      <c r="E70" s="273" t="s">
        <v>7507</v>
      </c>
      <c r="F70" s="273" t="s">
        <v>7525</v>
      </c>
      <c r="G70" s="273" t="s">
        <v>7636</v>
      </c>
      <c r="H70" s="273" t="s">
        <v>7752</v>
      </c>
      <c r="I70" s="273" t="s">
        <v>7753</v>
      </c>
      <c r="J70" s="273"/>
      <c r="K70" s="273"/>
      <c r="L70" s="273"/>
    </row>
    <row r="71" spans="1:12" x14ac:dyDescent="0.25">
      <c r="A71" s="273" t="s">
        <v>1643</v>
      </c>
      <c r="B71" s="273" t="s">
        <v>1641</v>
      </c>
      <c r="C71" s="273" t="s">
        <v>1642</v>
      </c>
      <c r="D71" s="273" t="s">
        <v>7145</v>
      </c>
      <c r="E71" s="273" t="s">
        <v>7512</v>
      </c>
      <c r="F71" s="273" t="s">
        <v>7513</v>
      </c>
      <c r="G71" s="273" t="s">
        <v>7639</v>
      </c>
      <c r="H71" s="273" t="s">
        <v>7752</v>
      </c>
      <c r="I71" s="273" t="s">
        <v>7753</v>
      </c>
      <c r="J71" s="273"/>
      <c r="K71" s="273"/>
      <c r="L71" s="273"/>
    </row>
    <row r="72" spans="1:12" x14ac:dyDescent="0.25">
      <c r="A72" s="273" t="s">
        <v>268</v>
      </c>
      <c r="B72" s="273" t="s">
        <v>266</v>
      </c>
      <c r="C72" s="273" t="s">
        <v>267</v>
      </c>
      <c r="D72" s="273" t="s">
        <v>7146</v>
      </c>
      <c r="E72" s="273" t="s">
        <v>7512</v>
      </c>
      <c r="F72" s="273" t="s">
        <v>7532</v>
      </c>
      <c r="G72" s="273" t="s">
        <v>7533</v>
      </c>
      <c r="H72" s="273" t="s">
        <v>7752</v>
      </c>
      <c r="I72" s="273" t="s">
        <v>7754</v>
      </c>
      <c r="J72" s="273"/>
      <c r="K72" s="273"/>
      <c r="L72" s="273"/>
    </row>
    <row r="73" spans="1:12" x14ac:dyDescent="0.25">
      <c r="A73" s="273" t="s">
        <v>268</v>
      </c>
      <c r="B73" s="273" t="s">
        <v>284</v>
      </c>
      <c r="C73" s="273" t="s">
        <v>285</v>
      </c>
      <c r="D73" s="273" t="s">
        <v>7146</v>
      </c>
      <c r="E73" s="273" t="s">
        <v>7512</v>
      </c>
      <c r="F73" s="273" t="s">
        <v>7518</v>
      </c>
      <c r="G73" s="273" t="s">
        <v>7535</v>
      </c>
      <c r="H73" s="273" t="s">
        <v>7755</v>
      </c>
      <c r="I73" s="273" t="s">
        <v>7753</v>
      </c>
      <c r="J73" s="273"/>
      <c r="K73" s="273"/>
      <c r="L73" s="273"/>
    </row>
    <row r="74" spans="1:12" x14ac:dyDescent="0.25">
      <c r="A74" s="273" t="s">
        <v>268</v>
      </c>
      <c r="B74" s="273" t="s">
        <v>293</v>
      </c>
      <c r="C74" s="273" t="s">
        <v>294</v>
      </c>
      <c r="D74" s="273" t="s">
        <v>7146</v>
      </c>
      <c r="E74" s="273" t="s">
        <v>7512</v>
      </c>
      <c r="F74" s="273" t="s">
        <v>7518</v>
      </c>
      <c r="G74" s="273" t="s">
        <v>7644</v>
      </c>
      <c r="H74" s="273" t="s">
        <v>7755</v>
      </c>
      <c r="I74" s="273" t="s">
        <v>7753</v>
      </c>
      <c r="J74" s="273"/>
      <c r="K74" s="273"/>
      <c r="L74" s="273"/>
    </row>
    <row r="75" spans="1:12" x14ac:dyDescent="0.25">
      <c r="A75" s="273" t="s">
        <v>268</v>
      </c>
      <c r="B75" s="273" t="s">
        <v>1492</v>
      </c>
      <c r="C75" s="273" t="s">
        <v>1493</v>
      </c>
      <c r="D75" s="273" t="s">
        <v>7146</v>
      </c>
      <c r="E75" s="273" t="s">
        <v>7512</v>
      </c>
      <c r="F75" s="273" t="s">
        <v>7525</v>
      </c>
      <c r="G75" s="273" t="s">
        <v>1492</v>
      </c>
      <c r="H75" s="273" t="s">
        <v>7755</v>
      </c>
      <c r="I75" s="273" t="s">
        <v>7753</v>
      </c>
      <c r="J75" s="273"/>
      <c r="K75" s="273"/>
      <c r="L75" s="273"/>
    </row>
    <row r="76" spans="1:12" x14ac:dyDescent="0.25">
      <c r="A76" s="273" t="s">
        <v>1158</v>
      </c>
      <c r="B76" s="273" t="s">
        <v>1190</v>
      </c>
      <c r="C76" s="273" t="s">
        <v>1191</v>
      </c>
      <c r="D76" s="273" t="s">
        <v>7147</v>
      </c>
      <c r="E76" s="273" t="s">
        <v>7512</v>
      </c>
      <c r="F76" s="273" t="s">
        <v>7508</v>
      </c>
      <c r="G76" s="273" t="s">
        <v>7508</v>
      </c>
      <c r="H76" s="273" t="s">
        <v>7752</v>
      </c>
      <c r="I76" s="273" t="s">
        <v>7753</v>
      </c>
      <c r="J76" s="273"/>
      <c r="K76" s="273"/>
      <c r="L76" s="273"/>
    </row>
    <row r="77" spans="1:12" x14ac:dyDescent="0.25">
      <c r="A77" s="273" t="s">
        <v>1158</v>
      </c>
      <c r="B77" s="273" t="s">
        <v>1179</v>
      </c>
      <c r="C77" s="273" t="s">
        <v>1180</v>
      </c>
      <c r="D77" s="273" t="s">
        <v>7147</v>
      </c>
      <c r="E77" s="273" t="s">
        <v>7512</v>
      </c>
      <c r="F77" s="273" t="s">
        <v>7518</v>
      </c>
      <c r="G77" s="273" t="s">
        <v>7648</v>
      </c>
      <c r="H77" s="273" t="s">
        <v>7755</v>
      </c>
      <c r="I77" s="273" t="s">
        <v>7753</v>
      </c>
      <c r="J77" s="273"/>
      <c r="K77" s="273"/>
      <c r="L77" s="273"/>
    </row>
    <row r="78" spans="1:12" x14ac:dyDescent="0.25">
      <c r="A78" s="273" t="s">
        <v>1158</v>
      </c>
      <c r="B78" s="273" t="s">
        <v>1156</v>
      </c>
      <c r="C78" s="273" t="s">
        <v>1157</v>
      </c>
      <c r="D78" s="273" t="s">
        <v>7147</v>
      </c>
      <c r="E78" s="273" t="s">
        <v>7512</v>
      </c>
      <c r="F78" s="273" t="s">
        <v>7518</v>
      </c>
      <c r="G78" s="273" t="s">
        <v>7650</v>
      </c>
      <c r="H78" s="273" t="s">
        <v>7755</v>
      </c>
      <c r="I78" s="273" t="s">
        <v>7753</v>
      </c>
      <c r="J78" s="273"/>
      <c r="K78" s="273"/>
      <c r="L78" s="273"/>
    </row>
    <row r="79" spans="1:12" x14ac:dyDescent="0.25">
      <c r="A79" s="273" t="s">
        <v>1158</v>
      </c>
      <c r="B79" s="273" t="s">
        <v>1506</v>
      </c>
      <c r="C79" s="273" t="s">
        <v>1507</v>
      </c>
      <c r="D79" s="273" t="s">
        <v>7147</v>
      </c>
      <c r="E79" s="273" t="s">
        <v>7512</v>
      </c>
      <c r="F79" s="273" t="s">
        <v>7615</v>
      </c>
      <c r="G79" s="273" t="s">
        <v>1506</v>
      </c>
      <c r="H79" s="273" t="s">
        <v>7755</v>
      </c>
      <c r="I79" s="273" t="s">
        <v>7753</v>
      </c>
      <c r="J79" s="273"/>
      <c r="K79" s="273"/>
      <c r="L79" s="273"/>
    </row>
    <row r="80" spans="1:12" x14ac:dyDescent="0.25">
      <c r="A80" s="273" t="s">
        <v>1158</v>
      </c>
      <c r="B80" s="273" t="s">
        <v>1546</v>
      </c>
      <c r="C80" s="273" t="s">
        <v>1547</v>
      </c>
      <c r="D80" s="273" t="s">
        <v>7147</v>
      </c>
      <c r="E80" s="273" t="s">
        <v>7512</v>
      </c>
      <c r="F80" s="273" t="s">
        <v>7525</v>
      </c>
      <c r="G80" s="273" t="s">
        <v>7653</v>
      </c>
      <c r="H80" s="273" t="s">
        <v>7755</v>
      </c>
      <c r="I80" s="273" t="s">
        <v>7753</v>
      </c>
      <c r="J80" s="273"/>
      <c r="K80" s="273"/>
      <c r="L80" s="273"/>
    </row>
    <row r="81" spans="1:12" x14ac:dyDescent="0.25">
      <c r="A81" s="273" t="s">
        <v>32</v>
      </c>
      <c r="B81" s="273" t="s">
        <v>30</v>
      </c>
      <c r="C81" s="273" t="s">
        <v>31</v>
      </c>
      <c r="D81" s="273" t="s">
        <v>7148</v>
      </c>
      <c r="E81" s="273" t="s">
        <v>7528</v>
      </c>
      <c r="F81" s="273" t="s">
        <v>7603</v>
      </c>
      <c r="G81" s="273" t="s">
        <v>7604</v>
      </c>
      <c r="H81" s="273" t="s">
        <v>7752</v>
      </c>
      <c r="I81" s="273" t="s">
        <v>7753</v>
      </c>
      <c r="J81" s="273"/>
      <c r="K81" s="273"/>
      <c r="L81" s="273"/>
    </row>
    <row r="82" spans="1:12" x14ac:dyDescent="0.25">
      <c r="A82" s="273" t="s">
        <v>219</v>
      </c>
      <c r="B82" s="273" t="s">
        <v>217</v>
      </c>
      <c r="C82" s="273" t="s">
        <v>218</v>
      </c>
      <c r="D82" s="273" t="s">
        <v>7161</v>
      </c>
      <c r="E82" s="273" t="s">
        <v>7507</v>
      </c>
      <c r="F82" s="273" t="s">
        <v>7508</v>
      </c>
      <c r="G82" s="273" t="s">
        <v>7508</v>
      </c>
      <c r="H82" s="273" t="s">
        <v>7752</v>
      </c>
      <c r="I82" s="273" t="s">
        <v>7753</v>
      </c>
      <c r="J82" s="273"/>
      <c r="K82" s="273"/>
      <c r="L82" s="273"/>
    </row>
    <row r="83" spans="1:12" x14ac:dyDescent="0.25">
      <c r="A83" s="273" t="s">
        <v>219</v>
      </c>
      <c r="B83" s="273" t="s">
        <v>872</v>
      </c>
      <c r="C83" s="273" t="s">
        <v>873</v>
      </c>
      <c r="D83" s="273" t="s">
        <v>7161</v>
      </c>
      <c r="E83" s="273" t="s">
        <v>7507</v>
      </c>
      <c r="F83" s="273" t="s">
        <v>7518</v>
      </c>
      <c r="G83" s="273" t="s">
        <v>7657</v>
      </c>
      <c r="H83" s="273" t="s">
        <v>7755</v>
      </c>
      <c r="I83" s="273" t="s">
        <v>7753</v>
      </c>
      <c r="J83" s="273"/>
      <c r="K83" s="273"/>
      <c r="L83" s="273"/>
    </row>
    <row r="84" spans="1:12" x14ac:dyDescent="0.25">
      <c r="A84" s="273" t="s">
        <v>638</v>
      </c>
      <c r="B84" s="273" t="s">
        <v>636</v>
      </c>
      <c r="C84" s="273" t="s">
        <v>637</v>
      </c>
      <c r="D84" s="273" t="s">
        <v>7164</v>
      </c>
      <c r="E84" s="273" t="s">
        <v>7528</v>
      </c>
      <c r="F84" s="273" t="s">
        <v>7525</v>
      </c>
      <c r="G84" s="273" t="s">
        <v>7529</v>
      </c>
      <c r="H84" s="273" t="s">
        <v>7752</v>
      </c>
      <c r="I84" s="273" t="s">
        <v>7753</v>
      </c>
      <c r="J84" s="273"/>
      <c r="K84" s="273"/>
      <c r="L84" s="273"/>
    </row>
    <row r="85" spans="1:12" x14ac:dyDescent="0.25">
      <c r="A85" s="273" t="s">
        <v>979</v>
      </c>
      <c r="B85" s="273" t="s">
        <v>6022</v>
      </c>
      <c r="C85" s="273" t="s">
        <v>6023</v>
      </c>
      <c r="D85" s="273" t="s">
        <v>7165</v>
      </c>
      <c r="E85" s="273" t="s">
        <v>7507</v>
      </c>
      <c r="F85" s="273" t="s">
        <v>7532</v>
      </c>
      <c r="G85" s="273" t="s">
        <v>7533</v>
      </c>
      <c r="H85" s="273" t="s">
        <v>7752</v>
      </c>
      <c r="I85" s="273" t="s">
        <v>7754</v>
      </c>
      <c r="J85" s="273"/>
      <c r="K85" s="273"/>
      <c r="L85" s="273"/>
    </row>
    <row r="86" spans="1:12" x14ac:dyDescent="0.25">
      <c r="A86" s="273" t="s">
        <v>979</v>
      </c>
      <c r="B86" s="273" t="s">
        <v>977</v>
      </c>
      <c r="C86" s="273" t="s">
        <v>978</v>
      </c>
      <c r="D86" s="273" t="s">
        <v>7165</v>
      </c>
      <c r="E86" s="273" t="s">
        <v>7507</v>
      </c>
      <c r="F86" s="273" t="s">
        <v>7518</v>
      </c>
      <c r="G86" s="273" t="s">
        <v>7662</v>
      </c>
      <c r="H86" s="273" t="s">
        <v>7755</v>
      </c>
      <c r="I86" s="273" t="s">
        <v>7753</v>
      </c>
      <c r="J86" s="273"/>
      <c r="K86" s="273"/>
      <c r="L86" s="273"/>
    </row>
    <row r="87" spans="1:12" x14ac:dyDescent="0.25">
      <c r="A87" s="273" t="s">
        <v>979</v>
      </c>
      <c r="B87" s="273" t="s">
        <v>6069</v>
      </c>
      <c r="C87" s="273" t="s">
        <v>6070</v>
      </c>
      <c r="D87" s="273" t="s">
        <v>7165</v>
      </c>
      <c r="E87" s="273" t="s">
        <v>7507</v>
      </c>
      <c r="F87" s="273" t="s">
        <v>7664</v>
      </c>
      <c r="G87" s="273" t="s">
        <v>7665</v>
      </c>
      <c r="H87" s="273" t="s">
        <v>7755</v>
      </c>
      <c r="I87" s="273" t="s">
        <v>7753</v>
      </c>
      <c r="J87" s="273"/>
      <c r="K87" s="273"/>
      <c r="L87" s="273"/>
    </row>
    <row r="88" spans="1:12" x14ac:dyDescent="0.25">
      <c r="A88" s="273" t="s">
        <v>81</v>
      </c>
      <c r="B88" s="273" t="s">
        <v>79</v>
      </c>
      <c r="C88" s="273" t="s">
        <v>80</v>
      </c>
      <c r="D88" s="273" t="s">
        <v>7172</v>
      </c>
      <c r="E88" s="273" t="s">
        <v>7507</v>
      </c>
      <c r="F88" s="273" t="s">
        <v>7508</v>
      </c>
      <c r="G88" s="273" t="s">
        <v>7508</v>
      </c>
      <c r="H88" s="273" t="s">
        <v>7752</v>
      </c>
      <c r="I88" s="273" t="s">
        <v>7753</v>
      </c>
      <c r="J88" s="273"/>
      <c r="K88" s="273"/>
      <c r="L88" s="273"/>
    </row>
    <row r="89" spans="1:12" x14ac:dyDescent="0.25">
      <c r="A89" s="273" t="s">
        <v>232</v>
      </c>
      <c r="B89" s="273" t="s">
        <v>230</v>
      </c>
      <c r="C89" s="273" t="s">
        <v>231</v>
      </c>
      <c r="D89" s="273" t="s">
        <v>7177</v>
      </c>
      <c r="E89" s="273" t="s">
        <v>7517</v>
      </c>
      <c r="F89" s="273" t="s">
        <v>7518</v>
      </c>
      <c r="G89" s="273" t="s">
        <v>7518</v>
      </c>
      <c r="H89" s="273" t="s">
        <v>7752</v>
      </c>
      <c r="I89" s="273" t="s">
        <v>7753</v>
      </c>
      <c r="J89" s="273"/>
      <c r="K89" s="273"/>
      <c r="L89" s="273"/>
    </row>
    <row r="90" spans="1:12" x14ac:dyDescent="0.25">
      <c r="A90" s="273" t="s">
        <v>915</v>
      </c>
      <c r="B90" s="273" t="s">
        <v>913</v>
      </c>
      <c r="C90" s="273" t="s">
        <v>914</v>
      </c>
      <c r="D90" s="273" t="s">
        <v>7670</v>
      </c>
      <c r="E90" s="273" t="s">
        <v>7671</v>
      </c>
      <c r="F90" s="273" t="s">
        <v>7672</v>
      </c>
      <c r="G90" s="273" t="s">
        <v>7673</v>
      </c>
      <c r="H90" s="273"/>
      <c r="I90" s="273" t="s">
        <v>7753</v>
      </c>
      <c r="J90" s="273"/>
      <c r="K90" s="273"/>
      <c r="L90" s="273"/>
    </row>
    <row r="91" spans="1:12" x14ac:dyDescent="0.25">
      <c r="A91" s="273" t="s">
        <v>1076</v>
      </c>
      <c r="B91" s="273" t="s">
        <v>1074</v>
      </c>
      <c r="C91" s="273" t="s">
        <v>1075</v>
      </c>
      <c r="D91" s="273" t="s">
        <v>7675</v>
      </c>
      <c r="E91" s="273" t="s">
        <v>7676</v>
      </c>
      <c r="F91" s="273" t="s">
        <v>7672</v>
      </c>
      <c r="G91" s="273" t="s">
        <v>1074</v>
      </c>
      <c r="H91" s="273"/>
      <c r="I91" s="273" t="s">
        <v>7753</v>
      </c>
      <c r="J91" s="273"/>
      <c r="K91" s="273"/>
      <c r="L91" s="273"/>
    </row>
    <row r="92" spans="1:12" x14ac:dyDescent="0.25">
      <c r="A92" s="273" t="s">
        <v>988</v>
      </c>
      <c r="B92" s="273" t="s">
        <v>986</v>
      </c>
      <c r="C92" s="273" t="s">
        <v>987</v>
      </c>
      <c r="D92" s="273" t="s">
        <v>7678</v>
      </c>
      <c r="E92" s="273" t="s">
        <v>7679</v>
      </c>
      <c r="F92" s="273" t="s">
        <v>7672</v>
      </c>
      <c r="G92" s="273" t="s">
        <v>986</v>
      </c>
      <c r="H92" s="273" t="s">
        <v>7755</v>
      </c>
      <c r="I92" s="273" t="s">
        <v>7753</v>
      </c>
      <c r="J92" s="273"/>
      <c r="K92" s="273"/>
      <c r="L92" s="273"/>
    </row>
    <row r="93" spans="1:12" x14ac:dyDescent="0.25">
      <c r="A93" s="273" t="s">
        <v>1114</v>
      </c>
      <c r="B93" s="273" t="s">
        <v>1112</v>
      </c>
      <c r="C93" s="273" t="s">
        <v>1113</v>
      </c>
      <c r="D93" s="273" t="s">
        <v>7681</v>
      </c>
      <c r="E93" s="273" t="s">
        <v>7682</v>
      </c>
      <c r="F93" s="273" t="s">
        <v>7672</v>
      </c>
      <c r="G93" s="273" t="s">
        <v>1112</v>
      </c>
      <c r="H93" s="273" t="s">
        <v>7755</v>
      </c>
      <c r="I93" s="273" t="s">
        <v>7753</v>
      </c>
      <c r="J93" s="273"/>
      <c r="K93" s="273"/>
      <c r="L93" s="273"/>
    </row>
    <row r="94" spans="1:12" x14ac:dyDescent="0.25">
      <c r="A94" s="273" t="s">
        <v>1102</v>
      </c>
      <c r="B94" s="273" t="s">
        <v>1100</v>
      </c>
      <c r="C94" s="273" t="s">
        <v>1101</v>
      </c>
      <c r="D94" s="273" t="s">
        <v>7685</v>
      </c>
      <c r="E94" s="273" t="s">
        <v>7686</v>
      </c>
      <c r="F94" s="273" t="s">
        <v>7672</v>
      </c>
      <c r="G94" s="273" t="s">
        <v>1100</v>
      </c>
      <c r="H94" s="273"/>
      <c r="I94" s="273" t="s">
        <v>7753</v>
      </c>
      <c r="J94" s="273"/>
      <c r="K94" s="273"/>
      <c r="L94" s="273"/>
    </row>
    <row r="95" spans="1:12" x14ac:dyDescent="0.25">
      <c r="A95" s="273" t="s">
        <v>1011</v>
      </c>
      <c r="B95" s="273" t="s">
        <v>1009</v>
      </c>
      <c r="C95" s="273" t="s">
        <v>1010</v>
      </c>
      <c r="D95" s="273" t="s">
        <v>7688</v>
      </c>
      <c r="E95" s="273" t="s">
        <v>7689</v>
      </c>
      <c r="F95" s="273" t="s">
        <v>7672</v>
      </c>
      <c r="G95" s="273" t="s">
        <v>1009</v>
      </c>
      <c r="H95" s="273"/>
      <c r="I95" s="273" t="s">
        <v>7753</v>
      </c>
      <c r="J95" s="273"/>
      <c r="K95" s="273"/>
      <c r="L95" s="273"/>
    </row>
    <row r="96" spans="1:12" x14ac:dyDescent="0.25">
      <c r="A96" s="273" t="s">
        <v>1032</v>
      </c>
      <c r="B96" s="273" t="s">
        <v>1030</v>
      </c>
      <c r="C96" s="273" t="s">
        <v>1031</v>
      </c>
      <c r="D96" s="273" t="s">
        <v>7691</v>
      </c>
      <c r="E96" s="273" t="s">
        <v>7692</v>
      </c>
      <c r="F96" s="273" t="s">
        <v>7672</v>
      </c>
      <c r="G96" s="273" t="s">
        <v>1030</v>
      </c>
      <c r="H96" s="273"/>
      <c r="I96" s="273" t="s">
        <v>7753</v>
      </c>
      <c r="J96" s="273"/>
      <c r="K96" s="273"/>
      <c r="L96" s="273"/>
    </row>
    <row r="97" spans="1:12" x14ac:dyDescent="0.25">
      <c r="A97" s="273" t="s">
        <v>1086</v>
      </c>
      <c r="B97" s="273" t="s">
        <v>1084</v>
      </c>
      <c r="C97" s="273" t="s">
        <v>1085</v>
      </c>
      <c r="D97" s="273" t="s">
        <v>7694</v>
      </c>
      <c r="E97" s="273" t="s">
        <v>7679</v>
      </c>
      <c r="F97" s="273" t="s">
        <v>7672</v>
      </c>
      <c r="G97" s="273" t="s">
        <v>1084</v>
      </c>
      <c r="H97" s="273" t="s">
        <v>7755</v>
      </c>
      <c r="I97" s="273" t="s">
        <v>7753</v>
      </c>
      <c r="J97" s="273"/>
      <c r="K97" s="273"/>
      <c r="L97" s="273"/>
    </row>
    <row r="98" spans="1:12" x14ac:dyDescent="0.25">
      <c r="A98" s="273" t="s">
        <v>1661</v>
      </c>
      <c r="B98" s="273" t="s">
        <v>1659</v>
      </c>
      <c r="C98" s="273" t="s">
        <v>1660</v>
      </c>
      <c r="D98" s="273" t="s">
        <v>7696</v>
      </c>
      <c r="E98" s="273" t="s">
        <v>7697</v>
      </c>
      <c r="F98" s="273" t="s">
        <v>7672</v>
      </c>
      <c r="G98" s="273" t="s">
        <v>1659</v>
      </c>
      <c r="H98" s="273"/>
      <c r="I98" s="273" t="s">
        <v>7753</v>
      </c>
      <c r="J98" s="273"/>
      <c r="K98" s="273"/>
      <c r="L98" s="273"/>
    </row>
    <row r="99" spans="1:12" x14ac:dyDescent="0.25">
      <c r="A99" s="273" t="s">
        <v>2176</v>
      </c>
      <c r="B99" s="273" t="s">
        <v>2174</v>
      </c>
      <c r="C99" s="273" t="s">
        <v>2175</v>
      </c>
      <c r="D99" s="273" t="s">
        <v>7700</v>
      </c>
      <c r="E99" s="273" t="s">
        <v>7701</v>
      </c>
      <c r="F99" s="273" t="s">
        <v>7672</v>
      </c>
      <c r="G99" s="273" t="s">
        <v>7702</v>
      </c>
      <c r="H99" s="273"/>
      <c r="I99" s="273" t="s">
        <v>7753</v>
      </c>
      <c r="J99" s="273"/>
      <c r="K99" s="273"/>
      <c r="L99" s="273"/>
    </row>
    <row r="100" spans="1:12" x14ac:dyDescent="0.25">
      <c r="A100" s="273" t="s">
        <v>645</v>
      </c>
      <c r="B100" s="273" t="s">
        <v>643</v>
      </c>
      <c r="C100" s="273" t="s">
        <v>644</v>
      </c>
      <c r="D100" s="273" t="s">
        <v>7186</v>
      </c>
      <c r="E100" s="273" t="s">
        <v>7512</v>
      </c>
      <c r="F100" s="273" t="s">
        <v>7525</v>
      </c>
      <c r="G100" s="273" t="s">
        <v>561</v>
      </c>
      <c r="H100" s="273" t="s">
        <v>7752</v>
      </c>
      <c r="I100" s="273" t="s">
        <v>7753</v>
      </c>
      <c r="J100" s="273"/>
      <c r="K100" s="273"/>
      <c r="L100" s="273"/>
    </row>
    <row r="101" spans="1:12" x14ac:dyDescent="0.25">
      <c r="A101" s="273" t="s">
        <v>672</v>
      </c>
      <c r="B101" s="273" t="s">
        <v>670</v>
      </c>
      <c r="C101" s="273" t="s">
        <v>671</v>
      </c>
      <c r="D101" s="273" t="s">
        <v>7189</v>
      </c>
      <c r="E101" s="273" t="s">
        <v>7512</v>
      </c>
      <c r="F101" s="273" t="s">
        <v>7532</v>
      </c>
      <c r="G101" s="273" t="s">
        <v>7508</v>
      </c>
      <c r="H101" s="273" t="s">
        <v>7752</v>
      </c>
      <c r="I101" s="273" t="s">
        <v>7754</v>
      </c>
      <c r="J101" s="273"/>
      <c r="K101" s="273"/>
      <c r="L101" s="273"/>
    </row>
    <row r="102" spans="1:12" x14ac:dyDescent="0.25">
      <c r="A102" s="273" t="s">
        <v>672</v>
      </c>
      <c r="B102" s="273" t="s">
        <v>1650</v>
      </c>
      <c r="C102" s="273" t="s">
        <v>1651</v>
      </c>
      <c r="D102" s="273" t="s">
        <v>7189</v>
      </c>
      <c r="E102" s="273" t="s">
        <v>7512</v>
      </c>
      <c r="F102" s="273" t="s">
        <v>7525</v>
      </c>
      <c r="G102" s="273" t="s">
        <v>561</v>
      </c>
      <c r="H102" s="273" t="s">
        <v>7755</v>
      </c>
      <c r="I102" s="273" t="s">
        <v>7753</v>
      </c>
      <c r="J102" s="273"/>
      <c r="K102" s="273"/>
      <c r="L102" s="273"/>
    </row>
    <row r="103" spans="1:12" x14ac:dyDescent="0.25">
      <c r="A103" s="273" t="s">
        <v>672</v>
      </c>
      <c r="B103" s="273" t="s">
        <v>2010</v>
      </c>
      <c r="C103" s="273" t="s">
        <v>2011</v>
      </c>
      <c r="D103" s="273" t="s">
        <v>7189</v>
      </c>
      <c r="E103" s="273" t="s">
        <v>7512</v>
      </c>
      <c r="F103" s="273" t="s">
        <v>7567</v>
      </c>
      <c r="G103" s="273" t="s">
        <v>7568</v>
      </c>
      <c r="H103" s="273" t="s">
        <v>7755</v>
      </c>
      <c r="I103" s="273" t="s">
        <v>7753</v>
      </c>
      <c r="J103" s="273"/>
      <c r="K103" s="273"/>
      <c r="L103" s="273"/>
    </row>
    <row r="104" spans="1:12" x14ac:dyDescent="0.25">
      <c r="A104" s="273" t="s">
        <v>672</v>
      </c>
      <c r="B104" s="273" t="s">
        <v>2295</v>
      </c>
      <c r="C104" s="273" t="s">
        <v>2296</v>
      </c>
      <c r="D104" s="273" t="s">
        <v>7189</v>
      </c>
      <c r="E104" s="273" t="s">
        <v>7512</v>
      </c>
      <c r="F104" s="273" t="s">
        <v>7525</v>
      </c>
      <c r="G104" s="273" t="s">
        <v>7710</v>
      </c>
      <c r="H104" s="273" t="s">
        <v>7755</v>
      </c>
      <c r="I104" s="273" t="s">
        <v>7753</v>
      </c>
      <c r="J104" s="273"/>
      <c r="K104" s="273"/>
      <c r="L104" s="273"/>
    </row>
    <row r="105" spans="1:12" x14ac:dyDescent="0.25">
      <c r="A105" s="273" t="s">
        <v>672</v>
      </c>
      <c r="B105" s="273" t="s">
        <v>3079</v>
      </c>
      <c r="C105" s="273" t="s">
        <v>3080</v>
      </c>
      <c r="D105" s="273" t="s">
        <v>7189</v>
      </c>
      <c r="E105" s="273" t="s">
        <v>7512</v>
      </c>
      <c r="F105" s="273" t="s">
        <v>7615</v>
      </c>
      <c r="G105" s="273" t="s">
        <v>7713</v>
      </c>
      <c r="H105" s="273" t="s">
        <v>7755</v>
      </c>
      <c r="I105" s="273" t="s">
        <v>7753</v>
      </c>
      <c r="J105" s="273"/>
      <c r="K105" s="273"/>
      <c r="L105" s="273"/>
    </row>
    <row r="106" spans="1:12" x14ac:dyDescent="0.25">
      <c r="A106" s="273" t="s">
        <v>54</v>
      </c>
      <c r="B106" s="273" t="s">
        <v>52</v>
      </c>
      <c r="C106" s="273" t="s">
        <v>53</v>
      </c>
      <c r="D106" s="273" t="s">
        <v>7190</v>
      </c>
      <c r="E106" s="273" t="s">
        <v>7512</v>
      </c>
      <c r="F106" s="273" t="s">
        <v>7553</v>
      </c>
      <c r="G106" s="273" t="s">
        <v>7553</v>
      </c>
      <c r="H106" s="273" t="s">
        <v>7752</v>
      </c>
      <c r="I106" s="273" t="s">
        <v>7753</v>
      </c>
      <c r="J106" s="273"/>
      <c r="K106" s="273"/>
      <c r="L106" s="273"/>
    </row>
    <row r="107" spans="1:12" x14ac:dyDescent="0.25">
      <c r="A107" s="273" t="s">
        <v>378</v>
      </c>
      <c r="B107" s="273" t="s">
        <v>376</v>
      </c>
      <c r="C107" s="273" t="s">
        <v>377</v>
      </c>
      <c r="D107" s="273" t="s">
        <v>7197</v>
      </c>
      <c r="E107" s="273" t="s">
        <v>7528</v>
      </c>
      <c r="F107" s="273" t="s">
        <v>7508</v>
      </c>
      <c r="G107" s="273" t="s">
        <v>7508</v>
      </c>
      <c r="H107" s="273" t="s">
        <v>7752</v>
      </c>
      <c r="I107" s="273" t="s">
        <v>7753</v>
      </c>
      <c r="J107" s="273"/>
      <c r="K107" s="273"/>
      <c r="L107" s="273"/>
    </row>
    <row r="108" spans="1:12" x14ac:dyDescent="0.25">
      <c r="A108" s="273" t="s">
        <v>167</v>
      </c>
      <c r="B108" s="273" t="s">
        <v>165</v>
      </c>
      <c r="C108" s="273" t="s">
        <v>166</v>
      </c>
      <c r="D108" s="273" t="s">
        <v>7198</v>
      </c>
      <c r="E108" s="273" t="s">
        <v>7512</v>
      </c>
      <c r="F108" s="273" t="s">
        <v>7508</v>
      </c>
      <c r="G108" s="273" t="s">
        <v>7508</v>
      </c>
      <c r="H108" s="273" t="s">
        <v>7752</v>
      </c>
      <c r="I108" s="273" t="s">
        <v>7753</v>
      </c>
      <c r="J108" s="273"/>
      <c r="K108" s="273"/>
      <c r="L108" s="273"/>
    </row>
    <row r="109" spans="1:12" x14ac:dyDescent="0.25">
      <c r="A109" s="273" t="s">
        <v>167</v>
      </c>
      <c r="B109" s="273" t="s">
        <v>1056</v>
      </c>
      <c r="C109" s="273" t="s">
        <v>1057</v>
      </c>
      <c r="D109" s="273" t="s">
        <v>7198</v>
      </c>
      <c r="E109" s="273" t="s">
        <v>7512</v>
      </c>
      <c r="F109" s="273" t="s">
        <v>7525</v>
      </c>
      <c r="G109" s="273" t="s">
        <v>7551</v>
      </c>
      <c r="H109" s="273" t="s">
        <v>7755</v>
      </c>
      <c r="I109" s="273" t="s">
        <v>7753</v>
      </c>
      <c r="J109" s="273"/>
      <c r="K109" s="273"/>
      <c r="L109" s="273"/>
    </row>
    <row r="110" spans="1:12" x14ac:dyDescent="0.25">
      <c r="A110" s="273" t="s">
        <v>167</v>
      </c>
      <c r="B110" s="273" t="s">
        <v>5750</v>
      </c>
      <c r="C110" s="273" t="s">
        <v>5751</v>
      </c>
      <c r="D110" s="273" t="s">
        <v>7198</v>
      </c>
      <c r="E110" s="273" t="s">
        <v>7512</v>
      </c>
      <c r="F110" s="273" t="s">
        <v>7553</v>
      </c>
      <c r="G110" s="273" t="s">
        <v>7553</v>
      </c>
      <c r="H110" s="273" t="s">
        <v>7755</v>
      </c>
      <c r="I110" s="273" t="s">
        <v>7753</v>
      </c>
      <c r="J110" s="273"/>
      <c r="K110" s="273"/>
      <c r="L110" s="273"/>
    </row>
    <row r="111" spans="1:12" x14ac:dyDescent="0.25">
      <c r="A111" s="273" t="s">
        <v>517</v>
      </c>
      <c r="B111" s="273" t="s">
        <v>515</v>
      </c>
      <c r="C111" s="273" t="s">
        <v>516</v>
      </c>
      <c r="D111" s="273" t="s">
        <v>7201</v>
      </c>
      <c r="E111" s="273" t="s">
        <v>7512</v>
      </c>
      <c r="F111" s="273" t="s">
        <v>7508</v>
      </c>
      <c r="G111" s="273" t="s">
        <v>7508</v>
      </c>
      <c r="H111" s="273" t="s">
        <v>7752</v>
      </c>
      <c r="I111" s="273" t="s">
        <v>7753</v>
      </c>
      <c r="J111" s="273"/>
      <c r="K111" s="273"/>
      <c r="L111" s="273"/>
    </row>
    <row r="112" spans="1:12" x14ac:dyDescent="0.25">
      <c r="A112" s="273" t="s">
        <v>1668</v>
      </c>
      <c r="B112" s="273" t="s">
        <v>1666</v>
      </c>
      <c r="C112" s="273" t="s">
        <v>1667</v>
      </c>
      <c r="D112" s="273" t="s">
        <v>7212</v>
      </c>
      <c r="E112" s="273" t="s">
        <v>7512</v>
      </c>
      <c r="F112" s="273" t="s">
        <v>7513</v>
      </c>
      <c r="G112" s="273" t="s">
        <v>7639</v>
      </c>
      <c r="H112" s="273" t="s">
        <v>7752</v>
      </c>
      <c r="I112" s="273" t="s">
        <v>7753</v>
      </c>
      <c r="J112" s="273"/>
      <c r="K112" s="273"/>
      <c r="L112" s="273"/>
    </row>
    <row r="113" spans="1:12" x14ac:dyDescent="0.25">
      <c r="A113" s="273" t="s">
        <v>145</v>
      </c>
      <c r="B113" s="273" t="s">
        <v>143</v>
      </c>
      <c r="C113" s="273" t="s">
        <v>144</v>
      </c>
      <c r="D113" s="273" t="s">
        <v>7215</v>
      </c>
      <c r="E113" s="273" t="s">
        <v>7517</v>
      </c>
      <c r="F113" s="273" t="s">
        <v>7508</v>
      </c>
      <c r="G113" s="273" t="s">
        <v>7518</v>
      </c>
      <c r="H113" s="273" t="s">
        <v>7752</v>
      </c>
      <c r="I113" s="273" t="s">
        <v>7753</v>
      </c>
      <c r="J113" s="273"/>
      <c r="K113" s="273"/>
      <c r="L113" s="273"/>
    </row>
    <row r="114" spans="1:12" x14ac:dyDescent="0.25">
      <c r="A114" s="273" t="s">
        <v>677</v>
      </c>
      <c r="B114" s="273" t="s">
        <v>2310</v>
      </c>
      <c r="C114" s="273" t="s">
        <v>2311</v>
      </c>
      <c r="D114" s="273" t="s">
        <v>7216</v>
      </c>
      <c r="E114" s="273" t="s">
        <v>7512</v>
      </c>
      <c r="F114" s="273" t="s">
        <v>7532</v>
      </c>
      <c r="G114" s="273" t="s">
        <v>7508</v>
      </c>
      <c r="H114" s="273" t="s">
        <v>7752</v>
      </c>
      <c r="I114" s="273" t="s">
        <v>7754</v>
      </c>
      <c r="J114" s="273"/>
      <c r="K114" s="273"/>
      <c r="L114" s="273"/>
    </row>
    <row r="115" spans="1:12" x14ac:dyDescent="0.25">
      <c r="A115" s="273" t="s">
        <v>677</v>
      </c>
      <c r="B115" s="273" t="s">
        <v>675</v>
      </c>
      <c r="C115" s="273" t="s">
        <v>676</v>
      </c>
      <c r="D115" s="273" t="s">
        <v>7216</v>
      </c>
      <c r="E115" s="273" t="s">
        <v>7512</v>
      </c>
      <c r="F115" s="273" t="s">
        <v>7518</v>
      </c>
      <c r="G115" s="273" t="s">
        <v>7650</v>
      </c>
      <c r="H115" s="273" t="s">
        <v>7755</v>
      </c>
      <c r="I115" s="273" t="s">
        <v>7753</v>
      </c>
      <c r="J115" s="273"/>
      <c r="K115" s="273"/>
      <c r="L115" s="273"/>
    </row>
    <row r="116" spans="1:12" x14ac:dyDescent="0.25">
      <c r="A116" s="273" t="s">
        <v>677</v>
      </c>
      <c r="B116" s="273" t="s">
        <v>691</v>
      </c>
      <c r="C116" s="273" t="s">
        <v>692</v>
      </c>
      <c r="D116" s="273" t="s">
        <v>7216</v>
      </c>
      <c r="E116" s="273" t="s">
        <v>7512</v>
      </c>
      <c r="F116" s="273" t="s">
        <v>7525</v>
      </c>
      <c r="G116" s="273" t="s">
        <v>7539</v>
      </c>
      <c r="H116" s="273" t="s">
        <v>7755</v>
      </c>
      <c r="I116" s="273" t="s">
        <v>7753</v>
      </c>
      <c r="J116" s="273"/>
      <c r="K116" s="273"/>
      <c r="L116" s="273"/>
    </row>
    <row r="117" spans="1:12" x14ac:dyDescent="0.25">
      <c r="A117" s="273" t="s">
        <v>677</v>
      </c>
      <c r="B117" s="273" t="s">
        <v>706</v>
      </c>
      <c r="C117" s="273" t="s">
        <v>707</v>
      </c>
      <c r="D117" s="273" t="s">
        <v>7216</v>
      </c>
      <c r="E117" s="273" t="s">
        <v>7512</v>
      </c>
      <c r="F117" s="273" t="s">
        <v>7525</v>
      </c>
      <c r="G117" s="273" t="s">
        <v>7729</v>
      </c>
      <c r="H117" s="273" t="s">
        <v>7755</v>
      </c>
      <c r="I117" s="273" t="s">
        <v>7753</v>
      </c>
      <c r="J117" s="273"/>
      <c r="K117" s="273"/>
      <c r="L117" s="273"/>
    </row>
    <row r="118" spans="1:12" x14ac:dyDescent="0.25">
      <c r="A118" s="273" t="s">
        <v>677</v>
      </c>
      <c r="B118" s="273" t="s">
        <v>718</v>
      </c>
      <c r="C118" s="273" t="s">
        <v>719</v>
      </c>
      <c r="D118" s="273" t="s">
        <v>7216</v>
      </c>
      <c r="E118" s="273" t="s">
        <v>7512</v>
      </c>
      <c r="F118" s="273" t="s">
        <v>7518</v>
      </c>
      <c r="G118" s="273" t="s">
        <v>7731</v>
      </c>
      <c r="H118" s="273" t="s">
        <v>7755</v>
      </c>
      <c r="I118" s="273" t="s">
        <v>7753</v>
      </c>
      <c r="J118" s="273"/>
      <c r="K118" s="273"/>
      <c r="L118" s="273"/>
    </row>
    <row r="119" spans="1:12" x14ac:dyDescent="0.25">
      <c r="A119" s="273" t="s">
        <v>384</v>
      </c>
      <c r="B119" s="273" t="s">
        <v>382</v>
      </c>
      <c r="C119" s="273" t="s">
        <v>383</v>
      </c>
      <c r="D119" s="273" t="s">
        <v>7219</v>
      </c>
      <c r="E119" s="273" t="s">
        <v>7507</v>
      </c>
      <c r="F119" s="273" t="s">
        <v>7532</v>
      </c>
      <c r="G119" s="273" t="s">
        <v>7533</v>
      </c>
      <c r="H119" s="273" t="s">
        <v>7752</v>
      </c>
      <c r="I119" s="273" t="s">
        <v>7754</v>
      </c>
      <c r="J119" s="273"/>
      <c r="K119" s="273"/>
      <c r="L119" s="273"/>
    </row>
    <row r="120" spans="1:12" x14ac:dyDescent="0.25">
      <c r="A120" s="273" t="s">
        <v>384</v>
      </c>
      <c r="B120" s="273" t="s">
        <v>395</v>
      </c>
      <c r="C120" s="273" t="s">
        <v>396</v>
      </c>
      <c r="D120" s="273" t="s">
        <v>7219</v>
      </c>
      <c r="E120" s="273" t="s">
        <v>7507</v>
      </c>
      <c r="F120" s="273" t="s">
        <v>7518</v>
      </c>
      <c r="G120" s="273" t="s">
        <v>7518</v>
      </c>
      <c r="H120" s="273" t="s">
        <v>7755</v>
      </c>
      <c r="I120" s="273" t="s">
        <v>7753</v>
      </c>
      <c r="J120" s="273"/>
      <c r="K120" s="273"/>
      <c r="L120" s="273"/>
    </row>
    <row r="121" spans="1:12" x14ac:dyDescent="0.25">
      <c r="A121" s="273" t="s">
        <v>384</v>
      </c>
      <c r="B121" s="273" t="s">
        <v>405</v>
      </c>
      <c r="C121" s="273" t="s">
        <v>406</v>
      </c>
      <c r="D121" s="273" t="s">
        <v>7219</v>
      </c>
      <c r="E121" s="273" t="s">
        <v>7507</v>
      </c>
      <c r="F121" s="273" t="s">
        <v>7525</v>
      </c>
      <c r="G121" s="273" t="s">
        <v>561</v>
      </c>
      <c r="H121" s="273" t="s">
        <v>7755</v>
      </c>
      <c r="I121" s="273" t="s">
        <v>7753</v>
      </c>
      <c r="J121" s="273"/>
      <c r="K121" s="273"/>
      <c r="L121" s="273"/>
    </row>
    <row r="122" spans="1:12" x14ac:dyDescent="0.25">
      <c r="A122" s="273" t="s">
        <v>898</v>
      </c>
      <c r="B122" s="273" t="s">
        <v>896</v>
      </c>
      <c r="C122" s="273" t="s">
        <v>897</v>
      </c>
      <c r="D122" s="273" t="s">
        <v>7228</v>
      </c>
      <c r="E122" s="273" t="s">
        <v>7528</v>
      </c>
      <c r="F122" s="273" t="s">
        <v>7525</v>
      </c>
      <c r="G122" s="273" t="s">
        <v>7529</v>
      </c>
      <c r="H122" s="273" t="s">
        <v>7752</v>
      </c>
      <c r="I122" s="273" t="s">
        <v>7753</v>
      </c>
      <c r="J122" s="273"/>
      <c r="K122" s="273"/>
      <c r="L122" s="273"/>
    </row>
    <row r="123" spans="1:12" x14ac:dyDescent="0.25">
      <c r="A123" s="273" t="s">
        <v>733</v>
      </c>
      <c r="B123" s="273" t="s">
        <v>731</v>
      </c>
      <c r="C123" s="273" t="s">
        <v>732</v>
      </c>
      <c r="D123" s="273" t="s">
        <v>7229</v>
      </c>
      <c r="E123" s="273" t="s">
        <v>7512</v>
      </c>
      <c r="F123" s="273" t="s">
        <v>7525</v>
      </c>
      <c r="G123" s="273" t="s">
        <v>7551</v>
      </c>
      <c r="H123" s="273" t="s">
        <v>7752</v>
      </c>
      <c r="I123" s="273" t="s">
        <v>7753</v>
      </c>
      <c r="J123" s="273"/>
      <c r="K123" s="273"/>
      <c r="L123" s="273"/>
    </row>
    <row r="124" spans="1:12" x14ac:dyDescent="0.25">
      <c r="A124" s="273" t="s">
        <v>755</v>
      </c>
      <c r="B124" s="273" t="s">
        <v>753</v>
      </c>
      <c r="C124" s="273" t="s">
        <v>754</v>
      </c>
      <c r="D124" s="273" t="s">
        <v>7230</v>
      </c>
      <c r="E124" s="273" t="s">
        <v>7517</v>
      </c>
      <c r="F124" s="273" t="s">
        <v>7532</v>
      </c>
      <c r="G124" s="273" t="s">
        <v>7533</v>
      </c>
      <c r="H124" s="273" t="s">
        <v>7752</v>
      </c>
      <c r="I124" s="273" t="s">
        <v>7754</v>
      </c>
      <c r="J124" s="273"/>
      <c r="K124" s="273"/>
      <c r="L124" s="273"/>
    </row>
    <row r="125" spans="1:12" x14ac:dyDescent="0.25">
      <c r="A125" s="273" t="s">
        <v>755</v>
      </c>
      <c r="B125" s="273" t="s">
        <v>771</v>
      </c>
      <c r="C125" s="273" t="s">
        <v>772</v>
      </c>
      <c r="D125" s="273" t="s">
        <v>7230</v>
      </c>
      <c r="E125" s="273" t="s">
        <v>7517</v>
      </c>
      <c r="F125" s="273" t="s">
        <v>7525</v>
      </c>
      <c r="G125" s="273" t="s">
        <v>7594</v>
      </c>
      <c r="H125" s="273" t="s">
        <v>7755</v>
      </c>
      <c r="I125" s="273" t="s">
        <v>7753</v>
      </c>
      <c r="J125" s="273"/>
      <c r="K125" s="273"/>
      <c r="L125" s="273"/>
    </row>
    <row r="126" spans="1:12" x14ac:dyDescent="0.25">
      <c r="A126" s="273" t="s">
        <v>755</v>
      </c>
      <c r="B126" s="273" t="s">
        <v>792</v>
      </c>
      <c r="C126" s="273" t="s">
        <v>793</v>
      </c>
      <c r="D126" s="273" t="s">
        <v>7230</v>
      </c>
      <c r="E126" s="273" t="s">
        <v>7517</v>
      </c>
      <c r="F126" s="273" t="s">
        <v>7525</v>
      </c>
      <c r="G126" s="273" t="s">
        <v>7551</v>
      </c>
      <c r="H126" s="273" t="s">
        <v>7755</v>
      </c>
      <c r="I126" s="273" t="s">
        <v>7753</v>
      </c>
      <c r="J126" s="273"/>
      <c r="K126" s="273"/>
      <c r="L126" s="273"/>
    </row>
    <row r="127" spans="1:12" x14ac:dyDescent="0.25">
      <c r="A127" s="273" t="s">
        <v>755</v>
      </c>
      <c r="B127" s="273" t="s">
        <v>808</v>
      </c>
      <c r="C127" s="273" t="s">
        <v>809</v>
      </c>
      <c r="D127" s="273" t="s">
        <v>7230</v>
      </c>
      <c r="E127" s="273" t="s">
        <v>7517</v>
      </c>
      <c r="F127" s="273" t="s">
        <v>7518</v>
      </c>
      <c r="G127" s="273" t="s">
        <v>7741</v>
      </c>
      <c r="H127" s="273" t="s">
        <v>7755</v>
      </c>
      <c r="I127" s="273" t="s">
        <v>7753</v>
      </c>
      <c r="J127" s="273"/>
      <c r="K127" s="273"/>
      <c r="L127" s="273"/>
    </row>
    <row r="128" spans="1:12" x14ac:dyDescent="0.25">
      <c r="A128" s="273" t="s">
        <v>158</v>
      </c>
      <c r="B128" s="273" t="s">
        <v>156</v>
      </c>
      <c r="C128" s="273" t="s">
        <v>157</v>
      </c>
      <c r="D128" s="273" t="s">
        <v>7233</v>
      </c>
      <c r="E128" s="273" t="s">
        <v>7512</v>
      </c>
      <c r="F128" s="273" t="s">
        <v>7525</v>
      </c>
      <c r="G128" s="273" t="s">
        <v>561</v>
      </c>
      <c r="H128" s="273" t="s">
        <v>7752</v>
      </c>
      <c r="I128" s="273" t="s">
        <v>7753</v>
      </c>
      <c r="J128" s="273"/>
      <c r="K128" s="273"/>
      <c r="L128" s="273"/>
    </row>
    <row r="129" spans="1:12" x14ac:dyDescent="0.25">
      <c r="A129" s="273" t="s">
        <v>1479</v>
      </c>
      <c r="B129" s="273" t="s">
        <v>1477</v>
      </c>
      <c r="C129" s="273" t="s">
        <v>1478</v>
      </c>
      <c r="D129" s="273" t="s">
        <v>7234</v>
      </c>
      <c r="E129" s="273" t="s">
        <v>7512</v>
      </c>
      <c r="F129" s="273" t="s">
        <v>7525</v>
      </c>
      <c r="G129" s="273" t="s">
        <v>561</v>
      </c>
      <c r="H129" s="273" t="s">
        <v>7752</v>
      </c>
      <c r="I129" s="273" t="s">
        <v>7753</v>
      </c>
      <c r="J129" s="273"/>
      <c r="K129" s="273"/>
      <c r="L129" s="273"/>
    </row>
    <row r="130" spans="1:12" x14ac:dyDescent="0.25">
      <c r="A130" s="273" t="s">
        <v>839</v>
      </c>
      <c r="B130" s="273" t="s">
        <v>837</v>
      </c>
      <c r="C130" s="273" t="s">
        <v>838</v>
      </c>
      <c r="D130" s="273" t="s">
        <v>7235</v>
      </c>
      <c r="E130" s="273" t="s">
        <v>7564</v>
      </c>
      <c r="F130" s="273" t="s">
        <v>7518</v>
      </c>
      <c r="G130" s="273" t="s">
        <v>7518</v>
      </c>
      <c r="H130" s="273" t="s">
        <v>7752</v>
      </c>
      <c r="I130" s="273" t="s">
        <v>7753</v>
      </c>
      <c r="J130" s="273"/>
      <c r="K130" s="273"/>
      <c r="L130" s="273"/>
    </row>
    <row r="131" spans="1:12" x14ac:dyDescent="0.25">
      <c r="A131" s="273" t="s">
        <v>103</v>
      </c>
      <c r="B131" s="273" t="s">
        <v>101</v>
      </c>
      <c r="C131" s="273" t="s">
        <v>102</v>
      </c>
      <c r="D131" s="273" t="s">
        <v>7244</v>
      </c>
      <c r="E131" s="273" t="s">
        <v>7528</v>
      </c>
      <c r="F131" s="273" t="s">
        <v>7508</v>
      </c>
      <c r="G131" s="273" t="s">
        <v>7508</v>
      </c>
      <c r="H131" s="273" t="s">
        <v>7752</v>
      </c>
      <c r="I131" s="273" t="s">
        <v>7753</v>
      </c>
      <c r="J131" s="273"/>
      <c r="K131" s="273"/>
      <c r="L131" s="273"/>
    </row>
    <row r="132" spans="1:12" x14ac:dyDescent="0.25">
      <c r="A132" s="273" t="s">
        <v>93</v>
      </c>
      <c r="B132" s="273" t="s">
        <v>91</v>
      </c>
      <c r="C132" s="273" t="s">
        <v>92</v>
      </c>
      <c r="D132" s="273" t="s">
        <v>7251</v>
      </c>
      <c r="E132" s="273" t="s">
        <v>7517</v>
      </c>
      <c r="F132" s="273" t="s">
        <v>7508</v>
      </c>
      <c r="G132" s="273" t="s">
        <v>7508</v>
      </c>
      <c r="H132" s="273" t="s">
        <v>7752</v>
      </c>
      <c r="I132" s="273" t="s">
        <v>7753</v>
      </c>
      <c r="J132" s="273"/>
      <c r="K132" s="273"/>
      <c r="L132" s="273"/>
    </row>
    <row r="133" spans="1:12" x14ac:dyDescent="0.25">
      <c r="A133" s="273" t="s">
        <v>93</v>
      </c>
      <c r="B133" s="273" t="s">
        <v>888</v>
      </c>
      <c r="C133" s="273" t="s">
        <v>889</v>
      </c>
      <c r="D133" s="273" t="s">
        <v>7251</v>
      </c>
      <c r="E133" s="273" t="s">
        <v>7517</v>
      </c>
      <c r="F133" s="273" t="s">
        <v>7525</v>
      </c>
      <c r="G133" s="273" t="s">
        <v>7551</v>
      </c>
      <c r="H133" s="273" t="s">
        <v>7755</v>
      </c>
      <c r="I133" s="273" t="s">
        <v>7753</v>
      </c>
      <c r="J133" s="273"/>
      <c r="K133" s="273"/>
      <c r="L133" s="273"/>
    </row>
    <row r="134" spans="1:12" x14ac:dyDescent="0.25">
      <c r="A134" s="273" t="s">
        <v>417</v>
      </c>
      <c r="B134" s="273" t="s">
        <v>415</v>
      </c>
      <c r="C134" s="273" t="s">
        <v>416</v>
      </c>
      <c r="D134" s="273" t="s">
        <v>7254</v>
      </c>
      <c r="E134" s="273" t="s">
        <v>7512</v>
      </c>
      <c r="F134" s="273" t="s">
        <v>7553</v>
      </c>
      <c r="G134" s="273" t="s">
        <v>7553</v>
      </c>
      <c r="H134" s="273" t="s">
        <v>7752</v>
      </c>
      <c r="I134" s="273" t="s">
        <v>7753</v>
      </c>
      <c r="J134" s="273"/>
      <c r="K134" s="273"/>
      <c r="L134" s="273"/>
    </row>
    <row r="135" spans="1:12" x14ac:dyDescent="0.25">
      <c r="A135" s="273" t="s">
        <v>186</v>
      </c>
      <c r="B135" s="273" t="s">
        <v>184</v>
      </c>
      <c r="C135" s="273" t="s">
        <v>185</v>
      </c>
      <c r="D135" s="273" t="s">
        <v>7255</v>
      </c>
      <c r="E135" s="273" t="s">
        <v>7512</v>
      </c>
      <c r="F135" s="273" t="s">
        <v>7508</v>
      </c>
      <c r="G135" s="273" t="s">
        <v>7508</v>
      </c>
      <c r="H135" s="273" t="s">
        <v>7752</v>
      </c>
      <c r="I135" s="273" t="s">
        <v>7753</v>
      </c>
      <c r="J135" s="273"/>
      <c r="K135" s="273"/>
      <c r="L135" s="273"/>
    </row>
  </sheetData>
  <autoFilter ref="A1:L135"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2578125" defaultRowHeight="15" x14ac:dyDescent="0.25"/>
  <cols>
    <col min="1" max="1" width="49.42578125" style="51" bestFit="1" customWidth="1"/>
    <col min="2" max="2" width="5.42578125" style="51" bestFit="1" customWidth="1"/>
    <col min="3" max="57" width="5.42578125" style="51" customWidth="1"/>
    <col min="58" max="58" width="9.42578125" style="51" customWidth="1"/>
    <col min="59" max="16384" width="9.42578125" style="51"/>
  </cols>
  <sheetData>
    <row r="1" spans="1:58" x14ac:dyDescent="0.25">
      <c r="A1" s="310"/>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309"/>
      <c r="AL1" s="309"/>
      <c r="AM1" s="309"/>
      <c r="AN1" s="309"/>
      <c r="AO1" s="309"/>
      <c r="AP1" s="309"/>
      <c r="AQ1" s="309"/>
      <c r="AR1" s="309"/>
      <c r="AS1" s="309"/>
      <c r="AT1" s="309"/>
      <c r="AU1" s="309"/>
      <c r="AV1" s="309"/>
      <c r="AW1" s="309"/>
      <c r="AX1" s="309"/>
      <c r="AY1" s="309"/>
      <c r="AZ1" s="309"/>
      <c r="BA1" s="309"/>
      <c r="BB1" s="309"/>
      <c r="BC1" s="309"/>
      <c r="BD1" s="309"/>
      <c r="BE1" s="309"/>
    </row>
    <row r="2" spans="1:58" s="4" customFormat="1" ht="121.5" customHeight="1" x14ac:dyDescent="0.2">
      <c r="A2" s="13" t="s">
        <v>6779</v>
      </c>
      <c r="B2" s="178" t="s">
        <v>6780</v>
      </c>
      <c r="C2" s="16" t="s">
        <v>7756</v>
      </c>
      <c r="D2" s="16" t="s">
        <v>7757</v>
      </c>
      <c r="E2" s="16" t="s">
        <v>7758</v>
      </c>
      <c r="F2" s="16" t="s">
        <v>7759</v>
      </c>
      <c r="G2" s="16" t="s">
        <v>7760</v>
      </c>
      <c r="H2" s="16" t="s">
        <v>7761</v>
      </c>
      <c r="I2" s="16" t="s">
        <v>7762</v>
      </c>
      <c r="J2" s="16" t="s">
        <v>7763</v>
      </c>
      <c r="K2" s="16" t="s">
        <v>7764</v>
      </c>
      <c r="L2" s="16" t="s">
        <v>7765</v>
      </c>
      <c r="M2" s="16" t="s">
        <v>7766</v>
      </c>
      <c r="N2" s="16" t="s">
        <v>7767</v>
      </c>
      <c r="O2" s="16" t="s">
        <v>7768</v>
      </c>
      <c r="P2" s="16" t="s">
        <v>7769</v>
      </c>
      <c r="Q2" s="16" t="s">
        <v>7770</v>
      </c>
      <c r="R2" s="16" t="s">
        <v>7771</v>
      </c>
      <c r="S2" s="16" t="s">
        <v>7772</v>
      </c>
      <c r="T2" s="16" t="s">
        <v>7773</v>
      </c>
      <c r="U2" s="16" t="s">
        <v>7773</v>
      </c>
      <c r="V2" s="16" t="s">
        <v>7774</v>
      </c>
      <c r="W2" s="16" t="s">
        <v>7775</v>
      </c>
      <c r="X2" s="16" t="s">
        <v>7776</v>
      </c>
      <c r="Y2" s="16" t="s">
        <v>7777</v>
      </c>
      <c r="Z2" s="16" t="s">
        <v>7778</v>
      </c>
      <c r="AA2" s="16" t="s">
        <v>7779</v>
      </c>
      <c r="AB2" s="16" t="s">
        <v>7780</v>
      </c>
      <c r="AC2" s="16" t="s">
        <v>7781</v>
      </c>
      <c r="AD2" s="16" t="s">
        <v>7782</v>
      </c>
      <c r="AE2" s="16" t="s">
        <v>7783</v>
      </c>
      <c r="AF2" s="16" t="s">
        <v>6927</v>
      </c>
      <c r="AG2" s="16" t="s">
        <v>6842</v>
      </c>
      <c r="AH2" s="16" t="s">
        <v>7784</v>
      </c>
      <c r="AI2" s="16" t="s">
        <v>7784</v>
      </c>
      <c r="AJ2" s="16" t="s">
        <v>7784</v>
      </c>
      <c r="AK2" s="16" t="s">
        <v>7785</v>
      </c>
      <c r="AL2" s="16" t="s">
        <v>7786</v>
      </c>
      <c r="AM2" s="16" t="s">
        <v>7787</v>
      </c>
      <c r="AN2" s="16" t="s">
        <v>7788</v>
      </c>
      <c r="AO2" s="16" t="s">
        <v>7789</v>
      </c>
      <c r="AP2" s="16" t="s">
        <v>7790</v>
      </c>
      <c r="AQ2" s="16" t="s">
        <v>7791</v>
      </c>
      <c r="AR2" s="16" t="s">
        <v>7792</v>
      </c>
      <c r="AS2" s="16" t="s">
        <v>7793</v>
      </c>
      <c r="AT2" s="16" t="s">
        <v>7794</v>
      </c>
      <c r="AU2" s="16" t="s">
        <v>7795</v>
      </c>
      <c r="AV2" s="16" t="s">
        <v>7796</v>
      </c>
      <c r="AW2" s="16" t="s">
        <v>7797</v>
      </c>
      <c r="AX2" s="16" t="s">
        <v>7798</v>
      </c>
      <c r="AY2" s="16" t="s">
        <v>7799</v>
      </c>
      <c r="AZ2" s="16" t="s">
        <v>7800</v>
      </c>
      <c r="BA2" s="16" t="s">
        <v>7801</v>
      </c>
      <c r="BB2" s="16" t="s">
        <v>7802</v>
      </c>
      <c r="BC2" s="16" t="s">
        <v>6932</v>
      </c>
      <c r="BD2" s="16" t="s">
        <v>7803</v>
      </c>
      <c r="BE2" s="16" t="s">
        <v>6933</v>
      </c>
    </row>
    <row r="3" spans="1:58" x14ac:dyDescent="0.25">
      <c r="A3" s="14" t="s">
        <v>7804</v>
      </c>
      <c r="B3" s="178"/>
      <c r="C3" s="10">
        <v>2014</v>
      </c>
      <c r="D3" s="10">
        <v>2014</v>
      </c>
      <c r="E3" s="10">
        <v>2014</v>
      </c>
      <c r="F3" s="10">
        <v>2014</v>
      </c>
      <c r="G3" s="10">
        <v>2014</v>
      </c>
      <c r="H3" s="10">
        <v>2014</v>
      </c>
      <c r="I3" s="10">
        <v>2014</v>
      </c>
      <c r="J3" s="10">
        <v>2015</v>
      </c>
      <c r="K3" s="10">
        <v>2015</v>
      </c>
      <c r="L3" s="10">
        <v>2015</v>
      </c>
      <c r="M3" s="10">
        <v>2016</v>
      </c>
      <c r="N3" s="10">
        <v>2016</v>
      </c>
      <c r="O3" s="10">
        <v>2015</v>
      </c>
      <c r="P3" s="10">
        <v>2015</v>
      </c>
      <c r="Q3" s="10">
        <v>2014</v>
      </c>
      <c r="R3" s="10">
        <v>2014</v>
      </c>
      <c r="S3" s="10">
        <v>2016</v>
      </c>
      <c r="T3" s="10">
        <v>2013</v>
      </c>
      <c r="U3" s="10">
        <v>2014</v>
      </c>
      <c r="V3" s="10">
        <v>2014</v>
      </c>
      <c r="W3" s="10">
        <v>2015</v>
      </c>
      <c r="X3" s="10">
        <v>2014</v>
      </c>
      <c r="Y3" s="10">
        <v>2014</v>
      </c>
      <c r="Z3" s="10">
        <v>2014</v>
      </c>
      <c r="AA3" s="10">
        <v>2014</v>
      </c>
      <c r="AB3" s="10">
        <v>2014</v>
      </c>
      <c r="AC3" s="10">
        <v>2014</v>
      </c>
      <c r="AD3" s="10">
        <v>2015</v>
      </c>
      <c r="AE3" s="10">
        <v>2012</v>
      </c>
      <c r="AF3" s="10">
        <v>2014</v>
      </c>
      <c r="AG3" s="10">
        <v>2013</v>
      </c>
      <c r="AH3" s="10">
        <v>2014</v>
      </c>
      <c r="AI3" s="10">
        <v>2015</v>
      </c>
      <c r="AJ3" s="10">
        <v>2016</v>
      </c>
      <c r="AK3" s="10">
        <v>2016</v>
      </c>
      <c r="AL3" s="10">
        <v>2016</v>
      </c>
      <c r="AM3" s="10">
        <v>2015</v>
      </c>
      <c r="AN3" s="10">
        <v>2014</v>
      </c>
      <c r="AO3" s="10">
        <v>2014</v>
      </c>
      <c r="AP3" s="10">
        <v>2014</v>
      </c>
      <c r="AQ3" s="10">
        <v>2014</v>
      </c>
      <c r="AR3" s="10">
        <v>2015</v>
      </c>
      <c r="AS3" s="10">
        <v>2014</v>
      </c>
      <c r="AT3" s="10">
        <v>2015</v>
      </c>
      <c r="AU3" s="10">
        <v>2012</v>
      </c>
      <c r="AV3" s="10">
        <v>2014</v>
      </c>
      <c r="AW3" s="10">
        <v>2014</v>
      </c>
      <c r="AX3" s="10">
        <v>2014</v>
      </c>
      <c r="AY3" s="10">
        <v>2014</v>
      </c>
      <c r="AZ3" s="10">
        <v>2015</v>
      </c>
      <c r="BA3" s="10">
        <v>2015</v>
      </c>
      <c r="BB3" s="10">
        <v>2015</v>
      </c>
      <c r="BC3" s="10">
        <v>2015</v>
      </c>
      <c r="BD3" s="10">
        <v>2014</v>
      </c>
      <c r="BE3" s="10">
        <v>2014</v>
      </c>
    </row>
    <row r="4" spans="1:58" x14ac:dyDescent="0.25">
      <c r="A4" s="13" t="s">
        <v>116</v>
      </c>
      <c r="B4" s="178" t="s">
        <v>6945</v>
      </c>
      <c r="C4" s="17">
        <v>2014</v>
      </c>
      <c r="D4" s="17">
        <v>2014</v>
      </c>
      <c r="E4" s="17">
        <v>2014</v>
      </c>
      <c r="F4" s="17">
        <v>2014</v>
      </c>
      <c r="G4" s="17">
        <v>2014</v>
      </c>
      <c r="H4" s="17">
        <v>2014</v>
      </c>
      <c r="I4" s="17">
        <v>2014</v>
      </c>
      <c r="J4" s="17">
        <v>2015</v>
      </c>
      <c r="K4" s="17">
        <v>2015</v>
      </c>
      <c r="L4" s="17">
        <v>2015</v>
      </c>
      <c r="M4" s="19">
        <v>2016</v>
      </c>
      <c r="N4" s="19">
        <v>2016</v>
      </c>
      <c r="O4" s="19">
        <v>2015</v>
      </c>
      <c r="P4" s="19">
        <v>2015</v>
      </c>
      <c r="Q4" s="19">
        <v>2014</v>
      </c>
      <c r="R4" s="19">
        <v>2011</v>
      </c>
      <c r="S4" s="19">
        <v>2016</v>
      </c>
      <c r="T4" s="19">
        <v>2013</v>
      </c>
      <c r="U4" s="19">
        <v>2014</v>
      </c>
      <c r="V4" s="19">
        <v>2014</v>
      </c>
      <c r="W4" s="19">
        <v>2015</v>
      </c>
      <c r="X4" s="19">
        <v>2004</v>
      </c>
      <c r="Y4" s="19">
        <v>2013</v>
      </c>
      <c r="Z4" s="19">
        <v>2014</v>
      </c>
      <c r="AA4" s="19">
        <v>2014</v>
      </c>
      <c r="AB4" s="19">
        <v>2014</v>
      </c>
      <c r="AC4" s="19">
        <v>2014</v>
      </c>
      <c r="AD4" s="19">
        <v>2015</v>
      </c>
      <c r="AE4" s="19">
        <v>2012</v>
      </c>
      <c r="AF4" s="19">
        <v>2014</v>
      </c>
      <c r="AG4" s="18">
        <v>2007</v>
      </c>
      <c r="AH4" s="19">
        <v>2014</v>
      </c>
      <c r="AI4" s="19">
        <v>2015</v>
      </c>
      <c r="AJ4" s="19">
        <v>2016</v>
      </c>
      <c r="AK4" s="20">
        <v>2015</v>
      </c>
      <c r="AL4" s="20">
        <v>2015</v>
      </c>
      <c r="AM4" s="19">
        <v>2015</v>
      </c>
      <c r="AN4" s="19">
        <v>2014</v>
      </c>
      <c r="AO4" s="19">
        <v>2014</v>
      </c>
      <c r="AP4" s="19" t="s">
        <v>14</v>
      </c>
      <c r="AQ4" s="19" t="s">
        <v>14</v>
      </c>
      <c r="AR4" s="19">
        <v>2015</v>
      </c>
      <c r="AS4" s="19">
        <v>2014</v>
      </c>
      <c r="AT4" s="19">
        <v>2015</v>
      </c>
      <c r="AU4" s="19">
        <v>2012</v>
      </c>
      <c r="AV4" s="19">
        <v>2011</v>
      </c>
      <c r="AW4" s="19">
        <v>2014</v>
      </c>
      <c r="AX4" s="19">
        <v>2014</v>
      </c>
      <c r="AY4" s="19">
        <v>2014</v>
      </c>
      <c r="AZ4" s="19">
        <v>2015</v>
      </c>
      <c r="BA4" s="19">
        <v>2015</v>
      </c>
      <c r="BB4" s="19">
        <v>2015</v>
      </c>
      <c r="BC4" s="19">
        <v>2015</v>
      </c>
      <c r="BD4" s="19">
        <v>2014</v>
      </c>
      <c r="BE4" s="19">
        <v>2014</v>
      </c>
      <c r="BF4" s="9"/>
    </row>
    <row r="5" spans="1:58" x14ac:dyDescent="0.25">
      <c r="A5" s="13" t="s">
        <v>6947</v>
      </c>
      <c r="B5" s="178" t="s">
        <v>6948</v>
      </c>
      <c r="C5" s="17">
        <v>2014</v>
      </c>
      <c r="D5" s="17">
        <v>2014</v>
      </c>
      <c r="E5" s="17">
        <v>2014</v>
      </c>
      <c r="F5" s="17">
        <v>2014</v>
      </c>
      <c r="G5" s="17">
        <v>2014</v>
      </c>
      <c r="H5" s="17">
        <v>2014</v>
      </c>
      <c r="I5" s="17">
        <v>2014</v>
      </c>
      <c r="J5" s="17">
        <v>2015</v>
      </c>
      <c r="K5" s="17">
        <v>2015</v>
      </c>
      <c r="L5" s="17">
        <v>2015</v>
      </c>
      <c r="M5" s="19">
        <v>2016</v>
      </c>
      <c r="N5" s="19">
        <v>2016</v>
      </c>
      <c r="O5" s="19">
        <v>2015</v>
      </c>
      <c r="P5" s="19">
        <v>2015</v>
      </c>
      <c r="Q5" s="19">
        <v>2014</v>
      </c>
      <c r="R5" s="19">
        <v>2009</v>
      </c>
      <c r="S5" s="19">
        <v>2016</v>
      </c>
      <c r="T5" s="19">
        <v>2013</v>
      </c>
      <c r="U5" s="19">
        <v>2014</v>
      </c>
      <c r="V5" s="19">
        <v>2014</v>
      </c>
      <c r="W5" s="19">
        <v>2015</v>
      </c>
      <c r="X5" s="19">
        <v>2009</v>
      </c>
      <c r="Y5" s="19">
        <v>2013</v>
      </c>
      <c r="Z5" s="19">
        <v>2014</v>
      </c>
      <c r="AA5" s="19">
        <v>2014</v>
      </c>
      <c r="AB5" s="19">
        <v>2013</v>
      </c>
      <c r="AC5" s="19">
        <v>2014</v>
      </c>
      <c r="AD5" s="19">
        <v>2015</v>
      </c>
      <c r="AE5" s="19" t="s">
        <v>14</v>
      </c>
      <c r="AF5" s="19">
        <v>2014</v>
      </c>
      <c r="AG5" s="18">
        <v>2012</v>
      </c>
      <c r="AH5" s="19">
        <v>2014</v>
      </c>
      <c r="AI5" s="19">
        <v>2015</v>
      </c>
      <c r="AJ5" s="19">
        <v>2016</v>
      </c>
      <c r="AK5" s="20" t="s">
        <v>14</v>
      </c>
      <c r="AL5" s="20">
        <v>2015</v>
      </c>
      <c r="AM5" s="19">
        <v>2015</v>
      </c>
      <c r="AN5" s="19">
        <v>2014</v>
      </c>
      <c r="AO5" s="19">
        <v>2014</v>
      </c>
      <c r="AP5" s="19">
        <v>2014</v>
      </c>
      <c r="AQ5" s="19">
        <v>2014</v>
      </c>
      <c r="AR5" s="19" t="s">
        <v>14</v>
      </c>
      <c r="AS5" s="19">
        <v>2014</v>
      </c>
      <c r="AT5" s="19">
        <v>2015</v>
      </c>
      <c r="AU5" s="19">
        <v>2012</v>
      </c>
      <c r="AV5" s="19">
        <v>2012</v>
      </c>
      <c r="AW5" s="19">
        <v>2014</v>
      </c>
      <c r="AX5" s="19">
        <v>2014</v>
      </c>
      <c r="AY5" s="19">
        <v>2014</v>
      </c>
      <c r="AZ5" s="19">
        <v>2015</v>
      </c>
      <c r="BA5" s="19">
        <v>2015</v>
      </c>
      <c r="BB5" s="19">
        <v>2015</v>
      </c>
      <c r="BC5" s="19">
        <v>2015</v>
      </c>
      <c r="BD5" s="19">
        <v>2014</v>
      </c>
      <c r="BE5" s="19">
        <v>2014</v>
      </c>
      <c r="BF5" s="9"/>
    </row>
    <row r="6" spans="1:58" x14ac:dyDescent="0.25">
      <c r="A6" s="13" t="s">
        <v>551</v>
      </c>
      <c r="B6" s="178" t="s">
        <v>7026</v>
      </c>
      <c r="C6" s="17">
        <v>2014</v>
      </c>
      <c r="D6" s="17">
        <v>2014</v>
      </c>
      <c r="E6" s="17">
        <v>2014</v>
      </c>
      <c r="F6" s="17">
        <v>2014</v>
      </c>
      <c r="G6" s="17">
        <v>2014</v>
      </c>
      <c r="H6" s="17">
        <v>2014</v>
      </c>
      <c r="I6" s="17">
        <v>2014</v>
      </c>
      <c r="J6" s="17">
        <v>2015</v>
      </c>
      <c r="K6" s="17">
        <v>2015</v>
      </c>
      <c r="L6" s="17">
        <v>2015</v>
      </c>
      <c r="M6" s="19">
        <v>2016</v>
      </c>
      <c r="N6" s="19">
        <v>2016</v>
      </c>
      <c r="O6" s="19">
        <v>2015</v>
      </c>
      <c r="P6" s="19">
        <v>2015</v>
      </c>
      <c r="Q6" s="19">
        <v>2014</v>
      </c>
      <c r="R6" s="19" t="s">
        <v>14</v>
      </c>
      <c r="S6" s="19">
        <v>2016</v>
      </c>
      <c r="T6" s="19">
        <v>2013</v>
      </c>
      <c r="U6" s="19">
        <v>2014</v>
      </c>
      <c r="V6" s="19">
        <v>2014</v>
      </c>
      <c r="W6" s="19">
        <v>2015</v>
      </c>
      <c r="X6" s="19">
        <v>2012</v>
      </c>
      <c r="Y6" s="19">
        <v>2010</v>
      </c>
      <c r="Z6" s="19">
        <v>2014</v>
      </c>
      <c r="AA6" s="19">
        <v>2014</v>
      </c>
      <c r="AB6" s="19">
        <v>2014</v>
      </c>
      <c r="AC6" s="19">
        <v>2014</v>
      </c>
      <c r="AD6" s="19">
        <v>2015</v>
      </c>
      <c r="AE6" s="19">
        <v>2012</v>
      </c>
      <c r="AF6" s="19">
        <v>2014</v>
      </c>
      <c r="AG6" s="18" t="s">
        <v>14</v>
      </c>
      <c r="AH6" s="19">
        <v>2014</v>
      </c>
      <c r="AI6" s="19">
        <v>2015</v>
      </c>
      <c r="AJ6" s="19">
        <v>2016</v>
      </c>
      <c r="AK6" s="20">
        <v>2015</v>
      </c>
      <c r="AL6" s="20">
        <v>2015</v>
      </c>
      <c r="AM6" s="19">
        <v>2015</v>
      </c>
      <c r="AN6" s="19">
        <v>2014</v>
      </c>
      <c r="AO6" s="19">
        <v>2014</v>
      </c>
      <c r="AP6" s="19">
        <v>2014</v>
      </c>
      <c r="AQ6" s="19">
        <v>2014</v>
      </c>
      <c r="AR6" s="19">
        <v>2011</v>
      </c>
      <c r="AS6" s="19">
        <v>2014</v>
      </c>
      <c r="AT6" s="19">
        <v>2015</v>
      </c>
      <c r="AU6" s="19">
        <v>2012</v>
      </c>
      <c r="AV6" s="19">
        <v>2006</v>
      </c>
      <c r="AW6" s="19">
        <v>2014</v>
      </c>
      <c r="AX6" s="19">
        <v>2014</v>
      </c>
      <c r="AY6" s="19">
        <v>2014</v>
      </c>
      <c r="AZ6" s="19">
        <v>2015</v>
      </c>
      <c r="BA6" s="19">
        <v>2015</v>
      </c>
      <c r="BB6" s="19">
        <v>2015</v>
      </c>
      <c r="BC6" s="19">
        <v>2015</v>
      </c>
      <c r="BD6" s="19">
        <v>2014</v>
      </c>
      <c r="BE6" s="19">
        <v>2014</v>
      </c>
      <c r="BF6" s="9"/>
    </row>
    <row r="7" spans="1:58" x14ac:dyDescent="0.25">
      <c r="A7" s="13" t="s">
        <v>5917</v>
      </c>
      <c r="B7" s="178" t="s">
        <v>6946</v>
      </c>
      <c r="C7" s="17">
        <v>2014</v>
      </c>
      <c r="D7" s="17">
        <v>2014</v>
      </c>
      <c r="E7" s="17">
        <v>2014</v>
      </c>
      <c r="F7" s="17">
        <v>2014</v>
      </c>
      <c r="G7" s="17">
        <v>2014</v>
      </c>
      <c r="H7" s="17">
        <v>2014</v>
      </c>
      <c r="I7" s="17">
        <v>2014</v>
      </c>
      <c r="J7" s="17">
        <v>2015</v>
      </c>
      <c r="K7" s="17">
        <v>2015</v>
      </c>
      <c r="L7" s="17">
        <v>2015</v>
      </c>
      <c r="M7" s="19">
        <v>2016</v>
      </c>
      <c r="N7" s="19">
        <v>2016</v>
      </c>
      <c r="O7" s="19">
        <v>2015</v>
      </c>
      <c r="P7" s="19">
        <v>2015</v>
      </c>
      <c r="Q7" s="19">
        <v>2014</v>
      </c>
      <c r="R7" s="19" t="s">
        <v>14</v>
      </c>
      <c r="S7" s="19">
        <v>2016</v>
      </c>
      <c r="T7" s="19">
        <v>2013</v>
      </c>
      <c r="U7" s="19">
        <v>2014</v>
      </c>
      <c r="V7" s="19">
        <v>2014</v>
      </c>
      <c r="W7" s="19">
        <v>2015</v>
      </c>
      <c r="X7" s="19">
        <v>2007</v>
      </c>
      <c r="Y7" s="19">
        <v>2009</v>
      </c>
      <c r="Z7" s="19">
        <v>2014</v>
      </c>
      <c r="AA7" s="19">
        <v>2014</v>
      </c>
      <c r="AB7" s="19">
        <v>2014</v>
      </c>
      <c r="AC7" s="19">
        <v>2014</v>
      </c>
      <c r="AD7" s="19">
        <v>2015</v>
      </c>
      <c r="AE7" s="19">
        <v>2012</v>
      </c>
      <c r="AF7" s="19" t="s">
        <v>14</v>
      </c>
      <c r="AG7" s="18">
        <v>2008</v>
      </c>
      <c r="AH7" s="19">
        <v>2014</v>
      </c>
      <c r="AI7" s="19">
        <v>2015</v>
      </c>
      <c r="AJ7" s="19">
        <v>2016</v>
      </c>
      <c r="AK7" s="20" t="s">
        <v>14</v>
      </c>
      <c r="AL7" s="20">
        <v>2015</v>
      </c>
      <c r="AM7" s="19">
        <v>2015</v>
      </c>
      <c r="AN7" s="19">
        <v>2014</v>
      </c>
      <c r="AO7" s="19">
        <v>2014</v>
      </c>
      <c r="AP7" s="19">
        <v>2013</v>
      </c>
      <c r="AQ7" s="19">
        <v>2013</v>
      </c>
      <c r="AR7" s="19">
        <v>2007</v>
      </c>
      <c r="AS7" s="19">
        <v>2014</v>
      </c>
      <c r="AT7" s="19">
        <v>2015</v>
      </c>
      <c r="AU7" s="19">
        <v>2012</v>
      </c>
      <c r="AV7" s="19">
        <v>2013</v>
      </c>
      <c r="AW7" s="19">
        <v>2014</v>
      </c>
      <c r="AX7" s="19">
        <v>2014</v>
      </c>
      <c r="AY7" s="19">
        <v>2014</v>
      </c>
      <c r="AZ7" s="19">
        <v>2015</v>
      </c>
      <c r="BA7" s="19">
        <v>2015</v>
      </c>
      <c r="BB7" s="19">
        <v>2015</v>
      </c>
      <c r="BC7" s="19">
        <v>2015</v>
      </c>
      <c r="BD7" s="19">
        <v>2014</v>
      </c>
      <c r="BE7" s="19">
        <v>2014</v>
      </c>
      <c r="BF7" s="9"/>
    </row>
    <row r="8" spans="1:58" x14ac:dyDescent="0.25">
      <c r="A8" s="13" t="s">
        <v>6954</v>
      </c>
      <c r="B8" s="178" t="s">
        <v>6955</v>
      </c>
      <c r="C8" s="17">
        <v>2014</v>
      </c>
      <c r="D8" s="17">
        <v>2014</v>
      </c>
      <c r="E8" s="17">
        <v>2014</v>
      </c>
      <c r="F8" s="17">
        <v>2014</v>
      </c>
      <c r="G8" s="17">
        <v>2014</v>
      </c>
      <c r="H8" s="17">
        <v>2014</v>
      </c>
      <c r="I8" s="17">
        <v>2014</v>
      </c>
      <c r="J8" s="17">
        <v>2015</v>
      </c>
      <c r="K8" s="17">
        <v>2015</v>
      </c>
      <c r="L8" s="17">
        <v>2015</v>
      </c>
      <c r="M8" s="19">
        <v>2016</v>
      </c>
      <c r="N8" s="19">
        <v>2016</v>
      </c>
      <c r="O8" s="19">
        <v>2015</v>
      </c>
      <c r="P8" s="19">
        <v>2015</v>
      </c>
      <c r="Q8" s="19">
        <v>2014</v>
      </c>
      <c r="R8" s="19" t="s">
        <v>14</v>
      </c>
      <c r="S8" s="19">
        <v>2016</v>
      </c>
      <c r="T8" s="19">
        <v>2013</v>
      </c>
      <c r="U8" s="19">
        <v>2014</v>
      </c>
      <c r="V8" s="19">
        <v>2014</v>
      </c>
      <c r="W8" s="19">
        <v>2015</v>
      </c>
      <c r="X8" s="19" t="s">
        <v>14</v>
      </c>
      <c r="Y8" s="19" t="s">
        <v>14</v>
      </c>
      <c r="Z8" s="19">
        <v>2014</v>
      </c>
      <c r="AA8" s="19">
        <v>2014</v>
      </c>
      <c r="AB8" s="19" t="s">
        <v>14</v>
      </c>
      <c r="AC8" s="19">
        <v>2014</v>
      </c>
      <c r="AD8" s="19">
        <v>2015</v>
      </c>
      <c r="AE8" s="19" t="s">
        <v>14</v>
      </c>
      <c r="AF8" s="19" t="s">
        <v>14</v>
      </c>
      <c r="AG8" s="18" t="s">
        <v>14</v>
      </c>
      <c r="AH8" s="19">
        <v>2014</v>
      </c>
      <c r="AI8" s="19">
        <v>2015</v>
      </c>
      <c r="AJ8" s="19">
        <v>2016</v>
      </c>
      <c r="AK8" s="20" t="s">
        <v>14</v>
      </c>
      <c r="AL8" s="20">
        <v>2015</v>
      </c>
      <c r="AM8" s="19">
        <v>2015</v>
      </c>
      <c r="AN8" s="19">
        <v>2014</v>
      </c>
      <c r="AO8" s="19">
        <v>2014</v>
      </c>
      <c r="AP8" s="19">
        <v>2014</v>
      </c>
      <c r="AQ8" s="19" t="s">
        <v>14</v>
      </c>
      <c r="AR8" s="19">
        <v>2009</v>
      </c>
      <c r="AS8" s="19">
        <v>2014</v>
      </c>
      <c r="AT8" s="19" t="s">
        <v>14</v>
      </c>
      <c r="AU8" s="19">
        <v>2012</v>
      </c>
      <c r="AV8" s="19">
        <v>2013</v>
      </c>
      <c r="AW8" s="19">
        <v>2014</v>
      </c>
      <c r="AX8" s="19">
        <v>2014</v>
      </c>
      <c r="AY8" s="19">
        <v>2014</v>
      </c>
      <c r="AZ8" s="19">
        <v>2011</v>
      </c>
      <c r="BA8" s="19">
        <v>2015</v>
      </c>
      <c r="BB8" s="19">
        <v>2015</v>
      </c>
      <c r="BC8" s="19">
        <v>2015</v>
      </c>
      <c r="BD8" s="19">
        <v>2014</v>
      </c>
      <c r="BE8" s="19">
        <v>2014</v>
      </c>
      <c r="BF8" s="9"/>
    </row>
    <row r="9" spans="1:58" x14ac:dyDescent="0.25">
      <c r="A9" s="13" t="s">
        <v>6951</v>
      </c>
      <c r="B9" s="178" t="s">
        <v>6952</v>
      </c>
      <c r="C9" s="17">
        <v>2014</v>
      </c>
      <c r="D9" s="17">
        <v>2014</v>
      </c>
      <c r="E9" s="17">
        <v>2014</v>
      </c>
      <c r="F9" s="17">
        <v>2014</v>
      </c>
      <c r="G9" s="17">
        <v>2014</v>
      </c>
      <c r="H9" s="17">
        <v>2014</v>
      </c>
      <c r="I9" s="17">
        <v>2014</v>
      </c>
      <c r="J9" s="17">
        <v>2015</v>
      </c>
      <c r="K9" s="17">
        <v>2015</v>
      </c>
      <c r="L9" s="17">
        <v>2015</v>
      </c>
      <c r="M9" s="19">
        <v>2016</v>
      </c>
      <c r="N9" s="19">
        <v>2016</v>
      </c>
      <c r="O9" s="19">
        <v>2015</v>
      </c>
      <c r="P9" s="19">
        <v>2015</v>
      </c>
      <c r="Q9" s="19">
        <v>2014</v>
      </c>
      <c r="R9" s="19">
        <v>2005</v>
      </c>
      <c r="S9" s="19">
        <v>2016</v>
      </c>
      <c r="T9" s="19">
        <v>2013</v>
      </c>
      <c r="U9" s="19">
        <v>2014</v>
      </c>
      <c r="V9" s="19">
        <v>2014</v>
      </c>
      <c r="W9" s="19">
        <v>2015</v>
      </c>
      <c r="X9" s="19">
        <v>2005</v>
      </c>
      <c r="Y9" s="19">
        <v>2013</v>
      </c>
      <c r="Z9" s="19">
        <v>2014</v>
      </c>
      <c r="AA9" s="19">
        <v>2014</v>
      </c>
      <c r="AB9" s="19">
        <v>2014</v>
      </c>
      <c r="AC9" s="19">
        <v>2014</v>
      </c>
      <c r="AD9" s="19">
        <v>2015</v>
      </c>
      <c r="AE9" s="19" t="s">
        <v>14</v>
      </c>
      <c r="AF9" s="19">
        <v>2014</v>
      </c>
      <c r="AG9" s="18">
        <v>2013</v>
      </c>
      <c r="AH9" s="19">
        <v>2014</v>
      </c>
      <c r="AI9" s="19">
        <v>2015</v>
      </c>
      <c r="AJ9" s="19">
        <v>2016</v>
      </c>
      <c r="AK9" s="20" t="s">
        <v>14</v>
      </c>
      <c r="AL9" s="20">
        <v>2015</v>
      </c>
      <c r="AM9" s="19">
        <v>2015</v>
      </c>
      <c r="AN9" s="19">
        <v>2014</v>
      </c>
      <c r="AO9" s="19">
        <v>2014</v>
      </c>
      <c r="AP9" s="19" t="s">
        <v>14</v>
      </c>
      <c r="AQ9" s="19" t="s">
        <v>14</v>
      </c>
      <c r="AR9" s="19">
        <v>2015</v>
      </c>
      <c r="AS9" s="19">
        <v>2014</v>
      </c>
      <c r="AT9" s="19">
        <v>2015</v>
      </c>
      <c r="AU9" s="19">
        <v>2012</v>
      </c>
      <c r="AV9" s="19">
        <v>2013</v>
      </c>
      <c r="AW9" s="19">
        <v>2014</v>
      </c>
      <c r="AX9" s="19">
        <v>2014</v>
      </c>
      <c r="AY9" s="19">
        <v>2014</v>
      </c>
      <c r="AZ9" s="19">
        <v>2015</v>
      </c>
      <c r="BA9" s="19">
        <v>2015</v>
      </c>
      <c r="BB9" s="19" t="s">
        <v>14</v>
      </c>
      <c r="BC9" s="19">
        <v>2015</v>
      </c>
      <c r="BD9" s="19">
        <v>2014</v>
      </c>
      <c r="BE9" s="19">
        <v>2014</v>
      </c>
      <c r="BF9" s="9"/>
    </row>
    <row r="10" spans="1:58" x14ac:dyDescent="0.25">
      <c r="A10" s="13" t="s">
        <v>2143</v>
      </c>
      <c r="B10" s="178" t="s">
        <v>6953</v>
      </c>
      <c r="C10" s="17">
        <v>2014</v>
      </c>
      <c r="D10" s="17">
        <v>2014</v>
      </c>
      <c r="E10" s="17">
        <v>2014</v>
      </c>
      <c r="F10" s="17">
        <v>2014</v>
      </c>
      <c r="G10" s="17">
        <v>2014</v>
      </c>
      <c r="H10" s="17">
        <v>2014</v>
      </c>
      <c r="I10" s="17">
        <v>2014</v>
      </c>
      <c r="J10" s="17">
        <v>2015</v>
      </c>
      <c r="K10" s="17">
        <v>2015</v>
      </c>
      <c r="L10" s="17">
        <v>2015</v>
      </c>
      <c r="M10" s="19">
        <v>2016</v>
      </c>
      <c r="N10" s="19">
        <v>2016</v>
      </c>
      <c r="O10" s="19">
        <v>2015</v>
      </c>
      <c r="P10" s="19">
        <v>2015</v>
      </c>
      <c r="Q10" s="19">
        <v>2014</v>
      </c>
      <c r="R10" s="19">
        <v>2010</v>
      </c>
      <c r="S10" s="19">
        <v>2016</v>
      </c>
      <c r="T10" s="19">
        <v>2013</v>
      </c>
      <c r="U10" s="19">
        <v>2014</v>
      </c>
      <c r="V10" s="19">
        <v>2014</v>
      </c>
      <c r="W10" s="19">
        <v>2015</v>
      </c>
      <c r="X10" s="19">
        <v>2010</v>
      </c>
      <c r="Y10" s="19">
        <v>2013</v>
      </c>
      <c r="Z10" s="19">
        <v>2014</v>
      </c>
      <c r="AA10" s="19">
        <v>2014</v>
      </c>
      <c r="AB10" s="19">
        <v>2014</v>
      </c>
      <c r="AC10" s="19">
        <v>2014</v>
      </c>
      <c r="AD10" s="19">
        <v>2015</v>
      </c>
      <c r="AE10" s="19" t="s">
        <v>14</v>
      </c>
      <c r="AF10" s="19">
        <v>2014</v>
      </c>
      <c r="AG10" s="18">
        <v>2013</v>
      </c>
      <c r="AH10" s="19">
        <v>2014</v>
      </c>
      <c r="AI10" s="19">
        <v>2015</v>
      </c>
      <c r="AJ10" s="19">
        <v>2016</v>
      </c>
      <c r="AK10" s="20">
        <v>2015</v>
      </c>
      <c r="AL10" s="20">
        <v>2015</v>
      </c>
      <c r="AM10" s="19">
        <v>2015</v>
      </c>
      <c r="AN10" s="19">
        <v>2014</v>
      </c>
      <c r="AO10" s="19">
        <v>2014</v>
      </c>
      <c r="AP10" s="19">
        <v>2014</v>
      </c>
      <c r="AQ10" s="19">
        <v>2014</v>
      </c>
      <c r="AR10" s="19">
        <v>2011</v>
      </c>
      <c r="AS10" s="19">
        <v>2014</v>
      </c>
      <c r="AT10" s="19">
        <v>2015</v>
      </c>
      <c r="AU10" s="19">
        <v>2012</v>
      </c>
      <c r="AV10" s="19">
        <v>2011</v>
      </c>
      <c r="AW10" s="19">
        <v>2014</v>
      </c>
      <c r="AX10" s="19">
        <v>2014</v>
      </c>
      <c r="AY10" s="19">
        <v>2014</v>
      </c>
      <c r="AZ10" s="19">
        <v>2015</v>
      </c>
      <c r="BA10" s="19">
        <v>2015</v>
      </c>
      <c r="BB10" s="19">
        <v>2015</v>
      </c>
      <c r="BC10" s="19">
        <v>2015</v>
      </c>
      <c r="BD10" s="19">
        <v>2014</v>
      </c>
      <c r="BE10" s="19">
        <v>2014</v>
      </c>
      <c r="BF10" s="9"/>
    </row>
    <row r="11" spans="1:58" x14ac:dyDescent="0.25">
      <c r="A11" s="13" t="s">
        <v>6956</v>
      </c>
      <c r="B11" s="178" t="s">
        <v>6957</v>
      </c>
      <c r="C11" s="17">
        <v>2014</v>
      </c>
      <c r="D11" s="17">
        <v>2014</v>
      </c>
      <c r="E11" s="17">
        <v>2014</v>
      </c>
      <c r="F11" s="17">
        <v>2014</v>
      </c>
      <c r="G11" s="17">
        <v>2014</v>
      </c>
      <c r="H11" s="17">
        <v>2014</v>
      </c>
      <c r="I11" s="17">
        <v>2014</v>
      </c>
      <c r="J11" s="17">
        <v>2015</v>
      </c>
      <c r="K11" s="17">
        <v>2015</v>
      </c>
      <c r="L11" s="17">
        <v>2015</v>
      </c>
      <c r="M11" s="19">
        <v>2016</v>
      </c>
      <c r="N11" s="19">
        <v>2016</v>
      </c>
      <c r="O11" s="19">
        <v>2015</v>
      </c>
      <c r="P11" s="19">
        <v>2015</v>
      </c>
      <c r="Q11" s="19">
        <v>2014</v>
      </c>
      <c r="R11" s="19" t="s">
        <v>14</v>
      </c>
      <c r="S11" s="19">
        <v>2016</v>
      </c>
      <c r="T11" s="19">
        <v>2013</v>
      </c>
      <c r="U11" s="19">
        <v>2014</v>
      </c>
      <c r="V11" s="19" t="s">
        <v>14</v>
      </c>
      <c r="W11" s="19">
        <v>2015</v>
      </c>
      <c r="X11" s="19">
        <v>2007</v>
      </c>
      <c r="Y11" s="19">
        <v>2011</v>
      </c>
      <c r="Z11" s="19">
        <v>2014</v>
      </c>
      <c r="AA11" s="19">
        <v>2014</v>
      </c>
      <c r="AB11" s="19">
        <v>2013</v>
      </c>
      <c r="AC11" s="19">
        <v>2014</v>
      </c>
      <c r="AD11" s="19">
        <v>2015</v>
      </c>
      <c r="AE11" s="19" t="s">
        <v>14</v>
      </c>
      <c r="AF11" s="19">
        <v>2014</v>
      </c>
      <c r="AG11" s="18">
        <v>2010</v>
      </c>
      <c r="AH11" s="19">
        <v>2014</v>
      </c>
      <c r="AI11" s="19">
        <v>2015</v>
      </c>
      <c r="AJ11" s="19">
        <v>2016</v>
      </c>
      <c r="AK11" s="20" t="s">
        <v>14</v>
      </c>
      <c r="AL11" s="20">
        <v>2015</v>
      </c>
      <c r="AM11" s="19">
        <v>2015</v>
      </c>
      <c r="AN11" s="19">
        <v>2014</v>
      </c>
      <c r="AO11" s="19">
        <v>2014</v>
      </c>
      <c r="AP11" s="19">
        <v>2014</v>
      </c>
      <c r="AQ11" s="19" t="s">
        <v>14</v>
      </c>
      <c r="AR11" s="19">
        <v>2015</v>
      </c>
      <c r="AS11" s="19">
        <v>2014</v>
      </c>
      <c r="AT11" s="19">
        <v>2015</v>
      </c>
      <c r="AU11" s="19">
        <v>2012</v>
      </c>
      <c r="AV11" s="19" t="s">
        <v>14</v>
      </c>
      <c r="AW11" s="19">
        <v>2014</v>
      </c>
      <c r="AX11" s="19">
        <v>2014</v>
      </c>
      <c r="AY11" s="19">
        <v>2014</v>
      </c>
      <c r="AZ11" s="19">
        <v>2015</v>
      </c>
      <c r="BA11" s="19">
        <v>2015</v>
      </c>
      <c r="BB11" s="19">
        <v>2015</v>
      </c>
      <c r="BC11" s="19">
        <v>2015</v>
      </c>
      <c r="BD11" s="19">
        <v>2014</v>
      </c>
      <c r="BE11" s="19">
        <v>2014</v>
      </c>
      <c r="BF11" s="9"/>
    </row>
    <row r="12" spans="1:58" x14ac:dyDescent="0.25">
      <c r="A12" s="13" t="s">
        <v>6958</v>
      </c>
      <c r="B12" s="178" t="s">
        <v>6959</v>
      </c>
      <c r="C12" s="17">
        <v>2014</v>
      </c>
      <c r="D12" s="17">
        <v>2014</v>
      </c>
      <c r="E12" s="17">
        <v>2014</v>
      </c>
      <c r="F12" s="17">
        <v>2014</v>
      </c>
      <c r="G12" s="17">
        <v>2014</v>
      </c>
      <c r="H12" s="17">
        <v>2014</v>
      </c>
      <c r="I12" s="17">
        <v>2014</v>
      </c>
      <c r="J12" s="17">
        <v>2015</v>
      </c>
      <c r="K12" s="17">
        <v>2015</v>
      </c>
      <c r="L12" s="17">
        <v>2015</v>
      </c>
      <c r="M12" s="19">
        <v>2016</v>
      </c>
      <c r="N12" s="19">
        <v>2016</v>
      </c>
      <c r="O12" s="19">
        <v>2015</v>
      </c>
      <c r="P12" s="19">
        <v>2015</v>
      </c>
      <c r="Q12" s="19">
        <v>2014</v>
      </c>
      <c r="R12" s="19" t="s">
        <v>14</v>
      </c>
      <c r="S12" s="19">
        <v>2016</v>
      </c>
      <c r="T12" s="19">
        <v>2013</v>
      </c>
      <c r="U12" s="19">
        <v>2014</v>
      </c>
      <c r="V12" s="19" t="s">
        <v>14</v>
      </c>
      <c r="W12" s="19">
        <v>2015</v>
      </c>
      <c r="X12" s="19" t="s">
        <v>14</v>
      </c>
      <c r="Y12" s="19">
        <v>2011</v>
      </c>
      <c r="Z12" s="19">
        <v>2014</v>
      </c>
      <c r="AA12" s="19">
        <v>2014</v>
      </c>
      <c r="AB12" s="19" t="s">
        <v>14</v>
      </c>
      <c r="AC12" s="19">
        <v>2014</v>
      </c>
      <c r="AD12" s="19">
        <v>2015</v>
      </c>
      <c r="AE12" s="19" t="s">
        <v>14</v>
      </c>
      <c r="AF12" s="19">
        <v>2014</v>
      </c>
      <c r="AG12" s="18">
        <v>2012</v>
      </c>
      <c r="AH12" s="19">
        <v>2014</v>
      </c>
      <c r="AI12" s="19">
        <v>2015</v>
      </c>
      <c r="AJ12" s="19">
        <v>2016</v>
      </c>
      <c r="AK12" s="20" t="s">
        <v>14</v>
      </c>
      <c r="AL12" s="20">
        <v>2015</v>
      </c>
      <c r="AM12" s="19">
        <v>2015</v>
      </c>
      <c r="AN12" s="19">
        <v>2014</v>
      </c>
      <c r="AO12" s="19">
        <v>2014</v>
      </c>
      <c r="AP12" s="19">
        <v>2014</v>
      </c>
      <c r="AQ12" s="19">
        <v>2014</v>
      </c>
      <c r="AR12" s="19">
        <v>2015</v>
      </c>
      <c r="AS12" s="19">
        <v>2014</v>
      </c>
      <c r="AT12" s="19">
        <v>2015</v>
      </c>
      <c r="AU12" s="19">
        <v>2012</v>
      </c>
      <c r="AV12" s="19" t="s">
        <v>14</v>
      </c>
      <c r="AW12" s="19">
        <v>2014</v>
      </c>
      <c r="AX12" s="19">
        <v>2014</v>
      </c>
      <c r="AY12" s="19">
        <v>2014</v>
      </c>
      <c r="AZ12" s="19">
        <v>2015</v>
      </c>
      <c r="BA12" s="19">
        <v>2015</v>
      </c>
      <c r="BB12" s="19">
        <v>2015</v>
      </c>
      <c r="BC12" s="19">
        <v>2015</v>
      </c>
      <c r="BD12" s="19">
        <v>2014</v>
      </c>
      <c r="BE12" s="19">
        <v>2014</v>
      </c>
      <c r="BF12" s="9"/>
    </row>
    <row r="13" spans="1:58" x14ac:dyDescent="0.25">
      <c r="A13" s="13" t="s">
        <v>2153</v>
      </c>
      <c r="B13" s="178" t="s">
        <v>6960</v>
      </c>
      <c r="C13" s="17">
        <v>2014</v>
      </c>
      <c r="D13" s="17">
        <v>2014</v>
      </c>
      <c r="E13" s="17">
        <v>2014</v>
      </c>
      <c r="F13" s="17">
        <v>2014</v>
      </c>
      <c r="G13" s="17">
        <v>2014</v>
      </c>
      <c r="H13" s="17">
        <v>2014</v>
      </c>
      <c r="I13" s="17">
        <v>2014</v>
      </c>
      <c r="J13" s="17">
        <v>2015</v>
      </c>
      <c r="K13" s="17">
        <v>2015</v>
      </c>
      <c r="L13" s="17">
        <v>2015</v>
      </c>
      <c r="M13" s="19">
        <v>2016</v>
      </c>
      <c r="N13" s="19">
        <v>2016</v>
      </c>
      <c r="O13" s="19">
        <v>2015</v>
      </c>
      <c r="P13" s="19">
        <v>2015</v>
      </c>
      <c r="Q13" s="19">
        <v>2014</v>
      </c>
      <c r="R13" s="19">
        <v>2006</v>
      </c>
      <c r="S13" s="19">
        <v>2016</v>
      </c>
      <c r="T13" s="19">
        <v>2013</v>
      </c>
      <c r="U13" s="19">
        <v>2014</v>
      </c>
      <c r="V13" s="19">
        <v>2014</v>
      </c>
      <c r="W13" s="19">
        <v>2015</v>
      </c>
      <c r="X13" s="19">
        <v>2013</v>
      </c>
      <c r="Y13" s="19">
        <v>2013</v>
      </c>
      <c r="Z13" s="19">
        <v>2014</v>
      </c>
      <c r="AA13" s="19">
        <v>2014</v>
      </c>
      <c r="AB13" s="19">
        <v>2014</v>
      </c>
      <c r="AC13" s="19">
        <v>2014</v>
      </c>
      <c r="AD13" s="19">
        <v>2015</v>
      </c>
      <c r="AE13" s="19">
        <v>2012</v>
      </c>
      <c r="AF13" s="19">
        <v>2014</v>
      </c>
      <c r="AG13" s="18">
        <v>2008</v>
      </c>
      <c r="AH13" s="19">
        <v>2014</v>
      </c>
      <c r="AI13" s="19">
        <v>2015</v>
      </c>
      <c r="AJ13" s="19">
        <v>2016</v>
      </c>
      <c r="AK13" s="20">
        <v>2015</v>
      </c>
      <c r="AL13" s="20">
        <v>2015</v>
      </c>
      <c r="AM13" s="19">
        <v>2015</v>
      </c>
      <c r="AN13" s="19">
        <v>2014</v>
      </c>
      <c r="AO13" s="19">
        <v>2014</v>
      </c>
      <c r="AP13" s="19" t="s">
        <v>14</v>
      </c>
      <c r="AQ13" s="19" t="s">
        <v>14</v>
      </c>
      <c r="AR13" s="19" t="s">
        <v>14</v>
      </c>
      <c r="AS13" s="19">
        <v>2014</v>
      </c>
      <c r="AT13" s="19">
        <v>2015</v>
      </c>
      <c r="AU13" s="19">
        <v>2012</v>
      </c>
      <c r="AV13" s="19">
        <v>2014</v>
      </c>
      <c r="AW13" s="19">
        <v>2014</v>
      </c>
      <c r="AX13" s="19">
        <v>2014</v>
      </c>
      <c r="AY13" s="19">
        <v>2014</v>
      </c>
      <c r="AZ13" s="19">
        <v>2015</v>
      </c>
      <c r="BA13" s="19">
        <v>2015</v>
      </c>
      <c r="BB13" s="19">
        <v>2015</v>
      </c>
      <c r="BC13" s="19">
        <v>2015</v>
      </c>
      <c r="BD13" s="19">
        <v>2014</v>
      </c>
      <c r="BE13" s="19">
        <v>2014</v>
      </c>
      <c r="BF13" s="9"/>
    </row>
    <row r="14" spans="1:58" x14ac:dyDescent="0.25">
      <c r="A14" s="13" t="s">
        <v>6972</v>
      </c>
      <c r="B14" s="178" t="s">
        <v>6973</v>
      </c>
      <c r="C14" s="17">
        <v>2014</v>
      </c>
      <c r="D14" s="17">
        <v>2014</v>
      </c>
      <c r="E14" s="17">
        <v>2014</v>
      </c>
      <c r="F14" s="17">
        <v>2014</v>
      </c>
      <c r="G14" s="17">
        <v>2014</v>
      </c>
      <c r="H14" s="17">
        <v>2014</v>
      </c>
      <c r="I14" s="17">
        <v>2014</v>
      </c>
      <c r="J14" s="17">
        <v>2015</v>
      </c>
      <c r="K14" s="17">
        <v>2015</v>
      </c>
      <c r="L14" s="17">
        <v>2015</v>
      </c>
      <c r="M14" s="19">
        <v>2016</v>
      </c>
      <c r="N14" s="19">
        <v>2016</v>
      </c>
      <c r="O14" s="19">
        <v>2015</v>
      </c>
      <c r="P14" s="19">
        <v>2015</v>
      </c>
      <c r="Q14" s="19">
        <v>2014</v>
      </c>
      <c r="R14" s="19" t="s">
        <v>14</v>
      </c>
      <c r="S14" s="19">
        <v>2016</v>
      </c>
      <c r="T14" s="19">
        <v>2013</v>
      </c>
      <c r="U14" s="19">
        <v>2014</v>
      </c>
      <c r="V14" s="19" t="s">
        <v>14</v>
      </c>
      <c r="W14" s="19">
        <v>2015</v>
      </c>
      <c r="X14" s="19" t="s">
        <v>14</v>
      </c>
      <c r="Y14" s="19">
        <v>2008</v>
      </c>
      <c r="Z14" s="19">
        <v>2014</v>
      </c>
      <c r="AA14" s="19">
        <v>2014</v>
      </c>
      <c r="AB14" s="19">
        <v>2013</v>
      </c>
      <c r="AC14" s="19">
        <v>2014</v>
      </c>
      <c r="AD14" s="19">
        <v>2015</v>
      </c>
      <c r="AE14" s="19" t="s">
        <v>14</v>
      </c>
      <c r="AF14" s="19">
        <v>2014</v>
      </c>
      <c r="AG14" s="18" t="s">
        <v>14</v>
      </c>
      <c r="AH14" s="19">
        <v>2014</v>
      </c>
      <c r="AI14" s="19">
        <v>2015</v>
      </c>
      <c r="AJ14" s="19">
        <v>2016</v>
      </c>
      <c r="AK14" s="20" t="s">
        <v>14</v>
      </c>
      <c r="AL14" s="20">
        <v>2015</v>
      </c>
      <c r="AM14" s="19">
        <v>2015</v>
      </c>
      <c r="AN14" s="19">
        <v>2014</v>
      </c>
      <c r="AO14" s="19">
        <v>2014</v>
      </c>
      <c r="AP14" s="19">
        <v>2014</v>
      </c>
      <c r="AQ14" s="19">
        <v>2014</v>
      </c>
      <c r="AR14" s="19" t="s">
        <v>14</v>
      </c>
      <c r="AS14" s="19">
        <v>2014</v>
      </c>
      <c r="AT14" s="19">
        <v>2015</v>
      </c>
      <c r="AU14" s="19">
        <v>2012</v>
      </c>
      <c r="AV14" s="19" t="s">
        <v>14</v>
      </c>
      <c r="AW14" s="19">
        <v>2014</v>
      </c>
      <c r="AX14" s="19">
        <v>2014</v>
      </c>
      <c r="AY14" s="19">
        <v>2014</v>
      </c>
      <c r="AZ14" s="19">
        <v>2015</v>
      </c>
      <c r="BA14" s="19">
        <v>2015</v>
      </c>
      <c r="BB14" s="19">
        <v>2015</v>
      </c>
      <c r="BC14" s="19">
        <v>2015</v>
      </c>
      <c r="BD14" s="19">
        <v>2014</v>
      </c>
      <c r="BE14" s="19">
        <v>2014</v>
      </c>
      <c r="BF14" s="9"/>
    </row>
    <row r="15" spans="1:58" x14ac:dyDescent="0.25">
      <c r="A15" s="13" t="s">
        <v>6970</v>
      </c>
      <c r="B15" s="178" t="s">
        <v>6971</v>
      </c>
      <c r="C15" s="17">
        <v>2014</v>
      </c>
      <c r="D15" s="17">
        <v>2014</v>
      </c>
      <c r="E15" s="17">
        <v>2014</v>
      </c>
      <c r="F15" s="17">
        <v>2014</v>
      </c>
      <c r="G15" s="17">
        <v>2014</v>
      </c>
      <c r="H15" s="17">
        <v>2014</v>
      </c>
      <c r="I15" s="17">
        <v>2014</v>
      </c>
      <c r="J15" s="17">
        <v>2015</v>
      </c>
      <c r="K15" s="17">
        <v>2015</v>
      </c>
      <c r="L15" s="17">
        <v>2015</v>
      </c>
      <c r="M15" s="19">
        <v>2016</v>
      </c>
      <c r="N15" s="19">
        <v>2016</v>
      </c>
      <c r="O15" s="19">
        <v>2015</v>
      </c>
      <c r="P15" s="19">
        <v>2015</v>
      </c>
      <c r="Q15" s="19">
        <v>2014</v>
      </c>
      <c r="R15" s="19" t="s">
        <v>14</v>
      </c>
      <c r="S15" s="19">
        <v>2016</v>
      </c>
      <c r="T15" s="19">
        <v>2013</v>
      </c>
      <c r="U15" s="19">
        <v>2014</v>
      </c>
      <c r="V15" s="19" t="s">
        <v>14</v>
      </c>
      <c r="W15" s="19">
        <v>2015</v>
      </c>
      <c r="X15" s="19" t="s">
        <v>14</v>
      </c>
      <c r="Y15" s="19">
        <v>2012</v>
      </c>
      <c r="Z15" s="19">
        <v>2014</v>
      </c>
      <c r="AA15" s="19">
        <v>2014</v>
      </c>
      <c r="AB15" s="19" t="s">
        <v>14</v>
      </c>
      <c r="AC15" s="19">
        <v>2014</v>
      </c>
      <c r="AD15" s="19">
        <v>2015</v>
      </c>
      <c r="AE15" s="19" t="s">
        <v>14</v>
      </c>
      <c r="AF15" s="19">
        <v>2014</v>
      </c>
      <c r="AG15" s="18" t="s">
        <v>14</v>
      </c>
      <c r="AH15" s="19">
        <v>2014</v>
      </c>
      <c r="AI15" s="19">
        <v>2015</v>
      </c>
      <c r="AJ15" s="19">
        <v>2016</v>
      </c>
      <c r="AK15" s="20" t="s">
        <v>14</v>
      </c>
      <c r="AL15" s="20">
        <v>2015</v>
      </c>
      <c r="AM15" s="19">
        <v>2015</v>
      </c>
      <c r="AN15" s="19">
        <v>2014</v>
      </c>
      <c r="AO15" s="19">
        <v>2014</v>
      </c>
      <c r="AP15" s="19">
        <v>2014</v>
      </c>
      <c r="AQ15" s="19">
        <v>2014</v>
      </c>
      <c r="AR15" s="19">
        <v>2011</v>
      </c>
      <c r="AS15" s="19">
        <v>2014</v>
      </c>
      <c r="AT15" s="19">
        <v>2015</v>
      </c>
      <c r="AU15" s="19">
        <v>2012</v>
      </c>
      <c r="AV15" s="19">
        <v>2010</v>
      </c>
      <c r="AW15" s="19">
        <v>2014</v>
      </c>
      <c r="AX15" s="19">
        <v>2014</v>
      </c>
      <c r="AY15" s="19">
        <v>2014</v>
      </c>
      <c r="AZ15" s="19">
        <v>2015</v>
      </c>
      <c r="BA15" s="19">
        <v>2015</v>
      </c>
      <c r="BB15" s="19">
        <v>2015</v>
      </c>
      <c r="BC15" s="19">
        <v>2015</v>
      </c>
      <c r="BD15" s="19">
        <v>2014</v>
      </c>
      <c r="BE15" s="19">
        <v>2014</v>
      </c>
      <c r="BF15" s="9"/>
    </row>
    <row r="16" spans="1:58" x14ac:dyDescent="0.25">
      <c r="A16" s="13" t="s">
        <v>192</v>
      </c>
      <c r="B16" s="178" t="s">
        <v>6967</v>
      </c>
      <c r="C16" s="17">
        <v>2014</v>
      </c>
      <c r="D16" s="17">
        <v>2014</v>
      </c>
      <c r="E16" s="17">
        <v>2014</v>
      </c>
      <c r="F16" s="17">
        <v>2014</v>
      </c>
      <c r="G16" s="17">
        <v>2014</v>
      </c>
      <c r="H16" s="17">
        <v>2014</v>
      </c>
      <c r="I16" s="17">
        <v>2014</v>
      </c>
      <c r="J16" s="17">
        <v>2015</v>
      </c>
      <c r="K16" s="17">
        <v>2015</v>
      </c>
      <c r="L16" s="17">
        <v>2015</v>
      </c>
      <c r="M16" s="19">
        <v>2016</v>
      </c>
      <c r="N16" s="19">
        <v>2016</v>
      </c>
      <c r="O16" s="19">
        <v>2015</v>
      </c>
      <c r="P16" s="19">
        <v>2015</v>
      </c>
      <c r="Q16" s="19">
        <v>2014</v>
      </c>
      <c r="R16" s="19">
        <v>2011</v>
      </c>
      <c r="S16" s="19">
        <v>2016</v>
      </c>
      <c r="T16" s="19">
        <v>2013</v>
      </c>
      <c r="U16" s="19">
        <v>2014</v>
      </c>
      <c r="V16" s="19">
        <v>2014</v>
      </c>
      <c r="W16" s="19">
        <v>2015</v>
      </c>
      <c r="X16" s="19">
        <v>2014</v>
      </c>
      <c r="Y16" s="19">
        <v>2011</v>
      </c>
      <c r="Z16" s="19">
        <v>2014</v>
      </c>
      <c r="AA16" s="19">
        <v>2014</v>
      </c>
      <c r="AB16" s="19">
        <v>2014</v>
      </c>
      <c r="AC16" s="19">
        <v>2014</v>
      </c>
      <c r="AD16" s="19">
        <v>2015</v>
      </c>
      <c r="AE16" s="19">
        <v>2012</v>
      </c>
      <c r="AF16" s="19">
        <v>2014</v>
      </c>
      <c r="AG16" s="18">
        <v>2010</v>
      </c>
      <c r="AH16" s="19">
        <v>2014</v>
      </c>
      <c r="AI16" s="19">
        <v>2015</v>
      </c>
      <c r="AJ16" s="19">
        <v>2016</v>
      </c>
      <c r="AK16" s="20">
        <v>2015</v>
      </c>
      <c r="AL16" s="20">
        <v>2015</v>
      </c>
      <c r="AM16" s="19">
        <v>2015</v>
      </c>
      <c r="AN16" s="19">
        <v>2014</v>
      </c>
      <c r="AO16" s="19">
        <v>2014</v>
      </c>
      <c r="AP16" s="19">
        <v>2014</v>
      </c>
      <c r="AQ16" s="19">
        <v>2014</v>
      </c>
      <c r="AR16" s="19">
        <v>2015</v>
      </c>
      <c r="AS16" s="19">
        <v>2014</v>
      </c>
      <c r="AT16" s="19">
        <v>2015</v>
      </c>
      <c r="AU16" s="19">
        <v>2012</v>
      </c>
      <c r="AV16" s="19">
        <v>2013</v>
      </c>
      <c r="AW16" s="19">
        <v>2014</v>
      </c>
      <c r="AX16" s="19">
        <v>2014</v>
      </c>
      <c r="AY16" s="19">
        <v>2014</v>
      </c>
      <c r="AZ16" s="19">
        <v>2015</v>
      </c>
      <c r="BA16" s="19">
        <v>2015</v>
      </c>
      <c r="BB16" s="19">
        <v>2015</v>
      </c>
      <c r="BC16" s="19">
        <v>2015</v>
      </c>
      <c r="BD16" s="19">
        <v>2014</v>
      </c>
      <c r="BE16" s="19">
        <v>2014</v>
      </c>
      <c r="BF16" s="9"/>
    </row>
    <row r="17" spans="1:58" x14ac:dyDescent="0.25">
      <c r="A17" s="13" t="s">
        <v>6983</v>
      </c>
      <c r="B17" s="178" t="s">
        <v>6984</v>
      </c>
      <c r="C17" s="17">
        <v>2014</v>
      </c>
      <c r="D17" s="17">
        <v>2014</v>
      </c>
      <c r="E17" s="17">
        <v>2014</v>
      </c>
      <c r="F17" s="17">
        <v>2014</v>
      </c>
      <c r="G17" s="17">
        <v>2014</v>
      </c>
      <c r="H17" s="17">
        <v>2014</v>
      </c>
      <c r="I17" s="17">
        <v>2014</v>
      </c>
      <c r="J17" s="17">
        <v>2015</v>
      </c>
      <c r="K17" s="17">
        <v>2015</v>
      </c>
      <c r="L17" s="17">
        <v>2015</v>
      </c>
      <c r="M17" s="19">
        <v>2016</v>
      </c>
      <c r="N17" s="19">
        <v>2016</v>
      </c>
      <c r="O17" s="19">
        <v>2015</v>
      </c>
      <c r="P17" s="19">
        <v>2015</v>
      </c>
      <c r="Q17" s="19">
        <v>2014</v>
      </c>
      <c r="R17" s="19">
        <v>2012</v>
      </c>
      <c r="S17" s="19">
        <v>2016</v>
      </c>
      <c r="T17" s="19">
        <v>2013</v>
      </c>
      <c r="U17" s="19">
        <v>2014</v>
      </c>
      <c r="V17" s="19" t="s">
        <v>14</v>
      </c>
      <c r="W17" s="19">
        <v>2015</v>
      </c>
      <c r="X17" s="19">
        <v>2013</v>
      </c>
      <c r="Y17" s="19">
        <v>2010</v>
      </c>
      <c r="Z17" s="19">
        <v>2014</v>
      </c>
      <c r="AA17" s="19">
        <v>2014</v>
      </c>
      <c r="AB17" s="19">
        <v>2013</v>
      </c>
      <c r="AC17" s="19">
        <v>2014</v>
      </c>
      <c r="AD17" s="19">
        <v>2015</v>
      </c>
      <c r="AE17" s="19" t="s">
        <v>14</v>
      </c>
      <c r="AF17" s="19">
        <v>2014</v>
      </c>
      <c r="AG17" s="18" t="s">
        <v>14</v>
      </c>
      <c r="AH17" s="19">
        <v>2014</v>
      </c>
      <c r="AI17" s="19">
        <v>2015</v>
      </c>
      <c r="AJ17" s="19">
        <v>2016</v>
      </c>
      <c r="AK17" s="20" t="s">
        <v>14</v>
      </c>
      <c r="AL17" s="20">
        <v>2015</v>
      </c>
      <c r="AM17" s="19">
        <v>2015</v>
      </c>
      <c r="AN17" s="19">
        <v>2014</v>
      </c>
      <c r="AO17" s="19">
        <v>2014</v>
      </c>
      <c r="AP17" s="19">
        <v>2014</v>
      </c>
      <c r="AQ17" s="19">
        <v>2014</v>
      </c>
      <c r="AR17" s="19">
        <v>2011</v>
      </c>
      <c r="AS17" s="19">
        <v>2014</v>
      </c>
      <c r="AT17" s="19">
        <v>2015</v>
      </c>
      <c r="AU17" s="19">
        <v>2012</v>
      </c>
      <c r="AV17" s="19" t="s">
        <v>14</v>
      </c>
      <c r="AW17" s="19">
        <v>2014</v>
      </c>
      <c r="AX17" s="19">
        <v>2014</v>
      </c>
      <c r="AY17" s="19">
        <v>2014</v>
      </c>
      <c r="AZ17" s="19">
        <v>2015</v>
      </c>
      <c r="BA17" s="19">
        <v>2015</v>
      </c>
      <c r="BB17" s="19">
        <v>2015</v>
      </c>
      <c r="BC17" s="19">
        <v>2015</v>
      </c>
      <c r="BD17" s="19">
        <v>2014</v>
      </c>
      <c r="BE17" s="19">
        <v>2014</v>
      </c>
      <c r="BF17" s="9"/>
    </row>
    <row r="18" spans="1:58" x14ac:dyDescent="0.25">
      <c r="A18" s="13" t="s">
        <v>6976</v>
      </c>
      <c r="B18" s="178" t="s">
        <v>6977</v>
      </c>
      <c r="C18" s="17">
        <v>2014</v>
      </c>
      <c r="D18" s="17">
        <v>2014</v>
      </c>
      <c r="E18" s="17">
        <v>2014</v>
      </c>
      <c r="F18" s="17">
        <v>2014</v>
      </c>
      <c r="G18" s="17">
        <v>2014</v>
      </c>
      <c r="H18" s="17">
        <v>2014</v>
      </c>
      <c r="I18" s="17">
        <v>2014</v>
      </c>
      <c r="J18" s="17">
        <v>2015</v>
      </c>
      <c r="K18" s="17">
        <v>2015</v>
      </c>
      <c r="L18" s="17">
        <v>2015</v>
      </c>
      <c r="M18" s="19">
        <v>2016</v>
      </c>
      <c r="N18" s="19">
        <v>2016</v>
      </c>
      <c r="O18" s="19">
        <v>2015</v>
      </c>
      <c r="P18" s="19">
        <v>2015</v>
      </c>
      <c r="Q18" s="19">
        <v>2014</v>
      </c>
      <c r="R18" s="19">
        <v>2005</v>
      </c>
      <c r="S18" s="19">
        <v>2016</v>
      </c>
      <c r="T18" s="19">
        <v>2013</v>
      </c>
      <c r="U18" s="19">
        <v>2014</v>
      </c>
      <c r="V18" s="19">
        <v>2014</v>
      </c>
      <c r="W18" s="19">
        <v>2015</v>
      </c>
      <c r="X18" s="19">
        <v>2005</v>
      </c>
      <c r="Y18" s="19">
        <v>2013</v>
      </c>
      <c r="Z18" s="19">
        <v>2014</v>
      </c>
      <c r="AA18" s="19">
        <v>2014</v>
      </c>
      <c r="AB18" s="19">
        <v>2014</v>
      </c>
      <c r="AC18" s="19">
        <v>2014</v>
      </c>
      <c r="AD18" s="19">
        <v>2015</v>
      </c>
      <c r="AE18" s="19" t="s">
        <v>14</v>
      </c>
      <c r="AF18" s="19">
        <v>2014</v>
      </c>
      <c r="AG18" s="18">
        <v>2012</v>
      </c>
      <c r="AH18" s="19">
        <v>2014</v>
      </c>
      <c r="AI18" s="19">
        <v>2015</v>
      </c>
      <c r="AJ18" s="19">
        <v>2016</v>
      </c>
      <c r="AK18" s="20" t="s">
        <v>14</v>
      </c>
      <c r="AL18" s="20">
        <v>2015</v>
      </c>
      <c r="AM18" s="19">
        <v>2015</v>
      </c>
      <c r="AN18" s="19">
        <v>2014</v>
      </c>
      <c r="AO18" s="19">
        <v>2014</v>
      </c>
      <c r="AP18" s="19" t="s">
        <v>14</v>
      </c>
      <c r="AQ18" s="19" t="s">
        <v>14</v>
      </c>
      <c r="AR18" s="19">
        <v>2015</v>
      </c>
      <c r="AS18" s="19">
        <v>2014</v>
      </c>
      <c r="AT18" s="19">
        <v>2015</v>
      </c>
      <c r="AU18" s="19">
        <v>2012</v>
      </c>
      <c r="AV18" s="19">
        <v>2009</v>
      </c>
      <c r="AW18" s="19">
        <v>2014</v>
      </c>
      <c r="AX18" s="19">
        <v>2014</v>
      </c>
      <c r="AY18" s="19">
        <v>2014</v>
      </c>
      <c r="AZ18" s="19">
        <v>2015</v>
      </c>
      <c r="BA18" s="19">
        <v>2015</v>
      </c>
      <c r="BB18" s="19">
        <v>2015</v>
      </c>
      <c r="BC18" s="19">
        <v>2015</v>
      </c>
      <c r="BD18" s="19">
        <v>2014</v>
      </c>
      <c r="BE18" s="19">
        <v>2014</v>
      </c>
      <c r="BF18" s="9"/>
    </row>
    <row r="19" spans="1:58" x14ac:dyDescent="0.25">
      <c r="A19" s="13" t="s">
        <v>6962</v>
      </c>
      <c r="B19" s="178" t="s">
        <v>6963</v>
      </c>
      <c r="C19" s="17">
        <v>2014</v>
      </c>
      <c r="D19" s="17">
        <v>2014</v>
      </c>
      <c r="E19" s="17">
        <v>2014</v>
      </c>
      <c r="F19" s="17">
        <v>2014</v>
      </c>
      <c r="G19" s="17">
        <v>2014</v>
      </c>
      <c r="H19" s="17">
        <v>2014</v>
      </c>
      <c r="I19" s="17">
        <v>2014</v>
      </c>
      <c r="J19" s="17">
        <v>2015</v>
      </c>
      <c r="K19" s="17">
        <v>2015</v>
      </c>
      <c r="L19" s="17">
        <v>2015</v>
      </c>
      <c r="M19" s="19">
        <v>2016</v>
      </c>
      <c r="N19" s="19">
        <v>2016</v>
      </c>
      <c r="O19" s="19">
        <v>2015</v>
      </c>
      <c r="P19" s="19">
        <v>2015</v>
      </c>
      <c r="Q19" s="19">
        <v>2014</v>
      </c>
      <c r="R19" s="19" t="s">
        <v>14</v>
      </c>
      <c r="S19" s="19">
        <v>2016</v>
      </c>
      <c r="T19" s="19">
        <v>2013</v>
      </c>
      <c r="U19" s="19">
        <v>2014</v>
      </c>
      <c r="V19" s="19" t="s">
        <v>14</v>
      </c>
      <c r="W19" s="19">
        <v>2015</v>
      </c>
      <c r="X19" s="19" t="s">
        <v>14</v>
      </c>
      <c r="Y19" s="19">
        <v>2013</v>
      </c>
      <c r="Z19" s="19">
        <v>2014</v>
      </c>
      <c r="AA19" s="19">
        <v>2014</v>
      </c>
      <c r="AB19" s="19" t="s">
        <v>14</v>
      </c>
      <c r="AC19" s="19">
        <v>2014</v>
      </c>
      <c r="AD19" s="19">
        <v>2015</v>
      </c>
      <c r="AE19" s="19" t="s">
        <v>14</v>
      </c>
      <c r="AF19" s="19">
        <v>2014</v>
      </c>
      <c r="AG19" s="18">
        <v>2012</v>
      </c>
      <c r="AH19" s="19">
        <v>2014</v>
      </c>
      <c r="AI19" s="19">
        <v>2015</v>
      </c>
      <c r="AJ19" s="19">
        <v>2016</v>
      </c>
      <c r="AK19" s="20" t="s">
        <v>14</v>
      </c>
      <c r="AL19" s="20">
        <v>2015</v>
      </c>
      <c r="AM19" s="19">
        <v>2015</v>
      </c>
      <c r="AN19" s="19">
        <v>2014</v>
      </c>
      <c r="AO19" s="19">
        <v>2014</v>
      </c>
      <c r="AP19" s="19">
        <v>2014</v>
      </c>
      <c r="AQ19" s="19">
        <v>2014</v>
      </c>
      <c r="AR19" s="19" t="s">
        <v>14</v>
      </c>
      <c r="AS19" s="19">
        <v>2014</v>
      </c>
      <c r="AT19" s="19">
        <v>2015</v>
      </c>
      <c r="AU19" s="19">
        <v>2012</v>
      </c>
      <c r="AV19" s="19" t="s">
        <v>14</v>
      </c>
      <c r="AW19" s="19">
        <v>2014</v>
      </c>
      <c r="AX19" s="19">
        <v>2014</v>
      </c>
      <c r="AY19" s="19">
        <v>2014</v>
      </c>
      <c r="AZ19" s="19">
        <v>2015</v>
      </c>
      <c r="BA19" s="19">
        <v>2015</v>
      </c>
      <c r="BB19" s="19">
        <v>2015</v>
      </c>
      <c r="BC19" s="19">
        <v>2015</v>
      </c>
      <c r="BD19" s="19">
        <v>2014</v>
      </c>
      <c r="BE19" s="19">
        <v>2014</v>
      </c>
      <c r="BF19" s="9"/>
    </row>
    <row r="20" spans="1:58" x14ac:dyDescent="0.25">
      <c r="A20" s="13" t="s">
        <v>6978</v>
      </c>
      <c r="B20" s="178" t="s">
        <v>6979</v>
      </c>
      <c r="C20" s="17">
        <v>2014</v>
      </c>
      <c r="D20" s="17">
        <v>2014</v>
      </c>
      <c r="E20" s="17">
        <v>2014</v>
      </c>
      <c r="F20" s="17">
        <v>2014</v>
      </c>
      <c r="G20" s="17">
        <v>2014</v>
      </c>
      <c r="H20" s="17">
        <v>2014</v>
      </c>
      <c r="I20" s="17">
        <v>2014</v>
      </c>
      <c r="J20" s="17">
        <v>2015</v>
      </c>
      <c r="K20" s="17">
        <v>2015</v>
      </c>
      <c r="L20" s="17">
        <v>2015</v>
      </c>
      <c r="M20" s="19">
        <v>2016</v>
      </c>
      <c r="N20" s="19">
        <v>2016</v>
      </c>
      <c r="O20" s="19">
        <v>2015</v>
      </c>
      <c r="P20" s="19">
        <v>2015</v>
      </c>
      <c r="Q20" s="19">
        <v>2014</v>
      </c>
      <c r="R20" s="19">
        <v>2011</v>
      </c>
      <c r="S20" s="19">
        <v>2016</v>
      </c>
      <c r="T20" s="19">
        <v>2013</v>
      </c>
      <c r="U20" s="19">
        <v>2014</v>
      </c>
      <c r="V20" s="19">
        <v>2014</v>
      </c>
      <c r="W20" s="19">
        <v>2015</v>
      </c>
      <c r="X20" s="19">
        <v>2011</v>
      </c>
      <c r="Y20" s="19">
        <v>2010</v>
      </c>
      <c r="Z20" s="19">
        <v>2014</v>
      </c>
      <c r="AA20" s="19">
        <v>2014</v>
      </c>
      <c r="AB20" s="19">
        <v>2014</v>
      </c>
      <c r="AC20" s="19">
        <v>2014</v>
      </c>
      <c r="AD20" s="19">
        <v>2015</v>
      </c>
      <c r="AE20" s="19">
        <v>2012</v>
      </c>
      <c r="AF20" s="19">
        <v>2014</v>
      </c>
      <c r="AG20" s="18" t="s">
        <v>14</v>
      </c>
      <c r="AH20" s="19">
        <v>2014</v>
      </c>
      <c r="AI20" s="19">
        <v>2015</v>
      </c>
      <c r="AJ20" s="19">
        <v>2016</v>
      </c>
      <c r="AK20" s="20" t="s">
        <v>14</v>
      </c>
      <c r="AL20" s="20">
        <v>2015</v>
      </c>
      <c r="AM20" s="19">
        <v>2015</v>
      </c>
      <c r="AN20" s="19">
        <v>2014</v>
      </c>
      <c r="AO20" s="19">
        <v>2014</v>
      </c>
      <c r="AP20" s="19" t="s">
        <v>14</v>
      </c>
      <c r="AQ20" s="19">
        <v>2012</v>
      </c>
      <c r="AR20" s="19" t="s">
        <v>14</v>
      </c>
      <c r="AS20" s="19">
        <v>2014</v>
      </c>
      <c r="AT20" s="19" t="s">
        <v>14</v>
      </c>
      <c r="AU20" s="19">
        <v>2012</v>
      </c>
      <c r="AV20" s="19" t="s">
        <v>14</v>
      </c>
      <c r="AW20" s="19">
        <v>2014</v>
      </c>
      <c r="AX20" s="19">
        <v>2014</v>
      </c>
      <c r="AY20" s="19">
        <v>2014</v>
      </c>
      <c r="AZ20" s="19">
        <v>2015</v>
      </c>
      <c r="BA20" s="19">
        <v>2015</v>
      </c>
      <c r="BB20" s="19">
        <v>2015</v>
      </c>
      <c r="BC20" s="19">
        <v>2015</v>
      </c>
      <c r="BD20" s="19">
        <v>2014</v>
      </c>
      <c r="BE20" s="19">
        <v>2014</v>
      </c>
      <c r="BF20" s="9"/>
    </row>
    <row r="21" spans="1:58" x14ac:dyDescent="0.25">
      <c r="A21" s="13" t="s">
        <v>6964</v>
      </c>
      <c r="B21" s="178" t="s">
        <v>6965</v>
      </c>
      <c r="C21" s="17">
        <v>2014</v>
      </c>
      <c r="D21" s="17">
        <v>2014</v>
      </c>
      <c r="E21" s="17">
        <v>2014</v>
      </c>
      <c r="F21" s="17">
        <v>2014</v>
      </c>
      <c r="G21" s="17">
        <v>2014</v>
      </c>
      <c r="H21" s="17">
        <v>2014</v>
      </c>
      <c r="I21" s="17">
        <v>2014</v>
      </c>
      <c r="J21" s="17">
        <v>2015</v>
      </c>
      <c r="K21" s="17">
        <v>2015</v>
      </c>
      <c r="L21" s="17">
        <v>2015</v>
      </c>
      <c r="M21" s="19">
        <v>2016</v>
      </c>
      <c r="N21" s="19">
        <v>2016</v>
      </c>
      <c r="O21" s="19">
        <v>2015</v>
      </c>
      <c r="P21" s="19">
        <v>2015</v>
      </c>
      <c r="Q21" s="19">
        <v>2014</v>
      </c>
      <c r="R21" s="19">
        <v>2012</v>
      </c>
      <c r="S21" s="19">
        <v>2016</v>
      </c>
      <c r="T21" s="19">
        <v>2013</v>
      </c>
      <c r="U21" s="19">
        <v>2014</v>
      </c>
      <c r="V21" s="19">
        <v>2014</v>
      </c>
      <c r="W21" s="19">
        <v>2015</v>
      </c>
      <c r="X21" s="19">
        <v>2014</v>
      </c>
      <c r="Y21" s="19">
        <v>2010</v>
      </c>
      <c r="Z21" s="19">
        <v>2014</v>
      </c>
      <c r="AA21" s="19">
        <v>2014</v>
      </c>
      <c r="AB21" s="19">
        <v>2014</v>
      </c>
      <c r="AC21" s="19">
        <v>2014</v>
      </c>
      <c r="AD21" s="19">
        <v>2015</v>
      </c>
      <c r="AE21" s="19">
        <v>2012</v>
      </c>
      <c r="AF21" s="19">
        <v>2014</v>
      </c>
      <c r="AG21" s="18">
        <v>2011</v>
      </c>
      <c r="AH21" s="19">
        <v>2014</v>
      </c>
      <c r="AI21" s="19">
        <v>2015</v>
      </c>
      <c r="AJ21" s="19">
        <v>2016</v>
      </c>
      <c r="AK21" s="20" t="s">
        <v>14</v>
      </c>
      <c r="AL21" s="20">
        <v>2015</v>
      </c>
      <c r="AM21" s="19">
        <v>2015</v>
      </c>
      <c r="AN21" s="19">
        <v>2014</v>
      </c>
      <c r="AO21" s="19">
        <v>2014</v>
      </c>
      <c r="AP21" s="19">
        <v>2014</v>
      </c>
      <c r="AQ21" s="19">
        <v>2014</v>
      </c>
      <c r="AR21" s="19">
        <v>2015</v>
      </c>
      <c r="AS21" s="19">
        <v>2014</v>
      </c>
      <c r="AT21" s="19">
        <v>2015</v>
      </c>
      <c r="AU21" s="19">
        <v>2012</v>
      </c>
      <c r="AV21" s="19">
        <v>2006</v>
      </c>
      <c r="AW21" s="19">
        <v>2014</v>
      </c>
      <c r="AX21" s="19">
        <v>2014</v>
      </c>
      <c r="AY21" s="19">
        <v>2014</v>
      </c>
      <c r="AZ21" s="19">
        <v>2015</v>
      </c>
      <c r="BA21" s="19">
        <v>2015</v>
      </c>
      <c r="BB21" s="19">
        <v>2015</v>
      </c>
      <c r="BC21" s="19">
        <v>2015</v>
      </c>
      <c r="BD21" s="19">
        <v>2014</v>
      </c>
      <c r="BE21" s="19">
        <v>2014</v>
      </c>
      <c r="BF21" s="9"/>
    </row>
    <row r="22" spans="1:58" x14ac:dyDescent="0.25">
      <c r="A22" s="13" t="s">
        <v>6987</v>
      </c>
      <c r="B22" s="178" t="s">
        <v>6988</v>
      </c>
      <c r="C22" s="17">
        <v>2014</v>
      </c>
      <c r="D22" s="17">
        <v>2014</v>
      </c>
      <c r="E22" s="17">
        <v>2014</v>
      </c>
      <c r="F22" s="17">
        <v>2014</v>
      </c>
      <c r="G22" s="17">
        <v>2014</v>
      </c>
      <c r="H22" s="17">
        <v>2014</v>
      </c>
      <c r="I22" s="17">
        <v>2014</v>
      </c>
      <c r="J22" s="17">
        <v>2015</v>
      </c>
      <c r="K22" s="17">
        <v>2015</v>
      </c>
      <c r="L22" s="17">
        <v>2015</v>
      </c>
      <c r="M22" s="19">
        <v>2016</v>
      </c>
      <c r="N22" s="19">
        <v>2016</v>
      </c>
      <c r="O22" s="19">
        <v>2015</v>
      </c>
      <c r="P22" s="19">
        <v>2015</v>
      </c>
      <c r="Q22" s="19">
        <v>2014</v>
      </c>
      <c r="R22" s="19">
        <v>2010</v>
      </c>
      <c r="S22" s="19">
        <v>2016</v>
      </c>
      <c r="T22" s="19">
        <v>2013</v>
      </c>
      <c r="U22" s="19">
        <v>2014</v>
      </c>
      <c r="V22" s="19">
        <v>2014</v>
      </c>
      <c r="W22" s="19">
        <v>2015</v>
      </c>
      <c r="X22" s="19">
        <v>2010</v>
      </c>
      <c r="Y22" s="19">
        <v>2012</v>
      </c>
      <c r="Z22" s="19">
        <v>2014</v>
      </c>
      <c r="AA22" s="19">
        <v>2014</v>
      </c>
      <c r="AB22" s="19">
        <v>2013</v>
      </c>
      <c r="AC22" s="19">
        <v>2014</v>
      </c>
      <c r="AD22" s="19">
        <v>2015</v>
      </c>
      <c r="AE22" s="19">
        <v>2012</v>
      </c>
      <c r="AF22" s="19">
        <v>2014</v>
      </c>
      <c r="AG22" s="18">
        <v>2012</v>
      </c>
      <c r="AH22" s="19">
        <v>2014</v>
      </c>
      <c r="AI22" s="19">
        <v>2015</v>
      </c>
      <c r="AJ22" s="19">
        <v>2016</v>
      </c>
      <c r="AK22" s="20" t="s">
        <v>14</v>
      </c>
      <c r="AL22" s="20" t="s">
        <v>14</v>
      </c>
      <c r="AM22" s="19">
        <v>2015</v>
      </c>
      <c r="AN22" s="19">
        <v>2014</v>
      </c>
      <c r="AO22" s="19">
        <v>2014</v>
      </c>
      <c r="AP22" s="19">
        <v>2014</v>
      </c>
      <c r="AQ22" s="19">
        <v>2014</v>
      </c>
      <c r="AR22" s="19">
        <v>2015</v>
      </c>
      <c r="AS22" s="19">
        <v>2014</v>
      </c>
      <c r="AT22" s="19">
        <v>2015</v>
      </c>
      <c r="AU22" s="19">
        <v>2012</v>
      </c>
      <c r="AV22" s="19" t="s">
        <v>14</v>
      </c>
      <c r="AW22" s="19">
        <v>2014</v>
      </c>
      <c r="AX22" s="19">
        <v>2014</v>
      </c>
      <c r="AY22" s="19">
        <v>2014</v>
      </c>
      <c r="AZ22" s="19">
        <v>2015</v>
      </c>
      <c r="BA22" s="19">
        <v>2015</v>
      </c>
      <c r="BB22" s="19">
        <v>2015</v>
      </c>
      <c r="BC22" s="19">
        <v>2015</v>
      </c>
      <c r="BD22" s="19">
        <v>2014</v>
      </c>
      <c r="BE22" s="19">
        <v>2014</v>
      </c>
      <c r="BF22" s="9"/>
    </row>
    <row r="23" spans="1:58" x14ac:dyDescent="0.25">
      <c r="A23" s="13" t="s">
        <v>6980</v>
      </c>
      <c r="B23" s="178" t="s">
        <v>6981</v>
      </c>
      <c r="C23" s="17">
        <v>2014</v>
      </c>
      <c r="D23" s="17">
        <v>2014</v>
      </c>
      <c r="E23" s="17">
        <v>2014</v>
      </c>
      <c r="F23" s="17">
        <v>2014</v>
      </c>
      <c r="G23" s="17">
        <v>2014</v>
      </c>
      <c r="H23" s="17">
        <v>2014</v>
      </c>
      <c r="I23" s="17">
        <v>2014</v>
      </c>
      <c r="J23" s="17">
        <v>2015</v>
      </c>
      <c r="K23" s="17">
        <v>2015</v>
      </c>
      <c r="L23" s="17">
        <v>2015</v>
      </c>
      <c r="M23" s="19">
        <v>2016</v>
      </c>
      <c r="N23" s="19">
        <v>2016</v>
      </c>
      <c r="O23" s="19">
        <v>2015</v>
      </c>
      <c r="P23" s="19">
        <v>2015</v>
      </c>
      <c r="Q23" s="19">
        <v>2014</v>
      </c>
      <c r="R23" s="19">
        <v>2008</v>
      </c>
      <c r="S23" s="19">
        <v>2016</v>
      </c>
      <c r="T23" s="19">
        <v>2013</v>
      </c>
      <c r="U23" s="19">
        <v>2014</v>
      </c>
      <c r="V23" s="19">
        <v>2014</v>
      </c>
      <c r="W23" s="19">
        <v>2015</v>
      </c>
      <c r="X23" s="19">
        <v>2008</v>
      </c>
      <c r="Y23" s="19">
        <v>2012</v>
      </c>
      <c r="Z23" s="19">
        <v>2014</v>
      </c>
      <c r="AA23" s="19">
        <v>2014</v>
      </c>
      <c r="AB23" s="19">
        <v>2014</v>
      </c>
      <c r="AC23" s="19">
        <v>2014</v>
      </c>
      <c r="AD23" s="19">
        <v>2015</v>
      </c>
      <c r="AE23" s="19">
        <v>2012</v>
      </c>
      <c r="AF23" s="19">
        <v>2014</v>
      </c>
      <c r="AG23" s="18">
        <v>2013</v>
      </c>
      <c r="AH23" s="19">
        <v>2014</v>
      </c>
      <c r="AI23" s="19">
        <v>2015</v>
      </c>
      <c r="AJ23" s="19">
        <v>2016</v>
      </c>
      <c r="AK23" s="20" t="s">
        <v>14</v>
      </c>
      <c r="AL23" s="20">
        <v>2015</v>
      </c>
      <c r="AM23" s="19">
        <v>2015</v>
      </c>
      <c r="AN23" s="19">
        <v>2014</v>
      </c>
      <c r="AO23" s="19">
        <v>2014</v>
      </c>
      <c r="AP23" s="19">
        <v>2014</v>
      </c>
      <c r="AQ23" s="19">
        <v>2014</v>
      </c>
      <c r="AR23" s="19">
        <v>2011</v>
      </c>
      <c r="AS23" s="19">
        <v>2014</v>
      </c>
      <c r="AT23" s="19">
        <v>2015</v>
      </c>
      <c r="AU23" s="19">
        <v>2012</v>
      </c>
      <c r="AV23" s="19">
        <v>2012</v>
      </c>
      <c r="AW23" s="19">
        <v>2014</v>
      </c>
      <c r="AX23" s="19">
        <v>2014</v>
      </c>
      <c r="AY23" s="19">
        <v>2014</v>
      </c>
      <c r="AZ23" s="19">
        <v>2015</v>
      </c>
      <c r="BA23" s="19">
        <v>2015</v>
      </c>
      <c r="BB23" s="19">
        <v>2015</v>
      </c>
      <c r="BC23" s="19">
        <v>2015</v>
      </c>
      <c r="BD23" s="19">
        <v>2014</v>
      </c>
      <c r="BE23" s="19">
        <v>2014</v>
      </c>
      <c r="BF23" s="9"/>
    </row>
    <row r="24" spans="1:58" x14ac:dyDescent="0.25">
      <c r="A24" s="13" t="s">
        <v>6974</v>
      </c>
      <c r="B24" s="178" t="s">
        <v>6975</v>
      </c>
      <c r="C24" s="17">
        <v>2014</v>
      </c>
      <c r="D24" s="17">
        <v>2014</v>
      </c>
      <c r="E24" s="17">
        <v>2014</v>
      </c>
      <c r="F24" s="17">
        <v>2014</v>
      </c>
      <c r="G24" s="17">
        <v>2014</v>
      </c>
      <c r="H24" s="17">
        <v>2014</v>
      </c>
      <c r="I24" s="17">
        <v>2014</v>
      </c>
      <c r="J24" s="17">
        <v>2015</v>
      </c>
      <c r="K24" s="17">
        <v>2015</v>
      </c>
      <c r="L24" s="17">
        <v>2015</v>
      </c>
      <c r="M24" s="19">
        <v>2016</v>
      </c>
      <c r="N24" s="19">
        <v>2016</v>
      </c>
      <c r="O24" s="19">
        <v>2015</v>
      </c>
      <c r="P24" s="19">
        <v>2015</v>
      </c>
      <c r="Q24" s="19">
        <v>2014</v>
      </c>
      <c r="R24" s="19">
        <v>2012</v>
      </c>
      <c r="S24" s="19">
        <v>2016</v>
      </c>
      <c r="T24" s="19">
        <v>2013</v>
      </c>
      <c r="U24" s="19">
        <v>2014</v>
      </c>
      <c r="V24" s="19">
        <v>2014</v>
      </c>
      <c r="W24" s="19">
        <v>2015</v>
      </c>
      <c r="X24" s="19">
        <v>2012</v>
      </c>
      <c r="Y24" s="19">
        <v>2013</v>
      </c>
      <c r="Z24" s="19">
        <v>2014</v>
      </c>
      <c r="AA24" s="19">
        <v>2014</v>
      </c>
      <c r="AB24" s="19" t="s">
        <v>14</v>
      </c>
      <c r="AC24" s="19">
        <v>2014</v>
      </c>
      <c r="AD24" s="19">
        <v>2015</v>
      </c>
      <c r="AE24" s="19" t="s">
        <v>14</v>
      </c>
      <c r="AF24" s="19">
        <v>2014</v>
      </c>
      <c r="AG24" s="18">
        <v>2007</v>
      </c>
      <c r="AH24" s="19">
        <v>2014</v>
      </c>
      <c r="AI24" s="19">
        <v>2015</v>
      </c>
      <c r="AJ24" s="19">
        <v>2016</v>
      </c>
      <c r="AK24" s="20">
        <v>2015</v>
      </c>
      <c r="AL24" s="20">
        <v>2015</v>
      </c>
      <c r="AM24" s="19">
        <v>2015</v>
      </c>
      <c r="AN24" s="19">
        <v>2014</v>
      </c>
      <c r="AO24" s="19">
        <v>2014</v>
      </c>
      <c r="AP24" s="19" t="s">
        <v>14</v>
      </c>
      <c r="AQ24" s="19">
        <v>2012</v>
      </c>
      <c r="AR24" s="19" t="s">
        <v>14</v>
      </c>
      <c r="AS24" s="19">
        <v>2014</v>
      </c>
      <c r="AT24" s="19">
        <v>2015</v>
      </c>
      <c r="AU24" s="19">
        <v>2012</v>
      </c>
      <c r="AV24" s="19">
        <v>2013</v>
      </c>
      <c r="AW24" s="19">
        <v>2014</v>
      </c>
      <c r="AX24" s="19">
        <v>2014</v>
      </c>
      <c r="AY24" s="19">
        <v>2014</v>
      </c>
      <c r="AZ24" s="19">
        <v>2015</v>
      </c>
      <c r="BA24" s="19">
        <v>2015</v>
      </c>
      <c r="BB24" s="19">
        <v>2015</v>
      </c>
      <c r="BC24" s="19">
        <v>2015</v>
      </c>
      <c r="BD24" s="19">
        <v>2014</v>
      </c>
      <c r="BE24" s="19">
        <v>2014</v>
      </c>
      <c r="BF24" s="9"/>
    </row>
    <row r="25" spans="1:58" x14ac:dyDescent="0.25">
      <c r="A25" s="13" t="s">
        <v>6989</v>
      </c>
      <c r="B25" s="178" t="s">
        <v>6990</v>
      </c>
      <c r="C25" s="17">
        <v>2014</v>
      </c>
      <c r="D25" s="17">
        <v>2014</v>
      </c>
      <c r="E25" s="17">
        <v>2014</v>
      </c>
      <c r="F25" s="17">
        <v>2014</v>
      </c>
      <c r="G25" s="17">
        <v>2014</v>
      </c>
      <c r="H25" s="17">
        <v>2014</v>
      </c>
      <c r="I25" s="17">
        <v>2014</v>
      </c>
      <c r="J25" s="17">
        <v>2015</v>
      </c>
      <c r="K25" s="17">
        <v>2015</v>
      </c>
      <c r="L25" s="17">
        <v>2015</v>
      </c>
      <c r="M25" s="19">
        <v>2016</v>
      </c>
      <c r="N25" s="19">
        <v>2016</v>
      </c>
      <c r="O25" s="19">
        <v>2015</v>
      </c>
      <c r="P25" s="19">
        <v>2015</v>
      </c>
      <c r="Q25" s="19">
        <v>2014</v>
      </c>
      <c r="R25" s="19" t="s">
        <v>14</v>
      </c>
      <c r="S25" s="19">
        <v>2016</v>
      </c>
      <c r="T25" s="19">
        <v>2013</v>
      </c>
      <c r="U25" s="19">
        <v>2014</v>
      </c>
      <c r="V25" s="19">
        <v>2014</v>
      </c>
      <c r="W25" s="19">
        <v>2015</v>
      </c>
      <c r="X25" s="19">
        <v>2007</v>
      </c>
      <c r="Y25" s="19">
        <v>2010</v>
      </c>
      <c r="Z25" s="19">
        <v>2014</v>
      </c>
      <c r="AA25" s="19">
        <v>2014</v>
      </c>
      <c r="AB25" s="19">
        <v>2014</v>
      </c>
      <c r="AC25" s="19">
        <v>2014</v>
      </c>
      <c r="AD25" s="19">
        <v>2015</v>
      </c>
      <c r="AE25" s="19">
        <v>2012</v>
      </c>
      <c r="AF25" s="19">
        <v>2014</v>
      </c>
      <c r="AG25" s="18">
        <v>2009</v>
      </c>
      <c r="AH25" s="19">
        <v>2014</v>
      </c>
      <c r="AI25" s="19">
        <v>2015</v>
      </c>
      <c r="AJ25" s="19">
        <v>2016</v>
      </c>
      <c r="AK25" s="20" t="s">
        <v>14</v>
      </c>
      <c r="AL25" s="20">
        <v>2015</v>
      </c>
      <c r="AM25" s="19">
        <v>2015</v>
      </c>
      <c r="AN25" s="19">
        <v>2014</v>
      </c>
      <c r="AO25" s="19">
        <v>2014</v>
      </c>
      <c r="AP25" s="19">
        <v>2014</v>
      </c>
      <c r="AQ25" s="19">
        <v>2014</v>
      </c>
      <c r="AR25" s="19">
        <v>2015</v>
      </c>
      <c r="AS25" s="19">
        <v>2014</v>
      </c>
      <c r="AT25" s="19">
        <v>2015</v>
      </c>
      <c r="AU25" s="19">
        <v>2012</v>
      </c>
      <c r="AV25" s="19">
        <v>2013</v>
      </c>
      <c r="AW25" s="19">
        <v>2014</v>
      </c>
      <c r="AX25" s="19">
        <v>2014</v>
      </c>
      <c r="AY25" s="19">
        <v>2014</v>
      </c>
      <c r="AZ25" s="19">
        <v>2015</v>
      </c>
      <c r="BA25" s="19">
        <v>2015</v>
      </c>
      <c r="BB25" s="19">
        <v>2015</v>
      </c>
      <c r="BC25" s="19">
        <v>2015</v>
      </c>
      <c r="BD25" s="19">
        <v>2014</v>
      </c>
      <c r="BE25" s="19">
        <v>2014</v>
      </c>
      <c r="BF25" s="9"/>
    </row>
    <row r="26" spans="1:58" x14ac:dyDescent="0.25">
      <c r="A26" s="13" t="s">
        <v>541</v>
      </c>
      <c r="B26" s="178" t="s">
        <v>6982</v>
      </c>
      <c r="C26" s="17">
        <v>2014</v>
      </c>
      <c r="D26" s="17">
        <v>2014</v>
      </c>
      <c r="E26" s="17">
        <v>2014</v>
      </c>
      <c r="F26" s="17">
        <v>2014</v>
      </c>
      <c r="G26" s="17">
        <v>2014</v>
      </c>
      <c r="H26" s="17">
        <v>2014</v>
      </c>
      <c r="I26" s="17">
        <v>2014</v>
      </c>
      <c r="J26" s="17">
        <v>2015</v>
      </c>
      <c r="K26" s="17">
        <v>2015</v>
      </c>
      <c r="L26" s="17">
        <v>2015</v>
      </c>
      <c r="M26" s="19">
        <v>2016</v>
      </c>
      <c r="N26" s="19">
        <v>2016</v>
      </c>
      <c r="O26" s="19">
        <v>2015</v>
      </c>
      <c r="P26" s="19">
        <v>2015</v>
      </c>
      <c r="Q26" s="19">
        <v>2014</v>
      </c>
      <c r="R26" s="19">
        <v>2013</v>
      </c>
      <c r="S26" s="19">
        <v>2016</v>
      </c>
      <c r="T26" s="19">
        <v>2013</v>
      </c>
      <c r="U26" s="19">
        <v>2014</v>
      </c>
      <c r="V26" s="19">
        <v>2014</v>
      </c>
      <c r="W26" s="19">
        <v>2015</v>
      </c>
      <c r="X26" s="19">
        <v>2007</v>
      </c>
      <c r="Y26" s="19">
        <v>2013</v>
      </c>
      <c r="Z26" s="19">
        <v>2014</v>
      </c>
      <c r="AA26" s="19">
        <v>2014</v>
      </c>
      <c r="AB26" s="19">
        <v>2013</v>
      </c>
      <c r="AC26" s="19">
        <v>2014</v>
      </c>
      <c r="AD26" s="19">
        <v>2015</v>
      </c>
      <c r="AE26" s="19">
        <v>2012</v>
      </c>
      <c r="AF26" s="19">
        <v>2014</v>
      </c>
      <c r="AG26" s="18">
        <v>2013</v>
      </c>
      <c r="AH26" s="19">
        <v>2014</v>
      </c>
      <c r="AI26" s="19">
        <v>2015</v>
      </c>
      <c r="AJ26" s="19">
        <v>2016</v>
      </c>
      <c r="AK26" s="20" t="s">
        <v>14</v>
      </c>
      <c r="AL26" s="20">
        <v>2015</v>
      </c>
      <c r="AM26" s="19">
        <v>2015</v>
      </c>
      <c r="AN26" s="19">
        <v>2014</v>
      </c>
      <c r="AO26" s="19">
        <v>2014</v>
      </c>
      <c r="AP26" s="19">
        <v>2014</v>
      </c>
      <c r="AQ26" s="19">
        <v>2014</v>
      </c>
      <c r="AR26" s="19">
        <v>2011</v>
      </c>
      <c r="AS26" s="19">
        <v>2014</v>
      </c>
      <c r="AT26" s="19">
        <v>2015</v>
      </c>
      <c r="AU26" s="19">
        <v>2012</v>
      </c>
      <c r="AV26" s="19">
        <v>2013</v>
      </c>
      <c r="AW26" s="19">
        <v>2014</v>
      </c>
      <c r="AX26" s="19">
        <v>2014</v>
      </c>
      <c r="AY26" s="19">
        <v>2014</v>
      </c>
      <c r="AZ26" s="19">
        <v>2015</v>
      </c>
      <c r="BA26" s="19">
        <v>2015</v>
      </c>
      <c r="BB26" s="19">
        <v>2015</v>
      </c>
      <c r="BC26" s="19">
        <v>2015</v>
      </c>
      <c r="BD26" s="19">
        <v>2014</v>
      </c>
      <c r="BE26" s="19">
        <v>2014</v>
      </c>
      <c r="BF26" s="9"/>
    </row>
    <row r="27" spans="1:58" x14ac:dyDescent="0.25">
      <c r="A27" s="13" t="s">
        <v>7805</v>
      </c>
      <c r="B27" s="178" t="s">
        <v>6986</v>
      </c>
      <c r="C27" s="17">
        <v>2014</v>
      </c>
      <c r="D27" s="17">
        <v>2014</v>
      </c>
      <c r="E27" s="17">
        <v>2014</v>
      </c>
      <c r="F27" s="17">
        <v>2014</v>
      </c>
      <c r="G27" s="17">
        <v>2014</v>
      </c>
      <c r="H27" s="17">
        <v>2014</v>
      </c>
      <c r="I27" s="17">
        <v>2014</v>
      </c>
      <c r="J27" s="17">
        <v>2015</v>
      </c>
      <c r="K27" s="17">
        <v>2015</v>
      </c>
      <c r="L27" s="17">
        <v>2015</v>
      </c>
      <c r="M27" s="19">
        <v>2016</v>
      </c>
      <c r="N27" s="19">
        <v>2016</v>
      </c>
      <c r="O27" s="19">
        <v>2015</v>
      </c>
      <c r="P27" s="19">
        <v>2015</v>
      </c>
      <c r="Q27" s="19">
        <v>2014</v>
      </c>
      <c r="R27" s="19" t="s">
        <v>14</v>
      </c>
      <c r="S27" s="19">
        <v>2016</v>
      </c>
      <c r="T27" s="19">
        <v>2013</v>
      </c>
      <c r="U27" s="19">
        <v>2014</v>
      </c>
      <c r="V27" s="19" t="s">
        <v>14</v>
      </c>
      <c r="W27" s="19">
        <v>2015</v>
      </c>
      <c r="X27" s="19">
        <v>2009</v>
      </c>
      <c r="Y27" s="19">
        <v>2012</v>
      </c>
      <c r="Z27" s="19">
        <v>2014</v>
      </c>
      <c r="AA27" s="19">
        <v>2014</v>
      </c>
      <c r="AB27" s="19" t="s">
        <v>14</v>
      </c>
      <c r="AC27" s="19">
        <v>2014</v>
      </c>
      <c r="AD27" s="19">
        <v>2015</v>
      </c>
      <c r="AE27" s="19" t="s">
        <v>14</v>
      </c>
      <c r="AF27" s="19" t="s">
        <v>14</v>
      </c>
      <c r="AG27" s="18" t="s">
        <v>14</v>
      </c>
      <c r="AH27" s="19">
        <v>2014</v>
      </c>
      <c r="AI27" s="19">
        <v>2015</v>
      </c>
      <c r="AJ27" s="19">
        <v>2016</v>
      </c>
      <c r="AK27" s="20" t="s">
        <v>14</v>
      </c>
      <c r="AL27" s="20">
        <v>2015</v>
      </c>
      <c r="AM27" s="19">
        <v>2015</v>
      </c>
      <c r="AN27" s="19">
        <v>2014</v>
      </c>
      <c r="AO27" s="19">
        <v>2014</v>
      </c>
      <c r="AP27" s="19">
        <v>2014</v>
      </c>
      <c r="AQ27" s="19">
        <v>2014</v>
      </c>
      <c r="AR27" s="19">
        <v>2009</v>
      </c>
      <c r="AS27" s="19">
        <v>2014</v>
      </c>
      <c r="AT27" s="19">
        <v>2013</v>
      </c>
      <c r="AU27" s="19">
        <v>2012</v>
      </c>
      <c r="AV27" s="19">
        <v>2011</v>
      </c>
      <c r="AW27" s="19">
        <v>2014</v>
      </c>
      <c r="AX27" s="19">
        <v>2014</v>
      </c>
      <c r="AY27" s="19">
        <v>2014</v>
      </c>
      <c r="AZ27" s="19" t="s">
        <v>14</v>
      </c>
      <c r="BA27" s="19" t="s">
        <v>14</v>
      </c>
      <c r="BB27" s="19">
        <v>2015</v>
      </c>
      <c r="BC27" s="19">
        <v>2015</v>
      </c>
      <c r="BD27" s="19">
        <v>2014</v>
      </c>
      <c r="BE27" s="19">
        <v>2014</v>
      </c>
      <c r="BF27" s="9"/>
    </row>
    <row r="28" spans="1:58" x14ac:dyDescent="0.25">
      <c r="A28" s="13" t="s">
        <v>6968</v>
      </c>
      <c r="B28" s="178" t="s">
        <v>6969</v>
      </c>
      <c r="C28" s="17">
        <v>2014</v>
      </c>
      <c r="D28" s="17">
        <v>2014</v>
      </c>
      <c r="E28" s="17">
        <v>2014</v>
      </c>
      <c r="F28" s="17">
        <v>2014</v>
      </c>
      <c r="G28" s="17">
        <v>2014</v>
      </c>
      <c r="H28" s="17">
        <v>2014</v>
      </c>
      <c r="I28" s="17">
        <v>2014</v>
      </c>
      <c r="J28" s="17">
        <v>2015</v>
      </c>
      <c r="K28" s="17">
        <v>2015</v>
      </c>
      <c r="L28" s="17">
        <v>2015</v>
      </c>
      <c r="M28" s="19">
        <v>2016</v>
      </c>
      <c r="N28" s="19">
        <v>2016</v>
      </c>
      <c r="O28" s="19">
        <v>2015</v>
      </c>
      <c r="P28" s="19">
        <v>2015</v>
      </c>
      <c r="Q28" s="19">
        <v>2014</v>
      </c>
      <c r="R28" s="19" t="s">
        <v>14</v>
      </c>
      <c r="S28" s="19">
        <v>2016</v>
      </c>
      <c r="T28" s="19">
        <v>2013</v>
      </c>
      <c r="U28" s="19">
        <v>2014</v>
      </c>
      <c r="V28" s="19" t="s">
        <v>14</v>
      </c>
      <c r="W28" s="19">
        <v>2015</v>
      </c>
      <c r="X28" s="19">
        <v>2004</v>
      </c>
      <c r="Y28" s="19">
        <v>2012</v>
      </c>
      <c r="Z28" s="19">
        <v>2014</v>
      </c>
      <c r="AA28" s="19">
        <v>2014</v>
      </c>
      <c r="AB28" s="19" t="s">
        <v>14</v>
      </c>
      <c r="AC28" s="19">
        <v>2014</v>
      </c>
      <c r="AD28" s="19">
        <v>2015</v>
      </c>
      <c r="AE28" s="19" t="s">
        <v>14</v>
      </c>
      <c r="AF28" s="19">
        <v>2014</v>
      </c>
      <c r="AG28" s="18">
        <v>2012</v>
      </c>
      <c r="AH28" s="19">
        <v>2014</v>
      </c>
      <c r="AI28" s="19">
        <v>2015</v>
      </c>
      <c r="AJ28" s="19">
        <v>2016</v>
      </c>
      <c r="AK28" s="20" t="s">
        <v>14</v>
      </c>
      <c r="AL28" s="20">
        <v>2015</v>
      </c>
      <c r="AM28" s="19">
        <v>2015</v>
      </c>
      <c r="AN28" s="19">
        <v>2014</v>
      </c>
      <c r="AO28" s="19">
        <v>2014</v>
      </c>
      <c r="AP28" s="19">
        <v>2014</v>
      </c>
      <c r="AQ28" s="19">
        <v>2014</v>
      </c>
      <c r="AR28" s="19">
        <v>2015</v>
      </c>
      <c r="AS28" s="19">
        <v>2014</v>
      </c>
      <c r="AT28" s="19">
        <v>2015</v>
      </c>
      <c r="AU28" s="19">
        <v>2012</v>
      </c>
      <c r="AV28" s="19">
        <v>2011</v>
      </c>
      <c r="AW28" s="19">
        <v>2014</v>
      </c>
      <c r="AX28" s="19">
        <v>2014</v>
      </c>
      <c r="AY28" s="19">
        <v>2014</v>
      </c>
      <c r="AZ28" s="19">
        <v>2015</v>
      </c>
      <c r="BA28" s="19">
        <v>2015</v>
      </c>
      <c r="BB28" s="19">
        <v>2015</v>
      </c>
      <c r="BC28" s="19">
        <v>2015</v>
      </c>
      <c r="BD28" s="19">
        <v>2014</v>
      </c>
      <c r="BE28" s="19">
        <v>2014</v>
      </c>
      <c r="BF28" s="9"/>
    </row>
    <row r="29" spans="1:58" x14ac:dyDescent="0.25">
      <c r="A29" s="13" t="s">
        <v>531</v>
      </c>
      <c r="B29" s="178" t="s">
        <v>6966</v>
      </c>
      <c r="C29" s="17">
        <v>2014</v>
      </c>
      <c r="D29" s="17">
        <v>2014</v>
      </c>
      <c r="E29" s="17">
        <v>2014</v>
      </c>
      <c r="F29" s="17">
        <v>2014</v>
      </c>
      <c r="G29" s="17">
        <v>2014</v>
      </c>
      <c r="H29" s="17">
        <v>2014</v>
      </c>
      <c r="I29" s="17">
        <v>2014</v>
      </c>
      <c r="J29" s="17">
        <v>2015</v>
      </c>
      <c r="K29" s="17">
        <v>2015</v>
      </c>
      <c r="L29" s="17">
        <v>2015</v>
      </c>
      <c r="M29" s="19">
        <v>2016</v>
      </c>
      <c r="N29" s="19">
        <v>2016</v>
      </c>
      <c r="O29" s="19">
        <v>2015</v>
      </c>
      <c r="P29" s="19">
        <v>2015</v>
      </c>
      <c r="Q29" s="19">
        <v>2014</v>
      </c>
      <c r="R29" s="19">
        <v>2010</v>
      </c>
      <c r="S29" s="19">
        <v>2016</v>
      </c>
      <c r="T29" s="19">
        <v>2013</v>
      </c>
      <c r="U29" s="19">
        <v>2014</v>
      </c>
      <c r="V29" s="19">
        <v>2014</v>
      </c>
      <c r="W29" s="19">
        <v>2015</v>
      </c>
      <c r="X29" s="19">
        <v>2010</v>
      </c>
      <c r="Y29" s="19">
        <v>2010</v>
      </c>
      <c r="Z29" s="19">
        <v>2014</v>
      </c>
      <c r="AA29" s="19">
        <v>2014</v>
      </c>
      <c r="AB29" s="19">
        <v>2014</v>
      </c>
      <c r="AC29" s="19">
        <v>2014</v>
      </c>
      <c r="AD29" s="19">
        <v>2015</v>
      </c>
      <c r="AE29" s="19">
        <v>2012</v>
      </c>
      <c r="AF29" s="19">
        <v>2014</v>
      </c>
      <c r="AG29" s="18">
        <v>2009</v>
      </c>
      <c r="AH29" s="19">
        <v>2014</v>
      </c>
      <c r="AI29" s="19">
        <v>2015</v>
      </c>
      <c r="AJ29" s="19">
        <v>2016</v>
      </c>
      <c r="AK29" s="20" t="s">
        <v>14</v>
      </c>
      <c r="AL29" s="20">
        <v>2016</v>
      </c>
      <c r="AM29" s="19">
        <v>2015</v>
      </c>
      <c r="AN29" s="19">
        <v>2014</v>
      </c>
      <c r="AO29" s="19">
        <v>2014</v>
      </c>
      <c r="AP29" s="19">
        <v>2014</v>
      </c>
      <c r="AQ29" s="19">
        <v>2014</v>
      </c>
      <c r="AR29" s="19">
        <v>2015</v>
      </c>
      <c r="AS29" s="19">
        <v>2014</v>
      </c>
      <c r="AT29" s="19">
        <v>2015</v>
      </c>
      <c r="AU29" s="19">
        <v>2012</v>
      </c>
      <c r="AV29" s="19">
        <v>2007</v>
      </c>
      <c r="AW29" s="19">
        <v>2014</v>
      </c>
      <c r="AX29" s="19">
        <v>2014</v>
      </c>
      <c r="AY29" s="19">
        <v>2014</v>
      </c>
      <c r="AZ29" s="19">
        <v>2015</v>
      </c>
      <c r="BA29" s="19">
        <v>2015</v>
      </c>
      <c r="BB29" s="19">
        <v>2015</v>
      </c>
      <c r="BC29" s="19">
        <v>2015</v>
      </c>
      <c r="BD29" s="19">
        <v>2014</v>
      </c>
      <c r="BE29" s="19">
        <v>2014</v>
      </c>
      <c r="BF29" s="9"/>
    </row>
    <row r="30" spans="1:58" x14ac:dyDescent="0.25">
      <c r="A30" s="13" t="s">
        <v>856</v>
      </c>
      <c r="B30" s="178" t="s">
        <v>6961</v>
      </c>
      <c r="C30" s="17">
        <v>2014</v>
      </c>
      <c r="D30" s="17">
        <v>2014</v>
      </c>
      <c r="E30" s="17">
        <v>2014</v>
      </c>
      <c r="F30" s="17">
        <v>2014</v>
      </c>
      <c r="G30" s="17">
        <v>2014</v>
      </c>
      <c r="H30" s="17">
        <v>2014</v>
      </c>
      <c r="I30" s="17">
        <v>2014</v>
      </c>
      <c r="J30" s="17">
        <v>2015</v>
      </c>
      <c r="K30" s="17">
        <v>2015</v>
      </c>
      <c r="L30" s="17">
        <v>2015</v>
      </c>
      <c r="M30" s="19">
        <v>2016</v>
      </c>
      <c r="N30" s="19">
        <v>2016</v>
      </c>
      <c r="O30" s="19">
        <v>2015</v>
      </c>
      <c r="P30" s="19">
        <v>2015</v>
      </c>
      <c r="Q30" s="19">
        <v>2014</v>
      </c>
      <c r="R30" s="19">
        <v>2010</v>
      </c>
      <c r="S30" s="19">
        <v>2016</v>
      </c>
      <c r="T30" s="19">
        <v>2013</v>
      </c>
      <c r="U30" s="19">
        <v>2014</v>
      </c>
      <c r="V30" s="19">
        <v>2014</v>
      </c>
      <c r="W30" s="19">
        <v>2015</v>
      </c>
      <c r="X30" s="19">
        <v>2010</v>
      </c>
      <c r="Y30" s="19" t="s">
        <v>14</v>
      </c>
      <c r="Z30" s="19">
        <v>2014</v>
      </c>
      <c r="AA30" s="19">
        <v>2014</v>
      </c>
      <c r="AB30" s="19">
        <v>2014</v>
      </c>
      <c r="AC30" s="19">
        <v>2014</v>
      </c>
      <c r="AD30" s="19">
        <v>2015</v>
      </c>
      <c r="AE30" s="19">
        <v>2012</v>
      </c>
      <c r="AF30" s="19">
        <v>2014</v>
      </c>
      <c r="AG30" s="18">
        <v>2006</v>
      </c>
      <c r="AH30" s="19">
        <v>2014</v>
      </c>
      <c r="AI30" s="19">
        <v>2015</v>
      </c>
      <c r="AJ30" s="19">
        <v>2016</v>
      </c>
      <c r="AK30" s="20">
        <v>2015</v>
      </c>
      <c r="AL30" s="20">
        <v>2016</v>
      </c>
      <c r="AM30" s="19">
        <v>2015</v>
      </c>
      <c r="AN30" s="19">
        <v>2014</v>
      </c>
      <c r="AO30" s="19">
        <v>2014</v>
      </c>
      <c r="AP30" s="19">
        <v>2014</v>
      </c>
      <c r="AQ30" s="19">
        <v>2014</v>
      </c>
      <c r="AR30" s="19">
        <v>2015</v>
      </c>
      <c r="AS30" s="19">
        <v>2014</v>
      </c>
      <c r="AT30" s="19">
        <v>2015</v>
      </c>
      <c r="AU30" s="19">
        <v>2012</v>
      </c>
      <c r="AV30" s="19">
        <v>2008</v>
      </c>
      <c r="AW30" s="19">
        <v>2014</v>
      </c>
      <c r="AX30" s="19">
        <v>2014</v>
      </c>
      <c r="AY30" s="19">
        <v>2014</v>
      </c>
      <c r="AZ30" s="19">
        <v>2015</v>
      </c>
      <c r="BA30" s="19">
        <v>2015</v>
      </c>
      <c r="BB30" s="19">
        <v>2015</v>
      </c>
      <c r="BC30" s="19">
        <v>2015</v>
      </c>
      <c r="BD30" s="19">
        <v>2014</v>
      </c>
      <c r="BE30" s="19">
        <v>2014</v>
      </c>
      <c r="BF30" s="9"/>
    </row>
    <row r="31" spans="1:58" x14ac:dyDescent="0.25">
      <c r="A31" s="13" t="s">
        <v>7806</v>
      </c>
      <c r="B31" s="178" t="s">
        <v>7009</v>
      </c>
      <c r="C31" s="17">
        <v>2014</v>
      </c>
      <c r="D31" s="17">
        <v>2014</v>
      </c>
      <c r="E31" s="17">
        <v>2014</v>
      </c>
      <c r="F31" s="17">
        <v>2014</v>
      </c>
      <c r="G31" s="17">
        <v>2014</v>
      </c>
      <c r="H31" s="17">
        <v>2014</v>
      </c>
      <c r="I31" s="17">
        <v>2014</v>
      </c>
      <c r="J31" s="17">
        <v>2015</v>
      </c>
      <c r="K31" s="17">
        <v>2015</v>
      </c>
      <c r="L31" s="17">
        <v>2015</v>
      </c>
      <c r="M31" s="19">
        <v>2016</v>
      </c>
      <c r="N31" s="19">
        <v>2016</v>
      </c>
      <c r="O31" s="19">
        <v>2015</v>
      </c>
      <c r="P31" s="19">
        <v>2015</v>
      </c>
      <c r="Q31" s="19">
        <v>2014</v>
      </c>
      <c r="R31" s="19" t="s">
        <v>14</v>
      </c>
      <c r="S31" s="19">
        <v>2016</v>
      </c>
      <c r="T31" s="19">
        <v>2013</v>
      </c>
      <c r="U31" s="19">
        <v>2014</v>
      </c>
      <c r="V31" s="19">
        <v>2014</v>
      </c>
      <c r="W31" s="19">
        <v>2015</v>
      </c>
      <c r="X31" s="19" t="s">
        <v>14</v>
      </c>
      <c r="Y31" s="19">
        <v>2011</v>
      </c>
      <c r="Z31" s="19">
        <v>2014</v>
      </c>
      <c r="AA31" s="19">
        <v>2014</v>
      </c>
      <c r="AB31" s="19">
        <v>2014</v>
      </c>
      <c r="AC31" s="19">
        <v>2014</v>
      </c>
      <c r="AD31" s="19">
        <v>2015</v>
      </c>
      <c r="AE31" s="19">
        <v>2012</v>
      </c>
      <c r="AF31" s="19" t="s">
        <v>14</v>
      </c>
      <c r="AG31" s="18">
        <v>2007</v>
      </c>
      <c r="AH31" s="19">
        <v>2014</v>
      </c>
      <c r="AI31" s="19">
        <v>2015</v>
      </c>
      <c r="AJ31" s="19">
        <v>2016</v>
      </c>
      <c r="AK31" s="20" t="s">
        <v>14</v>
      </c>
      <c r="AL31" s="20" t="s">
        <v>14</v>
      </c>
      <c r="AM31" s="19">
        <v>2015</v>
      </c>
      <c r="AN31" s="19">
        <v>2014</v>
      </c>
      <c r="AO31" s="19">
        <v>2014</v>
      </c>
      <c r="AP31" s="19">
        <v>2014</v>
      </c>
      <c r="AQ31" s="19">
        <v>2014</v>
      </c>
      <c r="AR31" s="19">
        <v>2015</v>
      </c>
      <c r="AS31" s="19">
        <v>2014</v>
      </c>
      <c r="AT31" s="19">
        <v>2015</v>
      </c>
      <c r="AU31" s="19">
        <v>2012</v>
      </c>
      <c r="AV31" s="19">
        <v>2012</v>
      </c>
      <c r="AW31" s="19">
        <v>2014</v>
      </c>
      <c r="AX31" s="19">
        <v>2014</v>
      </c>
      <c r="AY31" s="19">
        <v>2014</v>
      </c>
      <c r="AZ31" s="19">
        <v>2015</v>
      </c>
      <c r="BA31" s="19">
        <v>2015</v>
      </c>
      <c r="BB31" s="19">
        <v>2015</v>
      </c>
      <c r="BC31" s="19">
        <v>2015</v>
      </c>
      <c r="BD31" s="19">
        <v>2014</v>
      </c>
      <c r="BE31" s="19">
        <v>2014</v>
      </c>
      <c r="BF31" s="9"/>
    </row>
    <row r="32" spans="1:58" x14ac:dyDescent="0.25">
      <c r="A32" s="13" t="s">
        <v>7091</v>
      </c>
      <c r="B32" s="178" t="s">
        <v>7092</v>
      </c>
      <c r="C32" s="17">
        <v>2014</v>
      </c>
      <c r="D32" s="17">
        <v>2014</v>
      </c>
      <c r="E32" s="17">
        <v>2014</v>
      </c>
      <c r="F32" s="17">
        <v>2014</v>
      </c>
      <c r="G32" s="17">
        <v>2014</v>
      </c>
      <c r="H32" s="17">
        <v>2014</v>
      </c>
      <c r="I32" s="17">
        <v>2014</v>
      </c>
      <c r="J32" s="17">
        <v>2015</v>
      </c>
      <c r="K32" s="17">
        <v>2015</v>
      </c>
      <c r="L32" s="17">
        <v>2015</v>
      </c>
      <c r="M32" s="19">
        <v>2016</v>
      </c>
      <c r="N32" s="19">
        <v>2016</v>
      </c>
      <c r="O32" s="19">
        <v>2015</v>
      </c>
      <c r="P32" s="19">
        <v>2015</v>
      </c>
      <c r="Q32" s="19">
        <v>2014</v>
      </c>
      <c r="R32" s="19">
        <v>2010</v>
      </c>
      <c r="S32" s="19">
        <v>2016</v>
      </c>
      <c r="T32" s="19">
        <v>2013</v>
      </c>
      <c r="U32" s="19">
        <v>2014</v>
      </c>
      <c r="V32" s="19">
        <v>2014</v>
      </c>
      <c r="W32" s="19">
        <v>2015</v>
      </c>
      <c r="X32" s="19">
        <v>2014</v>
      </c>
      <c r="Y32" s="19">
        <v>2012</v>
      </c>
      <c r="Z32" s="19">
        <v>2014</v>
      </c>
      <c r="AA32" s="19">
        <v>2014</v>
      </c>
      <c r="AB32" s="19">
        <v>2014</v>
      </c>
      <c r="AC32" s="19">
        <v>2014</v>
      </c>
      <c r="AD32" s="19">
        <v>2015</v>
      </c>
      <c r="AE32" s="19">
        <v>2012</v>
      </c>
      <c r="AF32" s="19">
        <v>2014</v>
      </c>
      <c r="AG32" s="18">
        <v>2012</v>
      </c>
      <c r="AH32" s="19">
        <v>2014</v>
      </c>
      <c r="AI32" s="19">
        <v>2015</v>
      </c>
      <c r="AJ32" s="19">
        <v>2016</v>
      </c>
      <c r="AK32" s="20" t="s">
        <v>14</v>
      </c>
      <c r="AL32" s="20">
        <v>2015</v>
      </c>
      <c r="AM32" s="19">
        <v>2015</v>
      </c>
      <c r="AN32" s="19">
        <v>2014</v>
      </c>
      <c r="AO32" s="19">
        <v>2014</v>
      </c>
      <c r="AP32" s="19">
        <v>2014</v>
      </c>
      <c r="AQ32" s="19">
        <v>2014</v>
      </c>
      <c r="AR32" s="19">
        <v>2007</v>
      </c>
      <c r="AS32" s="19">
        <v>2014</v>
      </c>
      <c r="AT32" s="19">
        <v>2015</v>
      </c>
      <c r="AU32" s="19">
        <v>2012</v>
      </c>
      <c r="AV32" s="19">
        <v>2009</v>
      </c>
      <c r="AW32" s="19">
        <v>2014</v>
      </c>
      <c r="AX32" s="19">
        <v>2014</v>
      </c>
      <c r="AY32" s="19">
        <v>2014</v>
      </c>
      <c r="AZ32" s="19">
        <v>2015</v>
      </c>
      <c r="BA32" s="19">
        <v>2015</v>
      </c>
      <c r="BB32" s="19">
        <v>2015</v>
      </c>
      <c r="BC32" s="19">
        <v>2015</v>
      </c>
      <c r="BD32" s="19">
        <v>2014</v>
      </c>
      <c r="BE32" s="19">
        <v>2014</v>
      </c>
      <c r="BF32" s="9"/>
    </row>
    <row r="33" spans="1:58" x14ac:dyDescent="0.25">
      <c r="A33" s="13" t="s">
        <v>309</v>
      </c>
      <c r="B33" s="178" t="s">
        <v>7002</v>
      </c>
      <c r="C33" s="17">
        <v>2014</v>
      </c>
      <c r="D33" s="17">
        <v>2014</v>
      </c>
      <c r="E33" s="17">
        <v>2014</v>
      </c>
      <c r="F33" s="17">
        <v>2014</v>
      </c>
      <c r="G33" s="17">
        <v>2014</v>
      </c>
      <c r="H33" s="17">
        <v>2014</v>
      </c>
      <c r="I33" s="17">
        <v>2014</v>
      </c>
      <c r="J33" s="17">
        <v>2015</v>
      </c>
      <c r="K33" s="17">
        <v>2015</v>
      </c>
      <c r="L33" s="17">
        <v>2015</v>
      </c>
      <c r="M33" s="19">
        <v>2016</v>
      </c>
      <c r="N33" s="19">
        <v>2016</v>
      </c>
      <c r="O33" s="19">
        <v>2015</v>
      </c>
      <c r="P33" s="19">
        <v>2015</v>
      </c>
      <c r="Q33" s="19">
        <v>2014</v>
      </c>
      <c r="R33" s="19">
        <v>2011</v>
      </c>
      <c r="S33" s="19">
        <v>2016</v>
      </c>
      <c r="T33" s="19">
        <v>2013</v>
      </c>
      <c r="U33" s="19">
        <v>2014</v>
      </c>
      <c r="V33" s="19">
        <v>2014</v>
      </c>
      <c r="W33" s="19">
        <v>2015</v>
      </c>
      <c r="X33" s="19">
        <v>2011</v>
      </c>
      <c r="Y33" s="19">
        <v>2009</v>
      </c>
      <c r="Z33" s="19">
        <v>2014</v>
      </c>
      <c r="AA33" s="19">
        <v>2014</v>
      </c>
      <c r="AB33" s="19">
        <v>2014</v>
      </c>
      <c r="AC33" s="19">
        <v>2014</v>
      </c>
      <c r="AD33" s="19">
        <v>2015</v>
      </c>
      <c r="AE33" s="19">
        <v>2012</v>
      </c>
      <c r="AF33" s="19">
        <v>2014</v>
      </c>
      <c r="AG33" s="18">
        <v>2007</v>
      </c>
      <c r="AH33" s="19">
        <v>2014</v>
      </c>
      <c r="AI33" s="19">
        <v>2015</v>
      </c>
      <c r="AJ33" s="19">
        <v>2016</v>
      </c>
      <c r="AK33" s="20">
        <v>2016</v>
      </c>
      <c r="AL33" s="20">
        <v>2016</v>
      </c>
      <c r="AM33" s="19">
        <v>2015</v>
      </c>
      <c r="AN33" s="19">
        <v>2014</v>
      </c>
      <c r="AO33" s="19">
        <v>2014</v>
      </c>
      <c r="AP33" s="19">
        <v>2014</v>
      </c>
      <c r="AQ33" s="19">
        <v>2014</v>
      </c>
      <c r="AR33" s="19">
        <v>2015</v>
      </c>
      <c r="AS33" s="19">
        <v>2014</v>
      </c>
      <c r="AT33" s="19">
        <v>2015</v>
      </c>
      <c r="AU33" s="19">
        <v>2012</v>
      </c>
      <c r="AV33" s="19">
        <v>2010</v>
      </c>
      <c r="AW33" s="19">
        <v>2014</v>
      </c>
      <c r="AX33" s="19">
        <v>2014</v>
      </c>
      <c r="AY33" s="19">
        <v>2014</v>
      </c>
      <c r="AZ33" s="19">
        <v>2015</v>
      </c>
      <c r="BA33" s="19">
        <v>2015</v>
      </c>
      <c r="BB33" s="19">
        <v>2015</v>
      </c>
      <c r="BC33" s="19">
        <v>2015</v>
      </c>
      <c r="BD33" s="19">
        <v>2014</v>
      </c>
      <c r="BE33" s="19">
        <v>2014</v>
      </c>
      <c r="BF33" s="9"/>
    </row>
    <row r="34" spans="1:58" x14ac:dyDescent="0.25">
      <c r="A34" s="13" t="s">
        <v>6992</v>
      </c>
      <c r="B34" s="178" t="s">
        <v>6993</v>
      </c>
      <c r="C34" s="17">
        <v>2014</v>
      </c>
      <c r="D34" s="17">
        <v>2014</v>
      </c>
      <c r="E34" s="17">
        <v>2014</v>
      </c>
      <c r="F34" s="17">
        <v>2014</v>
      </c>
      <c r="G34" s="17">
        <v>2014</v>
      </c>
      <c r="H34" s="17">
        <v>2014</v>
      </c>
      <c r="I34" s="17">
        <v>2014</v>
      </c>
      <c r="J34" s="17">
        <v>2015</v>
      </c>
      <c r="K34" s="17">
        <v>2015</v>
      </c>
      <c r="L34" s="17">
        <v>2015</v>
      </c>
      <c r="M34" s="19">
        <v>2016</v>
      </c>
      <c r="N34" s="19">
        <v>2016</v>
      </c>
      <c r="O34" s="19">
        <v>2015</v>
      </c>
      <c r="P34" s="19">
        <v>2015</v>
      </c>
      <c r="Q34" s="19">
        <v>2014</v>
      </c>
      <c r="R34" s="19" t="s">
        <v>14</v>
      </c>
      <c r="S34" s="19">
        <v>2016</v>
      </c>
      <c r="T34" s="19">
        <v>2013</v>
      </c>
      <c r="U34" s="19">
        <v>2014</v>
      </c>
      <c r="V34" s="19" t="s">
        <v>14</v>
      </c>
      <c r="W34" s="19">
        <v>2015</v>
      </c>
      <c r="X34" s="19" t="s">
        <v>14</v>
      </c>
      <c r="Y34" s="19">
        <v>2010</v>
      </c>
      <c r="Z34" s="19">
        <v>2014</v>
      </c>
      <c r="AA34" s="19">
        <v>2014</v>
      </c>
      <c r="AB34" s="19" t="s">
        <v>14</v>
      </c>
      <c r="AC34" s="19">
        <v>2014</v>
      </c>
      <c r="AD34" s="19">
        <v>2015</v>
      </c>
      <c r="AE34" s="19" t="s">
        <v>14</v>
      </c>
      <c r="AF34" s="19">
        <v>2014</v>
      </c>
      <c r="AG34" s="18">
        <v>2010</v>
      </c>
      <c r="AH34" s="19">
        <v>2014</v>
      </c>
      <c r="AI34" s="19">
        <v>2015</v>
      </c>
      <c r="AJ34" s="19">
        <v>2016</v>
      </c>
      <c r="AK34" s="20" t="s">
        <v>14</v>
      </c>
      <c r="AL34" s="20">
        <v>2015</v>
      </c>
      <c r="AM34" s="19">
        <v>2015</v>
      </c>
      <c r="AN34" s="19">
        <v>2014</v>
      </c>
      <c r="AO34" s="19">
        <v>2014</v>
      </c>
      <c r="AP34" s="19">
        <v>2014</v>
      </c>
      <c r="AQ34" s="19">
        <v>2014</v>
      </c>
      <c r="AR34" s="19">
        <v>2011</v>
      </c>
      <c r="AS34" s="19">
        <v>2014</v>
      </c>
      <c r="AT34" s="19">
        <v>2015</v>
      </c>
      <c r="AU34" s="19">
        <v>2012</v>
      </c>
      <c r="AV34" s="19" t="s">
        <v>14</v>
      </c>
      <c r="AW34" s="19">
        <v>2014</v>
      </c>
      <c r="AX34" s="19">
        <v>2014</v>
      </c>
      <c r="AY34" s="19">
        <v>2014</v>
      </c>
      <c r="AZ34" s="19">
        <v>2015</v>
      </c>
      <c r="BA34" s="19">
        <v>2015</v>
      </c>
      <c r="BB34" s="19">
        <v>2015</v>
      </c>
      <c r="BC34" s="19">
        <v>2015</v>
      </c>
      <c r="BD34" s="19">
        <v>2014</v>
      </c>
      <c r="BE34" s="19">
        <v>2014</v>
      </c>
      <c r="BF34" s="9"/>
    </row>
    <row r="35" spans="1:58" x14ac:dyDescent="0.25">
      <c r="A35" s="13" t="s">
        <v>7807</v>
      </c>
      <c r="B35" s="178" t="s">
        <v>6991</v>
      </c>
      <c r="C35" s="17">
        <v>2014</v>
      </c>
      <c r="D35" s="17">
        <v>2014</v>
      </c>
      <c r="E35" s="17">
        <v>2014</v>
      </c>
      <c r="F35" s="17">
        <v>2014</v>
      </c>
      <c r="G35" s="17">
        <v>2014</v>
      </c>
      <c r="H35" s="17">
        <v>2014</v>
      </c>
      <c r="I35" s="17">
        <v>2014</v>
      </c>
      <c r="J35" s="17">
        <v>2015</v>
      </c>
      <c r="K35" s="17">
        <v>2015</v>
      </c>
      <c r="L35" s="17">
        <v>2015</v>
      </c>
      <c r="M35" s="19">
        <v>2016</v>
      </c>
      <c r="N35" s="19">
        <v>2016</v>
      </c>
      <c r="O35" s="19">
        <v>2015</v>
      </c>
      <c r="P35" s="19">
        <v>2015</v>
      </c>
      <c r="Q35" s="19">
        <v>2014</v>
      </c>
      <c r="R35" s="19">
        <v>2010</v>
      </c>
      <c r="S35" s="19">
        <v>2016</v>
      </c>
      <c r="T35" s="19">
        <v>2013</v>
      </c>
      <c r="U35" s="19">
        <v>2014</v>
      </c>
      <c r="V35" s="19">
        <v>2014</v>
      </c>
      <c r="W35" s="19">
        <v>2015</v>
      </c>
      <c r="X35" s="19">
        <v>2010</v>
      </c>
      <c r="Y35" s="19">
        <v>2009</v>
      </c>
      <c r="Z35" s="19">
        <v>2014</v>
      </c>
      <c r="AA35" s="19">
        <v>2014</v>
      </c>
      <c r="AB35" s="19">
        <v>2014</v>
      </c>
      <c r="AC35" s="19">
        <v>2014</v>
      </c>
      <c r="AD35" s="19">
        <v>2015</v>
      </c>
      <c r="AE35" s="19">
        <v>2012</v>
      </c>
      <c r="AF35" s="19">
        <v>2014</v>
      </c>
      <c r="AG35" s="18">
        <v>2008</v>
      </c>
      <c r="AH35" s="19">
        <v>2014</v>
      </c>
      <c r="AI35" s="19">
        <v>2015</v>
      </c>
      <c r="AJ35" s="19">
        <v>2016</v>
      </c>
      <c r="AK35" s="20">
        <v>2016</v>
      </c>
      <c r="AL35" s="20">
        <v>2015</v>
      </c>
      <c r="AM35" s="19">
        <v>2015</v>
      </c>
      <c r="AN35" s="19">
        <v>2014</v>
      </c>
      <c r="AO35" s="19">
        <v>2014</v>
      </c>
      <c r="AP35" s="19" t="s">
        <v>14</v>
      </c>
      <c r="AQ35" s="19" t="s">
        <v>14</v>
      </c>
      <c r="AR35" s="19" t="s">
        <v>14</v>
      </c>
      <c r="AS35" s="19">
        <v>2014</v>
      </c>
      <c r="AT35" s="19">
        <v>2015</v>
      </c>
      <c r="AU35" s="19">
        <v>2012</v>
      </c>
      <c r="AV35" s="19">
        <v>2010</v>
      </c>
      <c r="AW35" s="19">
        <v>2014</v>
      </c>
      <c r="AX35" s="19">
        <v>2014</v>
      </c>
      <c r="AY35" s="19">
        <v>2014</v>
      </c>
      <c r="AZ35" s="19">
        <v>2015</v>
      </c>
      <c r="BA35" s="19">
        <v>2015</v>
      </c>
      <c r="BB35" s="19">
        <v>2015</v>
      </c>
      <c r="BC35" s="19">
        <v>2015</v>
      </c>
      <c r="BD35" s="19">
        <v>2014</v>
      </c>
      <c r="BE35" s="19">
        <v>2014</v>
      </c>
      <c r="BF35" s="9"/>
    </row>
    <row r="36" spans="1:58" x14ac:dyDescent="0.25">
      <c r="A36" s="13" t="s">
        <v>677</v>
      </c>
      <c r="B36" s="178" t="s">
        <v>7216</v>
      </c>
      <c r="C36" s="17">
        <v>2014</v>
      </c>
      <c r="D36" s="17">
        <v>2014</v>
      </c>
      <c r="E36" s="17">
        <v>2014</v>
      </c>
      <c r="F36" s="17">
        <v>2014</v>
      </c>
      <c r="G36" s="17">
        <v>2014</v>
      </c>
      <c r="H36" s="17">
        <v>2014</v>
      </c>
      <c r="I36" s="17">
        <v>2014</v>
      </c>
      <c r="J36" s="17">
        <v>2015</v>
      </c>
      <c r="K36" s="17">
        <v>2015</v>
      </c>
      <c r="L36" s="17">
        <v>2015</v>
      </c>
      <c r="M36" s="19">
        <v>2016</v>
      </c>
      <c r="N36" s="19">
        <v>2016</v>
      </c>
      <c r="O36" s="19">
        <v>2015</v>
      </c>
      <c r="P36" s="19">
        <v>2015</v>
      </c>
      <c r="Q36" s="19">
        <v>2014</v>
      </c>
      <c r="R36" s="19">
        <v>2010</v>
      </c>
      <c r="S36" s="19">
        <v>2016</v>
      </c>
      <c r="T36" s="19">
        <v>2013</v>
      </c>
      <c r="U36" s="19">
        <v>2014</v>
      </c>
      <c r="V36" s="19">
        <v>2014</v>
      </c>
      <c r="W36" s="19">
        <v>2015</v>
      </c>
      <c r="X36" s="19">
        <v>2010</v>
      </c>
      <c r="Y36" s="19" t="s">
        <v>14</v>
      </c>
      <c r="Z36" s="19">
        <v>2014</v>
      </c>
      <c r="AA36" s="19">
        <v>2014</v>
      </c>
      <c r="AB36" s="19">
        <v>2014</v>
      </c>
      <c r="AC36" s="19">
        <v>2014</v>
      </c>
      <c r="AD36" s="19">
        <v>2015</v>
      </c>
      <c r="AE36" s="19">
        <v>2012</v>
      </c>
      <c r="AF36" s="19">
        <v>2014</v>
      </c>
      <c r="AG36" s="18">
        <v>2011</v>
      </c>
      <c r="AH36" s="19">
        <v>2014</v>
      </c>
      <c r="AI36" s="19">
        <v>2015</v>
      </c>
      <c r="AJ36" s="19">
        <v>2016</v>
      </c>
      <c r="AK36" s="20">
        <v>2015</v>
      </c>
      <c r="AL36" s="20">
        <v>2016</v>
      </c>
      <c r="AM36" s="19">
        <v>2015</v>
      </c>
      <c r="AN36" s="19">
        <v>2014</v>
      </c>
      <c r="AO36" s="19">
        <v>2014</v>
      </c>
      <c r="AP36" s="19" t="s">
        <v>14</v>
      </c>
      <c r="AQ36" s="19" t="s">
        <v>14</v>
      </c>
      <c r="AR36" s="19" t="s">
        <v>14</v>
      </c>
      <c r="AS36" s="19">
        <v>2014</v>
      </c>
      <c r="AT36" s="19">
        <v>2015</v>
      </c>
      <c r="AU36" s="19">
        <v>2012</v>
      </c>
      <c r="AV36" s="19">
        <v>2013</v>
      </c>
      <c r="AW36" s="19">
        <v>2014</v>
      </c>
      <c r="AX36" s="19">
        <v>2014</v>
      </c>
      <c r="AY36" s="19">
        <v>2014</v>
      </c>
      <c r="AZ36" s="19">
        <v>2015</v>
      </c>
      <c r="BA36" s="19">
        <v>2015</v>
      </c>
      <c r="BB36" s="19">
        <v>2015</v>
      </c>
      <c r="BC36" s="19">
        <v>2015</v>
      </c>
      <c r="BD36" s="19">
        <v>2014</v>
      </c>
      <c r="BE36" s="19">
        <v>2014</v>
      </c>
      <c r="BF36" s="9"/>
    </row>
    <row r="37" spans="1:58" x14ac:dyDescent="0.25">
      <c r="A37" s="13" t="s">
        <v>6996</v>
      </c>
      <c r="B37" s="178" t="s">
        <v>6997</v>
      </c>
      <c r="C37" s="17">
        <v>2014</v>
      </c>
      <c r="D37" s="17">
        <v>2014</v>
      </c>
      <c r="E37" s="17">
        <v>2014</v>
      </c>
      <c r="F37" s="17">
        <v>2014</v>
      </c>
      <c r="G37" s="17">
        <v>2014</v>
      </c>
      <c r="H37" s="17">
        <v>2014</v>
      </c>
      <c r="I37" s="17">
        <v>2014</v>
      </c>
      <c r="J37" s="17">
        <v>2015</v>
      </c>
      <c r="K37" s="17">
        <v>2015</v>
      </c>
      <c r="L37" s="17">
        <v>2015</v>
      </c>
      <c r="M37" s="19">
        <v>2016</v>
      </c>
      <c r="N37" s="19">
        <v>2016</v>
      </c>
      <c r="O37" s="19">
        <v>2015</v>
      </c>
      <c r="P37" s="19">
        <v>2015</v>
      </c>
      <c r="Q37" s="19">
        <v>2014</v>
      </c>
      <c r="R37" s="19" t="s">
        <v>14</v>
      </c>
      <c r="S37" s="19">
        <v>2016</v>
      </c>
      <c r="T37" s="19">
        <v>2013</v>
      </c>
      <c r="U37" s="19">
        <v>2014</v>
      </c>
      <c r="V37" s="19">
        <v>2014</v>
      </c>
      <c r="W37" s="19">
        <v>2015</v>
      </c>
      <c r="X37" s="19">
        <v>2014</v>
      </c>
      <c r="Y37" s="19">
        <v>2010</v>
      </c>
      <c r="Z37" s="19">
        <v>2014</v>
      </c>
      <c r="AA37" s="19">
        <v>2014</v>
      </c>
      <c r="AB37" s="19">
        <v>2014</v>
      </c>
      <c r="AC37" s="19">
        <v>2014</v>
      </c>
      <c r="AD37" s="19">
        <v>2015</v>
      </c>
      <c r="AE37" s="19" t="s">
        <v>14</v>
      </c>
      <c r="AF37" s="19">
        <v>2014</v>
      </c>
      <c r="AG37" s="18">
        <v>2013</v>
      </c>
      <c r="AH37" s="19">
        <v>2014</v>
      </c>
      <c r="AI37" s="19">
        <v>2015</v>
      </c>
      <c r="AJ37" s="19">
        <v>2016</v>
      </c>
      <c r="AK37" s="20" t="s">
        <v>14</v>
      </c>
      <c r="AL37" s="20">
        <v>2015</v>
      </c>
      <c r="AM37" s="19">
        <v>2015</v>
      </c>
      <c r="AN37" s="19">
        <v>2014</v>
      </c>
      <c r="AO37" s="19">
        <v>2014</v>
      </c>
      <c r="AP37" s="19">
        <v>2014</v>
      </c>
      <c r="AQ37" s="19">
        <v>2014</v>
      </c>
      <c r="AR37" s="19">
        <v>2011</v>
      </c>
      <c r="AS37" s="19">
        <v>2014</v>
      </c>
      <c r="AT37" s="19">
        <v>2015</v>
      </c>
      <c r="AU37" s="19">
        <v>2012</v>
      </c>
      <c r="AV37" s="19">
        <v>2011</v>
      </c>
      <c r="AW37" s="19">
        <v>2014</v>
      </c>
      <c r="AX37" s="19">
        <v>2014</v>
      </c>
      <c r="AY37" s="19">
        <v>2014</v>
      </c>
      <c r="AZ37" s="19">
        <v>2015</v>
      </c>
      <c r="BA37" s="19">
        <v>2015</v>
      </c>
      <c r="BB37" s="19">
        <v>2015</v>
      </c>
      <c r="BC37" s="19">
        <v>2015</v>
      </c>
      <c r="BD37" s="19">
        <v>2014</v>
      </c>
      <c r="BE37" s="19">
        <v>2014</v>
      </c>
      <c r="BF37" s="9"/>
    </row>
    <row r="38" spans="1:58" x14ac:dyDescent="0.25">
      <c r="A38" s="13" t="s">
        <v>6998</v>
      </c>
      <c r="B38" s="178" t="s">
        <v>6999</v>
      </c>
      <c r="C38" s="17">
        <v>2014</v>
      </c>
      <c r="D38" s="17">
        <v>2014</v>
      </c>
      <c r="E38" s="17">
        <v>2014</v>
      </c>
      <c r="F38" s="17">
        <v>2014</v>
      </c>
      <c r="G38" s="17">
        <v>2014</v>
      </c>
      <c r="H38" s="17">
        <v>2014</v>
      </c>
      <c r="I38" s="17">
        <v>2014</v>
      </c>
      <c r="J38" s="17">
        <v>2015</v>
      </c>
      <c r="K38" s="17">
        <v>2015</v>
      </c>
      <c r="L38" s="17">
        <v>2015</v>
      </c>
      <c r="M38" s="19">
        <v>2016</v>
      </c>
      <c r="N38" s="19">
        <v>2016</v>
      </c>
      <c r="O38" s="19">
        <v>2015</v>
      </c>
      <c r="P38" s="19">
        <v>2015</v>
      </c>
      <c r="Q38" s="19">
        <v>2014</v>
      </c>
      <c r="R38" s="19">
        <v>2012</v>
      </c>
      <c r="S38" s="19">
        <v>2016</v>
      </c>
      <c r="T38" s="19">
        <v>2013</v>
      </c>
      <c r="U38" s="19">
        <v>2014</v>
      </c>
      <c r="V38" s="19">
        <v>2014</v>
      </c>
      <c r="W38" s="19">
        <v>2015</v>
      </c>
      <c r="X38" s="19">
        <v>2010</v>
      </c>
      <c r="Y38" s="19">
        <v>2012</v>
      </c>
      <c r="Z38" s="19">
        <v>2014</v>
      </c>
      <c r="AA38" s="19">
        <v>2014</v>
      </c>
      <c r="AB38" s="19">
        <v>2011</v>
      </c>
      <c r="AC38" s="19">
        <v>2014</v>
      </c>
      <c r="AD38" s="19">
        <v>2015</v>
      </c>
      <c r="AE38" s="19">
        <v>2012</v>
      </c>
      <c r="AF38" s="19">
        <v>2014</v>
      </c>
      <c r="AG38" s="18">
        <v>2011</v>
      </c>
      <c r="AH38" s="19">
        <v>2014</v>
      </c>
      <c r="AI38" s="19">
        <v>2015</v>
      </c>
      <c r="AJ38" s="19">
        <v>2016</v>
      </c>
      <c r="AK38" s="20" t="s">
        <v>14</v>
      </c>
      <c r="AL38" s="20">
        <v>2015</v>
      </c>
      <c r="AM38" s="19">
        <v>2015</v>
      </c>
      <c r="AN38" s="19">
        <v>2014</v>
      </c>
      <c r="AO38" s="19">
        <v>2014</v>
      </c>
      <c r="AP38" s="19">
        <v>2014</v>
      </c>
      <c r="AQ38" s="19">
        <v>2014</v>
      </c>
      <c r="AR38" s="19">
        <v>2011</v>
      </c>
      <c r="AS38" s="19">
        <v>2014</v>
      </c>
      <c r="AT38" s="19">
        <v>2015</v>
      </c>
      <c r="AU38" s="19">
        <v>2012</v>
      </c>
      <c r="AV38" s="19">
        <v>2010</v>
      </c>
      <c r="AW38" s="19">
        <v>2014</v>
      </c>
      <c r="AX38" s="19">
        <v>2014</v>
      </c>
      <c r="AY38" s="19">
        <v>2014</v>
      </c>
      <c r="AZ38" s="19">
        <v>2015</v>
      </c>
      <c r="BA38" s="19">
        <v>2015</v>
      </c>
      <c r="BB38" s="19">
        <v>2015</v>
      </c>
      <c r="BC38" s="19">
        <v>2015</v>
      </c>
      <c r="BD38" s="19">
        <v>2014</v>
      </c>
      <c r="BE38" s="19">
        <v>2014</v>
      </c>
      <c r="BF38" s="9"/>
    </row>
    <row r="39" spans="1:58" x14ac:dyDescent="0.25">
      <c r="A39" s="13" t="s">
        <v>423</v>
      </c>
      <c r="B39" s="178" t="s">
        <v>7005</v>
      </c>
      <c r="C39" s="17">
        <v>2014</v>
      </c>
      <c r="D39" s="17">
        <v>2014</v>
      </c>
      <c r="E39" s="17">
        <v>2014</v>
      </c>
      <c r="F39" s="17">
        <v>2014</v>
      </c>
      <c r="G39" s="17">
        <v>2014</v>
      </c>
      <c r="H39" s="17">
        <v>2014</v>
      </c>
      <c r="I39" s="17">
        <v>2014</v>
      </c>
      <c r="J39" s="17">
        <v>2015</v>
      </c>
      <c r="K39" s="17">
        <v>2015</v>
      </c>
      <c r="L39" s="17">
        <v>2015</v>
      </c>
      <c r="M39" s="19">
        <v>2016</v>
      </c>
      <c r="N39" s="19">
        <v>2016</v>
      </c>
      <c r="O39" s="19">
        <v>2015</v>
      </c>
      <c r="P39" s="19">
        <v>2015</v>
      </c>
      <c r="Q39" s="19">
        <v>2014</v>
      </c>
      <c r="R39" s="19">
        <v>2010</v>
      </c>
      <c r="S39" s="19">
        <v>2016</v>
      </c>
      <c r="T39" s="19">
        <v>2013</v>
      </c>
      <c r="U39" s="19">
        <v>2014</v>
      </c>
      <c r="V39" s="19">
        <v>2014</v>
      </c>
      <c r="W39" s="19">
        <v>2015</v>
      </c>
      <c r="X39" s="19">
        <v>2010</v>
      </c>
      <c r="Y39" s="19">
        <v>2010</v>
      </c>
      <c r="Z39" s="19">
        <v>2014</v>
      </c>
      <c r="AA39" s="19">
        <v>2014</v>
      </c>
      <c r="AB39" s="19">
        <v>2014</v>
      </c>
      <c r="AC39" s="19">
        <v>2014</v>
      </c>
      <c r="AD39" s="19">
        <v>2015</v>
      </c>
      <c r="AE39" s="19">
        <v>2012</v>
      </c>
      <c r="AF39" s="19">
        <v>2014</v>
      </c>
      <c r="AG39" s="18">
        <v>2013</v>
      </c>
      <c r="AH39" s="19">
        <v>2014</v>
      </c>
      <c r="AI39" s="19">
        <v>2015</v>
      </c>
      <c r="AJ39" s="19">
        <v>2016</v>
      </c>
      <c r="AK39" s="20">
        <v>2015</v>
      </c>
      <c r="AL39" s="20">
        <v>2015</v>
      </c>
      <c r="AM39" s="19">
        <v>2015</v>
      </c>
      <c r="AN39" s="19">
        <v>2014</v>
      </c>
      <c r="AO39" s="19">
        <v>2014</v>
      </c>
      <c r="AP39" s="19">
        <v>2014</v>
      </c>
      <c r="AQ39" s="19">
        <v>2014</v>
      </c>
      <c r="AR39" s="19">
        <v>2015</v>
      </c>
      <c r="AS39" s="19">
        <v>2014</v>
      </c>
      <c r="AT39" s="19">
        <v>2015</v>
      </c>
      <c r="AU39" s="19">
        <v>2012</v>
      </c>
      <c r="AV39" s="19">
        <v>2011</v>
      </c>
      <c r="AW39" s="19">
        <v>2014</v>
      </c>
      <c r="AX39" s="19">
        <v>2014</v>
      </c>
      <c r="AY39" s="19">
        <v>2014</v>
      </c>
      <c r="AZ39" s="19">
        <v>2015</v>
      </c>
      <c r="BA39" s="19">
        <v>2015</v>
      </c>
      <c r="BB39" s="19">
        <v>2015</v>
      </c>
      <c r="BC39" s="19">
        <v>2015</v>
      </c>
      <c r="BD39" s="19">
        <v>2014</v>
      </c>
      <c r="BE39" s="19">
        <v>2014</v>
      </c>
      <c r="BF39" s="9"/>
    </row>
    <row r="40" spans="1:58" x14ac:dyDescent="0.25">
      <c r="A40" s="13" t="s">
        <v>7006</v>
      </c>
      <c r="B40" s="178" t="s">
        <v>7007</v>
      </c>
      <c r="C40" s="17">
        <v>2014</v>
      </c>
      <c r="D40" s="17">
        <v>2014</v>
      </c>
      <c r="E40" s="17">
        <v>2014</v>
      </c>
      <c r="F40" s="17">
        <v>2014</v>
      </c>
      <c r="G40" s="17">
        <v>2014</v>
      </c>
      <c r="H40" s="17">
        <v>2014</v>
      </c>
      <c r="I40" s="17">
        <v>2014</v>
      </c>
      <c r="J40" s="17">
        <v>2015</v>
      </c>
      <c r="K40" s="17">
        <v>2015</v>
      </c>
      <c r="L40" s="17">
        <v>2015</v>
      </c>
      <c r="M40" s="19">
        <v>2016</v>
      </c>
      <c r="N40" s="19">
        <v>2016</v>
      </c>
      <c r="O40" s="19">
        <v>2015</v>
      </c>
      <c r="P40" s="19">
        <v>2015</v>
      </c>
      <c r="Q40" s="19">
        <v>2014</v>
      </c>
      <c r="R40" s="19">
        <v>2012</v>
      </c>
      <c r="S40" s="19">
        <v>2016</v>
      </c>
      <c r="T40" s="19">
        <v>2013</v>
      </c>
      <c r="U40" s="19">
        <v>2014</v>
      </c>
      <c r="V40" s="19">
        <v>2014</v>
      </c>
      <c r="W40" s="19">
        <v>2015</v>
      </c>
      <c r="X40" s="19">
        <v>2012</v>
      </c>
      <c r="Y40" s="19" t="s">
        <v>14</v>
      </c>
      <c r="Z40" s="19">
        <v>2014</v>
      </c>
      <c r="AA40" s="19">
        <v>2014</v>
      </c>
      <c r="AB40" s="19" t="s">
        <v>14</v>
      </c>
      <c r="AC40" s="19">
        <v>2014</v>
      </c>
      <c r="AD40" s="19">
        <v>2015</v>
      </c>
      <c r="AE40" s="19">
        <v>2012</v>
      </c>
      <c r="AF40" s="19" t="s">
        <v>14</v>
      </c>
      <c r="AG40" s="18">
        <v>2004</v>
      </c>
      <c r="AH40" s="19">
        <v>2014</v>
      </c>
      <c r="AI40" s="19">
        <v>2015</v>
      </c>
      <c r="AJ40" s="19">
        <v>2016</v>
      </c>
      <c r="AK40" s="20" t="s">
        <v>14</v>
      </c>
      <c r="AL40" s="20">
        <v>2015</v>
      </c>
      <c r="AM40" s="19">
        <v>2015</v>
      </c>
      <c r="AN40" s="19">
        <v>2014</v>
      </c>
      <c r="AO40" s="19">
        <v>2014</v>
      </c>
      <c r="AP40" s="19" t="s">
        <v>14</v>
      </c>
      <c r="AQ40" s="19" t="s">
        <v>14</v>
      </c>
      <c r="AR40" s="19">
        <v>2009</v>
      </c>
      <c r="AS40" s="19">
        <v>2014</v>
      </c>
      <c r="AT40" s="19">
        <v>2015</v>
      </c>
      <c r="AU40" s="19">
        <v>2012</v>
      </c>
      <c r="AV40" s="19">
        <v>2013</v>
      </c>
      <c r="AW40" s="19">
        <v>2014</v>
      </c>
      <c r="AX40" s="19">
        <v>2014</v>
      </c>
      <c r="AY40" s="19">
        <v>2014</v>
      </c>
      <c r="AZ40" s="19">
        <v>2015</v>
      </c>
      <c r="BA40" s="19">
        <v>2015</v>
      </c>
      <c r="BB40" s="19">
        <v>2014</v>
      </c>
      <c r="BC40" s="19">
        <v>2015</v>
      </c>
      <c r="BD40" s="19">
        <v>2014</v>
      </c>
      <c r="BE40" s="19">
        <v>2014</v>
      </c>
      <c r="BF40" s="9"/>
    </row>
    <row r="41" spans="1:58" x14ac:dyDescent="0.25">
      <c r="A41" s="13" t="s">
        <v>2338</v>
      </c>
      <c r="B41" s="178" t="s">
        <v>7004</v>
      </c>
      <c r="C41" s="17">
        <v>2014</v>
      </c>
      <c r="D41" s="17">
        <v>2014</v>
      </c>
      <c r="E41" s="17">
        <v>2014</v>
      </c>
      <c r="F41" s="17">
        <v>2014</v>
      </c>
      <c r="G41" s="17">
        <v>2014</v>
      </c>
      <c r="H41" s="17">
        <v>2014</v>
      </c>
      <c r="I41" s="17">
        <v>2014</v>
      </c>
      <c r="J41" s="17">
        <v>2015</v>
      </c>
      <c r="K41" s="17">
        <v>2015</v>
      </c>
      <c r="L41" s="17">
        <v>2015</v>
      </c>
      <c r="M41" s="19">
        <v>2016</v>
      </c>
      <c r="N41" s="19">
        <v>2016</v>
      </c>
      <c r="O41" s="19">
        <v>2015</v>
      </c>
      <c r="P41" s="19">
        <v>2015</v>
      </c>
      <c r="Q41" s="19">
        <v>2014</v>
      </c>
      <c r="R41" s="19">
        <v>2012</v>
      </c>
      <c r="S41" s="19">
        <v>2016</v>
      </c>
      <c r="T41" s="19">
        <v>2013</v>
      </c>
      <c r="U41" s="19">
        <v>2014</v>
      </c>
      <c r="V41" s="19">
        <v>2014</v>
      </c>
      <c r="W41" s="19">
        <v>2015</v>
      </c>
      <c r="X41" s="19">
        <v>2011</v>
      </c>
      <c r="Y41" s="19">
        <v>2010</v>
      </c>
      <c r="Z41" s="19">
        <v>2014</v>
      </c>
      <c r="AA41" s="19">
        <v>2014</v>
      </c>
      <c r="AB41" s="19">
        <v>2014</v>
      </c>
      <c r="AC41" s="19">
        <v>2014</v>
      </c>
      <c r="AD41" s="19">
        <v>2015</v>
      </c>
      <c r="AE41" s="19">
        <v>2012</v>
      </c>
      <c r="AF41" s="19">
        <v>2014</v>
      </c>
      <c r="AG41" s="18">
        <v>2011</v>
      </c>
      <c r="AH41" s="19">
        <v>2014</v>
      </c>
      <c r="AI41" s="19">
        <v>2015</v>
      </c>
      <c r="AJ41" s="19">
        <v>2016</v>
      </c>
      <c r="AK41" s="20">
        <v>2015</v>
      </c>
      <c r="AL41" s="20">
        <v>2016</v>
      </c>
      <c r="AM41" s="19">
        <v>2015</v>
      </c>
      <c r="AN41" s="19">
        <v>2014</v>
      </c>
      <c r="AO41" s="19">
        <v>2014</v>
      </c>
      <c r="AP41" s="19">
        <v>2014</v>
      </c>
      <c r="AQ41" s="19">
        <v>2014</v>
      </c>
      <c r="AR41" s="19" t="s">
        <v>14</v>
      </c>
      <c r="AS41" s="19">
        <v>2014</v>
      </c>
      <c r="AT41" s="19">
        <v>2015</v>
      </c>
      <c r="AU41" s="19">
        <v>2012</v>
      </c>
      <c r="AV41" s="19">
        <v>2011</v>
      </c>
      <c r="AW41" s="19">
        <v>2014</v>
      </c>
      <c r="AX41" s="19">
        <v>2014</v>
      </c>
      <c r="AY41" s="19">
        <v>2014</v>
      </c>
      <c r="AZ41" s="19">
        <v>2015</v>
      </c>
      <c r="BA41" s="19">
        <v>2015</v>
      </c>
      <c r="BB41" s="19">
        <v>2015</v>
      </c>
      <c r="BC41" s="19">
        <v>2015</v>
      </c>
      <c r="BD41" s="19">
        <v>2014</v>
      </c>
      <c r="BE41" s="19">
        <v>2014</v>
      </c>
      <c r="BF41" s="9"/>
    </row>
    <row r="42" spans="1:58" x14ac:dyDescent="0.25">
      <c r="A42" s="13" t="s">
        <v>7808</v>
      </c>
      <c r="B42" s="178" t="s">
        <v>7003</v>
      </c>
      <c r="C42" s="17">
        <v>2014</v>
      </c>
      <c r="D42" s="17">
        <v>2014</v>
      </c>
      <c r="E42" s="17">
        <v>2014</v>
      </c>
      <c r="F42" s="17">
        <v>2014</v>
      </c>
      <c r="G42" s="17">
        <v>2014</v>
      </c>
      <c r="H42" s="17">
        <v>2014</v>
      </c>
      <c r="I42" s="17">
        <v>2014</v>
      </c>
      <c r="J42" s="17">
        <v>2015</v>
      </c>
      <c r="K42" s="17">
        <v>2015</v>
      </c>
      <c r="L42" s="17">
        <v>2015</v>
      </c>
      <c r="M42" s="19">
        <v>2016</v>
      </c>
      <c r="N42" s="19">
        <v>2016</v>
      </c>
      <c r="O42" s="19">
        <v>2015</v>
      </c>
      <c r="P42" s="19">
        <v>2015</v>
      </c>
      <c r="Q42" s="19">
        <v>2014</v>
      </c>
      <c r="R42" s="19">
        <v>2014</v>
      </c>
      <c r="S42" s="19">
        <v>2016</v>
      </c>
      <c r="T42" s="19">
        <v>2013</v>
      </c>
      <c r="U42" s="19">
        <v>2014</v>
      </c>
      <c r="V42" s="19">
        <v>2014</v>
      </c>
      <c r="W42" s="19">
        <v>2015</v>
      </c>
      <c r="X42" s="19">
        <v>2013</v>
      </c>
      <c r="Y42" s="19" t="s">
        <v>14</v>
      </c>
      <c r="Z42" s="19">
        <v>2014</v>
      </c>
      <c r="AA42" s="19">
        <v>2014</v>
      </c>
      <c r="AB42" s="19">
        <v>2014</v>
      </c>
      <c r="AC42" s="19">
        <v>2014</v>
      </c>
      <c r="AD42" s="19">
        <v>2015</v>
      </c>
      <c r="AE42" s="19">
        <v>2012</v>
      </c>
      <c r="AF42" s="19">
        <v>2014</v>
      </c>
      <c r="AG42" s="18">
        <v>2012</v>
      </c>
      <c r="AH42" s="19">
        <v>2014</v>
      </c>
      <c r="AI42" s="19">
        <v>2015</v>
      </c>
      <c r="AJ42" s="19">
        <v>2016</v>
      </c>
      <c r="AK42" s="20">
        <v>2015</v>
      </c>
      <c r="AL42" s="20">
        <v>2016</v>
      </c>
      <c r="AM42" s="19">
        <v>2015</v>
      </c>
      <c r="AN42" s="19">
        <v>2014</v>
      </c>
      <c r="AO42" s="19">
        <v>2014</v>
      </c>
      <c r="AP42" s="19" t="s">
        <v>14</v>
      </c>
      <c r="AQ42" s="19" t="s">
        <v>14</v>
      </c>
      <c r="AR42" s="19">
        <v>2015</v>
      </c>
      <c r="AS42" s="19">
        <v>2014</v>
      </c>
      <c r="AT42" s="19">
        <v>2015</v>
      </c>
      <c r="AU42" s="19">
        <v>2012</v>
      </c>
      <c r="AV42" s="19">
        <v>2012</v>
      </c>
      <c r="AW42" s="19">
        <v>2014</v>
      </c>
      <c r="AX42" s="19">
        <v>2014</v>
      </c>
      <c r="AY42" s="19">
        <v>2014</v>
      </c>
      <c r="AZ42" s="19">
        <v>2015</v>
      </c>
      <c r="BA42" s="19">
        <v>2015</v>
      </c>
      <c r="BB42" s="19">
        <v>2015</v>
      </c>
      <c r="BC42" s="19">
        <v>2015</v>
      </c>
      <c r="BD42" s="19">
        <v>2014</v>
      </c>
      <c r="BE42" s="19">
        <v>2014</v>
      </c>
      <c r="BF42" s="9"/>
    </row>
    <row r="43" spans="1:58" x14ac:dyDescent="0.25">
      <c r="A43" s="13" t="s">
        <v>958</v>
      </c>
      <c r="B43" s="178" t="s">
        <v>7010</v>
      </c>
      <c r="C43" s="17">
        <v>2014</v>
      </c>
      <c r="D43" s="17">
        <v>2014</v>
      </c>
      <c r="E43" s="17">
        <v>2014</v>
      </c>
      <c r="F43" s="17">
        <v>2014</v>
      </c>
      <c r="G43" s="17">
        <v>2014</v>
      </c>
      <c r="H43" s="17">
        <v>2014</v>
      </c>
      <c r="I43" s="17">
        <v>2014</v>
      </c>
      <c r="J43" s="17">
        <v>2015</v>
      </c>
      <c r="K43" s="17">
        <v>2015</v>
      </c>
      <c r="L43" s="17">
        <v>2015</v>
      </c>
      <c r="M43" s="19">
        <v>2016</v>
      </c>
      <c r="N43" s="19">
        <v>2016</v>
      </c>
      <c r="O43" s="19">
        <v>2015</v>
      </c>
      <c r="P43" s="19">
        <v>2015</v>
      </c>
      <c r="Q43" s="19">
        <v>2014</v>
      </c>
      <c r="R43" s="19" t="s">
        <v>14</v>
      </c>
      <c r="S43" s="19">
        <v>2016</v>
      </c>
      <c r="T43" s="19">
        <v>2013</v>
      </c>
      <c r="U43" s="19">
        <v>2014</v>
      </c>
      <c r="V43" s="19">
        <v>2014</v>
      </c>
      <c r="W43" s="19">
        <v>2015</v>
      </c>
      <c r="X43" s="19">
        <v>2008</v>
      </c>
      <c r="Y43" s="19">
        <v>2013</v>
      </c>
      <c r="Z43" s="19">
        <v>2014</v>
      </c>
      <c r="AA43" s="19">
        <v>2014</v>
      </c>
      <c r="AB43" s="19">
        <v>2014</v>
      </c>
      <c r="AC43" s="19">
        <v>2014</v>
      </c>
      <c r="AD43" s="19">
        <v>2015</v>
      </c>
      <c r="AE43" s="19">
        <v>2012</v>
      </c>
      <c r="AF43" s="19">
        <v>2014</v>
      </c>
      <c r="AG43" s="18">
        <v>2013</v>
      </c>
      <c r="AH43" s="19">
        <v>2014</v>
      </c>
      <c r="AI43" s="19">
        <v>2015</v>
      </c>
      <c r="AJ43" s="19">
        <v>2016</v>
      </c>
      <c r="AK43" s="20" t="s">
        <v>14</v>
      </c>
      <c r="AL43" s="20">
        <v>2015</v>
      </c>
      <c r="AM43" s="19">
        <v>2015</v>
      </c>
      <c r="AN43" s="19">
        <v>2014</v>
      </c>
      <c r="AO43" s="19">
        <v>2014</v>
      </c>
      <c r="AP43" s="19">
        <v>2014</v>
      </c>
      <c r="AQ43" s="19">
        <v>2014</v>
      </c>
      <c r="AR43" s="19">
        <v>2011</v>
      </c>
      <c r="AS43" s="19">
        <v>2014</v>
      </c>
      <c r="AT43" s="19">
        <v>2015</v>
      </c>
      <c r="AU43" s="19">
        <v>2012</v>
      </c>
      <c r="AV43" s="19">
        <v>2011</v>
      </c>
      <c r="AW43" s="19">
        <v>2014</v>
      </c>
      <c r="AX43" s="19">
        <v>2014</v>
      </c>
      <c r="AY43" s="19">
        <v>2014</v>
      </c>
      <c r="AZ43" s="19">
        <v>2015</v>
      </c>
      <c r="BA43" s="19">
        <v>2015</v>
      </c>
      <c r="BB43" s="19">
        <v>2015</v>
      </c>
      <c r="BC43" s="19">
        <v>2015</v>
      </c>
      <c r="BD43" s="19">
        <v>2014</v>
      </c>
      <c r="BE43" s="19">
        <v>2014</v>
      </c>
      <c r="BF43" s="9"/>
    </row>
    <row r="44" spans="1:58" x14ac:dyDescent="0.25">
      <c r="A44" s="13" t="s">
        <v>7000</v>
      </c>
      <c r="B44" s="178" t="s">
        <v>7001</v>
      </c>
      <c r="C44" s="17">
        <v>2014</v>
      </c>
      <c r="D44" s="17">
        <v>2014</v>
      </c>
      <c r="E44" s="17">
        <v>2014</v>
      </c>
      <c r="F44" s="17">
        <v>2014</v>
      </c>
      <c r="G44" s="17">
        <v>2014</v>
      </c>
      <c r="H44" s="17">
        <v>2014</v>
      </c>
      <c r="I44" s="17">
        <v>2014</v>
      </c>
      <c r="J44" s="17">
        <v>2015</v>
      </c>
      <c r="K44" s="17">
        <v>2015</v>
      </c>
      <c r="L44" s="17">
        <v>2015</v>
      </c>
      <c r="M44" s="19">
        <v>2016</v>
      </c>
      <c r="N44" s="19">
        <v>2016</v>
      </c>
      <c r="O44" s="19">
        <v>2015</v>
      </c>
      <c r="P44" s="19">
        <v>2015</v>
      </c>
      <c r="Q44" s="19">
        <v>2014</v>
      </c>
      <c r="R44" s="19">
        <v>2012</v>
      </c>
      <c r="S44" s="19">
        <v>2016</v>
      </c>
      <c r="T44" s="19">
        <v>2013</v>
      </c>
      <c r="U44" s="19">
        <v>2014</v>
      </c>
      <c r="V44" s="19">
        <v>2014</v>
      </c>
      <c r="W44" s="19">
        <v>2015</v>
      </c>
      <c r="X44" s="19">
        <v>2012</v>
      </c>
      <c r="Y44" s="19">
        <v>2010</v>
      </c>
      <c r="Z44" s="19">
        <v>2014</v>
      </c>
      <c r="AA44" s="19">
        <v>2014</v>
      </c>
      <c r="AB44" s="19">
        <v>2014</v>
      </c>
      <c r="AC44" s="19">
        <v>2014</v>
      </c>
      <c r="AD44" s="19">
        <v>2015</v>
      </c>
      <c r="AE44" s="19">
        <v>2012</v>
      </c>
      <c r="AF44" s="19">
        <v>2014</v>
      </c>
      <c r="AG44" s="18">
        <v>2008</v>
      </c>
      <c r="AH44" s="19">
        <v>2014</v>
      </c>
      <c r="AI44" s="19">
        <v>2015</v>
      </c>
      <c r="AJ44" s="19">
        <v>2016</v>
      </c>
      <c r="AK44" s="20">
        <v>2015</v>
      </c>
      <c r="AL44" s="20">
        <v>2015</v>
      </c>
      <c r="AM44" s="19">
        <v>2015</v>
      </c>
      <c r="AN44" s="19">
        <v>2014</v>
      </c>
      <c r="AO44" s="19">
        <v>2014</v>
      </c>
      <c r="AP44" s="19">
        <v>2014</v>
      </c>
      <c r="AQ44" s="19">
        <v>2014</v>
      </c>
      <c r="AR44" s="19">
        <v>2015</v>
      </c>
      <c r="AS44" s="19">
        <v>2014</v>
      </c>
      <c r="AT44" s="19">
        <v>2015</v>
      </c>
      <c r="AU44" s="19">
        <v>2012</v>
      </c>
      <c r="AV44" s="19">
        <v>2012</v>
      </c>
      <c r="AW44" s="19">
        <v>2014</v>
      </c>
      <c r="AX44" s="19">
        <v>2014</v>
      </c>
      <c r="AY44" s="19">
        <v>2014</v>
      </c>
      <c r="AZ44" s="19">
        <v>2015</v>
      </c>
      <c r="BA44" s="19">
        <v>2015</v>
      </c>
      <c r="BB44" s="19">
        <v>2015</v>
      </c>
      <c r="BC44" s="19">
        <v>2015</v>
      </c>
      <c r="BD44" s="19">
        <v>2014</v>
      </c>
      <c r="BE44" s="19">
        <v>2014</v>
      </c>
      <c r="BF44" s="9"/>
    </row>
    <row r="45" spans="1:58" x14ac:dyDescent="0.25">
      <c r="A45" s="13" t="s">
        <v>7065</v>
      </c>
      <c r="B45" s="178" t="s">
        <v>7066</v>
      </c>
      <c r="C45" s="17">
        <v>2014</v>
      </c>
      <c r="D45" s="17">
        <v>2014</v>
      </c>
      <c r="E45" s="17">
        <v>2014</v>
      </c>
      <c r="F45" s="17">
        <v>2014</v>
      </c>
      <c r="G45" s="17">
        <v>2014</v>
      </c>
      <c r="H45" s="17">
        <v>2014</v>
      </c>
      <c r="I45" s="17">
        <v>2014</v>
      </c>
      <c r="J45" s="17">
        <v>2015</v>
      </c>
      <c r="K45" s="17">
        <v>2015</v>
      </c>
      <c r="L45" s="17">
        <v>2015</v>
      </c>
      <c r="M45" s="19">
        <v>2016</v>
      </c>
      <c r="N45" s="19">
        <v>2016</v>
      </c>
      <c r="O45" s="19">
        <v>2015</v>
      </c>
      <c r="P45" s="19">
        <v>2015</v>
      </c>
      <c r="Q45" s="19">
        <v>2014</v>
      </c>
      <c r="R45" s="19" t="s">
        <v>14</v>
      </c>
      <c r="S45" s="19">
        <v>2016</v>
      </c>
      <c r="T45" s="19">
        <v>2013</v>
      </c>
      <c r="U45" s="19">
        <v>2014</v>
      </c>
      <c r="V45" s="19" t="s">
        <v>14</v>
      </c>
      <c r="W45" s="19">
        <v>2015</v>
      </c>
      <c r="X45" s="19" t="s">
        <v>14</v>
      </c>
      <c r="Y45" s="19">
        <v>2012</v>
      </c>
      <c r="Z45" s="19">
        <v>2014</v>
      </c>
      <c r="AA45" s="19">
        <v>2014</v>
      </c>
      <c r="AB45" s="19" t="s">
        <v>14</v>
      </c>
      <c r="AC45" s="19">
        <v>2014</v>
      </c>
      <c r="AD45" s="19">
        <v>2015</v>
      </c>
      <c r="AE45" s="19" t="s">
        <v>14</v>
      </c>
      <c r="AF45" s="19">
        <v>2014</v>
      </c>
      <c r="AG45" s="18">
        <v>2011</v>
      </c>
      <c r="AH45" s="19">
        <v>2014</v>
      </c>
      <c r="AI45" s="19">
        <v>2015</v>
      </c>
      <c r="AJ45" s="19">
        <v>2016</v>
      </c>
      <c r="AK45" s="20" t="s">
        <v>14</v>
      </c>
      <c r="AL45" s="20">
        <v>2015</v>
      </c>
      <c r="AM45" s="19">
        <v>2015</v>
      </c>
      <c r="AN45" s="19">
        <v>2014</v>
      </c>
      <c r="AO45" s="19">
        <v>2014</v>
      </c>
      <c r="AP45" s="19">
        <v>2014</v>
      </c>
      <c r="AQ45" s="19">
        <v>2014</v>
      </c>
      <c r="AR45" s="19">
        <v>2015</v>
      </c>
      <c r="AS45" s="19">
        <v>2014</v>
      </c>
      <c r="AT45" s="19">
        <v>2015</v>
      </c>
      <c r="AU45" s="19">
        <v>2012</v>
      </c>
      <c r="AV45" s="19">
        <v>2011</v>
      </c>
      <c r="AW45" s="19">
        <v>2014</v>
      </c>
      <c r="AX45" s="19">
        <v>2014</v>
      </c>
      <c r="AY45" s="19">
        <v>2014</v>
      </c>
      <c r="AZ45" s="19">
        <v>2015</v>
      </c>
      <c r="BA45" s="19">
        <v>2015</v>
      </c>
      <c r="BB45" s="19">
        <v>2015</v>
      </c>
      <c r="BC45" s="19">
        <v>2015</v>
      </c>
      <c r="BD45" s="19">
        <v>2014</v>
      </c>
      <c r="BE45" s="19">
        <v>2014</v>
      </c>
      <c r="BF45" s="9"/>
    </row>
    <row r="46" spans="1:58" x14ac:dyDescent="0.25">
      <c r="A46" s="13" t="s">
        <v>7011</v>
      </c>
      <c r="B46" s="178" t="s">
        <v>7012</v>
      </c>
      <c r="C46" s="17">
        <v>2014</v>
      </c>
      <c r="D46" s="17">
        <v>2014</v>
      </c>
      <c r="E46" s="17">
        <v>2014</v>
      </c>
      <c r="F46" s="17">
        <v>2014</v>
      </c>
      <c r="G46" s="17">
        <v>2014</v>
      </c>
      <c r="H46" s="17">
        <v>2014</v>
      </c>
      <c r="I46" s="17">
        <v>2014</v>
      </c>
      <c r="J46" s="17">
        <v>2015</v>
      </c>
      <c r="K46" s="17">
        <v>2015</v>
      </c>
      <c r="L46" s="17">
        <v>2015</v>
      </c>
      <c r="M46" s="19">
        <v>2016</v>
      </c>
      <c r="N46" s="19">
        <v>2016</v>
      </c>
      <c r="O46" s="19">
        <v>2015</v>
      </c>
      <c r="P46" s="19">
        <v>2015</v>
      </c>
      <c r="Q46" s="19">
        <v>2014</v>
      </c>
      <c r="R46" s="19" t="s">
        <v>14</v>
      </c>
      <c r="S46" s="19">
        <v>2016</v>
      </c>
      <c r="T46" s="19">
        <v>2013</v>
      </c>
      <c r="U46" s="19">
        <v>2014</v>
      </c>
      <c r="V46" s="19" t="s">
        <v>14</v>
      </c>
      <c r="W46" s="19">
        <v>2015</v>
      </c>
      <c r="X46" s="19" t="s">
        <v>14</v>
      </c>
      <c r="Y46" s="19">
        <v>2010</v>
      </c>
      <c r="Z46" s="19">
        <v>2014</v>
      </c>
      <c r="AA46" s="19">
        <v>2014</v>
      </c>
      <c r="AB46" s="19">
        <v>2014</v>
      </c>
      <c r="AC46" s="19">
        <v>2014</v>
      </c>
      <c r="AD46" s="19">
        <v>2015</v>
      </c>
      <c r="AE46" s="19" t="s">
        <v>14</v>
      </c>
      <c r="AF46" s="19">
        <v>2014</v>
      </c>
      <c r="AG46" s="18" t="s">
        <v>14</v>
      </c>
      <c r="AH46" s="19">
        <v>2014</v>
      </c>
      <c r="AI46" s="19">
        <v>2015</v>
      </c>
      <c r="AJ46" s="19">
        <v>2016</v>
      </c>
      <c r="AK46" s="20" t="s">
        <v>14</v>
      </c>
      <c r="AL46" s="20">
        <v>2015</v>
      </c>
      <c r="AM46" s="19">
        <v>2015</v>
      </c>
      <c r="AN46" s="19">
        <v>2014</v>
      </c>
      <c r="AO46" s="19">
        <v>2014</v>
      </c>
      <c r="AP46" s="19" t="s">
        <v>14</v>
      </c>
      <c r="AQ46" s="19" t="s">
        <v>14</v>
      </c>
      <c r="AR46" s="19">
        <v>2011</v>
      </c>
      <c r="AS46" s="19">
        <v>2014</v>
      </c>
      <c r="AT46" s="19">
        <v>2015</v>
      </c>
      <c r="AU46" s="19">
        <v>2012</v>
      </c>
      <c r="AV46" s="19">
        <v>2012</v>
      </c>
      <c r="AW46" s="19">
        <v>2014</v>
      </c>
      <c r="AX46" s="19">
        <v>2014</v>
      </c>
      <c r="AY46" s="19">
        <v>2014</v>
      </c>
      <c r="AZ46" s="19">
        <v>2015</v>
      </c>
      <c r="BA46" s="19">
        <v>2015</v>
      </c>
      <c r="BB46" s="19">
        <v>2013</v>
      </c>
      <c r="BC46" s="19">
        <v>2015</v>
      </c>
      <c r="BD46" s="19">
        <v>2014</v>
      </c>
      <c r="BE46" s="19">
        <v>2014</v>
      </c>
      <c r="BF46" s="9"/>
    </row>
    <row r="47" spans="1:58" x14ac:dyDescent="0.25">
      <c r="A47" s="13" t="s">
        <v>7013</v>
      </c>
      <c r="B47" s="178" t="s">
        <v>7014</v>
      </c>
      <c r="C47" s="17">
        <v>2014</v>
      </c>
      <c r="D47" s="17">
        <v>2014</v>
      </c>
      <c r="E47" s="17">
        <v>2014</v>
      </c>
      <c r="F47" s="17">
        <v>2014</v>
      </c>
      <c r="G47" s="17">
        <v>2014</v>
      </c>
      <c r="H47" s="17">
        <v>2014</v>
      </c>
      <c r="I47" s="17">
        <v>2014</v>
      </c>
      <c r="J47" s="17">
        <v>2015</v>
      </c>
      <c r="K47" s="17">
        <v>2015</v>
      </c>
      <c r="L47" s="17">
        <v>2015</v>
      </c>
      <c r="M47" s="19">
        <v>2016</v>
      </c>
      <c r="N47" s="19">
        <v>2016</v>
      </c>
      <c r="O47" s="19">
        <v>2015</v>
      </c>
      <c r="P47" s="19">
        <v>2015</v>
      </c>
      <c r="Q47" s="19">
        <v>2014</v>
      </c>
      <c r="R47" s="19" t="s">
        <v>14</v>
      </c>
      <c r="S47" s="19">
        <v>2016</v>
      </c>
      <c r="T47" s="19">
        <v>2013</v>
      </c>
      <c r="U47" s="19">
        <v>2014</v>
      </c>
      <c r="V47" s="19" t="s">
        <v>14</v>
      </c>
      <c r="W47" s="19">
        <v>2015</v>
      </c>
      <c r="X47" s="19" t="s">
        <v>14</v>
      </c>
      <c r="Y47" s="19">
        <v>2012</v>
      </c>
      <c r="Z47" s="19">
        <v>2014</v>
      </c>
      <c r="AA47" s="19">
        <v>2014</v>
      </c>
      <c r="AB47" s="19">
        <v>2013</v>
      </c>
      <c r="AC47" s="19">
        <v>2014</v>
      </c>
      <c r="AD47" s="19">
        <v>2015</v>
      </c>
      <c r="AE47" s="19" t="s">
        <v>14</v>
      </c>
      <c r="AF47" s="19">
        <v>2014</v>
      </c>
      <c r="AG47" s="18">
        <v>2012</v>
      </c>
      <c r="AH47" s="19">
        <v>2014</v>
      </c>
      <c r="AI47" s="19">
        <v>2015</v>
      </c>
      <c r="AJ47" s="19">
        <v>2016</v>
      </c>
      <c r="AK47" s="20">
        <v>2015</v>
      </c>
      <c r="AL47" s="20">
        <v>2015</v>
      </c>
      <c r="AM47" s="19">
        <v>2015</v>
      </c>
      <c r="AN47" s="19">
        <v>2014</v>
      </c>
      <c r="AO47" s="19">
        <v>2014</v>
      </c>
      <c r="AP47" s="19">
        <v>2014</v>
      </c>
      <c r="AQ47" s="19">
        <v>2014</v>
      </c>
      <c r="AR47" s="19" t="s">
        <v>14</v>
      </c>
      <c r="AS47" s="19">
        <v>2014</v>
      </c>
      <c r="AT47" s="19">
        <v>2015</v>
      </c>
      <c r="AU47" s="19">
        <v>2012</v>
      </c>
      <c r="AV47" s="19">
        <v>2011</v>
      </c>
      <c r="AW47" s="19">
        <v>2014</v>
      </c>
      <c r="AX47" s="19">
        <v>2014</v>
      </c>
      <c r="AY47" s="19">
        <v>2014</v>
      </c>
      <c r="AZ47" s="19">
        <v>2015</v>
      </c>
      <c r="BA47" s="19">
        <v>2015</v>
      </c>
      <c r="BB47" s="19">
        <v>2015</v>
      </c>
      <c r="BC47" s="19">
        <v>2015</v>
      </c>
      <c r="BD47" s="19">
        <v>2014</v>
      </c>
      <c r="BE47" s="19">
        <v>2014</v>
      </c>
      <c r="BF47" s="9"/>
    </row>
    <row r="48" spans="1:58" x14ac:dyDescent="0.25">
      <c r="A48" s="13" t="s">
        <v>7015</v>
      </c>
      <c r="B48" s="178" t="s">
        <v>7016</v>
      </c>
      <c r="C48" s="17">
        <v>2014</v>
      </c>
      <c r="D48" s="17">
        <v>2014</v>
      </c>
      <c r="E48" s="17">
        <v>2014</v>
      </c>
      <c r="F48" s="17">
        <v>2014</v>
      </c>
      <c r="G48" s="17">
        <v>2014</v>
      </c>
      <c r="H48" s="17">
        <v>2014</v>
      </c>
      <c r="I48" s="17">
        <v>2014</v>
      </c>
      <c r="J48" s="17">
        <v>2015</v>
      </c>
      <c r="K48" s="17">
        <v>2015</v>
      </c>
      <c r="L48" s="17">
        <v>2015</v>
      </c>
      <c r="M48" s="19">
        <v>2016</v>
      </c>
      <c r="N48" s="19">
        <v>2016</v>
      </c>
      <c r="O48" s="19">
        <v>2015</v>
      </c>
      <c r="P48" s="19">
        <v>2015</v>
      </c>
      <c r="Q48" s="19">
        <v>2014</v>
      </c>
      <c r="R48" s="19" t="s">
        <v>14</v>
      </c>
      <c r="S48" s="19">
        <v>2016</v>
      </c>
      <c r="T48" s="19">
        <v>2013</v>
      </c>
      <c r="U48" s="19">
        <v>2014</v>
      </c>
      <c r="V48" s="19" t="s">
        <v>14</v>
      </c>
      <c r="W48" s="19">
        <v>2015</v>
      </c>
      <c r="X48" s="19" t="s">
        <v>14</v>
      </c>
      <c r="Y48" s="19">
        <v>2011</v>
      </c>
      <c r="Z48" s="19">
        <v>2014</v>
      </c>
      <c r="AA48" s="19">
        <v>2014</v>
      </c>
      <c r="AB48" s="19">
        <v>2013</v>
      </c>
      <c r="AC48" s="19">
        <v>2014</v>
      </c>
      <c r="AD48" s="19">
        <v>2015</v>
      </c>
      <c r="AE48" s="19" t="s">
        <v>14</v>
      </c>
      <c r="AF48" s="19">
        <v>2014</v>
      </c>
      <c r="AG48" s="18">
        <v>2012</v>
      </c>
      <c r="AH48" s="19">
        <v>2014</v>
      </c>
      <c r="AI48" s="19">
        <v>2015</v>
      </c>
      <c r="AJ48" s="19">
        <v>2016</v>
      </c>
      <c r="AK48" s="20" t="s">
        <v>14</v>
      </c>
      <c r="AL48" s="20">
        <v>2015</v>
      </c>
      <c r="AM48" s="19">
        <v>2015</v>
      </c>
      <c r="AN48" s="19">
        <v>2014</v>
      </c>
      <c r="AO48" s="19">
        <v>2014</v>
      </c>
      <c r="AP48" s="19">
        <v>2014</v>
      </c>
      <c r="AQ48" s="19">
        <v>2014</v>
      </c>
      <c r="AR48" s="19">
        <v>2015</v>
      </c>
      <c r="AS48" s="19">
        <v>2014</v>
      </c>
      <c r="AT48" s="19">
        <v>2015</v>
      </c>
      <c r="AU48" s="19">
        <v>2012</v>
      </c>
      <c r="AV48" s="19" t="s">
        <v>14</v>
      </c>
      <c r="AW48" s="19">
        <v>2014</v>
      </c>
      <c r="AX48" s="19">
        <v>2014</v>
      </c>
      <c r="AY48" s="19">
        <v>2014</v>
      </c>
      <c r="AZ48" s="19">
        <v>2015</v>
      </c>
      <c r="BA48" s="19">
        <v>2015</v>
      </c>
      <c r="BB48" s="19">
        <v>2015</v>
      </c>
      <c r="BC48" s="19">
        <v>2015</v>
      </c>
      <c r="BD48" s="19">
        <v>2014</v>
      </c>
      <c r="BE48" s="19">
        <v>2014</v>
      </c>
      <c r="BF48" s="9"/>
    </row>
    <row r="49" spans="1:58" x14ac:dyDescent="0.25">
      <c r="A49" s="13" t="s">
        <v>7022</v>
      </c>
      <c r="B49" s="178" t="s">
        <v>7023</v>
      </c>
      <c r="C49" s="17">
        <v>2014</v>
      </c>
      <c r="D49" s="17">
        <v>2014</v>
      </c>
      <c r="E49" s="17">
        <v>2014</v>
      </c>
      <c r="F49" s="17">
        <v>2014</v>
      </c>
      <c r="G49" s="17">
        <v>2014</v>
      </c>
      <c r="H49" s="17">
        <v>2014</v>
      </c>
      <c r="I49" s="17">
        <v>2014</v>
      </c>
      <c r="J49" s="17">
        <v>2015</v>
      </c>
      <c r="K49" s="17">
        <v>2015</v>
      </c>
      <c r="L49" s="17">
        <v>2015</v>
      </c>
      <c r="M49" s="19">
        <v>2016</v>
      </c>
      <c r="N49" s="19">
        <v>2016</v>
      </c>
      <c r="O49" s="19">
        <v>2015</v>
      </c>
      <c r="P49" s="19">
        <v>2015</v>
      </c>
      <c r="Q49" s="19">
        <v>2014</v>
      </c>
      <c r="R49" s="19" t="s">
        <v>14</v>
      </c>
      <c r="S49" s="19">
        <v>2016</v>
      </c>
      <c r="T49" s="19">
        <v>2013</v>
      </c>
      <c r="U49" s="19">
        <v>2014</v>
      </c>
      <c r="V49" s="19" t="s">
        <v>14</v>
      </c>
      <c r="W49" s="19">
        <v>2015</v>
      </c>
      <c r="X49" s="19" t="s">
        <v>14</v>
      </c>
      <c r="Y49" s="19">
        <v>2010</v>
      </c>
      <c r="Z49" s="19">
        <v>2014</v>
      </c>
      <c r="AA49" s="19">
        <v>2014</v>
      </c>
      <c r="AB49" s="19">
        <v>2014</v>
      </c>
      <c r="AC49" s="19">
        <v>2014</v>
      </c>
      <c r="AD49" s="19">
        <v>2015</v>
      </c>
      <c r="AE49" s="19" t="s">
        <v>14</v>
      </c>
      <c r="AF49" s="19">
        <v>2014</v>
      </c>
      <c r="AG49" s="18">
        <v>2012</v>
      </c>
      <c r="AH49" s="19">
        <v>2014</v>
      </c>
      <c r="AI49" s="19">
        <v>2015</v>
      </c>
      <c r="AJ49" s="19">
        <v>2016</v>
      </c>
      <c r="AK49" s="20" t="s">
        <v>14</v>
      </c>
      <c r="AL49" s="20">
        <v>2015</v>
      </c>
      <c r="AM49" s="19">
        <v>2015</v>
      </c>
      <c r="AN49" s="19">
        <v>2014</v>
      </c>
      <c r="AO49" s="19">
        <v>2014</v>
      </c>
      <c r="AP49" s="19">
        <v>2014</v>
      </c>
      <c r="AQ49" s="19">
        <v>2014</v>
      </c>
      <c r="AR49" s="19">
        <v>2015</v>
      </c>
      <c r="AS49" s="19">
        <v>2014</v>
      </c>
      <c r="AT49" s="19">
        <v>2015</v>
      </c>
      <c r="AU49" s="19">
        <v>2012</v>
      </c>
      <c r="AV49" s="19" t="s">
        <v>14</v>
      </c>
      <c r="AW49" s="19">
        <v>2014</v>
      </c>
      <c r="AX49" s="19">
        <v>2014</v>
      </c>
      <c r="AY49" s="19">
        <v>2014</v>
      </c>
      <c r="AZ49" s="19">
        <v>2015</v>
      </c>
      <c r="BA49" s="19">
        <v>2015</v>
      </c>
      <c r="BB49" s="19">
        <v>2015</v>
      </c>
      <c r="BC49" s="19">
        <v>2015</v>
      </c>
      <c r="BD49" s="19">
        <v>2014</v>
      </c>
      <c r="BE49" s="19">
        <v>2014</v>
      </c>
      <c r="BF49" s="9"/>
    </row>
    <row r="50" spans="1:58" x14ac:dyDescent="0.25">
      <c r="A50" s="13" t="s">
        <v>445</v>
      </c>
      <c r="B50" s="178" t="s">
        <v>7019</v>
      </c>
      <c r="C50" s="17">
        <v>2014</v>
      </c>
      <c r="D50" s="17">
        <v>2014</v>
      </c>
      <c r="E50" s="17">
        <v>2014</v>
      </c>
      <c r="F50" s="17">
        <v>2014</v>
      </c>
      <c r="G50" s="17">
        <v>2014</v>
      </c>
      <c r="H50" s="17">
        <v>2014</v>
      </c>
      <c r="I50" s="17">
        <v>2014</v>
      </c>
      <c r="J50" s="17">
        <v>2015</v>
      </c>
      <c r="K50" s="17">
        <v>2015</v>
      </c>
      <c r="L50" s="17">
        <v>2015</v>
      </c>
      <c r="M50" s="19">
        <v>2016</v>
      </c>
      <c r="N50" s="19">
        <v>2016</v>
      </c>
      <c r="O50" s="19">
        <v>2015</v>
      </c>
      <c r="P50" s="19">
        <v>2015</v>
      </c>
      <c r="Q50" s="19">
        <v>2014</v>
      </c>
      <c r="R50" s="19">
        <v>2006</v>
      </c>
      <c r="S50" s="19">
        <v>2016</v>
      </c>
      <c r="T50" s="19">
        <v>2013</v>
      </c>
      <c r="U50" s="19">
        <v>2014</v>
      </c>
      <c r="V50" s="19" t="s">
        <v>14</v>
      </c>
      <c r="W50" s="19">
        <v>2015</v>
      </c>
      <c r="X50" s="19">
        <v>2012</v>
      </c>
      <c r="Y50" s="19">
        <v>2010</v>
      </c>
      <c r="Z50" s="19">
        <v>2014</v>
      </c>
      <c r="AA50" s="19">
        <v>2014</v>
      </c>
      <c r="AB50" s="19">
        <v>2014</v>
      </c>
      <c r="AC50" s="19">
        <v>2014</v>
      </c>
      <c r="AD50" s="19">
        <v>2015</v>
      </c>
      <c r="AE50" s="19">
        <v>2012</v>
      </c>
      <c r="AF50" s="19" t="s">
        <v>14</v>
      </c>
      <c r="AG50" s="18">
        <v>2012</v>
      </c>
      <c r="AH50" s="19">
        <v>2014</v>
      </c>
      <c r="AI50" s="19">
        <v>2015</v>
      </c>
      <c r="AJ50" s="19">
        <v>2016</v>
      </c>
      <c r="AK50" s="20" t="s">
        <v>14</v>
      </c>
      <c r="AL50" s="20">
        <v>2016</v>
      </c>
      <c r="AM50" s="19">
        <v>2015</v>
      </c>
      <c r="AN50" s="19">
        <v>2014</v>
      </c>
      <c r="AO50" s="19">
        <v>2014</v>
      </c>
      <c r="AP50" s="19" t="s">
        <v>14</v>
      </c>
      <c r="AQ50" s="19" t="s">
        <v>14</v>
      </c>
      <c r="AR50" s="19">
        <v>2011</v>
      </c>
      <c r="AS50" s="19">
        <v>2014</v>
      </c>
      <c r="AT50" s="19">
        <v>2015</v>
      </c>
      <c r="AU50" s="19">
        <v>2012</v>
      </c>
      <c r="AV50" s="19" t="s">
        <v>14</v>
      </c>
      <c r="AW50" s="19">
        <v>2014</v>
      </c>
      <c r="AX50" s="19">
        <v>2014</v>
      </c>
      <c r="AY50" s="19">
        <v>2014</v>
      </c>
      <c r="AZ50" s="19">
        <v>2015</v>
      </c>
      <c r="BA50" s="19">
        <v>2015</v>
      </c>
      <c r="BB50" s="19">
        <v>2013</v>
      </c>
      <c r="BC50" s="19">
        <v>2015</v>
      </c>
      <c r="BD50" s="19">
        <v>2014</v>
      </c>
      <c r="BE50" s="19">
        <v>2014</v>
      </c>
      <c r="BF50" s="9"/>
    </row>
    <row r="51" spans="1:58" x14ac:dyDescent="0.25">
      <c r="A51" s="13" t="s">
        <v>7020</v>
      </c>
      <c r="B51" s="178" t="s">
        <v>7021</v>
      </c>
      <c r="C51" s="17">
        <v>2014</v>
      </c>
      <c r="D51" s="17">
        <v>2014</v>
      </c>
      <c r="E51" s="17">
        <v>2014</v>
      </c>
      <c r="F51" s="17">
        <v>2014</v>
      </c>
      <c r="G51" s="17">
        <v>2014</v>
      </c>
      <c r="H51" s="17">
        <v>2014</v>
      </c>
      <c r="I51" s="17">
        <v>2014</v>
      </c>
      <c r="J51" s="17">
        <v>2015</v>
      </c>
      <c r="K51" s="17">
        <v>2015</v>
      </c>
      <c r="L51" s="17">
        <v>2015</v>
      </c>
      <c r="M51" s="19">
        <v>2016</v>
      </c>
      <c r="N51" s="19">
        <v>2016</v>
      </c>
      <c r="O51" s="19">
        <v>2015</v>
      </c>
      <c r="P51" s="19">
        <v>2015</v>
      </c>
      <c r="Q51" s="19">
        <v>2014</v>
      </c>
      <c r="R51" s="19" t="s">
        <v>14</v>
      </c>
      <c r="S51" s="19">
        <v>2016</v>
      </c>
      <c r="T51" s="19">
        <v>2013</v>
      </c>
      <c r="U51" s="19">
        <v>2014</v>
      </c>
      <c r="V51" s="19">
        <v>2014</v>
      </c>
      <c r="W51" s="19">
        <v>2015</v>
      </c>
      <c r="X51" s="19" t="s">
        <v>14</v>
      </c>
      <c r="Y51" s="19">
        <v>2011</v>
      </c>
      <c r="Z51" s="19">
        <v>2014</v>
      </c>
      <c r="AA51" s="19">
        <v>2014</v>
      </c>
      <c r="AB51" s="19" t="s">
        <v>14</v>
      </c>
      <c r="AC51" s="19">
        <v>2014</v>
      </c>
      <c r="AD51" s="19">
        <v>2015</v>
      </c>
      <c r="AE51" s="19" t="s">
        <v>14</v>
      </c>
      <c r="AF51" s="19" t="s">
        <v>14</v>
      </c>
      <c r="AG51" s="18" t="s">
        <v>14</v>
      </c>
      <c r="AH51" s="19">
        <v>2014</v>
      </c>
      <c r="AI51" s="19">
        <v>2015</v>
      </c>
      <c r="AJ51" s="19">
        <v>2016</v>
      </c>
      <c r="AK51" s="20" t="s">
        <v>14</v>
      </c>
      <c r="AL51" s="20">
        <v>2015</v>
      </c>
      <c r="AM51" s="19">
        <v>2015</v>
      </c>
      <c r="AN51" s="19">
        <v>2014</v>
      </c>
      <c r="AO51" s="19">
        <v>2014</v>
      </c>
      <c r="AP51" s="19" t="s">
        <v>14</v>
      </c>
      <c r="AQ51" s="19" t="s">
        <v>14</v>
      </c>
      <c r="AR51" s="19" t="s">
        <v>14</v>
      </c>
      <c r="AS51" s="19">
        <v>2014</v>
      </c>
      <c r="AT51" s="19">
        <v>2015</v>
      </c>
      <c r="AU51" s="19">
        <v>2012</v>
      </c>
      <c r="AV51" s="19" t="s">
        <v>14</v>
      </c>
      <c r="AW51" s="19">
        <v>2014</v>
      </c>
      <c r="AX51" s="19">
        <v>2014</v>
      </c>
      <c r="AY51" s="19">
        <v>2014</v>
      </c>
      <c r="AZ51" s="19">
        <v>2007</v>
      </c>
      <c r="BA51" s="19">
        <v>2007</v>
      </c>
      <c r="BB51" s="19">
        <v>2015</v>
      </c>
      <c r="BC51" s="19">
        <v>2015</v>
      </c>
      <c r="BD51" s="19">
        <v>2014</v>
      </c>
      <c r="BE51" s="19">
        <v>2014</v>
      </c>
      <c r="BF51" s="9"/>
    </row>
    <row r="52" spans="1:58" x14ac:dyDescent="0.25">
      <c r="A52" s="13" t="s">
        <v>7024</v>
      </c>
      <c r="B52" s="178" t="s">
        <v>7025</v>
      </c>
      <c r="C52" s="17">
        <v>2014</v>
      </c>
      <c r="D52" s="17">
        <v>2014</v>
      </c>
      <c r="E52" s="17">
        <v>2014</v>
      </c>
      <c r="F52" s="17">
        <v>2014</v>
      </c>
      <c r="G52" s="17">
        <v>2014</v>
      </c>
      <c r="H52" s="17">
        <v>2014</v>
      </c>
      <c r="I52" s="17">
        <v>2014</v>
      </c>
      <c r="J52" s="17">
        <v>2015</v>
      </c>
      <c r="K52" s="17">
        <v>2015</v>
      </c>
      <c r="L52" s="17">
        <v>2015</v>
      </c>
      <c r="M52" s="19">
        <v>2016</v>
      </c>
      <c r="N52" s="19">
        <v>2016</v>
      </c>
      <c r="O52" s="19">
        <v>2015</v>
      </c>
      <c r="P52" s="19">
        <v>2015</v>
      </c>
      <c r="Q52" s="19">
        <v>2014</v>
      </c>
      <c r="R52" s="19">
        <v>2013</v>
      </c>
      <c r="S52" s="19">
        <v>2016</v>
      </c>
      <c r="T52" s="19">
        <v>2013</v>
      </c>
      <c r="U52" s="19">
        <v>2014</v>
      </c>
      <c r="V52" s="19">
        <v>2014</v>
      </c>
      <c r="W52" s="19">
        <v>2015</v>
      </c>
      <c r="X52" s="19">
        <v>2013</v>
      </c>
      <c r="Y52" s="19">
        <v>2012</v>
      </c>
      <c r="Z52" s="19">
        <v>2014</v>
      </c>
      <c r="AA52" s="19">
        <v>2014</v>
      </c>
      <c r="AB52" s="19">
        <v>2014</v>
      </c>
      <c r="AC52" s="19">
        <v>2014</v>
      </c>
      <c r="AD52" s="19">
        <v>2015</v>
      </c>
      <c r="AE52" s="19">
        <v>2012</v>
      </c>
      <c r="AF52" s="19">
        <v>2014</v>
      </c>
      <c r="AG52" s="18">
        <v>2013</v>
      </c>
      <c r="AH52" s="19">
        <v>2014</v>
      </c>
      <c r="AI52" s="19">
        <v>2015</v>
      </c>
      <c r="AJ52" s="19">
        <v>2016</v>
      </c>
      <c r="AK52" s="20" t="s">
        <v>14</v>
      </c>
      <c r="AL52" s="20">
        <v>2015</v>
      </c>
      <c r="AM52" s="19">
        <v>2015</v>
      </c>
      <c r="AN52" s="19">
        <v>2014</v>
      </c>
      <c r="AO52" s="19">
        <v>2014</v>
      </c>
      <c r="AP52" s="19">
        <v>2014</v>
      </c>
      <c r="AQ52" s="19">
        <v>2014</v>
      </c>
      <c r="AR52" s="19">
        <v>2015</v>
      </c>
      <c r="AS52" s="19">
        <v>2014</v>
      </c>
      <c r="AT52" s="19">
        <v>2015</v>
      </c>
      <c r="AU52" s="19">
        <v>2012</v>
      </c>
      <c r="AV52" s="19">
        <v>2013</v>
      </c>
      <c r="AW52" s="19">
        <v>2014</v>
      </c>
      <c r="AX52" s="19">
        <v>2014</v>
      </c>
      <c r="AY52" s="19">
        <v>2014</v>
      </c>
      <c r="AZ52" s="19">
        <v>2015</v>
      </c>
      <c r="BA52" s="19">
        <v>2015</v>
      </c>
      <c r="BB52" s="19">
        <v>2015</v>
      </c>
      <c r="BC52" s="19">
        <v>2015</v>
      </c>
      <c r="BD52" s="19">
        <v>2014</v>
      </c>
      <c r="BE52" s="19">
        <v>2014</v>
      </c>
      <c r="BF52" s="9"/>
    </row>
    <row r="53" spans="1:58" x14ac:dyDescent="0.25">
      <c r="A53" s="13" t="s">
        <v>462</v>
      </c>
      <c r="B53" s="178" t="s">
        <v>7027</v>
      </c>
      <c r="C53" s="17">
        <v>2014</v>
      </c>
      <c r="D53" s="17">
        <v>2014</v>
      </c>
      <c r="E53" s="17">
        <v>2014</v>
      </c>
      <c r="F53" s="17">
        <v>2014</v>
      </c>
      <c r="G53" s="17">
        <v>2014</v>
      </c>
      <c r="H53" s="17">
        <v>2014</v>
      </c>
      <c r="I53" s="17">
        <v>2014</v>
      </c>
      <c r="J53" s="17">
        <v>2015</v>
      </c>
      <c r="K53" s="17">
        <v>2015</v>
      </c>
      <c r="L53" s="17">
        <v>2015</v>
      </c>
      <c r="M53" s="19">
        <v>2016</v>
      </c>
      <c r="N53" s="19">
        <v>2016</v>
      </c>
      <c r="O53" s="19">
        <v>2015</v>
      </c>
      <c r="P53" s="19">
        <v>2015</v>
      </c>
      <c r="Q53" s="19">
        <v>2014</v>
      </c>
      <c r="R53" s="19">
        <v>2014</v>
      </c>
      <c r="S53" s="19">
        <v>2016</v>
      </c>
      <c r="T53" s="19">
        <v>2013</v>
      </c>
      <c r="U53" s="19">
        <v>2014</v>
      </c>
      <c r="V53" s="19">
        <v>2014</v>
      </c>
      <c r="W53" s="19">
        <v>2015</v>
      </c>
      <c r="X53" s="19">
        <v>2012</v>
      </c>
      <c r="Y53" s="19">
        <v>2011</v>
      </c>
      <c r="Z53" s="19">
        <v>2014</v>
      </c>
      <c r="AA53" s="19">
        <v>2014</v>
      </c>
      <c r="AB53" s="19">
        <v>2014</v>
      </c>
      <c r="AC53" s="19">
        <v>2014</v>
      </c>
      <c r="AD53" s="19">
        <v>2015</v>
      </c>
      <c r="AE53" s="19">
        <v>2012</v>
      </c>
      <c r="AF53" s="19">
        <v>2014</v>
      </c>
      <c r="AG53" s="18">
        <v>2013</v>
      </c>
      <c r="AH53" s="19">
        <v>2014</v>
      </c>
      <c r="AI53" s="19">
        <v>2015</v>
      </c>
      <c r="AJ53" s="19">
        <v>2016</v>
      </c>
      <c r="AK53" s="20" t="s">
        <v>14</v>
      </c>
      <c r="AL53" s="20">
        <v>2015</v>
      </c>
      <c r="AM53" s="19">
        <v>2015</v>
      </c>
      <c r="AN53" s="19">
        <v>2014</v>
      </c>
      <c r="AO53" s="19">
        <v>2014</v>
      </c>
      <c r="AP53" s="19">
        <v>2014</v>
      </c>
      <c r="AQ53" s="19">
        <v>2014</v>
      </c>
      <c r="AR53" s="19">
        <v>2015</v>
      </c>
      <c r="AS53" s="19">
        <v>2014</v>
      </c>
      <c r="AT53" s="19">
        <v>2015</v>
      </c>
      <c r="AU53" s="19">
        <v>2012</v>
      </c>
      <c r="AV53" s="19">
        <v>2013</v>
      </c>
      <c r="AW53" s="19">
        <v>2014</v>
      </c>
      <c r="AX53" s="19">
        <v>2014</v>
      </c>
      <c r="AY53" s="19">
        <v>2014</v>
      </c>
      <c r="AZ53" s="19">
        <v>2015</v>
      </c>
      <c r="BA53" s="19">
        <v>2015</v>
      </c>
      <c r="BB53" s="19">
        <v>2015</v>
      </c>
      <c r="BC53" s="19">
        <v>2015</v>
      </c>
      <c r="BD53" s="19">
        <v>2014</v>
      </c>
      <c r="BE53" s="19">
        <v>2014</v>
      </c>
      <c r="BF53" s="9"/>
    </row>
    <row r="54" spans="1:58" x14ac:dyDescent="0.25">
      <c r="A54" s="13" t="s">
        <v>247</v>
      </c>
      <c r="B54" s="178" t="s">
        <v>7028</v>
      </c>
      <c r="C54" s="17">
        <v>2014</v>
      </c>
      <c r="D54" s="17">
        <v>2014</v>
      </c>
      <c r="E54" s="17">
        <v>2014</v>
      </c>
      <c r="F54" s="17">
        <v>2014</v>
      </c>
      <c r="G54" s="17">
        <v>2014</v>
      </c>
      <c r="H54" s="17">
        <v>2014</v>
      </c>
      <c r="I54" s="17">
        <v>2014</v>
      </c>
      <c r="J54" s="17">
        <v>2015</v>
      </c>
      <c r="K54" s="17">
        <v>2015</v>
      </c>
      <c r="L54" s="17">
        <v>2015</v>
      </c>
      <c r="M54" s="19">
        <v>2016</v>
      </c>
      <c r="N54" s="19">
        <v>2016</v>
      </c>
      <c r="O54" s="19">
        <v>2015</v>
      </c>
      <c r="P54" s="19">
        <v>2015</v>
      </c>
      <c r="Q54" s="19">
        <v>2014</v>
      </c>
      <c r="R54" s="19">
        <v>2014</v>
      </c>
      <c r="S54" s="19">
        <v>2016</v>
      </c>
      <c r="T54" s="19">
        <v>2013</v>
      </c>
      <c r="U54" s="19">
        <v>2014</v>
      </c>
      <c r="V54" s="19">
        <v>2014</v>
      </c>
      <c r="W54" s="19">
        <v>2015</v>
      </c>
      <c r="X54" s="19">
        <v>2014</v>
      </c>
      <c r="Y54" s="19">
        <v>2010</v>
      </c>
      <c r="Z54" s="19">
        <v>2014</v>
      </c>
      <c r="AA54" s="19">
        <v>2014</v>
      </c>
      <c r="AB54" s="19">
        <v>2014</v>
      </c>
      <c r="AC54" s="19">
        <v>2014</v>
      </c>
      <c r="AD54" s="19">
        <v>2015</v>
      </c>
      <c r="AE54" s="19" t="s">
        <v>14</v>
      </c>
      <c r="AF54" s="19">
        <v>2014</v>
      </c>
      <c r="AG54" s="18">
        <v>2008</v>
      </c>
      <c r="AH54" s="19">
        <v>2014</v>
      </c>
      <c r="AI54" s="19">
        <v>2015</v>
      </c>
      <c r="AJ54" s="19">
        <v>2016</v>
      </c>
      <c r="AK54" s="20">
        <v>2015</v>
      </c>
      <c r="AL54" s="20">
        <v>2016</v>
      </c>
      <c r="AM54" s="19">
        <v>2015</v>
      </c>
      <c r="AN54" s="19">
        <v>2014</v>
      </c>
      <c r="AO54" s="19">
        <v>2014</v>
      </c>
      <c r="AP54" s="19">
        <v>2014</v>
      </c>
      <c r="AQ54" s="19">
        <v>2014</v>
      </c>
      <c r="AR54" s="19">
        <v>2015</v>
      </c>
      <c r="AS54" s="19">
        <v>2014</v>
      </c>
      <c r="AT54" s="19">
        <v>2015</v>
      </c>
      <c r="AU54" s="19">
        <v>2012</v>
      </c>
      <c r="AV54" s="19">
        <v>2013</v>
      </c>
      <c r="AW54" s="19">
        <v>2014</v>
      </c>
      <c r="AX54" s="19">
        <v>2014</v>
      </c>
      <c r="AY54" s="19">
        <v>2014</v>
      </c>
      <c r="AZ54" s="19">
        <v>2015</v>
      </c>
      <c r="BA54" s="19">
        <v>2015</v>
      </c>
      <c r="BB54" s="19">
        <v>2015</v>
      </c>
      <c r="BC54" s="19">
        <v>2015</v>
      </c>
      <c r="BD54" s="19">
        <v>2014</v>
      </c>
      <c r="BE54" s="19">
        <v>2014</v>
      </c>
      <c r="BF54" s="9"/>
    </row>
    <row r="55" spans="1:58" x14ac:dyDescent="0.25">
      <c r="A55" s="13" t="s">
        <v>378</v>
      </c>
      <c r="B55" s="178" t="s">
        <v>7197</v>
      </c>
      <c r="C55" s="17">
        <v>2014</v>
      </c>
      <c r="D55" s="17">
        <v>2014</v>
      </c>
      <c r="E55" s="17">
        <v>2014</v>
      </c>
      <c r="F55" s="17">
        <v>2014</v>
      </c>
      <c r="G55" s="17">
        <v>2014</v>
      </c>
      <c r="H55" s="17">
        <v>2014</v>
      </c>
      <c r="I55" s="17">
        <v>2014</v>
      </c>
      <c r="J55" s="17">
        <v>2015</v>
      </c>
      <c r="K55" s="17">
        <v>2015</v>
      </c>
      <c r="L55" s="17">
        <v>2015</v>
      </c>
      <c r="M55" s="19">
        <v>2016</v>
      </c>
      <c r="N55" s="19">
        <v>2016</v>
      </c>
      <c r="O55" s="19">
        <v>2015</v>
      </c>
      <c r="P55" s="19">
        <v>2015</v>
      </c>
      <c r="Q55" s="19">
        <v>2014</v>
      </c>
      <c r="R55" s="19" t="s">
        <v>14</v>
      </c>
      <c r="S55" s="19">
        <v>2016</v>
      </c>
      <c r="T55" s="19">
        <v>2013</v>
      </c>
      <c r="U55" s="19">
        <v>2014</v>
      </c>
      <c r="V55" s="19">
        <v>2014</v>
      </c>
      <c r="W55" s="19">
        <v>2015</v>
      </c>
      <c r="X55" s="19">
        <v>2008</v>
      </c>
      <c r="Y55" s="19">
        <v>2010</v>
      </c>
      <c r="Z55" s="19">
        <v>2014</v>
      </c>
      <c r="AA55" s="19">
        <v>2014</v>
      </c>
      <c r="AB55" s="19">
        <v>2014</v>
      </c>
      <c r="AC55" s="19">
        <v>2014</v>
      </c>
      <c r="AD55" s="19">
        <v>2015</v>
      </c>
      <c r="AE55" s="19">
        <v>2012</v>
      </c>
      <c r="AF55" s="19">
        <v>2014</v>
      </c>
      <c r="AG55" s="18">
        <v>2013</v>
      </c>
      <c r="AH55" s="19">
        <v>2014</v>
      </c>
      <c r="AI55" s="19">
        <v>2015</v>
      </c>
      <c r="AJ55" s="19">
        <v>2016</v>
      </c>
      <c r="AK55" s="20">
        <v>2015</v>
      </c>
      <c r="AL55" s="20">
        <v>2015</v>
      </c>
      <c r="AM55" s="19">
        <v>2015</v>
      </c>
      <c r="AN55" s="19">
        <v>2014</v>
      </c>
      <c r="AO55" s="19">
        <v>2014</v>
      </c>
      <c r="AP55" s="19">
        <v>2014</v>
      </c>
      <c r="AQ55" s="19">
        <v>2014</v>
      </c>
      <c r="AR55" s="19">
        <v>2009</v>
      </c>
      <c r="AS55" s="19">
        <v>2014</v>
      </c>
      <c r="AT55" s="19">
        <v>2015</v>
      </c>
      <c r="AU55" s="19">
        <v>2012</v>
      </c>
      <c r="AV55" s="19">
        <v>2013</v>
      </c>
      <c r="AW55" s="19">
        <v>2014</v>
      </c>
      <c r="AX55" s="19">
        <v>2014</v>
      </c>
      <c r="AY55" s="19">
        <v>2014</v>
      </c>
      <c r="AZ55" s="19">
        <v>2015</v>
      </c>
      <c r="BA55" s="19">
        <v>2015</v>
      </c>
      <c r="BB55" s="19">
        <v>2015</v>
      </c>
      <c r="BC55" s="19">
        <v>2015</v>
      </c>
      <c r="BD55" s="19">
        <v>2014</v>
      </c>
      <c r="BE55" s="19">
        <v>2014</v>
      </c>
      <c r="BF55" s="9"/>
    </row>
    <row r="56" spans="1:58" x14ac:dyDescent="0.25">
      <c r="A56" s="13" t="s">
        <v>7056</v>
      </c>
      <c r="B56" s="178" t="s">
        <v>7057</v>
      </c>
      <c r="C56" s="17">
        <v>2014</v>
      </c>
      <c r="D56" s="17">
        <v>2014</v>
      </c>
      <c r="E56" s="17">
        <v>2014</v>
      </c>
      <c r="F56" s="17">
        <v>2014</v>
      </c>
      <c r="G56" s="17">
        <v>2014</v>
      </c>
      <c r="H56" s="17">
        <v>2014</v>
      </c>
      <c r="I56" s="17">
        <v>2014</v>
      </c>
      <c r="J56" s="17">
        <v>2015</v>
      </c>
      <c r="K56" s="17">
        <v>2015</v>
      </c>
      <c r="L56" s="17">
        <v>2015</v>
      </c>
      <c r="M56" s="19">
        <v>2016</v>
      </c>
      <c r="N56" s="19">
        <v>2016</v>
      </c>
      <c r="O56" s="19">
        <v>2015</v>
      </c>
      <c r="P56" s="19">
        <v>2015</v>
      </c>
      <c r="Q56" s="19">
        <v>2014</v>
      </c>
      <c r="R56" s="19" t="s">
        <v>14</v>
      </c>
      <c r="S56" s="19">
        <v>2016</v>
      </c>
      <c r="T56" s="19">
        <v>2013</v>
      </c>
      <c r="U56" s="19">
        <v>2014</v>
      </c>
      <c r="V56" s="19">
        <v>2014</v>
      </c>
      <c r="W56" s="19">
        <v>2015</v>
      </c>
      <c r="X56" s="19">
        <v>2010</v>
      </c>
      <c r="Y56" s="19" t="s">
        <v>14</v>
      </c>
      <c r="Z56" s="19">
        <v>2014</v>
      </c>
      <c r="AA56" s="19">
        <v>2014</v>
      </c>
      <c r="AB56" s="19">
        <v>2014</v>
      </c>
      <c r="AC56" s="19">
        <v>2014</v>
      </c>
      <c r="AD56" s="19">
        <v>2015</v>
      </c>
      <c r="AE56" s="19">
        <v>2012</v>
      </c>
      <c r="AF56" s="19" t="s">
        <v>14</v>
      </c>
      <c r="AG56" s="18" t="s">
        <v>14</v>
      </c>
      <c r="AH56" s="19">
        <v>2014</v>
      </c>
      <c r="AI56" s="19">
        <v>2015</v>
      </c>
      <c r="AJ56" s="19">
        <v>2016</v>
      </c>
      <c r="AK56" s="20" t="s">
        <v>14</v>
      </c>
      <c r="AL56" s="20">
        <v>2015</v>
      </c>
      <c r="AM56" s="19">
        <v>2015</v>
      </c>
      <c r="AN56" s="19">
        <v>2014</v>
      </c>
      <c r="AO56" s="19">
        <v>2014</v>
      </c>
      <c r="AP56" s="19" t="s">
        <v>14</v>
      </c>
      <c r="AQ56" s="19" t="s">
        <v>14</v>
      </c>
      <c r="AR56" s="19" t="s">
        <v>14</v>
      </c>
      <c r="AS56" s="19">
        <v>2014</v>
      </c>
      <c r="AT56" s="19">
        <v>2013</v>
      </c>
      <c r="AU56" s="19">
        <v>2012</v>
      </c>
      <c r="AV56" s="19">
        <v>2013</v>
      </c>
      <c r="AW56" s="19">
        <v>2014</v>
      </c>
      <c r="AX56" s="19">
        <v>2014</v>
      </c>
      <c r="AY56" s="19">
        <v>2014</v>
      </c>
      <c r="AZ56" s="19">
        <v>2015</v>
      </c>
      <c r="BA56" s="19">
        <v>2015</v>
      </c>
      <c r="BB56" s="19">
        <v>2015</v>
      </c>
      <c r="BC56" s="19">
        <v>2015</v>
      </c>
      <c r="BD56" s="19">
        <v>2014</v>
      </c>
      <c r="BE56" s="19">
        <v>2014</v>
      </c>
      <c r="BF56" s="9"/>
    </row>
    <row r="57" spans="1:58" x14ac:dyDescent="0.25">
      <c r="A57" s="13" t="s">
        <v>357</v>
      </c>
      <c r="B57" s="178" t="s">
        <v>7029</v>
      </c>
      <c r="C57" s="17">
        <v>2014</v>
      </c>
      <c r="D57" s="17">
        <v>2014</v>
      </c>
      <c r="E57" s="17">
        <v>2014</v>
      </c>
      <c r="F57" s="17">
        <v>2014</v>
      </c>
      <c r="G57" s="17">
        <v>2014</v>
      </c>
      <c r="H57" s="17">
        <v>2014</v>
      </c>
      <c r="I57" s="17">
        <v>2014</v>
      </c>
      <c r="J57" s="17">
        <v>2015</v>
      </c>
      <c r="K57" s="17">
        <v>2015</v>
      </c>
      <c r="L57" s="17">
        <v>2015</v>
      </c>
      <c r="M57" s="19">
        <v>2016</v>
      </c>
      <c r="N57" s="19">
        <v>2016</v>
      </c>
      <c r="O57" s="19">
        <v>2015</v>
      </c>
      <c r="P57" s="19">
        <v>2015</v>
      </c>
      <c r="Q57" s="19">
        <v>2014</v>
      </c>
      <c r="R57" s="19" t="s">
        <v>14</v>
      </c>
      <c r="S57" s="19">
        <v>2016</v>
      </c>
      <c r="T57" s="19">
        <v>2013</v>
      </c>
      <c r="U57" s="19">
        <v>2014</v>
      </c>
      <c r="V57" s="19" t="s">
        <v>14</v>
      </c>
      <c r="W57" s="19">
        <v>2015</v>
      </c>
      <c r="X57" s="19">
        <v>2010</v>
      </c>
      <c r="Y57" s="19" t="s">
        <v>14</v>
      </c>
      <c r="Z57" s="19">
        <v>2014</v>
      </c>
      <c r="AA57" s="19">
        <v>2014</v>
      </c>
      <c r="AB57" s="19">
        <v>2014</v>
      </c>
      <c r="AC57" s="19">
        <v>2014</v>
      </c>
      <c r="AD57" s="19">
        <v>2015</v>
      </c>
      <c r="AE57" s="19">
        <v>2012</v>
      </c>
      <c r="AF57" s="19" t="s">
        <v>14</v>
      </c>
      <c r="AG57" s="18" t="s">
        <v>14</v>
      </c>
      <c r="AH57" s="19">
        <v>2014</v>
      </c>
      <c r="AI57" s="19">
        <v>2015</v>
      </c>
      <c r="AJ57" s="19">
        <v>2016</v>
      </c>
      <c r="AK57" s="20" t="s">
        <v>14</v>
      </c>
      <c r="AL57" s="20">
        <v>2015</v>
      </c>
      <c r="AM57" s="19">
        <v>2015</v>
      </c>
      <c r="AN57" s="19">
        <v>2014</v>
      </c>
      <c r="AO57" s="19">
        <v>2014</v>
      </c>
      <c r="AP57" s="19" t="s">
        <v>14</v>
      </c>
      <c r="AQ57" s="19" t="s">
        <v>14</v>
      </c>
      <c r="AR57" s="19" t="s">
        <v>14</v>
      </c>
      <c r="AS57" s="19">
        <v>2014</v>
      </c>
      <c r="AT57" s="19">
        <v>2015</v>
      </c>
      <c r="AU57" s="19">
        <v>2012</v>
      </c>
      <c r="AV57" s="19">
        <v>2013</v>
      </c>
      <c r="AW57" s="19">
        <v>2014</v>
      </c>
      <c r="AX57" s="19">
        <v>2014</v>
      </c>
      <c r="AY57" s="19">
        <v>2014</v>
      </c>
      <c r="AZ57" s="19">
        <v>2015</v>
      </c>
      <c r="BA57" s="19">
        <v>2015</v>
      </c>
      <c r="BB57" s="19">
        <v>2011</v>
      </c>
      <c r="BC57" s="19">
        <v>2011</v>
      </c>
      <c r="BD57" s="19">
        <v>2014</v>
      </c>
      <c r="BE57" s="19">
        <v>2014</v>
      </c>
      <c r="BF57" s="9"/>
    </row>
    <row r="58" spans="1:58" x14ac:dyDescent="0.25">
      <c r="A58" s="13" t="s">
        <v>7031</v>
      </c>
      <c r="B58" s="178" t="s">
        <v>7032</v>
      </c>
      <c r="C58" s="17">
        <v>2014</v>
      </c>
      <c r="D58" s="17">
        <v>2014</v>
      </c>
      <c r="E58" s="17">
        <v>2014</v>
      </c>
      <c r="F58" s="17">
        <v>2014</v>
      </c>
      <c r="G58" s="17">
        <v>2014</v>
      </c>
      <c r="H58" s="17">
        <v>2014</v>
      </c>
      <c r="I58" s="17">
        <v>2014</v>
      </c>
      <c r="J58" s="17">
        <v>2015</v>
      </c>
      <c r="K58" s="17">
        <v>2015</v>
      </c>
      <c r="L58" s="17">
        <v>2015</v>
      </c>
      <c r="M58" s="19">
        <v>2016</v>
      </c>
      <c r="N58" s="19">
        <v>2016</v>
      </c>
      <c r="O58" s="19">
        <v>2015</v>
      </c>
      <c r="P58" s="19">
        <v>2015</v>
      </c>
      <c r="Q58" s="19">
        <v>2014</v>
      </c>
      <c r="R58" s="19" t="s">
        <v>14</v>
      </c>
      <c r="S58" s="19">
        <v>2016</v>
      </c>
      <c r="T58" s="19">
        <v>2013</v>
      </c>
      <c r="U58" s="19">
        <v>2014</v>
      </c>
      <c r="V58" s="19" t="s">
        <v>14</v>
      </c>
      <c r="W58" s="19">
        <v>2015</v>
      </c>
      <c r="X58" s="19" t="s">
        <v>14</v>
      </c>
      <c r="Y58" s="19">
        <v>2012</v>
      </c>
      <c r="Z58" s="19">
        <v>2014</v>
      </c>
      <c r="AA58" s="19">
        <v>2014</v>
      </c>
      <c r="AB58" s="19">
        <v>2013</v>
      </c>
      <c r="AC58" s="19">
        <v>2014</v>
      </c>
      <c r="AD58" s="19">
        <v>2015</v>
      </c>
      <c r="AE58" s="19" t="s">
        <v>14</v>
      </c>
      <c r="AF58" s="19">
        <v>2014</v>
      </c>
      <c r="AG58" s="18">
        <v>2012</v>
      </c>
      <c r="AH58" s="19">
        <v>2014</v>
      </c>
      <c r="AI58" s="19">
        <v>2015</v>
      </c>
      <c r="AJ58" s="19">
        <v>2016</v>
      </c>
      <c r="AK58" s="20" t="s">
        <v>14</v>
      </c>
      <c r="AL58" s="20">
        <v>2015</v>
      </c>
      <c r="AM58" s="19">
        <v>2015</v>
      </c>
      <c r="AN58" s="19">
        <v>2014</v>
      </c>
      <c r="AO58" s="19">
        <v>2014</v>
      </c>
      <c r="AP58" s="19">
        <v>2014</v>
      </c>
      <c r="AQ58" s="19">
        <v>2014</v>
      </c>
      <c r="AR58" s="19" t="s">
        <v>14</v>
      </c>
      <c r="AS58" s="19">
        <v>2014</v>
      </c>
      <c r="AT58" s="19">
        <v>2015</v>
      </c>
      <c r="AU58" s="19">
        <v>2012</v>
      </c>
      <c r="AV58" s="19">
        <v>2011</v>
      </c>
      <c r="AW58" s="19">
        <v>2014</v>
      </c>
      <c r="AX58" s="19">
        <v>2014</v>
      </c>
      <c r="AY58" s="19">
        <v>2014</v>
      </c>
      <c r="AZ58" s="19">
        <v>2015</v>
      </c>
      <c r="BA58" s="19">
        <v>2015</v>
      </c>
      <c r="BB58" s="19">
        <v>2015</v>
      </c>
      <c r="BC58" s="19">
        <v>2015</v>
      </c>
      <c r="BD58" s="19">
        <v>2014</v>
      </c>
      <c r="BE58" s="19">
        <v>2014</v>
      </c>
      <c r="BF58" s="9"/>
    </row>
    <row r="59" spans="1:58" x14ac:dyDescent="0.25">
      <c r="A59" s="13" t="s">
        <v>573</v>
      </c>
      <c r="B59" s="178" t="s">
        <v>7033</v>
      </c>
      <c r="C59" s="17">
        <v>2014</v>
      </c>
      <c r="D59" s="17">
        <v>2014</v>
      </c>
      <c r="E59" s="17">
        <v>2014</v>
      </c>
      <c r="F59" s="17">
        <v>2014</v>
      </c>
      <c r="G59" s="17">
        <v>2014</v>
      </c>
      <c r="H59" s="17">
        <v>2014</v>
      </c>
      <c r="I59" s="17">
        <v>2014</v>
      </c>
      <c r="J59" s="17">
        <v>2015</v>
      </c>
      <c r="K59" s="17">
        <v>2015</v>
      </c>
      <c r="L59" s="17">
        <v>2015</v>
      </c>
      <c r="M59" s="19">
        <v>2016</v>
      </c>
      <c r="N59" s="19">
        <v>2016</v>
      </c>
      <c r="O59" s="19">
        <v>2015</v>
      </c>
      <c r="P59" s="19">
        <v>2015</v>
      </c>
      <c r="Q59" s="19">
        <v>2014</v>
      </c>
      <c r="R59" s="19">
        <v>2011</v>
      </c>
      <c r="S59" s="19">
        <v>2016</v>
      </c>
      <c r="T59" s="19">
        <v>2013</v>
      </c>
      <c r="U59" s="19">
        <v>2014</v>
      </c>
      <c r="V59" s="19">
        <v>2014</v>
      </c>
      <c r="W59" s="19">
        <v>2015</v>
      </c>
      <c r="X59" s="19">
        <v>2014</v>
      </c>
      <c r="Y59" s="19">
        <v>2010</v>
      </c>
      <c r="Z59" s="19">
        <v>2014</v>
      </c>
      <c r="AA59" s="19">
        <v>2014</v>
      </c>
      <c r="AB59" s="19">
        <v>2014</v>
      </c>
      <c r="AC59" s="19">
        <v>2014</v>
      </c>
      <c r="AD59" s="19">
        <v>2015</v>
      </c>
      <c r="AE59" s="19">
        <v>2012</v>
      </c>
      <c r="AF59" s="19">
        <v>2014</v>
      </c>
      <c r="AG59" s="18">
        <v>2010</v>
      </c>
      <c r="AH59" s="19">
        <v>2014</v>
      </c>
      <c r="AI59" s="19">
        <v>2015</v>
      </c>
      <c r="AJ59" s="19">
        <v>2016</v>
      </c>
      <c r="AK59" s="20">
        <v>2015</v>
      </c>
      <c r="AL59" s="20">
        <v>2016</v>
      </c>
      <c r="AM59" s="19">
        <v>2015</v>
      </c>
      <c r="AN59" s="19">
        <v>2014</v>
      </c>
      <c r="AO59" s="19">
        <v>2014</v>
      </c>
      <c r="AP59" s="19">
        <v>2014</v>
      </c>
      <c r="AQ59" s="19">
        <v>2014</v>
      </c>
      <c r="AR59" s="19">
        <v>2015</v>
      </c>
      <c r="AS59" s="19">
        <v>2014</v>
      </c>
      <c r="AT59" s="19">
        <v>2015</v>
      </c>
      <c r="AU59" s="19">
        <v>2012</v>
      </c>
      <c r="AV59" s="19">
        <v>2007</v>
      </c>
      <c r="AW59" s="19">
        <v>2014</v>
      </c>
      <c r="AX59" s="19">
        <v>2014</v>
      </c>
      <c r="AY59" s="19">
        <v>2014</v>
      </c>
      <c r="AZ59" s="19">
        <v>2015</v>
      </c>
      <c r="BA59" s="19">
        <v>2015</v>
      </c>
      <c r="BB59" s="19">
        <v>2015</v>
      </c>
      <c r="BC59" s="19">
        <v>2015</v>
      </c>
      <c r="BD59" s="19">
        <v>2014</v>
      </c>
      <c r="BE59" s="19">
        <v>2014</v>
      </c>
      <c r="BF59" s="9"/>
    </row>
    <row r="60" spans="1:58" x14ac:dyDescent="0.25">
      <c r="A60" s="13" t="s">
        <v>7036</v>
      </c>
      <c r="B60" s="178" t="s">
        <v>7037</v>
      </c>
      <c r="C60" s="17">
        <v>2014</v>
      </c>
      <c r="D60" s="17">
        <v>2014</v>
      </c>
      <c r="E60" s="17">
        <v>2014</v>
      </c>
      <c r="F60" s="17">
        <v>2014</v>
      </c>
      <c r="G60" s="17">
        <v>2014</v>
      </c>
      <c r="H60" s="17">
        <v>2014</v>
      </c>
      <c r="I60" s="17">
        <v>2014</v>
      </c>
      <c r="J60" s="17">
        <v>2015</v>
      </c>
      <c r="K60" s="17">
        <v>2015</v>
      </c>
      <c r="L60" s="17">
        <v>2015</v>
      </c>
      <c r="M60" s="19">
        <v>2016</v>
      </c>
      <c r="N60" s="19">
        <v>2016</v>
      </c>
      <c r="O60" s="19">
        <v>2015</v>
      </c>
      <c r="P60" s="19">
        <v>2015</v>
      </c>
      <c r="Q60" s="19">
        <v>2014</v>
      </c>
      <c r="R60" s="19" t="s">
        <v>14</v>
      </c>
      <c r="S60" s="19">
        <v>2016</v>
      </c>
      <c r="T60" s="19">
        <v>2013</v>
      </c>
      <c r="U60" s="19">
        <v>2014</v>
      </c>
      <c r="V60" s="19">
        <v>2014</v>
      </c>
      <c r="W60" s="19">
        <v>2015</v>
      </c>
      <c r="X60" s="19">
        <v>2004</v>
      </c>
      <c r="Y60" s="19">
        <v>2010</v>
      </c>
      <c r="Z60" s="19">
        <v>2014</v>
      </c>
      <c r="AA60" s="19">
        <v>2014</v>
      </c>
      <c r="AB60" s="19">
        <v>2014</v>
      </c>
      <c r="AC60" s="19">
        <v>2014</v>
      </c>
      <c r="AD60" s="19">
        <v>2015</v>
      </c>
      <c r="AE60" s="19" t="s">
        <v>14</v>
      </c>
      <c r="AF60" s="19">
        <v>2014</v>
      </c>
      <c r="AG60" s="18">
        <v>2008</v>
      </c>
      <c r="AH60" s="19">
        <v>2014</v>
      </c>
      <c r="AI60" s="19">
        <v>2015</v>
      </c>
      <c r="AJ60" s="19">
        <v>2016</v>
      </c>
      <c r="AK60" s="20" t="s">
        <v>14</v>
      </c>
      <c r="AL60" s="20">
        <v>2015</v>
      </c>
      <c r="AM60" s="19">
        <v>2015</v>
      </c>
      <c r="AN60" s="19">
        <v>2014</v>
      </c>
      <c r="AO60" s="19">
        <v>2014</v>
      </c>
      <c r="AP60" s="19">
        <v>2014</v>
      </c>
      <c r="AQ60" s="19">
        <v>2014</v>
      </c>
      <c r="AR60" s="19">
        <v>2015</v>
      </c>
      <c r="AS60" s="19">
        <v>2014</v>
      </c>
      <c r="AT60" s="19" t="s">
        <v>14</v>
      </c>
      <c r="AU60" s="19">
        <v>2012</v>
      </c>
      <c r="AV60" s="19" t="s">
        <v>14</v>
      </c>
      <c r="AW60" s="19">
        <v>2014</v>
      </c>
      <c r="AX60" s="19">
        <v>2014</v>
      </c>
      <c r="AY60" s="19">
        <v>2014</v>
      </c>
      <c r="AZ60" s="19">
        <v>2015</v>
      </c>
      <c r="BA60" s="19">
        <v>2015</v>
      </c>
      <c r="BB60" s="19">
        <v>2015</v>
      </c>
      <c r="BC60" s="19">
        <v>2015</v>
      </c>
      <c r="BD60" s="19">
        <v>2014</v>
      </c>
      <c r="BE60" s="19">
        <v>2014</v>
      </c>
      <c r="BF60" s="9"/>
    </row>
    <row r="61" spans="1:58" x14ac:dyDescent="0.25">
      <c r="A61" s="13" t="s">
        <v>7034</v>
      </c>
      <c r="B61" s="178" t="s">
        <v>7035</v>
      </c>
      <c r="C61" s="17">
        <v>2014</v>
      </c>
      <c r="D61" s="17">
        <v>2014</v>
      </c>
      <c r="E61" s="17">
        <v>2014</v>
      </c>
      <c r="F61" s="17">
        <v>2014</v>
      </c>
      <c r="G61" s="17">
        <v>2014</v>
      </c>
      <c r="H61" s="17">
        <v>2014</v>
      </c>
      <c r="I61" s="17">
        <v>2014</v>
      </c>
      <c r="J61" s="17">
        <v>2015</v>
      </c>
      <c r="K61" s="17">
        <v>2015</v>
      </c>
      <c r="L61" s="17">
        <v>2015</v>
      </c>
      <c r="M61" s="19">
        <v>2016</v>
      </c>
      <c r="N61" s="19">
        <v>2016</v>
      </c>
      <c r="O61" s="19">
        <v>2015</v>
      </c>
      <c r="P61" s="19">
        <v>2015</v>
      </c>
      <c r="Q61" s="19">
        <v>2014</v>
      </c>
      <c r="R61" s="19" t="s">
        <v>14</v>
      </c>
      <c r="S61" s="19">
        <v>2016</v>
      </c>
      <c r="T61" s="19">
        <v>2013</v>
      </c>
      <c r="U61" s="19">
        <v>2014</v>
      </c>
      <c r="V61" s="19" t="s">
        <v>14</v>
      </c>
      <c r="W61" s="19">
        <v>2015</v>
      </c>
      <c r="X61" s="19" t="s">
        <v>14</v>
      </c>
      <c r="Y61" s="19">
        <v>2010</v>
      </c>
      <c r="Z61" s="19">
        <v>2014</v>
      </c>
      <c r="AA61" s="19">
        <v>2014</v>
      </c>
      <c r="AB61" s="19" t="s">
        <v>14</v>
      </c>
      <c r="AC61" s="19">
        <v>2014</v>
      </c>
      <c r="AD61" s="19">
        <v>2015</v>
      </c>
      <c r="AE61" s="19" t="s">
        <v>14</v>
      </c>
      <c r="AF61" s="19">
        <v>2014</v>
      </c>
      <c r="AG61" s="18">
        <v>2012</v>
      </c>
      <c r="AH61" s="19">
        <v>2014</v>
      </c>
      <c r="AI61" s="19">
        <v>2015</v>
      </c>
      <c r="AJ61" s="19">
        <v>2016</v>
      </c>
      <c r="AK61" s="20" t="s">
        <v>14</v>
      </c>
      <c r="AL61" s="20">
        <v>2015</v>
      </c>
      <c r="AM61" s="19">
        <v>2015</v>
      </c>
      <c r="AN61" s="19">
        <v>2014</v>
      </c>
      <c r="AO61" s="19">
        <v>2014</v>
      </c>
      <c r="AP61" s="19">
        <v>2014</v>
      </c>
      <c r="AQ61" s="19">
        <v>2014</v>
      </c>
      <c r="AR61" s="19">
        <v>2015</v>
      </c>
      <c r="AS61" s="19">
        <v>2014</v>
      </c>
      <c r="AT61" s="19">
        <v>2015</v>
      </c>
      <c r="AU61" s="19">
        <v>2012</v>
      </c>
      <c r="AV61" s="19" t="s">
        <v>14</v>
      </c>
      <c r="AW61" s="19">
        <v>2014</v>
      </c>
      <c r="AX61" s="19">
        <v>2014</v>
      </c>
      <c r="AY61" s="19">
        <v>2014</v>
      </c>
      <c r="AZ61" s="19">
        <v>2015</v>
      </c>
      <c r="BA61" s="19">
        <v>2015</v>
      </c>
      <c r="BB61" s="19">
        <v>2015</v>
      </c>
      <c r="BC61" s="19">
        <v>2015</v>
      </c>
      <c r="BD61" s="19">
        <v>2014</v>
      </c>
      <c r="BE61" s="19">
        <v>2014</v>
      </c>
      <c r="BF61" s="9"/>
    </row>
    <row r="62" spans="1:58" x14ac:dyDescent="0.25">
      <c r="A62" s="13" t="s">
        <v>7038</v>
      </c>
      <c r="B62" s="178" t="s">
        <v>7039</v>
      </c>
      <c r="C62" s="17">
        <v>2014</v>
      </c>
      <c r="D62" s="17">
        <v>2014</v>
      </c>
      <c r="E62" s="17">
        <v>2014</v>
      </c>
      <c r="F62" s="17">
        <v>2014</v>
      </c>
      <c r="G62" s="17">
        <v>2014</v>
      </c>
      <c r="H62" s="17">
        <v>2014</v>
      </c>
      <c r="I62" s="17">
        <v>2014</v>
      </c>
      <c r="J62" s="17">
        <v>2015</v>
      </c>
      <c r="K62" s="17">
        <v>2015</v>
      </c>
      <c r="L62" s="17">
        <v>2015</v>
      </c>
      <c r="M62" s="19">
        <v>2016</v>
      </c>
      <c r="N62" s="19">
        <v>2016</v>
      </c>
      <c r="O62" s="19">
        <v>2015</v>
      </c>
      <c r="P62" s="19">
        <v>2015</v>
      </c>
      <c r="Q62" s="19">
        <v>2014</v>
      </c>
      <c r="R62" s="19" t="s">
        <v>14</v>
      </c>
      <c r="S62" s="19">
        <v>2016</v>
      </c>
      <c r="T62" s="19">
        <v>2013</v>
      </c>
      <c r="U62" s="19">
        <v>2014</v>
      </c>
      <c r="V62" s="19" t="s">
        <v>14</v>
      </c>
      <c r="W62" s="19">
        <v>2015</v>
      </c>
      <c r="X62" s="19" t="s">
        <v>14</v>
      </c>
      <c r="Y62" s="19">
        <v>2013</v>
      </c>
      <c r="Z62" s="19">
        <v>2014</v>
      </c>
      <c r="AA62" s="19">
        <v>2014</v>
      </c>
      <c r="AB62" s="19" t="s">
        <v>14</v>
      </c>
      <c r="AC62" s="19">
        <v>2014</v>
      </c>
      <c r="AD62" s="19">
        <v>2015</v>
      </c>
      <c r="AE62" s="19" t="s">
        <v>14</v>
      </c>
      <c r="AF62" s="19">
        <v>2014</v>
      </c>
      <c r="AG62" s="18">
        <v>2012</v>
      </c>
      <c r="AH62" s="19">
        <v>2014</v>
      </c>
      <c r="AI62" s="19">
        <v>2015</v>
      </c>
      <c r="AJ62" s="19">
        <v>2016</v>
      </c>
      <c r="AK62" s="20" t="s">
        <v>14</v>
      </c>
      <c r="AL62" s="20">
        <v>2015</v>
      </c>
      <c r="AM62" s="19">
        <v>2015</v>
      </c>
      <c r="AN62" s="19">
        <v>2014</v>
      </c>
      <c r="AO62" s="19">
        <v>2014</v>
      </c>
      <c r="AP62" s="19">
        <v>2014</v>
      </c>
      <c r="AQ62" s="19">
        <v>2014</v>
      </c>
      <c r="AR62" s="19">
        <v>2015</v>
      </c>
      <c r="AS62" s="19">
        <v>2014</v>
      </c>
      <c r="AT62" s="19">
        <v>2015</v>
      </c>
      <c r="AU62" s="19">
        <v>2012</v>
      </c>
      <c r="AV62" s="19" t="s">
        <v>14</v>
      </c>
      <c r="AW62" s="19">
        <v>2014</v>
      </c>
      <c r="AX62" s="19">
        <v>2014</v>
      </c>
      <c r="AY62" s="19">
        <v>2014</v>
      </c>
      <c r="AZ62" s="19">
        <v>2015</v>
      </c>
      <c r="BA62" s="19">
        <v>2015</v>
      </c>
      <c r="BB62" s="19">
        <v>2015</v>
      </c>
      <c r="BC62" s="19">
        <v>2015</v>
      </c>
      <c r="BD62" s="19">
        <v>2014</v>
      </c>
      <c r="BE62" s="19">
        <v>2014</v>
      </c>
      <c r="BF62" s="9"/>
    </row>
    <row r="63" spans="1:58" x14ac:dyDescent="0.25">
      <c r="A63" s="13" t="s">
        <v>7042</v>
      </c>
      <c r="B63" s="178" t="s">
        <v>7043</v>
      </c>
      <c r="C63" s="17">
        <v>2014</v>
      </c>
      <c r="D63" s="17">
        <v>2014</v>
      </c>
      <c r="E63" s="17">
        <v>2014</v>
      </c>
      <c r="F63" s="17">
        <v>2014</v>
      </c>
      <c r="G63" s="17">
        <v>2014</v>
      </c>
      <c r="H63" s="17">
        <v>2014</v>
      </c>
      <c r="I63" s="17">
        <v>2014</v>
      </c>
      <c r="J63" s="17">
        <v>2015</v>
      </c>
      <c r="K63" s="17">
        <v>2015</v>
      </c>
      <c r="L63" s="17">
        <v>2015</v>
      </c>
      <c r="M63" s="19">
        <v>2016</v>
      </c>
      <c r="N63" s="19">
        <v>2016</v>
      </c>
      <c r="O63" s="19">
        <v>2015</v>
      </c>
      <c r="P63" s="19">
        <v>2015</v>
      </c>
      <c r="Q63" s="19">
        <v>2014</v>
      </c>
      <c r="R63" s="19">
        <v>2012</v>
      </c>
      <c r="S63" s="19">
        <v>2016</v>
      </c>
      <c r="T63" s="19">
        <v>2013</v>
      </c>
      <c r="U63" s="19">
        <v>2014</v>
      </c>
      <c r="V63" s="19">
        <v>2014</v>
      </c>
      <c r="W63" s="19">
        <v>2015</v>
      </c>
      <c r="X63" s="19">
        <v>2012</v>
      </c>
      <c r="Y63" s="19" t="s">
        <v>14</v>
      </c>
      <c r="Z63" s="19">
        <v>2014</v>
      </c>
      <c r="AA63" s="19">
        <v>2014</v>
      </c>
      <c r="AB63" s="19">
        <v>2014</v>
      </c>
      <c r="AC63" s="19">
        <v>2014</v>
      </c>
      <c r="AD63" s="19">
        <v>2015</v>
      </c>
      <c r="AE63" s="19">
        <v>2012</v>
      </c>
      <c r="AF63" s="19">
        <v>2014</v>
      </c>
      <c r="AG63" s="18">
        <v>2005</v>
      </c>
      <c r="AH63" s="19">
        <v>2014</v>
      </c>
      <c r="AI63" s="19">
        <v>2015</v>
      </c>
      <c r="AJ63" s="19">
        <v>2016</v>
      </c>
      <c r="AK63" s="20" t="s">
        <v>14</v>
      </c>
      <c r="AL63" s="20">
        <v>2015</v>
      </c>
      <c r="AM63" s="19">
        <v>2015</v>
      </c>
      <c r="AN63" s="19">
        <v>2014</v>
      </c>
      <c r="AO63" s="19">
        <v>2014</v>
      </c>
      <c r="AP63" s="19">
        <v>2014</v>
      </c>
      <c r="AQ63" s="19">
        <v>2014</v>
      </c>
      <c r="AR63" s="19">
        <v>2015</v>
      </c>
      <c r="AS63" s="19">
        <v>2014</v>
      </c>
      <c r="AT63" s="19">
        <v>2015</v>
      </c>
      <c r="AU63" s="19">
        <v>2012</v>
      </c>
      <c r="AV63" s="19">
        <v>2012</v>
      </c>
      <c r="AW63" s="19">
        <v>2014</v>
      </c>
      <c r="AX63" s="19">
        <v>2014</v>
      </c>
      <c r="AY63" s="19">
        <v>2014</v>
      </c>
      <c r="AZ63" s="19">
        <v>2015</v>
      </c>
      <c r="BA63" s="19">
        <v>2015</v>
      </c>
      <c r="BB63" s="19">
        <v>2015</v>
      </c>
      <c r="BC63" s="19">
        <v>2015</v>
      </c>
      <c r="BD63" s="19">
        <v>2014</v>
      </c>
      <c r="BE63" s="19">
        <v>2014</v>
      </c>
      <c r="BF63" s="9"/>
    </row>
    <row r="64" spans="1:58" x14ac:dyDescent="0.25">
      <c r="A64" s="13" t="s">
        <v>7052</v>
      </c>
      <c r="B64" s="178" t="s">
        <v>7053</v>
      </c>
      <c r="C64" s="17">
        <v>2014</v>
      </c>
      <c r="D64" s="17">
        <v>2014</v>
      </c>
      <c r="E64" s="17">
        <v>2014</v>
      </c>
      <c r="F64" s="17">
        <v>2014</v>
      </c>
      <c r="G64" s="17">
        <v>2014</v>
      </c>
      <c r="H64" s="17">
        <v>2014</v>
      </c>
      <c r="I64" s="17">
        <v>2014</v>
      </c>
      <c r="J64" s="17">
        <v>2015</v>
      </c>
      <c r="K64" s="17">
        <v>2015</v>
      </c>
      <c r="L64" s="17">
        <v>2015</v>
      </c>
      <c r="M64" s="19">
        <v>2016</v>
      </c>
      <c r="N64" s="19">
        <v>2016</v>
      </c>
      <c r="O64" s="19">
        <v>2015</v>
      </c>
      <c r="P64" s="19">
        <v>2015</v>
      </c>
      <c r="Q64" s="19">
        <v>2014</v>
      </c>
      <c r="R64" s="19">
        <v>2013</v>
      </c>
      <c r="S64" s="19">
        <v>2016</v>
      </c>
      <c r="T64" s="19">
        <v>2013</v>
      </c>
      <c r="U64" s="19">
        <v>2014</v>
      </c>
      <c r="V64" s="19">
        <v>2014</v>
      </c>
      <c r="W64" s="19">
        <v>2015</v>
      </c>
      <c r="X64" s="19">
        <v>2013</v>
      </c>
      <c r="Y64" s="19">
        <v>2010</v>
      </c>
      <c r="Z64" s="19">
        <v>2014</v>
      </c>
      <c r="AA64" s="19">
        <v>2014</v>
      </c>
      <c r="AB64" s="19">
        <v>2014</v>
      </c>
      <c r="AC64" s="19">
        <v>2014</v>
      </c>
      <c r="AD64" s="19">
        <v>2015</v>
      </c>
      <c r="AE64" s="19">
        <v>2012</v>
      </c>
      <c r="AF64" s="19">
        <v>2014</v>
      </c>
      <c r="AG64" s="18">
        <v>2003</v>
      </c>
      <c r="AH64" s="19">
        <v>2014</v>
      </c>
      <c r="AI64" s="19">
        <v>2015</v>
      </c>
      <c r="AJ64" s="19">
        <v>2016</v>
      </c>
      <c r="AK64" s="20" t="s">
        <v>14</v>
      </c>
      <c r="AL64" s="20">
        <v>2015</v>
      </c>
      <c r="AM64" s="19">
        <v>2015</v>
      </c>
      <c r="AN64" s="19">
        <v>2014</v>
      </c>
      <c r="AO64" s="19">
        <v>2014</v>
      </c>
      <c r="AP64" s="19">
        <v>2014</v>
      </c>
      <c r="AQ64" s="19">
        <v>2014</v>
      </c>
      <c r="AR64" s="19">
        <v>2015</v>
      </c>
      <c r="AS64" s="19">
        <v>2014</v>
      </c>
      <c r="AT64" s="19">
        <v>2015</v>
      </c>
      <c r="AU64" s="19">
        <v>2012</v>
      </c>
      <c r="AV64" s="19">
        <v>2013</v>
      </c>
      <c r="AW64" s="19">
        <v>2014</v>
      </c>
      <c r="AX64" s="19">
        <v>2014</v>
      </c>
      <c r="AY64" s="19">
        <v>2014</v>
      </c>
      <c r="AZ64" s="19">
        <v>2015</v>
      </c>
      <c r="BA64" s="19">
        <v>2015</v>
      </c>
      <c r="BB64" s="19">
        <v>2014</v>
      </c>
      <c r="BC64" s="19">
        <v>2015</v>
      </c>
      <c r="BD64" s="19">
        <v>2014</v>
      </c>
      <c r="BE64" s="19">
        <v>2014</v>
      </c>
      <c r="BF64" s="9"/>
    </row>
    <row r="65" spans="1:58" x14ac:dyDescent="0.25">
      <c r="A65" s="13" t="s">
        <v>7046</v>
      </c>
      <c r="B65" s="178" t="s">
        <v>7047</v>
      </c>
      <c r="C65" s="17">
        <v>2014</v>
      </c>
      <c r="D65" s="17">
        <v>2014</v>
      </c>
      <c r="E65" s="17">
        <v>2014</v>
      </c>
      <c r="F65" s="17">
        <v>2014</v>
      </c>
      <c r="G65" s="17">
        <v>2014</v>
      </c>
      <c r="H65" s="17">
        <v>2014</v>
      </c>
      <c r="I65" s="17">
        <v>2014</v>
      </c>
      <c r="J65" s="17">
        <v>2015</v>
      </c>
      <c r="K65" s="17">
        <v>2015</v>
      </c>
      <c r="L65" s="17">
        <v>2015</v>
      </c>
      <c r="M65" s="19">
        <v>2016</v>
      </c>
      <c r="N65" s="19">
        <v>2016</v>
      </c>
      <c r="O65" s="19">
        <v>2015</v>
      </c>
      <c r="P65" s="19">
        <v>2015</v>
      </c>
      <c r="Q65" s="19">
        <v>2014</v>
      </c>
      <c r="R65" s="19">
        <v>2005</v>
      </c>
      <c r="S65" s="19">
        <v>2016</v>
      </c>
      <c r="T65" s="19">
        <v>2013</v>
      </c>
      <c r="U65" s="19">
        <v>2014</v>
      </c>
      <c r="V65" s="19">
        <v>2014</v>
      </c>
      <c r="W65" s="19">
        <v>2015</v>
      </c>
      <c r="X65" s="19">
        <v>2009</v>
      </c>
      <c r="Y65" s="19">
        <v>2013</v>
      </c>
      <c r="Z65" s="19">
        <v>2014</v>
      </c>
      <c r="AA65" s="19">
        <v>2014</v>
      </c>
      <c r="AB65" s="19">
        <v>2014</v>
      </c>
      <c r="AC65" s="19">
        <v>2014</v>
      </c>
      <c r="AD65" s="19">
        <v>2015</v>
      </c>
      <c r="AE65" s="19">
        <v>2012</v>
      </c>
      <c r="AF65" s="19">
        <v>2014</v>
      </c>
      <c r="AG65" s="18">
        <v>2013</v>
      </c>
      <c r="AH65" s="19">
        <v>2014</v>
      </c>
      <c r="AI65" s="19">
        <v>2015</v>
      </c>
      <c r="AJ65" s="19">
        <v>2016</v>
      </c>
      <c r="AK65" s="20">
        <v>2015</v>
      </c>
      <c r="AL65" s="20">
        <v>2015</v>
      </c>
      <c r="AM65" s="19">
        <v>2015</v>
      </c>
      <c r="AN65" s="19">
        <v>2014</v>
      </c>
      <c r="AO65" s="19">
        <v>2014</v>
      </c>
      <c r="AP65" s="19" t="s">
        <v>14</v>
      </c>
      <c r="AQ65" s="19" t="s">
        <v>14</v>
      </c>
      <c r="AR65" s="19">
        <v>2015</v>
      </c>
      <c r="AS65" s="19">
        <v>2014</v>
      </c>
      <c r="AT65" s="19">
        <v>2015</v>
      </c>
      <c r="AU65" s="19">
        <v>2012</v>
      </c>
      <c r="AV65" s="19">
        <v>2013</v>
      </c>
      <c r="AW65" s="19">
        <v>2014</v>
      </c>
      <c r="AX65" s="19">
        <v>2014</v>
      </c>
      <c r="AY65" s="19">
        <v>2014</v>
      </c>
      <c r="AZ65" s="19">
        <v>2015</v>
      </c>
      <c r="BA65" s="19">
        <v>2015</v>
      </c>
      <c r="BB65" s="19">
        <v>2015</v>
      </c>
      <c r="BC65" s="19">
        <v>2015</v>
      </c>
      <c r="BD65" s="19">
        <v>2014</v>
      </c>
      <c r="BE65" s="19">
        <v>2014</v>
      </c>
      <c r="BF65" s="9"/>
    </row>
    <row r="66" spans="1:58" x14ac:dyDescent="0.25">
      <c r="A66" s="13" t="s">
        <v>7017</v>
      </c>
      <c r="B66" s="178" t="s">
        <v>7018</v>
      </c>
      <c r="C66" s="17">
        <v>2014</v>
      </c>
      <c r="D66" s="17">
        <v>2014</v>
      </c>
      <c r="E66" s="17">
        <v>2014</v>
      </c>
      <c r="F66" s="17">
        <v>2014</v>
      </c>
      <c r="G66" s="17">
        <v>2014</v>
      </c>
      <c r="H66" s="17">
        <v>2014</v>
      </c>
      <c r="I66" s="17">
        <v>2014</v>
      </c>
      <c r="J66" s="17">
        <v>2015</v>
      </c>
      <c r="K66" s="17">
        <v>2015</v>
      </c>
      <c r="L66" s="17">
        <v>2015</v>
      </c>
      <c r="M66" s="19">
        <v>2016</v>
      </c>
      <c r="N66" s="19">
        <v>2016</v>
      </c>
      <c r="O66" s="19">
        <v>2015</v>
      </c>
      <c r="P66" s="19">
        <v>2015</v>
      </c>
      <c r="Q66" s="19">
        <v>2014</v>
      </c>
      <c r="R66" s="19" t="s">
        <v>14</v>
      </c>
      <c r="S66" s="19">
        <v>2016</v>
      </c>
      <c r="T66" s="19">
        <v>2013</v>
      </c>
      <c r="U66" s="19">
        <v>2014</v>
      </c>
      <c r="V66" s="19" t="s">
        <v>14</v>
      </c>
      <c r="W66" s="19">
        <v>2015</v>
      </c>
      <c r="X66" s="19">
        <v>2005</v>
      </c>
      <c r="Y66" s="19">
        <v>2012</v>
      </c>
      <c r="Z66" s="19">
        <v>2014</v>
      </c>
      <c r="AA66" s="19">
        <v>2014</v>
      </c>
      <c r="AB66" s="19" t="s">
        <v>14</v>
      </c>
      <c r="AC66" s="19">
        <v>2014</v>
      </c>
      <c r="AD66" s="19">
        <v>2015</v>
      </c>
      <c r="AE66" s="19" t="s">
        <v>14</v>
      </c>
      <c r="AF66" s="19">
        <v>2014</v>
      </c>
      <c r="AG66" s="18">
        <v>2011</v>
      </c>
      <c r="AH66" s="19">
        <v>2014</v>
      </c>
      <c r="AI66" s="19">
        <v>2015</v>
      </c>
      <c r="AJ66" s="19">
        <v>2016</v>
      </c>
      <c r="AK66" s="20" t="s">
        <v>14</v>
      </c>
      <c r="AL66" s="20">
        <v>2015</v>
      </c>
      <c r="AM66" s="19">
        <v>2015</v>
      </c>
      <c r="AN66" s="19">
        <v>2014</v>
      </c>
      <c r="AO66" s="19">
        <v>2014</v>
      </c>
      <c r="AP66" s="19">
        <v>2014</v>
      </c>
      <c r="AQ66" s="19">
        <v>2014</v>
      </c>
      <c r="AR66" s="19">
        <v>2015</v>
      </c>
      <c r="AS66" s="19">
        <v>2014</v>
      </c>
      <c r="AT66" s="19">
        <v>2015</v>
      </c>
      <c r="AU66" s="19">
        <v>2012</v>
      </c>
      <c r="AV66" s="19" t="s">
        <v>14</v>
      </c>
      <c r="AW66" s="19">
        <v>2014</v>
      </c>
      <c r="AX66" s="19">
        <v>2014</v>
      </c>
      <c r="AY66" s="19">
        <v>2014</v>
      </c>
      <c r="AZ66" s="19">
        <v>2015</v>
      </c>
      <c r="BA66" s="19">
        <v>2015</v>
      </c>
      <c r="BB66" s="19">
        <v>2015</v>
      </c>
      <c r="BC66" s="19">
        <v>2015</v>
      </c>
      <c r="BD66" s="19">
        <v>2014</v>
      </c>
      <c r="BE66" s="19">
        <v>2014</v>
      </c>
      <c r="BF66" s="9"/>
    </row>
    <row r="67" spans="1:58" x14ac:dyDescent="0.25">
      <c r="A67" s="13" t="s">
        <v>7048</v>
      </c>
      <c r="B67" s="178" t="s">
        <v>7049</v>
      </c>
      <c r="C67" s="17">
        <v>2014</v>
      </c>
      <c r="D67" s="17">
        <v>2014</v>
      </c>
      <c r="E67" s="17">
        <v>2014</v>
      </c>
      <c r="F67" s="17">
        <v>2014</v>
      </c>
      <c r="G67" s="17">
        <v>2014</v>
      </c>
      <c r="H67" s="17">
        <v>2014</v>
      </c>
      <c r="I67" s="17">
        <v>2014</v>
      </c>
      <c r="J67" s="17">
        <v>2015</v>
      </c>
      <c r="K67" s="17">
        <v>2015</v>
      </c>
      <c r="L67" s="17">
        <v>2015</v>
      </c>
      <c r="M67" s="19">
        <v>2016</v>
      </c>
      <c r="N67" s="19">
        <v>2016</v>
      </c>
      <c r="O67" s="19">
        <v>2015</v>
      </c>
      <c r="P67" s="19">
        <v>2015</v>
      </c>
      <c r="Q67" s="19">
        <v>2014</v>
      </c>
      <c r="R67" s="19">
        <v>2011</v>
      </c>
      <c r="S67" s="19">
        <v>2016</v>
      </c>
      <c r="T67" s="19">
        <v>2013</v>
      </c>
      <c r="U67" s="19">
        <v>2014</v>
      </c>
      <c r="V67" s="19">
        <v>2014</v>
      </c>
      <c r="W67" s="19">
        <v>2015</v>
      </c>
      <c r="X67" s="19">
        <v>2014</v>
      </c>
      <c r="Y67" s="19">
        <v>2010</v>
      </c>
      <c r="Z67" s="19">
        <v>2014</v>
      </c>
      <c r="AA67" s="19">
        <v>2014</v>
      </c>
      <c r="AB67" s="19">
        <v>2014</v>
      </c>
      <c r="AC67" s="19">
        <v>2014</v>
      </c>
      <c r="AD67" s="19">
        <v>2015</v>
      </c>
      <c r="AE67" s="19">
        <v>2012</v>
      </c>
      <c r="AF67" s="19">
        <v>2014</v>
      </c>
      <c r="AG67" s="18">
        <v>2005</v>
      </c>
      <c r="AH67" s="19">
        <v>2014</v>
      </c>
      <c r="AI67" s="19">
        <v>2015</v>
      </c>
      <c r="AJ67" s="19">
        <v>2016</v>
      </c>
      <c r="AK67" s="20" t="s">
        <v>14</v>
      </c>
      <c r="AL67" s="20">
        <v>2015</v>
      </c>
      <c r="AM67" s="19">
        <v>2015</v>
      </c>
      <c r="AN67" s="19">
        <v>2014</v>
      </c>
      <c r="AO67" s="19">
        <v>2014</v>
      </c>
      <c r="AP67" s="19">
        <v>2014</v>
      </c>
      <c r="AQ67" s="19">
        <v>2014</v>
      </c>
      <c r="AR67" s="19">
        <v>2015</v>
      </c>
      <c r="AS67" s="19">
        <v>2014</v>
      </c>
      <c r="AT67" s="19">
        <v>2015</v>
      </c>
      <c r="AU67" s="19">
        <v>2012</v>
      </c>
      <c r="AV67" s="19">
        <v>2010</v>
      </c>
      <c r="AW67" s="19">
        <v>2014</v>
      </c>
      <c r="AX67" s="19">
        <v>2014</v>
      </c>
      <c r="AY67" s="19">
        <v>2014</v>
      </c>
      <c r="AZ67" s="19">
        <v>2015</v>
      </c>
      <c r="BA67" s="19">
        <v>2015</v>
      </c>
      <c r="BB67" s="19">
        <v>2015</v>
      </c>
      <c r="BC67" s="19">
        <v>2015</v>
      </c>
      <c r="BD67" s="19">
        <v>2014</v>
      </c>
      <c r="BE67" s="19">
        <v>2014</v>
      </c>
      <c r="BF67" s="9"/>
    </row>
    <row r="68" spans="1:58" x14ac:dyDescent="0.25">
      <c r="A68" s="13" t="s">
        <v>175</v>
      </c>
      <c r="B68" s="178" t="s">
        <v>7058</v>
      </c>
      <c r="C68" s="17">
        <v>2014</v>
      </c>
      <c r="D68" s="17">
        <v>2014</v>
      </c>
      <c r="E68" s="17">
        <v>2014</v>
      </c>
      <c r="F68" s="17">
        <v>2014</v>
      </c>
      <c r="G68" s="17">
        <v>2014</v>
      </c>
      <c r="H68" s="17">
        <v>2014</v>
      </c>
      <c r="I68" s="17">
        <v>2014</v>
      </c>
      <c r="J68" s="17">
        <v>2015</v>
      </c>
      <c r="K68" s="17">
        <v>2015</v>
      </c>
      <c r="L68" s="17">
        <v>2015</v>
      </c>
      <c r="M68" s="19">
        <v>2016</v>
      </c>
      <c r="N68" s="19">
        <v>2016</v>
      </c>
      <c r="O68" s="19">
        <v>2015</v>
      </c>
      <c r="P68" s="19">
        <v>2015</v>
      </c>
      <c r="Q68" s="19">
        <v>2014</v>
      </c>
      <c r="R68" s="19" t="s">
        <v>14</v>
      </c>
      <c r="S68" s="19">
        <v>2016</v>
      </c>
      <c r="T68" s="19">
        <v>2013</v>
      </c>
      <c r="U68" s="19">
        <v>2014</v>
      </c>
      <c r="V68" s="19" t="s">
        <v>14</v>
      </c>
      <c r="W68" s="19">
        <v>2015</v>
      </c>
      <c r="X68" s="19" t="s">
        <v>14</v>
      </c>
      <c r="Y68" s="19">
        <v>2010</v>
      </c>
      <c r="Z68" s="19">
        <v>2014</v>
      </c>
      <c r="AA68" s="19">
        <v>2014</v>
      </c>
      <c r="AB68" s="19" t="s">
        <v>14</v>
      </c>
      <c r="AC68" s="19">
        <v>2014</v>
      </c>
      <c r="AD68" s="19">
        <v>2015</v>
      </c>
      <c r="AE68" s="19" t="s">
        <v>14</v>
      </c>
      <c r="AF68" s="19">
        <v>2014</v>
      </c>
      <c r="AG68" s="18">
        <v>2012</v>
      </c>
      <c r="AH68" s="19">
        <v>2014</v>
      </c>
      <c r="AI68" s="19">
        <v>2015</v>
      </c>
      <c r="AJ68" s="19">
        <v>2016</v>
      </c>
      <c r="AK68" s="20" t="s">
        <v>14</v>
      </c>
      <c r="AL68" s="20">
        <v>2015</v>
      </c>
      <c r="AM68" s="19">
        <v>2015</v>
      </c>
      <c r="AN68" s="19">
        <v>2014</v>
      </c>
      <c r="AO68" s="19">
        <v>2014</v>
      </c>
      <c r="AP68" s="19">
        <v>2014</v>
      </c>
      <c r="AQ68" s="19">
        <v>2014</v>
      </c>
      <c r="AR68" s="19">
        <v>2015</v>
      </c>
      <c r="AS68" s="19">
        <v>2014</v>
      </c>
      <c r="AT68" s="19">
        <v>2015</v>
      </c>
      <c r="AU68" s="19">
        <v>2012</v>
      </c>
      <c r="AV68" s="19">
        <v>2013</v>
      </c>
      <c r="AW68" s="19">
        <v>2014</v>
      </c>
      <c r="AX68" s="19">
        <v>2014</v>
      </c>
      <c r="AY68" s="19">
        <v>2014</v>
      </c>
      <c r="AZ68" s="19">
        <v>2015</v>
      </c>
      <c r="BA68" s="19">
        <v>2015</v>
      </c>
      <c r="BB68" s="19">
        <v>2015</v>
      </c>
      <c r="BC68" s="19">
        <v>2015</v>
      </c>
      <c r="BD68" s="19">
        <v>2014</v>
      </c>
      <c r="BE68" s="19">
        <v>2014</v>
      </c>
      <c r="BF68" s="9"/>
    </row>
    <row r="69" spans="1:58" x14ac:dyDescent="0.25">
      <c r="A69" s="13" t="s">
        <v>7059</v>
      </c>
      <c r="B69" s="178" t="s">
        <v>7060</v>
      </c>
      <c r="C69" s="17">
        <v>2014</v>
      </c>
      <c r="D69" s="17">
        <v>2014</v>
      </c>
      <c r="E69" s="17">
        <v>2014</v>
      </c>
      <c r="F69" s="17">
        <v>2014</v>
      </c>
      <c r="G69" s="17">
        <v>2014</v>
      </c>
      <c r="H69" s="17">
        <v>2014</v>
      </c>
      <c r="I69" s="17">
        <v>2014</v>
      </c>
      <c r="J69" s="17">
        <v>2015</v>
      </c>
      <c r="K69" s="17">
        <v>2015</v>
      </c>
      <c r="L69" s="17">
        <v>2015</v>
      </c>
      <c r="M69" s="19">
        <v>2016</v>
      </c>
      <c r="N69" s="19">
        <v>2016</v>
      </c>
      <c r="O69" s="19">
        <v>2015</v>
      </c>
      <c r="P69" s="19">
        <v>2015</v>
      </c>
      <c r="Q69" s="19">
        <v>2014</v>
      </c>
      <c r="R69" s="19" t="s">
        <v>14</v>
      </c>
      <c r="S69" s="19">
        <v>2016</v>
      </c>
      <c r="T69" s="19">
        <v>2013</v>
      </c>
      <c r="U69" s="19">
        <v>2014</v>
      </c>
      <c r="V69" s="19">
        <v>2014</v>
      </c>
      <c r="W69" s="19">
        <v>2015</v>
      </c>
      <c r="X69" s="19" t="s">
        <v>14</v>
      </c>
      <c r="Y69" s="19" t="s">
        <v>14</v>
      </c>
      <c r="Z69" s="19">
        <v>2014</v>
      </c>
      <c r="AA69" s="19">
        <v>2014</v>
      </c>
      <c r="AB69" s="19" t="s">
        <v>14</v>
      </c>
      <c r="AC69" s="19">
        <v>2014</v>
      </c>
      <c r="AD69" s="19">
        <v>2015</v>
      </c>
      <c r="AE69" s="19" t="s">
        <v>14</v>
      </c>
      <c r="AF69" s="19" t="s">
        <v>14</v>
      </c>
      <c r="AG69" s="18" t="s">
        <v>14</v>
      </c>
      <c r="AH69" s="19">
        <v>2014</v>
      </c>
      <c r="AI69" s="19">
        <v>2015</v>
      </c>
      <c r="AJ69" s="19">
        <v>2016</v>
      </c>
      <c r="AK69" s="20" t="s">
        <v>14</v>
      </c>
      <c r="AL69" s="20">
        <v>2015</v>
      </c>
      <c r="AM69" s="19">
        <v>2015</v>
      </c>
      <c r="AN69" s="19">
        <v>2014</v>
      </c>
      <c r="AO69" s="19">
        <v>2014</v>
      </c>
      <c r="AP69" s="19">
        <v>2014</v>
      </c>
      <c r="AQ69" s="19" t="s">
        <v>14</v>
      </c>
      <c r="AR69" s="19">
        <v>2011</v>
      </c>
      <c r="AS69" s="19">
        <v>2014</v>
      </c>
      <c r="AT69" s="19" t="s">
        <v>14</v>
      </c>
      <c r="AU69" s="19">
        <v>2012</v>
      </c>
      <c r="AV69" s="19" t="s">
        <v>14</v>
      </c>
      <c r="AW69" s="19">
        <v>2014</v>
      </c>
      <c r="AX69" s="19">
        <v>2014</v>
      </c>
      <c r="AY69" s="19">
        <v>2014</v>
      </c>
      <c r="AZ69" s="19">
        <v>2015</v>
      </c>
      <c r="BA69" s="19">
        <v>2015</v>
      </c>
      <c r="BB69" s="19">
        <v>2015</v>
      </c>
      <c r="BC69" s="19">
        <v>2015</v>
      </c>
      <c r="BD69" s="19">
        <v>2014</v>
      </c>
      <c r="BE69" s="19">
        <v>2014</v>
      </c>
      <c r="BF69" s="9"/>
    </row>
    <row r="70" spans="1:58" x14ac:dyDescent="0.25">
      <c r="A70" s="13" t="s">
        <v>482</v>
      </c>
      <c r="B70" s="178" t="s">
        <v>7061</v>
      </c>
      <c r="C70" s="17">
        <v>2014</v>
      </c>
      <c r="D70" s="17">
        <v>2014</v>
      </c>
      <c r="E70" s="17">
        <v>2014</v>
      </c>
      <c r="F70" s="17">
        <v>2014</v>
      </c>
      <c r="G70" s="17">
        <v>2014</v>
      </c>
      <c r="H70" s="17">
        <v>2014</v>
      </c>
      <c r="I70" s="17">
        <v>2014</v>
      </c>
      <c r="J70" s="17">
        <v>2015</v>
      </c>
      <c r="K70" s="17">
        <v>2015</v>
      </c>
      <c r="L70" s="17">
        <v>2015</v>
      </c>
      <c r="M70" s="19">
        <v>2016</v>
      </c>
      <c r="N70" s="19">
        <v>2016</v>
      </c>
      <c r="O70" s="19">
        <v>2015</v>
      </c>
      <c r="P70" s="19">
        <v>2015</v>
      </c>
      <c r="Q70" s="19">
        <v>2014</v>
      </c>
      <c r="R70" s="19" t="s">
        <v>14</v>
      </c>
      <c r="S70" s="19">
        <v>2016</v>
      </c>
      <c r="T70" s="19">
        <v>2013</v>
      </c>
      <c r="U70" s="19">
        <v>2014</v>
      </c>
      <c r="V70" s="19">
        <v>2014</v>
      </c>
      <c r="W70" s="19">
        <v>2015</v>
      </c>
      <c r="X70" s="19">
        <v>2009</v>
      </c>
      <c r="Y70" s="19">
        <v>2009</v>
      </c>
      <c r="Z70" s="19">
        <v>2014</v>
      </c>
      <c r="AA70" s="19">
        <v>2014</v>
      </c>
      <c r="AB70" s="19">
        <v>2014</v>
      </c>
      <c r="AC70" s="19">
        <v>2014</v>
      </c>
      <c r="AD70" s="19">
        <v>2015</v>
      </c>
      <c r="AE70" s="19">
        <v>2012</v>
      </c>
      <c r="AF70" s="19">
        <v>2014</v>
      </c>
      <c r="AG70" s="18">
        <v>2011</v>
      </c>
      <c r="AH70" s="19">
        <v>2014</v>
      </c>
      <c r="AI70" s="19">
        <v>2015</v>
      </c>
      <c r="AJ70" s="19">
        <v>2016</v>
      </c>
      <c r="AK70" s="20">
        <v>2015</v>
      </c>
      <c r="AL70" s="20">
        <v>2015</v>
      </c>
      <c r="AM70" s="19">
        <v>2015</v>
      </c>
      <c r="AN70" s="19">
        <v>2014</v>
      </c>
      <c r="AO70" s="19">
        <v>2014</v>
      </c>
      <c r="AP70" s="19">
        <v>2014</v>
      </c>
      <c r="AQ70" s="19">
        <v>2014</v>
      </c>
      <c r="AR70" s="19">
        <v>2015</v>
      </c>
      <c r="AS70" s="19">
        <v>2014</v>
      </c>
      <c r="AT70" s="19">
        <v>2015</v>
      </c>
      <c r="AU70" s="19">
        <v>2012</v>
      </c>
      <c r="AV70" s="19">
        <v>2013</v>
      </c>
      <c r="AW70" s="19">
        <v>2014</v>
      </c>
      <c r="AX70" s="19">
        <v>2014</v>
      </c>
      <c r="AY70" s="19">
        <v>2014</v>
      </c>
      <c r="AZ70" s="19">
        <v>2015</v>
      </c>
      <c r="BA70" s="19">
        <v>2015</v>
      </c>
      <c r="BB70" s="19">
        <v>2015</v>
      </c>
      <c r="BC70" s="19">
        <v>2015</v>
      </c>
      <c r="BD70" s="19">
        <v>2014</v>
      </c>
      <c r="BE70" s="19">
        <v>2014</v>
      </c>
      <c r="BF70" s="9"/>
    </row>
    <row r="71" spans="1:58" x14ac:dyDescent="0.25">
      <c r="A71" s="13" t="s">
        <v>7050</v>
      </c>
      <c r="B71" s="178" t="s">
        <v>7051</v>
      </c>
      <c r="C71" s="17">
        <v>2014</v>
      </c>
      <c r="D71" s="17">
        <v>2014</v>
      </c>
      <c r="E71" s="17">
        <v>2014</v>
      </c>
      <c r="F71" s="17">
        <v>2014</v>
      </c>
      <c r="G71" s="17">
        <v>2014</v>
      </c>
      <c r="H71" s="17">
        <v>2014</v>
      </c>
      <c r="I71" s="17">
        <v>2014</v>
      </c>
      <c r="J71" s="17">
        <v>2015</v>
      </c>
      <c r="K71" s="17">
        <v>2015</v>
      </c>
      <c r="L71" s="17">
        <v>2015</v>
      </c>
      <c r="M71" s="19">
        <v>2016</v>
      </c>
      <c r="N71" s="19">
        <v>2016</v>
      </c>
      <c r="O71" s="19">
        <v>2015</v>
      </c>
      <c r="P71" s="19">
        <v>2015</v>
      </c>
      <c r="Q71" s="19">
        <v>2014</v>
      </c>
      <c r="R71" s="19">
        <v>2012</v>
      </c>
      <c r="S71" s="19">
        <v>2016</v>
      </c>
      <c r="T71" s="19">
        <v>2013</v>
      </c>
      <c r="U71" s="19">
        <v>2014</v>
      </c>
      <c r="V71" s="19">
        <v>2014</v>
      </c>
      <c r="W71" s="19">
        <v>2015</v>
      </c>
      <c r="X71" s="19">
        <v>2012</v>
      </c>
      <c r="Y71" s="19">
        <v>2010</v>
      </c>
      <c r="Z71" s="19">
        <v>2014</v>
      </c>
      <c r="AA71" s="19">
        <v>2014</v>
      </c>
      <c r="AB71" s="19">
        <v>2014</v>
      </c>
      <c r="AC71" s="19">
        <v>2014</v>
      </c>
      <c r="AD71" s="19">
        <v>2015</v>
      </c>
      <c r="AE71" s="19">
        <v>2012</v>
      </c>
      <c r="AF71" s="19" t="s">
        <v>14</v>
      </c>
      <c r="AG71" s="18">
        <v>2012</v>
      </c>
      <c r="AH71" s="19">
        <v>2014</v>
      </c>
      <c r="AI71" s="19">
        <v>2015</v>
      </c>
      <c r="AJ71" s="19">
        <v>2016</v>
      </c>
      <c r="AK71" s="20" t="s">
        <v>14</v>
      </c>
      <c r="AL71" s="20">
        <v>2015</v>
      </c>
      <c r="AM71" s="19">
        <v>2015</v>
      </c>
      <c r="AN71" s="19">
        <v>2014</v>
      </c>
      <c r="AO71" s="19">
        <v>2014</v>
      </c>
      <c r="AP71" s="19">
        <v>2013</v>
      </c>
      <c r="AQ71" s="19">
        <v>2013</v>
      </c>
      <c r="AR71" s="19">
        <v>2015</v>
      </c>
      <c r="AS71" s="19">
        <v>2014</v>
      </c>
      <c r="AT71" s="19">
        <v>2015</v>
      </c>
      <c r="AU71" s="19">
        <v>2012</v>
      </c>
      <c r="AV71" s="19">
        <v>2010</v>
      </c>
      <c r="AW71" s="19">
        <v>2014</v>
      </c>
      <c r="AX71" s="19">
        <v>2014</v>
      </c>
      <c r="AY71" s="19">
        <v>2014</v>
      </c>
      <c r="AZ71" s="19">
        <v>2015</v>
      </c>
      <c r="BA71" s="19">
        <v>2015</v>
      </c>
      <c r="BB71" s="19">
        <v>2015</v>
      </c>
      <c r="BC71" s="19">
        <v>2015</v>
      </c>
      <c r="BD71" s="19">
        <v>2014</v>
      </c>
      <c r="BE71" s="19">
        <v>2014</v>
      </c>
      <c r="BF71" s="9"/>
    </row>
    <row r="72" spans="1:58" x14ac:dyDescent="0.25">
      <c r="A72" s="13" t="s">
        <v>7054</v>
      </c>
      <c r="B72" s="178" t="s">
        <v>7055</v>
      </c>
      <c r="C72" s="17">
        <v>2014</v>
      </c>
      <c r="D72" s="17">
        <v>2014</v>
      </c>
      <c r="E72" s="17">
        <v>2014</v>
      </c>
      <c r="F72" s="17">
        <v>2014</v>
      </c>
      <c r="G72" s="17">
        <v>2014</v>
      </c>
      <c r="H72" s="17">
        <v>2014</v>
      </c>
      <c r="I72" s="17">
        <v>2014</v>
      </c>
      <c r="J72" s="17">
        <v>2015</v>
      </c>
      <c r="K72" s="17">
        <v>2015</v>
      </c>
      <c r="L72" s="17">
        <v>2015</v>
      </c>
      <c r="M72" s="19">
        <v>2016</v>
      </c>
      <c r="N72" s="19">
        <v>2016</v>
      </c>
      <c r="O72" s="19">
        <v>2015</v>
      </c>
      <c r="P72" s="19">
        <v>2015</v>
      </c>
      <c r="Q72" s="19">
        <v>2014</v>
      </c>
      <c r="R72" s="19">
        <v>2006</v>
      </c>
      <c r="S72" s="19">
        <v>2016</v>
      </c>
      <c r="T72" s="19">
        <v>2013</v>
      </c>
      <c r="U72" s="19">
        <v>2014</v>
      </c>
      <c r="V72" s="19">
        <v>2014</v>
      </c>
      <c r="W72" s="19">
        <v>2015</v>
      </c>
      <c r="X72" s="19">
        <v>2014</v>
      </c>
      <c r="Y72" s="19">
        <v>2010</v>
      </c>
      <c r="Z72" s="19">
        <v>2014</v>
      </c>
      <c r="AA72" s="19">
        <v>2014</v>
      </c>
      <c r="AB72" s="19">
        <v>2014</v>
      </c>
      <c r="AC72" s="19">
        <v>2014</v>
      </c>
      <c r="AD72" s="19">
        <v>2015</v>
      </c>
      <c r="AE72" s="19">
        <v>2012</v>
      </c>
      <c r="AF72" s="19" t="s">
        <v>14</v>
      </c>
      <c r="AG72" s="18">
        <v>2010</v>
      </c>
      <c r="AH72" s="19">
        <v>2014</v>
      </c>
      <c r="AI72" s="19">
        <v>2015</v>
      </c>
      <c r="AJ72" s="19">
        <v>2016</v>
      </c>
      <c r="AK72" s="20" t="s">
        <v>14</v>
      </c>
      <c r="AL72" s="20">
        <v>2015</v>
      </c>
      <c r="AM72" s="19">
        <v>2015</v>
      </c>
      <c r="AN72" s="19">
        <v>2014</v>
      </c>
      <c r="AO72" s="19">
        <v>2014</v>
      </c>
      <c r="AP72" s="19" t="s">
        <v>14</v>
      </c>
      <c r="AQ72" s="19" t="s">
        <v>14</v>
      </c>
      <c r="AR72" s="19">
        <v>2015</v>
      </c>
      <c r="AS72" s="19">
        <v>2014</v>
      </c>
      <c r="AT72" s="19">
        <v>2015</v>
      </c>
      <c r="AU72" s="19">
        <v>2012</v>
      </c>
      <c r="AV72" s="19">
        <v>2013</v>
      </c>
      <c r="AW72" s="19">
        <v>2014</v>
      </c>
      <c r="AX72" s="19">
        <v>2014</v>
      </c>
      <c r="AY72" s="19">
        <v>2014</v>
      </c>
      <c r="AZ72" s="19">
        <v>2015</v>
      </c>
      <c r="BA72" s="19">
        <v>2015</v>
      </c>
      <c r="BB72" s="19">
        <v>2015</v>
      </c>
      <c r="BC72" s="19">
        <v>2015</v>
      </c>
      <c r="BD72" s="19">
        <v>2014</v>
      </c>
      <c r="BE72" s="19">
        <v>2014</v>
      </c>
      <c r="BF72" s="9"/>
    </row>
    <row r="73" spans="1:58" x14ac:dyDescent="0.25">
      <c r="A73" s="13" t="s">
        <v>7062</v>
      </c>
      <c r="B73" s="178" t="s">
        <v>7063</v>
      </c>
      <c r="C73" s="17">
        <v>2014</v>
      </c>
      <c r="D73" s="17">
        <v>2014</v>
      </c>
      <c r="E73" s="17">
        <v>2014</v>
      </c>
      <c r="F73" s="17">
        <v>2014</v>
      </c>
      <c r="G73" s="17">
        <v>2014</v>
      </c>
      <c r="H73" s="17">
        <v>2014</v>
      </c>
      <c r="I73" s="17">
        <v>2014</v>
      </c>
      <c r="J73" s="17">
        <v>2015</v>
      </c>
      <c r="K73" s="17">
        <v>2015</v>
      </c>
      <c r="L73" s="17">
        <v>2015</v>
      </c>
      <c r="M73" s="19">
        <v>2016</v>
      </c>
      <c r="N73" s="19">
        <v>2016</v>
      </c>
      <c r="O73" s="19">
        <v>2015</v>
      </c>
      <c r="P73" s="19">
        <v>2015</v>
      </c>
      <c r="Q73" s="19">
        <v>2014</v>
      </c>
      <c r="R73" s="19">
        <v>2009</v>
      </c>
      <c r="S73" s="19">
        <v>2016</v>
      </c>
      <c r="T73" s="19">
        <v>2013</v>
      </c>
      <c r="U73" s="19">
        <v>2014</v>
      </c>
      <c r="V73" s="19">
        <v>2014</v>
      </c>
      <c r="W73" s="19">
        <v>2015</v>
      </c>
      <c r="X73" s="19">
        <v>2014</v>
      </c>
      <c r="Y73" s="19">
        <v>2010</v>
      </c>
      <c r="Z73" s="19">
        <v>2014</v>
      </c>
      <c r="AA73" s="19">
        <v>2014</v>
      </c>
      <c r="AB73" s="19">
        <v>2014</v>
      </c>
      <c r="AC73" s="19">
        <v>2014</v>
      </c>
      <c r="AD73" s="19">
        <v>2015</v>
      </c>
      <c r="AE73" s="19">
        <v>2012</v>
      </c>
      <c r="AF73" s="19">
        <v>2014</v>
      </c>
      <c r="AG73" s="18" t="s">
        <v>14</v>
      </c>
      <c r="AH73" s="19">
        <v>2014</v>
      </c>
      <c r="AI73" s="19">
        <v>2015</v>
      </c>
      <c r="AJ73" s="19">
        <v>2016</v>
      </c>
      <c r="AK73" s="20" t="s">
        <v>14</v>
      </c>
      <c r="AL73" s="20">
        <v>2015</v>
      </c>
      <c r="AM73" s="19">
        <v>2015</v>
      </c>
      <c r="AN73" s="19">
        <v>2014</v>
      </c>
      <c r="AO73" s="19">
        <v>2014</v>
      </c>
      <c r="AP73" s="19" t="s">
        <v>14</v>
      </c>
      <c r="AQ73" s="19" t="s">
        <v>14</v>
      </c>
      <c r="AR73" s="19" t="s">
        <v>14</v>
      </c>
      <c r="AS73" s="19">
        <v>2014</v>
      </c>
      <c r="AT73" s="19">
        <v>2015</v>
      </c>
      <c r="AU73" s="19">
        <v>2012</v>
      </c>
      <c r="AV73" s="19">
        <v>2009</v>
      </c>
      <c r="AW73" s="19">
        <v>2014</v>
      </c>
      <c r="AX73" s="19">
        <v>2014</v>
      </c>
      <c r="AY73" s="19">
        <v>2014</v>
      </c>
      <c r="AZ73" s="19">
        <v>2015</v>
      </c>
      <c r="BA73" s="19">
        <v>2015</v>
      </c>
      <c r="BB73" s="19">
        <v>2015</v>
      </c>
      <c r="BC73" s="19">
        <v>2015</v>
      </c>
      <c r="BD73" s="19">
        <v>2014</v>
      </c>
      <c r="BE73" s="19">
        <v>2014</v>
      </c>
      <c r="BF73" s="9"/>
    </row>
    <row r="74" spans="1:58" x14ac:dyDescent="0.25">
      <c r="A74" s="13" t="s">
        <v>72</v>
      </c>
      <c r="B74" s="178" t="s">
        <v>7067</v>
      </c>
      <c r="C74" s="17">
        <v>2014</v>
      </c>
      <c r="D74" s="17">
        <v>2014</v>
      </c>
      <c r="E74" s="17">
        <v>2014</v>
      </c>
      <c r="F74" s="17">
        <v>2014</v>
      </c>
      <c r="G74" s="17">
        <v>2014</v>
      </c>
      <c r="H74" s="17">
        <v>2014</v>
      </c>
      <c r="I74" s="17">
        <v>2014</v>
      </c>
      <c r="J74" s="17">
        <v>2015</v>
      </c>
      <c r="K74" s="17">
        <v>2015</v>
      </c>
      <c r="L74" s="17">
        <v>2015</v>
      </c>
      <c r="M74" s="19">
        <v>2016</v>
      </c>
      <c r="N74" s="19">
        <v>2016</v>
      </c>
      <c r="O74" s="19">
        <v>2015</v>
      </c>
      <c r="P74" s="19">
        <v>2015</v>
      </c>
      <c r="Q74" s="19">
        <v>2014</v>
      </c>
      <c r="R74" s="19">
        <v>2012</v>
      </c>
      <c r="S74" s="19">
        <v>2016</v>
      </c>
      <c r="T74" s="19">
        <v>2013</v>
      </c>
      <c r="U74" s="19">
        <v>2014</v>
      </c>
      <c r="V74" s="19">
        <v>2014</v>
      </c>
      <c r="W74" s="19">
        <v>2015</v>
      </c>
      <c r="X74" s="19">
        <v>2012</v>
      </c>
      <c r="Y74" s="19">
        <v>2014</v>
      </c>
      <c r="Z74" s="19">
        <v>2014</v>
      </c>
      <c r="AA74" s="19">
        <v>2014</v>
      </c>
      <c r="AB74" s="19">
        <v>2014</v>
      </c>
      <c r="AC74" s="19">
        <v>2014</v>
      </c>
      <c r="AD74" s="19">
        <v>2015</v>
      </c>
      <c r="AE74" s="19">
        <v>2012</v>
      </c>
      <c r="AF74" s="19">
        <v>2014</v>
      </c>
      <c r="AG74" s="18">
        <v>2012</v>
      </c>
      <c r="AH74" s="19">
        <v>2014</v>
      </c>
      <c r="AI74" s="19">
        <v>2015</v>
      </c>
      <c r="AJ74" s="19">
        <v>2016</v>
      </c>
      <c r="AK74" s="20">
        <v>2016</v>
      </c>
      <c r="AL74" s="20">
        <v>2015</v>
      </c>
      <c r="AM74" s="19">
        <v>2015</v>
      </c>
      <c r="AN74" s="19">
        <v>2014</v>
      </c>
      <c r="AO74" s="19">
        <v>2014</v>
      </c>
      <c r="AP74" s="19">
        <v>2014</v>
      </c>
      <c r="AQ74" s="19">
        <v>2014</v>
      </c>
      <c r="AR74" s="19">
        <v>2011</v>
      </c>
      <c r="AS74" s="19">
        <v>2014</v>
      </c>
      <c r="AT74" s="19">
        <v>2015</v>
      </c>
      <c r="AU74" s="19">
        <v>2012</v>
      </c>
      <c r="AV74" s="19">
        <v>2006</v>
      </c>
      <c r="AW74" s="19">
        <v>2014</v>
      </c>
      <c r="AX74" s="19">
        <v>2014</v>
      </c>
      <c r="AY74" s="19">
        <v>2014</v>
      </c>
      <c r="AZ74" s="19">
        <v>2015</v>
      </c>
      <c r="BA74" s="19">
        <v>2015</v>
      </c>
      <c r="BB74" s="19">
        <v>2015</v>
      </c>
      <c r="BC74" s="19">
        <v>2015</v>
      </c>
      <c r="BD74" s="19">
        <v>2014</v>
      </c>
      <c r="BE74" s="19">
        <v>2014</v>
      </c>
      <c r="BF74" s="9"/>
    </row>
    <row r="75" spans="1:58" x14ac:dyDescent="0.25">
      <c r="A75" s="13" t="s">
        <v>369</v>
      </c>
      <c r="B75" s="178" t="s">
        <v>7064</v>
      </c>
      <c r="C75" s="17">
        <v>2014</v>
      </c>
      <c r="D75" s="17">
        <v>2014</v>
      </c>
      <c r="E75" s="17">
        <v>2014</v>
      </c>
      <c r="F75" s="17">
        <v>2014</v>
      </c>
      <c r="G75" s="17">
        <v>2014</v>
      </c>
      <c r="H75" s="17">
        <v>2014</v>
      </c>
      <c r="I75" s="17">
        <v>2014</v>
      </c>
      <c r="J75" s="17">
        <v>2015</v>
      </c>
      <c r="K75" s="17">
        <v>2015</v>
      </c>
      <c r="L75" s="17">
        <v>2015</v>
      </c>
      <c r="M75" s="19">
        <v>2016</v>
      </c>
      <c r="N75" s="19">
        <v>2016</v>
      </c>
      <c r="O75" s="19">
        <v>2015</v>
      </c>
      <c r="P75" s="19">
        <v>2015</v>
      </c>
      <c r="Q75" s="19">
        <v>2014</v>
      </c>
      <c r="R75" s="19">
        <v>2012</v>
      </c>
      <c r="S75" s="19">
        <v>2016</v>
      </c>
      <c r="T75" s="19">
        <v>2013</v>
      </c>
      <c r="U75" s="19">
        <v>2014</v>
      </c>
      <c r="V75" s="19">
        <v>2014</v>
      </c>
      <c r="W75" s="19">
        <v>2015</v>
      </c>
      <c r="X75" s="19">
        <v>2012</v>
      </c>
      <c r="Y75" s="19" t="s">
        <v>14</v>
      </c>
      <c r="Z75" s="19">
        <v>2014</v>
      </c>
      <c r="AA75" s="19">
        <v>2014</v>
      </c>
      <c r="AB75" s="19">
        <v>2014</v>
      </c>
      <c r="AC75" s="19">
        <v>2014</v>
      </c>
      <c r="AD75" s="19">
        <v>2015</v>
      </c>
      <c r="AE75" s="19">
        <v>2012</v>
      </c>
      <c r="AF75" s="19">
        <v>2014</v>
      </c>
      <c r="AG75" s="18">
        <v>2013</v>
      </c>
      <c r="AH75" s="19">
        <v>2014</v>
      </c>
      <c r="AI75" s="19">
        <v>2015</v>
      </c>
      <c r="AJ75" s="19">
        <v>2016</v>
      </c>
      <c r="AK75" s="20">
        <v>2015</v>
      </c>
      <c r="AL75" s="20">
        <v>2015</v>
      </c>
      <c r="AM75" s="19">
        <v>2015</v>
      </c>
      <c r="AN75" s="19">
        <v>2014</v>
      </c>
      <c r="AO75" s="19">
        <v>2014</v>
      </c>
      <c r="AP75" s="19">
        <v>2014</v>
      </c>
      <c r="AQ75" s="19">
        <v>2014</v>
      </c>
      <c r="AR75" s="19">
        <v>2011</v>
      </c>
      <c r="AS75" s="19">
        <v>2014</v>
      </c>
      <c r="AT75" s="19">
        <v>2015</v>
      </c>
      <c r="AU75" s="19">
        <v>2012</v>
      </c>
      <c r="AV75" s="19">
        <v>2014</v>
      </c>
      <c r="AW75" s="19">
        <v>2014</v>
      </c>
      <c r="AX75" s="19">
        <v>2014</v>
      </c>
      <c r="AY75" s="19">
        <v>2014</v>
      </c>
      <c r="AZ75" s="19">
        <v>2015</v>
      </c>
      <c r="BA75" s="19">
        <v>2015</v>
      </c>
      <c r="BB75" s="19">
        <v>2015</v>
      </c>
      <c r="BC75" s="19">
        <v>2015</v>
      </c>
      <c r="BD75" s="19">
        <v>2014</v>
      </c>
      <c r="BE75" s="19">
        <v>2014</v>
      </c>
      <c r="BF75" s="9"/>
    </row>
    <row r="76" spans="1:58" x14ac:dyDescent="0.25">
      <c r="A76" s="13" t="s">
        <v>7068</v>
      </c>
      <c r="B76" s="178" t="s">
        <v>7069</v>
      </c>
      <c r="C76" s="17">
        <v>2014</v>
      </c>
      <c r="D76" s="17">
        <v>2014</v>
      </c>
      <c r="E76" s="17">
        <v>2014</v>
      </c>
      <c r="F76" s="17">
        <v>2014</v>
      </c>
      <c r="G76" s="17">
        <v>2014</v>
      </c>
      <c r="H76" s="17">
        <v>2014</v>
      </c>
      <c r="I76" s="17">
        <v>2014</v>
      </c>
      <c r="J76" s="17">
        <v>2015</v>
      </c>
      <c r="K76" s="17">
        <v>2015</v>
      </c>
      <c r="L76" s="17">
        <v>2015</v>
      </c>
      <c r="M76" s="19">
        <v>2016</v>
      </c>
      <c r="N76" s="19">
        <v>2016</v>
      </c>
      <c r="O76" s="19">
        <v>2015</v>
      </c>
      <c r="P76" s="19">
        <v>2015</v>
      </c>
      <c r="Q76" s="19">
        <v>2014</v>
      </c>
      <c r="R76" s="19" t="s">
        <v>14</v>
      </c>
      <c r="S76" s="19">
        <v>2016</v>
      </c>
      <c r="T76" s="19">
        <v>2013</v>
      </c>
      <c r="U76" s="19">
        <v>2014</v>
      </c>
      <c r="V76" s="19" t="s">
        <v>14</v>
      </c>
      <c r="W76" s="19">
        <v>2015</v>
      </c>
      <c r="X76" s="19" t="s">
        <v>14</v>
      </c>
      <c r="Y76" s="19">
        <v>2012</v>
      </c>
      <c r="Z76" s="19">
        <v>2014</v>
      </c>
      <c r="AA76" s="19">
        <v>2014</v>
      </c>
      <c r="AB76" s="19" t="s">
        <v>14</v>
      </c>
      <c r="AC76" s="19">
        <v>2014</v>
      </c>
      <c r="AD76" s="19">
        <v>2015</v>
      </c>
      <c r="AE76" s="19" t="s">
        <v>14</v>
      </c>
      <c r="AF76" s="19">
        <v>2014</v>
      </c>
      <c r="AG76" s="18">
        <v>2012</v>
      </c>
      <c r="AH76" s="19">
        <v>2014</v>
      </c>
      <c r="AI76" s="19">
        <v>2015</v>
      </c>
      <c r="AJ76" s="19">
        <v>2016</v>
      </c>
      <c r="AK76" s="20" t="s">
        <v>14</v>
      </c>
      <c r="AL76" s="20">
        <v>2015</v>
      </c>
      <c r="AM76" s="19">
        <v>2015</v>
      </c>
      <c r="AN76" s="19">
        <v>2014</v>
      </c>
      <c r="AO76" s="19">
        <v>2014</v>
      </c>
      <c r="AP76" s="19">
        <v>2014</v>
      </c>
      <c r="AQ76" s="19">
        <v>2014</v>
      </c>
      <c r="AR76" s="19">
        <v>2015</v>
      </c>
      <c r="AS76" s="19">
        <v>2014</v>
      </c>
      <c r="AT76" s="19">
        <v>2015</v>
      </c>
      <c r="AU76" s="19">
        <v>2012</v>
      </c>
      <c r="AV76" s="19">
        <v>2013</v>
      </c>
      <c r="AW76" s="19">
        <v>2014</v>
      </c>
      <c r="AX76" s="19">
        <v>2014</v>
      </c>
      <c r="AY76" s="19">
        <v>2014</v>
      </c>
      <c r="AZ76" s="19">
        <v>2015</v>
      </c>
      <c r="BA76" s="19">
        <v>2015</v>
      </c>
      <c r="BB76" s="19">
        <v>2015</v>
      </c>
      <c r="BC76" s="19">
        <v>2015</v>
      </c>
      <c r="BD76" s="19">
        <v>2014</v>
      </c>
      <c r="BE76" s="19">
        <v>2014</v>
      </c>
      <c r="BF76" s="9"/>
    </row>
    <row r="77" spans="1:58" x14ac:dyDescent="0.25">
      <c r="A77" s="13" t="s">
        <v>7076</v>
      </c>
      <c r="B77" s="178" t="s">
        <v>7077</v>
      </c>
      <c r="C77" s="17">
        <v>2014</v>
      </c>
      <c r="D77" s="17">
        <v>2014</v>
      </c>
      <c r="E77" s="17">
        <v>2014</v>
      </c>
      <c r="F77" s="17">
        <v>2014</v>
      </c>
      <c r="G77" s="17">
        <v>2014</v>
      </c>
      <c r="H77" s="17">
        <v>2014</v>
      </c>
      <c r="I77" s="17">
        <v>2014</v>
      </c>
      <c r="J77" s="17">
        <v>2015</v>
      </c>
      <c r="K77" s="17">
        <v>2015</v>
      </c>
      <c r="L77" s="17">
        <v>2015</v>
      </c>
      <c r="M77" s="19">
        <v>2016</v>
      </c>
      <c r="N77" s="19">
        <v>2016</v>
      </c>
      <c r="O77" s="19">
        <v>2015</v>
      </c>
      <c r="P77" s="19">
        <v>2015</v>
      </c>
      <c r="Q77" s="19">
        <v>2014</v>
      </c>
      <c r="R77" s="19" t="s">
        <v>14</v>
      </c>
      <c r="S77" s="19">
        <v>2016</v>
      </c>
      <c r="T77" s="19">
        <v>2013</v>
      </c>
      <c r="U77" s="19">
        <v>2014</v>
      </c>
      <c r="V77" s="19" t="s">
        <v>14</v>
      </c>
      <c r="W77" s="19">
        <v>2015</v>
      </c>
      <c r="X77" s="19" t="s">
        <v>14</v>
      </c>
      <c r="Y77" s="19">
        <v>2012</v>
      </c>
      <c r="Z77" s="19">
        <v>2014</v>
      </c>
      <c r="AA77" s="19">
        <v>2014</v>
      </c>
      <c r="AB77" s="19" t="s">
        <v>14</v>
      </c>
      <c r="AC77" s="19">
        <v>2014</v>
      </c>
      <c r="AD77" s="19">
        <v>2015</v>
      </c>
      <c r="AE77" s="19" t="s">
        <v>14</v>
      </c>
      <c r="AF77" s="19">
        <v>2014</v>
      </c>
      <c r="AG77" s="18">
        <v>2012</v>
      </c>
      <c r="AH77" s="19">
        <v>2014</v>
      </c>
      <c r="AI77" s="19">
        <v>2015</v>
      </c>
      <c r="AJ77" s="19">
        <v>2016</v>
      </c>
      <c r="AK77" s="20" t="s">
        <v>14</v>
      </c>
      <c r="AL77" s="20">
        <v>2015</v>
      </c>
      <c r="AM77" s="19">
        <v>2015</v>
      </c>
      <c r="AN77" s="19">
        <v>2014</v>
      </c>
      <c r="AO77" s="19">
        <v>2014</v>
      </c>
      <c r="AP77" s="19">
        <v>2014</v>
      </c>
      <c r="AQ77" s="19">
        <v>2014</v>
      </c>
      <c r="AR77" s="19" t="s">
        <v>14</v>
      </c>
      <c r="AS77" s="19">
        <v>2014</v>
      </c>
      <c r="AT77" s="19">
        <v>2015</v>
      </c>
      <c r="AU77" s="19">
        <v>2012</v>
      </c>
      <c r="AV77" s="19" t="s">
        <v>14</v>
      </c>
      <c r="AW77" s="19">
        <v>2014</v>
      </c>
      <c r="AX77" s="19">
        <v>2014</v>
      </c>
      <c r="AY77" s="19">
        <v>2014</v>
      </c>
      <c r="AZ77" s="19">
        <v>2015</v>
      </c>
      <c r="BA77" s="19">
        <v>2015</v>
      </c>
      <c r="BB77" s="19">
        <v>2015</v>
      </c>
      <c r="BC77" s="19">
        <v>2015</v>
      </c>
      <c r="BD77" s="19">
        <v>2014</v>
      </c>
      <c r="BE77" s="19">
        <v>2014</v>
      </c>
      <c r="BF77" s="9"/>
    </row>
    <row r="78" spans="1:58" x14ac:dyDescent="0.25">
      <c r="A78" s="13" t="s">
        <v>940</v>
      </c>
      <c r="B78" s="178" t="s">
        <v>7071</v>
      </c>
      <c r="C78" s="17">
        <v>2014</v>
      </c>
      <c r="D78" s="17">
        <v>2014</v>
      </c>
      <c r="E78" s="17">
        <v>2014</v>
      </c>
      <c r="F78" s="17">
        <v>2014</v>
      </c>
      <c r="G78" s="17">
        <v>2014</v>
      </c>
      <c r="H78" s="17">
        <v>2014</v>
      </c>
      <c r="I78" s="17">
        <v>2014</v>
      </c>
      <c r="J78" s="17">
        <v>2015</v>
      </c>
      <c r="K78" s="17">
        <v>2015</v>
      </c>
      <c r="L78" s="17">
        <v>2015</v>
      </c>
      <c r="M78" s="19">
        <v>2016</v>
      </c>
      <c r="N78" s="19">
        <v>2016</v>
      </c>
      <c r="O78" s="19">
        <v>2015</v>
      </c>
      <c r="P78" s="19">
        <v>2015</v>
      </c>
      <c r="Q78" s="19">
        <v>2014</v>
      </c>
      <c r="R78" s="19">
        <v>2006</v>
      </c>
      <c r="S78" s="19">
        <v>2016</v>
      </c>
      <c r="T78" s="19">
        <v>2013</v>
      </c>
      <c r="U78" s="19">
        <v>2014</v>
      </c>
      <c r="V78" s="19">
        <v>2014</v>
      </c>
      <c r="W78" s="19">
        <v>2015</v>
      </c>
      <c r="X78" s="19">
        <v>2006</v>
      </c>
      <c r="Y78" s="19">
        <v>2012</v>
      </c>
      <c r="Z78" s="19">
        <v>2014</v>
      </c>
      <c r="AA78" s="19">
        <v>2014</v>
      </c>
      <c r="AB78" s="19">
        <v>2013</v>
      </c>
      <c r="AC78" s="19">
        <v>2014</v>
      </c>
      <c r="AD78" s="19">
        <v>2015</v>
      </c>
      <c r="AE78" s="19">
        <v>2012</v>
      </c>
      <c r="AF78" s="19">
        <v>2014</v>
      </c>
      <c r="AG78" s="18">
        <v>2011</v>
      </c>
      <c r="AH78" s="19">
        <v>2014</v>
      </c>
      <c r="AI78" s="19">
        <v>2015</v>
      </c>
      <c r="AJ78" s="19">
        <v>2016</v>
      </c>
      <c r="AK78" s="20">
        <v>2015</v>
      </c>
      <c r="AL78" s="20">
        <v>2015</v>
      </c>
      <c r="AM78" s="19">
        <v>2015</v>
      </c>
      <c r="AN78" s="19">
        <v>2014</v>
      </c>
      <c r="AO78" s="19">
        <v>2014</v>
      </c>
      <c r="AP78" s="19">
        <v>2014</v>
      </c>
      <c r="AQ78" s="19">
        <v>2014</v>
      </c>
      <c r="AR78" s="19">
        <v>2015</v>
      </c>
      <c r="AS78" s="19">
        <v>2014</v>
      </c>
      <c r="AT78" s="19">
        <v>2015</v>
      </c>
      <c r="AU78" s="19">
        <v>2012</v>
      </c>
      <c r="AV78" s="19">
        <v>2011</v>
      </c>
      <c r="AW78" s="19">
        <v>2014</v>
      </c>
      <c r="AX78" s="19">
        <v>2014</v>
      </c>
      <c r="AY78" s="19">
        <v>2014</v>
      </c>
      <c r="AZ78" s="19">
        <v>2015</v>
      </c>
      <c r="BA78" s="19">
        <v>2015</v>
      </c>
      <c r="BB78" s="19">
        <v>2015</v>
      </c>
      <c r="BC78" s="19">
        <v>2015</v>
      </c>
      <c r="BD78" s="19">
        <v>2014</v>
      </c>
      <c r="BE78" s="19">
        <v>2014</v>
      </c>
      <c r="BF78" s="9"/>
    </row>
    <row r="79" spans="1:58" x14ac:dyDescent="0.25">
      <c r="A79" s="13" t="s">
        <v>1230</v>
      </c>
      <c r="B79" s="178" t="s">
        <v>7070</v>
      </c>
      <c r="C79" s="17">
        <v>2014</v>
      </c>
      <c r="D79" s="17">
        <v>2014</v>
      </c>
      <c r="E79" s="17">
        <v>2014</v>
      </c>
      <c r="F79" s="17">
        <v>2014</v>
      </c>
      <c r="G79" s="17">
        <v>2014</v>
      </c>
      <c r="H79" s="17">
        <v>2014</v>
      </c>
      <c r="I79" s="17">
        <v>2014</v>
      </c>
      <c r="J79" s="17">
        <v>2015</v>
      </c>
      <c r="K79" s="17">
        <v>2015</v>
      </c>
      <c r="L79" s="17">
        <v>2015</v>
      </c>
      <c r="M79" s="19">
        <v>2016</v>
      </c>
      <c r="N79" s="19">
        <v>2016</v>
      </c>
      <c r="O79" s="19">
        <v>2015</v>
      </c>
      <c r="P79" s="19">
        <v>2015</v>
      </c>
      <c r="Q79" s="19">
        <v>2014</v>
      </c>
      <c r="R79" s="19">
        <v>2012</v>
      </c>
      <c r="S79" s="19">
        <v>2016</v>
      </c>
      <c r="T79" s="19">
        <v>2013</v>
      </c>
      <c r="U79" s="19">
        <v>2014</v>
      </c>
      <c r="V79" s="19">
        <v>2014</v>
      </c>
      <c r="W79" s="19">
        <v>2015</v>
      </c>
      <c r="X79" s="19">
        <v>2013</v>
      </c>
      <c r="Y79" s="19">
        <v>2012</v>
      </c>
      <c r="Z79" s="19">
        <v>2014</v>
      </c>
      <c r="AA79" s="19">
        <v>2014</v>
      </c>
      <c r="AB79" s="19">
        <v>2014</v>
      </c>
      <c r="AC79" s="19">
        <v>2014</v>
      </c>
      <c r="AD79" s="19">
        <v>2015</v>
      </c>
      <c r="AE79" s="19">
        <v>2012</v>
      </c>
      <c r="AF79" s="19">
        <v>2014</v>
      </c>
      <c r="AG79" s="18">
        <v>2011</v>
      </c>
      <c r="AH79" s="19">
        <v>2014</v>
      </c>
      <c r="AI79" s="19">
        <v>2015</v>
      </c>
      <c r="AJ79" s="19">
        <v>2016</v>
      </c>
      <c r="AK79" s="20">
        <v>2015</v>
      </c>
      <c r="AL79" s="20">
        <v>2015</v>
      </c>
      <c r="AM79" s="19">
        <v>2015</v>
      </c>
      <c r="AN79" s="19">
        <v>2014</v>
      </c>
      <c r="AO79" s="19">
        <v>2014</v>
      </c>
      <c r="AP79" s="19">
        <v>2014</v>
      </c>
      <c r="AQ79" s="19">
        <v>2014</v>
      </c>
      <c r="AR79" s="19">
        <v>2015</v>
      </c>
      <c r="AS79" s="19">
        <v>2014</v>
      </c>
      <c r="AT79" s="19">
        <v>2015</v>
      </c>
      <c r="AU79" s="19">
        <v>2012</v>
      </c>
      <c r="AV79" s="19">
        <v>2011</v>
      </c>
      <c r="AW79" s="19">
        <v>2014</v>
      </c>
      <c r="AX79" s="19">
        <v>2014</v>
      </c>
      <c r="AY79" s="19">
        <v>2014</v>
      </c>
      <c r="AZ79" s="19">
        <v>2015</v>
      </c>
      <c r="BA79" s="19">
        <v>2015</v>
      </c>
      <c r="BB79" s="19">
        <v>2015</v>
      </c>
      <c r="BC79" s="19">
        <v>2015</v>
      </c>
      <c r="BD79" s="19">
        <v>2014</v>
      </c>
      <c r="BE79" s="19">
        <v>2014</v>
      </c>
      <c r="BF79" s="9"/>
    </row>
    <row r="80" spans="1:58" x14ac:dyDescent="0.25">
      <c r="A80" s="13" t="s">
        <v>1723</v>
      </c>
      <c r="B80" s="178" t="s">
        <v>7074</v>
      </c>
      <c r="C80" s="17">
        <v>2014</v>
      </c>
      <c r="D80" s="17">
        <v>2014</v>
      </c>
      <c r="E80" s="17">
        <v>2014</v>
      </c>
      <c r="F80" s="17">
        <v>2014</v>
      </c>
      <c r="G80" s="17">
        <v>2014</v>
      </c>
      <c r="H80" s="17">
        <v>2014</v>
      </c>
      <c r="I80" s="17">
        <v>2014</v>
      </c>
      <c r="J80" s="17">
        <v>2015</v>
      </c>
      <c r="K80" s="17">
        <v>2015</v>
      </c>
      <c r="L80" s="17">
        <v>2015</v>
      </c>
      <c r="M80" s="19">
        <v>2016</v>
      </c>
      <c r="N80" s="19">
        <v>2016</v>
      </c>
      <c r="O80" s="19">
        <v>2015</v>
      </c>
      <c r="P80" s="19">
        <v>2015</v>
      </c>
      <c r="Q80" s="19">
        <v>2014</v>
      </c>
      <c r="R80" s="19" t="s">
        <v>14</v>
      </c>
      <c r="S80" s="19">
        <v>2016</v>
      </c>
      <c r="T80" s="19">
        <v>2013</v>
      </c>
      <c r="U80" s="19">
        <v>2014</v>
      </c>
      <c r="V80" s="19">
        <v>2014</v>
      </c>
      <c r="W80" s="19">
        <v>2015</v>
      </c>
      <c r="X80" s="19">
        <v>2004</v>
      </c>
      <c r="Y80" s="19">
        <v>2010</v>
      </c>
      <c r="Z80" s="19">
        <v>2014</v>
      </c>
      <c r="AA80" s="19">
        <v>2014</v>
      </c>
      <c r="AB80" s="19">
        <v>2014</v>
      </c>
      <c r="AC80" s="19">
        <v>2014</v>
      </c>
      <c r="AD80" s="19">
        <v>2015</v>
      </c>
      <c r="AE80" s="19">
        <v>2012</v>
      </c>
      <c r="AF80" s="19">
        <v>2014</v>
      </c>
      <c r="AG80" s="18">
        <v>2013</v>
      </c>
      <c r="AH80" s="19">
        <v>2014</v>
      </c>
      <c r="AI80" s="19">
        <v>2015</v>
      </c>
      <c r="AJ80" s="19">
        <v>2016</v>
      </c>
      <c r="AK80" s="20" t="s">
        <v>14</v>
      </c>
      <c r="AL80" s="20">
        <v>2015</v>
      </c>
      <c r="AM80" s="19">
        <v>2015</v>
      </c>
      <c r="AN80" s="19">
        <v>2014</v>
      </c>
      <c r="AO80" s="19">
        <v>2014</v>
      </c>
      <c r="AP80" s="19">
        <v>2014</v>
      </c>
      <c r="AQ80" s="19">
        <v>2014</v>
      </c>
      <c r="AR80" s="19">
        <v>2011</v>
      </c>
      <c r="AS80" s="19">
        <v>2014</v>
      </c>
      <c r="AT80" s="19">
        <v>2015</v>
      </c>
      <c r="AU80" s="19">
        <v>2012</v>
      </c>
      <c r="AV80" s="19">
        <v>2012</v>
      </c>
      <c r="AW80" s="19">
        <v>2014</v>
      </c>
      <c r="AX80" s="19">
        <v>2014</v>
      </c>
      <c r="AY80" s="19">
        <v>2014</v>
      </c>
      <c r="AZ80" s="19">
        <v>2015</v>
      </c>
      <c r="BA80" s="19">
        <v>2015</v>
      </c>
      <c r="BB80" s="19">
        <v>2014</v>
      </c>
      <c r="BC80" s="19">
        <v>2015</v>
      </c>
      <c r="BD80" s="19">
        <v>2014</v>
      </c>
      <c r="BE80" s="19">
        <v>2014</v>
      </c>
      <c r="BF80" s="9"/>
    </row>
    <row r="81" spans="1:58" x14ac:dyDescent="0.25">
      <c r="A81" s="13" t="s">
        <v>583</v>
      </c>
      <c r="B81" s="178" t="s">
        <v>7075</v>
      </c>
      <c r="C81" s="17">
        <v>2014</v>
      </c>
      <c r="D81" s="17">
        <v>2014</v>
      </c>
      <c r="E81" s="17">
        <v>2014</v>
      </c>
      <c r="F81" s="17">
        <v>2014</v>
      </c>
      <c r="G81" s="17">
        <v>2014</v>
      </c>
      <c r="H81" s="17">
        <v>2014</v>
      </c>
      <c r="I81" s="17">
        <v>2014</v>
      </c>
      <c r="J81" s="17">
        <v>2015</v>
      </c>
      <c r="K81" s="17">
        <v>2015</v>
      </c>
      <c r="L81" s="17">
        <v>2015</v>
      </c>
      <c r="M81" s="19">
        <v>2016</v>
      </c>
      <c r="N81" s="19">
        <v>2016</v>
      </c>
      <c r="O81" s="19">
        <v>2015</v>
      </c>
      <c r="P81" s="19">
        <v>2015</v>
      </c>
      <c r="Q81" s="19">
        <v>2014</v>
      </c>
      <c r="R81" s="19">
        <v>2011</v>
      </c>
      <c r="S81" s="19">
        <v>2016</v>
      </c>
      <c r="T81" s="19">
        <v>2013</v>
      </c>
      <c r="U81" s="19">
        <v>2014</v>
      </c>
      <c r="V81" s="19">
        <v>2014</v>
      </c>
      <c r="W81" s="19">
        <v>2015</v>
      </c>
      <c r="X81" s="19">
        <v>2011</v>
      </c>
      <c r="Y81" s="19">
        <v>2010</v>
      </c>
      <c r="Z81" s="19">
        <v>2014</v>
      </c>
      <c r="AA81" s="19">
        <v>2014</v>
      </c>
      <c r="AB81" s="19" t="s">
        <v>14</v>
      </c>
      <c r="AC81" s="19">
        <v>2014</v>
      </c>
      <c r="AD81" s="19">
        <v>2015</v>
      </c>
      <c r="AE81" s="19" t="s">
        <v>14</v>
      </c>
      <c r="AF81" s="19">
        <v>2014</v>
      </c>
      <c r="AG81" s="18">
        <v>2012</v>
      </c>
      <c r="AH81" s="19">
        <v>2014</v>
      </c>
      <c r="AI81" s="19">
        <v>2015</v>
      </c>
      <c r="AJ81" s="19">
        <v>2016</v>
      </c>
      <c r="AK81" s="20">
        <v>2016</v>
      </c>
      <c r="AL81" s="20">
        <v>2016</v>
      </c>
      <c r="AM81" s="19">
        <v>2015</v>
      </c>
      <c r="AN81" s="19">
        <v>2014</v>
      </c>
      <c r="AO81" s="19">
        <v>2014</v>
      </c>
      <c r="AP81" s="19">
        <v>2014</v>
      </c>
      <c r="AQ81" s="19">
        <v>2014</v>
      </c>
      <c r="AR81" s="19">
        <v>2015</v>
      </c>
      <c r="AS81" s="19">
        <v>2014</v>
      </c>
      <c r="AT81" s="19">
        <v>2015</v>
      </c>
      <c r="AU81" s="19">
        <v>2012</v>
      </c>
      <c r="AV81" s="19">
        <v>2013</v>
      </c>
      <c r="AW81" s="19">
        <v>2014</v>
      </c>
      <c r="AX81" s="19">
        <v>2014</v>
      </c>
      <c r="AY81" s="19">
        <v>2014</v>
      </c>
      <c r="AZ81" s="19">
        <v>2015</v>
      </c>
      <c r="BA81" s="19">
        <v>2015</v>
      </c>
      <c r="BB81" s="19">
        <v>2015</v>
      </c>
      <c r="BC81" s="19">
        <v>2015</v>
      </c>
      <c r="BD81" s="19">
        <v>2014</v>
      </c>
      <c r="BE81" s="19">
        <v>2014</v>
      </c>
      <c r="BF81" s="9"/>
    </row>
    <row r="82" spans="1:58" x14ac:dyDescent="0.25">
      <c r="A82" s="13" t="s">
        <v>7072</v>
      </c>
      <c r="B82" s="178" t="s">
        <v>7073</v>
      </c>
      <c r="C82" s="17">
        <v>2014</v>
      </c>
      <c r="D82" s="17">
        <v>2014</v>
      </c>
      <c r="E82" s="17">
        <v>2014</v>
      </c>
      <c r="F82" s="17">
        <v>2014</v>
      </c>
      <c r="G82" s="17">
        <v>2014</v>
      </c>
      <c r="H82" s="17">
        <v>2014</v>
      </c>
      <c r="I82" s="17">
        <v>2014</v>
      </c>
      <c r="J82" s="17">
        <v>2015</v>
      </c>
      <c r="K82" s="17">
        <v>2015</v>
      </c>
      <c r="L82" s="17">
        <v>2015</v>
      </c>
      <c r="M82" s="19">
        <v>2016</v>
      </c>
      <c r="N82" s="19">
        <v>2016</v>
      </c>
      <c r="O82" s="19">
        <v>2015</v>
      </c>
      <c r="P82" s="19">
        <v>2015</v>
      </c>
      <c r="Q82" s="19">
        <v>2014</v>
      </c>
      <c r="R82" s="19" t="s">
        <v>14</v>
      </c>
      <c r="S82" s="19">
        <v>2016</v>
      </c>
      <c r="T82" s="19">
        <v>2013</v>
      </c>
      <c r="U82" s="19">
        <v>2014</v>
      </c>
      <c r="V82" s="19" t="s">
        <v>14</v>
      </c>
      <c r="W82" s="19">
        <v>2015</v>
      </c>
      <c r="X82" s="19" t="s">
        <v>14</v>
      </c>
      <c r="Y82" s="19">
        <v>2013</v>
      </c>
      <c r="Z82" s="19">
        <v>2014</v>
      </c>
      <c r="AA82" s="19">
        <v>2014</v>
      </c>
      <c r="AB82" s="19">
        <v>2014</v>
      </c>
      <c r="AC82" s="19">
        <v>2014</v>
      </c>
      <c r="AD82" s="19">
        <v>2015</v>
      </c>
      <c r="AE82" s="19" t="s">
        <v>14</v>
      </c>
      <c r="AF82" s="19">
        <v>2014</v>
      </c>
      <c r="AG82" s="18">
        <v>2012</v>
      </c>
      <c r="AH82" s="19">
        <v>2014</v>
      </c>
      <c r="AI82" s="19">
        <v>2015</v>
      </c>
      <c r="AJ82" s="19">
        <v>2016</v>
      </c>
      <c r="AK82" s="20" t="s">
        <v>14</v>
      </c>
      <c r="AL82" s="20">
        <v>2015</v>
      </c>
      <c r="AM82" s="19">
        <v>2015</v>
      </c>
      <c r="AN82" s="19">
        <v>2014</v>
      </c>
      <c r="AO82" s="19">
        <v>2014</v>
      </c>
      <c r="AP82" s="19">
        <v>2014</v>
      </c>
      <c r="AQ82" s="19">
        <v>2014</v>
      </c>
      <c r="AR82" s="19" t="s">
        <v>14</v>
      </c>
      <c r="AS82" s="19">
        <v>2014</v>
      </c>
      <c r="AT82" s="19">
        <v>2015</v>
      </c>
      <c r="AU82" s="19">
        <v>2012</v>
      </c>
      <c r="AV82" s="19" t="s">
        <v>14</v>
      </c>
      <c r="AW82" s="19">
        <v>2014</v>
      </c>
      <c r="AX82" s="19">
        <v>2014</v>
      </c>
      <c r="AY82" s="19">
        <v>2014</v>
      </c>
      <c r="AZ82" s="19">
        <v>2015</v>
      </c>
      <c r="BA82" s="19">
        <v>2015</v>
      </c>
      <c r="BB82" s="19">
        <v>2015</v>
      </c>
      <c r="BC82" s="19">
        <v>2015</v>
      </c>
      <c r="BD82" s="19">
        <v>2014</v>
      </c>
      <c r="BE82" s="19">
        <v>2014</v>
      </c>
      <c r="BF82" s="9"/>
    </row>
    <row r="83" spans="1:58" x14ac:dyDescent="0.25">
      <c r="A83" s="13" t="s">
        <v>7078</v>
      </c>
      <c r="B83" s="178" t="s">
        <v>7079</v>
      </c>
      <c r="C83" s="17">
        <v>2014</v>
      </c>
      <c r="D83" s="17">
        <v>2014</v>
      </c>
      <c r="E83" s="17">
        <v>2014</v>
      </c>
      <c r="F83" s="17">
        <v>2014</v>
      </c>
      <c r="G83" s="17">
        <v>2014</v>
      </c>
      <c r="H83" s="17">
        <v>2014</v>
      </c>
      <c r="I83" s="17">
        <v>2014</v>
      </c>
      <c r="J83" s="17">
        <v>2015</v>
      </c>
      <c r="K83" s="17">
        <v>2015</v>
      </c>
      <c r="L83" s="17">
        <v>2015</v>
      </c>
      <c r="M83" s="19">
        <v>2016</v>
      </c>
      <c r="N83" s="19">
        <v>2016</v>
      </c>
      <c r="O83" s="19">
        <v>2015</v>
      </c>
      <c r="P83" s="19">
        <v>2015</v>
      </c>
      <c r="Q83" s="19">
        <v>2014</v>
      </c>
      <c r="R83" s="19" t="s">
        <v>14</v>
      </c>
      <c r="S83" s="19">
        <v>2016</v>
      </c>
      <c r="T83" s="19">
        <v>2013</v>
      </c>
      <c r="U83" s="19">
        <v>2014</v>
      </c>
      <c r="V83" s="19" t="s">
        <v>14</v>
      </c>
      <c r="W83" s="19">
        <v>2015</v>
      </c>
      <c r="X83" s="19" t="s">
        <v>14</v>
      </c>
      <c r="Y83" s="19">
        <v>2012</v>
      </c>
      <c r="Z83" s="19">
        <v>2014</v>
      </c>
      <c r="AA83" s="19">
        <v>2014</v>
      </c>
      <c r="AB83" s="19" t="s">
        <v>14</v>
      </c>
      <c r="AC83" s="19">
        <v>2014</v>
      </c>
      <c r="AD83" s="19">
        <v>2015</v>
      </c>
      <c r="AE83" s="19" t="s">
        <v>14</v>
      </c>
      <c r="AF83" s="19">
        <v>2014</v>
      </c>
      <c r="AG83" s="18">
        <v>2010</v>
      </c>
      <c r="AH83" s="19">
        <v>2014</v>
      </c>
      <c r="AI83" s="19">
        <v>2015</v>
      </c>
      <c r="AJ83" s="19">
        <v>2016</v>
      </c>
      <c r="AK83" s="20" t="s">
        <v>14</v>
      </c>
      <c r="AL83" s="20">
        <v>2015</v>
      </c>
      <c r="AM83" s="19">
        <v>2015</v>
      </c>
      <c r="AN83" s="19">
        <v>2014</v>
      </c>
      <c r="AO83" s="19">
        <v>2014</v>
      </c>
      <c r="AP83" s="19">
        <v>2014</v>
      </c>
      <c r="AQ83" s="19">
        <v>2014</v>
      </c>
      <c r="AR83" s="19" t="s">
        <v>14</v>
      </c>
      <c r="AS83" s="19">
        <v>2014</v>
      </c>
      <c r="AT83" s="19">
        <v>2015</v>
      </c>
      <c r="AU83" s="19">
        <v>2012</v>
      </c>
      <c r="AV83" s="19" t="s">
        <v>14</v>
      </c>
      <c r="AW83" s="19">
        <v>2014</v>
      </c>
      <c r="AX83" s="19">
        <v>2014</v>
      </c>
      <c r="AY83" s="19">
        <v>2014</v>
      </c>
      <c r="AZ83" s="19">
        <v>2015</v>
      </c>
      <c r="BA83" s="19">
        <v>2015</v>
      </c>
      <c r="BB83" s="19">
        <v>2015</v>
      </c>
      <c r="BC83" s="19">
        <v>2015</v>
      </c>
      <c r="BD83" s="19">
        <v>2014</v>
      </c>
      <c r="BE83" s="19">
        <v>2014</v>
      </c>
      <c r="BF83" s="9"/>
    </row>
    <row r="84" spans="1:58" x14ac:dyDescent="0.25">
      <c r="A84" s="13" t="s">
        <v>601</v>
      </c>
      <c r="B84" s="178" t="s">
        <v>7080</v>
      </c>
      <c r="C84" s="17">
        <v>2014</v>
      </c>
      <c r="D84" s="17">
        <v>2014</v>
      </c>
      <c r="E84" s="17">
        <v>2014</v>
      </c>
      <c r="F84" s="17">
        <v>2014</v>
      </c>
      <c r="G84" s="17">
        <v>2014</v>
      </c>
      <c r="H84" s="17">
        <v>2014</v>
      </c>
      <c r="I84" s="17">
        <v>2014</v>
      </c>
      <c r="J84" s="17">
        <v>2015</v>
      </c>
      <c r="K84" s="17">
        <v>2015</v>
      </c>
      <c r="L84" s="17">
        <v>2015</v>
      </c>
      <c r="M84" s="19">
        <v>2016</v>
      </c>
      <c r="N84" s="19">
        <v>2016</v>
      </c>
      <c r="O84" s="19">
        <v>2015</v>
      </c>
      <c r="P84" s="19">
        <v>2015</v>
      </c>
      <c r="Q84" s="19">
        <v>2014</v>
      </c>
      <c r="R84" s="19" t="s">
        <v>14</v>
      </c>
      <c r="S84" s="19">
        <v>2016</v>
      </c>
      <c r="T84" s="19">
        <v>2013</v>
      </c>
      <c r="U84" s="19">
        <v>2014</v>
      </c>
      <c r="V84" s="19" t="s">
        <v>14</v>
      </c>
      <c r="W84" s="19">
        <v>2015</v>
      </c>
      <c r="X84" s="19" t="s">
        <v>14</v>
      </c>
      <c r="Y84" s="19">
        <v>2012</v>
      </c>
      <c r="Z84" s="19">
        <v>2014</v>
      </c>
      <c r="AA84" s="19">
        <v>2014</v>
      </c>
      <c r="AB84" s="19">
        <v>2013</v>
      </c>
      <c r="AC84" s="19">
        <v>2014</v>
      </c>
      <c r="AD84" s="19">
        <v>2015</v>
      </c>
      <c r="AE84" s="19" t="s">
        <v>14</v>
      </c>
      <c r="AF84" s="19">
        <v>2014</v>
      </c>
      <c r="AG84" s="18">
        <v>2012</v>
      </c>
      <c r="AH84" s="19">
        <v>2014</v>
      </c>
      <c r="AI84" s="19">
        <v>2015</v>
      </c>
      <c r="AJ84" s="19">
        <v>2016</v>
      </c>
      <c r="AK84" s="20" t="s">
        <v>14</v>
      </c>
      <c r="AL84" s="20">
        <v>2015</v>
      </c>
      <c r="AM84" s="19">
        <v>2015</v>
      </c>
      <c r="AN84" s="19">
        <v>2014</v>
      </c>
      <c r="AO84" s="19">
        <v>2014</v>
      </c>
      <c r="AP84" s="19">
        <v>2014</v>
      </c>
      <c r="AQ84" s="19">
        <v>2014</v>
      </c>
      <c r="AR84" s="19">
        <v>2015</v>
      </c>
      <c r="AS84" s="19">
        <v>2014</v>
      </c>
      <c r="AT84" s="19">
        <v>2015</v>
      </c>
      <c r="AU84" s="19">
        <v>2012</v>
      </c>
      <c r="AV84" s="19">
        <v>2013</v>
      </c>
      <c r="AW84" s="19">
        <v>2014</v>
      </c>
      <c r="AX84" s="19">
        <v>2014</v>
      </c>
      <c r="AY84" s="19">
        <v>2014</v>
      </c>
      <c r="AZ84" s="19">
        <v>2015</v>
      </c>
      <c r="BA84" s="19">
        <v>2015</v>
      </c>
      <c r="BB84" s="19">
        <v>2015</v>
      </c>
      <c r="BC84" s="19">
        <v>2015</v>
      </c>
      <c r="BD84" s="19">
        <v>2014</v>
      </c>
      <c r="BE84" s="19">
        <v>2014</v>
      </c>
      <c r="BF84" s="9"/>
    </row>
    <row r="85" spans="1:58" x14ac:dyDescent="0.25">
      <c r="A85" s="13" t="s">
        <v>7081</v>
      </c>
      <c r="B85" s="178" t="s">
        <v>7082</v>
      </c>
      <c r="C85" s="17">
        <v>2014</v>
      </c>
      <c r="D85" s="17">
        <v>2014</v>
      </c>
      <c r="E85" s="17">
        <v>2014</v>
      </c>
      <c r="F85" s="17">
        <v>2014</v>
      </c>
      <c r="G85" s="17">
        <v>2014</v>
      </c>
      <c r="H85" s="17">
        <v>2014</v>
      </c>
      <c r="I85" s="17">
        <v>2014</v>
      </c>
      <c r="J85" s="17">
        <v>2015</v>
      </c>
      <c r="K85" s="17">
        <v>2015</v>
      </c>
      <c r="L85" s="17">
        <v>2015</v>
      </c>
      <c r="M85" s="19">
        <v>2016</v>
      </c>
      <c r="N85" s="19">
        <v>2016</v>
      </c>
      <c r="O85" s="19">
        <v>2015</v>
      </c>
      <c r="P85" s="19">
        <v>2015</v>
      </c>
      <c r="Q85" s="19">
        <v>2014</v>
      </c>
      <c r="R85" s="19">
        <v>2010</v>
      </c>
      <c r="S85" s="19">
        <v>2016</v>
      </c>
      <c r="T85" s="19">
        <v>2013</v>
      </c>
      <c r="U85" s="19">
        <v>2014</v>
      </c>
      <c r="V85" s="19">
        <v>2014</v>
      </c>
      <c r="W85" s="19">
        <v>2015</v>
      </c>
      <c r="X85" s="19">
        <v>2012</v>
      </c>
      <c r="Y85" s="19">
        <v>2008</v>
      </c>
      <c r="Z85" s="19">
        <v>2014</v>
      </c>
      <c r="AA85" s="19">
        <v>2014</v>
      </c>
      <c r="AB85" s="19">
        <v>2014</v>
      </c>
      <c r="AC85" s="19">
        <v>2014</v>
      </c>
      <c r="AD85" s="19">
        <v>2015</v>
      </c>
      <c r="AE85" s="19" t="s">
        <v>14</v>
      </c>
      <c r="AF85" s="19">
        <v>2014</v>
      </c>
      <c r="AG85" s="18">
        <v>2004</v>
      </c>
      <c r="AH85" s="19">
        <v>2014</v>
      </c>
      <c r="AI85" s="19">
        <v>2015</v>
      </c>
      <c r="AJ85" s="19">
        <v>2016</v>
      </c>
      <c r="AK85" s="20" t="s">
        <v>14</v>
      </c>
      <c r="AL85" s="20">
        <v>2015</v>
      </c>
      <c r="AM85" s="19">
        <v>2015</v>
      </c>
      <c r="AN85" s="19">
        <v>2014</v>
      </c>
      <c r="AO85" s="19">
        <v>2014</v>
      </c>
      <c r="AP85" s="19">
        <v>2014</v>
      </c>
      <c r="AQ85" s="19">
        <v>2014</v>
      </c>
      <c r="AR85" s="19">
        <v>2011</v>
      </c>
      <c r="AS85" s="19">
        <v>2014</v>
      </c>
      <c r="AT85" s="19">
        <v>2015</v>
      </c>
      <c r="AU85" s="19">
        <v>2012</v>
      </c>
      <c r="AV85" s="19">
        <v>2013</v>
      </c>
      <c r="AW85" s="19">
        <v>2014</v>
      </c>
      <c r="AX85" s="19">
        <v>2014</v>
      </c>
      <c r="AY85" s="19">
        <v>2014</v>
      </c>
      <c r="AZ85" s="19">
        <v>2015</v>
      </c>
      <c r="BA85" s="19">
        <v>2015</v>
      </c>
      <c r="BB85" s="19">
        <v>2015</v>
      </c>
      <c r="BC85" s="19">
        <v>2015</v>
      </c>
      <c r="BD85" s="19">
        <v>2014</v>
      </c>
      <c r="BE85" s="19">
        <v>2014</v>
      </c>
      <c r="BF85" s="9"/>
    </row>
    <row r="86" spans="1:58" x14ac:dyDescent="0.25">
      <c r="A86" s="13" t="s">
        <v>7084</v>
      </c>
      <c r="B86" s="178" t="s">
        <v>7085</v>
      </c>
      <c r="C86" s="17">
        <v>2014</v>
      </c>
      <c r="D86" s="17">
        <v>2014</v>
      </c>
      <c r="E86" s="17">
        <v>2014</v>
      </c>
      <c r="F86" s="17">
        <v>2014</v>
      </c>
      <c r="G86" s="17">
        <v>2014</v>
      </c>
      <c r="H86" s="17">
        <v>2014</v>
      </c>
      <c r="I86" s="17">
        <v>2014</v>
      </c>
      <c r="J86" s="17">
        <v>2015</v>
      </c>
      <c r="K86" s="17">
        <v>2015</v>
      </c>
      <c r="L86" s="17">
        <v>2015</v>
      </c>
      <c r="M86" s="19">
        <v>2016</v>
      </c>
      <c r="N86" s="19">
        <v>2016</v>
      </c>
      <c r="O86" s="19">
        <v>2015</v>
      </c>
      <c r="P86" s="19">
        <v>2015</v>
      </c>
      <c r="Q86" s="19">
        <v>2014</v>
      </c>
      <c r="R86" s="19" t="s">
        <v>14</v>
      </c>
      <c r="S86" s="19">
        <v>2016</v>
      </c>
      <c r="T86" s="19">
        <v>2013</v>
      </c>
      <c r="U86" s="19">
        <v>2014</v>
      </c>
      <c r="V86" s="19" t="s">
        <v>14</v>
      </c>
      <c r="W86" s="19">
        <v>2015</v>
      </c>
      <c r="X86" s="19">
        <v>2010</v>
      </c>
      <c r="Y86" s="19">
        <v>2010</v>
      </c>
      <c r="Z86" s="19">
        <v>2014</v>
      </c>
      <c r="AA86" s="19">
        <v>2014</v>
      </c>
      <c r="AB86" s="19">
        <v>2011</v>
      </c>
      <c r="AC86" s="19">
        <v>2014</v>
      </c>
      <c r="AD86" s="19">
        <v>2015</v>
      </c>
      <c r="AE86" s="19" t="s">
        <v>14</v>
      </c>
      <c r="AF86" s="19">
        <v>2014</v>
      </c>
      <c r="AG86" s="18">
        <v>2008</v>
      </c>
      <c r="AH86" s="19">
        <v>2014</v>
      </c>
      <c r="AI86" s="19">
        <v>2015</v>
      </c>
      <c r="AJ86" s="19">
        <v>2016</v>
      </c>
      <c r="AK86" s="20" t="s">
        <v>14</v>
      </c>
      <c r="AL86" s="20">
        <v>2015</v>
      </c>
      <c r="AM86" s="19">
        <v>2015</v>
      </c>
      <c r="AN86" s="19">
        <v>2014</v>
      </c>
      <c r="AO86" s="19">
        <v>2014</v>
      </c>
      <c r="AP86" s="19">
        <v>2014</v>
      </c>
      <c r="AQ86" s="19">
        <v>2014</v>
      </c>
      <c r="AR86" s="19">
        <v>2011</v>
      </c>
      <c r="AS86" s="19">
        <v>2014</v>
      </c>
      <c r="AT86" s="19">
        <v>2015</v>
      </c>
      <c r="AU86" s="19">
        <v>2012</v>
      </c>
      <c r="AV86" s="19" t="s">
        <v>14</v>
      </c>
      <c r="AW86" s="19">
        <v>2014</v>
      </c>
      <c r="AX86" s="19">
        <v>2014</v>
      </c>
      <c r="AY86" s="19">
        <v>2014</v>
      </c>
      <c r="AZ86" s="19">
        <v>2015</v>
      </c>
      <c r="BA86" s="19">
        <v>2015</v>
      </c>
      <c r="BB86" s="19">
        <v>2015</v>
      </c>
      <c r="BC86" s="19">
        <v>2015</v>
      </c>
      <c r="BD86" s="19">
        <v>2014</v>
      </c>
      <c r="BE86" s="19">
        <v>2014</v>
      </c>
      <c r="BF86" s="9"/>
    </row>
    <row r="87" spans="1:58" x14ac:dyDescent="0.25">
      <c r="A87" s="13" t="s">
        <v>199</v>
      </c>
      <c r="B87" s="178" t="s">
        <v>7083</v>
      </c>
      <c r="C87" s="17">
        <v>2014</v>
      </c>
      <c r="D87" s="17">
        <v>2014</v>
      </c>
      <c r="E87" s="17">
        <v>2014</v>
      </c>
      <c r="F87" s="17">
        <v>2014</v>
      </c>
      <c r="G87" s="17">
        <v>2014</v>
      </c>
      <c r="H87" s="17">
        <v>2014</v>
      </c>
      <c r="I87" s="17">
        <v>2014</v>
      </c>
      <c r="J87" s="17">
        <v>2015</v>
      </c>
      <c r="K87" s="17">
        <v>2015</v>
      </c>
      <c r="L87" s="17">
        <v>2015</v>
      </c>
      <c r="M87" s="19">
        <v>2016</v>
      </c>
      <c r="N87" s="19">
        <v>2016</v>
      </c>
      <c r="O87" s="19">
        <v>2015</v>
      </c>
      <c r="P87" s="19">
        <v>2015</v>
      </c>
      <c r="Q87" s="19">
        <v>2014</v>
      </c>
      <c r="R87" s="19">
        <v>2012</v>
      </c>
      <c r="S87" s="19">
        <v>2016</v>
      </c>
      <c r="T87" s="19">
        <v>2013</v>
      </c>
      <c r="U87" s="19">
        <v>2014</v>
      </c>
      <c r="V87" s="19">
        <v>2014</v>
      </c>
      <c r="W87" s="19">
        <v>2015</v>
      </c>
      <c r="X87" s="19">
        <v>2012</v>
      </c>
      <c r="Y87" s="19">
        <v>2010</v>
      </c>
      <c r="Z87" s="19">
        <v>2014</v>
      </c>
      <c r="AA87" s="19">
        <v>2014</v>
      </c>
      <c r="AB87" s="19" t="s">
        <v>14</v>
      </c>
      <c r="AC87" s="19">
        <v>2014</v>
      </c>
      <c r="AD87" s="19">
        <v>2015</v>
      </c>
      <c r="AE87" s="19" t="s">
        <v>14</v>
      </c>
      <c r="AF87" s="19">
        <v>2014</v>
      </c>
      <c r="AG87" s="18">
        <v>2010</v>
      </c>
      <c r="AH87" s="19">
        <v>2014</v>
      </c>
      <c r="AI87" s="19">
        <v>2015</v>
      </c>
      <c r="AJ87" s="19">
        <v>2016</v>
      </c>
      <c r="AK87" s="20" t="s">
        <v>14</v>
      </c>
      <c r="AL87" s="20">
        <v>2016</v>
      </c>
      <c r="AM87" s="19">
        <v>2015</v>
      </c>
      <c r="AN87" s="19">
        <v>2014</v>
      </c>
      <c r="AO87" s="19">
        <v>2014</v>
      </c>
      <c r="AP87" s="19">
        <v>2014</v>
      </c>
      <c r="AQ87" s="19">
        <v>2014</v>
      </c>
      <c r="AR87" s="19">
        <v>2011</v>
      </c>
      <c r="AS87" s="19">
        <v>2014</v>
      </c>
      <c r="AT87" s="19">
        <v>2015</v>
      </c>
      <c r="AU87" s="19">
        <v>2012</v>
      </c>
      <c r="AV87" s="19">
        <v>2012</v>
      </c>
      <c r="AW87" s="19">
        <v>2014</v>
      </c>
      <c r="AX87" s="19">
        <v>2014</v>
      </c>
      <c r="AY87" s="19">
        <v>2014</v>
      </c>
      <c r="AZ87" s="19">
        <v>2015</v>
      </c>
      <c r="BA87" s="19">
        <v>2015</v>
      </c>
      <c r="BB87" s="19">
        <v>2015</v>
      </c>
      <c r="BC87" s="19">
        <v>2015</v>
      </c>
      <c r="BD87" s="19">
        <v>2014</v>
      </c>
      <c r="BE87" s="19">
        <v>2014</v>
      </c>
      <c r="BF87" s="9"/>
    </row>
    <row r="88" spans="1:58" x14ac:dyDescent="0.25">
      <c r="A88" s="13" t="s">
        <v>7086</v>
      </c>
      <c r="B88" s="178" t="s">
        <v>7087</v>
      </c>
      <c r="C88" s="17">
        <v>2014</v>
      </c>
      <c r="D88" s="17">
        <v>2014</v>
      </c>
      <c r="E88" s="17">
        <v>2014</v>
      </c>
      <c r="F88" s="17">
        <v>2014</v>
      </c>
      <c r="G88" s="17">
        <v>2014</v>
      </c>
      <c r="H88" s="17">
        <v>2014</v>
      </c>
      <c r="I88" s="17">
        <v>2014</v>
      </c>
      <c r="J88" s="17">
        <v>2015</v>
      </c>
      <c r="K88" s="17">
        <v>2015</v>
      </c>
      <c r="L88" s="17">
        <v>2015</v>
      </c>
      <c r="M88" s="19">
        <v>2016</v>
      </c>
      <c r="N88" s="19">
        <v>2016</v>
      </c>
      <c r="O88" s="19">
        <v>2015</v>
      </c>
      <c r="P88" s="19">
        <v>2015</v>
      </c>
      <c r="Q88" s="19">
        <v>2014</v>
      </c>
      <c r="R88" s="19">
        <v>2011</v>
      </c>
      <c r="S88" s="19">
        <v>2016</v>
      </c>
      <c r="T88" s="19">
        <v>2013</v>
      </c>
      <c r="U88" s="19">
        <v>2014</v>
      </c>
      <c r="V88" s="19">
        <v>2014</v>
      </c>
      <c r="W88" s="19">
        <v>2015</v>
      </c>
      <c r="X88" s="19">
        <v>2010</v>
      </c>
      <c r="Y88" s="19">
        <v>2013</v>
      </c>
      <c r="Z88" s="19">
        <v>2014</v>
      </c>
      <c r="AA88" s="19">
        <v>2014</v>
      </c>
      <c r="AB88" s="19">
        <v>2014</v>
      </c>
      <c r="AC88" s="19">
        <v>2014</v>
      </c>
      <c r="AD88" s="19">
        <v>2015</v>
      </c>
      <c r="AE88" s="19" t="s">
        <v>14</v>
      </c>
      <c r="AF88" s="19">
        <v>2014</v>
      </c>
      <c r="AG88" s="18">
        <v>2013</v>
      </c>
      <c r="AH88" s="19">
        <v>2014</v>
      </c>
      <c r="AI88" s="19">
        <v>2015</v>
      </c>
      <c r="AJ88" s="19">
        <v>2016</v>
      </c>
      <c r="AK88" s="20" t="s">
        <v>14</v>
      </c>
      <c r="AL88" s="20">
        <v>2015</v>
      </c>
      <c r="AM88" s="19">
        <v>2015</v>
      </c>
      <c r="AN88" s="19">
        <v>2014</v>
      </c>
      <c r="AO88" s="19">
        <v>2014</v>
      </c>
      <c r="AP88" s="19" t="s">
        <v>14</v>
      </c>
      <c r="AQ88" s="19" t="s">
        <v>14</v>
      </c>
      <c r="AR88" s="19">
        <v>2011</v>
      </c>
      <c r="AS88" s="19">
        <v>2014</v>
      </c>
      <c r="AT88" s="19">
        <v>2015</v>
      </c>
      <c r="AU88" s="19">
        <v>2012</v>
      </c>
      <c r="AV88" s="19">
        <v>2009</v>
      </c>
      <c r="AW88" s="19">
        <v>2014</v>
      </c>
      <c r="AX88" s="19">
        <v>2014</v>
      </c>
      <c r="AY88" s="19">
        <v>2014</v>
      </c>
      <c r="AZ88" s="19">
        <v>2015</v>
      </c>
      <c r="BA88" s="19">
        <v>2015</v>
      </c>
      <c r="BB88" s="19">
        <v>2015</v>
      </c>
      <c r="BC88" s="19">
        <v>2015</v>
      </c>
      <c r="BD88" s="19">
        <v>2014</v>
      </c>
      <c r="BE88" s="19">
        <v>2014</v>
      </c>
      <c r="BF88" s="9"/>
    </row>
    <row r="89" spans="1:58" x14ac:dyDescent="0.25">
      <c r="A89" s="13" t="s">
        <v>617</v>
      </c>
      <c r="B89" s="178" t="s">
        <v>7088</v>
      </c>
      <c r="C89" s="17">
        <v>2014</v>
      </c>
      <c r="D89" s="17">
        <v>2014</v>
      </c>
      <c r="E89" s="17">
        <v>2014</v>
      </c>
      <c r="F89" s="17">
        <v>2014</v>
      </c>
      <c r="G89" s="17">
        <v>2014</v>
      </c>
      <c r="H89" s="17">
        <v>2014</v>
      </c>
      <c r="I89" s="17">
        <v>2014</v>
      </c>
      <c r="J89" s="17">
        <v>2015</v>
      </c>
      <c r="K89" s="17">
        <v>2015</v>
      </c>
      <c r="L89" s="17">
        <v>2015</v>
      </c>
      <c r="M89" s="19">
        <v>2016</v>
      </c>
      <c r="N89" s="19">
        <v>2016</v>
      </c>
      <c r="O89" s="19">
        <v>2015</v>
      </c>
      <c r="P89" s="19">
        <v>2015</v>
      </c>
      <c r="Q89" s="19">
        <v>2014</v>
      </c>
      <c r="R89" s="19">
        <v>2009</v>
      </c>
      <c r="S89" s="19">
        <v>2016</v>
      </c>
      <c r="T89" s="19">
        <v>2013</v>
      </c>
      <c r="U89" s="19">
        <v>2014</v>
      </c>
      <c r="V89" s="19">
        <v>2014</v>
      </c>
      <c r="W89" s="19">
        <v>2015</v>
      </c>
      <c r="X89" s="19">
        <v>2014</v>
      </c>
      <c r="Y89" s="19">
        <v>2013</v>
      </c>
      <c r="Z89" s="19">
        <v>2014</v>
      </c>
      <c r="AA89" s="19">
        <v>2014</v>
      </c>
      <c r="AB89" s="19">
        <v>2014</v>
      </c>
      <c r="AC89" s="19">
        <v>2014</v>
      </c>
      <c r="AD89" s="19">
        <v>2015</v>
      </c>
      <c r="AE89" s="19">
        <v>2012</v>
      </c>
      <c r="AF89" s="19">
        <v>2014</v>
      </c>
      <c r="AG89" s="18">
        <v>2005</v>
      </c>
      <c r="AH89" s="19">
        <v>2014</v>
      </c>
      <c r="AI89" s="19">
        <v>2015</v>
      </c>
      <c r="AJ89" s="19">
        <v>2016</v>
      </c>
      <c r="AK89" s="20">
        <v>2015</v>
      </c>
      <c r="AL89" s="20">
        <v>2016</v>
      </c>
      <c r="AM89" s="19">
        <v>2015</v>
      </c>
      <c r="AN89" s="19">
        <v>2014</v>
      </c>
      <c r="AO89" s="19">
        <v>2014</v>
      </c>
      <c r="AP89" s="19">
        <v>2013</v>
      </c>
      <c r="AQ89" s="19">
        <v>2014</v>
      </c>
      <c r="AR89" s="19">
        <v>2015</v>
      </c>
      <c r="AS89" s="19">
        <v>2014</v>
      </c>
      <c r="AT89" s="19">
        <v>2015</v>
      </c>
      <c r="AU89" s="19">
        <v>2012</v>
      </c>
      <c r="AV89" s="19">
        <v>2007</v>
      </c>
      <c r="AW89" s="19">
        <v>2014</v>
      </c>
      <c r="AX89" s="19">
        <v>2014</v>
      </c>
      <c r="AY89" s="19">
        <v>2014</v>
      </c>
      <c r="AZ89" s="19">
        <v>2015</v>
      </c>
      <c r="BA89" s="19">
        <v>2015</v>
      </c>
      <c r="BB89" s="19">
        <v>2015</v>
      </c>
      <c r="BC89" s="19">
        <v>2015</v>
      </c>
      <c r="BD89" s="19">
        <v>2014</v>
      </c>
      <c r="BE89" s="19">
        <v>2014</v>
      </c>
      <c r="BF89" s="9"/>
    </row>
    <row r="90" spans="1:58" x14ac:dyDescent="0.25">
      <c r="A90" s="13" t="s">
        <v>7093</v>
      </c>
      <c r="B90" s="178" t="s">
        <v>7094</v>
      </c>
      <c r="C90" s="17">
        <v>2014</v>
      </c>
      <c r="D90" s="17">
        <v>2014</v>
      </c>
      <c r="E90" s="17">
        <v>2014</v>
      </c>
      <c r="F90" s="17">
        <v>2014</v>
      </c>
      <c r="G90" s="17">
        <v>2014</v>
      </c>
      <c r="H90" s="17">
        <v>2014</v>
      </c>
      <c r="I90" s="17">
        <v>2014</v>
      </c>
      <c r="J90" s="17">
        <v>2015</v>
      </c>
      <c r="K90" s="17">
        <v>2015</v>
      </c>
      <c r="L90" s="17">
        <v>2015</v>
      </c>
      <c r="M90" s="19">
        <v>2016</v>
      </c>
      <c r="N90" s="19">
        <v>2016</v>
      </c>
      <c r="O90" s="19">
        <v>2015</v>
      </c>
      <c r="P90" s="19">
        <v>2015</v>
      </c>
      <c r="Q90" s="19">
        <v>2014</v>
      </c>
      <c r="R90" s="19" t="s">
        <v>14</v>
      </c>
      <c r="S90" s="19">
        <v>2016</v>
      </c>
      <c r="T90" s="19">
        <v>2013</v>
      </c>
      <c r="U90" s="19">
        <v>2014</v>
      </c>
      <c r="V90" s="19">
        <v>2014</v>
      </c>
      <c r="W90" s="19">
        <v>2015</v>
      </c>
      <c r="X90" s="19">
        <v>2009</v>
      </c>
      <c r="Y90" s="19">
        <v>2010</v>
      </c>
      <c r="Z90" s="19">
        <v>2014</v>
      </c>
      <c r="AA90" s="19">
        <v>2014</v>
      </c>
      <c r="AB90" s="19" t="s">
        <v>14</v>
      </c>
      <c r="AC90" s="19">
        <v>2014</v>
      </c>
      <c r="AD90" s="19">
        <v>2015</v>
      </c>
      <c r="AE90" s="19" t="s">
        <v>14</v>
      </c>
      <c r="AF90" s="19" t="s">
        <v>14</v>
      </c>
      <c r="AG90" s="18">
        <v>2006</v>
      </c>
      <c r="AH90" s="19">
        <v>2014</v>
      </c>
      <c r="AI90" s="19">
        <v>2015</v>
      </c>
      <c r="AJ90" s="19">
        <v>2016</v>
      </c>
      <c r="AK90" s="20" t="s">
        <v>14</v>
      </c>
      <c r="AL90" s="20" t="s">
        <v>14</v>
      </c>
      <c r="AM90" s="19">
        <v>2015</v>
      </c>
      <c r="AN90" s="19">
        <v>2014</v>
      </c>
      <c r="AO90" s="19">
        <v>2014</v>
      </c>
      <c r="AP90" s="19" t="s">
        <v>14</v>
      </c>
      <c r="AQ90" s="19" t="s">
        <v>14</v>
      </c>
      <c r="AR90" s="19" t="s">
        <v>14</v>
      </c>
      <c r="AS90" s="19">
        <v>2014</v>
      </c>
      <c r="AT90" s="19" t="s">
        <v>14</v>
      </c>
      <c r="AU90" s="19">
        <v>2012</v>
      </c>
      <c r="AV90" s="19" t="s">
        <v>14</v>
      </c>
      <c r="AW90" s="19">
        <v>2014</v>
      </c>
      <c r="AX90" s="19">
        <v>2014</v>
      </c>
      <c r="AY90" s="19">
        <v>2014</v>
      </c>
      <c r="AZ90" s="19">
        <v>2015</v>
      </c>
      <c r="BA90" s="19">
        <v>2015</v>
      </c>
      <c r="BB90" s="19">
        <v>2015</v>
      </c>
      <c r="BC90" s="19">
        <v>2015</v>
      </c>
      <c r="BD90" s="19">
        <v>2014</v>
      </c>
      <c r="BE90" s="19">
        <v>2014</v>
      </c>
      <c r="BF90" s="9"/>
    </row>
    <row r="91" spans="1:58" x14ac:dyDescent="0.25">
      <c r="A91" s="13" t="s">
        <v>7809</v>
      </c>
      <c r="B91" s="178" t="s">
        <v>7172</v>
      </c>
      <c r="C91" s="17">
        <v>2014</v>
      </c>
      <c r="D91" s="17">
        <v>2014</v>
      </c>
      <c r="E91" s="17">
        <v>2014</v>
      </c>
      <c r="F91" s="17">
        <v>2014</v>
      </c>
      <c r="G91" s="17">
        <v>2014</v>
      </c>
      <c r="H91" s="17">
        <v>2014</v>
      </c>
      <c r="I91" s="17">
        <v>2014</v>
      </c>
      <c r="J91" s="17">
        <v>2015</v>
      </c>
      <c r="K91" s="17">
        <v>2015</v>
      </c>
      <c r="L91" s="17">
        <v>2015</v>
      </c>
      <c r="M91" s="19">
        <v>2016</v>
      </c>
      <c r="N91" s="19">
        <v>2016</v>
      </c>
      <c r="O91" s="19">
        <v>2015</v>
      </c>
      <c r="P91" s="19">
        <v>2015</v>
      </c>
      <c r="Q91" s="19" t="s">
        <v>14</v>
      </c>
      <c r="R91" s="19" t="s">
        <v>14</v>
      </c>
      <c r="S91" s="19">
        <v>2016</v>
      </c>
      <c r="T91" s="19">
        <v>2013</v>
      </c>
      <c r="U91" s="19">
        <v>2014</v>
      </c>
      <c r="V91" s="19" t="s">
        <v>14</v>
      </c>
      <c r="W91" s="19">
        <v>2015</v>
      </c>
      <c r="X91" s="19">
        <v>2012</v>
      </c>
      <c r="Y91" s="19" t="s">
        <v>14</v>
      </c>
      <c r="Z91" s="19">
        <v>2014</v>
      </c>
      <c r="AA91" s="19">
        <v>2014</v>
      </c>
      <c r="AB91" s="19" t="s">
        <v>14</v>
      </c>
      <c r="AC91" s="19" t="s">
        <v>14</v>
      </c>
      <c r="AD91" s="19">
        <v>2015</v>
      </c>
      <c r="AE91" s="19">
        <v>2012</v>
      </c>
      <c r="AF91" s="19" t="s">
        <v>14</v>
      </c>
      <c r="AG91" s="18" t="s">
        <v>14</v>
      </c>
      <c r="AH91" s="19">
        <v>2014</v>
      </c>
      <c r="AI91" s="19">
        <v>2015</v>
      </c>
      <c r="AJ91" s="19">
        <v>2016</v>
      </c>
      <c r="AK91" s="20" t="s">
        <v>14</v>
      </c>
      <c r="AL91" s="20" t="s">
        <v>14</v>
      </c>
      <c r="AM91" s="19">
        <v>2015</v>
      </c>
      <c r="AN91" s="19">
        <v>2014</v>
      </c>
      <c r="AO91" s="19">
        <v>2014</v>
      </c>
      <c r="AP91" s="19" t="s">
        <v>14</v>
      </c>
      <c r="AQ91" s="19" t="s">
        <v>14</v>
      </c>
      <c r="AR91" s="19" t="s">
        <v>14</v>
      </c>
      <c r="AS91" s="19">
        <v>2014</v>
      </c>
      <c r="AT91" s="19">
        <v>2015</v>
      </c>
      <c r="AU91" s="19">
        <v>2012</v>
      </c>
      <c r="AV91" s="19">
        <v>2008</v>
      </c>
      <c r="AW91" s="19">
        <v>2014</v>
      </c>
      <c r="AX91" s="19">
        <v>2014</v>
      </c>
      <c r="AY91" s="19">
        <v>2014</v>
      </c>
      <c r="AZ91" s="19">
        <v>2015</v>
      </c>
      <c r="BA91" s="19">
        <v>2015</v>
      </c>
      <c r="BB91" s="19">
        <v>2014</v>
      </c>
      <c r="BC91" s="19">
        <v>2015</v>
      </c>
      <c r="BD91" s="19">
        <v>2014</v>
      </c>
      <c r="BE91" s="19">
        <v>2014</v>
      </c>
      <c r="BF91" s="9"/>
    </row>
    <row r="92" spans="1:58" x14ac:dyDescent="0.25">
      <c r="A92" s="13" t="s">
        <v>7810</v>
      </c>
      <c r="B92" s="178" t="s">
        <v>7098</v>
      </c>
      <c r="C92" s="17">
        <v>2014</v>
      </c>
      <c r="D92" s="17">
        <v>2014</v>
      </c>
      <c r="E92" s="17">
        <v>2014</v>
      </c>
      <c r="F92" s="17">
        <v>2014</v>
      </c>
      <c r="G92" s="17">
        <v>2014</v>
      </c>
      <c r="H92" s="17">
        <v>2014</v>
      </c>
      <c r="I92" s="17">
        <v>2014</v>
      </c>
      <c r="J92" s="17">
        <v>2015</v>
      </c>
      <c r="K92" s="17">
        <v>2015</v>
      </c>
      <c r="L92" s="17">
        <v>2015</v>
      </c>
      <c r="M92" s="19">
        <v>2016</v>
      </c>
      <c r="N92" s="19">
        <v>2016</v>
      </c>
      <c r="O92" s="19">
        <v>2015</v>
      </c>
      <c r="P92" s="19">
        <v>2015</v>
      </c>
      <c r="Q92" s="19">
        <v>2014</v>
      </c>
      <c r="R92" s="19" t="s">
        <v>14</v>
      </c>
      <c r="S92" s="19">
        <v>2016</v>
      </c>
      <c r="T92" s="19">
        <v>2013</v>
      </c>
      <c r="U92" s="19">
        <v>2014</v>
      </c>
      <c r="V92" s="19" t="s">
        <v>14</v>
      </c>
      <c r="W92" s="19">
        <v>2015</v>
      </c>
      <c r="X92" s="19">
        <v>2010</v>
      </c>
      <c r="Y92" s="19">
        <v>2012</v>
      </c>
      <c r="Z92" s="19">
        <v>2014</v>
      </c>
      <c r="AA92" s="19">
        <v>2014</v>
      </c>
      <c r="AB92" s="19" t="s">
        <v>14</v>
      </c>
      <c r="AC92" s="19">
        <v>2014</v>
      </c>
      <c r="AD92" s="19">
        <v>2015</v>
      </c>
      <c r="AE92" s="19">
        <v>2012</v>
      </c>
      <c r="AF92" s="19">
        <v>2014</v>
      </c>
      <c r="AG92" s="18" t="s">
        <v>14</v>
      </c>
      <c r="AH92" s="19">
        <v>2014</v>
      </c>
      <c r="AI92" s="19">
        <v>2015</v>
      </c>
      <c r="AJ92" s="19">
        <v>2016</v>
      </c>
      <c r="AK92" s="20" t="s">
        <v>14</v>
      </c>
      <c r="AL92" s="20">
        <v>2015</v>
      </c>
      <c r="AM92" s="19">
        <v>2015</v>
      </c>
      <c r="AN92" s="19">
        <v>2014</v>
      </c>
      <c r="AO92" s="19">
        <v>2014</v>
      </c>
      <c r="AP92" s="19">
        <v>2014</v>
      </c>
      <c r="AQ92" s="19">
        <v>2014</v>
      </c>
      <c r="AR92" s="19">
        <v>2011</v>
      </c>
      <c r="AS92" s="19">
        <v>2014</v>
      </c>
      <c r="AT92" s="19">
        <v>2015</v>
      </c>
      <c r="AU92" s="19">
        <v>2012</v>
      </c>
      <c r="AV92" s="19" t="s">
        <v>14</v>
      </c>
      <c r="AW92" s="19">
        <v>2014</v>
      </c>
      <c r="AX92" s="19">
        <v>2014</v>
      </c>
      <c r="AY92" s="19">
        <v>2014</v>
      </c>
      <c r="AZ92" s="19">
        <v>2015</v>
      </c>
      <c r="BA92" s="19">
        <v>2012</v>
      </c>
      <c r="BB92" s="19">
        <v>2015</v>
      </c>
      <c r="BC92" s="19">
        <v>2015</v>
      </c>
      <c r="BD92" s="19">
        <v>2014</v>
      </c>
      <c r="BE92" s="19">
        <v>2014</v>
      </c>
      <c r="BF92" s="9"/>
    </row>
    <row r="93" spans="1:58" x14ac:dyDescent="0.25">
      <c r="A93" s="13" t="s">
        <v>7099</v>
      </c>
      <c r="B93" s="178" t="s">
        <v>7100</v>
      </c>
      <c r="C93" s="17">
        <v>2014</v>
      </c>
      <c r="D93" s="17">
        <v>2014</v>
      </c>
      <c r="E93" s="17">
        <v>2014</v>
      </c>
      <c r="F93" s="17">
        <v>2014</v>
      </c>
      <c r="G93" s="17">
        <v>2014</v>
      </c>
      <c r="H93" s="17">
        <v>2014</v>
      </c>
      <c r="I93" s="17">
        <v>2014</v>
      </c>
      <c r="J93" s="17">
        <v>2015</v>
      </c>
      <c r="K93" s="17">
        <v>2015</v>
      </c>
      <c r="L93" s="17">
        <v>2015</v>
      </c>
      <c r="M93" s="19">
        <v>2016</v>
      </c>
      <c r="N93" s="19">
        <v>2016</v>
      </c>
      <c r="O93" s="19">
        <v>2015</v>
      </c>
      <c r="P93" s="19">
        <v>2015</v>
      </c>
      <c r="Q93" s="19">
        <v>2014</v>
      </c>
      <c r="R93" s="19" t="s">
        <v>14</v>
      </c>
      <c r="S93" s="19">
        <v>2016</v>
      </c>
      <c r="T93" s="19">
        <v>2013</v>
      </c>
      <c r="U93" s="19">
        <v>2014</v>
      </c>
      <c r="V93" s="19" t="s">
        <v>14</v>
      </c>
      <c r="W93" s="19">
        <v>2015</v>
      </c>
      <c r="X93" s="19">
        <v>2014</v>
      </c>
      <c r="Y93" s="19">
        <v>2012</v>
      </c>
      <c r="Z93" s="19">
        <v>2014</v>
      </c>
      <c r="AA93" s="19">
        <v>2014</v>
      </c>
      <c r="AB93" s="19" t="s">
        <v>14</v>
      </c>
      <c r="AC93" s="19">
        <v>2014</v>
      </c>
      <c r="AD93" s="19">
        <v>2015</v>
      </c>
      <c r="AE93" s="19" t="s">
        <v>14</v>
      </c>
      <c r="AF93" s="19">
        <v>2014</v>
      </c>
      <c r="AG93" s="18" t="s">
        <v>14</v>
      </c>
      <c r="AH93" s="19">
        <v>2014</v>
      </c>
      <c r="AI93" s="19">
        <v>2015</v>
      </c>
      <c r="AJ93" s="19">
        <v>2016</v>
      </c>
      <c r="AK93" s="20" t="s">
        <v>14</v>
      </c>
      <c r="AL93" s="20">
        <v>2015</v>
      </c>
      <c r="AM93" s="19">
        <v>2015</v>
      </c>
      <c r="AN93" s="19">
        <v>2014</v>
      </c>
      <c r="AO93" s="19">
        <v>2014</v>
      </c>
      <c r="AP93" s="19">
        <v>2014</v>
      </c>
      <c r="AQ93" s="19">
        <v>2014</v>
      </c>
      <c r="AR93" s="19" t="s">
        <v>14</v>
      </c>
      <c r="AS93" s="19">
        <v>2014</v>
      </c>
      <c r="AT93" s="19">
        <v>2015</v>
      </c>
      <c r="AU93" s="19">
        <v>2012</v>
      </c>
      <c r="AV93" s="19">
        <v>2013</v>
      </c>
      <c r="AW93" s="19">
        <v>2014</v>
      </c>
      <c r="AX93" s="19">
        <v>2014</v>
      </c>
      <c r="AY93" s="19">
        <v>2014</v>
      </c>
      <c r="AZ93" s="19">
        <v>2015</v>
      </c>
      <c r="BA93" s="19">
        <v>2015</v>
      </c>
      <c r="BB93" s="19">
        <v>2015</v>
      </c>
      <c r="BC93" s="19">
        <v>2015</v>
      </c>
      <c r="BD93" s="19">
        <v>2014</v>
      </c>
      <c r="BE93" s="19">
        <v>2014</v>
      </c>
      <c r="BF93" s="9"/>
    </row>
    <row r="94" spans="1:58" x14ac:dyDescent="0.25">
      <c r="A94" s="13" t="s">
        <v>7089</v>
      </c>
      <c r="B94" s="178" t="s">
        <v>7090</v>
      </c>
      <c r="C94" s="17">
        <v>2014</v>
      </c>
      <c r="D94" s="17">
        <v>2014</v>
      </c>
      <c r="E94" s="17">
        <v>2014</v>
      </c>
      <c r="F94" s="17">
        <v>2014</v>
      </c>
      <c r="G94" s="17">
        <v>2014</v>
      </c>
      <c r="H94" s="17">
        <v>2014</v>
      </c>
      <c r="I94" s="17">
        <v>2014</v>
      </c>
      <c r="J94" s="17">
        <v>2015</v>
      </c>
      <c r="K94" s="17">
        <v>2015</v>
      </c>
      <c r="L94" s="17">
        <v>2015</v>
      </c>
      <c r="M94" s="19">
        <v>2016</v>
      </c>
      <c r="N94" s="19">
        <v>2016</v>
      </c>
      <c r="O94" s="19">
        <v>2015</v>
      </c>
      <c r="P94" s="19">
        <v>2015</v>
      </c>
      <c r="Q94" s="19">
        <v>2014</v>
      </c>
      <c r="R94" s="19">
        <v>2012</v>
      </c>
      <c r="S94" s="19">
        <v>2016</v>
      </c>
      <c r="T94" s="19">
        <v>2013</v>
      </c>
      <c r="U94" s="19">
        <v>2014</v>
      </c>
      <c r="V94" s="19">
        <v>2014</v>
      </c>
      <c r="W94" s="19">
        <v>2015</v>
      </c>
      <c r="X94" s="19">
        <v>2014</v>
      </c>
      <c r="Y94" s="19">
        <v>2013</v>
      </c>
      <c r="Z94" s="19">
        <v>2014</v>
      </c>
      <c r="AA94" s="19">
        <v>2014</v>
      </c>
      <c r="AB94" s="19">
        <v>2014</v>
      </c>
      <c r="AC94" s="19">
        <v>2014</v>
      </c>
      <c r="AD94" s="19">
        <v>2015</v>
      </c>
      <c r="AE94" s="19">
        <v>2012</v>
      </c>
      <c r="AF94" s="19">
        <v>2014</v>
      </c>
      <c r="AG94" s="18">
        <v>2012</v>
      </c>
      <c r="AH94" s="19">
        <v>2014</v>
      </c>
      <c r="AI94" s="19">
        <v>2015</v>
      </c>
      <c r="AJ94" s="19">
        <v>2016</v>
      </c>
      <c r="AK94" s="20" t="s">
        <v>14</v>
      </c>
      <c r="AL94" s="20">
        <v>2015</v>
      </c>
      <c r="AM94" s="19">
        <v>2015</v>
      </c>
      <c r="AN94" s="19">
        <v>2014</v>
      </c>
      <c r="AO94" s="19">
        <v>2014</v>
      </c>
      <c r="AP94" s="19" t="s">
        <v>14</v>
      </c>
      <c r="AQ94" s="19" t="s">
        <v>14</v>
      </c>
      <c r="AR94" s="19">
        <v>2015</v>
      </c>
      <c r="AS94" s="19">
        <v>2014</v>
      </c>
      <c r="AT94" s="19">
        <v>2015</v>
      </c>
      <c r="AU94" s="19">
        <v>2012</v>
      </c>
      <c r="AV94" s="19">
        <v>2009</v>
      </c>
      <c r="AW94" s="19">
        <v>2014</v>
      </c>
      <c r="AX94" s="19">
        <v>2014</v>
      </c>
      <c r="AY94" s="19">
        <v>2014</v>
      </c>
      <c r="AZ94" s="19">
        <v>2015</v>
      </c>
      <c r="BA94" s="19">
        <v>2015</v>
      </c>
      <c r="BB94" s="19">
        <v>2015</v>
      </c>
      <c r="BC94" s="19">
        <v>2015</v>
      </c>
      <c r="BD94" s="19">
        <v>2014</v>
      </c>
      <c r="BE94" s="19">
        <v>2014</v>
      </c>
      <c r="BF94" s="9"/>
    </row>
    <row r="95" spans="1:58" x14ac:dyDescent="0.25">
      <c r="A95" s="13" t="s">
        <v>7811</v>
      </c>
      <c r="B95" s="178" t="s">
        <v>7102</v>
      </c>
      <c r="C95" s="17">
        <v>2014</v>
      </c>
      <c r="D95" s="17">
        <v>2014</v>
      </c>
      <c r="E95" s="17">
        <v>2014</v>
      </c>
      <c r="F95" s="17">
        <v>2014</v>
      </c>
      <c r="G95" s="17">
        <v>2014</v>
      </c>
      <c r="H95" s="17">
        <v>2014</v>
      </c>
      <c r="I95" s="17">
        <v>2014</v>
      </c>
      <c r="J95" s="17">
        <v>2015</v>
      </c>
      <c r="K95" s="17">
        <v>2015</v>
      </c>
      <c r="L95" s="17">
        <v>2015</v>
      </c>
      <c r="M95" s="19">
        <v>2016</v>
      </c>
      <c r="N95" s="19">
        <v>2016</v>
      </c>
      <c r="O95" s="19">
        <v>2015</v>
      </c>
      <c r="P95" s="19">
        <v>2015</v>
      </c>
      <c r="Q95" s="19">
        <v>2014</v>
      </c>
      <c r="R95" s="19">
        <v>2012</v>
      </c>
      <c r="S95" s="19">
        <v>2016</v>
      </c>
      <c r="T95" s="19">
        <v>2013</v>
      </c>
      <c r="U95" s="19">
        <v>2014</v>
      </c>
      <c r="V95" s="19">
        <v>2014</v>
      </c>
      <c r="W95" s="19">
        <v>2015</v>
      </c>
      <c r="X95" s="19">
        <v>2011</v>
      </c>
      <c r="Y95" s="19">
        <v>2012</v>
      </c>
      <c r="Z95" s="19">
        <v>2014</v>
      </c>
      <c r="AA95" s="19">
        <v>2014</v>
      </c>
      <c r="AB95" s="19">
        <v>2014</v>
      </c>
      <c r="AC95" s="19">
        <v>2014</v>
      </c>
      <c r="AD95" s="19">
        <v>2015</v>
      </c>
      <c r="AE95" s="19">
        <v>2012</v>
      </c>
      <c r="AF95" s="19">
        <v>2013</v>
      </c>
      <c r="AG95" s="18">
        <v>2012</v>
      </c>
      <c r="AH95" s="19">
        <v>2014</v>
      </c>
      <c r="AI95" s="19">
        <v>2015</v>
      </c>
      <c r="AJ95" s="19">
        <v>2016</v>
      </c>
      <c r="AK95" s="20">
        <v>2015</v>
      </c>
      <c r="AL95" s="20">
        <v>2015</v>
      </c>
      <c r="AM95" s="19">
        <v>2015</v>
      </c>
      <c r="AN95" s="19">
        <v>2014</v>
      </c>
      <c r="AO95" s="19">
        <v>2014</v>
      </c>
      <c r="AP95" s="19">
        <v>2012</v>
      </c>
      <c r="AQ95" s="19">
        <v>2013</v>
      </c>
      <c r="AR95" s="19">
        <v>2015</v>
      </c>
      <c r="AS95" s="19">
        <v>2014</v>
      </c>
      <c r="AT95" s="19">
        <v>2015</v>
      </c>
      <c r="AU95" s="19">
        <v>2012</v>
      </c>
      <c r="AV95" s="19" t="s">
        <v>14</v>
      </c>
      <c r="AW95" s="19">
        <v>2014</v>
      </c>
      <c r="AX95" s="19">
        <v>2014</v>
      </c>
      <c r="AY95" s="19">
        <v>2014</v>
      </c>
      <c r="AZ95" s="19">
        <v>2015</v>
      </c>
      <c r="BA95" s="19">
        <v>2015</v>
      </c>
      <c r="BB95" s="19">
        <v>2015</v>
      </c>
      <c r="BC95" s="19">
        <v>2015</v>
      </c>
      <c r="BD95" s="19">
        <v>2014</v>
      </c>
      <c r="BE95" s="19">
        <v>2014</v>
      </c>
      <c r="BF95" s="9"/>
    </row>
    <row r="96" spans="1:58" x14ac:dyDescent="0.25">
      <c r="A96" s="13" t="s">
        <v>7118</v>
      </c>
      <c r="B96" s="178" t="s">
        <v>7119</v>
      </c>
      <c r="C96" s="17">
        <v>2014</v>
      </c>
      <c r="D96" s="17">
        <v>2014</v>
      </c>
      <c r="E96" s="17">
        <v>2014</v>
      </c>
      <c r="F96" s="17">
        <v>2014</v>
      </c>
      <c r="G96" s="17">
        <v>2014</v>
      </c>
      <c r="H96" s="17">
        <v>2014</v>
      </c>
      <c r="I96" s="17">
        <v>2014</v>
      </c>
      <c r="J96" s="17">
        <v>2015</v>
      </c>
      <c r="K96" s="17">
        <v>2015</v>
      </c>
      <c r="L96" s="17">
        <v>2015</v>
      </c>
      <c r="M96" s="19">
        <v>2016</v>
      </c>
      <c r="N96" s="19">
        <v>2016</v>
      </c>
      <c r="O96" s="19">
        <v>2015</v>
      </c>
      <c r="P96" s="19">
        <v>2015</v>
      </c>
      <c r="Q96" s="19">
        <v>2014</v>
      </c>
      <c r="R96" s="19" t="s">
        <v>14</v>
      </c>
      <c r="S96" s="19">
        <v>2016</v>
      </c>
      <c r="T96" s="19">
        <v>2013</v>
      </c>
      <c r="U96" s="19">
        <v>2014</v>
      </c>
      <c r="V96" s="19" t="s">
        <v>14</v>
      </c>
      <c r="W96" s="19">
        <v>2015</v>
      </c>
      <c r="X96" s="19" t="s">
        <v>14</v>
      </c>
      <c r="Y96" s="19">
        <v>2012</v>
      </c>
      <c r="Z96" s="19">
        <v>2014</v>
      </c>
      <c r="AA96" s="19">
        <v>2014</v>
      </c>
      <c r="AB96" s="19" t="s">
        <v>14</v>
      </c>
      <c r="AC96" s="19">
        <v>2014</v>
      </c>
      <c r="AD96" s="19">
        <v>2015</v>
      </c>
      <c r="AE96" s="19" t="s">
        <v>14</v>
      </c>
      <c r="AF96" s="19">
        <v>2014</v>
      </c>
      <c r="AG96" s="18">
        <v>2012</v>
      </c>
      <c r="AH96" s="19">
        <v>2014</v>
      </c>
      <c r="AI96" s="19">
        <v>2015</v>
      </c>
      <c r="AJ96" s="19">
        <v>2016</v>
      </c>
      <c r="AK96" s="20" t="s">
        <v>14</v>
      </c>
      <c r="AL96" s="20">
        <v>2015</v>
      </c>
      <c r="AM96" s="19">
        <v>2015</v>
      </c>
      <c r="AN96" s="19">
        <v>2014</v>
      </c>
      <c r="AO96" s="19">
        <v>2014</v>
      </c>
      <c r="AP96" s="19">
        <v>2014</v>
      </c>
      <c r="AQ96" s="19">
        <v>2014</v>
      </c>
      <c r="AR96" s="19" t="s">
        <v>14</v>
      </c>
      <c r="AS96" s="19">
        <v>2014</v>
      </c>
      <c r="AT96" s="19">
        <v>2015</v>
      </c>
      <c r="AU96" s="19">
        <v>2012</v>
      </c>
      <c r="AV96" s="19">
        <v>2011</v>
      </c>
      <c r="AW96" s="19">
        <v>2014</v>
      </c>
      <c r="AX96" s="19">
        <v>2014</v>
      </c>
      <c r="AY96" s="19">
        <v>2014</v>
      </c>
      <c r="AZ96" s="19">
        <v>2015</v>
      </c>
      <c r="BA96" s="19">
        <v>2015</v>
      </c>
      <c r="BB96" s="19">
        <v>2015</v>
      </c>
      <c r="BC96" s="19">
        <v>2015</v>
      </c>
      <c r="BD96" s="19">
        <v>2014</v>
      </c>
      <c r="BE96" s="19">
        <v>2014</v>
      </c>
      <c r="BF96" s="9"/>
    </row>
    <row r="97" spans="1:58" x14ac:dyDescent="0.25">
      <c r="A97" s="13" t="s">
        <v>1810</v>
      </c>
      <c r="B97" s="178" t="s">
        <v>7103</v>
      </c>
      <c r="C97" s="17">
        <v>2014</v>
      </c>
      <c r="D97" s="17">
        <v>2014</v>
      </c>
      <c r="E97" s="17">
        <v>2014</v>
      </c>
      <c r="F97" s="17">
        <v>2014</v>
      </c>
      <c r="G97" s="17">
        <v>2014</v>
      </c>
      <c r="H97" s="17">
        <v>2014</v>
      </c>
      <c r="I97" s="17">
        <v>2014</v>
      </c>
      <c r="J97" s="17">
        <v>2015</v>
      </c>
      <c r="K97" s="17">
        <v>2015</v>
      </c>
      <c r="L97" s="17">
        <v>2015</v>
      </c>
      <c r="M97" s="19">
        <v>2016</v>
      </c>
      <c r="N97" s="19">
        <v>2016</v>
      </c>
      <c r="O97" s="19">
        <v>2015</v>
      </c>
      <c r="P97" s="19">
        <v>2015</v>
      </c>
      <c r="Q97" s="19">
        <v>2014</v>
      </c>
      <c r="R97" s="19" t="s">
        <v>14</v>
      </c>
      <c r="S97" s="19">
        <v>2016</v>
      </c>
      <c r="T97" s="19">
        <v>2013</v>
      </c>
      <c r="U97" s="19">
        <v>2014</v>
      </c>
      <c r="V97" s="19">
        <v>2014</v>
      </c>
      <c r="W97" s="19">
        <v>2015</v>
      </c>
      <c r="X97" s="19">
        <v>2004</v>
      </c>
      <c r="Y97" s="19">
        <v>2011</v>
      </c>
      <c r="Z97" s="19">
        <v>2014</v>
      </c>
      <c r="AA97" s="19">
        <v>2014</v>
      </c>
      <c r="AB97" s="19">
        <v>2014</v>
      </c>
      <c r="AC97" s="19">
        <v>2014</v>
      </c>
      <c r="AD97" s="19">
        <v>2015</v>
      </c>
      <c r="AE97" s="19" t="s">
        <v>14</v>
      </c>
      <c r="AF97" s="19">
        <v>2014</v>
      </c>
      <c r="AG97" s="18" t="s">
        <v>14</v>
      </c>
      <c r="AH97" s="19">
        <v>2014</v>
      </c>
      <c r="AI97" s="19">
        <v>2015</v>
      </c>
      <c r="AJ97" s="19">
        <v>2016</v>
      </c>
      <c r="AK97" s="20">
        <v>2015</v>
      </c>
      <c r="AL97" s="20">
        <v>2016</v>
      </c>
      <c r="AM97" s="19">
        <v>2015</v>
      </c>
      <c r="AN97" s="19">
        <v>2014</v>
      </c>
      <c r="AO97" s="19">
        <v>2014</v>
      </c>
      <c r="AP97" s="19" t="s">
        <v>14</v>
      </c>
      <c r="AQ97" s="19" t="s">
        <v>14</v>
      </c>
      <c r="AR97" s="19">
        <v>2015</v>
      </c>
      <c r="AS97" s="19">
        <v>2014</v>
      </c>
      <c r="AT97" s="19">
        <v>2015</v>
      </c>
      <c r="AU97" s="19">
        <v>2012</v>
      </c>
      <c r="AV97" s="19">
        <v>2007</v>
      </c>
      <c r="AW97" s="19">
        <v>2014</v>
      </c>
      <c r="AX97" s="19">
        <v>2014</v>
      </c>
      <c r="AY97" s="19">
        <v>2014</v>
      </c>
      <c r="AZ97" s="19">
        <v>2015</v>
      </c>
      <c r="BA97" s="19">
        <v>2015</v>
      </c>
      <c r="BB97" s="19">
        <v>2015</v>
      </c>
      <c r="BC97" s="19">
        <v>2015</v>
      </c>
      <c r="BD97" s="19">
        <v>2014</v>
      </c>
      <c r="BE97" s="19">
        <v>2014</v>
      </c>
      <c r="BF97" s="9"/>
    </row>
    <row r="98" spans="1:58" x14ac:dyDescent="0.25">
      <c r="A98" s="13" t="s">
        <v>131</v>
      </c>
      <c r="B98" s="178" t="s">
        <v>7113</v>
      </c>
      <c r="C98" s="17">
        <v>2014</v>
      </c>
      <c r="D98" s="17">
        <v>2014</v>
      </c>
      <c r="E98" s="17">
        <v>2014</v>
      </c>
      <c r="F98" s="17">
        <v>2014</v>
      </c>
      <c r="G98" s="17">
        <v>2014</v>
      </c>
      <c r="H98" s="17">
        <v>2014</v>
      </c>
      <c r="I98" s="17">
        <v>2014</v>
      </c>
      <c r="J98" s="17">
        <v>2015</v>
      </c>
      <c r="K98" s="17">
        <v>2015</v>
      </c>
      <c r="L98" s="17">
        <v>2015</v>
      </c>
      <c r="M98" s="19">
        <v>2016</v>
      </c>
      <c r="N98" s="19">
        <v>2016</v>
      </c>
      <c r="O98" s="19">
        <v>2015</v>
      </c>
      <c r="P98" s="19">
        <v>2015</v>
      </c>
      <c r="Q98" s="19">
        <v>2014</v>
      </c>
      <c r="R98" s="19">
        <v>2009</v>
      </c>
      <c r="S98" s="19">
        <v>2016</v>
      </c>
      <c r="T98" s="19">
        <v>2013</v>
      </c>
      <c r="U98" s="19">
        <v>2014</v>
      </c>
      <c r="V98" s="19">
        <v>2014</v>
      </c>
      <c r="W98" s="19">
        <v>2015</v>
      </c>
      <c r="X98" s="19">
        <v>2014</v>
      </c>
      <c r="Y98" s="19" t="s">
        <v>14</v>
      </c>
      <c r="Z98" s="19">
        <v>2014</v>
      </c>
      <c r="AA98" s="19">
        <v>2014</v>
      </c>
      <c r="AB98" s="19">
        <v>2014</v>
      </c>
      <c r="AC98" s="19">
        <v>2014</v>
      </c>
      <c r="AD98" s="19">
        <v>2015</v>
      </c>
      <c r="AE98" s="19" t="s">
        <v>14</v>
      </c>
      <c r="AF98" s="19">
        <v>2014</v>
      </c>
      <c r="AG98" s="18">
        <v>2010</v>
      </c>
      <c r="AH98" s="19">
        <v>2014</v>
      </c>
      <c r="AI98" s="19">
        <v>2015</v>
      </c>
      <c r="AJ98" s="19">
        <v>2016</v>
      </c>
      <c r="AK98" s="20" t="s">
        <v>14</v>
      </c>
      <c r="AL98" s="20">
        <v>2015</v>
      </c>
      <c r="AM98" s="19">
        <v>2015</v>
      </c>
      <c r="AN98" s="19">
        <v>2014</v>
      </c>
      <c r="AO98" s="19">
        <v>2014</v>
      </c>
      <c r="AP98" s="19">
        <v>2014</v>
      </c>
      <c r="AQ98" s="19">
        <v>2014</v>
      </c>
      <c r="AR98" s="19">
        <v>2015</v>
      </c>
      <c r="AS98" s="19">
        <v>2014</v>
      </c>
      <c r="AT98" s="19">
        <v>2015</v>
      </c>
      <c r="AU98" s="19">
        <v>2012</v>
      </c>
      <c r="AV98" s="19">
        <v>2009</v>
      </c>
      <c r="AW98" s="19">
        <v>2014</v>
      </c>
      <c r="AX98" s="19">
        <v>2014</v>
      </c>
      <c r="AY98" s="19">
        <v>2014</v>
      </c>
      <c r="AZ98" s="19">
        <v>2015</v>
      </c>
      <c r="BA98" s="19">
        <v>2015</v>
      </c>
      <c r="BB98" s="19">
        <v>2014</v>
      </c>
      <c r="BC98" s="19">
        <v>2015</v>
      </c>
      <c r="BD98" s="19">
        <v>2014</v>
      </c>
      <c r="BE98" s="19">
        <v>2014</v>
      </c>
      <c r="BF98" s="9"/>
    </row>
    <row r="99" spans="1:58" x14ac:dyDescent="0.25">
      <c r="A99" s="13" t="s">
        <v>7104</v>
      </c>
      <c r="B99" s="178" t="s">
        <v>7105</v>
      </c>
      <c r="C99" s="17">
        <v>2014</v>
      </c>
      <c r="D99" s="17">
        <v>2014</v>
      </c>
      <c r="E99" s="17">
        <v>2014</v>
      </c>
      <c r="F99" s="17">
        <v>2014</v>
      </c>
      <c r="G99" s="17">
        <v>2014</v>
      </c>
      <c r="H99" s="17">
        <v>2014</v>
      </c>
      <c r="I99" s="17">
        <v>2014</v>
      </c>
      <c r="J99" s="17">
        <v>2015</v>
      </c>
      <c r="K99" s="17">
        <v>2015</v>
      </c>
      <c r="L99" s="17">
        <v>2015</v>
      </c>
      <c r="M99" s="19">
        <v>2016</v>
      </c>
      <c r="N99" s="19">
        <v>2016</v>
      </c>
      <c r="O99" s="19">
        <v>2015</v>
      </c>
      <c r="P99" s="19">
        <v>2015</v>
      </c>
      <c r="Q99" s="19">
        <v>2014</v>
      </c>
      <c r="R99" s="19">
        <v>2013</v>
      </c>
      <c r="S99" s="19">
        <v>2016</v>
      </c>
      <c r="T99" s="19">
        <v>2013</v>
      </c>
      <c r="U99" s="19">
        <v>2014</v>
      </c>
      <c r="V99" s="19">
        <v>2014</v>
      </c>
      <c r="W99" s="19">
        <v>2015</v>
      </c>
      <c r="X99" s="19">
        <v>2013</v>
      </c>
      <c r="Y99" s="19">
        <v>2010</v>
      </c>
      <c r="Z99" s="19">
        <v>2014</v>
      </c>
      <c r="AA99" s="19">
        <v>2014</v>
      </c>
      <c r="AB99" s="19">
        <v>2014</v>
      </c>
      <c r="AC99" s="19">
        <v>2014</v>
      </c>
      <c r="AD99" s="19">
        <v>2015</v>
      </c>
      <c r="AE99" s="19">
        <v>2012</v>
      </c>
      <c r="AF99" s="19">
        <v>2014</v>
      </c>
      <c r="AG99" s="18">
        <v>2007</v>
      </c>
      <c r="AH99" s="19">
        <v>2014</v>
      </c>
      <c r="AI99" s="19">
        <v>2015</v>
      </c>
      <c r="AJ99" s="19">
        <v>2016</v>
      </c>
      <c r="AK99" s="20" t="s">
        <v>14</v>
      </c>
      <c r="AL99" s="20">
        <v>2016</v>
      </c>
      <c r="AM99" s="19">
        <v>2015</v>
      </c>
      <c r="AN99" s="19">
        <v>2014</v>
      </c>
      <c r="AO99" s="19">
        <v>2014</v>
      </c>
      <c r="AP99" s="19" t="s">
        <v>14</v>
      </c>
      <c r="AQ99" s="19" t="s">
        <v>14</v>
      </c>
      <c r="AR99" s="19" t="s">
        <v>14</v>
      </c>
      <c r="AS99" s="19">
        <v>2014</v>
      </c>
      <c r="AT99" s="19">
        <v>2015</v>
      </c>
      <c r="AU99" s="19">
        <v>2012</v>
      </c>
      <c r="AV99" s="19">
        <v>2007</v>
      </c>
      <c r="AW99" s="19">
        <v>2014</v>
      </c>
      <c r="AX99" s="19">
        <v>2014</v>
      </c>
      <c r="AY99" s="19">
        <v>2014</v>
      </c>
      <c r="AZ99" s="19">
        <v>2015</v>
      </c>
      <c r="BA99" s="19">
        <v>2015</v>
      </c>
      <c r="BB99" s="19">
        <v>2015</v>
      </c>
      <c r="BC99" s="19">
        <v>2015</v>
      </c>
      <c r="BD99" s="19">
        <v>2014</v>
      </c>
      <c r="BE99" s="19">
        <v>2014</v>
      </c>
      <c r="BF99" s="9"/>
    </row>
    <row r="100" spans="1:58" x14ac:dyDescent="0.25">
      <c r="A100" s="13" t="s">
        <v>205</v>
      </c>
      <c r="B100" s="178" t="s">
        <v>7106</v>
      </c>
      <c r="C100" s="17">
        <v>2014</v>
      </c>
      <c r="D100" s="17">
        <v>2014</v>
      </c>
      <c r="E100" s="17">
        <v>2014</v>
      </c>
      <c r="F100" s="17">
        <v>2014</v>
      </c>
      <c r="G100" s="17">
        <v>2014</v>
      </c>
      <c r="H100" s="17">
        <v>2014</v>
      </c>
      <c r="I100" s="17">
        <v>2014</v>
      </c>
      <c r="J100" s="17">
        <v>2015</v>
      </c>
      <c r="K100" s="17">
        <v>2015</v>
      </c>
      <c r="L100" s="17">
        <v>2015</v>
      </c>
      <c r="M100" s="19">
        <v>2016</v>
      </c>
      <c r="N100" s="19">
        <v>2016</v>
      </c>
      <c r="O100" s="19">
        <v>2015</v>
      </c>
      <c r="P100" s="19">
        <v>2015</v>
      </c>
      <c r="Q100" s="19">
        <v>2014</v>
      </c>
      <c r="R100" s="19">
        <v>2007</v>
      </c>
      <c r="S100" s="19">
        <v>2016</v>
      </c>
      <c r="T100" s="19">
        <v>2013</v>
      </c>
      <c r="U100" s="19">
        <v>2014</v>
      </c>
      <c r="V100" s="19">
        <v>2014</v>
      </c>
      <c r="W100" s="19">
        <v>2015</v>
      </c>
      <c r="X100" s="19">
        <v>2007</v>
      </c>
      <c r="Y100" s="19">
        <v>2010</v>
      </c>
      <c r="Z100" s="19">
        <v>2014</v>
      </c>
      <c r="AA100" s="19">
        <v>2014</v>
      </c>
      <c r="AB100" s="19" t="s">
        <v>14</v>
      </c>
      <c r="AC100" s="19">
        <v>2014</v>
      </c>
      <c r="AD100" s="19">
        <v>2015</v>
      </c>
      <c r="AE100" s="19" t="s">
        <v>14</v>
      </c>
      <c r="AF100" s="19">
        <v>2014</v>
      </c>
      <c r="AG100" s="18" t="s">
        <v>14</v>
      </c>
      <c r="AH100" s="19">
        <v>2014</v>
      </c>
      <c r="AI100" s="19">
        <v>2015</v>
      </c>
      <c r="AJ100" s="19">
        <v>2016</v>
      </c>
      <c r="AK100" s="20">
        <v>2016</v>
      </c>
      <c r="AL100" s="20">
        <v>2015</v>
      </c>
      <c r="AM100" s="19">
        <v>2015</v>
      </c>
      <c r="AN100" s="19">
        <v>2014</v>
      </c>
      <c r="AO100" s="19">
        <v>2014</v>
      </c>
      <c r="AP100" s="19" t="s">
        <v>14</v>
      </c>
      <c r="AQ100" s="19" t="s">
        <v>14</v>
      </c>
      <c r="AR100" s="19" t="s">
        <v>14</v>
      </c>
      <c r="AS100" s="19">
        <v>2014</v>
      </c>
      <c r="AT100" s="19">
        <v>2015</v>
      </c>
      <c r="AU100" s="19">
        <v>2012</v>
      </c>
      <c r="AV100" s="19">
        <v>2013</v>
      </c>
      <c r="AW100" s="19">
        <v>2014</v>
      </c>
      <c r="AX100" s="19">
        <v>2014</v>
      </c>
      <c r="AY100" s="19">
        <v>2014</v>
      </c>
      <c r="AZ100" s="19">
        <v>2015</v>
      </c>
      <c r="BA100" s="19" t="s">
        <v>14</v>
      </c>
      <c r="BB100" s="19">
        <v>2015</v>
      </c>
      <c r="BC100" s="19">
        <v>2015</v>
      </c>
      <c r="BD100" s="19">
        <v>2014</v>
      </c>
      <c r="BE100" s="19">
        <v>2014</v>
      </c>
      <c r="BF100" s="9"/>
    </row>
    <row r="101" spans="1:58" x14ac:dyDescent="0.25">
      <c r="A101" s="13" t="s">
        <v>7109</v>
      </c>
      <c r="B101" s="178" t="s">
        <v>7110</v>
      </c>
      <c r="C101" s="17">
        <v>2014</v>
      </c>
      <c r="D101" s="17">
        <v>2014</v>
      </c>
      <c r="E101" s="17">
        <v>2014</v>
      </c>
      <c r="F101" s="17">
        <v>2014</v>
      </c>
      <c r="G101" s="17">
        <v>2014</v>
      </c>
      <c r="H101" s="17">
        <v>2014</v>
      </c>
      <c r="I101" s="17">
        <v>2014</v>
      </c>
      <c r="J101" s="17">
        <v>2015</v>
      </c>
      <c r="K101" s="17">
        <v>2015</v>
      </c>
      <c r="L101" s="17">
        <v>2015</v>
      </c>
      <c r="M101" s="19">
        <v>2016</v>
      </c>
      <c r="N101" s="19">
        <v>2016</v>
      </c>
      <c r="O101" s="19">
        <v>2015</v>
      </c>
      <c r="P101" s="19">
        <v>2015</v>
      </c>
      <c r="Q101" s="19">
        <v>2014</v>
      </c>
      <c r="R101" s="19" t="s">
        <v>14</v>
      </c>
      <c r="S101" s="19">
        <v>2016</v>
      </c>
      <c r="T101" s="19">
        <v>2013</v>
      </c>
      <c r="U101" s="19">
        <v>2014</v>
      </c>
      <c r="V101" s="19" t="s">
        <v>14</v>
      </c>
      <c r="W101" s="19" t="s">
        <v>14</v>
      </c>
      <c r="X101" s="19" t="s">
        <v>14</v>
      </c>
      <c r="Y101" s="19" t="s">
        <v>14</v>
      </c>
      <c r="Z101" s="19" t="s">
        <v>14</v>
      </c>
      <c r="AA101" s="19" t="s">
        <v>14</v>
      </c>
      <c r="AB101" s="19" t="s">
        <v>14</v>
      </c>
      <c r="AC101" s="19" t="s">
        <v>14</v>
      </c>
      <c r="AD101" s="19">
        <v>2015</v>
      </c>
      <c r="AE101" s="19" t="s">
        <v>14</v>
      </c>
      <c r="AF101" s="19" t="s">
        <v>14</v>
      </c>
      <c r="AG101" s="18" t="s">
        <v>14</v>
      </c>
      <c r="AH101" s="19">
        <v>2014</v>
      </c>
      <c r="AI101" s="19">
        <v>2015</v>
      </c>
      <c r="AJ101" s="19">
        <v>2016</v>
      </c>
      <c r="AK101" s="20" t="s">
        <v>14</v>
      </c>
      <c r="AL101" s="20">
        <v>2015</v>
      </c>
      <c r="AM101" s="19">
        <v>2015</v>
      </c>
      <c r="AN101" s="19">
        <v>2014</v>
      </c>
      <c r="AO101" s="19">
        <v>2014</v>
      </c>
      <c r="AP101" s="19" t="s">
        <v>14</v>
      </c>
      <c r="AQ101" s="19" t="s">
        <v>14</v>
      </c>
      <c r="AR101" s="19" t="s">
        <v>14</v>
      </c>
      <c r="AS101" s="19">
        <v>2014</v>
      </c>
      <c r="AT101" s="19" t="s">
        <v>14</v>
      </c>
      <c r="AU101" s="19">
        <v>2012</v>
      </c>
      <c r="AV101" s="19" t="s">
        <v>14</v>
      </c>
      <c r="AW101" s="19">
        <v>2014</v>
      </c>
      <c r="AX101" s="19">
        <v>2014</v>
      </c>
      <c r="AY101" s="19">
        <v>2014</v>
      </c>
      <c r="AZ101" s="19" t="s">
        <v>14</v>
      </c>
      <c r="BA101" s="19" t="s">
        <v>14</v>
      </c>
      <c r="BB101" s="19" t="s">
        <v>3187</v>
      </c>
      <c r="BC101" s="19">
        <v>2015</v>
      </c>
      <c r="BD101" s="19">
        <v>2014</v>
      </c>
      <c r="BE101" s="19">
        <v>2014</v>
      </c>
      <c r="BF101" s="9"/>
    </row>
    <row r="102" spans="1:58" x14ac:dyDescent="0.25">
      <c r="A102" s="13" t="s">
        <v>7114</v>
      </c>
      <c r="B102" s="178" t="s">
        <v>7115</v>
      </c>
      <c r="C102" s="17">
        <v>2014</v>
      </c>
      <c r="D102" s="17">
        <v>2014</v>
      </c>
      <c r="E102" s="17">
        <v>2014</v>
      </c>
      <c r="F102" s="17">
        <v>2014</v>
      </c>
      <c r="G102" s="17">
        <v>2014</v>
      </c>
      <c r="H102" s="17">
        <v>2014</v>
      </c>
      <c r="I102" s="17">
        <v>2014</v>
      </c>
      <c r="J102" s="17">
        <v>2015</v>
      </c>
      <c r="K102" s="17">
        <v>2015</v>
      </c>
      <c r="L102" s="17">
        <v>2015</v>
      </c>
      <c r="M102" s="19">
        <v>2016</v>
      </c>
      <c r="N102" s="19">
        <v>2016</v>
      </c>
      <c r="O102" s="19">
        <v>2015</v>
      </c>
      <c r="P102" s="19">
        <v>2015</v>
      </c>
      <c r="Q102" s="19">
        <v>2014</v>
      </c>
      <c r="R102" s="19" t="s">
        <v>14</v>
      </c>
      <c r="S102" s="19">
        <v>2016</v>
      </c>
      <c r="T102" s="19">
        <v>2013</v>
      </c>
      <c r="U102" s="19">
        <v>2014</v>
      </c>
      <c r="V102" s="19" t="s">
        <v>14</v>
      </c>
      <c r="W102" s="19">
        <v>2015</v>
      </c>
      <c r="X102" s="19" t="s">
        <v>14</v>
      </c>
      <c r="Y102" s="19">
        <v>2012</v>
      </c>
      <c r="Z102" s="19">
        <v>2014</v>
      </c>
      <c r="AA102" s="19">
        <v>2014</v>
      </c>
      <c r="AB102" s="19" t="s">
        <v>14</v>
      </c>
      <c r="AC102" s="19">
        <v>2014</v>
      </c>
      <c r="AD102" s="19">
        <v>2015</v>
      </c>
      <c r="AE102" s="19" t="s">
        <v>14</v>
      </c>
      <c r="AF102" s="19">
        <v>2014</v>
      </c>
      <c r="AG102" s="18">
        <v>2012</v>
      </c>
      <c r="AH102" s="19">
        <v>2014</v>
      </c>
      <c r="AI102" s="19">
        <v>2015</v>
      </c>
      <c r="AJ102" s="19">
        <v>2016</v>
      </c>
      <c r="AK102" s="20" t="s">
        <v>14</v>
      </c>
      <c r="AL102" s="20">
        <v>2015</v>
      </c>
      <c r="AM102" s="19">
        <v>2015</v>
      </c>
      <c r="AN102" s="19">
        <v>2014</v>
      </c>
      <c r="AO102" s="19">
        <v>2014</v>
      </c>
      <c r="AP102" s="19">
        <v>2014</v>
      </c>
      <c r="AQ102" s="19">
        <v>2014</v>
      </c>
      <c r="AR102" s="19" t="s">
        <v>14</v>
      </c>
      <c r="AS102" s="19">
        <v>2014</v>
      </c>
      <c r="AT102" s="19">
        <v>2015</v>
      </c>
      <c r="AU102" s="19">
        <v>2012</v>
      </c>
      <c r="AV102" s="19">
        <v>2011</v>
      </c>
      <c r="AW102" s="19">
        <v>2014</v>
      </c>
      <c r="AX102" s="19">
        <v>2014</v>
      </c>
      <c r="AY102" s="19">
        <v>2014</v>
      </c>
      <c r="AZ102" s="19">
        <v>2015</v>
      </c>
      <c r="BA102" s="19">
        <v>2015</v>
      </c>
      <c r="BB102" s="19">
        <v>2015</v>
      </c>
      <c r="BC102" s="19">
        <v>2015</v>
      </c>
      <c r="BD102" s="19">
        <v>2014</v>
      </c>
      <c r="BE102" s="19">
        <v>2014</v>
      </c>
      <c r="BF102" s="9"/>
    </row>
    <row r="103" spans="1:58" x14ac:dyDescent="0.25">
      <c r="A103" s="13" t="s">
        <v>7116</v>
      </c>
      <c r="B103" s="178" t="s">
        <v>7117</v>
      </c>
      <c r="C103" s="17">
        <v>2014</v>
      </c>
      <c r="D103" s="17">
        <v>2014</v>
      </c>
      <c r="E103" s="17">
        <v>2014</v>
      </c>
      <c r="F103" s="17">
        <v>2014</v>
      </c>
      <c r="G103" s="17">
        <v>2014</v>
      </c>
      <c r="H103" s="17">
        <v>2014</v>
      </c>
      <c r="I103" s="17">
        <v>2014</v>
      </c>
      <c r="J103" s="17">
        <v>2015</v>
      </c>
      <c r="K103" s="17">
        <v>2015</v>
      </c>
      <c r="L103" s="17">
        <v>2015</v>
      </c>
      <c r="M103" s="19">
        <v>2016</v>
      </c>
      <c r="N103" s="19">
        <v>2016</v>
      </c>
      <c r="O103" s="19">
        <v>2015</v>
      </c>
      <c r="P103" s="19">
        <v>2015</v>
      </c>
      <c r="Q103" s="19">
        <v>2014</v>
      </c>
      <c r="R103" s="19" t="s">
        <v>14</v>
      </c>
      <c r="S103" s="19">
        <v>2016</v>
      </c>
      <c r="T103" s="19">
        <v>2013</v>
      </c>
      <c r="U103" s="19">
        <v>2014</v>
      </c>
      <c r="V103" s="19" t="s">
        <v>14</v>
      </c>
      <c r="W103" s="19">
        <v>2015</v>
      </c>
      <c r="X103" s="19" t="s">
        <v>14</v>
      </c>
      <c r="Y103" s="19">
        <v>2013</v>
      </c>
      <c r="Z103" s="19">
        <v>2014</v>
      </c>
      <c r="AA103" s="19">
        <v>2014</v>
      </c>
      <c r="AB103" s="19" t="s">
        <v>14</v>
      </c>
      <c r="AC103" s="19">
        <v>2014</v>
      </c>
      <c r="AD103" s="19">
        <v>2015</v>
      </c>
      <c r="AE103" s="19" t="s">
        <v>14</v>
      </c>
      <c r="AF103" s="19">
        <v>2014</v>
      </c>
      <c r="AG103" s="18">
        <v>2012</v>
      </c>
      <c r="AH103" s="19">
        <v>2014</v>
      </c>
      <c r="AI103" s="19">
        <v>2015</v>
      </c>
      <c r="AJ103" s="19">
        <v>2016</v>
      </c>
      <c r="AK103" s="20" t="s">
        <v>14</v>
      </c>
      <c r="AL103" s="20">
        <v>2015</v>
      </c>
      <c r="AM103" s="19">
        <v>2015</v>
      </c>
      <c r="AN103" s="19">
        <v>2014</v>
      </c>
      <c r="AO103" s="19">
        <v>2014</v>
      </c>
      <c r="AP103" s="19">
        <v>2014</v>
      </c>
      <c r="AQ103" s="19">
        <v>2014</v>
      </c>
      <c r="AR103" s="19" t="s">
        <v>14</v>
      </c>
      <c r="AS103" s="19">
        <v>2014</v>
      </c>
      <c r="AT103" s="19">
        <v>2015</v>
      </c>
      <c r="AU103" s="19">
        <v>2012</v>
      </c>
      <c r="AV103" s="19" t="s">
        <v>14</v>
      </c>
      <c r="AW103" s="19">
        <v>2014</v>
      </c>
      <c r="AX103" s="19">
        <v>2014</v>
      </c>
      <c r="AY103" s="19">
        <v>2014</v>
      </c>
      <c r="AZ103" s="19">
        <v>2015</v>
      </c>
      <c r="BA103" s="19">
        <v>2015</v>
      </c>
      <c r="BB103" s="19">
        <v>2015</v>
      </c>
      <c r="BC103" s="19">
        <v>2015</v>
      </c>
      <c r="BD103" s="19">
        <v>2014</v>
      </c>
      <c r="BE103" s="19">
        <v>2014</v>
      </c>
      <c r="BF103" s="9"/>
    </row>
    <row r="104" spans="1:58" x14ac:dyDescent="0.25">
      <c r="A104" s="13" t="s">
        <v>1207</v>
      </c>
      <c r="B104" s="178" t="s">
        <v>7123</v>
      </c>
      <c r="C104" s="17">
        <v>2014</v>
      </c>
      <c r="D104" s="17">
        <v>2014</v>
      </c>
      <c r="E104" s="17">
        <v>2014</v>
      </c>
      <c r="F104" s="17">
        <v>2014</v>
      </c>
      <c r="G104" s="17">
        <v>2014</v>
      </c>
      <c r="H104" s="17">
        <v>2014</v>
      </c>
      <c r="I104" s="17">
        <v>2014</v>
      </c>
      <c r="J104" s="17">
        <v>2015</v>
      </c>
      <c r="K104" s="17">
        <v>2015</v>
      </c>
      <c r="L104" s="17">
        <v>2015</v>
      </c>
      <c r="M104" s="19">
        <v>2016</v>
      </c>
      <c r="N104" s="19">
        <v>2016</v>
      </c>
      <c r="O104" s="19">
        <v>2015</v>
      </c>
      <c r="P104" s="19">
        <v>2015</v>
      </c>
      <c r="Q104" s="19">
        <v>2014</v>
      </c>
      <c r="R104" s="19">
        <v>2009</v>
      </c>
      <c r="S104" s="19">
        <v>2016</v>
      </c>
      <c r="T104" s="19">
        <v>2013</v>
      </c>
      <c r="U104" s="19">
        <v>2014</v>
      </c>
      <c r="V104" s="19">
        <v>2014</v>
      </c>
      <c r="W104" s="19">
        <v>2015</v>
      </c>
      <c r="X104" s="19">
        <v>2004</v>
      </c>
      <c r="Y104" s="19">
        <v>2010</v>
      </c>
      <c r="Z104" s="19">
        <v>2014</v>
      </c>
      <c r="AA104" s="19">
        <v>2014</v>
      </c>
      <c r="AB104" s="19">
        <v>2014</v>
      </c>
      <c r="AC104" s="19">
        <v>2014</v>
      </c>
      <c r="AD104" s="19">
        <v>2015</v>
      </c>
      <c r="AE104" s="19">
        <v>2012</v>
      </c>
      <c r="AF104" s="19" t="s">
        <v>14</v>
      </c>
      <c r="AG104" s="18">
        <v>2010</v>
      </c>
      <c r="AH104" s="19">
        <v>2014</v>
      </c>
      <c r="AI104" s="19">
        <v>2015</v>
      </c>
      <c r="AJ104" s="19">
        <v>2016</v>
      </c>
      <c r="AK104" s="20" t="s">
        <v>14</v>
      </c>
      <c r="AL104" s="20">
        <v>2015</v>
      </c>
      <c r="AM104" s="19">
        <v>2015</v>
      </c>
      <c r="AN104" s="19">
        <v>2014</v>
      </c>
      <c r="AO104" s="19">
        <v>2014</v>
      </c>
      <c r="AP104" s="19">
        <v>2014</v>
      </c>
      <c r="AQ104" s="19">
        <v>2014</v>
      </c>
      <c r="AR104" s="19">
        <v>2015</v>
      </c>
      <c r="AS104" s="19">
        <v>2014</v>
      </c>
      <c r="AT104" s="19">
        <v>2015</v>
      </c>
      <c r="AU104" s="19">
        <v>2012</v>
      </c>
      <c r="AV104" s="19">
        <v>2009</v>
      </c>
      <c r="AW104" s="19">
        <v>2014</v>
      </c>
      <c r="AX104" s="19">
        <v>2014</v>
      </c>
      <c r="AY104" s="19">
        <v>2014</v>
      </c>
      <c r="AZ104" s="19">
        <v>2015</v>
      </c>
      <c r="BA104" s="19">
        <v>2015</v>
      </c>
      <c r="BB104" s="19">
        <v>2015</v>
      </c>
      <c r="BC104" s="19">
        <v>2015</v>
      </c>
      <c r="BD104" s="19">
        <v>2014</v>
      </c>
      <c r="BE104" s="19">
        <v>2014</v>
      </c>
      <c r="BF104" s="9"/>
    </row>
    <row r="105" spans="1:58" x14ac:dyDescent="0.25">
      <c r="A105" s="13" t="s">
        <v>633</v>
      </c>
      <c r="B105" s="178" t="s">
        <v>7143</v>
      </c>
      <c r="C105" s="17">
        <v>2014</v>
      </c>
      <c r="D105" s="17">
        <v>2014</v>
      </c>
      <c r="E105" s="17">
        <v>2014</v>
      </c>
      <c r="F105" s="17">
        <v>2014</v>
      </c>
      <c r="G105" s="17">
        <v>2014</v>
      </c>
      <c r="H105" s="17">
        <v>2014</v>
      </c>
      <c r="I105" s="17">
        <v>2014</v>
      </c>
      <c r="J105" s="17">
        <v>2015</v>
      </c>
      <c r="K105" s="17">
        <v>2015</v>
      </c>
      <c r="L105" s="17">
        <v>2015</v>
      </c>
      <c r="M105" s="19">
        <v>2016</v>
      </c>
      <c r="N105" s="19">
        <v>2016</v>
      </c>
      <c r="O105" s="19">
        <v>2015</v>
      </c>
      <c r="P105" s="19">
        <v>2015</v>
      </c>
      <c r="Q105" s="19">
        <v>2014</v>
      </c>
      <c r="R105" s="19">
        <v>2010</v>
      </c>
      <c r="S105" s="19">
        <v>2016</v>
      </c>
      <c r="T105" s="19">
        <v>2013</v>
      </c>
      <c r="U105" s="19">
        <v>2014</v>
      </c>
      <c r="V105" s="19">
        <v>2014</v>
      </c>
      <c r="W105" s="19">
        <v>2015</v>
      </c>
      <c r="X105" s="19">
        <v>2014</v>
      </c>
      <c r="Y105" s="19">
        <v>2010</v>
      </c>
      <c r="Z105" s="19">
        <v>2014</v>
      </c>
      <c r="AA105" s="19">
        <v>2014</v>
      </c>
      <c r="AB105" s="19">
        <v>2014</v>
      </c>
      <c r="AC105" s="19">
        <v>2014</v>
      </c>
      <c r="AD105" s="19">
        <v>2015</v>
      </c>
      <c r="AE105" s="19">
        <v>2012</v>
      </c>
      <c r="AF105" s="19">
        <v>2014</v>
      </c>
      <c r="AG105" s="18">
        <v>2010</v>
      </c>
      <c r="AH105" s="19">
        <v>2014</v>
      </c>
      <c r="AI105" s="19">
        <v>2015</v>
      </c>
      <c r="AJ105" s="19">
        <v>2016</v>
      </c>
      <c r="AK105" s="20" t="s">
        <v>14</v>
      </c>
      <c r="AL105" s="20">
        <v>2015</v>
      </c>
      <c r="AM105" s="19">
        <v>2015</v>
      </c>
      <c r="AN105" s="19">
        <v>2014</v>
      </c>
      <c r="AO105" s="19">
        <v>2014</v>
      </c>
      <c r="AP105" s="19">
        <v>2013</v>
      </c>
      <c r="AQ105" s="19">
        <v>2013</v>
      </c>
      <c r="AR105" s="19">
        <v>2015</v>
      </c>
      <c r="AS105" s="19">
        <v>2014</v>
      </c>
      <c r="AT105" s="19">
        <v>2015</v>
      </c>
      <c r="AU105" s="19">
        <v>2012</v>
      </c>
      <c r="AV105" s="19">
        <v>2010</v>
      </c>
      <c r="AW105" s="19">
        <v>2014</v>
      </c>
      <c r="AX105" s="19">
        <v>2014</v>
      </c>
      <c r="AY105" s="19">
        <v>2014</v>
      </c>
      <c r="AZ105" s="19">
        <v>2015</v>
      </c>
      <c r="BA105" s="19">
        <v>2015</v>
      </c>
      <c r="BB105" s="19">
        <v>2015</v>
      </c>
      <c r="BC105" s="19">
        <v>2015</v>
      </c>
      <c r="BD105" s="19">
        <v>2014</v>
      </c>
      <c r="BE105" s="19">
        <v>2014</v>
      </c>
      <c r="BF105" s="9"/>
    </row>
    <row r="106" spans="1:58" x14ac:dyDescent="0.25">
      <c r="A106" s="13" t="s">
        <v>3007</v>
      </c>
      <c r="B106" s="178" t="s">
        <v>7144</v>
      </c>
      <c r="C106" s="17">
        <v>2014</v>
      </c>
      <c r="D106" s="17">
        <v>2014</v>
      </c>
      <c r="E106" s="17">
        <v>2014</v>
      </c>
      <c r="F106" s="17">
        <v>2014</v>
      </c>
      <c r="G106" s="17">
        <v>2014</v>
      </c>
      <c r="H106" s="17">
        <v>2014</v>
      </c>
      <c r="I106" s="17">
        <v>2014</v>
      </c>
      <c r="J106" s="17">
        <v>2015</v>
      </c>
      <c r="K106" s="17">
        <v>2015</v>
      </c>
      <c r="L106" s="17">
        <v>2015</v>
      </c>
      <c r="M106" s="19">
        <v>2016</v>
      </c>
      <c r="N106" s="19">
        <v>2016</v>
      </c>
      <c r="O106" s="19">
        <v>2015</v>
      </c>
      <c r="P106" s="19">
        <v>2015</v>
      </c>
      <c r="Q106" s="19">
        <v>2014</v>
      </c>
      <c r="R106" s="19" t="s">
        <v>14</v>
      </c>
      <c r="S106" s="19">
        <v>2016</v>
      </c>
      <c r="T106" s="19">
        <v>2013</v>
      </c>
      <c r="U106" s="19">
        <v>2014</v>
      </c>
      <c r="V106" s="19" t="s">
        <v>14</v>
      </c>
      <c r="W106" s="19">
        <v>2015</v>
      </c>
      <c r="X106" s="19">
        <v>2006</v>
      </c>
      <c r="Y106" s="19">
        <v>2010</v>
      </c>
      <c r="Z106" s="19">
        <v>2014</v>
      </c>
      <c r="AA106" s="19">
        <v>2014</v>
      </c>
      <c r="AB106" s="19">
        <v>2014</v>
      </c>
      <c r="AC106" s="19">
        <v>2014</v>
      </c>
      <c r="AD106" s="19">
        <v>2015</v>
      </c>
      <c r="AE106" s="19">
        <v>2012</v>
      </c>
      <c r="AF106" s="19">
        <v>2014</v>
      </c>
      <c r="AG106" s="18">
        <v>2009</v>
      </c>
      <c r="AH106" s="19">
        <v>2014</v>
      </c>
      <c r="AI106" s="19">
        <v>2015</v>
      </c>
      <c r="AJ106" s="19">
        <v>2016</v>
      </c>
      <c r="AK106" s="20" t="s">
        <v>14</v>
      </c>
      <c r="AL106" s="20">
        <v>2015</v>
      </c>
      <c r="AM106" s="19">
        <v>2015</v>
      </c>
      <c r="AN106" s="19">
        <v>2014</v>
      </c>
      <c r="AO106" s="19">
        <v>2014</v>
      </c>
      <c r="AP106" s="19">
        <v>2014</v>
      </c>
      <c r="AQ106" s="19">
        <v>2014</v>
      </c>
      <c r="AR106" s="19">
        <v>2011</v>
      </c>
      <c r="AS106" s="19">
        <v>2014</v>
      </c>
      <c r="AT106" s="19">
        <v>2015</v>
      </c>
      <c r="AU106" s="19">
        <v>2012</v>
      </c>
      <c r="AV106" s="19">
        <v>2010</v>
      </c>
      <c r="AW106" s="19">
        <v>2014</v>
      </c>
      <c r="AX106" s="19">
        <v>2014</v>
      </c>
      <c r="AY106" s="19">
        <v>2014</v>
      </c>
      <c r="AZ106" s="19">
        <v>2015</v>
      </c>
      <c r="BA106" s="19">
        <v>2015</v>
      </c>
      <c r="BB106" s="19">
        <v>2015</v>
      </c>
      <c r="BC106" s="19">
        <v>2015</v>
      </c>
      <c r="BD106" s="19">
        <v>2014</v>
      </c>
      <c r="BE106" s="19">
        <v>2014</v>
      </c>
      <c r="BF106" s="9"/>
    </row>
    <row r="107" spans="1:58" x14ac:dyDescent="0.25">
      <c r="A107" s="13" t="s">
        <v>7124</v>
      </c>
      <c r="B107" s="178" t="s">
        <v>7125</v>
      </c>
      <c r="C107" s="17">
        <v>2014</v>
      </c>
      <c r="D107" s="17">
        <v>2014</v>
      </c>
      <c r="E107" s="17">
        <v>2014</v>
      </c>
      <c r="F107" s="17">
        <v>2014</v>
      </c>
      <c r="G107" s="17">
        <v>2014</v>
      </c>
      <c r="H107" s="17">
        <v>2014</v>
      </c>
      <c r="I107" s="17">
        <v>2014</v>
      </c>
      <c r="J107" s="17">
        <v>2015</v>
      </c>
      <c r="K107" s="17">
        <v>2015</v>
      </c>
      <c r="L107" s="17">
        <v>2015</v>
      </c>
      <c r="M107" s="19">
        <v>2016</v>
      </c>
      <c r="N107" s="19">
        <v>2016</v>
      </c>
      <c r="O107" s="19">
        <v>2015</v>
      </c>
      <c r="P107" s="19">
        <v>2015</v>
      </c>
      <c r="Q107" s="19">
        <v>2014</v>
      </c>
      <c r="R107" s="19">
        <v>2009</v>
      </c>
      <c r="S107" s="19">
        <v>2016</v>
      </c>
      <c r="T107" s="19">
        <v>2013</v>
      </c>
      <c r="U107" s="19">
        <v>2014</v>
      </c>
      <c r="V107" s="19">
        <v>2014</v>
      </c>
      <c r="W107" s="19">
        <v>2015</v>
      </c>
      <c r="X107" s="19">
        <v>2009</v>
      </c>
      <c r="Y107" s="19">
        <v>2010</v>
      </c>
      <c r="Z107" s="19">
        <v>2014</v>
      </c>
      <c r="AA107" s="19">
        <v>2014</v>
      </c>
      <c r="AB107" s="19">
        <v>2013</v>
      </c>
      <c r="AC107" s="19">
        <v>2014</v>
      </c>
      <c r="AD107" s="19">
        <v>2015</v>
      </c>
      <c r="AE107" s="19" t="s">
        <v>14</v>
      </c>
      <c r="AF107" s="19">
        <v>2014</v>
      </c>
      <c r="AG107" s="18">
        <v>2009</v>
      </c>
      <c r="AH107" s="19">
        <v>2014</v>
      </c>
      <c r="AI107" s="19">
        <v>2015</v>
      </c>
      <c r="AJ107" s="19">
        <v>2016</v>
      </c>
      <c r="AK107" s="20" t="s">
        <v>14</v>
      </c>
      <c r="AL107" s="20" t="s">
        <v>14</v>
      </c>
      <c r="AM107" s="19">
        <v>2015</v>
      </c>
      <c r="AN107" s="19">
        <v>2014</v>
      </c>
      <c r="AO107" s="19">
        <v>2014</v>
      </c>
      <c r="AP107" s="19">
        <v>2013</v>
      </c>
      <c r="AQ107" s="19">
        <v>2013</v>
      </c>
      <c r="AR107" s="19">
        <v>2011</v>
      </c>
      <c r="AS107" s="19">
        <v>2014</v>
      </c>
      <c r="AT107" s="19" t="s">
        <v>14</v>
      </c>
      <c r="AU107" s="19">
        <v>2012</v>
      </c>
      <c r="AV107" s="19">
        <v>2006</v>
      </c>
      <c r="AW107" s="19">
        <v>2014</v>
      </c>
      <c r="AX107" s="19">
        <v>2014</v>
      </c>
      <c r="AY107" s="19">
        <v>2014</v>
      </c>
      <c r="AZ107" s="19">
        <v>2015</v>
      </c>
      <c r="BA107" s="19">
        <v>2015</v>
      </c>
      <c r="BB107" s="19">
        <v>2015</v>
      </c>
      <c r="BC107" s="19">
        <v>2015</v>
      </c>
      <c r="BD107" s="19">
        <v>2014</v>
      </c>
      <c r="BE107" s="19">
        <v>2014</v>
      </c>
      <c r="BF107" s="9"/>
    </row>
    <row r="108" spans="1:58" x14ac:dyDescent="0.25">
      <c r="A108" s="13" t="s">
        <v>12</v>
      </c>
      <c r="B108" s="178" t="s">
        <v>7131</v>
      </c>
      <c r="C108" s="17">
        <v>2014</v>
      </c>
      <c r="D108" s="17">
        <v>2014</v>
      </c>
      <c r="E108" s="17">
        <v>2014</v>
      </c>
      <c r="F108" s="17">
        <v>2014</v>
      </c>
      <c r="G108" s="17">
        <v>2014</v>
      </c>
      <c r="H108" s="17">
        <v>2014</v>
      </c>
      <c r="I108" s="17">
        <v>2014</v>
      </c>
      <c r="J108" s="17">
        <v>2015</v>
      </c>
      <c r="K108" s="17">
        <v>2015</v>
      </c>
      <c r="L108" s="17">
        <v>2015</v>
      </c>
      <c r="M108" s="19">
        <v>2016</v>
      </c>
      <c r="N108" s="19">
        <v>2016</v>
      </c>
      <c r="O108" s="19">
        <v>2015</v>
      </c>
      <c r="P108" s="19">
        <v>2015</v>
      </c>
      <c r="Q108" s="19">
        <v>2014</v>
      </c>
      <c r="R108" s="19">
        <v>2013</v>
      </c>
      <c r="S108" s="19">
        <v>2016</v>
      </c>
      <c r="T108" s="19">
        <v>2013</v>
      </c>
      <c r="U108" s="19">
        <v>2014</v>
      </c>
      <c r="V108" s="19">
        <v>2014</v>
      </c>
      <c r="W108" s="19">
        <v>2015</v>
      </c>
      <c r="X108" s="19">
        <v>2006</v>
      </c>
      <c r="Y108" s="19">
        <v>2010</v>
      </c>
      <c r="Z108" s="19">
        <v>2014</v>
      </c>
      <c r="AA108" s="19">
        <v>2014</v>
      </c>
      <c r="AB108" s="19">
        <v>2014</v>
      </c>
      <c r="AC108" s="19">
        <v>2014</v>
      </c>
      <c r="AD108" s="19">
        <v>2015</v>
      </c>
      <c r="AE108" s="19">
        <v>2012</v>
      </c>
      <c r="AF108" s="19">
        <v>2014</v>
      </c>
      <c r="AG108" s="18">
        <v>2010</v>
      </c>
      <c r="AH108" s="19">
        <v>2014</v>
      </c>
      <c r="AI108" s="19">
        <v>2015</v>
      </c>
      <c r="AJ108" s="19">
        <v>2016</v>
      </c>
      <c r="AK108" s="20">
        <v>2016</v>
      </c>
      <c r="AL108" s="20">
        <v>2015</v>
      </c>
      <c r="AM108" s="19">
        <v>2015</v>
      </c>
      <c r="AN108" s="19">
        <v>2014</v>
      </c>
      <c r="AO108" s="19">
        <v>2014</v>
      </c>
      <c r="AP108" s="19">
        <v>2014</v>
      </c>
      <c r="AQ108" s="19">
        <v>2014</v>
      </c>
      <c r="AR108" s="19">
        <v>2015</v>
      </c>
      <c r="AS108" s="19">
        <v>2014</v>
      </c>
      <c r="AT108" s="19">
        <v>2015</v>
      </c>
      <c r="AU108" s="19">
        <v>2012</v>
      </c>
      <c r="AV108" s="19">
        <v>2011</v>
      </c>
      <c r="AW108" s="19">
        <v>2014</v>
      </c>
      <c r="AX108" s="19">
        <v>2014</v>
      </c>
      <c r="AY108" s="19">
        <v>2014</v>
      </c>
      <c r="AZ108" s="19">
        <v>2015</v>
      </c>
      <c r="BA108" s="19">
        <v>2015</v>
      </c>
      <c r="BB108" s="19">
        <v>2015</v>
      </c>
      <c r="BC108" s="19">
        <v>2015</v>
      </c>
      <c r="BD108" s="19">
        <v>2014</v>
      </c>
      <c r="BE108" s="19">
        <v>2014</v>
      </c>
      <c r="BF108" s="9"/>
    </row>
    <row r="109" spans="1:58" x14ac:dyDescent="0.25">
      <c r="A109" s="13" t="s">
        <v>7132</v>
      </c>
      <c r="B109" s="178" t="s">
        <v>7133</v>
      </c>
      <c r="C109" s="17">
        <v>2014</v>
      </c>
      <c r="D109" s="17">
        <v>2014</v>
      </c>
      <c r="E109" s="17">
        <v>2014</v>
      </c>
      <c r="F109" s="17">
        <v>2014</v>
      </c>
      <c r="G109" s="17">
        <v>2014</v>
      </c>
      <c r="H109" s="17">
        <v>2014</v>
      </c>
      <c r="I109" s="17">
        <v>2014</v>
      </c>
      <c r="J109" s="17">
        <v>2015</v>
      </c>
      <c r="K109" s="17">
        <v>2015</v>
      </c>
      <c r="L109" s="17">
        <v>2015</v>
      </c>
      <c r="M109" s="19">
        <v>2016</v>
      </c>
      <c r="N109" s="19">
        <v>2016</v>
      </c>
      <c r="O109" s="19">
        <v>2015</v>
      </c>
      <c r="P109" s="19">
        <v>2015</v>
      </c>
      <c r="Q109" s="19">
        <v>2014</v>
      </c>
      <c r="R109" s="19" t="s">
        <v>14</v>
      </c>
      <c r="S109" s="19">
        <v>2016</v>
      </c>
      <c r="T109" s="19">
        <v>2013</v>
      </c>
      <c r="U109" s="19">
        <v>2014</v>
      </c>
      <c r="V109" s="19" t="s">
        <v>14</v>
      </c>
      <c r="W109" s="19">
        <v>2015</v>
      </c>
      <c r="X109" s="19" t="s">
        <v>14</v>
      </c>
      <c r="Y109" s="19">
        <v>2013</v>
      </c>
      <c r="Z109" s="19">
        <v>2014</v>
      </c>
      <c r="AA109" s="19">
        <v>2014</v>
      </c>
      <c r="AB109" s="19" t="s">
        <v>14</v>
      </c>
      <c r="AC109" s="19">
        <v>2014</v>
      </c>
      <c r="AD109" s="19">
        <v>2015</v>
      </c>
      <c r="AE109" s="19" t="s">
        <v>14</v>
      </c>
      <c r="AF109" s="19">
        <v>2014</v>
      </c>
      <c r="AG109" s="18" t="s">
        <v>14</v>
      </c>
      <c r="AH109" s="19">
        <v>2014</v>
      </c>
      <c r="AI109" s="19">
        <v>2015</v>
      </c>
      <c r="AJ109" s="19">
        <v>2016</v>
      </c>
      <c r="AK109" s="20" t="s">
        <v>14</v>
      </c>
      <c r="AL109" s="20">
        <v>2015</v>
      </c>
      <c r="AM109" s="19">
        <v>2015</v>
      </c>
      <c r="AN109" s="19">
        <v>2014</v>
      </c>
      <c r="AO109" s="19">
        <v>2014</v>
      </c>
      <c r="AP109" s="19">
        <v>2014</v>
      </c>
      <c r="AQ109" s="19">
        <v>2014</v>
      </c>
      <c r="AR109" s="19" t="s">
        <v>14</v>
      </c>
      <c r="AS109" s="19">
        <v>2014</v>
      </c>
      <c r="AT109" s="19">
        <v>2015</v>
      </c>
      <c r="AU109" s="19">
        <v>2012</v>
      </c>
      <c r="AV109" s="19">
        <v>2011</v>
      </c>
      <c r="AW109" s="19">
        <v>2014</v>
      </c>
      <c r="AX109" s="19">
        <v>2014</v>
      </c>
      <c r="AY109" s="19">
        <v>2014</v>
      </c>
      <c r="AZ109" s="19">
        <v>2015</v>
      </c>
      <c r="BA109" s="19">
        <v>2015</v>
      </c>
      <c r="BB109" s="19">
        <v>2013</v>
      </c>
      <c r="BC109" s="19">
        <v>2015</v>
      </c>
      <c r="BD109" s="19">
        <v>2014</v>
      </c>
      <c r="BE109" s="19">
        <v>2014</v>
      </c>
      <c r="BF109" s="9"/>
    </row>
    <row r="110" spans="1:58" x14ac:dyDescent="0.25">
      <c r="A110" s="13" t="s">
        <v>7127</v>
      </c>
      <c r="B110" s="178" t="s">
        <v>7128</v>
      </c>
      <c r="C110" s="17">
        <v>2014</v>
      </c>
      <c r="D110" s="17">
        <v>2014</v>
      </c>
      <c r="E110" s="17">
        <v>2014</v>
      </c>
      <c r="F110" s="17">
        <v>2014</v>
      </c>
      <c r="G110" s="17">
        <v>2014</v>
      </c>
      <c r="H110" s="17">
        <v>2014</v>
      </c>
      <c r="I110" s="17">
        <v>2014</v>
      </c>
      <c r="J110" s="17">
        <v>2015</v>
      </c>
      <c r="K110" s="17">
        <v>2015</v>
      </c>
      <c r="L110" s="17">
        <v>2015</v>
      </c>
      <c r="M110" s="19">
        <v>2016</v>
      </c>
      <c r="N110" s="19">
        <v>2016</v>
      </c>
      <c r="O110" s="19">
        <v>2015</v>
      </c>
      <c r="P110" s="19">
        <v>2015</v>
      </c>
      <c r="Q110" s="19" t="s">
        <v>14</v>
      </c>
      <c r="R110" s="19" t="s">
        <v>14</v>
      </c>
      <c r="S110" s="19">
        <v>2016</v>
      </c>
      <c r="T110" s="19">
        <v>2013</v>
      </c>
      <c r="U110" s="19">
        <v>2014</v>
      </c>
      <c r="V110" s="19">
        <v>2014</v>
      </c>
      <c r="W110" s="19">
        <v>2015</v>
      </c>
      <c r="X110" s="19">
        <v>2007</v>
      </c>
      <c r="Y110" s="19">
        <v>2010</v>
      </c>
      <c r="Z110" s="19">
        <v>2014</v>
      </c>
      <c r="AA110" s="19">
        <v>2014</v>
      </c>
      <c r="AB110" s="19" t="s">
        <v>14</v>
      </c>
      <c r="AC110" s="19">
        <v>2014</v>
      </c>
      <c r="AD110" s="19">
        <v>2015</v>
      </c>
      <c r="AE110" s="19" t="s">
        <v>14</v>
      </c>
      <c r="AF110" s="19" t="s">
        <v>14</v>
      </c>
      <c r="AG110" s="18" t="s">
        <v>14</v>
      </c>
      <c r="AH110" s="19">
        <v>2014</v>
      </c>
      <c r="AI110" s="19">
        <v>2015</v>
      </c>
      <c r="AJ110" s="19">
        <v>2016</v>
      </c>
      <c r="AK110" s="20" t="s">
        <v>14</v>
      </c>
      <c r="AL110" s="20" t="s">
        <v>14</v>
      </c>
      <c r="AM110" s="19">
        <v>2015</v>
      </c>
      <c r="AN110" s="19">
        <v>2014</v>
      </c>
      <c r="AO110" s="19">
        <v>2014</v>
      </c>
      <c r="AP110" s="19" t="s">
        <v>14</v>
      </c>
      <c r="AQ110" s="19" t="s">
        <v>14</v>
      </c>
      <c r="AR110" s="19">
        <v>2011</v>
      </c>
      <c r="AS110" s="19">
        <v>2014</v>
      </c>
      <c r="AT110" s="19" t="s">
        <v>14</v>
      </c>
      <c r="AU110" s="19">
        <v>2012</v>
      </c>
      <c r="AV110" s="19" t="s">
        <v>14</v>
      </c>
      <c r="AW110" s="19">
        <v>2014</v>
      </c>
      <c r="AX110" s="19">
        <v>2014</v>
      </c>
      <c r="AY110" s="19">
        <v>2014</v>
      </c>
      <c r="AZ110" s="19">
        <v>2015</v>
      </c>
      <c r="BA110" s="19">
        <v>2015</v>
      </c>
      <c r="BB110" s="19">
        <v>2014</v>
      </c>
      <c r="BC110" s="19">
        <v>2015</v>
      </c>
      <c r="BD110" s="19">
        <v>2014</v>
      </c>
      <c r="BE110" s="19">
        <v>2014</v>
      </c>
      <c r="BF110" s="9"/>
    </row>
    <row r="111" spans="1:58" x14ac:dyDescent="0.25">
      <c r="A111" s="13" t="s">
        <v>506</v>
      </c>
      <c r="B111" s="178" t="s">
        <v>7140</v>
      </c>
      <c r="C111" s="17">
        <v>2014</v>
      </c>
      <c r="D111" s="17">
        <v>2014</v>
      </c>
      <c r="E111" s="17">
        <v>2014</v>
      </c>
      <c r="F111" s="17">
        <v>2014</v>
      </c>
      <c r="G111" s="17">
        <v>2014</v>
      </c>
      <c r="H111" s="17">
        <v>2014</v>
      </c>
      <c r="I111" s="17">
        <v>2014</v>
      </c>
      <c r="J111" s="17">
        <v>2015</v>
      </c>
      <c r="K111" s="17">
        <v>2015</v>
      </c>
      <c r="L111" s="17">
        <v>2015</v>
      </c>
      <c r="M111" s="19">
        <v>2016</v>
      </c>
      <c r="N111" s="19">
        <v>2016</v>
      </c>
      <c r="O111" s="19">
        <v>2015</v>
      </c>
      <c r="P111" s="19">
        <v>2015</v>
      </c>
      <c r="Q111" s="19">
        <v>2014</v>
      </c>
      <c r="R111" s="19">
        <v>2011</v>
      </c>
      <c r="S111" s="19">
        <v>2016</v>
      </c>
      <c r="T111" s="19">
        <v>2013</v>
      </c>
      <c r="U111" s="19">
        <v>2014</v>
      </c>
      <c r="V111" s="19">
        <v>2014</v>
      </c>
      <c r="W111" s="19">
        <v>2015</v>
      </c>
      <c r="X111" s="19">
        <v>2012</v>
      </c>
      <c r="Y111" s="19">
        <v>2010</v>
      </c>
      <c r="Z111" s="19">
        <v>2014</v>
      </c>
      <c r="AA111" s="19">
        <v>2014</v>
      </c>
      <c r="AB111" s="19">
        <v>2014</v>
      </c>
      <c r="AC111" s="19">
        <v>2014</v>
      </c>
      <c r="AD111" s="19">
        <v>2015</v>
      </c>
      <c r="AE111" s="19">
        <v>2012</v>
      </c>
      <c r="AF111" s="19">
        <v>2014</v>
      </c>
      <c r="AG111" s="18">
        <v>2008</v>
      </c>
      <c r="AH111" s="19">
        <v>2014</v>
      </c>
      <c r="AI111" s="19">
        <v>2015</v>
      </c>
      <c r="AJ111" s="19">
        <v>2016</v>
      </c>
      <c r="AK111" s="20" t="s">
        <v>14</v>
      </c>
      <c r="AL111" s="20">
        <v>2016</v>
      </c>
      <c r="AM111" s="19">
        <v>2015</v>
      </c>
      <c r="AN111" s="19">
        <v>2014</v>
      </c>
      <c r="AO111" s="19">
        <v>2014</v>
      </c>
      <c r="AP111" s="19">
        <v>2014</v>
      </c>
      <c r="AQ111" s="19">
        <v>2014</v>
      </c>
      <c r="AR111" s="19">
        <v>2011</v>
      </c>
      <c r="AS111" s="19">
        <v>2014</v>
      </c>
      <c r="AT111" s="19">
        <v>2015</v>
      </c>
      <c r="AU111" s="19">
        <v>2012</v>
      </c>
      <c r="AV111" s="19">
        <v>2007</v>
      </c>
      <c r="AW111" s="19">
        <v>2014</v>
      </c>
      <c r="AX111" s="19">
        <v>2014</v>
      </c>
      <c r="AY111" s="19">
        <v>2014</v>
      </c>
      <c r="AZ111" s="19">
        <v>2015</v>
      </c>
      <c r="BA111" s="19">
        <v>2015</v>
      </c>
      <c r="BB111" s="19">
        <v>2014</v>
      </c>
      <c r="BC111" s="19">
        <v>2015</v>
      </c>
      <c r="BD111" s="19">
        <v>2014</v>
      </c>
      <c r="BE111" s="19">
        <v>2014</v>
      </c>
      <c r="BF111" s="9"/>
    </row>
    <row r="112" spans="1:58" x14ac:dyDescent="0.25">
      <c r="A112" s="13" t="s">
        <v>7141</v>
      </c>
      <c r="B112" s="178" t="s">
        <v>7142</v>
      </c>
      <c r="C112" s="17">
        <v>2014</v>
      </c>
      <c r="D112" s="17">
        <v>2014</v>
      </c>
      <c r="E112" s="17">
        <v>2014</v>
      </c>
      <c r="F112" s="17">
        <v>2014</v>
      </c>
      <c r="G112" s="17">
        <v>2014</v>
      </c>
      <c r="H112" s="17">
        <v>2014</v>
      </c>
      <c r="I112" s="17">
        <v>2014</v>
      </c>
      <c r="J112" s="17">
        <v>2015</v>
      </c>
      <c r="K112" s="17">
        <v>2015</v>
      </c>
      <c r="L112" s="17">
        <v>2015</v>
      </c>
      <c r="M112" s="19">
        <v>2016</v>
      </c>
      <c r="N112" s="19">
        <v>2016</v>
      </c>
      <c r="O112" s="19">
        <v>2015</v>
      </c>
      <c r="P112" s="19">
        <v>2015</v>
      </c>
      <c r="Q112" s="19">
        <v>2014</v>
      </c>
      <c r="R112" s="19" t="s">
        <v>14</v>
      </c>
      <c r="S112" s="19">
        <v>2016</v>
      </c>
      <c r="T112" s="19">
        <v>2013</v>
      </c>
      <c r="U112" s="19">
        <v>2014</v>
      </c>
      <c r="V112" s="19">
        <v>2014</v>
      </c>
      <c r="W112" s="19">
        <v>2015</v>
      </c>
      <c r="X112" s="19" t="s">
        <v>14</v>
      </c>
      <c r="Y112" s="19" t="s">
        <v>14</v>
      </c>
      <c r="Z112" s="19">
        <v>2014</v>
      </c>
      <c r="AA112" s="19">
        <v>2014</v>
      </c>
      <c r="AB112" s="19">
        <v>2014</v>
      </c>
      <c r="AC112" s="19">
        <v>2014</v>
      </c>
      <c r="AD112" s="19">
        <v>2015</v>
      </c>
      <c r="AE112" s="19" t="s">
        <v>14</v>
      </c>
      <c r="AF112" s="19">
        <v>2014</v>
      </c>
      <c r="AG112" s="18">
        <v>2012</v>
      </c>
      <c r="AH112" s="19">
        <v>2014</v>
      </c>
      <c r="AI112" s="19">
        <v>2015</v>
      </c>
      <c r="AJ112" s="19">
        <v>2016</v>
      </c>
      <c r="AK112" s="20" t="s">
        <v>14</v>
      </c>
      <c r="AL112" s="20">
        <v>2015</v>
      </c>
      <c r="AM112" s="19">
        <v>2015</v>
      </c>
      <c r="AN112" s="19">
        <v>2014</v>
      </c>
      <c r="AO112" s="19">
        <v>2014</v>
      </c>
      <c r="AP112" s="19">
        <v>2014</v>
      </c>
      <c r="AQ112" s="19">
        <v>2014</v>
      </c>
      <c r="AR112" s="19">
        <v>2015</v>
      </c>
      <c r="AS112" s="19">
        <v>2014</v>
      </c>
      <c r="AT112" s="19">
        <v>2015</v>
      </c>
      <c r="AU112" s="19">
        <v>2012</v>
      </c>
      <c r="AV112" s="19">
        <v>2011</v>
      </c>
      <c r="AW112" s="19">
        <v>2014</v>
      </c>
      <c r="AX112" s="19">
        <v>2014</v>
      </c>
      <c r="AY112" s="19">
        <v>2014</v>
      </c>
      <c r="AZ112" s="19">
        <v>2015</v>
      </c>
      <c r="BA112" s="19">
        <v>2015</v>
      </c>
      <c r="BB112" s="19">
        <v>2015</v>
      </c>
      <c r="BC112" s="19">
        <v>2015</v>
      </c>
      <c r="BD112" s="19">
        <v>2014</v>
      </c>
      <c r="BE112" s="19">
        <v>2014</v>
      </c>
      <c r="BF112" s="9"/>
    </row>
    <row r="113" spans="1:58" x14ac:dyDescent="0.25">
      <c r="A113" s="13" t="s">
        <v>1428</v>
      </c>
      <c r="B113" s="178" t="s">
        <v>7126</v>
      </c>
      <c r="C113" s="17">
        <v>2014</v>
      </c>
      <c r="D113" s="17">
        <v>2014</v>
      </c>
      <c r="E113" s="17">
        <v>2014</v>
      </c>
      <c r="F113" s="17">
        <v>2014</v>
      </c>
      <c r="G113" s="17">
        <v>2014</v>
      </c>
      <c r="H113" s="17">
        <v>2014</v>
      </c>
      <c r="I113" s="17">
        <v>2014</v>
      </c>
      <c r="J113" s="17">
        <v>2015</v>
      </c>
      <c r="K113" s="17">
        <v>2015</v>
      </c>
      <c r="L113" s="17">
        <v>2015</v>
      </c>
      <c r="M113" s="19">
        <v>2016</v>
      </c>
      <c r="N113" s="19">
        <v>2016</v>
      </c>
      <c r="O113" s="19">
        <v>2015</v>
      </c>
      <c r="P113" s="19">
        <v>2015</v>
      </c>
      <c r="Q113" s="19">
        <v>2014</v>
      </c>
      <c r="R113" s="19">
        <v>2012</v>
      </c>
      <c r="S113" s="19">
        <v>2016</v>
      </c>
      <c r="T113" s="19">
        <v>2013</v>
      </c>
      <c r="U113" s="19">
        <v>2014</v>
      </c>
      <c r="V113" s="19">
        <v>2014</v>
      </c>
      <c r="W113" s="19">
        <v>2015</v>
      </c>
      <c r="X113" s="19">
        <v>2012</v>
      </c>
      <c r="Y113" s="19">
        <v>2011</v>
      </c>
      <c r="Z113" s="19">
        <v>2014</v>
      </c>
      <c r="AA113" s="19">
        <v>2014</v>
      </c>
      <c r="AB113" s="19">
        <v>2014</v>
      </c>
      <c r="AC113" s="19">
        <v>2014</v>
      </c>
      <c r="AD113" s="19">
        <v>2015</v>
      </c>
      <c r="AE113" s="19">
        <v>2012</v>
      </c>
      <c r="AF113" s="19">
        <v>2014</v>
      </c>
      <c r="AG113" s="18">
        <v>2012</v>
      </c>
      <c r="AH113" s="19">
        <v>2014</v>
      </c>
      <c r="AI113" s="19">
        <v>2015</v>
      </c>
      <c r="AJ113" s="19">
        <v>2016</v>
      </c>
      <c r="AK113" s="20">
        <v>2015</v>
      </c>
      <c r="AL113" s="20">
        <v>2015</v>
      </c>
      <c r="AM113" s="19">
        <v>2015</v>
      </c>
      <c r="AN113" s="19">
        <v>2014</v>
      </c>
      <c r="AO113" s="19">
        <v>2014</v>
      </c>
      <c r="AP113" s="19">
        <v>2014</v>
      </c>
      <c r="AQ113" s="19">
        <v>2014</v>
      </c>
      <c r="AR113" s="19">
        <v>2015</v>
      </c>
      <c r="AS113" s="19">
        <v>2014</v>
      </c>
      <c r="AT113" s="19">
        <v>2015</v>
      </c>
      <c r="AU113" s="19">
        <v>2012</v>
      </c>
      <c r="AV113" s="19">
        <v>2013</v>
      </c>
      <c r="AW113" s="19">
        <v>2014</v>
      </c>
      <c r="AX113" s="19">
        <v>2014</v>
      </c>
      <c r="AY113" s="19">
        <v>2014</v>
      </c>
      <c r="AZ113" s="19">
        <v>2015</v>
      </c>
      <c r="BA113" s="19">
        <v>2015</v>
      </c>
      <c r="BB113" s="19">
        <v>2015</v>
      </c>
      <c r="BC113" s="19">
        <v>2015</v>
      </c>
      <c r="BD113" s="19">
        <v>2014</v>
      </c>
      <c r="BE113" s="19">
        <v>2014</v>
      </c>
      <c r="BF113" s="9"/>
    </row>
    <row r="114" spans="1:58" x14ac:dyDescent="0.25">
      <c r="A114" s="13" t="s">
        <v>7040</v>
      </c>
      <c r="B114" s="178" t="s">
        <v>7041</v>
      </c>
      <c r="C114" s="17">
        <v>2014</v>
      </c>
      <c r="D114" s="17">
        <v>2014</v>
      </c>
      <c r="E114" s="17">
        <v>2014</v>
      </c>
      <c r="F114" s="17">
        <v>2014</v>
      </c>
      <c r="G114" s="17">
        <v>2014</v>
      </c>
      <c r="H114" s="17">
        <v>2014</v>
      </c>
      <c r="I114" s="17">
        <v>2014</v>
      </c>
      <c r="J114" s="17">
        <v>2015</v>
      </c>
      <c r="K114" s="17">
        <v>2015</v>
      </c>
      <c r="L114" s="17">
        <v>2015</v>
      </c>
      <c r="M114" s="19">
        <v>2016</v>
      </c>
      <c r="N114" s="19">
        <v>2016</v>
      </c>
      <c r="O114" s="19">
        <v>2015</v>
      </c>
      <c r="P114" s="19">
        <v>2015</v>
      </c>
      <c r="Q114" s="19">
        <v>2014</v>
      </c>
      <c r="R114" s="19" t="s">
        <v>14</v>
      </c>
      <c r="S114" s="19">
        <v>2016</v>
      </c>
      <c r="T114" s="19">
        <v>2013</v>
      </c>
      <c r="U114" s="19">
        <v>2014</v>
      </c>
      <c r="V114" s="19">
        <v>2014</v>
      </c>
      <c r="W114" s="19">
        <v>2015</v>
      </c>
      <c r="X114" s="19">
        <v>2005</v>
      </c>
      <c r="Y114" s="19">
        <v>2010</v>
      </c>
      <c r="Z114" s="19">
        <v>2014</v>
      </c>
      <c r="AA114" s="19">
        <v>2014</v>
      </c>
      <c r="AB114" s="19" t="s">
        <v>14</v>
      </c>
      <c r="AC114" s="19">
        <v>2014</v>
      </c>
      <c r="AD114" s="19">
        <v>2015</v>
      </c>
      <c r="AE114" s="19" t="s">
        <v>14</v>
      </c>
      <c r="AF114" s="19" t="s">
        <v>14</v>
      </c>
      <c r="AG114" s="18" t="s">
        <v>14</v>
      </c>
      <c r="AH114" s="19">
        <v>2014</v>
      </c>
      <c r="AI114" s="19">
        <v>2015</v>
      </c>
      <c r="AJ114" s="19">
        <v>2016</v>
      </c>
      <c r="AK114" s="20" t="s">
        <v>14</v>
      </c>
      <c r="AL114" s="20">
        <v>2015</v>
      </c>
      <c r="AM114" s="19">
        <v>2015</v>
      </c>
      <c r="AN114" s="19">
        <v>2014</v>
      </c>
      <c r="AO114" s="19">
        <v>2014</v>
      </c>
      <c r="AP114" s="19" t="s">
        <v>14</v>
      </c>
      <c r="AQ114" s="19" t="s">
        <v>14</v>
      </c>
      <c r="AR114" s="19">
        <v>2011</v>
      </c>
      <c r="AS114" s="19">
        <v>2014</v>
      </c>
      <c r="AT114" s="19" t="s">
        <v>14</v>
      </c>
      <c r="AU114" s="19">
        <v>2012</v>
      </c>
      <c r="AV114" s="19" t="s">
        <v>14</v>
      </c>
      <c r="AW114" s="19">
        <v>2014</v>
      </c>
      <c r="AX114" s="19">
        <v>2014</v>
      </c>
      <c r="AY114" s="19">
        <v>2014</v>
      </c>
      <c r="AZ114" s="19">
        <v>2015</v>
      </c>
      <c r="BA114" s="19">
        <v>2015</v>
      </c>
      <c r="BB114" s="19">
        <v>2014</v>
      </c>
      <c r="BC114" s="19">
        <v>2015</v>
      </c>
      <c r="BD114" s="19">
        <v>2014</v>
      </c>
      <c r="BE114" s="19">
        <v>2014</v>
      </c>
      <c r="BF114" s="9"/>
    </row>
    <row r="115" spans="1:58" x14ac:dyDescent="0.25">
      <c r="A115" s="13" t="s">
        <v>7812</v>
      </c>
      <c r="B115" s="178" t="s">
        <v>7122</v>
      </c>
      <c r="C115" s="17">
        <v>2014</v>
      </c>
      <c r="D115" s="17">
        <v>2014</v>
      </c>
      <c r="E115" s="17">
        <v>2014</v>
      </c>
      <c r="F115" s="17">
        <v>2014</v>
      </c>
      <c r="G115" s="17">
        <v>2014</v>
      </c>
      <c r="H115" s="17">
        <v>2014</v>
      </c>
      <c r="I115" s="17">
        <v>2014</v>
      </c>
      <c r="J115" s="17">
        <v>2015</v>
      </c>
      <c r="K115" s="17">
        <v>2015</v>
      </c>
      <c r="L115" s="17">
        <v>2015</v>
      </c>
      <c r="M115" s="19">
        <v>2016</v>
      </c>
      <c r="N115" s="19">
        <v>2016</v>
      </c>
      <c r="O115" s="19">
        <v>2015</v>
      </c>
      <c r="P115" s="19">
        <v>2015</v>
      </c>
      <c r="Q115" s="19">
        <v>2014</v>
      </c>
      <c r="R115" s="19">
        <v>2012</v>
      </c>
      <c r="S115" s="19">
        <v>2016</v>
      </c>
      <c r="T115" s="19">
        <v>2013</v>
      </c>
      <c r="U115" s="19">
        <v>2014</v>
      </c>
      <c r="V115" s="19">
        <v>2014</v>
      </c>
      <c r="W115" s="19">
        <v>2015</v>
      </c>
      <c r="X115" s="19">
        <v>2012</v>
      </c>
      <c r="Y115" s="19">
        <v>2013</v>
      </c>
      <c r="Z115" s="19">
        <v>2014</v>
      </c>
      <c r="AA115" s="19">
        <v>2014</v>
      </c>
      <c r="AB115" s="19">
        <v>2014</v>
      </c>
      <c r="AC115" s="19">
        <v>2014</v>
      </c>
      <c r="AD115" s="19">
        <v>2015</v>
      </c>
      <c r="AE115" s="19" t="s">
        <v>14</v>
      </c>
      <c r="AF115" s="19">
        <v>2014</v>
      </c>
      <c r="AG115" s="18">
        <v>2013</v>
      </c>
      <c r="AH115" s="19">
        <v>2014</v>
      </c>
      <c r="AI115" s="19">
        <v>2015</v>
      </c>
      <c r="AJ115" s="19">
        <v>2016</v>
      </c>
      <c r="AK115" s="20" t="s">
        <v>14</v>
      </c>
      <c r="AL115" s="20">
        <v>2015</v>
      </c>
      <c r="AM115" s="19">
        <v>2015</v>
      </c>
      <c r="AN115" s="19">
        <v>2014</v>
      </c>
      <c r="AO115" s="19">
        <v>2014</v>
      </c>
      <c r="AP115" s="19">
        <v>2013</v>
      </c>
      <c r="AQ115" s="19">
        <v>2013</v>
      </c>
      <c r="AR115" s="19">
        <v>2009</v>
      </c>
      <c r="AS115" s="19">
        <v>2014</v>
      </c>
      <c r="AT115" s="19">
        <v>2015</v>
      </c>
      <c r="AU115" s="19">
        <v>2012</v>
      </c>
      <c r="AV115" s="19">
        <v>2013</v>
      </c>
      <c r="AW115" s="19">
        <v>2014</v>
      </c>
      <c r="AX115" s="19">
        <v>2014</v>
      </c>
      <c r="AY115" s="19">
        <v>2014</v>
      </c>
      <c r="AZ115" s="19">
        <v>2015</v>
      </c>
      <c r="BA115" s="19">
        <v>2015</v>
      </c>
      <c r="BB115" s="19">
        <v>2015</v>
      </c>
      <c r="BC115" s="19">
        <v>2015</v>
      </c>
      <c r="BD115" s="19">
        <v>2014</v>
      </c>
      <c r="BE115" s="19">
        <v>2014</v>
      </c>
      <c r="BF115" s="9"/>
    </row>
    <row r="116" spans="1:58" x14ac:dyDescent="0.25">
      <c r="A116" s="13" t="s">
        <v>7137</v>
      </c>
      <c r="B116" s="178" t="s">
        <v>7138</v>
      </c>
      <c r="C116" s="17">
        <v>2014</v>
      </c>
      <c r="D116" s="17">
        <v>2014</v>
      </c>
      <c r="E116" s="17">
        <v>2014</v>
      </c>
      <c r="F116" s="17">
        <v>2014</v>
      </c>
      <c r="G116" s="17">
        <v>2014</v>
      </c>
      <c r="H116" s="17">
        <v>2014</v>
      </c>
      <c r="I116" s="17">
        <v>2014</v>
      </c>
      <c r="J116" s="17">
        <v>2015</v>
      </c>
      <c r="K116" s="17">
        <v>2015</v>
      </c>
      <c r="L116" s="17">
        <v>2015</v>
      </c>
      <c r="M116" s="19">
        <v>2016</v>
      </c>
      <c r="N116" s="19">
        <v>2016</v>
      </c>
      <c r="O116" s="19">
        <v>2015</v>
      </c>
      <c r="P116" s="19">
        <v>2015</v>
      </c>
      <c r="Q116" s="19">
        <v>2014</v>
      </c>
      <c r="R116" s="19">
        <v>2010</v>
      </c>
      <c r="S116" s="19">
        <v>2016</v>
      </c>
      <c r="T116" s="19">
        <v>2013</v>
      </c>
      <c r="U116" s="19">
        <v>2014</v>
      </c>
      <c r="V116" s="19">
        <v>2014</v>
      </c>
      <c r="W116" s="19">
        <v>2015</v>
      </c>
      <c r="X116" s="19">
        <v>2013</v>
      </c>
      <c r="Y116" s="19">
        <v>2011</v>
      </c>
      <c r="Z116" s="19">
        <v>2014</v>
      </c>
      <c r="AA116" s="19">
        <v>2014</v>
      </c>
      <c r="AB116" s="19">
        <v>2013</v>
      </c>
      <c r="AC116" s="19">
        <v>2014</v>
      </c>
      <c r="AD116" s="19">
        <v>2015</v>
      </c>
      <c r="AE116" s="19" t="s">
        <v>14</v>
      </c>
      <c r="AF116" s="19">
        <v>2014</v>
      </c>
      <c r="AG116" s="18">
        <v>2012</v>
      </c>
      <c r="AH116" s="19">
        <v>2014</v>
      </c>
      <c r="AI116" s="19">
        <v>2015</v>
      </c>
      <c r="AJ116" s="19">
        <v>2016</v>
      </c>
      <c r="AK116" s="20" t="s">
        <v>14</v>
      </c>
      <c r="AL116" s="20">
        <v>2015</v>
      </c>
      <c r="AM116" s="19">
        <v>2015</v>
      </c>
      <c r="AN116" s="19">
        <v>2014</v>
      </c>
      <c r="AO116" s="19">
        <v>2014</v>
      </c>
      <c r="AP116" s="19" t="s">
        <v>14</v>
      </c>
      <c r="AQ116" s="19">
        <v>2012</v>
      </c>
      <c r="AR116" s="19">
        <v>2015</v>
      </c>
      <c r="AS116" s="19">
        <v>2014</v>
      </c>
      <c r="AT116" s="19">
        <v>2015</v>
      </c>
      <c r="AU116" s="19">
        <v>2012</v>
      </c>
      <c r="AV116" s="19">
        <v>2010</v>
      </c>
      <c r="AW116" s="19">
        <v>2014</v>
      </c>
      <c r="AX116" s="19">
        <v>2014</v>
      </c>
      <c r="AY116" s="19">
        <v>2014</v>
      </c>
      <c r="AZ116" s="19">
        <v>2015</v>
      </c>
      <c r="BA116" s="19">
        <v>2015</v>
      </c>
      <c r="BB116" s="19">
        <v>2015</v>
      </c>
      <c r="BC116" s="19">
        <v>2015</v>
      </c>
      <c r="BD116" s="19">
        <v>2014</v>
      </c>
      <c r="BE116" s="19">
        <v>2014</v>
      </c>
      <c r="BF116" s="9"/>
    </row>
    <row r="117" spans="1:58" x14ac:dyDescent="0.25">
      <c r="A117" s="13" t="s">
        <v>7135</v>
      </c>
      <c r="B117" s="178" t="s">
        <v>7136</v>
      </c>
      <c r="C117" s="17">
        <v>2014</v>
      </c>
      <c r="D117" s="17">
        <v>2014</v>
      </c>
      <c r="E117" s="17">
        <v>2014</v>
      </c>
      <c r="F117" s="17">
        <v>2014</v>
      </c>
      <c r="G117" s="17">
        <v>2014</v>
      </c>
      <c r="H117" s="17">
        <v>2014</v>
      </c>
      <c r="I117" s="17">
        <v>2014</v>
      </c>
      <c r="J117" s="17">
        <v>2015</v>
      </c>
      <c r="K117" s="17">
        <v>2015</v>
      </c>
      <c r="L117" s="17">
        <v>2015</v>
      </c>
      <c r="M117" s="19">
        <v>2016</v>
      </c>
      <c r="N117" s="19">
        <v>2016</v>
      </c>
      <c r="O117" s="19">
        <v>2015</v>
      </c>
      <c r="P117" s="19">
        <v>2015</v>
      </c>
      <c r="Q117" s="19">
        <v>2014</v>
      </c>
      <c r="R117" s="19">
        <v>2013</v>
      </c>
      <c r="S117" s="19">
        <v>2016</v>
      </c>
      <c r="T117" s="19">
        <v>2013</v>
      </c>
      <c r="U117" s="19">
        <v>2014</v>
      </c>
      <c r="V117" s="19">
        <v>2014</v>
      </c>
      <c r="W117" s="19">
        <v>2015</v>
      </c>
      <c r="X117" s="19">
        <v>2013</v>
      </c>
      <c r="Y117" s="19">
        <v>2013</v>
      </c>
      <c r="Z117" s="19">
        <v>2014</v>
      </c>
      <c r="AA117" s="19">
        <v>2014</v>
      </c>
      <c r="AB117" s="19" t="s">
        <v>14</v>
      </c>
      <c r="AC117" s="19">
        <v>2014</v>
      </c>
      <c r="AD117" s="19">
        <v>2015</v>
      </c>
      <c r="AE117" s="19" t="s">
        <v>14</v>
      </c>
      <c r="AF117" s="19">
        <v>2014</v>
      </c>
      <c r="AG117" s="18">
        <v>2013</v>
      </c>
      <c r="AH117" s="19">
        <v>2014</v>
      </c>
      <c r="AI117" s="19">
        <v>2015</v>
      </c>
      <c r="AJ117" s="19">
        <v>2016</v>
      </c>
      <c r="AK117" s="20" t="s">
        <v>14</v>
      </c>
      <c r="AL117" s="20">
        <v>2015</v>
      </c>
      <c r="AM117" s="19">
        <v>2015</v>
      </c>
      <c r="AN117" s="19">
        <v>2014</v>
      </c>
      <c r="AO117" s="19">
        <v>2014</v>
      </c>
      <c r="AP117" s="19" t="s">
        <v>14</v>
      </c>
      <c r="AQ117" s="19" t="s">
        <v>14</v>
      </c>
      <c r="AR117" s="19">
        <v>2007</v>
      </c>
      <c r="AS117" s="19">
        <v>2014</v>
      </c>
      <c r="AT117" s="19">
        <v>2015</v>
      </c>
      <c r="AU117" s="19">
        <v>2012</v>
      </c>
      <c r="AV117" s="19">
        <v>2011</v>
      </c>
      <c r="AW117" s="19">
        <v>2014</v>
      </c>
      <c r="AX117" s="19">
        <v>2014</v>
      </c>
      <c r="AY117" s="19">
        <v>2014</v>
      </c>
      <c r="AZ117" s="19">
        <v>2015</v>
      </c>
      <c r="BA117" s="19">
        <v>2015</v>
      </c>
      <c r="BB117" s="19">
        <v>2015</v>
      </c>
      <c r="BC117" s="19">
        <v>2015</v>
      </c>
      <c r="BD117" s="19">
        <v>2014</v>
      </c>
      <c r="BE117" s="19">
        <v>2014</v>
      </c>
      <c r="BF117" s="9"/>
    </row>
    <row r="118" spans="1:58" x14ac:dyDescent="0.25">
      <c r="A118" s="13" t="s">
        <v>621</v>
      </c>
      <c r="B118" s="178" t="s">
        <v>7120</v>
      </c>
      <c r="C118" s="17">
        <v>2014</v>
      </c>
      <c r="D118" s="17">
        <v>2014</v>
      </c>
      <c r="E118" s="17">
        <v>2014</v>
      </c>
      <c r="F118" s="17">
        <v>2014</v>
      </c>
      <c r="G118" s="17">
        <v>2014</v>
      </c>
      <c r="H118" s="17">
        <v>2014</v>
      </c>
      <c r="I118" s="17">
        <v>2014</v>
      </c>
      <c r="J118" s="17">
        <v>2015</v>
      </c>
      <c r="K118" s="17">
        <v>2015</v>
      </c>
      <c r="L118" s="17">
        <v>2015</v>
      </c>
      <c r="M118" s="19">
        <v>2016</v>
      </c>
      <c r="N118" s="19">
        <v>2016</v>
      </c>
      <c r="O118" s="19">
        <v>2015</v>
      </c>
      <c r="P118" s="19">
        <v>2015</v>
      </c>
      <c r="Q118" s="19">
        <v>2014</v>
      </c>
      <c r="R118" s="19">
        <v>2011</v>
      </c>
      <c r="S118" s="19">
        <v>2016</v>
      </c>
      <c r="T118" s="19">
        <v>2013</v>
      </c>
      <c r="U118" s="19">
        <v>2014</v>
      </c>
      <c r="V118" s="19">
        <v>2014</v>
      </c>
      <c r="W118" s="19">
        <v>2015</v>
      </c>
      <c r="X118" s="19">
        <v>2011</v>
      </c>
      <c r="Y118" s="19">
        <v>2010</v>
      </c>
      <c r="Z118" s="19">
        <v>2014</v>
      </c>
      <c r="AA118" s="19">
        <v>2014</v>
      </c>
      <c r="AB118" s="19">
        <v>2014</v>
      </c>
      <c r="AC118" s="19">
        <v>2014</v>
      </c>
      <c r="AD118" s="19">
        <v>2015</v>
      </c>
      <c r="AE118" s="19" t="s">
        <v>14</v>
      </c>
      <c r="AF118" s="19">
        <v>2014</v>
      </c>
      <c r="AG118" s="18">
        <v>2007</v>
      </c>
      <c r="AH118" s="19">
        <v>2014</v>
      </c>
      <c r="AI118" s="19">
        <v>2015</v>
      </c>
      <c r="AJ118" s="19">
        <v>2016</v>
      </c>
      <c r="AK118" s="20" t="s">
        <v>14</v>
      </c>
      <c r="AL118" s="20">
        <v>2015</v>
      </c>
      <c r="AM118" s="19">
        <v>2015</v>
      </c>
      <c r="AN118" s="19">
        <v>2014</v>
      </c>
      <c r="AO118" s="19">
        <v>2014</v>
      </c>
      <c r="AP118" s="19">
        <v>2014</v>
      </c>
      <c r="AQ118" s="19">
        <v>2014</v>
      </c>
      <c r="AR118" s="19">
        <v>2011</v>
      </c>
      <c r="AS118" s="19">
        <v>2014</v>
      </c>
      <c r="AT118" s="19">
        <v>2015</v>
      </c>
      <c r="AU118" s="19">
        <v>2012</v>
      </c>
      <c r="AV118" s="19">
        <v>2011</v>
      </c>
      <c r="AW118" s="19">
        <v>2014</v>
      </c>
      <c r="AX118" s="19">
        <v>2014</v>
      </c>
      <c r="AY118" s="19">
        <v>2014</v>
      </c>
      <c r="AZ118" s="19">
        <v>2015</v>
      </c>
      <c r="BA118" s="19">
        <v>2015</v>
      </c>
      <c r="BB118" s="19">
        <v>2015</v>
      </c>
      <c r="BC118" s="19">
        <v>2015</v>
      </c>
      <c r="BD118" s="19">
        <v>2014</v>
      </c>
      <c r="BE118" s="19">
        <v>2014</v>
      </c>
      <c r="BF118" s="9"/>
    </row>
    <row r="119" spans="1:58" x14ac:dyDescent="0.25">
      <c r="A119" s="13" t="s">
        <v>925</v>
      </c>
      <c r="B119" s="178" t="s">
        <v>7139</v>
      </c>
      <c r="C119" s="17">
        <v>2014</v>
      </c>
      <c r="D119" s="17">
        <v>2014</v>
      </c>
      <c r="E119" s="17">
        <v>2014</v>
      </c>
      <c r="F119" s="17">
        <v>2014</v>
      </c>
      <c r="G119" s="17">
        <v>2014</v>
      </c>
      <c r="H119" s="17">
        <v>2014</v>
      </c>
      <c r="I119" s="17">
        <v>2014</v>
      </c>
      <c r="J119" s="17">
        <v>2015</v>
      </c>
      <c r="K119" s="17">
        <v>2015</v>
      </c>
      <c r="L119" s="17">
        <v>2015</v>
      </c>
      <c r="M119" s="19">
        <v>2016</v>
      </c>
      <c r="N119" s="19">
        <v>2016</v>
      </c>
      <c r="O119" s="19">
        <v>2015</v>
      </c>
      <c r="P119" s="19">
        <v>2015</v>
      </c>
      <c r="Q119" s="19">
        <v>2014</v>
      </c>
      <c r="R119" s="19">
        <v>2011</v>
      </c>
      <c r="S119" s="19">
        <v>2016</v>
      </c>
      <c r="T119" s="19">
        <v>2013</v>
      </c>
      <c r="U119" s="19">
        <v>2014</v>
      </c>
      <c r="V119" s="19">
        <v>2014</v>
      </c>
      <c r="W119" s="19">
        <v>2015</v>
      </c>
      <c r="X119" s="19">
        <v>2011</v>
      </c>
      <c r="Y119" s="19">
        <v>2012</v>
      </c>
      <c r="Z119" s="19">
        <v>2014</v>
      </c>
      <c r="AA119" s="19">
        <v>2014</v>
      </c>
      <c r="AB119" s="19">
        <v>2014</v>
      </c>
      <c r="AC119" s="19">
        <v>2014</v>
      </c>
      <c r="AD119" s="19">
        <v>2015</v>
      </c>
      <c r="AE119" s="19">
        <v>2012</v>
      </c>
      <c r="AF119" s="19">
        <v>2014</v>
      </c>
      <c r="AG119" s="18">
        <v>2009</v>
      </c>
      <c r="AH119" s="19">
        <v>2014</v>
      </c>
      <c r="AI119" s="19">
        <v>2015</v>
      </c>
      <c r="AJ119" s="19">
        <v>2016</v>
      </c>
      <c r="AK119" s="20" t="s">
        <v>14</v>
      </c>
      <c r="AL119" s="20">
        <v>2015</v>
      </c>
      <c r="AM119" s="19">
        <v>2015</v>
      </c>
      <c r="AN119" s="19">
        <v>2014</v>
      </c>
      <c r="AO119" s="19">
        <v>2014</v>
      </c>
      <c r="AP119" s="19">
        <v>2012</v>
      </c>
      <c r="AQ119" s="19">
        <v>2012</v>
      </c>
      <c r="AR119" s="19">
        <v>2015</v>
      </c>
      <c r="AS119" s="19">
        <v>2014</v>
      </c>
      <c r="AT119" s="19">
        <v>2015</v>
      </c>
      <c r="AU119" s="19">
        <v>2012</v>
      </c>
      <c r="AV119" s="19">
        <v>2009</v>
      </c>
      <c r="AW119" s="19">
        <v>2014</v>
      </c>
      <c r="AX119" s="19">
        <v>2014</v>
      </c>
      <c r="AY119" s="19">
        <v>2014</v>
      </c>
      <c r="AZ119" s="19">
        <v>2015</v>
      </c>
      <c r="BA119" s="19">
        <v>2015</v>
      </c>
      <c r="BB119" s="19">
        <v>2015</v>
      </c>
      <c r="BC119" s="19">
        <v>2015</v>
      </c>
      <c r="BD119" s="19">
        <v>2014</v>
      </c>
      <c r="BE119" s="19">
        <v>2014</v>
      </c>
      <c r="BF119" s="9"/>
    </row>
    <row r="120" spans="1:58" x14ac:dyDescent="0.25">
      <c r="A120" s="13" t="s">
        <v>489</v>
      </c>
      <c r="B120" s="178" t="s">
        <v>7134</v>
      </c>
      <c r="C120" s="17">
        <v>2014</v>
      </c>
      <c r="D120" s="17">
        <v>2014</v>
      </c>
      <c r="E120" s="17">
        <v>2014</v>
      </c>
      <c r="F120" s="17">
        <v>2014</v>
      </c>
      <c r="G120" s="17">
        <v>2014</v>
      </c>
      <c r="H120" s="17">
        <v>2014</v>
      </c>
      <c r="I120" s="17">
        <v>2014</v>
      </c>
      <c r="J120" s="17">
        <v>2015</v>
      </c>
      <c r="K120" s="17">
        <v>2015</v>
      </c>
      <c r="L120" s="17">
        <v>2015</v>
      </c>
      <c r="M120" s="19">
        <v>2016</v>
      </c>
      <c r="N120" s="19">
        <v>2016</v>
      </c>
      <c r="O120" s="19">
        <v>2015</v>
      </c>
      <c r="P120" s="19">
        <v>2015</v>
      </c>
      <c r="Q120" s="19">
        <v>2014</v>
      </c>
      <c r="R120" s="19" t="s">
        <v>14</v>
      </c>
      <c r="S120" s="19">
        <v>2016</v>
      </c>
      <c r="T120" s="19">
        <v>2013</v>
      </c>
      <c r="U120" s="19">
        <v>2014</v>
      </c>
      <c r="V120" s="19">
        <v>2014</v>
      </c>
      <c r="W120" s="19">
        <v>2015</v>
      </c>
      <c r="X120" s="19">
        <v>2009</v>
      </c>
      <c r="Y120" s="19">
        <v>2012</v>
      </c>
      <c r="Z120" s="19">
        <v>2014</v>
      </c>
      <c r="AA120" s="19">
        <v>2014</v>
      </c>
      <c r="AB120" s="19">
        <v>2014</v>
      </c>
      <c r="AC120" s="19">
        <v>2014</v>
      </c>
      <c r="AD120" s="19">
        <v>2015</v>
      </c>
      <c r="AE120" s="19">
        <v>2012</v>
      </c>
      <c r="AF120" s="19">
        <v>2014</v>
      </c>
      <c r="AG120" s="18" t="s">
        <v>14</v>
      </c>
      <c r="AH120" s="19">
        <v>2014</v>
      </c>
      <c r="AI120" s="19">
        <v>2015</v>
      </c>
      <c r="AJ120" s="19">
        <v>2016</v>
      </c>
      <c r="AK120" s="20">
        <v>2015</v>
      </c>
      <c r="AL120" s="20">
        <v>2015</v>
      </c>
      <c r="AM120" s="19">
        <v>2015</v>
      </c>
      <c r="AN120" s="19">
        <v>2014</v>
      </c>
      <c r="AO120" s="19">
        <v>2014</v>
      </c>
      <c r="AP120" s="19">
        <v>2013</v>
      </c>
      <c r="AQ120" s="19">
        <v>2013</v>
      </c>
      <c r="AR120" s="19">
        <v>2009</v>
      </c>
      <c r="AS120" s="19">
        <v>2014</v>
      </c>
      <c r="AT120" s="19">
        <v>2015</v>
      </c>
      <c r="AU120" s="19">
        <v>2012</v>
      </c>
      <c r="AV120" s="19">
        <v>2013</v>
      </c>
      <c r="AW120" s="19">
        <v>2014</v>
      </c>
      <c r="AX120" s="19">
        <v>2014</v>
      </c>
      <c r="AY120" s="19">
        <v>2014</v>
      </c>
      <c r="AZ120" s="19">
        <v>2015</v>
      </c>
      <c r="BA120" s="19">
        <v>2015</v>
      </c>
      <c r="BB120" s="19">
        <v>2015</v>
      </c>
      <c r="BC120" s="19">
        <v>2015</v>
      </c>
      <c r="BD120" s="19">
        <v>2014</v>
      </c>
      <c r="BE120" s="19">
        <v>2014</v>
      </c>
      <c r="BF120" s="9"/>
    </row>
    <row r="121" spans="1:58" x14ac:dyDescent="0.25">
      <c r="A121" s="13" t="s">
        <v>1643</v>
      </c>
      <c r="B121" s="178" t="s">
        <v>7145</v>
      </c>
      <c r="C121" s="17">
        <v>2014</v>
      </c>
      <c r="D121" s="17">
        <v>2014</v>
      </c>
      <c r="E121" s="17">
        <v>2014</v>
      </c>
      <c r="F121" s="17">
        <v>2014</v>
      </c>
      <c r="G121" s="17">
        <v>2014</v>
      </c>
      <c r="H121" s="17">
        <v>2014</v>
      </c>
      <c r="I121" s="17">
        <v>2014</v>
      </c>
      <c r="J121" s="17">
        <v>2015</v>
      </c>
      <c r="K121" s="17">
        <v>2015</v>
      </c>
      <c r="L121" s="17">
        <v>2015</v>
      </c>
      <c r="M121" s="19">
        <v>2016</v>
      </c>
      <c r="N121" s="19">
        <v>2016</v>
      </c>
      <c r="O121" s="19">
        <v>2015</v>
      </c>
      <c r="P121" s="19">
        <v>2015</v>
      </c>
      <c r="Q121" s="19">
        <v>2014</v>
      </c>
      <c r="R121" s="19">
        <v>2013</v>
      </c>
      <c r="S121" s="19">
        <v>2016</v>
      </c>
      <c r="T121" s="19">
        <v>2013</v>
      </c>
      <c r="U121" s="19">
        <v>2014</v>
      </c>
      <c r="V121" s="19">
        <v>2014</v>
      </c>
      <c r="W121" s="19">
        <v>2015</v>
      </c>
      <c r="X121" s="19">
        <v>2013</v>
      </c>
      <c r="Y121" s="19">
        <v>2010</v>
      </c>
      <c r="Z121" s="19">
        <v>2014</v>
      </c>
      <c r="AA121" s="19">
        <v>2014</v>
      </c>
      <c r="AB121" s="19">
        <v>2014</v>
      </c>
      <c r="AC121" s="19">
        <v>2014</v>
      </c>
      <c r="AD121" s="19">
        <v>2015</v>
      </c>
      <c r="AE121" s="19">
        <v>2012</v>
      </c>
      <c r="AF121" s="19">
        <v>2014</v>
      </c>
      <c r="AG121" s="18">
        <v>2009</v>
      </c>
      <c r="AH121" s="19">
        <v>2014</v>
      </c>
      <c r="AI121" s="19">
        <v>2015</v>
      </c>
      <c r="AJ121" s="19">
        <v>2016</v>
      </c>
      <c r="AK121" s="20" t="s">
        <v>14</v>
      </c>
      <c r="AL121" s="20">
        <v>2015</v>
      </c>
      <c r="AM121" s="19">
        <v>2015</v>
      </c>
      <c r="AN121" s="19">
        <v>2014</v>
      </c>
      <c r="AO121" s="19">
        <v>2014</v>
      </c>
      <c r="AP121" s="19">
        <v>2013</v>
      </c>
      <c r="AQ121" s="19">
        <v>2013</v>
      </c>
      <c r="AR121" s="19">
        <v>2009</v>
      </c>
      <c r="AS121" s="19">
        <v>2014</v>
      </c>
      <c r="AT121" s="19">
        <v>2015</v>
      </c>
      <c r="AU121" s="19">
        <v>2012</v>
      </c>
      <c r="AV121" s="19">
        <v>2007</v>
      </c>
      <c r="AW121" s="19">
        <v>2014</v>
      </c>
      <c r="AX121" s="19">
        <v>2014</v>
      </c>
      <c r="AY121" s="19">
        <v>2014</v>
      </c>
      <c r="AZ121" s="19">
        <v>2015</v>
      </c>
      <c r="BA121" s="19">
        <v>2015</v>
      </c>
      <c r="BB121" s="19">
        <v>2015</v>
      </c>
      <c r="BC121" s="19">
        <v>2015</v>
      </c>
      <c r="BD121" s="19">
        <v>2014</v>
      </c>
      <c r="BE121" s="19">
        <v>2014</v>
      </c>
      <c r="BF121" s="9"/>
    </row>
    <row r="122" spans="1:58" x14ac:dyDescent="0.25">
      <c r="A122" s="13" t="s">
        <v>7155</v>
      </c>
      <c r="B122" s="178" t="s">
        <v>7156</v>
      </c>
      <c r="C122" s="17">
        <v>2014</v>
      </c>
      <c r="D122" s="17">
        <v>2014</v>
      </c>
      <c r="E122" s="17">
        <v>2014</v>
      </c>
      <c r="F122" s="17">
        <v>2014</v>
      </c>
      <c r="G122" s="17">
        <v>2014</v>
      </c>
      <c r="H122" s="17">
        <v>2014</v>
      </c>
      <c r="I122" s="17">
        <v>2014</v>
      </c>
      <c r="J122" s="17">
        <v>2015</v>
      </c>
      <c r="K122" s="17">
        <v>2015</v>
      </c>
      <c r="L122" s="17">
        <v>2015</v>
      </c>
      <c r="M122" s="19">
        <v>2016</v>
      </c>
      <c r="N122" s="19">
        <v>2016</v>
      </c>
      <c r="O122" s="19">
        <v>2015</v>
      </c>
      <c r="P122" s="19">
        <v>2015</v>
      </c>
      <c r="Q122" s="19" t="s">
        <v>14</v>
      </c>
      <c r="R122" s="19" t="s">
        <v>14</v>
      </c>
      <c r="S122" s="19">
        <v>2016</v>
      </c>
      <c r="T122" s="19">
        <v>2013</v>
      </c>
      <c r="U122" s="19">
        <v>2014</v>
      </c>
      <c r="V122" s="19" t="s">
        <v>14</v>
      </c>
      <c r="W122" s="19">
        <v>2015</v>
      </c>
      <c r="X122" s="19">
        <v>2007</v>
      </c>
      <c r="Y122" s="19">
        <v>2010</v>
      </c>
      <c r="Z122" s="19">
        <v>2014</v>
      </c>
      <c r="AA122" s="19">
        <v>2014</v>
      </c>
      <c r="AB122" s="19" t="s">
        <v>14</v>
      </c>
      <c r="AC122" s="19">
        <v>2014</v>
      </c>
      <c r="AD122" s="19">
        <v>2015</v>
      </c>
      <c r="AE122" s="19" t="s">
        <v>14</v>
      </c>
      <c r="AF122" s="19" t="s">
        <v>14</v>
      </c>
      <c r="AG122" s="18" t="s">
        <v>14</v>
      </c>
      <c r="AH122" s="19">
        <v>2014</v>
      </c>
      <c r="AI122" s="19">
        <v>2015</v>
      </c>
      <c r="AJ122" s="19">
        <v>2016</v>
      </c>
      <c r="AK122" s="20" t="s">
        <v>14</v>
      </c>
      <c r="AL122" s="20">
        <v>2015</v>
      </c>
      <c r="AM122" s="19">
        <v>2015</v>
      </c>
      <c r="AN122" s="19">
        <v>2014</v>
      </c>
      <c r="AO122" s="19">
        <v>2014</v>
      </c>
      <c r="AP122" s="19" t="s">
        <v>14</v>
      </c>
      <c r="AQ122" s="19" t="s">
        <v>14</v>
      </c>
      <c r="AR122" s="19">
        <v>2011</v>
      </c>
      <c r="AS122" s="19">
        <v>2013</v>
      </c>
      <c r="AT122" s="19" t="s">
        <v>14</v>
      </c>
      <c r="AU122" s="19" t="s">
        <v>14</v>
      </c>
      <c r="AV122" s="19" t="s">
        <v>14</v>
      </c>
      <c r="AW122" s="19">
        <v>2011</v>
      </c>
      <c r="AX122" s="19">
        <v>2011</v>
      </c>
      <c r="AY122" s="19">
        <v>2014</v>
      </c>
      <c r="AZ122" s="19">
        <v>2015</v>
      </c>
      <c r="BA122" s="19">
        <v>2015</v>
      </c>
      <c r="BB122" s="19">
        <v>2015</v>
      </c>
      <c r="BC122" s="19">
        <v>2015</v>
      </c>
      <c r="BD122" s="19">
        <v>2014</v>
      </c>
      <c r="BE122" s="19">
        <v>2014</v>
      </c>
      <c r="BF122" s="9"/>
    </row>
    <row r="123" spans="1:58" x14ac:dyDescent="0.25">
      <c r="A123" s="13" t="s">
        <v>7153</v>
      </c>
      <c r="B123" s="178" t="s">
        <v>7154</v>
      </c>
      <c r="C123" s="17">
        <v>2014</v>
      </c>
      <c r="D123" s="17">
        <v>2014</v>
      </c>
      <c r="E123" s="17">
        <v>2014</v>
      </c>
      <c r="F123" s="17">
        <v>2014</v>
      </c>
      <c r="G123" s="17">
        <v>2014</v>
      </c>
      <c r="H123" s="17">
        <v>2014</v>
      </c>
      <c r="I123" s="17">
        <v>2014</v>
      </c>
      <c r="J123" s="17">
        <v>2015</v>
      </c>
      <c r="K123" s="17">
        <v>2015</v>
      </c>
      <c r="L123" s="17">
        <v>2015</v>
      </c>
      <c r="M123" s="19">
        <v>2016</v>
      </c>
      <c r="N123" s="19">
        <v>2016</v>
      </c>
      <c r="O123" s="19">
        <v>2015</v>
      </c>
      <c r="P123" s="19">
        <v>2015</v>
      </c>
      <c r="Q123" s="19">
        <v>2014</v>
      </c>
      <c r="R123" s="19">
        <v>2011</v>
      </c>
      <c r="S123" s="19">
        <v>2016</v>
      </c>
      <c r="T123" s="19">
        <v>2013</v>
      </c>
      <c r="U123" s="19">
        <v>2014</v>
      </c>
      <c r="V123" s="19">
        <v>2014</v>
      </c>
      <c r="W123" s="19">
        <v>2015</v>
      </c>
      <c r="X123" s="19">
        <v>2011</v>
      </c>
      <c r="Y123" s="19" t="s">
        <v>14</v>
      </c>
      <c r="Z123" s="19">
        <v>2014</v>
      </c>
      <c r="AA123" s="19">
        <v>2014</v>
      </c>
      <c r="AB123" s="19">
        <v>2014</v>
      </c>
      <c r="AC123" s="19">
        <v>2014</v>
      </c>
      <c r="AD123" s="19">
        <v>2015</v>
      </c>
      <c r="AE123" s="19">
        <v>2012</v>
      </c>
      <c r="AF123" s="19">
        <v>2014</v>
      </c>
      <c r="AG123" s="18">
        <v>2010</v>
      </c>
      <c r="AH123" s="19">
        <v>2014</v>
      </c>
      <c r="AI123" s="19">
        <v>2015</v>
      </c>
      <c r="AJ123" s="19">
        <v>2016</v>
      </c>
      <c r="AK123" s="20">
        <v>2015</v>
      </c>
      <c r="AL123" s="20">
        <v>2015</v>
      </c>
      <c r="AM123" s="19">
        <v>2015</v>
      </c>
      <c r="AN123" s="19">
        <v>2014</v>
      </c>
      <c r="AO123" s="19">
        <v>2014</v>
      </c>
      <c r="AP123" s="19">
        <v>2014</v>
      </c>
      <c r="AQ123" s="19">
        <v>2014</v>
      </c>
      <c r="AR123" s="19">
        <v>2015</v>
      </c>
      <c r="AS123" s="19">
        <v>2014</v>
      </c>
      <c r="AT123" s="19">
        <v>2015</v>
      </c>
      <c r="AU123" s="19">
        <v>2012</v>
      </c>
      <c r="AV123" s="19">
        <v>2011</v>
      </c>
      <c r="AW123" s="19">
        <v>2014</v>
      </c>
      <c r="AX123" s="19">
        <v>2014</v>
      </c>
      <c r="AY123" s="19">
        <v>2014</v>
      </c>
      <c r="AZ123" s="19">
        <v>2015</v>
      </c>
      <c r="BA123" s="19">
        <v>2015</v>
      </c>
      <c r="BB123" s="19">
        <v>2015</v>
      </c>
      <c r="BC123" s="19">
        <v>2015</v>
      </c>
      <c r="BD123" s="19">
        <v>2014</v>
      </c>
      <c r="BE123" s="19">
        <v>2014</v>
      </c>
      <c r="BF123" s="9"/>
    </row>
    <row r="124" spans="1:58" x14ac:dyDescent="0.25">
      <c r="A124" s="13" t="s">
        <v>7149</v>
      </c>
      <c r="B124" s="178" t="s">
        <v>7150</v>
      </c>
      <c r="C124" s="17">
        <v>2014</v>
      </c>
      <c r="D124" s="17">
        <v>2014</v>
      </c>
      <c r="E124" s="17">
        <v>2014</v>
      </c>
      <c r="F124" s="17">
        <v>2014</v>
      </c>
      <c r="G124" s="17">
        <v>2014</v>
      </c>
      <c r="H124" s="17">
        <v>2014</v>
      </c>
      <c r="I124" s="17">
        <v>2014</v>
      </c>
      <c r="J124" s="17">
        <v>2015</v>
      </c>
      <c r="K124" s="17">
        <v>2015</v>
      </c>
      <c r="L124" s="17">
        <v>2015</v>
      </c>
      <c r="M124" s="19">
        <v>2016</v>
      </c>
      <c r="N124" s="19">
        <v>2016</v>
      </c>
      <c r="O124" s="19">
        <v>2015</v>
      </c>
      <c r="P124" s="19">
        <v>2015</v>
      </c>
      <c r="Q124" s="19">
        <v>2014</v>
      </c>
      <c r="R124" s="19" t="s">
        <v>14</v>
      </c>
      <c r="S124" s="19">
        <v>2016</v>
      </c>
      <c r="T124" s="19">
        <v>2013</v>
      </c>
      <c r="U124" s="19">
        <v>2014</v>
      </c>
      <c r="V124" s="19" t="s">
        <v>14</v>
      </c>
      <c r="W124" s="19">
        <v>2015</v>
      </c>
      <c r="X124" s="19" t="s">
        <v>14</v>
      </c>
      <c r="Y124" s="19">
        <v>2010</v>
      </c>
      <c r="Z124" s="19">
        <v>2014</v>
      </c>
      <c r="AA124" s="19">
        <v>2014</v>
      </c>
      <c r="AB124" s="19" t="s">
        <v>14</v>
      </c>
      <c r="AC124" s="19">
        <v>2014</v>
      </c>
      <c r="AD124" s="19">
        <v>2015</v>
      </c>
      <c r="AE124" s="19" t="s">
        <v>14</v>
      </c>
      <c r="AF124" s="19">
        <v>2014</v>
      </c>
      <c r="AG124" s="18">
        <v>2012</v>
      </c>
      <c r="AH124" s="19">
        <v>2014</v>
      </c>
      <c r="AI124" s="19">
        <v>2015</v>
      </c>
      <c r="AJ124" s="19">
        <v>2016</v>
      </c>
      <c r="AK124" s="20" t="s">
        <v>14</v>
      </c>
      <c r="AL124" s="20">
        <v>2015</v>
      </c>
      <c r="AM124" s="19">
        <v>2015</v>
      </c>
      <c r="AN124" s="19">
        <v>2014</v>
      </c>
      <c r="AO124" s="19">
        <v>2014</v>
      </c>
      <c r="AP124" s="19">
        <v>2014</v>
      </c>
      <c r="AQ124" s="19">
        <v>2014</v>
      </c>
      <c r="AR124" s="19">
        <v>2015</v>
      </c>
      <c r="AS124" s="19">
        <v>2014</v>
      </c>
      <c r="AT124" s="19">
        <v>2015</v>
      </c>
      <c r="AU124" s="19">
        <v>2012</v>
      </c>
      <c r="AV124" s="19" t="s">
        <v>14</v>
      </c>
      <c r="AW124" s="19">
        <v>2014</v>
      </c>
      <c r="AX124" s="19">
        <v>2014</v>
      </c>
      <c r="AY124" s="19">
        <v>2014</v>
      </c>
      <c r="AZ124" s="19">
        <v>2015</v>
      </c>
      <c r="BA124" s="19">
        <v>2015</v>
      </c>
      <c r="BB124" s="19">
        <v>2015</v>
      </c>
      <c r="BC124" s="19">
        <v>2015</v>
      </c>
      <c r="BD124" s="19">
        <v>2014</v>
      </c>
      <c r="BE124" s="19">
        <v>2014</v>
      </c>
      <c r="BF124" s="9"/>
    </row>
    <row r="125" spans="1:58" x14ac:dyDescent="0.25">
      <c r="A125" s="13" t="s">
        <v>7157</v>
      </c>
      <c r="B125" s="178" t="s">
        <v>7158</v>
      </c>
      <c r="C125" s="17">
        <v>2014</v>
      </c>
      <c r="D125" s="17">
        <v>2014</v>
      </c>
      <c r="E125" s="17">
        <v>2014</v>
      </c>
      <c r="F125" s="17">
        <v>2014</v>
      </c>
      <c r="G125" s="17">
        <v>2014</v>
      </c>
      <c r="H125" s="17">
        <v>2014</v>
      </c>
      <c r="I125" s="17">
        <v>2014</v>
      </c>
      <c r="J125" s="17">
        <v>2015</v>
      </c>
      <c r="K125" s="17">
        <v>2015</v>
      </c>
      <c r="L125" s="17">
        <v>2015</v>
      </c>
      <c r="M125" s="19">
        <v>2016</v>
      </c>
      <c r="N125" s="19">
        <v>2016</v>
      </c>
      <c r="O125" s="19">
        <v>2015</v>
      </c>
      <c r="P125" s="19">
        <v>2015</v>
      </c>
      <c r="Q125" s="19">
        <v>2014</v>
      </c>
      <c r="R125" s="19" t="s">
        <v>14</v>
      </c>
      <c r="S125" s="19">
        <v>2016</v>
      </c>
      <c r="T125" s="19">
        <v>2013</v>
      </c>
      <c r="U125" s="19">
        <v>2014</v>
      </c>
      <c r="V125" s="19" t="s">
        <v>14</v>
      </c>
      <c r="W125" s="19">
        <v>2015</v>
      </c>
      <c r="X125" s="19" t="s">
        <v>14</v>
      </c>
      <c r="Y125" s="19">
        <v>2010</v>
      </c>
      <c r="Z125" s="19">
        <v>2014</v>
      </c>
      <c r="AA125" s="19">
        <v>2014</v>
      </c>
      <c r="AB125" s="19" t="s">
        <v>14</v>
      </c>
      <c r="AC125" s="19">
        <v>2014</v>
      </c>
      <c r="AD125" s="19">
        <v>2015</v>
      </c>
      <c r="AE125" s="19" t="s">
        <v>14</v>
      </c>
      <c r="AF125" s="19">
        <v>2014</v>
      </c>
      <c r="AG125" s="18" t="s">
        <v>14</v>
      </c>
      <c r="AH125" s="19">
        <v>2014</v>
      </c>
      <c r="AI125" s="19">
        <v>2015</v>
      </c>
      <c r="AJ125" s="19">
        <v>2016</v>
      </c>
      <c r="AK125" s="20" t="s">
        <v>14</v>
      </c>
      <c r="AL125" s="20">
        <v>2015</v>
      </c>
      <c r="AM125" s="19">
        <v>2015</v>
      </c>
      <c r="AN125" s="19">
        <v>2014</v>
      </c>
      <c r="AO125" s="19">
        <v>2014</v>
      </c>
      <c r="AP125" s="19">
        <v>2012</v>
      </c>
      <c r="AQ125" s="19" t="s">
        <v>14</v>
      </c>
      <c r="AR125" s="19">
        <v>2015</v>
      </c>
      <c r="AS125" s="19">
        <v>2014</v>
      </c>
      <c r="AT125" s="19">
        <v>2015</v>
      </c>
      <c r="AU125" s="19">
        <v>2012</v>
      </c>
      <c r="AV125" s="19" t="s">
        <v>14</v>
      </c>
      <c r="AW125" s="19">
        <v>2014</v>
      </c>
      <c r="AX125" s="19">
        <v>2014</v>
      </c>
      <c r="AY125" s="19">
        <v>2014</v>
      </c>
      <c r="AZ125" s="19" t="s">
        <v>14</v>
      </c>
      <c r="BA125" s="19">
        <v>2015</v>
      </c>
      <c r="BB125" s="19">
        <v>2015</v>
      </c>
      <c r="BC125" s="19">
        <v>2015</v>
      </c>
      <c r="BD125" s="19">
        <v>2014</v>
      </c>
      <c r="BE125" s="19">
        <v>2014</v>
      </c>
      <c r="BF125" s="9"/>
    </row>
    <row r="126" spans="1:58" x14ac:dyDescent="0.25">
      <c r="A126" s="13" t="s">
        <v>32</v>
      </c>
      <c r="B126" s="178" t="s">
        <v>7148</v>
      </c>
      <c r="C126" s="17">
        <v>2014</v>
      </c>
      <c r="D126" s="17">
        <v>2014</v>
      </c>
      <c r="E126" s="17">
        <v>2014</v>
      </c>
      <c r="F126" s="17">
        <v>2014</v>
      </c>
      <c r="G126" s="17">
        <v>2014</v>
      </c>
      <c r="H126" s="17">
        <v>2014</v>
      </c>
      <c r="I126" s="17">
        <v>2014</v>
      </c>
      <c r="J126" s="17">
        <v>2015</v>
      </c>
      <c r="K126" s="17">
        <v>2015</v>
      </c>
      <c r="L126" s="17">
        <v>2015</v>
      </c>
      <c r="M126" s="19">
        <v>2016</v>
      </c>
      <c r="N126" s="19">
        <v>2016</v>
      </c>
      <c r="O126" s="19">
        <v>2015</v>
      </c>
      <c r="P126" s="19">
        <v>2015</v>
      </c>
      <c r="Q126" s="19">
        <v>2014</v>
      </c>
      <c r="R126" s="19">
        <v>2012</v>
      </c>
      <c r="S126" s="19">
        <v>2016</v>
      </c>
      <c r="T126" s="19">
        <v>2013</v>
      </c>
      <c r="U126" s="19">
        <v>2014</v>
      </c>
      <c r="V126" s="19">
        <v>2014</v>
      </c>
      <c r="W126" s="19">
        <v>2015</v>
      </c>
      <c r="X126" s="19">
        <v>2006</v>
      </c>
      <c r="Y126" s="19">
        <v>2014</v>
      </c>
      <c r="Z126" s="19">
        <v>2014</v>
      </c>
      <c r="AA126" s="19">
        <v>2014</v>
      </c>
      <c r="AB126" s="19">
        <v>2014</v>
      </c>
      <c r="AC126" s="19">
        <v>2014</v>
      </c>
      <c r="AD126" s="19">
        <v>2015</v>
      </c>
      <c r="AE126" s="19">
        <v>2012</v>
      </c>
      <c r="AF126" s="19">
        <v>2014</v>
      </c>
      <c r="AG126" s="18">
        <v>2009</v>
      </c>
      <c r="AH126" s="19">
        <v>2014</v>
      </c>
      <c r="AI126" s="19">
        <v>2015</v>
      </c>
      <c r="AJ126" s="19">
        <v>2016</v>
      </c>
      <c r="AK126" s="20" t="s">
        <v>14</v>
      </c>
      <c r="AL126" s="20">
        <v>2015</v>
      </c>
      <c r="AM126" s="19">
        <v>2015</v>
      </c>
      <c r="AN126" s="19">
        <v>2014</v>
      </c>
      <c r="AO126" s="19">
        <v>2014</v>
      </c>
      <c r="AP126" s="19">
        <v>2014</v>
      </c>
      <c r="AQ126" s="19">
        <v>2014</v>
      </c>
      <c r="AR126" s="19">
        <v>2009</v>
      </c>
      <c r="AS126" s="19">
        <v>2014</v>
      </c>
      <c r="AT126" s="19">
        <v>2015</v>
      </c>
      <c r="AU126" s="19">
        <v>2012</v>
      </c>
      <c r="AV126" s="19" t="s">
        <v>14</v>
      </c>
      <c r="AW126" s="19">
        <v>2014</v>
      </c>
      <c r="AX126" s="19">
        <v>2014</v>
      </c>
      <c r="AY126" s="19">
        <v>2014</v>
      </c>
      <c r="AZ126" s="19">
        <v>2015</v>
      </c>
      <c r="BA126" s="19">
        <v>2015</v>
      </c>
      <c r="BB126" s="19">
        <v>2015</v>
      </c>
      <c r="BC126" s="19">
        <v>2015</v>
      </c>
      <c r="BD126" s="19">
        <v>2014</v>
      </c>
      <c r="BE126" s="19">
        <v>2014</v>
      </c>
      <c r="BF126" s="9"/>
    </row>
    <row r="127" spans="1:58" x14ac:dyDescent="0.25">
      <c r="A127" s="13" t="s">
        <v>268</v>
      </c>
      <c r="B127" s="178" t="s">
        <v>7146</v>
      </c>
      <c r="C127" s="17">
        <v>2014</v>
      </c>
      <c r="D127" s="17">
        <v>2014</v>
      </c>
      <c r="E127" s="17">
        <v>2014</v>
      </c>
      <c r="F127" s="17">
        <v>2014</v>
      </c>
      <c r="G127" s="17">
        <v>2014</v>
      </c>
      <c r="H127" s="17">
        <v>2014</v>
      </c>
      <c r="I127" s="17">
        <v>2014</v>
      </c>
      <c r="J127" s="17">
        <v>2015</v>
      </c>
      <c r="K127" s="17">
        <v>2015</v>
      </c>
      <c r="L127" s="17">
        <v>2015</v>
      </c>
      <c r="M127" s="19">
        <v>2016</v>
      </c>
      <c r="N127" s="19">
        <v>2016</v>
      </c>
      <c r="O127" s="19">
        <v>2015</v>
      </c>
      <c r="P127" s="19">
        <v>2015</v>
      </c>
      <c r="Q127" s="19">
        <v>2014</v>
      </c>
      <c r="R127" s="19">
        <v>2012</v>
      </c>
      <c r="S127" s="19">
        <v>2016</v>
      </c>
      <c r="T127" s="19">
        <v>2013</v>
      </c>
      <c r="U127" s="19">
        <v>2014</v>
      </c>
      <c r="V127" s="19">
        <v>2014</v>
      </c>
      <c r="W127" s="19">
        <v>2015</v>
      </c>
      <c r="X127" s="19">
        <v>2012</v>
      </c>
      <c r="Y127" s="19">
        <v>2010</v>
      </c>
      <c r="Z127" s="19">
        <v>2014</v>
      </c>
      <c r="AA127" s="19">
        <v>2014</v>
      </c>
      <c r="AB127" s="19">
        <v>2014</v>
      </c>
      <c r="AC127" s="19">
        <v>2014</v>
      </c>
      <c r="AD127" s="19">
        <v>2015</v>
      </c>
      <c r="AE127" s="19">
        <v>2012</v>
      </c>
      <c r="AF127" s="19">
        <v>2014</v>
      </c>
      <c r="AG127" s="18">
        <v>2011</v>
      </c>
      <c r="AH127" s="19">
        <v>2014</v>
      </c>
      <c r="AI127" s="19">
        <v>2015</v>
      </c>
      <c r="AJ127" s="19">
        <v>2016</v>
      </c>
      <c r="AK127" s="20">
        <v>2015</v>
      </c>
      <c r="AL127" s="20">
        <v>2016</v>
      </c>
      <c r="AM127" s="19">
        <v>2015</v>
      </c>
      <c r="AN127" s="19">
        <v>2014</v>
      </c>
      <c r="AO127" s="19">
        <v>2014</v>
      </c>
      <c r="AP127" s="19">
        <v>2014</v>
      </c>
      <c r="AQ127" s="19">
        <v>2014</v>
      </c>
      <c r="AR127" s="19">
        <v>2015</v>
      </c>
      <c r="AS127" s="19">
        <v>2014</v>
      </c>
      <c r="AT127" s="19">
        <v>2015</v>
      </c>
      <c r="AU127" s="19">
        <v>2012</v>
      </c>
      <c r="AV127" s="19">
        <v>2012</v>
      </c>
      <c r="AW127" s="19">
        <v>2014</v>
      </c>
      <c r="AX127" s="19">
        <v>2014</v>
      </c>
      <c r="AY127" s="19">
        <v>2014</v>
      </c>
      <c r="AZ127" s="19">
        <v>2015</v>
      </c>
      <c r="BA127" s="19">
        <v>2015</v>
      </c>
      <c r="BB127" s="19">
        <v>2015</v>
      </c>
      <c r="BC127" s="19">
        <v>2015</v>
      </c>
      <c r="BD127" s="19">
        <v>2014</v>
      </c>
      <c r="BE127" s="19">
        <v>2014</v>
      </c>
      <c r="BF127" s="9"/>
    </row>
    <row r="128" spans="1:58" x14ac:dyDescent="0.25">
      <c r="A128" s="13" t="s">
        <v>1158</v>
      </c>
      <c r="B128" s="178" t="s">
        <v>7147</v>
      </c>
      <c r="C128" s="17">
        <v>2014</v>
      </c>
      <c r="D128" s="17">
        <v>2014</v>
      </c>
      <c r="E128" s="17">
        <v>2014</v>
      </c>
      <c r="F128" s="17">
        <v>2014</v>
      </c>
      <c r="G128" s="17">
        <v>2014</v>
      </c>
      <c r="H128" s="17">
        <v>2014</v>
      </c>
      <c r="I128" s="17">
        <v>2014</v>
      </c>
      <c r="J128" s="17">
        <v>2015</v>
      </c>
      <c r="K128" s="17">
        <v>2015</v>
      </c>
      <c r="L128" s="17">
        <v>2015</v>
      </c>
      <c r="M128" s="19">
        <v>2016</v>
      </c>
      <c r="N128" s="19">
        <v>2016</v>
      </c>
      <c r="O128" s="19">
        <v>2015</v>
      </c>
      <c r="P128" s="19">
        <v>2015</v>
      </c>
      <c r="Q128" s="19">
        <v>2014</v>
      </c>
      <c r="R128" s="19">
        <v>2013</v>
      </c>
      <c r="S128" s="19">
        <v>2016</v>
      </c>
      <c r="T128" s="19">
        <v>2013</v>
      </c>
      <c r="U128" s="19">
        <v>2014</v>
      </c>
      <c r="V128" s="19">
        <v>2014</v>
      </c>
      <c r="W128" s="19">
        <v>2015</v>
      </c>
      <c r="X128" s="19">
        <v>2014</v>
      </c>
      <c r="Y128" s="19">
        <v>2010</v>
      </c>
      <c r="Z128" s="19">
        <v>2014</v>
      </c>
      <c r="AA128" s="19">
        <v>2014</v>
      </c>
      <c r="AB128" s="19">
        <v>2014</v>
      </c>
      <c r="AC128" s="19">
        <v>2014</v>
      </c>
      <c r="AD128" s="19">
        <v>2015</v>
      </c>
      <c r="AE128" s="19">
        <v>2012</v>
      </c>
      <c r="AF128" s="19" t="s">
        <v>14</v>
      </c>
      <c r="AG128" s="18">
        <v>2010</v>
      </c>
      <c r="AH128" s="19">
        <v>2014</v>
      </c>
      <c r="AI128" s="19">
        <v>2015</v>
      </c>
      <c r="AJ128" s="19">
        <v>2016</v>
      </c>
      <c r="AK128" s="20">
        <v>2016</v>
      </c>
      <c r="AL128" s="20">
        <v>2015</v>
      </c>
      <c r="AM128" s="19">
        <v>2015</v>
      </c>
      <c r="AN128" s="19">
        <v>2014</v>
      </c>
      <c r="AO128" s="19">
        <v>2014</v>
      </c>
      <c r="AP128" s="19">
        <v>2013</v>
      </c>
      <c r="AQ128" s="19">
        <v>2013</v>
      </c>
      <c r="AR128" s="19">
        <v>2015</v>
      </c>
      <c r="AS128" s="19">
        <v>2014</v>
      </c>
      <c r="AT128" s="19">
        <v>2015</v>
      </c>
      <c r="AU128" s="19">
        <v>2012</v>
      </c>
      <c r="AV128" s="19">
        <v>2008</v>
      </c>
      <c r="AW128" s="19">
        <v>2014</v>
      </c>
      <c r="AX128" s="19">
        <v>2014</v>
      </c>
      <c r="AY128" s="19">
        <v>2014</v>
      </c>
      <c r="AZ128" s="19">
        <v>2015</v>
      </c>
      <c r="BA128" s="19">
        <v>2015</v>
      </c>
      <c r="BB128" s="19">
        <v>2015</v>
      </c>
      <c r="BC128" s="19">
        <v>2015</v>
      </c>
      <c r="BD128" s="19">
        <v>2014</v>
      </c>
      <c r="BE128" s="19">
        <v>2014</v>
      </c>
      <c r="BF128" s="9"/>
    </row>
    <row r="129" spans="1:58" x14ac:dyDescent="0.25">
      <c r="A129" s="13" t="s">
        <v>7151</v>
      </c>
      <c r="B129" s="178" t="s">
        <v>7152</v>
      </c>
      <c r="C129" s="17">
        <v>2014</v>
      </c>
      <c r="D129" s="17">
        <v>2014</v>
      </c>
      <c r="E129" s="17">
        <v>2014</v>
      </c>
      <c r="F129" s="17">
        <v>2014</v>
      </c>
      <c r="G129" s="17">
        <v>2014</v>
      </c>
      <c r="H129" s="17">
        <v>2014</v>
      </c>
      <c r="I129" s="17">
        <v>2014</v>
      </c>
      <c r="J129" s="17">
        <v>2015</v>
      </c>
      <c r="K129" s="17">
        <v>2015</v>
      </c>
      <c r="L129" s="17">
        <v>2015</v>
      </c>
      <c r="M129" s="19">
        <v>2016</v>
      </c>
      <c r="N129" s="19">
        <v>2016</v>
      </c>
      <c r="O129" s="19">
        <v>2015</v>
      </c>
      <c r="P129" s="19">
        <v>2015</v>
      </c>
      <c r="Q129" s="19">
        <v>2014</v>
      </c>
      <c r="R129" s="19" t="s">
        <v>14</v>
      </c>
      <c r="S129" s="19">
        <v>2016</v>
      </c>
      <c r="T129" s="19">
        <v>2013</v>
      </c>
      <c r="U129" s="19">
        <v>2014</v>
      </c>
      <c r="V129" s="19" t="s">
        <v>14</v>
      </c>
      <c r="W129" s="19">
        <v>2015</v>
      </c>
      <c r="X129" s="19" t="s">
        <v>14</v>
      </c>
      <c r="Y129" s="19">
        <v>2012</v>
      </c>
      <c r="Z129" s="19">
        <v>2014</v>
      </c>
      <c r="AA129" s="19">
        <v>2014</v>
      </c>
      <c r="AB129" s="19">
        <v>2014</v>
      </c>
      <c r="AC129" s="19">
        <v>2014</v>
      </c>
      <c r="AD129" s="19">
        <v>2015</v>
      </c>
      <c r="AE129" s="19" t="s">
        <v>14</v>
      </c>
      <c r="AF129" s="19">
        <v>2014</v>
      </c>
      <c r="AG129" s="18">
        <v>2012</v>
      </c>
      <c r="AH129" s="19">
        <v>2014</v>
      </c>
      <c r="AI129" s="19">
        <v>2015</v>
      </c>
      <c r="AJ129" s="19">
        <v>2016</v>
      </c>
      <c r="AK129" s="20" t="s">
        <v>14</v>
      </c>
      <c r="AL129" s="20">
        <v>2015</v>
      </c>
      <c r="AM129" s="19">
        <v>2015</v>
      </c>
      <c r="AN129" s="19">
        <v>2014</v>
      </c>
      <c r="AO129" s="19">
        <v>2014</v>
      </c>
      <c r="AP129" s="19">
        <v>2014</v>
      </c>
      <c r="AQ129" s="19">
        <v>2014</v>
      </c>
      <c r="AR129" s="19">
        <v>2015</v>
      </c>
      <c r="AS129" s="19">
        <v>2014</v>
      </c>
      <c r="AT129" s="19">
        <v>2015</v>
      </c>
      <c r="AU129" s="19">
        <v>2012</v>
      </c>
      <c r="AV129" s="19" t="s">
        <v>14</v>
      </c>
      <c r="AW129" s="19">
        <v>2014</v>
      </c>
      <c r="AX129" s="19">
        <v>2014</v>
      </c>
      <c r="AY129" s="19">
        <v>2014</v>
      </c>
      <c r="AZ129" s="19">
        <v>2015</v>
      </c>
      <c r="BA129" s="19">
        <v>2015</v>
      </c>
      <c r="BB129" s="19">
        <v>2015</v>
      </c>
      <c r="BC129" s="19">
        <v>2015</v>
      </c>
      <c r="BD129" s="19">
        <v>2014</v>
      </c>
      <c r="BE129" s="19">
        <v>2014</v>
      </c>
      <c r="BF129" s="9"/>
    </row>
    <row r="130" spans="1:58" x14ac:dyDescent="0.25">
      <c r="A130" s="13" t="s">
        <v>7159</v>
      </c>
      <c r="B130" s="178" t="s">
        <v>7160</v>
      </c>
      <c r="C130" s="17">
        <v>2014</v>
      </c>
      <c r="D130" s="17">
        <v>2014</v>
      </c>
      <c r="E130" s="17">
        <v>2014</v>
      </c>
      <c r="F130" s="17">
        <v>2014</v>
      </c>
      <c r="G130" s="17">
        <v>2014</v>
      </c>
      <c r="H130" s="17">
        <v>2014</v>
      </c>
      <c r="I130" s="17">
        <v>2014</v>
      </c>
      <c r="J130" s="17">
        <v>2015</v>
      </c>
      <c r="K130" s="17">
        <v>2015</v>
      </c>
      <c r="L130" s="17">
        <v>2015</v>
      </c>
      <c r="M130" s="19">
        <v>2016</v>
      </c>
      <c r="N130" s="19">
        <v>2016</v>
      </c>
      <c r="O130" s="19">
        <v>2015</v>
      </c>
      <c r="P130" s="19">
        <v>2015</v>
      </c>
      <c r="Q130" s="19">
        <v>2014</v>
      </c>
      <c r="R130" s="19" t="s">
        <v>14</v>
      </c>
      <c r="S130" s="19">
        <v>2016</v>
      </c>
      <c r="T130" s="19">
        <v>2013</v>
      </c>
      <c r="U130" s="19">
        <v>2014</v>
      </c>
      <c r="V130" s="19" t="s">
        <v>14</v>
      </c>
      <c r="W130" s="19">
        <v>2015</v>
      </c>
      <c r="X130" s="19">
        <v>2009</v>
      </c>
      <c r="Y130" s="19">
        <v>2012</v>
      </c>
      <c r="Z130" s="19">
        <v>2014</v>
      </c>
      <c r="AA130" s="19">
        <v>2014</v>
      </c>
      <c r="AB130" s="19">
        <v>2014</v>
      </c>
      <c r="AC130" s="19">
        <v>2014</v>
      </c>
      <c r="AD130" s="19">
        <v>2015</v>
      </c>
      <c r="AE130" s="19" t="s">
        <v>14</v>
      </c>
      <c r="AF130" s="19">
        <v>2014</v>
      </c>
      <c r="AG130" s="18" t="s">
        <v>14</v>
      </c>
      <c r="AH130" s="19">
        <v>2014</v>
      </c>
      <c r="AI130" s="19">
        <v>2015</v>
      </c>
      <c r="AJ130" s="19">
        <v>2016</v>
      </c>
      <c r="AK130" s="20" t="s">
        <v>14</v>
      </c>
      <c r="AL130" s="20">
        <v>2015</v>
      </c>
      <c r="AM130" s="19">
        <v>2015</v>
      </c>
      <c r="AN130" s="19">
        <v>2014</v>
      </c>
      <c r="AO130" s="19">
        <v>2014</v>
      </c>
      <c r="AP130" s="19">
        <v>2014</v>
      </c>
      <c r="AQ130" s="19">
        <v>2014</v>
      </c>
      <c r="AR130" s="19" t="s">
        <v>14</v>
      </c>
      <c r="AS130" s="19">
        <v>2014</v>
      </c>
      <c r="AT130" s="19">
        <v>2015</v>
      </c>
      <c r="AU130" s="19">
        <v>2012</v>
      </c>
      <c r="AV130" s="19">
        <v>2014</v>
      </c>
      <c r="AW130" s="19">
        <v>2014</v>
      </c>
      <c r="AX130" s="19">
        <v>2014</v>
      </c>
      <c r="AY130" s="19">
        <v>2014</v>
      </c>
      <c r="AZ130" s="19">
        <v>2015</v>
      </c>
      <c r="BA130" s="19">
        <v>2015</v>
      </c>
      <c r="BB130" s="19">
        <v>2015</v>
      </c>
      <c r="BC130" s="19">
        <v>2015</v>
      </c>
      <c r="BD130" s="19">
        <v>2014</v>
      </c>
      <c r="BE130" s="19">
        <v>2014</v>
      </c>
      <c r="BF130" s="9"/>
    </row>
    <row r="131" spans="1:58" x14ac:dyDescent="0.25">
      <c r="A131" s="13" t="s">
        <v>219</v>
      </c>
      <c r="B131" s="178" t="s">
        <v>7161</v>
      </c>
      <c r="C131" s="17">
        <v>2014</v>
      </c>
      <c r="D131" s="17">
        <v>2014</v>
      </c>
      <c r="E131" s="17">
        <v>2014</v>
      </c>
      <c r="F131" s="17">
        <v>2014</v>
      </c>
      <c r="G131" s="17">
        <v>2014</v>
      </c>
      <c r="H131" s="17">
        <v>2014</v>
      </c>
      <c r="I131" s="17">
        <v>2014</v>
      </c>
      <c r="J131" s="17">
        <v>2015</v>
      </c>
      <c r="K131" s="17">
        <v>2015</v>
      </c>
      <c r="L131" s="17">
        <v>2015</v>
      </c>
      <c r="M131" s="19">
        <v>2016</v>
      </c>
      <c r="N131" s="19">
        <v>2016</v>
      </c>
      <c r="O131" s="19">
        <v>2015</v>
      </c>
      <c r="P131" s="19">
        <v>2015</v>
      </c>
      <c r="Q131" s="19">
        <v>2014</v>
      </c>
      <c r="R131" s="19">
        <v>2013</v>
      </c>
      <c r="S131" s="19">
        <v>2016</v>
      </c>
      <c r="T131" s="19">
        <v>2013</v>
      </c>
      <c r="U131" s="19">
        <v>2014</v>
      </c>
      <c r="V131" s="19">
        <v>2014</v>
      </c>
      <c r="W131" s="19">
        <v>2015</v>
      </c>
      <c r="X131" s="19">
        <v>2012</v>
      </c>
      <c r="Y131" s="19">
        <v>2010</v>
      </c>
      <c r="Z131" s="19">
        <v>2014</v>
      </c>
      <c r="AA131" s="19">
        <v>2014</v>
      </c>
      <c r="AB131" s="19">
        <v>2014</v>
      </c>
      <c r="AC131" s="19">
        <v>2014</v>
      </c>
      <c r="AD131" s="19">
        <v>2015</v>
      </c>
      <c r="AE131" s="19">
        <v>2012</v>
      </c>
      <c r="AF131" s="19">
        <v>2014</v>
      </c>
      <c r="AG131" s="18">
        <v>2010</v>
      </c>
      <c r="AH131" s="19">
        <v>2014</v>
      </c>
      <c r="AI131" s="19">
        <v>2015</v>
      </c>
      <c r="AJ131" s="19">
        <v>2016</v>
      </c>
      <c r="AK131" s="20">
        <v>2015</v>
      </c>
      <c r="AL131" s="20">
        <v>2015</v>
      </c>
      <c r="AM131" s="19">
        <v>2015</v>
      </c>
      <c r="AN131" s="19">
        <v>2014</v>
      </c>
      <c r="AO131" s="19">
        <v>2014</v>
      </c>
      <c r="AP131" s="19">
        <v>2014</v>
      </c>
      <c r="AQ131" s="19">
        <v>2014</v>
      </c>
      <c r="AR131" s="19">
        <v>2015</v>
      </c>
      <c r="AS131" s="19">
        <v>2014</v>
      </c>
      <c r="AT131" s="19">
        <v>2015</v>
      </c>
      <c r="AU131" s="19">
        <v>2012</v>
      </c>
      <c r="AV131" s="19">
        <v>2012</v>
      </c>
      <c r="AW131" s="19">
        <v>2014</v>
      </c>
      <c r="AX131" s="19">
        <v>2014</v>
      </c>
      <c r="AY131" s="19">
        <v>2014</v>
      </c>
      <c r="AZ131" s="19">
        <v>2015</v>
      </c>
      <c r="BA131" s="19">
        <v>2015</v>
      </c>
      <c r="BB131" s="19">
        <v>2015</v>
      </c>
      <c r="BC131" s="19">
        <v>2015</v>
      </c>
      <c r="BD131" s="19">
        <v>2014</v>
      </c>
      <c r="BE131" s="19">
        <v>2014</v>
      </c>
      <c r="BF131" s="9"/>
    </row>
    <row r="132" spans="1:58" x14ac:dyDescent="0.25">
      <c r="A132" s="13" t="s">
        <v>7166</v>
      </c>
      <c r="B132" s="178" t="s">
        <v>7167</v>
      </c>
      <c r="C132" s="17">
        <v>2014</v>
      </c>
      <c r="D132" s="17">
        <v>2014</v>
      </c>
      <c r="E132" s="17">
        <v>2014</v>
      </c>
      <c r="F132" s="17">
        <v>2014</v>
      </c>
      <c r="G132" s="17">
        <v>2014</v>
      </c>
      <c r="H132" s="17">
        <v>2014</v>
      </c>
      <c r="I132" s="17">
        <v>2014</v>
      </c>
      <c r="J132" s="17">
        <v>2015</v>
      </c>
      <c r="K132" s="17">
        <v>2015</v>
      </c>
      <c r="L132" s="17">
        <v>2015</v>
      </c>
      <c r="M132" s="19">
        <v>2016</v>
      </c>
      <c r="N132" s="19">
        <v>2016</v>
      </c>
      <c r="O132" s="19">
        <v>2015</v>
      </c>
      <c r="P132" s="19">
        <v>2015</v>
      </c>
      <c r="Q132" s="19">
        <v>2014</v>
      </c>
      <c r="R132" s="19" t="s">
        <v>14</v>
      </c>
      <c r="S132" s="19">
        <v>2016</v>
      </c>
      <c r="T132" s="19">
        <v>2013</v>
      </c>
      <c r="U132" s="19">
        <v>2014</v>
      </c>
      <c r="V132" s="19">
        <v>2014</v>
      </c>
      <c r="W132" s="19">
        <v>2015</v>
      </c>
      <c r="X132" s="19">
        <v>2010</v>
      </c>
      <c r="Y132" s="19">
        <v>2010</v>
      </c>
      <c r="Z132" s="19">
        <v>2014</v>
      </c>
      <c r="AA132" s="19">
        <v>2014</v>
      </c>
      <c r="AB132" s="19">
        <v>2010</v>
      </c>
      <c r="AC132" s="19">
        <v>2014</v>
      </c>
      <c r="AD132" s="19">
        <v>2015</v>
      </c>
      <c r="AE132" s="19" t="s">
        <v>14</v>
      </c>
      <c r="AF132" s="19" t="s">
        <v>14</v>
      </c>
      <c r="AG132" s="18" t="s">
        <v>14</v>
      </c>
      <c r="AH132" s="19">
        <v>2014</v>
      </c>
      <c r="AI132" s="19">
        <v>2015</v>
      </c>
      <c r="AJ132" s="19">
        <v>2016</v>
      </c>
      <c r="AK132" s="20" t="s">
        <v>14</v>
      </c>
      <c r="AL132" s="20">
        <v>2015</v>
      </c>
      <c r="AM132" s="19">
        <v>2015</v>
      </c>
      <c r="AN132" s="19">
        <v>2014</v>
      </c>
      <c r="AO132" s="19">
        <v>2014</v>
      </c>
      <c r="AP132" s="19" t="s">
        <v>14</v>
      </c>
      <c r="AQ132" s="19" t="s">
        <v>14</v>
      </c>
      <c r="AR132" s="19">
        <v>2011</v>
      </c>
      <c r="AS132" s="19">
        <v>2014</v>
      </c>
      <c r="AT132" s="19" t="s">
        <v>14</v>
      </c>
      <c r="AU132" s="19">
        <v>2012</v>
      </c>
      <c r="AV132" s="19">
        <v>2013</v>
      </c>
      <c r="AW132" s="19" t="s">
        <v>14</v>
      </c>
      <c r="AX132" s="19">
        <v>2014</v>
      </c>
      <c r="AY132" s="19">
        <v>2014</v>
      </c>
      <c r="AZ132" s="19">
        <v>2015</v>
      </c>
      <c r="BA132" s="19">
        <v>2011</v>
      </c>
      <c r="BB132" s="19">
        <v>2015</v>
      </c>
      <c r="BC132" s="19">
        <v>2015</v>
      </c>
      <c r="BD132" s="19">
        <v>2014</v>
      </c>
      <c r="BE132" s="19">
        <v>2014</v>
      </c>
      <c r="BF132" s="9"/>
    </row>
    <row r="133" spans="1:58" x14ac:dyDescent="0.25">
      <c r="A133" s="13" t="s">
        <v>232</v>
      </c>
      <c r="B133" s="178" t="s">
        <v>7177</v>
      </c>
      <c r="C133" s="17">
        <v>2014</v>
      </c>
      <c r="D133" s="17">
        <v>2014</v>
      </c>
      <c r="E133" s="17">
        <v>2014</v>
      </c>
      <c r="F133" s="17">
        <v>2014</v>
      </c>
      <c r="G133" s="17">
        <v>2014</v>
      </c>
      <c r="H133" s="17">
        <v>2014</v>
      </c>
      <c r="I133" s="17">
        <v>2014</v>
      </c>
      <c r="J133" s="17">
        <v>2015</v>
      </c>
      <c r="K133" s="17">
        <v>2015</v>
      </c>
      <c r="L133" s="17">
        <v>2013</v>
      </c>
      <c r="M133" s="19">
        <v>2016</v>
      </c>
      <c r="N133" s="19">
        <v>2016</v>
      </c>
      <c r="O133" s="19">
        <v>2015</v>
      </c>
      <c r="P133" s="19">
        <v>2015</v>
      </c>
      <c r="Q133" s="19">
        <v>2014</v>
      </c>
      <c r="R133" s="19">
        <v>2010</v>
      </c>
      <c r="S133" s="19">
        <v>2016</v>
      </c>
      <c r="T133" s="19">
        <v>2013</v>
      </c>
      <c r="U133" s="19">
        <v>2014</v>
      </c>
      <c r="V133" s="19">
        <v>2014</v>
      </c>
      <c r="W133" s="19">
        <v>2015</v>
      </c>
      <c r="X133" s="19">
        <v>2014</v>
      </c>
      <c r="Y133" s="19">
        <v>2012</v>
      </c>
      <c r="Z133" s="19">
        <v>2012</v>
      </c>
      <c r="AA133" s="19">
        <v>2014</v>
      </c>
      <c r="AB133" s="19" t="s">
        <v>14</v>
      </c>
      <c r="AC133" s="19" t="s">
        <v>14</v>
      </c>
      <c r="AD133" s="19">
        <v>2015</v>
      </c>
      <c r="AE133" s="19" t="s">
        <v>14</v>
      </c>
      <c r="AF133" s="19" t="s">
        <v>14</v>
      </c>
      <c r="AG133" s="18">
        <v>2009</v>
      </c>
      <c r="AH133" s="19">
        <v>2014</v>
      </c>
      <c r="AI133" s="19">
        <v>2015</v>
      </c>
      <c r="AJ133" s="19">
        <v>2016</v>
      </c>
      <c r="AK133" s="20">
        <v>2015</v>
      </c>
      <c r="AL133" s="20">
        <v>2015</v>
      </c>
      <c r="AM133" s="19">
        <v>2015</v>
      </c>
      <c r="AN133" s="19">
        <v>2014</v>
      </c>
      <c r="AO133" s="19">
        <v>2014</v>
      </c>
      <c r="AP133" s="19" t="s">
        <v>14</v>
      </c>
      <c r="AQ133" s="19" t="s">
        <v>14</v>
      </c>
      <c r="AR133" s="19">
        <v>2015</v>
      </c>
      <c r="AS133" s="19">
        <v>2014</v>
      </c>
      <c r="AT133" s="19" t="s">
        <v>14</v>
      </c>
      <c r="AU133" s="19">
        <v>2012</v>
      </c>
      <c r="AV133" s="19">
        <v>2014</v>
      </c>
      <c r="AW133" s="19">
        <v>2014</v>
      </c>
      <c r="AX133" s="19">
        <v>2014</v>
      </c>
      <c r="AY133" s="19">
        <v>2014</v>
      </c>
      <c r="AZ133" s="19">
        <v>2015</v>
      </c>
      <c r="BA133" s="19">
        <v>2015</v>
      </c>
      <c r="BB133" s="19">
        <v>2015</v>
      </c>
      <c r="BC133" s="19">
        <v>2015</v>
      </c>
      <c r="BD133" s="19">
        <v>2014</v>
      </c>
      <c r="BE133" s="19">
        <v>2014</v>
      </c>
      <c r="BF133" s="9"/>
    </row>
    <row r="134" spans="1:58" x14ac:dyDescent="0.25">
      <c r="A134" s="13" t="s">
        <v>7162</v>
      </c>
      <c r="B134" s="178" t="s">
        <v>7163</v>
      </c>
      <c r="C134" s="17">
        <v>2014</v>
      </c>
      <c r="D134" s="17">
        <v>2014</v>
      </c>
      <c r="E134" s="17">
        <v>2014</v>
      </c>
      <c r="F134" s="17">
        <v>2014</v>
      </c>
      <c r="G134" s="17">
        <v>2014</v>
      </c>
      <c r="H134" s="17">
        <v>2014</v>
      </c>
      <c r="I134" s="17">
        <v>2014</v>
      </c>
      <c r="J134" s="17">
        <v>2015</v>
      </c>
      <c r="K134" s="17">
        <v>2015</v>
      </c>
      <c r="L134" s="17">
        <v>2015</v>
      </c>
      <c r="M134" s="19">
        <v>2016</v>
      </c>
      <c r="N134" s="19">
        <v>2016</v>
      </c>
      <c r="O134" s="19">
        <v>2015</v>
      </c>
      <c r="P134" s="19">
        <v>2015</v>
      </c>
      <c r="Q134" s="19">
        <v>2014</v>
      </c>
      <c r="R134" s="19" t="s">
        <v>14</v>
      </c>
      <c r="S134" s="19">
        <v>2016</v>
      </c>
      <c r="T134" s="19">
        <v>2013</v>
      </c>
      <c r="U134" s="19">
        <v>2014</v>
      </c>
      <c r="V134" s="19">
        <v>2014</v>
      </c>
      <c r="W134" s="19">
        <v>2015</v>
      </c>
      <c r="X134" s="19">
        <v>2008</v>
      </c>
      <c r="Y134" s="19">
        <v>2013</v>
      </c>
      <c r="Z134" s="19">
        <v>2014</v>
      </c>
      <c r="AA134" s="19">
        <v>2014</v>
      </c>
      <c r="AB134" s="19">
        <v>2014</v>
      </c>
      <c r="AC134" s="19">
        <v>2014</v>
      </c>
      <c r="AD134" s="19">
        <v>2015</v>
      </c>
      <c r="AE134" s="19">
        <v>2012</v>
      </c>
      <c r="AF134" s="19">
        <v>2014</v>
      </c>
      <c r="AG134" s="18">
        <v>2013</v>
      </c>
      <c r="AH134" s="19">
        <v>2014</v>
      </c>
      <c r="AI134" s="19">
        <v>2015</v>
      </c>
      <c r="AJ134" s="19">
        <v>2016</v>
      </c>
      <c r="AK134" s="20" t="s">
        <v>14</v>
      </c>
      <c r="AL134" s="20">
        <v>2015</v>
      </c>
      <c r="AM134" s="19">
        <v>2015</v>
      </c>
      <c r="AN134" s="19">
        <v>2014</v>
      </c>
      <c r="AO134" s="19">
        <v>2014</v>
      </c>
      <c r="AP134" s="19">
        <v>2014</v>
      </c>
      <c r="AQ134" s="19">
        <v>2014</v>
      </c>
      <c r="AR134" s="19">
        <v>2011</v>
      </c>
      <c r="AS134" s="19">
        <v>2014</v>
      </c>
      <c r="AT134" s="19">
        <v>2015</v>
      </c>
      <c r="AU134" s="19">
        <v>2012</v>
      </c>
      <c r="AV134" s="19">
        <v>2010</v>
      </c>
      <c r="AW134" s="19">
        <v>2014</v>
      </c>
      <c r="AX134" s="19">
        <v>2014</v>
      </c>
      <c r="AY134" s="19">
        <v>2014</v>
      </c>
      <c r="AZ134" s="19">
        <v>2015</v>
      </c>
      <c r="BA134" s="19">
        <v>2015</v>
      </c>
      <c r="BB134" s="19">
        <v>2015</v>
      </c>
      <c r="BC134" s="19">
        <v>2015</v>
      </c>
      <c r="BD134" s="19">
        <v>2014</v>
      </c>
      <c r="BE134" s="19">
        <v>2014</v>
      </c>
      <c r="BF134" s="9"/>
    </row>
    <row r="135" spans="1:58" x14ac:dyDescent="0.25">
      <c r="A135" s="13" t="s">
        <v>7168</v>
      </c>
      <c r="B135" s="178" t="s">
        <v>7169</v>
      </c>
      <c r="C135" s="17">
        <v>2014</v>
      </c>
      <c r="D135" s="17">
        <v>2014</v>
      </c>
      <c r="E135" s="17">
        <v>2014</v>
      </c>
      <c r="F135" s="17">
        <v>2014</v>
      </c>
      <c r="G135" s="17">
        <v>2014</v>
      </c>
      <c r="H135" s="17">
        <v>2014</v>
      </c>
      <c r="I135" s="17">
        <v>2014</v>
      </c>
      <c r="J135" s="17">
        <v>2015</v>
      </c>
      <c r="K135" s="17">
        <v>2015</v>
      </c>
      <c r="L135" s="17">
        <v>2015</v>
      </c>
      <c r="M135" s="19">
        <v>2016</v>
      </c>
      <c r="N135" s="19">
        <v>2016</v>
      </c>
      <c r="O135" s="19">
        <v>2015</v>
      </c>
      <c r="P135" s="19">
        <v>2015</v>
      </c>
      <c r="Q135" s="19">
        <v>2014</v>
      </c>
      <c r="R135" s="19" t="s">
        <v>14</v>
      </c>
      <c r="S135" s="19">
        <v>2016</v>
      </c>
      <c r="T135" s="19">
        <v>2013</v>
      </c>
      <c r="U135" s="19">
        <v>2014</v>
      </c>
      <c r="V135" s="19">
        <v>2014</v>
      </c>
      <c r="W135" s="19">
        <v>2015</v>
      </c>
      <c r="X135" s="19">
        <v>2011</v>
      </c>
      <c r="Y135" s="19">
        <v>2010</v>
      </c>
      <c r="Z135" s="19">
        <v>2014</v>
      </c>
      <c r="AA135" s="19">
        <v>2014</v>
      </c>
      <c r="AB135" s="19">
        <v>2014</v>
      </c>
      <c r="AC135" s="19">
        <v>2014</v>
      </c>
      <c r="AD135" s="19">
        <v>2015</v>
      </c>
      <c r="AE135" s="19">
        <v>2012</v>
      </c>
      <c r="AF135" s="19">
        <v>2014</v>
      </c>
      <c r="AG135" s="18">
        <v>2009</v>
      </c>
      <c r="AH135" s="19">
        <v>2014</v>
      </c>
      <c r="AI135" s="19">
        <v>2015</v>
      </c>
      <c r="AJ135" s="19">
        <v>2016</v>
      </c>
      <c r="AK135" s="20">
        <v>2015</v>
      </c>
      <c r="AL135" s="20">
        <v>2015</v>
      </c>
      <c r="AM135" s="19">
        <v>2015</v>
      </c>
      <c r="AN135" s="19">
        <v>2014</v>
      </c>
      <c r="AO135" s="19">
        <v>2014</v>
      </c>
      <c r="AP135" s="19" t="s">
        <v>14</v>
      </c>
      <c r="AQ135" s="19" t="s">
        <v>14</v>
      </c>
      <c r="AR135" s="19">
        <v>2011</v>
      </c>
      <c r="AS135" s="19">
        <v>2014</v>
      </c>
      <c r="AT135" s="19">
        <v>2015</v>
      </c>
      <c r="AU135" s="19">
        <v>2012</v>
      </c>
      <c r="AV135" s="19">
        <v>2013</v>
      </c>
      <c r="AW135" s="19">
        <v>2014</v>
      </c>
      <c r="AX135" s="19">
        <v>2014</v>
      </c>
      <c r="AY135" s="19">
        <v>2014</v>
      </c>
      <c r="AZ135" s="19">
        <v>2015</v>
      </c>
      <c r="BA135" s="19">
        <v>2015</v>
      </c>
      <c r="BB135" s="19">
        <v>2014</v>
      </c>
      <c r="BC135" s="19">
        <v>2015</v>
      </c>
      <c r="BD135" s="19">
        <v>2014</v>
      </c>
      <c r="BE135" s="19">
        <v>2014</v>
      </c>
      <c r="BF135" s="9"/>
    </row>
    <row r="136" spans="1:58" x14ac:dyDescent="0.25">
      <c r="A136" s="13" t="s">
        <v>7175</v>
      </c>
      <c r="B136" s="178" t="s">
        <v>7176</v>
      </c>
      <c r="C136" s="17">
        <v>2014</v>
      </c>
      <c r="D136" s="17">
        <v>2014</v>
      </c>
      <c r="E136" s="17">
        <v>2014</v>
      </c>
      <c r="F136" s="17">
        <v>2014</v>
      </c>
      <c r="G136" s="17">
        <v>2014</v>
      </c>
      <c r="H136" s="17">
        <v>2014</v>
      </c>
      <c r="I136" s="17">
        <v>2014</v>
      </c>
      <c r="J136" s="17">
        <v>2015</v>
      </c>
      <c r="K136" s="17">
        <v>2015</v>
      </c>
      <c r="L136" s="17">
        <v>2015</v>
      </c>
      <c r="M136" s="19">
        <v>2016</v>
      </c>
      <c r="N136" s="19">
        <v>2016</v>
      </c>
      <c r="O136" s="19">
        <v>2015</v>
      </c>
      <c r="P136" s="19">
        <v>2015</v>
      </c>
      <c r="Q136" s="19">
        <v>2014</v>
      </c>
      <c r="R136" s="19" t="s">
        <v>14</v>
      </c>
      <c r="S136" s="19">
        <v>2016</v>
      </c>
      <c r="T136" s="19">
        <v>2013</v>
      </c>
      <c r="U136" s="19">
        <v>2014</v>
      </c>
      <c r="V136" s="19">
        <v>2014</v>
      </c>
      <c r="W136" s="19">
        <v>2015</v>
      </c>
      <c r="X136" s="19">
        <v>2012</v>
      </c>
      <c r="Y136" s="19">
        <v>2012</v>
      </c>
      <c r="Z136" s="19">
        <v>2014</v>
      </c>
      <c r="AA136" s="19">
        <v>2014</v>
      </c>
      <c r="AB136" s="19">
        <v>2014</v>
      </c>
      <c r="AC136" s="19">
        <v>2014</v>
      </c>
      <c r="AD136" s="19">
        <v>2015</v>
      </c>
      <c r="AE136" s="19">
        <v>2012</v>
      </c>
      <c r="AF136" s="19">
        <v>2014</v>
      </c>
      <c r="AG136" s="18">
        <v>2013</v>
      </c>
      <c r="AH136" s="19">
        <v>2014</v>
      </c>
      <c r="AI136" s="19">
        <v>2015</v>
      </c>
      <c r="AJ136" s="19">
        <v>2016</v>
      </c>
      <c r="AK136" s="20" t="s">
        <v>14</v>
      </c>
      <c r="AL136" s="20">
        <v>2015</v>
      </c>
      <c r="AM136" s="19">
        <v>2015</v>
      </c>
      <c r="AN136" s="19">
        <v>2014</v>
      </c>
      <c r="AO136" s="19">
        <v>2014</v>
      </c>
      <c r="AP136" s="19">
        <v>2013</v>
      </c>
      <c r="AQ136" s="19">
        <v>2013</v>
      </c>
      <c r="AR136" s="19">
        <v>2009</v>
      </c>
      <c r="AS136" s="19">
        <v>2014</v>
      </c>
      <c r="AT136" s="19">
        <v>2015</v>
      </c>
      <c r="AU136" s="19">
        <v>2012</v>
      </c>
      <c r="AV136" s="19">
        <v>2014</v>
      </c>
      <c r="AW136" s="19">
        <v>2014</v>
      </c>
      <c r="AX136" s="19">
        <v>2014</v>
      </c>
      <c r="AY136" s="19">
        <v>2014</v>
      </c>
      <c r="AZ136" s="19">
        <v>2015</v>
      </c>
      <c r="BA136" s="19">
        <v>2015</v>
      </c>
      <c r="BB136" s="19">
        <v>2015</v>
      </c>
      <c r="BC136" s="19">
        <v>2015</v>
      </c>
      <c r="BD136" s="19">
        <v>2014</v>
      </c>
      <c r="BE136" s="19">
        <v>2014</v>
      </c>
      <c r="BF136" s="9"/>
    </row>
    <row r="137" spans="1:58" x14ac:dyDescent="0.25">
      <c r="A137" s="13" t="s">
        <v>638</v>
      </c>
      <c r="B137" s="178" t="s">
        <v>7164</v>
      </c>
      <c r="C137" s="17">
        <v>2014</v>
      </c>
      <c r="D137" s="17">
        <v>2014</v>
      </c>
      <c r="E137" s="17">
        <v>2014</v>
      </c>
      <c r="F137" s="17">
        <v>2014</v>
      </c>
      <c r="G137" s="17">
        <v>2014</v>
      </c>
      <c r="H137" s="17">
        <v>2014</v>
      </c>
      <c r="I137" s="17">
        <v>2014</v>
      </c>
      <c r="J137" s="17">
        <v>2015</v>
      </c>
      <c r="K137" s="17">
        <v>2015</v>
      </c>
      <c r="L137" s="17">
        <v>2015</v>
      </c>
      <c r="M137" s="19">
        <v>2016</v>
      </c>
      <c r="N137" s="19">
        <v>2016</v>
      </c>
      <c r="O137" s="19">
        <v>2015</v>
      </c>
      <c r="P137" s="19">
        <v>2015</v>
      </c>
      <c r="Q137" s="19">
        <v>2014</v>
      </c>
      <c r="R137" s="19">
        <v>2012</v>
      </c>
      <c r="S137" s="19">
        <v>2016</v>
      </c>
      <c r="T137" s="19">
        <v>2013</v>
      </c>
      <c r="U137" s="19">
        <v>2014</v>
      </c>
      <c r="V137" s="19">
        <v>2014</v>
      </c>
      <c r="W137" s="19">
        <v>2015</v>
      </c>
      <c r="X137" s="19">
        <v>2012</v>
      </c>
      <c r="Y137" s="19">
        <v>2012</v>
      </c>
      <c r="Z137" s="19">
        <v>2014</v>
      </c>
      <c r="AA137" s="19">
        <v>2014</v>
      </c>
      <c r="AB137" s="19">
        <v>2014</v>
      </c>
      <c r="AC137" s="19">
        <v>2014</v>
      </c>
      <c r="AD137" s="19">
        <v>2015</v>
      </c>
      <c r="AE137" s="19">
        <v>2012</v>
      </c>
      <c r="AF137" s="19">
        <v>2014</v>
      </c>
      <c r="AG137" s="18">
        <v>2013</v>
      </c>
      <c r="AH137" s="19">
        <v>2014</v>
      </c>
      <c r="AI137" s="19">
        <v>2015</v>
      </c>
      <c r="AJ137" s="19">
        <v>2016</v>
      </c>
      <c r="AK137" s="20">
        <v>2015</v>
      </c>
      <c r="AL137" s="20">
        <v>2015</v>
      </c>
      <c r="AM137" s="19">
        <v>2015</v>
      </c>
      <c r="AN137" s="19">
        <v>2014</v>
      </c>
      <c r="AO137" s="19">
        <v>2014</v>
      </c>
      <c r="AP137" s="19">
        <v>2014</v>
      </c>
      <c r="AQ137" s="19">
        <v>2014</v>
      </c>
      <c r="AR137" s="19">
        <v>2015</v>
      </c>
      <c r="AS137" s="19">
        <v>2014</v>
      </c>
      <c r="AT137" s="19">
        <v>2015</v>
      </c>
      <c r="AU137" s="19">
        <v>2012</v>
      </c>
      <c r="AV137" s="19">
        <v>2012</v>
      </c>
      <c r="AW137" s="19">
        <v>2014</v>
      </c>
      <c r="AX137" s="19">
        <v>2014</v>
      </c>
      <c r="AY137" s="19">
        <v>2014</v>
      </c>
      <c r="AZ137" s="19">
        <v>2015</v>
      </c>
      <c r="BA137" s="19">
        <v>2015</v>
      </c>
      <c r="BB137" s="19">
        <v>2015</v>
      </c>
      <c r="BC137" s="19">
        <v>2015</v>
      </c>
      <c r="BD137" s="19">
        <v>2014</v>
      </c>
      <c r="BE137" s="19">
        <v>2014</v>
      </c>
      <c r="BF137" s="9"/>
    </row>
    <row r="138" spans="1:58" x14ac:dyDescent="0.25">
      <c r="A138" s="13" t="s">
        <v>979</v>
      </c>
      <c r="B138" s="178" t="s">
        <v>7165</v>
      </c>
      <c r="C138" s="17">
        <v>2014</v>
      </c>
      <c r="D138" s="17">
        <v>2014</v>
      </c>
      <c r="E138" s="17">
        <v>2014</v>
      </c>
      <c r="F138" s="17">
        <v>2014</v>
      </c>
      <c r="G138" s="17">
        <v>2014</v>
      </c>
      <c r="H138" s="17">
        <v>2014</v>
      </c>
      <c r="I138" s="17">
        <v>2014</v>
      </c>
      <c r="J138" s="17">
        <v>2015</v>
      </c>
      <c r="K138" s="17">
        <v>2015</v>
      </c>
      <c r="L138" s="17">
        <v>2015</v>
      </c>
      <c r="M138" s="19">
        <v>2016</v>
      </c>
      <c r="N138" s="19">
        <v>2016</v>
      </c>
      <c r="O138" s="19">
        <v>2015</v>
      </c>
      <c r="P138" s="19">
        <v>2015</v>
      </c>
      <c r="Q138" s="19">
        <v>2014</v>
      </c>
      <c r="R138" s="19">
        <v>2013</v>
      </c>
      <c r="S138" s="19">
        <v>2016</v>
      </c>
      <c r="T138" s="19">
        <v>2013</v>
      </c>
      <c r="U138" s="19">
        <v>2014</v>
      </c>
      <c r="V138" s="19">
        <v>2014</v>
      </c>
      <c r="W138" s="19">
        <v>2015</v>
      </c>
      <c r="X138" s="19">
        <v>2011</v>
      </c>
      <c r="Y138" s="19" t="s">
        <v>14</v>
      </c>
      <c r="Z138" s="19">
        <v>2014</v>
      </c>
      <c r="AA138" s="19">
        <v>2014</v>
      </c>
      <c r="AB138" s="19">
        <v>2014</v>
      </c>
      <c r="AC138" s="19">
        <v>2014</v>
      </c>
      <c r="AD138" s="19">
        <v>2015</v>
      </c>
      <c r="AE138" s="19">
        <v>2012</v>
      </c>
      <c r="AF138" s="19">
        <v>2014</v>
      </c>
      <c r="AG138" s="18">
        <v>2012</v>
      </c>
      <c r="AH138" s="19">
        <v>2014</v>
      </c>
      <c r="AI138" s="19">
        <v>2015</v>
      </c>
      <c r="AJ138" s="19">
        <v>2016</v>
      </c>
      <c r="AK138" s="20">
        <v>2015</v>
      </c>
      <c r="AL138" s="20">
        <v>2015</v>
      </c>
      <c r="AM138" s="19">
        <v>2015</v>
      </c>
      <c r="AN138" s="19">
        <v>2014</v>
      </c>
      <c r="AO138" s="19">
        <v>2014</v>
      </c>
      <c r="AP138" s="19">
        <v>2014</v>
      </c>
      <c r="AQ138" s="19">
        <v>2014</v>
      </c>
      <c r="AR138" s="19">
        <v>2015</v>
      </c>
      <c r="AS138" s="19">
        <v>2014</v>
      </c>
      <c r="AT138" s="19">
        <v>2015</v>
      </c>
      <c r="AU138" s="19">
        <v>2012</v>
      </c>
      <c r="AV138" s="19">
        <v>2008</v>
      </c>
      <c r="AW138" s="19">
        <v>2014</v>
      </c>
      <c r="AX138" s="19">
        <v>2014</v>
      </c>
      <c r="AY138" s="19">
        <v>2014</v>
      </c>
      <c r="AZ138" s="19">
        <v>2015</v>
      </c>
      <c r="BA138" s="19">
        <v>2015</v>
      </c>
      <c r="BB138" s="19">
        <v>2015</v>
      </c>
      <c r="BC138" s="19">
        <v>2015</v>
      </c>
      <c r="BD138" s="19">
        <v>2014</v>
      </c>
      <c r="BE138" s="19">
        <v>2014</v>
      </c>
      <c r="BF138" s="9"/>
    </row>
    <row r="139" spans="1:58" x14ac:dyDescent="0.25">
      <c r="A139" s="13" t="s">
        <v>7170</v>
      </c>
      <c r="B139" s="178" t="s">
        <v>7171</v>
      </c>
      <c r="C139" s="17">
        <v>2014</v>
      </c>
      <c r="D139" s="17">
        <v>2014</v>
      </c>
      <c r="E139" s="17">
        <v>2014</v>
      </c>
      <c r="F139" s="17">
        <v>2014</v>
      </c>
      <c r="G139" s="17">
        <v>2014</v>
      </c>
      <c r="H139" s="17">
        <v>2014</v>
      </c>
      <c r="I139" s="17">
        <v>2014</v>
      </c>
      <c r="J139" s="17">
        <v>2015</v>
      </c>
      <c r="K139" s="17">
        <v>2015</v>
      </c>
      <c r="L139" s="17">
        <v>2015</v>
      </c>
      <c r="M139" s="19">
        <v>2016</v>
      </c>
      <c r="N139" s="19">
        <v>2016</v>
      </c>
      <c r="O139" s="19">
        <v>2015</v>
      </c>
      <c r="P139" s="19">
        <v>2015</v>
      </c>
      <c r="Q139" s="19">
        <v>2014</v>
      </c>
      <c r="R139" s="19" t="s">
        <v>14</v>
      </c>
      <c r="S139" s="19">
        <v>2016</v>
      </c>
      <c r="T139" s="19">
        <v>2013</v>
      </c>
      <c r="U139" s="19">
        <v>2014</v>
      </c>
      <c r="V139" s="19" t="s">
        <v>14</v>
      </c>
      <c r="W139" s="19">
        <v>2015</v>
      </c>
      <c r="X139" s="19" t="s">
        <v>14</v>
      </c>
      <c r="Y139" s="19">
        <v>2012</v>
      </c>
      <c r="Z139" s="19">
        <v>2014</v>
      </c>
      <c r="AA139" s="19">
        <v>2014</v>
      </c>
      <c r="AB139" s="19">
        <v>2014</v>
      </c>
      <c r="AC139" s="19">
        <v>2014</v>
      </c>
      <c r="AD139" s="19">
        <v>2015</v>
      </c>
      <c r="AE139" s="19" t="s">
        <v>14</v>
      </c>
      <c r="AF139" s="19">
        <v>2014</v>
      </c>
      <c r="AG139" s="18">
        <v>2012</v>
      </c>
      <c r="AH139" s="19">
        <v>2014</v>
      </c>
      <c r="AI139" s="19">
        <v>2015</v>
      </c>
      <c r="AJ139" s="19">
        <v>2016</v>
      </c>
      <c r="AK139" s="20" t="s">
        <v>14</v>
      </c>
      <c r="AL139" s="20">
        <v>2015</v>
      </c>
      <c r="AM139" s="19">
        <v>2015</v>
      </c>
      <c r="AN139" s="19">
        <v>2014</v>
      </c>
      <c r="AO139" s="19">
        <v>2014</v>
      </c>
      <c r="AP139" s="19">
        <v>2014</v>
      </c>
      <c r="AQ139" s="19">
        <v>2014</v>
      </c>
      <c r="AR139" s="19">
        <v>2015</v>
      </c>
      <c r="AS139" s="19">
        <v>2014</v>
      </c>
      <c r="AT139" s="19">
        <v>2015</v>
      </c>
      <c r="AU139" s="19">
        <v>2012</v>
      </c>
      <c r="AV139" s="19">
        <v>2013</v>
      </c>
      <c r="AW139" s="19">
        <v>2014</v>
      </c>
      <c r="AX139" s="19">
        <v>2014</v>
      </c>
      <c r="AY139" s="19">
        <v>2014</v>
      </c>
      <c r="AZ139" s="19">
        <v>2015</v>
      </c>
      <c r="BA139" s="19">
        <v>2015</v>
      </c>
      <c r="BB139" s="19">
        <v>2015</v>
      </c>
      <c r="BC139" s="19">
        <v>2015</v>
      </c>
      <c r="BD139" s="19">
        <v>2014</v>
      </c>
      <c r="BE139" s="19">
        <v>2014</v>
      </c>
      <c r="BF139" s="9"/>
    </row>
    <row r="140" spans="1:58" x14ac:dyDescent="0.25">
      <c r="A140" s="13" t="s">
        <v>7173</v>
      </c>
      <c r="B140" s="178" t="s">
        <v>7174</v>
      </c>
      <c r="C140" s="17">
        <v>2014</v>
      </c>
      <c r="D140" s="17">
        <v>2014</v>
      </c>
      <c r="E140" s="17">
        <v>2014</v>
      </c>
      <c r="F140" s="17">
        <v>2014</v>
      </c>
      <c r="G140" s="17">
        <v>2014</v>
      </c>
      <c r="H140" s="17">
        <v>2014</v>
      </c>
      <c r="I140" s="17">
        <v>2014</v>
      </c>
      <c r="J140" s="17">
        <v>2015</v>
      </c>
      <c r="K140" s="17">
        <v>2015</v>
      </c>
      <c r="L140" s="17">
        <v>2015</v>
      </c>
      <c r="M140" s="19">
        <v>2016</v>
      </c>
      <c r="N140" s="19">
        <v>2016</v>
      </c>
      <c r="O140" s="19">
        <v>2015</v>
      </c>
      <c r="P140" s="19">
        <v>2015</v>
      </c>
      <c r="Q140" s="19">
        <v>2014</v>
      </c>
      <c r="R140" s="19" t="s">
        <v>14</v>
      </c>
      <c r="S140" s="19">
        <v>2016</v>
      </c>
      <c r="T140" s="19">
        <v>2013</v>
      </c>
      <c r="U140" s="19">
        <v>2014</v>
      </c>
      <c r="V140" s="19" t="s">
        <v>14</v>
      </c>
      <c r="W140" s="19">
        <v>2015</v>
      </c>
      <c r="X140" s="19" t="s">
        <v>14</v>
      </c>
      <c r="Y140" s="19">
        <v>2012</v>
      </c>
      <c r="Z140" s="19">
        <v>2014</v>
      </c>
      <c r="AA140" s="19">
        <v>2014</v>
      </c>
      <c r="AB140" s="19" t="s">
        <v>14</v>
      </c>
      <c r="AC140" s="19">
        <v>2014</v>
      </c>
      <c r="AD140" s="19">
        <v>2015</v>
      </c>
      <c r="AE140" s="19" t="s">
        <v>14</v>
      </c>
      <c r="AF140" s="19">
        <v>2014</v>
      </c>
      <c r="AG140" s="18">
        <v>2012</v>
      </c>
      <c r="AH140" s="19">
        <v>2014</v>
      </c>
      <c r="AI140" s="19">
        <v>2015</v>
      </c>
      <c r="AJ140" s="19">
        <v>2016</v>
      </c>
      <c r="AK140" s="20" t="s">
        <v>14</v>
      </c>
      <c r="AL140" s="20">
        <v>2015</v>
      </c>
      <c r="AM140" s="19">
        <v>2015</v>
      </c>
      <c r="AN140" s="19">
        <v>2014</v>
      </c>
      <c r="AO140" s="19">
        <v>2014</v>
      </c>
      <c r="AP140" s="19">
        <v>2014</v>
      </c>
      <c r="AQ140" s="19">
        <v>2014</v>
      </c>
      <c r="AR140" s="19">
        <v>2015</v>
      </c>
      <c r="AS140" s="19">
        <v>2014</v>
      </c>
      <c r="AT140" s="19">
        <v>2015</v>
      </c>
      <c r="AU140" s="19">
        <v>2012</v>
      </c>
      <c r="AV140" s="19">
        <v>2011</v>
      </c>
      <c r="AW140" s="19">
        <v>2014</v>
      </c>
      <c r="AX140" s="19">
        <v>2014</v>
      </c>
      <c r="AY140" s="19">
        <v>2014</v>
      </c>
      <c r="AZ140" s="19">
        <v>2015</v>
      </c>
      <c r="BA140" s="19">
        <v>2015</v>
      </c>
      <c r="BB140" s="19">
        <v>2015</v>
      </c>
      <c r="BC140" s="19">
        <v>2015</v>
      </c>
      <c r="BD140" s="19">
        <v>2014</v>
      </c>
      <c r="BE140" s="19">
        <v>2014</v>
      </c>
      <c r="BF140" s="9"/>
    </row>
    <row r="141" spans="1:58" x14ac:dyDescent="0.25">
      <c r="A141" s="13" t="s">
        <v>7178</v>
      </c>
      <c r="B141" s="178" t="s">
        <v>7179</v>
      </c>
      <c r="C141" s="17">
        <v>2014</v>
      </c>
      <c r="D141" s="17">
        <v>2014</v>
      </c>
      <c r="E141" s="17">
        <v>2014</v>
      </c>
      <c r="F141" s="17">
        <v>2014</v>
      </c>
      <c r="G141" s="17">
        <v>2014</v>
      </c>
      <c r="H141" s="17">
        <v>2014</v>
      </c>
      <c r="I141" s="17">
        <v>2014</v>
      </c>
      <c r="J141" s="17">
        <v>2015</v>
      </c>
      <c r="K141" s="17">
        <v>2015</v>
      </c>
      <c r="L141" s="17">
        <v>2015</v>
      </c>
      <c r="M141" s="19">
        <v>2016</v>
      </c>
      <c r="N141" s="19">
        <v>2016</v>
      </c>
      <c r="O141" s="19">
        <v>2015</v>
      </c>
      <c r="P141" s="19">
        <v>2015</v>
      </c>
      <c r="Q141" s="19">
        <v>2014</v>
      </c>
      <c r="R141" s="19" t="s">
        <v>14</v>
      </c>
      <c r="S141" s="19">
        <v>2016</v>
      </c>
      <c r="T141" s="19">
        <v>2013</v>
      </c>
      <c r="U141" s="19">
        <v>2014</v>
      </c>
      <c r="V141" s="19" t="s">
        <v>14</v>
      </c>
      <c r="W141" s="19">
        <v>2015</v>
      </c>
      <c r="X141" s="19" t="s">
        <v>14</v>
      </c>
      <c r="Y141" s="19">
        <v>2010</v>
      </c>
      <c r="Z141" s="19">
        <v>2014</v>
      </c>
      <c r="AA141" s="19">
        <v>2014</v>
      </c>
      <c r="AB141" s="19" t="s">
        <v>14</v>
      </c>
      <c r="AC141" s="19">
        <v>2014</v>
      </c>
      <c r="AD141" s="19">
        <v>2015</v>
      </c>
      <c r="AE141" s="19" t="s">
        <v>14</v>
      </c>
      <c r="AF141" s="19">
        <v>2014</v>
      </c>
      <c r="AG141" s="18" t="s">
        <v>14</v>
      </c>
      <c r="AH141" s="19">
        <v>2014</v>
      </c>
      <c r="AI141" s="19">
        <v>2015</v>
      </c>
      <c r="AJ141" s="19">
        <v>2016</v>
      </c>
      <c r="AK141" s="20" t="s">
        <v>14</v>
      </c>
      <c r="AL141" s="20">
        <v>2015</v>
      </c>
      <c r="AM141" s="19">
        <v>2015</v>
      </c>
      <c r="AN141" s="19">
        <v>2014</v>
      </c>
      <c r="AO141" s="19">
        <v>2014</v>
      </c>
      <c r="AP141" s="19">
        <v>2014</v>
      </c>
      <c r="AQ141" s="19">
        <v>2014</v>
      </c>
      <c r="AR141" s="19">
        <v>2015</v>
      </c>
      <c r="AS141" s="19">
        <v>2014</v>
      </c>
      <c r="AT141" s="19">
        <v>2015</v>
      </c>
      <c r="AU141" s="19">
        <v>2012</v>
      </c>
      <c r="AV141" s="19">
        <v>2014</v>
      </c>
      <c r="AW141" s="19">
        <v>2014</v>
      </c>
      <c r="AX141" s="19">
        <v>2014</v>
      </c>
      <c r="AY141" s="19">
        <v>2014</v>
      </c>
      <c r="AZ141" s="19">
        <v>2015</v>
      </c>
      <c r="BA141" s="19">
        <v>2015</v>
      </c>
      <c r="BB141" s="19">
        <v>2015</v>
      </c>
      <c r="BC141" s="19">
        <v>2015</v>
      </c>
      <c r="BD141" s="19">
        <v>2014</v>
      </c>
      <c r="BE141" s="19">
        <v>2014</v>
      </c>
      <c r="BF141" s="9"/>
    </row>
    <row r="142" spans="1:58" x14ac:dyDescent="0.25">
      <c r="A142" s="13" t="s">
        <v>7182</v>
      </c>
      <c r="B142" s="178" t="s">
        <v>7183</v>
      </c>
      <c r="C142" s="17">
        <v>2014</v>
      </c>
      <c r="D142" s="17">
        <v>2014</v>
      </c>
      <c r="E142" s="17">
        <v>2014</v>
      </c>
      <c r="F142" s="17">
        <v>2014</v>
      </c>
      <c r="G142" s="17">
        <v>2014</v>
      </c>
      <c r="H142" s="17">
        <v>2014</v>
      </c>
      <c r="I142" s="17">
        <v>2014</v>
      </c>
      <c r="J142" s="17">
        <v>2015</v>
      </c>
      <c r="K142" s="17">
        <v>2015</v>
      </c>
      <c r="L142" s="17">
        <v>2015</v>
      </c>
      <c r="M142" s="19">
        <v>2016</v>
      </c>
      <c r="N142" s="19">
        <v>2016</v>
      </c>
      <c r="O142" s="19">
        <v>2015</v>
      </c>
      <c r="P142" s="19">
        <v>2015</v>
      </c>
      <c r="Q142" s="19">
        <v>2014</v>
      </c>
      <c r="R142" s="19" t="s">
        <v>14</v>
      </c>
      <c r="S142" s="19">
        <v>2016</v>
      </c>
      <c r="T142" s="19">
        <v>2013</v>
      </c>
      <c r="U142" s="19">
        <v>2014</v>
      </c>
      <c r="V142" s="19" t="s">
        <v>14</v>
      </c>
      <c r="W142" s="19">
        <v>2015</v>
      </c>
      <c r="X142" s="19" t="s">
        <v>14</v>
      </c>
      <c r="Y142" s="19">
        <v>2012</v>
      </c>
      <c r="Z142" s="19">
        <v>2014</v>
      </c>
      <c r="AA142" s="19">
        <v>2014</v>
      </c>
      <c r="AB142" s="19">
        <v>2013</v>
      </c>
      <c r="AC142" s="19">
        <v>2014</v>
      </c>
      <c r="AD142" s="19">
        <v>2015</v>
      </c>
      <c r="AE142" s="19" t="s">
        <v>14</v>
      </c>
      <c r="AF142" s="19">
        <v>2014</v>
      </c>
      <c r="AG142" s="18">
        <v>2012</v>
      </c>
      <c r="AH142" s="19">
        <v>2014</v>
      </c>
      <c r="AI142" s="19">
        <v>2015</v>
      </c>
      <c r="AJ142" s="19">
        <v>2016</v>
      </c>
      <c r="AK142" s="20" t="s">
        <v>14</v>
      </c>
      <c r="AL142" s="20">
        <v>2015</v>
      </c>
      <c r="AM142" s="19">
        <v>2015</v>
      </c>
      <c r="AN142" s="19">
        <v>2014</v>
      </c>
      <c r="AO142" s="19">
        <v>2014</v>
      </c>
      <c r="AP142" s="19">
        <v>2014</v>
      </c>
      <c r="AQ142" s="19">
        <v>2014</v>
      </c>
      <c r="AR142" s="19">
        <v>2015</v>
      </c>
      <c r="AS142" s="19">
        <v>2014</v>
      </c>
      <c r="AT142" s="19">
        <v>2015</v>
      </c>
      <c r="AU142" s="19">
        <v>2012</v>
      </c>
      <c r="AV142" s="19">
        <v>2011</v>
      </c>
      <c r="AW142" s="19">
        <v>2014</v>
      </c>
      <c r="AX142" s="19">
        <v>2014</v>
      </c>
      <c r="AY142" s="19">
        <v>2014</v>
      </c>
      <c r="AZ142" s="19">
        <v>2015</v>
      </c>
      <c r="BA142" s="19">
        <v>2015</v>
      </c>
      <c r="BB142" s="19">
        <v>2015</v>
      </c>
      <c r="BC142" s="19">
        <v>2015</v>
      </c>
      <c r="BD142" s="19">
        <v>2014</v>
      </c>
      <c r="BE142" s="19">
        <v>2014</v>
      </c>
      <c r="BF142" s="9"/>
    </row>
    <row r="143" spans="1:58" x14ac:dyDescent="0.25">
      <c r="A143" s="13" t="s">
        <v>7813</v>
      </c>
      <c r="B143" s="178" t="s">
        <v>7185</v>
      </c>
      <c r="C143" s="17">
        <v>2014</v>
      </c>
      <c r="D143" s="17">
        <v>2014</v>
      </c>
      <c r="E143" s="17">
        <v>2014</v>
      </c>
      <c r="F143" s="17">
        <v>2014</v>
      </c>
      <c r="G143" s="17">
        <v>2014</v>
      </c>
      <c r="H143" s="17">
        <v>2014</v>
      </c>
      <c r="I143" s="17">
        <v>2014</v>
      </c>
      <c r="J143" s="17">
        <v>2015</v>
      </c>
      <c r="K143" s="17">
        <v>2015</v>
      </c>
      <c r="L143" s="17">
        <v>2015</v>
      </c>
      <c r="M143" s="19">
        <v>2016</v>
      </c>
      <c r="N143" s="19">
        <v>2016</v>
      </c>
      <c r="O143" s="19">
        <v>2015</v>
      </c>
      <c r="P143" s="19">
        <v>2015</v>
      </c>
      <c r="Q143" s="19">
        <v>2014</v>
      </c>
      <c r="R143" s="19" t="s">
        <v>14</v>
      </c>
      <c r="S143" s="19">
        <v>2016</v>
      </c>
      <c r="T143" s="19">
        <v>2013</v>
      </c>
      <c r="U143" s="19">
        <v>2014</v>
      </c>
      <c r="V143" s="19" t="s">
        <v>14</v>
      </c>
      <c r="W143" s="19">
        <v>2015</v>
      </c>
      <c r="X143" s="19" t="s">
        <v>14</v>
      </c>
      <c r="Y143" s="19">
        <v>2010</v>
      </c>
      <c r="Z143" s="19">
        <v>2014</v>
      </c>
      <c r="AA143" s="19">
        <v>2014</v>
      </c>
      <c r="AB143" s="19" t="s">
        <v>14</v>
      </c>
      <c r="AC143" s="19">
        <v>2014</v>
      </c>
      <c r="AD143" s="19">
        <v>2015</v>
      </c>
      <c r="AE143" s="19" t="s">
        <v>14</v>
      </c>
      <c r="AF143" s="19">
        <v>2014</v>
      </c>
      <c r="AG143" s="18">
        <v>2012</v>
      </c>
      <c r="AH143" s="19">
        <v>2014</v>
      </c>
      <c r="AI143" s="19">
        <v>2015</v>
      </c>
      <c r="AJ143" s="19">
        <v>2016</v>
      </c>
      <c r="AK143" s="20">
        <v>2015</v>
      </c>
      <c r="AL143" s="20">
        <v>2015</v>
      </c>
      <c r="AM143" s="19">
        <v>2015</v>
      </c>
      <c r="AN143" s="19">
        <v>2014</v>
      </c>
      <c r="AO143" s="19">
        <v>2014</v>
      </c>
      <c r="AP143" s="19">
        <v>2014</v>
      </c>
      <c r="AQ143" s="19">
        <v>2014</v>
      </c>
      <c r="AR143" s="19" t="s">
        <v>14</v>
      </c>
      <c r="AS143" s="19">
        <v>2014</v>
      </c>
      <c r="AT143" s="19">
        <v>2015</v>
      </c>
      <c r="AU143" s="19">
        <v>2012</v>
      </c>
      <c r="AV143" s="19">
        <v>2010</v>
      </c>
      <c r="AW143" s="19">
        <v>2014</v>
      </c>
      <c r="AX143" s="19">
        <v>2014</v>
      </c>
      <c r="AY143" s="19">
        <v>2014</v>
      </c>
      <c r="AZ143" s="19">
        <v>2015</v>
      </c>
      <c r="BA143" s="19">
        <v>2015</v>
      </c>
      <c r="BB143" s="19">
        <v>2015</v>
      </c>
      <c r="BC143" s="19">
        <v>2015</v>
      </c>
      <c r="BD143" s="19">
        <v>2014</v>
      </c>
      <c r="BE143" s="19">
        <v>2014</v>
      </c>
      <c r="BF143" s="9"/>
    </row>
    <row r="144" spans="1:58" x14ac:dyDescent="0.25">
      <c r="A144" s="13" t="s">
        <v>645</v>
      </c>
      <c r="B144" s="178" t="s">
        <v>7186</v>
      </c>
      <c r="C144" s="17">
        <v>2014</v>
      </c>
      <c r="D144" s="17">
        <v>2014</v>
      </c>
      <c r="E144" s="17">
        <v>2014</v>
      </c>
      <c r="F144" s="17">
        <v>2014</v>
      </c>
      <c r="G144" s="17">
        <v>2014</v>
      </c>
      <c r="H144" s="17">
        <v>2014</v>
      </c>
      <c r="I144" s="17">
        <v>2014</v>
      </c>
      <c r="J144" s="17">
        <v>2015</v>
      </c>
      <c r="K144" s="17">
        <v>2015</v>
      </c>
      <c r="L144" s="17">
        <v>2015</v>
      </c>
      <c r="M144" s="19">
        <v>2016</v>
      </c>
      <c r="N144" s="19">
        <v>2016</v>
      </c>
      <c r="O144" s="19">
        <v>2015</v>
      </c>
      <c r="P144" s="19">
        <v>2015</v>
      </c>
      <c r="Q144" s="19">
        <v>2014</v>
      </c>
      <c r="R144" s="19">
        <v>2010</v>
      </c>
      <c r="S144" s="19">
        <v>2016</v>
      </c>
      <c r="T144" s="19">
        <v>2013</v>
      </c>
      <c r="U144" s="19">
        <v>2014</v>
      </c>
      <c r="V144" s="19">
        <v>2014</v>
      </c>
      <c r="W144" s="19">
        <v>2015</v>
      </c>
      <c r="X144" s="19">
        <v>2010</v>
      </c>
      <c r="Y144" s="19">
        <v>2010</v>
      </c>
      <c r="Z144" s="19">
        <v>2014</v>
      </c>
      <c r="AA144" s="19">
        <v>2014</v>
      </c>
      <c r="AB144" s="19">
        <v>2014</v>
      </c>
      <c r="AC144" s="19">
        <v>2014</v>
      </c>
      <c r="AD144" s="19">
        <v>2015</v>
      </c>
      <c r="AE144" s="19">
        <v>2012</v>
      </c>
      <c r="AF144" s="19">
        <v>2014</v>
      </c>
      <c r="AG144" s="18">
        <v>2011</v>
      </c>
      <c r="AH144" s="19">
        <v>2014</v>
      </c>
      <c r="AI144" s="19">
        <v>2015</v>
      </c>
      <c r="AJ144" s="19">
        <v>2016</v>
      </c>
      <c r="AK144" s="20" t="s">
        <v>14</v>
      </c>
      <c r="AL144" s="20">
        <v>2016</v>
      </c>
      <c r="AM144" s="19">
        <v>2015</v>
      </c>
      <c r="AN144" s="19">
        <v>2014</v>
      </c>
      <c r="AO144" s="19">
        <v>2014</v>
      </c>
      <c r="AP144" s="19">
        <v>2013</v>
      </c>
      <c r="AQ144" s="19">
        <v>2013</v>
      </c>
      <c r="AR144" s="19">
        <v>2015</v>
      </c>
      <c r="AS144" s="19">
        <v>2014</v>
      </c>
      <c r="AT144" s="19">
        <v>2015</v>
      </c>
      <c r="AU144" s="19">
        <v>2012</v>
      </c>
      <c r="AV144" s="19">
        <v>2012</v>
      </c>
      <c r="AW144" s="19">
        <v>2014</v>
      </c>
      <c r="AX144" s="19">
        <v>2014</v>
      </c>
      <c r="AY144" s="19">
        <v>2014</v>
      </c>
      <c r="AZ144" s="19">
        <v>2015</v>
      </c>
      <c r="BA144" s="19">
        <v>2015</v>
      </c>
      <c r="BB144" s="19">
        <v>2015</v>
      </c>
      <c r="BC144" s="19">
        <v>2015</v>
      </c>
      <c r="BD144" s="19">
        <v>2014</v>
      </c>
      <c r="BE144" s="19">
        <v>2014</v>
      </c>
      <c r="BF144" s="9"/>
    </row>
    <row r="145" spans="1:58" x14ac:dyDescent="0.25">
      <c r="A145" s="13" t="s">
        <v>7814</v>
      </c>
      <c r="B145" s="178" t="s">
        <v>7096</v>
      </c>
      <c r="C145" s="17">
        <v>2014</v>
      </c>
      <c r="D145" s="17">
        <v>2014</v>
      </c>
      <c r="E145" s="17">
        <v>2014</v>
      </c>
      <c r="F145" s="17">
        <v>2014</v>
      </c>
      <c r="G145" s="17">
        <v>2014</v>
      </c>
      <c r="H145" s="17">
        <v>2014</v>
      </c>
      <c r="I145" s="17">
        <v>2014</v>
      </c>
      <c r="J145" s="17">
        <v>2015</v>
      </c>
      <c r="K145" s="17">
        <v>2015</v>
      </c>
      <c r="L145" s="17">
        <v>2015</v>
      </c>
      <c r="M145" s="19">
        <v>2016</v>
      </c>
      <c r="N145" s="19">
        <v>2016</v>
      </c>
      <c r="O145" s="19">
        <v>2015</v>
      </c>
      <c r="P145" s="19">
        <v>2015</v>
      </c>
      <c r="Q145" s="19">
        <v>2014</v>
      </c>
      <c r="R145" s="19" t="s">
        <v>14</v>
      </c>
      <c r="S145" s="19">
        <v>2016</v>
      </c>
      <c r="T145" s="19">
        <v>2013</v>
      </c>
      <c r="U145" s="19">
        <v>2014</v>
      </c>
      <c r="V145" s="19" t="s">
        <v>14</v>
      </c>
      <c r="W145" s="19">
        <v>2015</v>
      </c>
      <c r="X145" s="19" t="s">
        <v>14</v>
      </c>
      <c r="Y145" s="19" t="s">
        <v>14</v>
      </c>
      <c r="Z145" s="19">
        <v>2014</v>
      </c>
      <c r="AA145" s="19">
        <v>2014</v>
      </c>
      <c r="AB145" s="19" t="s">
        <v>14</v>
      </c>
      <c r="AC145" s="19">
        <v>2014</v>
      </c>
      <c r="AD145" s="19">
        <v>2015</v>
      </c>
      <c r="AE145" s="19" t="s">
        <v>14</v>
      </c>
      <c r="AF145" s="19" t="s">
        <v>14</v>
      </c>
      <c r="AG145" s="18" t="s">
        <v>14</v>
      </c>
      <c r="AH145" s="19">
        <v>2014</v>
      </c>
      <c r="AI145" s="19">
        <v>2015</v>
      </c>
      <c r="AJ145" s="19">
        <v>2016</v>
      </c>
      <c r="AK145" s="20" t="s">
        <v>14</v>
      </c>
      <c r="AL145" s="20">
        <v>2015</v>
      </c>
      <c r="AM145" s="19">
        <v>2015</v>
      </c>
      <c r="AN145" s="19">
        <v>2014</v>
      </c>
      <c r="AO145" s="19">
        <v>2014</v>
      </c>
      <c r="AP145" s="19">
        <v>2014</v>
      </c>
      <c r="AQ145" s="19" t="s">
        <v>14</v>
      </c>
      <c r="AR145" s="19">
        <v>2015</v>
      </c>
      <c r="AS145" s="19">
        <v>2014</v>
      </c>
      <c r="AT145" s="19" t="s">
        <v>14</v>
      </c>
      <c r="AU145" s="19">
        <v>2012</v>
      </c>
      <c r="AV145" s="19" t="s">
        <v>14</v>
      </c>
      <c r="AW145" s="19">
        <v>2014</v>
      </c>
      <c r="AX145" s="19">
        <v>2014</v>
      </c>
      <c r="AY145" s="19">
        <v>2014</v>
      </c>
      <c r="AZ145" s="19">
        <v>2007</v>
      </c>
      <c r="BA145" s="19">
        <v>2015</v>
      </c>
      <c r="BB145" s="19">
        <v>2015</v>
      </c>
      <c r="BC145" s="19">
        <v>2015</v>
      </c>
      <c r="BD145" s="19">
        <v>2014</v>
      </c>
      <c r="BE145" s="19">
        <v>2014</v>
      </c>
      <c r="BF145" s="9"/>
    </row>
    <row r="146" spans="1:58" x14ac:dyDescent="0.25">
      <c r="A146" s="13" t="s">
        <v>7107</v>
      </c>
      <c r="B146" s="178" t="s">
        <v>7108</v>
      </c>
      <c r="C146" s="17">
        <v>2014</v>
      </c>
      <c r="D146" s="17">
        <v>2014</v>
      </c>
      <c r="E146" s="17">
        <v>2014</v>
      </c>
      <c r="F146" s="17">
        <v>2014</v>
      </c>
      <c r="G146" s="17">
        <v>2014</v>
      </c>
      <c r="H146" s="17">
        <v>2014</v>
      </c>
      <c r="I146" s="17">
        <v>2014</v>
      </c>
      <c r="J146" s="17">
        <v>2015</v>
      </c>
      <c r="K146" s="17">
        <v>2015</v>
      </c>
      <c r="L146" s="17">
        <v>2015</v>
      </c>
      <c r="M146" s="19">
        <v>2016</v>
      </c>
      <c r="N146" s="19">
        <v>2016</v>
      </c>
      <c r="O146" s="19">
        <v>2015</v>
      </c>
      <c r="P146" s="19">
        <v>2015</v>
      </c>
      <c r="Q146" s="19">
        <v>2014</v>
      </c>
      <c r="R146" s="19">
        <v>2012</v>
      </c>
      <c r="S146" s="19">
        <v>2016</v>
      </c>
      <c r="T146" s="19">
        <v>2013</v>
      </c>
      <c r="U146" s="19">
        <v>2014</v>
      </c>
      <c r="V146" s="19">
        <v>2014</v>
      </c>
      <c r="W146" s="19">
        <v>2015</v>
      </c>
      <c r="X146" s="19">
        <v>2012</v>
      </c>
      <c r="Y146" s="19">
        <v>2012</v>
      </c>
      <c r="Z146" s="19">
        <v>2014</v>
      </c>
      <c r="AA146" s="19">
        <v>2014</v>
      </c>
      <c r="AB146" s="19" t="s">
        <v>14</v>
      </c>
      <c r="AC146" s="19">
        <v>2014</v>
      </c>
      <c r="AD146" s="19">
        <v>2015</v>
      </c>
      <c r="AE146" s="19" t="s">
        <v>14</v>
      </c>
      <c r="AF146" s="19" t="s">
        <v>14</v>
      </c>
      <c r="AG146" s="18" t="s">
        <v>14</v>
      </c>
      <c r="AH146" s="19">
        <v>2014</v>
      </c>
      <c r="AI146" s="19">
        <v>2015</v>
      </c>
      <c r="AJ146" s="19">
        <v>2016</v>
      </c>
      <c r="AK146" s="20" t="s">
        <v>14</v>
      </c>
      <c r="AL146" s="20">
        <v>2015</v>
      </c>
      <c r="AM146" s="19">
        <v>2015</v>
      </c>
      <c r="AN146" s="19">
        <v>2014</v>
      </c>
      <c r="AO146" s="19">
        <v>2014</v>
      </c>
      <c r="AP146" s="19">
        <v>2014</v>
      </c>
      <c r="AQ146" s="19">
        <v>2014</v>
      </c>
      <c r="AR146" s="19">
        <v>2009</v>
      </c>
      <c r="AS146" s="19">
        <v>2014</v>
      </c>
      <c r="AT146" s="19">
        <v>2013</v>
      </c>
      <c r="AU146" s="19">
        <v>2012</v>
      </c>
      <c r="AV146" s="19" t="s">
        <v>14</v>
      </c>
      <c r="AW146" s="19">
        <v>2014</v>
      </c>
      <c r="AX146" s="19">
        <v>2014</v>
      </c>
      <c r="AY146" s="19">
        <v>2014</v>
      </c>
      <c r="AZ146" s="19">
        <v>2015</v>
      </c>
      <c r="BA146" s="19">
        <v>2015</v>
      </c>
      <c r="BB146" s="19">
        <v>2015</v>
      </c>
      <c r="BC146" s="19">
        <v>2015</v>
      </c>
      <c r="BD146" s="19">
        <v>2014</v>
      </c>
      <c r="BE146" s="19">
        <v>2014</v>
      </c>
      <c r="BF146" s="9"/>
    </row>
    <row r="147" spans="1:58" x14ac:dyDescent="0.25">
      <c r="A147" s="13" t="s">
        <v>7815</v>
      </c>
      <c r="B147" s="178" t="s">
        <v>7243</v>
      </c>
      <c r="C147" s="17">
        <v>2014</v>
      </c>
      <c r="D147" s="17">
        <v>2014</v>
      </c>
      <c r="E147" s="17">
        <v>2014</v>
      </c>
      <c r="F147" s="17">
        <v>2014</v>
      </c>
      <c r="G147" s="17">
        <v>2014</v>
      </c>
      <c r="H147" s="17">
        <v>2014</v>
      </c>
      <c r="I147" s="17">
        <v>2014</v>
      </c>
      <c r="J147" s="17">
        <v>2015</v>
      </c>
      <c r="K147" s="17">
        <v>2015</v>
      </c>
      <c r="L147" s="17">
        <v>2015</v>
      </c>
      <c r="M147" s="19">
        <v>2016</v>
      </c>
      <c r="N147" s="19">
        <v>2016</v>
      </c>
      <c r="O147" s="19">
        <v>2015</v>
      </c>
      <c r="P147" s="19">
        <v>2015</v>
      </c>
      <c r="Q147" s="19">
        <v>2014</v>
      </c>
      <c r="R147" s="19" t="s">
        <v>14</v>
      </c>
      <c r="S147" s="19">
        <v>2016</v>
      </c>
      <c r="T147" s="19">
        <v>2013</v>
      </c>
      <c r="U147" s="19">
        <v>2014</v>
      </c>
      <c r="V147" s="19">
        <v>2014</v>
      </c>
      <c r="W147" s="19">
        <v>2015</v>
      </c>
      <c r="X147" s="19" t="s">
        <v>14</v>
      </c>
      <c r="Y147" s="19">
        <v>2012</v>
      </c>
      <c r="Z147" s="19">
        <v>2014</v>
      </c>
      <c r="AA147" s="19">
        <v>2014</v>
      </c>
      <c r="AB147" s="19" t="s">
        <v>14</v>
      </c>
      <c r="AC147" s="19">
        <v>2014</v>
      </c>
      <c r="AD147" s="19">
        <v>2015</v>
      </c>
      <c r="AE147" s="19" t="s">
        <v>14</v>
      </c>
      <c r="AF147" s="19" t="s">
        <v>14</v>
      </c>
      <c r="AG147" s="18" t="s">
        <v>14</v>
      </c>
      <c r="AH147" s="19">
        <v>2014</v>
      </c>
      <c r="AI147" s="19">
        <v>2015</v>
      </c>
      <c r="AJ147" s="19">
        <v>2016</v>
      </c>
      <c r="AK147" s="20" t="s">
        <v>14</v>
      </c>
      <c r="AL147" s="20">
        <v>2015</v>
      </c>
      <c r="AM147" s="19">
        <v>2015</v>
      </c>
      <c r="AN147" s="19">
        <v>2014</v>
      </c>
      <c r="AO147" s="19">
        <v>2014</v>
      </c>
      <c r="AP147" s="19">
        <v>2014</v>
      </c>
      <c r="AQ147" s="19">
        <v>2014</v>
      </c>
      <c r="AR147" s="19" t="s">
        <v>14</v>
      </c>
      <c r="AS147" s="19">
        <v>2014</v>
      </c>
      <c r="AT147" s="19">
        <v>2015</v>
      </c>
      <c r="AU147" s="19">
        <v>2012</v>
      </c>
      <c r="AV147" s="19" t="s">
        <v>14</v>
      </c>
      <c r="AW147" s="19">
        <v>2014</v>
      </c>
      <c r="AX147" s="19">
        <v>2014</v>
      </c>
      <c r="AY147" s="19">
        <v>2014</v>
      </c>
      <c r="AZ147" s="19">
        <v>2007</v>
      </c>
      <c r="BA147" s="19">
        <v>2015</v>
      </c>
      <c r="BB147" s="19">
        <v>2015</v>
      </c>
      <c r="BC147" s="19">
        <v>2015</v>
      </c>
      <c r="BD147" s="19">
        <v>2014</v>
      </c>
      <c r="BE147" s="19">
        <v>2014</v>
      </c>
      <c r="BF147" s="9"/>
    </row>
    <row r="148" spans="1:58" x14ac:dyDescent="0.25">
      <c r="A148" s="13" t="s">
        <v>7249</v>
      </c>
      <c r="B148" s="178" t="s">
        <v>7250</v>
      </c>
      <c r="C148" s="17">
        <v>2014</v>
      </c>
      <c r="D148" s="17">
        <v>2014</v>
      </c>
      <c r="E148" s="17">
        <v>2014</v>
      </c>
      <c r="F148" s="17">
        <v>2014</v>
      </c>
      <c r="G148" s="17">
        <v>2014</v>
      </c>
      <c r="H148" s="17">
        <v>2014</v>
      </c>
      <c r="I148" s="17">
        <v>2014</v>
      </c>
      <c r="J148" s="17">
        <v>2015</v>
      </c>
      <c r="K148" s="17">
        <v>2015</v>
      </c>
      <c r="L148" s="17">
        <v>2015</v>
      </c>
      <c r="M148" s="19">
        <v>2016</v>
      </c>
      <c r="N148" s="19">
        <v>2016</v>
      </c>
      <c r="O148" s="19">
        <v>2015</v>
      </c>
      <c r="P148" s="19">
        <v>2015</v>
      </c>
      <c r="Q148" s="19">
        <v>2014</v>
      </c>
      <c r="R148" s="19" t="s">
        <v>14</v>
      </c>
      <c r="S148" s="19">
        <v>2016</v>
      </c>
      <c r="T148" s="19">
        <v>2013</v>
      </c>
      <c r="U148" s="19">
        <v>2014</v>
      </c>
      <c r="V148" s="19">
        <v>2014</v>
      </c>
      <c r="W148" s="19">
        <v>2015</v>
      </c>
      <c r="X148" s="19">
        <v>2014</v>
      </c>
      <c r="Y148" s="19">
        <v>2010</v>
      </c>
      <c r="Z148" s="19">
        <v>2014</v>
      </c>
      <c r="AA148" s="19">
        <v>2014</v>
      </c>
      <c r="AB148" s="19" t="s">
        <v>14</v>
      </c>
      <c r="AC148" s="19">
        <v>2014</v>
      </c>
      <c r="AD148" s="19">
        <v>2015</v>
      </c>
      <c r="AE148" s="19" t="s">
        <v>14</v>
      </c>
      <c r="AF148" s="19">
        <v>2014</v>
      </c>
      <c r="AG148" s="18">
        <v>2008</v>
      </c>
      <c r="AH148" s="19">
        <v>2014</v>
      </c>
      <c r="AI148" s="19">
        <v>2015</v>
      </c>
      <c r="AJ148" s="19">
        <v>2016</v>
      </c>
      <c r="AK148" s="20" t="s">
        <v>14</v>
      </c>
      <c r="AL148" s="20" t="s">
        <v>14</v>
      </c>
      <c r="AM148" s="19">
        <v>2015</v>
      </c>
      <c r="AN148" s="19">
        <v>2014</v>
      </c>
      <c r="AO148" s="19">
        <v>2014</v>
      </c>
      <c r="AP148" s="19" t="s">
        <v>14</v>
      </c>
      <c r="AQ148" s="19" t="s">
        <v>14</v>
      </c>
      <c r="AR148" s="19">
        <v>2011</v>
      </c>
      <c r="AS148" s="19">
        <v>2014</v>
      </c>
      <c r="AT148" s="19">
        <v>2015</v>
      </c>
      <c r="AU148" s="19">
        <v>2012</v>
      </c>
      <c r="AV148" s="19">
        <v>2011</v>
      </c>
      <c r="AW148" s="19">
        <v>2014</v>
      </c>
      <c r="AX148" s="19">
        <v>2014</v>
      </c>
      <c r="AY148" s="19">
        <v>2014</v>
      </c>
      <c r="AZ148" s="19">
        <v>2015</v>
      </c>
      <c r="BA148" s="19">
        <v>2015</v>
      </c>
      <c r="BB148" s="19">
        <v>2015</v>
      </c>
      <c r="BC148" s="19">
        <v>2015</v>
      </c>
      <c r="BD148" s="19">
        <v>2014</v>
      </c>
      <c r="BE148" s="19">
        <v>2014</v>
      </c>
      <c r="BF148" s="9"/>
    </row>
    <row r="149" spans="1:58" x14ac:dyDescent="0.25">
      <c r="A149" s="13" t="s">
        <v>7202</v>
      </c>
      <c r="B149" s="178" t="s">
        <v>7203</v>
      </c>
      <c r="C149" s="17">
        <v>2014</v>
      </c>
      <c r="D149" s="17">
        <v>2014</v>
      </c>
      <c r="E149" s="17">
        <v>2014</v>
      </c>
      <c r="F149" s="17">
        <v>2014</v>
      </c>
      <c r="G149" s="17">
        <v>2014</v>
      </c>
      <c r="H149" s="17">
        <v>2014</v>
      </c>
      <c r="I149" s="17">
        <v>2014</v>
      </c>
      <c r="J149" s="17">
        <v>2015</v>
      </c>
      <c r="K149" s="17">
        <v>2015</v>
      </c>
      <c r="L149" s="17">
        <v>2015</v>
      </c>
      <c r="M149" s="19">
        <v>2016</v>
      </c>
      <c r="N149" s="19">
        <v>2016</v>
      </c>
      <c r="O149" s="19">
        <v>2015</v>
      </c>
      <c r="P149" s="19">
        <v>2015</v>
      </c>
      <c r="Q149" s="19">
        <v>2014</v>
      </c>
      <c r="R149" s="19">
        <v>2009</v>
      </c>
      <c r="S149" s="19">
        <v>2016</v>
      </c>
      <c r="T149" s="19">
        <v>2013</v>
      </c>
      <c r="U149" s="19">
        <v>2014</v>
      </c>
      <c r="V149" s="19">
        <v>2014</v>
      </c>
      <c r="W149" s="19">
        <v>2015</v>
      </c>
      <c r="X149" s="19">
        <v>2008</v>
      </c>
      <c r="Y149" s="19" t="s">
        <v>14</v>
      </c>
      <c r="Z149" s="19">
        <v>2014</v>
      </c>
      <c r="AA149" s="19">
        <v>2014</v>
      </c>
      <c r="AB149" s="19">
        <v>2014</v>
      </c>
      <c r="AC149" s="19">
        <v>2014</v>
      </c>
      <c r="AD149" s="19">
        <v>2015</v>
      </c>
      <c r="AE149" s="19">
        <v>2012</v>
      </c>
      <c r="AF149" s="19" t="s">
        <v>14</v>
      </c>
      <c r="AG149" s="18">
        <v>2010</v>
      </c>
      <c r="AH149" s="19">
        <v>2014</v>
      </c>
      <c r="AI149" s="19">
        <v>2015</v>
      </c>
      <c r="AJ149" s="19">
        <v>2016</v>
      </c>
      <c r="AK149" s="20" t="s">
        <v>14</v>
      </c>
      <c r="AL149" s="20">
        <v>2015</v>
      </c>
      <c r="AM149" s="19">
        <v>2015</v>
      </c>
      <c r="AN149" s="19">
        <v>2014</v>
      </c>
      <c r="AO149" s="19">
        <v>2014</v>
      </c>
      <c r="AP149" s="19" t="s">
        <v>14</v>
      </c>
      <c r="AQ149" s="19" t="s">
        <v>14</v>
      </c>
      <c r="AR149" s="19" t="s">
        <v>14</v>
      </c>
      <c r="AS149" s="19">
        <v>2014</v>
      </c>
      <c r="AT149" s="19">
        <v>2015</v>
      </c>
      <c r="AU149" s="19">
        <v>2012</v>
      </c>
      <c r="AV149" s="19">
        <v>2008</v>
      </c>
      <c r="AW149" s="19">
        <v>2014</v>
      </c>
      <c r="AX149" s="19">
        <v>2014</v>
      </c>
      <c r="AY149" s="19">
        <v>2014</v>
      </c>
      <c r="AZ149" s="19">
        <v>2015</v>
      </c>
      <c r="BA149" s="19">
        <v>2015</v>
      </c>
      <c r="BB149" s="19">
        <v>2014</v>
      </c>
      <c r="BC149" s="19">
        <v>2015</v>
      </c>
      <c r="BD149" s="19">
        <v>2014</v>
      </c>
      <c r="BE149" s="19">
        <v>2014</v>
      </c>
      <c r="BF149" s="9"/>
    </row>
    <row r="150" spans="1:58" x14ac:dyDescent="0.25">
      <c r="A150" s="13" t="s">
        <v>7187</v>
      </c>
      <c r="B150" s="178" t="s">
        <v>7188</v>
      </c>
      <c r="C150" s="17">
        <v>2014</v>
      </c>
      <c r="D150" s="17">
        <v>2014</v>
      </c>
      <c r="E150" s="17">
        <v>2014</v>
      </c>
      <c r="F150" s="17">
        <v>2014</v>
      </c>
      <c r="G150" s="17">
        <v>2014</v>
      </c>
      <c r="H150" s="17">
        <v>2014</v>
      </c>
      <c r="I150" s="17">
        <v>2014</v>
      </c>
      <c r="J150" s="17">
        <v>2015</v>
      </c>
      <c r="K150" s="17">
        <v>2015</v>
      </c>
      <c r="L150" s="17">
        <v>2015</v>
      </c>
      <c r="M150" s="19">
        <v>2016</v>
      </c>
      <c r="N150" s="19">
        <v>2016</v>
      </c>
      <c r="O150" s="19">
        <v>2015</v>
      </c>
      <c r="P150" s="19">
        <v>2015</v>
      </c>
      <c r="Q150" s="19">
        <v>2014</v>
      </c>
      <c r="R150" s="19" t="s">
        <v>14</v>
      </c>
      <c r="S150" s="19">
        <v>2016</v>
      </c>
      <c r="T150" s="19">
        <v>2013</v>
      </c>
      <c r="U150" s="19">
        <v>2014</v>
      </c>
      <c r="V150" s="19" t="s">
        <v>14</v>
      </c>
      <c r="W150" s="19">
        <v>2015</v>
      </c>
      <c r="X150" s="19">
        <v>2005</v>
      </c>
      <c r="Y150" s="19">
        <v>2012</v>
      </c>
      <c r="Z150" s="19">
        <v>2014</v>
      </c>
      <c r="AA150" s="19">
        <v>2014</v>
      </c>
      <c r="AB150" s="19" t="s">
        <v>14</v>
      </c>
      <c r="AC150" s="19">
        <v>2014</v>
      </c>
      <c r="AD150" s="19">
        <v>2015</v>
      </c>
      <c r="AE150" s="19">
        <v>2012</v>
      </c>
      <c r="AF150" s="19">
        <v>2014</v>
      </c>
      <c r="AG150" s="18" t="s">
        <v>14</v>
      </c>
      <c r="AH150" s="19">
        <v>2014</v>
      </c>
      <c r="AI150" s="19">
        <v>2015</v>
      </c>
      <c r="AJ150" s="19">
        <v>2016</v>
      </c>
      <c r="AK150" s="20" t="s">
        <v>14</v>
      </c>
      <c r="AL150" s="20">
        <v>2015</v>
      </c>
      <c r="AM150" s="19">
        <v>2015</v>
      </c>
      <c r="AN150" s="19">
        <v>2014</v>
      </c>
      <c r="AO150" s="19">
        <v>2014</v>
      </c>
      <c r="AP150" s="19">
        <v>2013</v>
      </c>
      <c r="AQ150" s="19">
        <v>2014</v>
      </c>
      <c r="AR150" s="19" t="s">
        <v>14</v>
      </c>
      <c r="AS150" s="19">
        <v>2014</v>
      </c>
      <c r="AT150" s="19">
        <v>2015</v>
      </c>
      <c r="AU150" s="19">
        <v>2012</v>
      </c>
      <c r="AV150" s="19">
        <v>2013</v>
      </c>
      <c r="AW150" s="19">
        <v>2014</v>
      </c>
      <c r="AX150" s="19">
        <v>2014</v>
      </c>
      <c r="AY150" s="19">
        <v>2014</v>
      </c>
      <c r="AZ150" s="19">
        <v>2015</v>
      </c>
      <c r="BA150" s="19">
        <v>2015</v>
      </c>
      <c r="BB150" s="19">
        <v>2015</v>
      </c>
      <c r="BC150" s="19">
        <v>2015</v>
      </c>
      <c r="BD150" s="19">
        <v>2014</v>
      </c>
      <c r="BE150" s="19">
        <v>2014</v>
      </c>
      <c r="BF150" s="9"/>
    </row>
    <row r="151" spans="1:58" x14ac:dyDescent="0.25">
      <c r="A151" s="13" t="s">
        <v>54</v>
      </c>
      <c r="B151" s="178" t="s">
        <v>7190</v>
      </c>
      <c r="C151" s="17">
        <v>2014</v>
      </c>
      <c r="D151" s="17">
        <v>2014</v>
      </c>
      <c r="E151" s="17">
        <v>2014</v>
      </c>
      <c r="F151" s="17">
        <v>2014</v>
      </c>
      <c r="G151" s="17">
        <v>2014</v>
      </c>
      <c r="H151" s="17">
        <v>2014</v>
      </c>
      <c r="I151" s="17">
        <v>2014</v>
      </c>
      <c r="J151" s="17">
        <v>2015</v>
      </c>
      <c r="K151" s="17">
        <v>2015</v>
      </c>
      <c r="L151" s="17">
        <v>2015</v>
      </c>
      <c r="M151" s="19">
        <v>2016</v>
      </c>
      <c r="N151" s="19">
        <v>2016</v>
      </c>
      <c r="O151" s="19">
        <v>2015</v>
      </c>
      <c r="P151" s="19">
        <v>2015</v>
      </c>
      <c r="Q151" s="19">
        <v>2014</v>
      </c>
      <c r="R151" s="19">
        <v>2014</v>
      </c>
      <c r="S151" s="19">
        <v>2016</v>
      </c>
      <c r="T151" s="19">
        <v>2013</v>
      </c>
      <c r="U151" s="19">
        <v>2014</v>
      </c>
      <c r="V151" s="19">
        <v>2014</v>
      </c>
      <c r="W151" s="19">
        <v>2015</v>
      </c>
      <c r="X151" s="19">
        <v>2014</v>
      </c>
      <c r="Y151" s="19">
        <v>2010</v>
      </c>
      <c r="Z151" s="19">
        <v>2014</v>
      </c>
      <c r="AA151" s="19">
        <v>2014</v>
      </c>
      <c r="AB151" s="19">
        <v>2014</v>
      </c>
      <c r="AC151" s="19">
        <v>2014</v>
      </c>
      <c r="AD151" s="19">
        <v>2015</v>
      </c>
      <c r="AE151" s="19">
        <v>2012</v>
      </c>
      <c r="AF151" s="19">
        <v>2014</v>
      </c>
      <c r="AG151" s="18">
        <v>2011</v>
      </c>
      <c r="AH151" s="19">
        <v>2014</v>
      </c>
      <c r="AI151" s="19">
        <v>2015</v>
      </c>
      <c r="AJ151" s="19">
        <v>2016</v>
      </c>
      <c r="AK151" s="20">
        <v>2015</v>
      </c>
      <c r="AL151" s="20">
        <v>2015</v>
      </c>
      <c r="AM151" s="19">
        <v>2015</v>
      </c>
      <c r="AN151" s="19">
        <v>2014</v>
      </c>
      <c r="AO151" s="19">
        <v>2014</v>
      </c>
      <c r="AP151" s="19">
        <v>2014</v>
      </c>
      <c r="AQ151" s="19">
        <v>2014</v>
      </c>
      <c r="AR151" s="19">
        <v>2015</v>
      </c>
      <c r="AS151" s="19">
        <v>2014</v>
      </c>
      <c r="AT151" s="19">
        <v>2015</v>
      </c>
      <c r="AU151" s="19">
        <v>2012</v>
      </c>
      <c r="AV151" s="19">
        <v>2013</v>
      </c>
      <c r="AW151" s="19">
        <v>2014</v>
      </c>
      <c r="AX151" s="19">
        <v>2014</v>
      </c>
      <c r="AY151" s="19">
        <v>2014</v>
      </c>
      <c r="AZ151" s="19">
        <v>2015</v>
      </c>
      <c r="BA151" s="19">
        <v>2015</v>
      </c>
      <c r="BB151" s="19">
        <v>2015</v>
      </c>
      <c r="BC151" s="19">
        <v>2015</v>
      </c>
      <c r="BD151" s="19">
        <v>2014</v>
      </c>
      <c r="BE151" s="19">
        <v>2014</v>
      </c>
      <c r="BF151" s="9"/>
    </row>
    <row r="152" spans="1:58" x14ac:dyDescent="0.25">
      <c r="A152" s="13" t="s">
        <v>7199</v>
      </c>
      <c r="B152" s="178" t="s">
        <v>7200</v>
      </c>
      <c r="C152" s="17">
        <v>2014</v>
      </c>
      <c r="D152" s="17">
        <v>2014</v>
      </c>
      <c r="E152" s="17">
        <v>2014</v>
      </c>
      <c r="F152" s="17">
        <v>2014</v>
      </c>
      <c r="G152" s="17">
        <v>2014</v>
      </c>
      <c r="H152" s="17">
        <v>2014</v>
      </c>
      <c r="I152" s="17">
        <v>2014</v>
      </c>
      <c r="J152" s="17">
        <v>2015</v>
      </c>
      <c r="K152" s="17">
        <v>2015</v>
      </c>
      <c r="L152" s="17">
        <v>2015</v>
      </c>
      <c r="M152" s="19">
        <v>2016</v>
      </c>
      <c r="N152" s="19">
        <v>2016</v>
      </c>
      <c r="O152" s="19">
        <v>2015</v>
      </c>
      <c r="P152" s="19">
        <v>2015</v>
      </c>
      <c r="Q152" s="19">
        <v>2014</v>
      </c>
      <c r="R152" s="19">
        <v>2014</v>
      </c>
      <c r="S152" s="19">
        <v>2016</v>
      </c>
      <c r="T152" s="19">
        <v>2013</v>
      </c>
      <c r="U152" s="19">
        <v>2014</v>
      </c>
      <c r="V152" s="19">
        <v>2014</v>
      </c>
      <c r="W152" s="19">
        <v>2015</v>
      </c>
      <c r="X152" s="19">
        <v>2014</v>
      </c>
      <c r="Y152" s="19">
        <v>2010</v>
      </c>
      <c r="Z152" s="19">
        <v>2014</v>
      </c>
      <c r="AA152" s="19">
        <v>2014</v>
      </c>
      <c r="AB152" s="19">
        <v>2013</v>
      </c>
      <c r="AC152" s="19">
        <v>2014</v>
      </c>
      <c r="AD152" s="19">
        <v>2015</v>
      </c>
      <c r="AE152" s="19" t="s">
        <v>14</v>
      </c>
      <c r="AF152" s="19">
        <v>2014</v>
      </c>
      <c r="AG152" s="18">
        <v>2010</v>
      </c>
      <c r="AH152" s="19">
        <v>2014</v>
      </c>
      <c r="AI152" s="19">
        <v>2015</v>
      </c>
      <c r="AJ152" s="19">
        <v>2016</v>
      </c>
      <c r="AK152" s="20" t="s">
        <v>14</v>
      </c>
      <c r="AL152" s="20">
        <v>2015</v>
      </c>
      <c r="AM152" s="19">
        <v>2015</v>
      </c>
      <c r="AN152" s="19">
        <v>2014</v>
      </c>
      <c r="AO152" s="19">
        <v>2014</v>
      </c>
      <c r="AP152" s="19" t="s">
        <v>14</v>
      </c>
      <c r="AQ152" s="19">
        <v>2012</v>
      </c>
      <c r="AR152" s="19">
        <v>2015</v>
      </c>
      <c r="AS152" s="19">
        <v>2014</v>
      </c>
      <c r="AT152" s="19">
        <v>2015</v>
      </c>
      <c r="AU152" s="19">
        <v>2012</v>
      </c>
      <c r="AV152" s="19">
        <v>2011</v>
      </c>
      <c r="AW152" s="19">
        <v>2014</v>
      </c>
      <c r="AX152" s="19">
        <v>2014</v>
      </c>
      <c r="AY152" s="19">
        <v>2014</v>
      </c>
      <c r="AZ152" s="19">
        <v>2015</v>
      </c>
      <c r="BA152" s="19">
        <v>2015</v>
      </c>
      <c r="BB152" s="19">
        <v>2015</v>
      </c>
      <c r="BC152" s="19">
        <v>2015</v>
      </c>
      <c r="BD152" s="19">
        <v>2014</v>
      </c>
      <c r="BE152" s="19">
        <v>2014</v>
      </c>
      <c r="BF152" s="9"/>
    </row>
    <row r="153" spans="1:58" x14ac:dyDescent="0.25">
      <c r="A153" s="13" t="s">
        <v>7213</v>
      </c>
      <c r="B153" s="178" t="s">
        <v>7214</v>
      </c>
      <c r="C153" s="17">
        <v>2014</v>
      </c>
      <c r="D153" s="17">
        <v>2014</v>
      </c>
      <c r="E153" s="17">
        <v>2014</v>
      </c>
      <c r="F153" s="17">
        <v>2014</v>
      </c>
      <c r="G153" s="17">
        <v>2014</v>
      </c>
      <c r="H153" s="17">
        <v>2014</v>
      </c>
      <c r="I153" s="17">
        <v>2014</v>
      </c>
      <c r="J153" s="17">
        <v>2015</v>
      </c>
      <c r="K153" s="17">
        <v>2015</v>
      </c>
      <c r="L153" s="17">
        <v>2015</v>
      </c>
      <c r="M153" s="19">
        <v>2016</v>
      </c>
      <c r="N153" s="19">
        <v>2016</v>
      </c>
      <c r="O153" s="19">
        <v>2015</v>
      </c>
      <c r="P153" s="19">
        <v>2015</v>
      </c>
      <c r="Q153" s="19">
        <v>2014</v>
      </c>
      <c r="R153" s="19" t="s">
        <v>14</v>
      </c>
      <c r="S153" s="19">
        <v>2016</v>
      </c>
      <c r="T153" s="19">
        <v>2013</v>
      </c>
      <c r="U153" s="19">
        <v>2014</v>
      </c>
      <c r="V153" s="19">
        <v>2014</v>
      </c>
      <c r="W153" s="19">
        <v>2015</v>
      </c>
      <c r="X153" s="19">
        <v>2012</v>
      </c>
      <c r="Y153" s="19">
        <v>2012</v>
      </c>
      <c r="Z153" s="19">
        <v>2014</v>
      </c>
      <c r="AA153" s="19">
        <v>2014</v>
      </c>
      <c r="AB153" s="19" t="s">
        <v>14</v>
      </c>
      <c r="AC153" s="19">
        <v>2014</v>
      </c>
      <c r="AD153" s="19">
        <v>2015</v>
      </c>
      <c r="AE153" s="19" t="s">
        <v>14</v>
      </c>
      <c r="AF153" s="19" t="s">
        <v>14</v>
      </c>
      <c r="AG153" s="18">
        <v>2006</v>
      </c>
      <c r="AH153" s="19">
        <v>2014</v>
      </c>
      <c r="AI153" s="19">
        <v>2015</v>
      </c>
      <c r="AJ153" s="19">
        <v>2016</v>
      </c>
      <c r="AK153" s="20" t="s">
        <v>14</v>
      </c>
      <c r="AL153" s="20" t="s">
        <v>14</v>
      </c>
      <c r="AM153" s="19">
        <v>2015</v>
      </c>
      <c r="AN153" s="19">
        <v>2014</v>
      </c>
      <c r="AO153" s="19">
        <v>2014</v>
      </c>
      <c r="AP153" s="19">
        <v>2013</v>
      </c>
      <c r="AQ153" s="19">
        <v>2013</v>
      </c>
      <c r="AR153" s="19">
        <v>2015</v>
      </c>
      <c r="AS153" s="19">
        <v>2014</v>
      </c>
      <c r="AT153" s="19">
        <v>2015</v>
      </c>
      <c r="AU153" s="19">
        <v>2012</v>
      </c>
      <c r="AV153" s="19">
        <v>2010</v>
      </c>
      <c r="AW153" s="19">
        <v>2014</v>
      </c>
      <c r="AX153" s="19">
        <v>2014</v>
      </c>
      <c r="AY153" s="19">
        <v>2014</v>
      </c>
      <c r="AZ153" s="19">
        <v>2015</v>
      </c>
      <c r="BA153" s="19">
        <v>2015</v>
      </c>
      <c r="BB153" s="19">
        <v>2015</v>
      </c>
      <c r="BC153" s="19">
        <v>2015</v>
      </c>
      <c r="BD153" s="19">
        <v>2014</v>
      </c>
      <c r="BE153" s="19">
        <v>2014</v>
      </c>
      <c r="BF153" s="9"/>
    </row>
    <row r="154" spans="1:58" x14ac:dyDescent="0.25">
      <c r="A154" s="13" t="s">
        <v>7195</v>
      </c>
      <c r="B154" s="178" t="s">
        <v>7196</v>
      </c>
      <c r="C154" s="17">
        <v>2014</v>
      </c>
      <c r="D154" s="17">
        <v>2014</v>
      </c>
      <c r="E154" s="17">
        <v>2014</v>
      </c>
      <c r="F154" s="17">
        <v>2014</v>
      </c>
      <c r="G154" s="17">
        <v>2014</v>
      </c>
      <c r="H154" s="17">
        <v>2014</v>
      </c>
      <c r="I154" s="17">
        <v>2014</v>
      </c>
      <c r="J154" s="17">
        <v>2015</v>
      </c>
      <c r="K154" s="17">
        <v>2015</v>
      </c>
      <c r="L154" s="17">
        <v>2015</v>
      </c>
      <c r="M154" s="19">
        <v>2016</v>
      </c>
      <c r="N154" s="19">
        <v>2016</v>
      </c>
      <c r="O154" s="19">
        <v>2015</v>
      </c>
      <c r="P154" s="19">
        <v>2015</v>
      </c>
      <c r="Q154" s="19">
        <v>2014</v>
      </c>
      <c r="R154" s="19">
        <v>2013</v>
      </c>
      <c r="S154" s="19">
        <v>2016</v>
      </c>
      <c r="T154" s="19">
        <v>2013</v>
      </c>
      <c r="U154" s="19">
        <v>2014</v>
      </c>
      <c r="V154" s="19">
        <v>2014</v>
      </c>
      <c r="W154" s="19">
        <v>2015</v>
      </c>
      <c r="X154" s="19">
        <v>2013</v>
      </c>
      <c r="Y154" s="19">
        <v>2010</v>
      </c>
      <c r="Z154" s="19">
        <v>2014</v>
      </c>
      <c r="AA154" s="19">
        <v>2014</v>
      </c>
      <c r="AB154" s="19">
        <v>2014</v>
      </c>
      <c r="AC154" s="19">
        <v>2014</v>
      </c>
      <c r="AD154" s="19">
        <v>2015</v>
      </c>
      <c r="AE154" s="19">
        <v>2012</v>
      </c>
      <c r="AF154" s="19">
        <v>2014</v>
      </c>
      <c r="AG154" s="18">
        <v>2011</v>
      </c>
      <c r="AH154" s="19">
        <v>2014</v>
      </c>
      <c r="AI154" s="19">
        <v>2015</v>
      </c>
      <c r="AJ154" s="19">
        <v>2016</v>
      </c>
      <c r="AK154" s="20" t="s">
        <v>14</v>
      </c>
      <c r="AL154" s="20">
        <v>2015</v>
      </c>
      <c r="AM154" s="19">
        <v>2015</v>
      </c>
      <c r="AN154" s="19">
        <v>2014</v>
      </c>
      <c r="AO154" s="19">
        <v>2014</v>
      </c>
      <c r="AP154" s="19">
        <v>2014</v>
      </c>
      <c r="AQ154" s="19">
        <v>2014</v>
      </c>
      <c r="AR154" s="19">
        <v>2009</v>
      </c>
      <c r="AS154" s="19">
        <v>2014</v>
      </c>
      <c r="AT154" s="19">
        <v>2015</v>
      </c>
      <c r="AU154" s="19">
        <v>2012</v>
      </c>
      <c r="AV154" s="19">
        <v>2013</v>
      </c>
      <c r="AW154" s="19">
        <v>2014</v>
      </c>
      <c r="AX154" s="19">
        <v>2014</v>
      </c>
      <c r="AY154" s="19">
        <v>2014</v>
      </c>
      <c r="AZ154" s="19">
        <v>2015</v>
      </c>
      <c r="BA154" s="19">
        <v>2015</v>
      </c>
      <c r="BB154" s="19">
        <v>2015</v>
      </c>
      <c r="BC154" s="19">
        <v>2015</v>
      </c>
      <c r="BD154" s="19">
        <v>2014</v>
      </c>
      <c r="BE154" s="19">
        <v>2014</v>
      </c>
      <c r="BF154" s="9"/>
    </row>
    <row r="155" spans="1:58" x14ac:dyDescent="0.25">
      <c r="A155" s="13" t="s">
        <v>7191</v>
      </c>
      <c r="B155" s="178" t="s">
        <v>7192</v>
      </c>
      <c r="C155" s="17">
        <v>2014</v>
      </c>
      <c r="D155" s="17">
        <v>2014</v>
      </c>
      <c r="E155" s="17">
        <v>2014</v>
      </c>
      <c r="F155" s="17">
        <v>2014</v>
      </c>
      <c r="G155" s="17">
        <v>2014</v>
      </c>
      <c r="H155" s="17">
        <v>2014</v>
      </c>
      <c r="I155" s="17">
        <v>2014</v>
      </c>
      <c r="J155" s="17">
        <v>2015</v>
      </c>
      <c r="K155" s="17">
        <v>2015</v>
      </c>
      <c r="L155" s="17">
        <v>2015</v>
      </c>
      <c r="M155" s="19">
        <v>2016</v>
      </c>
      <c r="N155" s="19">
        <v>2016</v>
      </c>
      <c r="O155" s="19">
        <v>2015</v>
      </c>
      <c r="P155" s="19">
        <v>2015</v>
      </c>
      <c r="Q155" s="19">
        <v>2014</v>
      </c>
      <c r="R155" s="19" t="s">
        <v>14</v>
      </c>
      <c r="S155" s="19">
        <v>2016</v>
      </c>
      <c r="T155" s="19">
        <v>2013</v>
      </c>
      <c r="U155" s="19">
        <v>2014</v>
      </c>
      <c r="V155" s="19" t="s">
        <v>14</v>
      </c>
      <c r="W155" s="19">
        <v>2015</v>
      </c>
      <c r="X155" s="19" t="s">
        <v>14</v>
      </c>
      <c r="Y155" s="19">
        <v>2013</v>
      </c>
      <c r="Z155" s="19">
        <v>2014</v>
      </c>
      <c r="AA155" s="19">
        <v>2014</v>
      </c>
      <c r="AB155" s="19" t="s">
        <v>14</v>
      </c>
      <c r="AC155" s="19">
        <v>2014</v>
      </c>
      <c r="AD155" s="19">
        <v>2015</v>
      </c>
      <c r="AE155" s="19" t="s">
        <v>14</v>
      </c>
      <c r="AF155" s="19">
        <v>2014</v>
      </c>
      <c r="AG155" s="18" t="s">
        <v>14</v>
      </c>
      <c r="AH155" s="19">
        <v>2014</v>
      </c>
      <c r="AI155" s="19">
        <v>2015</v>
      </c>
      <c r="AJ155" s="19">
        <v>2016</v>
      </c>
      <c r="AK155" s="20" t="s">
        <v>14</v>
      </c>
      <c r="AL155" s="20">
        <v>2015</v>
      </c>
      <c r="AM155" s="19">
        <v>2015</v>
      </c>
      <c r="AN155" s="19">
        <v>2014</v>
      </c>
      <c r="AO155" s="19">
        <v>2014</v>
      </c>
      <c r="AP155" s="19">
        <v>2014</v>
      </c>
      <c r="AQ155" s="19">
        <v>2014</v>
      </c>
      <c r="AR155" s="19">
        <v>2007</v>
      </c>
      <c r="AS155" s="19">
        <v>2014</v>
      </c>
      <c r="AT155" s="19">
        <v>2015</v>
      </c>
      <c r="AU155" s="19">
        <v>2012</v>
      </c>
      <c r="AV155" s="19">
        <v>2013</v>
      </c>
      <c r="AW155" s="19">
        <v>2014</v>
      </c>
      <c r="AX155" s="19">
        <v>2014</v>
      </c>
      <c r="AY155" s="19">
        <v>2014</v>
      </c>
      <c r="AZ155" s="19">
        <v>2015</v>
      </c>
      <c r="BA155" s="19">
        <v>2015</v>
      </c>
      <c r="BB155" s="19">
        <v>2015</v>
      </c>
      <c r="BC155" s="19">
        <v>2015</v>
      </c>
      <c r="BD155" s="19">
        <v>2014</v>
      </c>
      <c r="BE155" s="19">
        <v>2014</v>
      </c>
      <c r="BF155" s="9"/>
    </row>
    <row r="156" spans="1:58" x14ac:dyDescent="0.25">
      <c r="A156" s="13" t="s">
        <v>7206</v>
      </c>
      <c r="B156" s="178" t="s">
        <v>7207</v>
      </c>
      <c r="C156" s="17">
        <v>2014</v>
      </c>
      <c r="D156" s="17">
        <v>2014</v>
      </c>
      <c r="E156" s="17">
        <v>2014</v>
      </c>
      <c r="F156" s="17">
        <v>2014</v>
      </c>
      <c r="G156" s="17">
        <v>2014</v>
      </c>
      <c r="H156" s="17">
        <v>2014</v>
      </c>
      <c r="I156" s="17">
        <v>2014</v>
      </c>
      <c r="J156" s="17">
        <v>2015</v>
      </c>
      <c r="K156" s="17">
        <v>2015</v>
      </c>
      <c r="L156" s="17">
        <v>2015</v>
      </c>
      <c r="M156" s="19">
        <v>2016</v>
      </c>
      <c r="N156" s="19">
        <v>2016</v>
      </c>
      <c r="O156" s="19">
        <v>2015</v>
      </c>
      <c r="P156" s="19">
        <v>2015</v>
      </c>
      <c r="Q156" s="19">
        <v>2014</v>
      </c>
      <c r="R156" s="19" t="s">
        <v>14</v>
      </c>
      <c r="S156" s="19">
        <v>2016</v>
      </c>
      <c r="T156" s="19">
        <v>2013</v>
      </c>
      <c r="U156" s="19">
        <v>2014</v>
      </c>
      <c r="V156" s="19" t="s">
        <v>14</v>
      </c>
      <c r="W156" s="19">
        <v>2015</v>
      </c>
      <c r="X156" s="19" t="s">
        <v>14</v>
      </c>
      <c r="Y156" s="19">
        <v>2012</v>
      </c>
      <c r="Z156" s="19">
        <v>2014</v>
      </c>
      <c r="AA156" s="19">
        <v>2014</v>
      </c>
      <c r="AB156" s="19">
        <v>2014</v>
      </c>
      <c r="AC156" s="19">
        <v>2014</v>
      </c>
      <c r="AD156" s="19">
        <v>2015</v>
      </c>
      <c r="AE156" s="19" t="s">
        <v>14</v>
      </c>
      <c r="AF156" s="19">
        <v>2014</v>
      </c>
      <c r="AG156" s="18">
        <v>2012</v>
      </c>
      <c r="AH156" s="19">
        <v>2014</v>
      </c>
      <c r="AI156" s="19">
        <v>2015</v>
      </c>
      <c r="AJ156" s="19">
        <v>2016</v>
      </c>
      <c r="AK156" s="20" t="s">
        <v>14</v>
      </c>
      <c r="AL156" s="20">
        <v>2015</v>
      </c>
      <c r="AM156" s="19">
        <v>2015</v>
      </c>
      <c r="AN156" s="19">
        <v>2014</v>
      </c>
      <c r="AO156" s="19">
        <v>2014</v>
      </c>
      <c r="AP156" s="19">
        <v>2014</v>
      </c>
      <c r="AQ156" s="19">
        <v>2014</v>
      </c>
      <c r="AR156" s="19">
        <v>2015</v>
      </c>
      <c r="AS156" s="19">
        <v>2014</v>
      </c>
      <c r="AT156" s="19">
        <v>2015</v>
      </c>
      <c r="AU156" s="19">
        <v>2012</v>
      </c>
      <c r="AV156" s="19" t="s">
        <v>14</v>
      </c>
      <c r="AW156" s="19">
        <v>2014</v>
      </c>
      <c r="AX156" s="19">
        <v>2014</v>
      </c>
      <c r="AY156" s="19">
        <v>2014</v>
      </c>
      <c r="AZ156" s="19">
        <v>2015</v>
      </c>
      <c r="BA156" s="19">
        <v>2015</v>
      </c>
      <c r="BB156" s="19">
        <v>2015</v>
      </c>
      <c r="BC156" s="19">
        <v>2015</v>
      </c>
      <c r="BD156" s="19">
        <v>2014</v>
      </c>
      <c r="BE156" s="19">
        <v>2014</v>
      </c>
      <c r="BF156" s="9"/>
    </row>
    <row r="157" spans="1:58" x14ac:dyDescent="0.25">
      <c r="A157" s="13" t="s">
        <v>7208</v>
      </c>
      <c r="B157" s="178" t="s">
        <v>7209</v>
      </c>
      <c r="C157" s="17">
        <v>2014</v>
      </c>
      <c r="D157" s="17">
        <v>2014</v>
      </c>
      <c r="E157" s="17">
        <v>2014</v>
      </c>
      <c r="F157" s="17">
        <v>2014</v>
      </c>
      <c r="G157" s="17">
        <v>2014</v>
      </c>
      <c r="H157" s="17">
        <v>2014</v>
      </c>
      <c r="I157" s="17">
        <v>2014</v>
      </c>
      <c r="J157" s="17">
        <v>2015</v>
      </c>
      <c r="K157" s="17">
        <v>2015</v>
      </c>
      <c r="L157" s="17">
        <v>2015</v>
      </c>
      <c r="M157" s="19">
        <v>2016</v>
      </c>
      <c r="N157" s="19">
        <v>2016</v>
      </c>
      <c r="O157" s="19">
        <v>2015</v>
      </c>
      <c r="P157" s="19">
        <v>2015</v>
      </c>
      <c r="Q157" s="19">
        <v>2014</v>
      </c>
      <c r="R157" s="19" t="s">
        <v>14</v>
      </c>
      <c r="S157" s="19">
        <v>2016</v>
      </c>
      <c r="T157" s="19">
        <v>2013</v>
      </c>
      <c r="U157" s="19">
        <v>2014</v>
      </c>
      <c r="V157" s="19" t="s">
        <v>14</v>
      </c>
      <c r="W157" s="19">
        <v>2015</v>
      </c>
      <c r="X157" s="19" t="s">
        <v>14</v>
      </c>
      <c r="Y157" s="19">
        <v>2011</v>
      </c>
      <c r="Z157" s="19">
        <v>2014</v>
      </c>
      <c r="AA157" s="19">
        <v>2014</v>
      </c>
      <c r="AB157" s="19">
        <v>2014</v>
      </c>
      <c r="AC157" s="19">
        <v>2014</v>
      </c>
      <c r="AD157" s="19">
        <v>2015</v>
      </c>
      <c r="AE157" s="19" t="s">
        <v>14</v>
      </c>
      <c r="AF157" s="19">
        <v>2014</v>
      </c>
      <c r="AG157" s="18">
        <v>2012</v>
      </c>
      <c r="AH157" s="19">
        <v>2014</v>
      </c>
      <c r="AI157" s="19">
        <v>2015</v>
      </c>
      <c r="AJ157" s="19">
        <v>2016</v>
      </c>
      <c r="AK157" s="20" t="s">
        <v>14</v>
      </c>
      <c r="AL157" s="20">
        <v>2015</v>
      </c>
      <c r="AM157" s="19">
        <v>2015</v>
      </c>
      <c r="AN157" s="19">
        <v>2014</v>
      </c>
      <c r="AO157" s="19">
        <v>2014</v>
      </c>
      <c r="AP157" s="19">
        <v>2014</v>
      </c>
      <c r="AQ157" s="19">
        <v>2014</v>
      </c>
      <c r="AR157" s="19">
        <v>2015</v>
      </c>
      <c r="AS157" s="19">
        <v>2014</v>
      </c>
      <c r="AT157" s="19">
        <v>2015</v>
      </c>
      <c r="AU157" s="19">
        <v>2012</v>
      </c>
      <c r="AV157" s="19">
        <v>2013</v>
      </c>
      <c r="AW157" s="19">
        <v>2014</v>
      </c>
      <c r="AX157" s="19">
        <v>2014</v>
      </c>
      <c r="AY157" s="19">
        <v>2014</v>
      </c>
      <c r="AZ157" s="19">
        <v>2015</v>
      </c>
      <c r="BA157" s="19">
        <v>2015</v>
      </c>
      <c r="BB157" s="19">
        <v>2015</v>
      </c>
      <c r="BC157" s="19">
        <v>2015</v>
      </c>
      <c r="BD157" s="19">
        <v>2014</v>
      </c>
      <c r="BE157" s="19">
        <v>2014</v>
      </c>
      <c r="BF157" s="9"/>
    </row>
    <row r="158" spans="1:58" x14ac:dyDescent="0.25">
      <c r="A158" s="13" t="s">
        <v>7193</v>
      </c>
      <c r="B158" s="178" t="s">
        <v>7194</v>
      </c>
      <c r="C158" s="17">
        <v>2014</v>
      </c>
      <c r="D158" s="17">
        <v>2014</v>
      </c>
      <c r="E158" s="17">
        <v>2014</v>
      </c>
      <c r="F158" s="17">
        <v>2014</v>
      </c>
      <c r="G158" s="17">
        <v>2014</v>
      </c>
      <c r="H158" s="17">
        <v>2014</v>
      </c>
      <c r="I158" s="17">
        <v>2014</v>
      </c>
      <c r="J158" s="17">
        <v>2015</v>
      </c>
      <c r="K158" s="17">
        <v>2015</v>
      </c>
      <c r="L158" s="17">
        <v>2015</v>
      </c>
      <c r="M158" s="19">
        <v>2016</v>
      </c>
      <c r="N158" s="19">
        <v>2016</v>
      </c>
      <c r="O158" s="19">
        <v>2015</v>
      </c>
      <c r="P158" s="19">
        <v>2015</v>
      </c>
      <c r="Q158" s="19">
        <v>2014</v>
      </c>
      <c r="R158" s="19" t="s">
        <v>14</v>
      </c>
      <c r="S158" s="19">
        <v>2016</v>
      </c>
      <c r="T158" s="19">
        <v>2013</v>
      </c>
      <c r="U158" s="19">
        <v>2014</v>
      </c>
      <c r="V158" s="19">
        <v>2014</v>
      </c>
      <c r="W158" s="19">
        <v>2015</v>
      </c>
      <c r="X158" s="19">
        <v>2007</v>
      </c>
      <c r="Y158" s="19">
        <v>2010</v>
      </c>
      <c r="Z158" s="19">
        <v>2014</v>
      </c>
      <c r="AA158" s="19">
        <v>2014</v>
      </c>
      <c r="AB158" s="19" t="s">
        <v>14</v>
      </c>
      <c r="AC158" s="19">
        <v>2014</v>
      </c>
      <c r="AD158" s="19">
        <v>2015</v>
      </c>
      <c r="AE158" s="19">
        <v>2012</v>
      </c>
      <c r="AF158" s="19" t="s">
        <v>14</v>
      </c>
      <c r="AG158" s="18">
        <v>2005</v>
      </c>
      <c r="AH158" s="19">
        <v>2014</v>
      </c>
      <c r="AI158" s="19">
        <v>2015</v>
      </c>
      <c r="AJ158" s="19">
        <v>2016</v>
      </c>
      <c r="AK158" s="20" t="s">
        <v>14</v>
      </c>
      <c r="AL158" s="20">
        <v>2015</v>
      </c>
      <c r="AM158" s="19">
        <v>2015</v>
      </c>
      <c r="AN158" s="19">
        <v>2014</v>
      </c>
      <c r="AO158" s="19">
        <v>2014</v>
      </c>
      <c r="AP158" s="19" t="s">
        <v>14</v>
      </c>
      <c r="AQ158" s="19" t="s">
        <v>14</v>
      </c>
      <c r="AR158" s="19">
        <v>2009</v>
      </c>
      <c r="AS158" s="19">
        <v>2014</v>
      </c>
      <c r="AT158" s="19" t="s">
        <v>14</v>
      </c>
      <c r="AU158" s="19">
        <v>2012</v>
      </c>
      <c r="AV158" s="19" t="s">
        <v>14</v>
      </c>
      <c r="AW158" s="19">
        <v>2014</v>
      </c>
      <c r="AX158" s="19">
        <v>2014</v>
      </c>
      <c r="AY158" s="19">
        <v>2014</v>
      </c>
      <c r="AZ158" s="19">
        <v>2015</v>
      </c>
      <c r="BA158" s="19">
        <v>2015</v>
      </c>
      <c r="BB158" s="19">
        <v>2015</v>
      </c>
      <c r="BC158" s="19">
        <v>2015</v>
      </c>
      <c r="BD158" s="19">
        <v>2014</v>
      </c>
      <c r="BE158" s="19">
        <v>2014</v>
      </c>
      <c r="BF158" s="9"/>
    </row>
    <row r="159" spans="1:58" x14ac:dyDescent="0.25">
      <c r="A159" s="13" t="s">
        <v>167</v>
      </c>
      <c r="B159" s="178" t="s">
        <v>7198</v>
      </c>
      <c r="C159" s="17">
        <v>2014</v>
      </c>
      <c r="D159" s="17">
        <v>2014</v>
      </c>
      <c r="E159" s="17">
        <v>2014</v>
      </c>
      <c r="F159" s="17">
        <v>2014</v>
      </c>
      <c r="G159" s="17">
        <v>2014</v>
      </c>
      <c r="H159" s="17">
        <v>2014</v>
      </c>
      <c r="I159" s="17">
        <v>2014</v>
      </c>
      <c r="J159" s="17">
        <v>2015</v>
      </c>
      <c r="K159" s="17">
        <v>2015</v>
      </c>
      <c r="L159" s="17">
        <v>2015</v>
      </c>
      <c r="M159" s="19">
        <v>2016</v>
      </c>
      <c r="N159" s="19">
        <v>2016</v>
      </c>
      <c r="O159" s="19">
        <v>2015</v>
      </c>
      <c r="P159" s="19">
        <v>2015</v>
      </c>
      <c r="Q159" s="19" t="s">
        <v>14</v>
      </c>
      <c r="R159" s="19">
        <v>2006</v>
      </c>
      <c r="S159" s="19">
        <v>2016</v>
      </c>
      <c r="T159" s="19">
        <v>2013</v>
      </c>
      <c r="U159" s="19">
        <v>2014</v>
      </c>
      <c r="V159" s="19">
        <v>2014</v>
      </c>
      <c r="W159" s="19">
        <v>2015</v>
      </c>
      <c r="X159" s="19">
        <v>2009</v>
      </c>
      <c r="Y159" s="19">
        <v>2010</v>
      </c>
      <c r="Z159" s="19">
        <v>2014</v>
      </c>
      <c r="AA159" s="19">
        <v>2014</v>
      </c>
      <c r="AB159" s="19">
        <v>2014</v>
      </c>
      <c r="AC159" s="19" t="s">
        <v>14</v>
      </c>
      <c r="AD159" s="19">
        <v>2015</v>
      </c>
      <c r="AE159" s="19">
        <v>2012</v>
      </c>
      <c r="AF159" s="19">
        <v>2012</v>
      </c>
      <c r="AG159" s="18" t="s">
        <v>14</v>
      </c>
      <c r="AH159" s="19">
        <v>2014</v>
      </c>
      <c r="AI159" s="19">
        <v>2015</v>
      </c>
      <c r="AJ159" s="19">
        <v>2016</v>
      </c>
      <c r="AK159" s="20">
        <v>2015</v>
      </c>
      <c r="AL159" s="20">
        <v>2015</v>
      </c>
      <c r="AM159" s="19">
        <v>2015</v>
      </c>
      <c r="AN159" s="19">
        <v>2014</v>
      </c>
      <c r="AO159" s="19">
        <v>2014</v>
      </c>
      <c r="AP159" s="19" t="s">
        <v>14</v>
      </c>
      <c r="AQ159" s="19" t="s">
        <v>14</v>
      </c>
      <c r="AR159" s="19" t="s">
        <v>14</v>
      </c>
      <c r="AS159" s="19">
        <v>2014</v>
      </c>
      <c r="AT159" s="19">
        <v>2015</v>
      </c>
      <c r="AU159" s="19">
        <v>2012</v>
      </c>
      <c r="AV159" s="19" t="s">
        <v>14</v>
      </c>
      <c r="AW159" s="19">
        <v>2014</v>
      </c>
      <c r="AX159" s="19">
        <v>2014</v>
      </c>
      <c r="AY159" s="19">
        <v>2014</v>
      </c>
      <c r="AZ159" s="19">
        <v>2011</v>
      </c>
      <c r="BA159" s="19">
        <v>2011</v>
      </c>
      <c r="BB159" s="19">
        <v>2014</v>
      </c>
      <c r="BC159" s="19">
        <v>2015</v>
      </c>
      <c r="BD159" s="19">
        <v>2014</v>
      </c>
      <c r="BE159" s="19">
        <v>2014</v>
      </c>
      <c r="BF159" s="9"/>
    </row>
    <row r="160" spans="1:58" x14ac:dyDescent="0.25">
      <c r="A160" s="13" t="s">
        <v>7252</v>
      </c>
      <c r="B160" s="178" t="s">
        <v>7253</v>
      </c>
      <c r="C160" s="17">
        <v>2014</v>
      </c>
      <c r="D160" s="17">
        <v>2014</v>
      </c>
      <c r="E160" s="17">
        <v>2014</v>
      </c>
      <c r="F160" s="17">
        <v>2014</v>
      </c>
      <c r="G160" s="17">
        <v>2014</v>
      </c>
      <c r="H160" s="17">
        <v>2014</v>
      </c>
      <c r="I160" s="17">
        <v>2014</v>
      </c>
      <c r="J160" s="17">
        <v>2015</v>
      </c>
      <c r="K160" s="17">
        <v>2015</v>
      </c>
      <c r="L160" s="17">
        <v>2015</v>
      </c>
      <c r="M160" s="19">
        <v>2016</v>
      </c>
      <c r="N160" s="19">
        <v>2016</v>
      </c>
      <c r="O160" s="19">
        <v>2015</v>
      </c>
      <c r="P160" s="19">
        <v>2015</v>
      </c>
      <c r="Q160" s="19">
        <v>2014</v>
      </c>
      <c r="R160" s="19">
        <v>2012</v>
      </c>
      <c r="S160" s="19">
        <v>2016</v>
      </c>
      <c r="T160" s="19">
        <v>2013</v>
      </c>
      <c r="U160" s="19">
        <v>2014</v>
      </c>
      <c r="V160" s="19">
        <v>2014</v>
      </c>
      <c r="W160" s="19">
        <v>2015</v>
      </c>
      <c r="X160" s="19">
        <v>2008</v>
      </c>
      <c r="Y160" s="19">
        <v>2013</v>
      </c>
      <c r="Z160" s="19">
        <v>2014</v>
      </c>
      <c r="AA160" s="19">
        <v>2014</v>
      </c>
      <c r="AB160" s="19">
        <v>2014</v>
      </c>
      <c r="AC160" s="19">
        <v>2014</v>
      </c>
      <c r="AD160" s="19">
        <v>2015</v>
      </c>
      <c r="AE160" s="19">
        <v>2012</v>
      </c>
      <c r="AF160" s="19">
        <v>2014</v>
      </c>
      <c r="AG160" s="18">
        <v>2011</v>
      </c>
      <c r="AH160" s="19">
        <v>2014</v>
      </c>
      <c r="AI160" s="19">
        <v>2015</v>
      </c>
      <c r="AJ160" s="19">
        <v>2016</v>
      </c>
      <c r="AK160" s="20" t="s">
        <v>14</v>
      </c>
      <c r="AL160" s="20">
        <v>2015</v>
      </c>
      <c r="AM160" s="19">
        <v>2015</v>
      </c>
      <c r="AN160" s="19">
        <v>2014</v>
      </c>
      <c r="AO160" s="19">
        <v>2014</v>
      </c>
      <c r="AP160" s="19">
        <v>2014</v>
      </c>
      <c r="AQ160" s="19">
        <v>2014</v>
      </c>
      <c r="AR160" s="19">
        <v>2015</v>
      </c>
      <c r="AS160" s="19">
        <v>2014</v>
      </c>
      <c r="AT160" s="19">
        <v>2015</v>
      </c>
      <c r="AU160" s="19">
        <v>2012</v>
      </c>
      <c r="AV160" s="19">
        <v>2012</v>
      </c>
      <c r="AW160" s="19">
        <v>2014</v>
      </c>
      <c r="AX160" s="19">
        <v>2014</v>
      </c>
      <c r="AY160" s="19">
        <v>2014</v>
      </c>
      <c r="AZ160" s="19">
        <v>2015</v>
      </c>
      <c r="BA160" s="19">
        <v>2015</v>
      </c>
      <c r="BB160" s="19">
        <v>2015</v>
      </c>
      <c r="BC160" s="19">
        <v>2015</v>
      </c>
      <c r="BD160" s="19">
        <v>2014</v>
      </c>
      <c r="BE160" s="19">
        <v>2014</v>
      </c>
      <c r="BF160" s="9"/>
    </row>
    <row r="161" spans="1:58" x14ac:dyDescent="0.25">
      <c r="A161" s="13" t="s">
        <v>517</v>
      </c>
      <c r="B161" s="178" t="s">
        <v>7201</v>
      </c>
      <c r="C161" s="17">
        <v>2014</v>
      </c>
      <c r="D161" s="17">
        <v>2014</v>
      </c>
      <c r="E161" s="17">
        <v>2014</v>
      </c>
      <c r="F161" s="17">
        <v>2014</v>
      </c>
      <c r="G161" s="17">
        <v>2014</v>
      </c>
      <c r="H161" s="17">
        <v>2014</v>
      </c>
      <c r="I161" s="17">
        <v>2014</v>
      </c>
      <c r="J161" s="17">
        <v>2015</v>
      </c>
      <c r="K161" s="17">
        <v>2015</v>
      </c>
      <c r="L161" s="17">
        <v>2015</v>
      </c>
      <c r="M161" s="19">
        <v>2016</v>
      </c>
      <c r="N161" s="19">
        <v>2016</v>
      </c>
      <c r="O161" s="19">
        <v>2015</v>
      </c>
      <c r="P161" s="19">
        <v>2015</v>
      </c>
      <c r="Q161" s="19">
        <v>2014</v>
      </c>
      <c r="R161" s="19">
        <v>2010</v>
      </c>
      <c r="S161" s="19">
        <v>2016</v>
      </c>
      <c r="T161" s="19">
        <v>2013</v>
      </c>
      <c r="U161" s="19">
        <v>2014</v>
      </c>
      <c r="V161" s="19">
        <v>2014</v>
      </c>
      <c r="W161" s="19">
        <v>2015</v>
      </c>
      <c r="X161" s="19">
        <v>2010</v>
      </c>
      <c r="Y161" s="19" t="s">
        <v>14</v>
      </c>
      <c r="Z161" s="19">
        <v>2014</v>
      </c>
      <c r="AA161" s="19">
        <v>2014</v>
      </c>
      <c r="AB161" s="19">
        <v>2014</v>
      </c>
      <c r="AC161" s="19">
        <v>2014</v>
      </c>
      <c r="AD161" s="19">
        <v>2015</v>
      </c>
      <c r="AE161" s="19">
        <v>2012</v>
      </c>
      <c r="AF161" s="19" t="s">
        <v>14</v>
      </c>
      <c r="AG161" s="18" t="s">
        <v>14</v>
      </c>
      <c r="AH161" s="19">
        <v>2014</v>
      </c>
      <c r="AI161" s="19">
        <v>2015</v>
      </c>
      <c r="AJ161" s="19">
        <v>2016</v>
      </c>
      <c r="AK161" s="20">
        <v>2015</v>
      </c>
      <c r="AL161" s="20">
        <v>2016</v>
      </c>
      <c r="AM161" s="19">
        <v>2015</v>
      </c>
      <c r="AN161" s="19">
        <v>2014</v>
      </c>
      <c r="AO161" s="19">
        <v>2014</v>
      </c>
      <c r="AP161" s="19" t="s">
        <v>14</v>
      </c>
      <c r="AQ161" s="19" t="s">
        <v>14</v>
      </c>
      <c r="AR161" s="19" t="s">
        <v>14</v>
      </c>
      <c r="AS161" s="19">
        <v>2014</v>
      </c>
      <c r="AT161" s="19">
        <v>2015</v>
      </c>
      <c r="AU161" s="19">
        <v>2012</v>
      </c>
      <c r="AV161" s="19">
        <v>2008</v>
      </c>
      <c r="AW161" s="19">
        <v>2014</v>
      </c>
      <c r="AX161" s="19">
        <v>2014</v>
      </c>
      <c r="AY161" s="19">
        <v>2014</v>
      </c>
      <c r="AZ161" s="19">
        <v>2015</v>
      </c>
      <c r="BA161" s="19">
        <v>2015</v>
      </c>
      <c r="BB161" s="19">
        <v>2015</v>
      </c>
      <c r="BC161" s="19">
        <v>2015</v>
      </c>
      <c r="BD161" s="19">
        <v>2014</v>
      </c>
      <c r="BE161" s="19">
        <v>2014</v>
      </c>
      <c r="BF161" s="9"/>
    </row>
    <row r="162" spans="1:58" x14ac:dyDescent="0.25">
      <c r="A162" s="13" t="s">
        <v>470</v>
      </c>
      <c r="B162" s="178" t="s">
        <v>7030</v>
      </c>
      <c r="C162" s="17">
        <v>2014</v>
      </c>
      <c r="D162" s="17">
        <v>2014</v>
      </c>
      <c r="E162" s="17">
        <v>2014</v>
      </c>
      <c r="F162" s="17">
        <v>2014</v>
      </c>
      <c r="G162" s="17">
        <v>2014</v>
      </c>
      <c r="H162" s="17">
        <v>2014</v>
      </c>
      <c r="I162" s="17">
        <v>2014</v>
      </c>
      <c r="J162" s="17">
        <v>2015</v>
      </c>
      <c r="K162" s="17">
        <v>2015</v>
      </c>
      <c r="L162" s="17">
        <v>2015</v>
      </c>
      <c r="M162" s="19">
        <v>2016</v>
      </c>
      <c r="N162" s="19">
        <v>2016</v>
      </c>
      <c r="O162" s="19">
        <v>2015</v>
      </c>
      <c r="P162" s="19">
        <v>2015</v>
      </c>
      <c r="Q162" s="19">
        <v>2014</v>
      </c>
      <c r="R162" s="19" t="s">
        <v>14</v>
      </c>
      <c r="S162" s="19">
        <v>2016</v>
      </c>
      <c r="T162" s="19">
        <v>2013</v>
      </c>
      <c r="U162" s="19">
        <v>2014</v>
      </c>
      <c r="V162" s="19" t="s">
        <v>14</v>
      </c>
      <c r="W162" s="19">
        <v>2015</v>
      </c>
      <c r="X162" s="19" t="s">
        <v>14</v>
      </c>
      <c r="Y162" s="19">
        <v>2013</v>
      </c>
      <c r="Z162" s="19">
        <v>2014</v>
      </c>
      <c r="AA162" s="19">
        <v>2014</v>
      </c>
      <c r="AB162" s="19">
        <v>2013</v>
      </c>
      <c r="AC162" s="19">
        <v>2014</v>
      </c>
      <c r="AD162" s="19">
        <v>2015</v>
      </c>
      <c r="AE162" s="19" t="s">
        <v>14</v>
      </c>
      <c r="AF162" s="19">
        <v>2014</v>
      </c>
      <c r="AG162" s="18">
        <v>2012</v>
      </c>
      <c r="AH162" s="19">
        <v>2014</v>
      </c>
      <c r="AI162" s="19">
        <v>2015</v>
      </c>
      <c r="AJ162" s="19">
        <v>2016</v>
      </c>
      <c r="AK162" s="20" t="s">
        <v>14</v>
      </c>
      <c r="AL162" s="20">
        <v>2015</v>
      </c>
      <c r="AM162" s="19">
        <v>2015</v>
      </c>
      <c r="AN162" s="19">
        <v>2014</v>
      </c>
      <c r="AO162" s="19">
        <v>2014</v>
      </c>
      <c r="AP162" s="19">
        <v>2014</v>
      </c>
      <c r="AQ162" s="19">
        <v>2014</v>
      </c>
      <c r="AR162" s="19">
        <v>2015</v>
      </c>
      <c r="AS162" s="19">
        <v>2014</v>
      </c>
      <c r="AT162" s="19">
        <v>2015</v>
      </c>
      <c r="AU162" s="19">
        <v>2012</v>
      </c>
      <c r="AV162" s="19">
        <v>2013</v>
      </c>
      <c r="AW162" s="19">
        <v>2014</v>
      </c>
      <c r="AX162" s="19">
        <v>2014</v>
      </c>
      <c r="AY162" s="19">
        <v>2014</v>
      </c>
      <c r="AZ162" s="19">
        <v>2015</v>
      </c>
      <c r="BA162" s="19">
        <v>2015</v>
      </c>
      <c r="BB162" s="19">
        <v>2015</v>
      </c>
      <c r="BC162" s="19">
        <v>2015</v>
      </c>
      <c r="BD162" s="19">
        <v>2014</v>
      </c>
      <c r="BE162" s="19">
        <v>2014</v>
      </c>
      <c r="BF162" s="9"/>
    </row>
    <row r="163" spans="1:58" x14ac:dyDescent="0.25">
      <c r="A163" s="13" t="s">
        <v>7111</v>
      </c>
      <c r="B163" s="178" t="s">
        <v>7112</v>
      </c>
      <c r="C163" s="17">
        <v>2014</v>
      </c>
      <c r="D163" s="17">
        <v>2014</v>
      </c>
      <c r="E163" s="17">
        <v>2014</v>
      </c>
      <c r="F163" s="17">
        <v>2014</v>
      </c>
      <c r="G163" s="17">
        <v>2014</v>
      </c>
      <c r="H163" s="17">
        <v>2014</v>
      </c>
      <c r="I163" s="17">
        <v>2014</v>
      </c>
      <c r="J163" s="17">
        <v>2015</v>
      </c>
      <c r="K163" s="17">
        <v>2015</v>
      </c>
      <c r="L163" s="17">
        <v>2015</v>
      </c>
      <c r="M163" s="19">
        <v>2016</v>
      </c>
      <c r="N163" s="19">
        <v>2016</v>
      </c>
      <c r="O163" s="19">
        <v>2015</v>
      </c>
      <c r="P163" s="19">
        <v>2015</v>
      </c>
      <c r="Q163" s="19">
        <v>2014</v>
      </c>
      <c r="R163" s="19" t="s">
        <v>14</v>
      </c>
      <c r="S163" s="19">
        <v>2016</v>
      </c>
      <c r="T163" s="19">
        <v>2013</v>
      </c>
      <c r="U163" s="19">
        <v>2014</v>
      </c>
      <c r="V163" s="19">
        <v>2014</v>
      </c>
      <c r="W163" s="19">
        <v>2015</v>
      </c>
      <c r="X163" s="19">
        <v>2012</v>
      </c>
      <c r="Y163" s="19">
        <v>2010</v>
      </c>
      <c r="Z163" s="19">
        <v>2014</v>
      </c>
      <c r="AA163" s="19">
        <v>2014</v>
      </c>
      <c r="AB163" s="19">
        <v>2014</v>
      </c>
      <c r="AC163" s="19">
        <v>2014</v>
      </c>
      <c r="AD163" s="19">
        <v>2015</v>
      </c>
      <c r="AE163" s="19">
        <v>2012</v>
      </c>
      <c r="AF163" s="19">
        <v>2014</v>
      </c>
      <c r="AG163" s="18">
        <v>2012</v>
      </c>
      <c r="AH163" s="19">
        <v>2014</v>
      </c>
      <c r="AI163" s="19">
        <v>2015</v>
      </c>
      <c r="AJ163" s="19">
        <v>2016</v>
      </c>
      <c r="AK163" s="20">
        <v>2015</v>
      </c>
      <c r="AL163" s="20">
        <v>2015</v>
      </c>
      <c r="AM163" s="19">
        <v>2015</v>
      </c>
      <c r="AN163" s="19">
        <v>2014</v>
      </c>
      <c r="AO163" s="19">
        <v>2014</v>
      </c>
      <c r="AP163" s="19">
        <v>2014</v>
      </c>
      <c r="AQ163" s="19">
        <v>2014</v>
      </c>
      <c r="AR163" s="19">
        <v>2015</v>
      </c>
      <c r="AS163" s="19">
        <v>2014</v>
      </c>
      <c r="AT163" s="19">
        <v>2015</v>
      </c>
      <c r="AU163" s="19">
        <v>2012</v>
      </c>
      <c r="AV163" s="19">
        <v>2010</v>
      </c>
      <c r="AW163" s="19">
        <v>2014</v>
      </c>
      <c r="AX163" s="19">
        <v>2014</v>
      </c>
      <c r="AY163" s="19">
        <v>2014</v>
      </c>
      <c r="AZ163" s="19">
        <v>2015</v>
      </c>
      <c r="BA163" s="19">
        <v>2015</v>
      </c>
      <c r="BB163" s="19">
        <v>2015</v>
      </c>
      <c r="BC163" s="19">
        <v>2015</v>
      </c>
      <c r="BD163" s="19">
        <v>2014</v>
      </c>
      <c r="BE163" s="19">
        <v>2014</v>
      </c>
      <c r="BF163" s="9"/>
    </row>
    <row r="164" spans="1:58" x14ac:dyDescent="0.25">
      <c r="A164" s="13" t="s">
        <v>672</v>
      </c>
      <c r="B164" s="178" t="s">
        <v>7189</v>
      </c>
      <c r="C164" s="17">
        <v>2014</v>
      </c>
      <c r="D164" s="17">
        <v>2014</v>
      </c>
      <c r="E164" s="17">
        <v>2014</v>
      </c>
      <c r="F164" s="17">
        <v>2014</v>
      </c>
      <c r="G164" s="17">
        <v>2014</v>
      </c>
      <c r="H164" s="17">
        <v>2014</v>
      </c>
      <c r="I164" s="17">
        <v>2014</v>
      </c>
      <c r="J164" s="17">
        <v>2015</v>
      </c>
      <c r="K164" s="17">
        <v>2015</v>
      </c>
      <c r="L164" s="17">
        <v>2015</v>
      </c>
      <c r="M164" s="19">
        <v>2016</v>
      </c>
      <c r="N164" s="19">
        <v>2016</v>
      </c>
      <c r="O164" s="19">
        <v>2015</v>
      </c>
      <c r="P164" s="19">
        <v>2015</v>
      </c>
      <c r="Q164" s="19">
        <v>2014</v>
      </c>
      <c r="R164" s="19">
        <v>2010</v>
      </c>
      <c r="S164" s="19">
        <v>2016</v>
      </c>
      <c r="T164" s="19">
        <v>2013</v>
      </c>
      <c r="U164" s="19">
        <v>2014</v>
      </c>
      <c r="V164" s="19">
        <v>2014</v>
      </c>
      <c r="W164" s="19">
        <v>2015</v>
      </c>
      <c r="X164" s="19">
        <v>2014</v>
      </c>
      <c r="Y164" s="19">
        <v>2010</v>
      </c>
      <c r="Z164" s="19">
        <v>2014</v>
      </c>
      <c r="AA164" s="19">
        <v>2014</v>
      </c>
      <c r="AB164" s="19">
        <v>2014</v>
      </c>
      <c r="AC164" s="19">
        <v>2014</v>
      </c>
      <c r="AD164" s="19">
        <v>2015</v>
      </c>
      <c r="AE164" s="19">
        <v>2012</v>
      </c>
      <c r="AF164" s="19">
        <v>2014</v>
      </c>
      <c r="AG164" s="18">
        <v>2009</v>
      </c>
      <c r="AH164" s="19">
        <v>2014</v>
      </c>
      <c r="AI164" s="19">
        <v>2015</v>
      </c>
      <c r="AJ164" s="19">
        <v>2016</v>
      </c>
      <c r="AK164" s="20">
        <v>2015</v>
      </c>
      <c r="AL164" s="20">
        <v>2016</v>
      </c>
      <c r="AM164" s="19">
        <v>2015</v>
      </c>
      <c r="AN164" s="19">
        <v>2014</v>
      </c>
      <c r="AO164" s="19">
        <v>2014</v>
      </c>
      <c r="AP164" s="19" t="s">
        <v>14</v>
      </c>
      <c r="AQ164" s="19" t="s">
        <v>14</v>
      </c>
      <c r="AR164" s="19">
        <v>2011</v>
      </c>
      <c r="AS164" s="19">
        <v>2014</v>
      </c>
      <c r="AT164" s="19">
        <v>2015</v>
      </c>
      <c r="AU164" s="19">
        <v>2012</v>
      </c>
      <c r="AV164" s="19">
        <v>2013</v>
      </c>
      <c r="AW164" s="19">
        <v>2014</v>
      </c>
      <c r="AX164" s="19">
        <v>2014</v>
      </c>
      <c r="AY164" s="19">
        <v>2014</v>
      </c>
      <c r="AZ164" s="19">
        <v>2014</v>
      </c>
      <c r="BA164" s="19">
        <v>2014</v>
      </c>
      <c r="BB164" s="19">
        <v>2015</v>
      </c>
      <c r="BC164" s="19">
        <v>2015</v>
      </c>
      <c r="BD164" s="19">
        <v>2014</v>
      </c>
      <c r="BE164" s="19">
        <v>2014</v>
      </c>
      <c r="BF164" s="9"/>
    </row>
    <row r="165" spans="1:58" x14ac:dyDescent="0.25">
      <c r="A165" s="13" t="s">
        <v>7204</v>
      </c>
      <c r="B165" s="178" t="s">
        <v>7205</v>
      </c>
      <c r="C165" s="17">
        <v>2014</v>
      </c>
      <c r="D165" s="17">
        <v>2014</v>
      </c>
      <c r="E165" s="17">
        <v>2014</v>
      </c>
      <c r="F165" s="17">
        <v>2014</v>
      </c>
      <c r="G165" s="17">
        <v>2014</v>
      </c>
      <c r="H165" s="17">
        <v>2014</v>
      </c>
      <c r="I165" s="17">
        <v>2014</v>
      </c>
      <c r="J165" s="17">
        <v>2015</v>
      </c>
      <c r="K165" s="17">
        <v>2015</v>
      </c>
      <c r="L165" s="17">
        <v>2015</v>
      </c>
      <c r="M165" s="19">
        <v>2016</v>
      </c>
      <c r="N165" s="19">
        <v>2016</v>
      </c>
      <c r="O165" s="19">
        <v>2015</v>
      </c>
      <c r="P165" s="19">
        <v>2015</v>
      </c>
      <c r="Q165" s="19">
        <v>2014</v>
      </c>
      <c r="R165" s="19">
        <v>2010</v>
      </c>
      <c r="S165" s="19">
        <v>2016</v>
      </c>
      <c r="T165" s="19">
        <v>2013</v>
      </c>
      <c r="U165" s="19">
        <v>2014</v>
      </c>
      <c r="V165" s="19">
        <v>2014</v>
      </c>
      <c r="W165" s="19">
        <v>2015</v>
      </c>
      <c r="X165" s="19">
        <v>2010</v>
      </c>
      <c r="Y165" s="19">
        <v>2012</v>
      </c>
      <c r="Z165" s="19">
        <v>2014</v>
      </c>
      <c r="AA165" s="19">
        <v>2014</v>
      </c>
      <c r="AB165" s="19">
        <v>2014</v>
      </c>
      <c r="AC165" s="19">
        <v>2014</v>
      </c>
      <c r="AD165" s="19">
        <v>2015</v>
      </c>
      <c r="AE165" s="19">
        <v>2012</v>
      </c>
      <c r="AF165" s="19">
        <v>2014</v>
      </c>
      <c r="AG165" s="18" t="s">
        <v>14</v>
      </c>
      <c r="AH165" s="19">
        <v>2014</v>
      </c>
      <c r="AI165" s="19">
        <v>2015</v>
      </c>
      <c r="AJ165" s="19">
        <v>2016</v>
      </c>
      <c r="AK165" s="20" t="s">
        <v>14</v>
      </c>
      <c r="AL165" s="20">
        <v>2015</v>
      </c>
      <c r="AM165" s="19">
        <v>2015</v>
      </c>
      <c r="AN165" s="19">
        <v>2014</v>
      </c>
      <c r="AO165" s="19">
        <v>2014</v>
      </c>
      <c r="AP165" s="19">
        <v>2013</v>
      </c>
      <c r="AQ165" s="19">
        <v>2013</v>
      </c>
      <c r="AR165" s="19" t="s">
        <v>14</v>
      </c>
      <c r="AS165" s="19">
        <v>2014</v>
      </c>
      <c r="AT165" s="19">
        <v>2015</v>
      </c>
      <c r="AU165" s="19">
        <v>2012</v>
      </c>
      <c r="AV165" s="19">
        <v>2010</v>
      </c>
      <c r="AW165" s="19">
        <v>2014</v>
      </c>
      <c r="AX165" s="19">
        <v>2014</v>
      </c>
      <c r="AY165" s="19">
        <v>2014</v>
      </c>
      <c r="AZ165" s="19">
        <v>2015</v>
      </c>
      <c r="BA165" s="19">
        <v>2015</v>
      </c>
      <c r="BB165" s="19">
        <v>2015</v>
      </c>
      <c r="BC165" s="19">
        <v>2015</v>
      </c>
      <c r="BD165" s="19">
        <v>2014</v>
      </c>
      <c r="BE165" s="19">
        <v>2014</v>
      </c>
      <c r="BF165" s="9"/>
    </row>
    <row r="166" spans="1:58" x14ac:dyDescent="0.25">
      <c r="A166" s="13" t="s">
        <v>7816</v>
      </c>
      <c r="B166" s="178" t="s">
        <v>7212</v>
      </c>
      <c r="C166" s="17">
        <v>2014</v>
      </c>
      <c r="D166" s="17">
        <v>2014</v>
      </c>
      <c r="E166" s="17">
        <v>2014</v>
      </c>
      <c r="F166" s="17">
        <v>2014</v>
      </c>
      <c r="G166" s="17">
        <v>2014</v>
      </c>
      <c r="H166" s="17">
        <v>2014</v>
      </c>
      <c r="I166" s="17">
        <v>2014</v>
      </c>
      <c r="J166" s="17">
        <v>2015</v>
      </c>
      <c r="K166" s="17">
        <v>2015</v>
      </c>
      <c r="L166" s="17">
        <v>2015</v>
      </c>
      <c r="M166" s="19">
        <v>2016</v>
      </c>
      <c r="N166" s="19">
        <v>2016</v>
      </c>
      <c r="O166" s="19">
        <v>2015</v>
      </c>
      <c r="P166" s="19">
        <v>2015</v>
      </c>
      <c r="Q166" s="19">
        <v>2014</v>
      </c>
      <c r="R166" s="19">
        <v>2010</v>
      </c>
      <c r="S166" s="19">
        <v>2016</v>
      </c>
      <c r="T166" s="19">
        <v>2013</v>
      </c>
      <c r="U166" s="19">
        <v>2014</v>
      </c>
      <c r="V166" s="19">
        <v>2014</v>
      </c>
      <c r="W166" s="19">
        <v>2015</v>
      </c>
      <c r="X166" s="19">
        <v>2010</v>
      </c>
      <c r="Y166" s="19">
        <v>2009</v>
      </c>
      <c r="Z166" s="19">
        <v>2014</v>
      </c>
      <c r="AA166" s="19">
        <v>2014</v>
      </c>
      <c r="AB166" s="19">
        <v>2014</v>
      </c>
      <c r="AC166" s="19">
        <v>2014</v>
      </c>
      <c r="AD166" s="19">
        <v>2015</v>
      </c>
      <c r="AE166" s="19">
        <v>2012</v>
      </c>
      <c r="AF166" s="19">
        <v>2014</v>
      </c>
      <c r="AG166" s="18">
        <v>2009</v>
      </c>
      <c r="AH166" s="19">
        <v>2014</v>
      </c>
      <c r="AI166" s="19">
        <v>2015</v>
      </c>
      <c r="AJ166" s="19">
        <v>2016</v>
      </c>
      <c r="AK166" s="20" t="s">
        <v>14</v>
      </c>
      <c r="AL166" s="20">
        <v>2015</v>
      </c>
      <c r="AM166" s="19">
        <v>2015</v>
      </c>
      <c r="AN166" s="19">
        <v>2014</v>
      </c>
      <c r="AO166" s="19">
        <v>2014</v>
      </c>
      <c r="AP166" s="19" t="s">
        <v>14</v>
      </c>
      <c r="AQ166" s="19" t="s">
        <v>14</v>
      </c>
      <c r="AR166" s="19">
        <v>2015</v>
      </c>
      <c r="AS166" s="19">
        <v>2014</v>
      </c>
      <c r="AT166" s="19">
        <v>2015</v>
      </c>
      <c r="AU166" s="19">
        <v>2012</v>
      </c>
      <c r="AV166" s="19">
        <v>2010</v>
      </c>
      <c r="AW166" s="19">
        <v>2014</v>
      </c>
      <c r="AX166" s="19">
        <v>2014</v>
      </c>
      <c r="AY166" s="19">
        <v>2014</v>
      </c>
      <c r="AZ166" s="19">
        <v>2015</v>
      </c>
      <c r="BA166" s="19">
        <v>2015</v>
      </c>
      <c r="BB166" s="19">
        <v>2015</v>
      </c>
      <c r="BC166" s="19">
        <v>2015</v>
      </c>
      <c r="BD166" s="19">
        <v>2014</v>
      </c>
      <c r="BE166" s="19">
        <v>2014</v>
      </c>
      <c r="BF166" s="9"/>
    </row>
    <row r="167" spans="1:58" x14ac:dyDescent="0.25">
      <c r="A167" s="13" t="s">
        <v>7210</v>
      </c>
      <c r="B167" s="178" t="s">
        <v>7211</v>
      </c>
      <c r="C167" s="17">
        <v>2014</v>
      </c>
      <c r="D167" s="17">
        <v>2014</v>
      </c>
      <c r="E167" s="17">
        <v>2014</v>
      </c>
      <c r="F167" s="17">
        <v>2014</v>
      </c>
      <c r="G167" s="17">
        <v>2014</v>
      </c>
      <c r="H167" s="17">
        <v>2014</v>
      </c>
      <c r="I167" s="17">
        <v>2014</v>
      </c>
      <c r="J167" s="17">
        <v>2015</v>
      </c>
      <c r="K167" s="17">
        <v>2015</v>
      </c>
      <c r="L167" s="17">
        <v>2015</v>
      </c>
      <c r="M167" s="19">
        <v>2016</v>
      </c>
      <c r="N167" s="19">
        <v>2016</v>
      </c>
      <c r="O167" s="19">
        <v>2015</v>
      </c>
      <c r="P167" s="19">
        <v>2015</v>
      </c>
      <c r="Q167" s="19">
        <v>2014</v>
      </c>
      <c r="R167" s="19" t="s">
        <v>14</v>
      </c>
      <c r="S167" s="19">
        <v>2016</v>
      </c>
      <c r="T167" s="19">
        <v>2013</v>
      </c>
      <c r="U167" s="19">
        <v>2014</v>
      </c>
      <c r="V167" s="19" t="s">
        <v>14</v>
      </c>
      <c r="W167" s="19">
        <v>2015</v>
      </c>
      <c r="X167" s="19" t="s">
        <v>14</v>
      </c>
      <c r="Y167" s="19">
        <v>2011</v>
      </c>
      <c r="Z167" s="19">
        <v>2014</v>
      </c>
      <c r="AA167" s="19">
        <v>2014</v>
      </c>
      <c r="AB167" s="19">
        <v>2014</v>
      </c>
      <c r="AC167" s="19">
        <v>2014</v>
      </c>
      <c r="AD167" s="19">
        <v>2015</v>
      </c>
      <c r="AE167" s="19" t="s">
        <v>14</v>
      </c>
      <c r="AF167" s="19">
        <v>2014</v>
      </c>
      <c r="AG167" s="18">
        <v>2012</v>
      </c>
      <c r="AH167" s="19">
        <v>2014</v>
      </c>
      <c r="AI167" s="19">
        <v>2015</v>
      </c>
      <c r="AJ167" s="19">
        <v>2016</v>
      </c>
      <c r="AK167" s="20" t="s">
        <v>14</v>
      </c>
      <c r="AL167" s="20">
        <v>2015</v>
      </c>
      <c r="AM167" s="19">
        <v>2015</v>
      </c>
      <c r="AN167" s="19">
        <v>2014</v>
      </c>
      <c r="AO167" s="19">
        <v>2014</v>
      </c>
      <c r="AP167" s="19">
        <v>2014</v>
      </c>
      <c r="AQ167" s="19">
        <v>2014</v>
      </c>
      <c r="AR167" s="19">
        <v>2015</v>
      </c>
      <c r="AS167" s="19">
        <v>2014</v>
      </c>
      <c r="AT167" s="19">
        <v>2015</v>
      </c>
      <c r="AU167" s="19">
        <v>2012</v>
      </c>
      <c r="AV167" s="19" t="s">
        <v>14</v>
      </c>
      <c r="AW167" s="19">
        <v>2014</v>
      </c>
      <c r="AX167" s="19">
        <v>2014</v>
      </c>
      <c r="AY167" s="19">
        <v>2014</v>
      </c>
      <c r="AZ167" s="19">
        <v>2015</v>
      </c>
      <c r="BA167" s="19">
        <v>2015</v>
      </c>
      <c r="BB167" s="19">
        <v>2015</v>
      </c>
      <c r="BC167" s="19">
        <v>2015</v>
      </c>
      <c r="BD167" s="19">
        <v>2014</v>
      </c>
      <c r="BE167" s="19">
        <v>2014</v>
      </c>
      <c r="BF167" s="9"/>
    </row>
    <row r="168" spans="1:58" x14ac:dyDescent="0.25">
      <c r="A168" s="13" t="s">
        <v>6994</v>
      </c>
      <c r="B168" s="178" t="s">
        <v>6995</v>
      </c>
      <c r="C168" s="17">
        <v>2014</v>
      </c>
      <c r="D168" s="17">
        <v>2014</v>
      </c>
      <c r="E168" s="17">
        <v>2014</v>
      </c>
      <c r="F168" s="17">
        <v>2014</v>
      </c>
      <c r="G168" s="17">
        <v>2014</v>
      </c>
      <c r="H168" s="17">
        <v>2014</v>
      </c>
      <c r="I168" s="17">
        <v>2014</v>
      </c>
      <c r="J168" s="17">
        <v>2015</v>
      </c>
      <c r="K168" s="17">
        <v>2015</v>
      </c>
      <c r="L168" s="17">
        <v>2015</v>
      </c>
      <c r="M168" s="19">
        <v>2016</v>
      </c>
      <c r="N168" s="19">
        <v>2016</v>
      </c>
      <c r="O168" s="19">
        <v>2015</v>
      </c>
      <c r="P168" s="19">
        <v>2015</v>
      </c>
      <c r="Q168" s="19">
        <v>2014</v>
      </c>
      <c r="R168" s="19" t="s">
        <v>14</v>
      </c>
      <c r="S168" s="19">
        <v>2016</v>
      </c>
      <c r="T168" s="19">
        <v>2013</v>
      </c>
      <c r="U168" s="19">
        <v>2014</v>
      </c>
      <c r="V168" s="19" t="s">
        <v>14</v>
      </c>
      <c r="W168" s="19">
        <v>2015</v>
      </c>
      <c r="X168" s="19" t="s">
        <v>14</v>
      </c>
      <c r="Y168" s="19">
        <v>2012</v>
      </c>
      <c r="Z168" s="19">
        <v>2014</v>
      </c>
      <c r="AA168" s="19">
        <v>2014</v>
      </c>
      <c r="AB168" s="19">
        <v>2013</v>
      </c>
      <c r="AC168" s="19">
        <v>2014</v>
      </c>
      <c r="AD168" s="19">
        <v>2015</v>
      </c>
      <c r="AE168" s="19" t="s">
        <v>14</v>
      </c>
      <c r="AF168" s="19">
        <v>2014</v>
      </c>
      <c r="AG168" s="18">
        <v>2012</v>
      </c>
      <c r="AH168" s="19">
        <v>2014</v>
      </c>
      <c r="AI168" s="19">
        <v>2015</v>
      </c>
      <c r="AJ168" s="19">
        <v>2016</v>
      </c>
      <c r="AK168" s="20" t="s">
        <v>14</v>
      </c>
      <c r="AL168" s="20">
        <v>2015</v>
      </c>
      <c r="AM168" s="19">
        <v>2015</v>
      </c>
      <c r="AN168" s="19">
        <v>2014</v>
      </c>
      <c r="AO168" s="19">
        <v>2014</v>
      </c>
      <c r="AP168" s="19">
        <v>2014</v>
      </c>
      <c r="AQ168" s="19">
        <v>2014</v>
      </c>
      <c r="AR168" s="19">
        <v>2015</v>
      </c>
      <c r="AS168" s="19">
        <v>2014</v>
      </c>
      <c r="AT168" s="19">
        <v>2015</v>
      </c>
      <c r="AU168" s="19">
        <v>2012</v>
      </c>
      <c r="AV168" s="19" t="s">
        <v>14</v>
      </c>
      <c r="AW168" s="19">
        <v>2014</v>
      </c>
      <c r="AX168" s="19">
        <v>2014</v>
      </c>
      <c r="AY168" s="19">
        <v>2014</v>
      </c>
      <c r="AZ168" s="19">
        <v>2015</v>
      </c>
      <c r="BA168" s="19">
        <v>2015</v>
      </c>
      <c r="BB168" s="19">
        <v>2015</v>
      </c>
      <c r="BC168" s="19">
        <v>2015</v>
      </c>
      <c r="BD168" s="19">
        <v>2014</v>
      </c>
      <c r="BE168" s="19">
        <v>2014</v>
      </c>
      <c r="BF168" s="9"/>
    </row>
    <row r="169" spans="1:58" x14ac:dyDescent="0.25">
      <c r="A169" s="13" t="s">
        <v>145</v>
      </c>
      <c r="B169" s="178" t="s">
        <v>7215</v>
      </c>
      <c r="C169" s="17">
        <v>2014</v>
      </c>
      <c r="D169" s="17">
        <v>2014</v>
      </c>
      <c r="E169" s="17">
        <v>2014</v>
      </c>
      <c r="F169" s="17">
        <v>2014</v>
      </c>
      <c r="G169" s="17">
        <v>2014</v>
      </c>
      <c r="H169" s="17">
        <v>2014</v>
      </c>
      <c r="I169" s="17">
        <v>2014</v>
      </c>
      <c r="J169" s="17">
        <v>2015</v>
      </c>
      <c r="K169" s="17">
        <v>2015</v>
      </c>
      <c r="L169" s="17">
        <v>2015</v>
      </c>
      <c r="M169" s="19">
        <v>2016</v>
      </c>
      <c r="N169" s="19">
        <v>2016</v>
      </c>
      <c r="O169" s="19">
        <v>2015</v>
      </c>
      <c r="P169" s="19">
        <v>2015</v>
      </c>
      <c r="Q169" s="19">
        <v>2014</v>
      </c>
      <c r="R169" s="19">
        <v>2009</v>
      </c>
      <c r="S169" s="19">
        <v>2016</v>
      </c>
      <c r="T169" s="19">
        <v>2013</v>
      </c>
      <c r="U169" s="19">
        <v>2014</v>
      </c>
      <c r="V169" s="19" t="s">
        <v>14</v>
      </c>
      <c r="W169" s="19">
        <v>2015</v>
      </c>
      <c r="X169" s="19">
        <v>2009</v>
      </c>
      <c r="Y169" s="19">
        <v>2010</v>
      </c>
      <c r="Z169" s="19">
        <v>2014</v>
      </c>
      <c r="AA169" s="19">
        <v>2014</v>
      </c>
      <c r="AB169" s="19">
        <v>2014</v>
      </c>
      <c r="AC169" s="19">
        <v>2014</v>
      </c>
      <c r="AD169" s="19">
        <v>2015</v>
      </c>
      <c r="AE169" s="19" t="s">
        <v>14</v>
      </c>
      <c r="AF169" s="19">
        <v>2014</v>
      </c>
      <c r="AG169" s="18">
        <v>2004</v>
      </c>
      <c r="AH169" s="19">
        <v>2014</v>
      </c>
      <c r="AI169" s="19">
        <v>2015</v>
      </c>
      <c r="AJ169" s="19">
        <v>2016</v>
      </c>
      <c r="AK169" s="20">
        <v>2015</v>
      </c>
      <c r="AL169" s="20">
        <v>2015</v>
      </c>
      <c r="AM169" s="19">
        <v>2015</v>
      </c>
      <c r="AN169" s="19">
        <v>2014</v>
      </c>
      <c r="AO169" s="19">
        <v>2014</v>
      </c>
      <c r="AP169" s="19" t="s">
        <v>14</v>
      </c>
      <c r="AQ169" s="19" t="s">
        <v>14</v>
      </c>
      <c r="AR169" s="19">
        <v>2009</v>
      </c>
      <c r="AS169" s="19">
        <v>2014</v>
      </c>
      <c r="AT169" s="19">
        <v>2015</v>
      </c>
      <c r="AU169" s="19">
        <v>2012</v>
      </c>
      <c r="AV169" s="19">
        <v>2013</v>
      </c>
      <c r="AW169" s="19">
        <v>2014</v>
      </c>
      <c r="AX169" s="19">
        <v>2014</v>
      </c>
      <c r="AY169" s="19">
        <v>2014</v>
      </c>
      <c r="AZ169" s="19">
        <v>2015</v>
      </c>
      <c r="BA169" s="19">
        <v>2015</v>
      </c>
      <c r="BB169" s="19" t="s">
        <v>14</v>
      </c>
      <c r="BC169" s="19">
        <v>2015</v>
      </c>
      <c r="BD169" s="19">
        <v>2014</v>
      </c>
      <c r="BE169" s="19">
        <v>2014</v>
      </c>
      <c r="BF169" s="9"/>
    </row>
    <row r="170" spans="1:58" x14ac:dyDescent="0.25">
      <c r="A170" s="13" t="s">
        <v>7220</v>
      </c>
      <c r="B170" s="178" t="s">
        <v>7221</v>
      </c>
      <c r="C170" s="17">
        <v>2014</v>
      </c>
      <c r="D170" s="17">
        <v>2014</v>
      </c>
      <c r="E170" s="17">
        <v>2014</v>
      </c>
      <c r="F170" s="17">
        <v>2014</v>
      </c>
      <c r="G170" s="17">
        <v>2014</v>
      </c>
      <c r="H170" s="17">
        <v>2014</v>
      </c>
      <c r="I170" s="17">
        <v>2014</v>
      </c>
      <c r="J170" s="17">
        <v>2015</v>
      </c>
      <c r="K170" s="17">
        <v>2015</v>
      </c>
      <c r="L170" s="17">
        <v>2015</v>
      </c>
      <c r="M170" s="19">
        <v>2016</v>
      </c>
      <c r="N170" s="19">
        <v>2016</v>
      </c>
      <c r="O170" s="19">
        <v>2015</v>
      </c>
      <c r="P170" s="19">
        <v>2015</v>
      </c>
      <c r="Q170" s="19">
        <v>2014</v>
      </c>
      <c r="R170" s="19">
        <v>2012</v>
      </c>
      <c r="S170" s="19">
        <v>2016</v>
      </c>
      <c r="T170" s="19">
        <v>2013</v>
      </c>
      <c r="U170" s="19">
        <v>2014</v>
      </c>
      <c r="V170" s="19">
        <v>2014</v>
      </c>
      <c r="W170" s="19">
        <v>2015</v>
      </c>
      <c r="X170" s="19">
        <v>2012</v>
      </c>
      <c r="Y170" s="19">
        <v>2013</v>
      </c>
      <c r="Z170" s="19">
        <v>2014</v>
      </c>
      <c r="AA170" s="19">
        <v>2014</v>
      </c>
      <c r="AB170" s="19">
        <v>2014</v>
      </c>
      <c r="AC170" s="19">
        <v>2014</v>
      </c>
      <c r="AD170" s="19">
        <v>2015</v>
      </c>
      <c r="AE170" s="19">
        <v>2012</v>
      </c>
      <c r="AF170" s="19">
        <v>2014</v>
      </c>
      <c r="AG170" s="18">
        <v>2009</v>
      </c>
      <c r="AH170" s="19">
        <v>2014</v>
      </c>
      <c r="AI170" s="19">
        <v>2015</v>
      </c>
      <c r="AJ170" s="19">
        <v>2016</v>
      </c>
      <c r="AK170" s="20" t="s">
        <v>14</v>
      </c>
      <c r="AL170" s="20">
        <v>2015</v>
      </c>
      <c r="AM170" s="19">
        <v>2015</v>
      </c>
      <c r="AN170" s="19">
        <v>2014</v>
      </c>
      <c r="AO170" s="19">
        <v>2014</v>
      </c>
      <c r="AP170" s="19" t="s">
        <v>14</v>
      </c>
      <c r="AQ170" s="19" t="s">
        <v>14</v>
      </c>
      <c r="AR170" s="19">
        <v>2009</v>
      </c>
      <c r="AS170" s="19">
        <v>2014</v>
      </c>
      <c r="AT170" s="19">
        <v>2015</v>
      </c>
      <c r="AU170" s="19">
        <v>2012</v>
      </c>
      <c r="AV170" s="19">
        <v>2013</v>
      </c>
      <c r="AW170" s="19">
        <v>2014</v>
      </c>
      <c r="AX170" s="19">
        <v>2014</v>
      </c>
      <c r="AY170" s="19">
        <v>2014</v>
      </c>
      <c r="AZ170" s="19">
        <v>2015</v>
      </c>
      <c r="BA170" s="19">
        <v>2015</v>
      </c>
      <c r="BB170" s="19">
        <v>2015</v>
      </c>
      <c r="BC170" s="19">
        <v>2015</v>
      </c>
      <c r="BD170" s="19">
        <v>2014</v>
      </c>
      <c r="BE170" s="19">
        <v>2014</v>
      </c>
      <c r="BF170" s="9"/>
    </row>
    <row r="171" spans="1:58" x14ac:dyDescent="0.25">
      <c r="A171" s="13" t="s">
        <v>158</v>
      </c>
      <c r="B171" s="178" t="s">
        <v>7233</v>
      </c>
      <c r="C171" s="17">
        <v>2014</v>
      </c>
      <c r="D171" s="17">
        <v>2014</v>
      </c>
      <c r="E171" s="17">
        <v>2014</v>
      </c>
      <c r="F171" s="17">
        <v>2014</v>
      </c>
      <c r="G171" s="17">
        <v>2014</v>
      </c>
      <c r="H171" s="17">
        <v>2014</v>
      </c>
      <c r="I171" s="17">
        <v>2014</v>
      </c>
      <c r="J171" s="17">
        <v>2015</v>
      </c>
      <c r="K171" s="17">
        <v>2015</v>
      </c>
      <c r="L171" s="17">
        <v>2015</v>
      </c>
      <c r="M171" s="19">
        <v>2016</v>
      </c>
      <c r="N171" s="19">
        <v>2016</v>
      </c>
      <c r="O171" s="19">
        <v>2015</v>
      </c>
      <c r="P171" s="19">
        <v>2015</v>
      </c>
      <c r="Q171" s="19">
        <v>2014</v>
      </c>
      <c r="R171" s="19">
        <v>2010</v>
      </c>
      <c r="S171" s="19">
        <v>2016</v>
      </c>
      <c r="T171" s="19">
        <v>2013</v>
      </c>
      <c r="U171" s="19">
        <v>2014</v>
      </c>
      <c r="V171" s="19">
        <v>2014</v>
      </c>
      <c r="W171" s="19">
        <v>2015</v>
      </c>
      <c r="X171" s="19">
        <v>2011</v>
      </c>
      <c r="Y171" s="19">
        <v>2012</v>
      </c>
      <c r="Z171" s="19">
        <v>2014</v>
      </c>
      <c r="AA171" s="19">
        <v>2014</v>
      </c>
      <c r="AB171" s="19">
        <v>2014</v>
      </c>
      <c r="AC171" s="19">
        <v>2014</v>
      </c>
      <c r="AD171" s="19">
        <v>2015</v>
      </c>
      <c r="AE171" s="19">
        <v>2012</v>
      </c>
      <c r="AF171" s="19">
        <v>2014</v>
      </c>
      <c r="AG171" s="18">
        <v>2012</v>
      </c>
      <c r="AH171" s="19">
        <v>2014</v>
      </c>
      <c r="AI171" s="19">
        <v>2015</v>
      </c>
      <c r="AJ171" s="19">
        <v>2016</v>
      </c>
      <c r="AK171" s="20" t="s">
        <v>14</v>
      </c>
      <c r="AL171" s="20">
        <v>2016</v>
      </c>
      <c r="AM171" s="19">
        <v>2015</v>
      </c>
      <c r="AN171" s="19">
        <v>2014</v>
      </c>
      <c r="AO171" s="19">
        <v>2014</v>
      </c>
      <c r="AP171" s="19">
        <v>2013</v>
      </c>
      <c r="AQ171" s="19">
        <v>2014</v>
      </c>
      <c r="AR171" s="19">
        <v>2015</v>
      </c>
      <c r="AS171" s="19">
        <v>2014</v>
      </c>
      <c r="AT171" s="19">
        <v>2015</v>
      </c>
      <c r="AU171" s="19">
        <v>2012</v>
      </c>
      <c r="AV171" s="19">
        <v>2012</v>
      </c>
      <c r="AW171" s="19">
        <v>2014</v>
      </c>
      <c r="AX171" s="19">
        <v>2014</v>
      </c>
      <c r="AY171" s="19">
        <v>2014</v>
      </c>
      <c r="AZ171" s="19">
        <v>2015</v>
      </c>
      <c r="BA171" s="19">
        <v>2015</v>
      </c>
      <c r="BB171" s="19">
        <v>2015</v>
      </c>
      <c r="BC171" s="19">
        <v>2015</v>
      </c>
      <c r="BD171" s="19">
        <v>2014</v>
      </c>
      <c r="BE171" s="19">
        <v>2014</v>
      </c>
      <c r="BF171" s="9"/>
    </row>
    <row r="172" spans="1:58" x14ac:dyDescent="0.25">
      <c r="A172" s="13" t="s">
        <v>384</v>
      </c>
      <c r="B172" s="178" t="s">
        <v>7219</v>
      </c>
      <c r="C172" s="17">
        <v>2014</v>
      </c>
      <c r="D172" s="17">
        <v>2014</v>
      </c>
      <c r="E172" s="17">
        <v>2014</v>
      </c>
      <c r="F172" s="17">
        <v>2014</v>
      </c>
      <c r="G172" s="17">
        <v>2014</v>
      </c>
      <c r="H172" s="17">
        <v>2014</v>
      </c>
      <c r="I172" s="17">
        <v>2014</v>
      </c>
      <c r="J172" s="17">
        <v>2015</v>
      </c>
      <c r="K172" s="17">
        <v>2015</v>
      </c>
      <c r="L172" s="17">
        <v>2015</v>
      </c>
      <c r="M172" s="19">
        <v>2016</v>
      </c>
      <c r="N172" s="19">
        <v>2016</v>
      </c>
      <c r="O172" s="19">
        <v>2015</v>
      </c>
      <c r="P172" s="19">
        <v>2015</v>
      </c>
      <c r="Q172" s="19">
        <v>2014</v>
      </c>
      <c r="R172" s="19">
        <v>2006</v>
      </c>
      <c r="S172" s="19">
        <v>2016</v>
      </c>
      <c r="T172" s="19">
        <v>2013</v>
      </c>
      <c r="U172" s="19">
        <v>2014</v>
      </c>
      <c r="V172" s="19">
        <v>2014</v>
      </c>
      <c r="W172" s="19">
        <v>2015</v>
      </c>
      <c r="X172" s="19">
        <v>2012</v>
      </c>
      <c r="Y172" s="19">
        <v>2010</v>
      </c>
      <c r="Z172" s="19">
        <v>2014</v>
      </c>
      <c r="AA172" s="19">
        <v>2014</v>
      </c>
      <c r="AB172" s="19">
        <v>2014</v>
      </c>
      <c r="AC172" s="19">
        <v>2014</v>
      </c>
      <c r="AD172" s="19">
        <v>2015</v>
      </c>
      <c r="AE172" s="19">
        <v>2012</v>
      </c>
      <c r="AF172" s="19">
        <v>2014</v>
      </c>
      <c r="AG172" s="18">
        <v>2012</v>
      </c>
      <c r="AH172" s="19">
        <v>2014</v>
      </c>
      <c r="AI172" s="19">
        <v>2015</v>
      </c>
      <c r="AJ172" s="19">
        <v>2016</v>
      </c>
      <c r="AK172" s="20">
        <v>2015</v>
      </c>
      <c r="AL172" s="20">
        <v>2015</v>
      </c>
      <c r="AM172" s="19">
        <v>2015</v>
      </c>
      <c r="AN172" s="19">
        <v>2014</v>
      </c>
      <c r="AO172" s="19">
        <v>2014</v>
      </c>
      <c r="AP172" s="19">
        <v>2014</v>
      </c>
      <c r="AQ172" s="19">
        <v>2014</v>
      </c>
      <c r="AR172" s="19">
        <v>2015</v>
      </c>
      <c r="AS172" s="19">
        <v>2014</v>
      </c>
      <c r="AT172" s="19">
        <v>2015</v>
      </c>
      <c r="AU172" s="19">
        <v>2012</v>
      </c>
      <c r="AV172" s="19">
        <v>2010</v>
      </c>
      <c r="AW172" s="19">
        <v>2014</v>
      </c>
      <c r="AX172" s="19">
        <v>2014</v>
      </c>
      <c r="AY172" s="19">
        <v>2014</v>
      </c>
      <c r="AZ172" s="19">
        <v>2015</v>
      </c>
      <c r="BA172" s="19">
        <v>2015</v>
      </c>
      <c r="BB172" s="19">
        <v>2015</v>
      </c>
      <c r="BC172" s="19">
        <v>2015</v>
      </c>
      <c r="BD172" s="19">
        <v>2014</v>
      </c>
      <c r="BE172" s="19">
        <v>2014</v>
      </c>
      <c r="BF172" s="9"/>
    </row>
    <row r="173" spans="1:58" x14ac:dyDescent="0.25">
      <c r="A173" s="13" t="s">
        <v>7817</v>
      </c>
      <c r="B173" s="178" t="s">
        <v>7130</v>
      </c>
      <c r="C173" s="17">
        <v>2014</v>
      </c>
      <c r="D173" s="17">
        <v>2014</v>
      </c>
      <c r="E173" s="17">
        <v>2014</v>
      </c>
      <c r="F173" s="17">
        <v>2014</v>
      </c>
      <c r="G173" s="17">
        <v>2014</v>
      </c>
      <c r="H173" s="17">
        <v>2014</v>
      </c>
      <c r="I173" s="17">
        <v>2014</v>
      </c>
      <c r="J173" s="17">
        <v>2015</v>
      </c>
      <c r="K173" s="17">
        <v>2015</v>
      </c>
      <c r="L173" s="17">
        <v>2015</v>
      </c>
      <c r="M173" s="19">
        <v>2016</v>
      </c>
      <c r="N173" s="19">
        <v>2016</v>
      </c>
      <c r="O173" s="19">
        <v>2015</v>
      </c>
      <c r="P173" s="19">
        <v>2015</v>
      </c>
      <c r="Q173" s="19">
        <v>2014</v>
      </c>
      <c r="R173" s="19">
        <v>2011</v>
      </c>
      <c r="S173" s="19">
        <v>2016</v>
      </c>
      <c r="T173" s="19">
        <v>2013</v>
      </c>
      <c r="U173" s="19">
        <v>2014</v>
      </c>
      <c r="V173" s="19">
        <v>2014</v>
      </c>
      <c r="W173" s="19">
        <v>2015</v>
      </c>
      <c r="X173" s="19">
        <v>2011</v>
      </c>
      <c r="Y173" s="19">
        <v>2010</v>
      </c>
      <c r="Z173" s="19">
        <v>2014</v>
      </c>
      <c r="AA173" s="19">
        <v>2014</v>
      </c>
      <c r="AB173" s="19">
        <v>2013</v>
      </c>
      <c r="AC173" s="19">
        <v>2014</v>
      </c>
      <c r="AD173" s="19">
        <v>2015</v>
      </c>
      <c r="AE173" s="19" t="s">
        <v>14</v>
      </c>
      <c r="AF173" s="19">
        <v>2014</v>
      </c>
      <c r="AG173" s="18">
        <v>2008</v>
      </c>
      <c r="AH173" s="19">
        <v>2014</v>
      </c>
      <c r="AI173" s="19">
        <v>2015</v>
      </c>
      <c r="AJ173" s="19">
        <v>2016</v>
      </c>
      <c r="AK173" s="20">
        <v>2015</v>
      </c>
      <c r="AL173" s="20">
        <v>2015</v>
      </c>
      <c r="AM173" s="19">
        <v>2015</v>
      </c>
      <c r="AN173" s="19">
        <v>2014</v>
      </c>
      <c r="AO173" s="19">
        <v>2014</v>
      </c>
      <c r="AP173" s="19">
        <v>2013</v>
      </c>
      <c r="AQ173" s="19">
        <v>2013</v>
      </c>
      <c r="AR173" s="19">
        <v>2015</v>
      </c>
      <c r="AS173" s="19">
        <v>2014</v>
      </c>
      <c r="AT173" s="19">
        <v>2015</v>
      </c>
      <c r="AU173" s="19">
        <v>2012</v>
      </c>
      <c r="AV173" s="19">
        <v>2013</v>
      </c>
      <c r="AW173" s="19">
        <v>2014</v>
      </c>
      <c r="AX173" s="19">
        <v>2014</v>
      </c>
      <c r="AY173" s="19">
        <v>2014</v>
      </c>
      <c r="AZ173" s="19">
        <v>2015</v>
      </c>
      <c r="BA173" s="19">
        <v>2015</v>
      </c>
      <c r="BB173" s="19">
        <v>2015</v>
      </c>
      <c r="BC173" s="19">
        <v>2015</v>
      </c>
      <c r="BD173" s="19">
        <v>2014</v>
      </c>
      <c r="BE173" s="19">
        <v>2014</v>
      </c>
      <c r="BF173" s="9"/>
    </row>
    <row r="174" spans="1:58" x14ac:dyDescent="0.25">
      <c r="A174" s="13" t="s">
        <v>7818</v>
      </c>
      <c r="B174" s="178" t="s">
        <v>7225</v>
      </c>
      <c r="C174" s="17">
        <v>2014</v>
      </c>
      <c r="D174" s="17">
        <v>2014</v>
      </c>
      <c r="E174" s="17">
        <v>2014</v>
      </c>
      <c r="F174" s="17">
        <v>2014</v>
      </c>
      <c r="G174" s="17">
        <v>2014</v>
      </c>
      <c r="H174" s="17">
        <v>2014</v>
      </c>
      <c r="I174" s="17">
        <v>2014</v>
      </c>
      <c r="J174" s="17">
        <v>2015</v>
      </c>
      <c r="K174" s="17">
        <v>2015</v>
      </c>
      <c r="L174" s="17">
        <v>2015</v>
      </c>
      <c r="M174" s="19">
        <v>2016</v>
      </c>
      <c r="N174" s="19">
        <v>2016</v>
      </c>
      <c r="O174" s="19">
        <v>2015</v>
      </c>
      <c r="P174" s="19">
        <v>2015</v>
      </c>
      <c r="Q174" s="19">
        <v>2014</v>
      </c>
      <c r="R174" s="19">
        <v>2010</v>
      </c>
      <c r="S174" s="19">
        <v>2016</v>
      </c>
      <c r="T174" s="19">
        <v>2013</v>
      </c>
      <c r="U174" s="19">
        <v>2014</v>
      </c>
      <c r="V174" s="19">
        <v>2014</v>
      </c>
      <c r="W174" s="19">
        <v>2015</v>
      </c>
      <c r="X174" s="19">
        <v>2009</v>
      </c>
      <c r="Y174" s="19">
        <v>2011</v>
      </c>
      <c r="Z174" s="19">
        <v>2014</v>
      </c>
      <c r="AA174" s="19">
        <v>2014</v>
      </c>
      <c r="AB174" s="19" t="s">
        <v>14</v>
      </c>
      <c r="AC174" s="19">
        <v>2014</v>
      </c>
      <c r="AD174" s="19">
        <v>2015</v>
      </c>
      <c r="AE174" s="19">
        <v>2012</v>
      </c>
      <c r="AF174" s="19" t="s">
        <v>14</v>
      </c>
      <c r="AG174" s="18">
        <v>2007</v>
      </c>
      <c r="AH174" s="19">
        <v>2014</v>
      </c>
      <c r="AI174" s="19">
        <v>2015</v>
      </c>
      <c r="AJ174" s="19">
        <v>2016</v>
      </c>
      <c r="AK174" s="20">
        <v>2015</v>
      </c>
      <c r="AL174" s="20">
        <v>2015</v>
      </c>
      <c r="AM174" s="19">
        <v>2015</v>
      </c>
      <c r="AN174" s="19">
        <v>2014</v>
      </c>
      <c r="AO174" s="19">
        <v>2014</v>
      </c>
      <c r="AP174" s="19" t="s">
        <v>14</v>
      </c>
      <c r="AQ174" s="19" t="s">
        <v>14</v>
      </c>
      <c r="AR174" s="19">
        <v>2009</v>
      </c>
      <c r="AS174" s="19">
        <v>2014</v>
      </c>
      <c r="AT174" s="19">
        <v>2015</v>
      </c>
      <c r="AU174" s="19">
        <v>2012</v>
      </c>
      <c r="AV174" s="19">
        <v>2010</v>
      </c>
      <c r="AW174" s="19">
        <v>2014</v>
      </c>
      <c r="AX174" s="19">
        <v>2014</v>
      </c>
      <c r="AY174" s="19">
        <v>2014</v>
      </c>
      <c r="AZ174" s="19">
        <v>2015</v>
      </c>
      <c r="BA174" s="19">
        <v>2015</v>
      </c>
      <c r="BB174" s="19">
        <v>2015</v>
      </c>
      <c r="BC174" s="19">
        <v>2015</v>
      </c>
      <c r="BD174" s="19">
        <v>2014</v>
      </c>
      <c r="BE174" s="19">
        <v>2014</v>
      </c>
      <c r="BF174" s="9"/>
    </row>
    <row r="175" spans="1:58" x14ac:dyDescent="0.25">
      <c r="A175" s="13" t="s">
        <v>7217</v>
      </c>
      <c r="B175" s="178" t="s">
        <v>7218</v>
      </c>
      <c r="C175" s="17">
        <v>2014</v>
      </c>
      <c r="D175" s="17">
        <v>2014</v>
      </c>
      <c r="E175" s="17">
        <v>2014</v>
      </c>
      <c r="F175" s="17">
        <v>2014</v>
      </c>
      <c r="G175" s="17">
        <v>2014</v>
      </c>
      <c r="H175" s="17">
        <v>2014</v>
      </c>
      <c r="I175" s="17">
        <v>2014</v>
      </c>
      <c r="J175" s="17">
        <v>2015</v>
      </c>
      <c r="K175" s="17">
        <v>2015</v>
      </c>
      <c r="L175" s="17">
        <v>2015</v>
      </c>
      <c r="M175" s="19">
        <v>2016</v>
      </c>
      <c r="N175" s="19">
        <v>2016</v>
      </c>
      <c r="O175" s="19">
        <v>2015</v>
      </c>
      <c r="P175" s="19">
        <v>2015</v>
      </c>
      <c r="Q175" s="19">
        <v>2014</v>
      </c>
      <c r="R175" s="19">
        <v>2014</v>
      </c>
      <c r="S175" s="19">
        <v>2016</v>
      </c>
      <c r="T175" s="19">
        <v>2013</v>
      </c>
      <c r="U175" s="19">
        <v>2014</v>
      </c>
      <c r="V175" s="19">
        <v>2014</v>
      </c>
      <c r="W175" s="19">
        <v>2015</v>
      </c>
      <c r="X175" s="19">
        <v>2014</v>
      </c>
      <c r="Y175" s="19">
        <v>2010</v>
      </c>
      <c r="Z175" s="19">
        <v>2014</v>
      </c>
      <c r="AA175" s="19">
        <v>2014</v>
      </c>
      <c r="AB175" s="19">
        <v>2014</v>
      </c>
      <c r="AC175" s="19">
        <v>2014</v>
      </c>
      <c r="AD175" s="19">
        <v>2015</v>
      </c>
      <c r="AE175" s="19">
        <v>2012</v>
      </c>
      <c r="AF175" s="19">
        <v>2014</v>
      </c>
      <c r="AG175" s="18">
        <v>2011</v>
      </c>
      <c r="AH175" s="19">
        <v>2014</v>
      </c>
      <c r="AI175" s="19">
        <v>2015</v>
      </c>
      <c r="AJ175" s="19">
        <v>2016</v>
      </c>
      <c r="AK175" s="20">
        <v>2015</v>
      </c>
      <c r="AL175" s="20">
        <v>2015</v>
      </c>
      <c r="AM175" s="19">
        <v>2015</v>
      </c>
      <c r="AN175" s="19">
        <v>2014</v>
      </c>
      <c r="AO175" s="19">
        <v>2014</v>
      </c>
      <c r="AP175" s="19">
        <v>2014</v>
      </c>
      <c r="AQ175" s="19">
        <v>2014</v>
      </c>
      <c r="AR175" s="19">
        <v>2015</v>
      </c>
      <c r="AS175" s="19">
        <v>2014</v>
      </c>
      <c r="AT175" s="19">
        <v>2015</v>
      </c>
      <c r="AU175" s="19">
        <v>2012</v>
      </c>
      <c r="AV175" s="19">
        <v>2011</v>
      </c>
      <c r="AW175" s="19">
        <v>2014</v>
      </c>
      <c r="AX175" s="19">
        <v>2014</v>
      </c>
      <c r="AY175" s="19">
        <v>2014</v>
      </c>
      <c r="AZ175" s="19">
        <v>2015</v>
      </c>
      <c r="BA175" s="19">
        <v>2015</v>
      </c>
      <c r="BB175" s="19">
        <v>2015</v>
      </c>
      <c r="BC175" s="19">
        <v>2015</v>
      </c>
      <c r="BD175" s="19">
        <v>2014</v>
      </c>
      <c r="BE175" s="19">
        <v>2014</v>
      </c>
      <c r="BF175" s="9"/>
    </row>
    <row r="176" spans="1:58" x14ac:dyDescent="0.25">
      <c r="A176" s="13" t="s">
        <v>7226</v>
      </c>
      <c r="B176" s="178" t="s">
        <v>7227</v>
      </c>
      <c r="C176" s="17">
        <v>2014</v>
      </c>
      <c r="D176" s="17">
        <v>2014</v>
      </c>
      <c r="E176" s="17">
        <v>2014</v>
      </c>
      <c r="F176" s="17">
        <v>2014</v>
      </c>
      <c r="G176" s="17">
        <v>2014</v>
      </c>
      <c r="H176" s="17">
        <v>2014</v>
      </c>
      <c r="I176" s="17">
        <v>2014</v>
      </c>
      <c r="J176" s="17">
        <v>2015</v>
      </c>
      <c r="K176" s="17">
        <v>2015</v>
      </c>
      <c r="L176" s="17">
        <v>2015</v>
      </c>
      <c r="M176" s="19">
        <v>2016</v>
      </c>
      <c r="N176" s="19">
        <v>2016</v>
      </c>
      <c r="O176" s="19">
        <v>2015</v>
      </c>
      <c r="P176" s="19">
        <v>2015</v>
      </c>
      <c r="Q176" s="19">
        <v>2014</v>
      </c>
      <c r="R176" s="19" t="s">
        <v>14</v>
      </c>
      <c r="S176" s="19">
        <v>2016</v>
      </c>
      <c r="T176" s="19">
        <v>2013</v>
      </c>
      <c r="U176" s="19">
        <v>2014</v>
      </c>
      <c r="V176" s="19">
        <v>2014</v>
      </c>
      <c r="W176" s="19">
        <v>2015</v>
      </c>
      <c r="X176" s="19">
        <v>2012</v>
      </c>
      <c r="Y176" s="19">
        <v>2010</v>
      </c>
      <c r="Z176" s="19">
        <v>2014</v>
      </c>
      <c r="AA176" s="19">
        <v>2014</v>
      </c>
      <c r="AB176" s="19" t="s">
        <v>14</v>
      </c>
      <c r="AC176" s="19">
        <v>2014</v>
      </c>
      <c r="AD176" s="19">
        <v>2015</v>
      </c>
      <c r="AE176" s="19" t="s">
        <v>14</v>
      </c>
      <c r="AF176" s="19">
        <v>2014</v>
      </c>
      <c r="AG176" s="18">
        <v>2009</v>
      </c>
      <c r="AH176" s="19">
        <v>2014</v>
      </c>
      <c r="AI176" s="19">
        <v>2015</v>
      </c>
      <c r="AJ176" s="19">
        <v>2016</v>
      </c>
      <c r="AK176" s="20" t="s">
        <v>14</v>
      </c>
      <c r="AL176" s="20">
        <v>2015</v>
      </c>
      <c r="AM176" s="19">
        <v>2015</v>
      </c>
      <c r="AN176" s="19">
        <v>2014</v>
      </c>
      <c r="AO176" s="19">
        <v>2014</v>
      </c>
      <c r="AP176" s="19" t="s">
        <v>14</v>
      </c>
      <c r="AQ176" s="19" t="s">
        <v>14</v>
      </c>
      <c r="AR176" s="19">
        <v>2011</v>
      </c>
      <c r="AS176" s="19">
        <v>2014</v>
      </c>
      <c r="AT176" s="19" t="s">
        <v>14</v>
      </c>
      <c r="AU176" s="19">
        <v>2012</v>
      </c>
      <c r="AV176" s="19">
        <v>2011</v>
      </c>
      <c r="AW176" s="19">
        <v>2014</v>
      </c>
      <c r="AX176" s="19">
        <v>2014</v>
      </c>
      <c r="AY176" s="19">
        <v>2014</v>
      </c>
      <c r="AZ176" s="19">
        <v>2015</v>
      </c>
      <c r="BA176" s="19">
        <v>2015</v>
      </c>
      <c r="BB176" s="19">
        <v>2014</v>
      </c>
      <c r="BC176" s="19">
        <v>2015</v>
      </c>
      <c r="BD176" s="19">
        <v>2014</v>
      </c>
      <c r="BE176" s="19">
        <v>2014</v>
      </c>
      <c r="BF176" s="9"/>
    </row>
    <row r="177" spans="1:58" x14ac:dyDescent="0.25">
      <c r="A177" s="13" t="s">
        <v>898</v>
      </c>
      <c r="B177" s="178" t="s">
        <v>7228</v>
      </c>
      <c r="C177" s="17">
        <v>2014</v>
      </c>
      <c r="D177" s="17">
        <v>2014</v>
      </c>
      <c r="E177" s="17">
        <v>2014</v>
      </c>
      <c r="F177" s="17">
        <v>2014</v>
      </c>
      <c r="G177" s="17">
        <v>2014</v>
      </c>
      <c r="H177" s="17">
        <v>2014</v>
      </c>
      <c r="I177" s="17">
        <v>2014</v>
      </c>
      <c r="J177" s="17">
        <v>2015</v>
      </c>
      <c r="K177" s="17">
        <v>2015</v>
      </c>
      <c r="L177" s="17">
        <v>2015</v>
      </c>
      <c r="M177" s="19">
        <v>2016</v>
      </c>
      <c r="N177" s="19">
        <v>2016</v>
      </c>
      <c r="O177" s="19">
        <v>2015</v>
      </c>
      <c r="P177" s="19">
        <v>2015</v>
      </c>
      <c r="Q177" s="19">
        <v>2014</v>
      </c>
      <c r="R177" s="19">
        <v>2006</v>
      </c>
      <c r="S177" s="19">
        <v>2016</v>
      </c>
      <c r="T177" s="19">
        <v>2013</v>
      </c>
      <c r="U177" s="19">
        <v>2014</v>
      </c>
      <c r="V177" s="19" t="s">
        <v>14</v>
      </c>
      <c r="W177" s="19">
        <v>2015</v>
      </c>
      <c r="X177" s="19" t="s">
        <v>14</v>
      </c>
      <c r="Y177" s="19">
        <v>2010</v>
      </c>
      <c r="Z177" s="19">
        <v>2014</v>
      </c>
      <c r="AA177" s="19">
        <v>2014</v>
      </c>
      <c r="AB177" s="19">
        <v>2013</v>
      </c>
      <c r="AC177" s="19">
        <v>2014</v>
      </c>
      <c r="AD177" s="19">
        <v>2015</v>
      </c>
      <c r="AE177" s="19" t="s">
        <v>14</v>
      </c>
      <c r="AF177" s="19">
        <v>2014</v>
      </c>
      <c r="AG177" s="18" t="s">
        <v>14</v>
      </c>
      <c r="AH177" s="19">
        <v>2014</v>
      </c>
      <c r="AI177" s="19">
        <v>2015</v>
      </c>
      <c r="AJ177" s="19">
        <v>2016</v>
      </c>
      <c r="AK177" s="20" t="s">
        <v>14</v>
      </c>
      <c r="AL177" s="20">
        <v>2015</v>
      </c>
      <c r="AM177" s="19">
        <v>2015</v>
      </c>
      <c r="AN177" s="19">
        <v>2014</v>
      </c>
      <c r="AO177" s="19">
        <v>2014</v>
      </c>
      <c r="AP177" s="19">
        <v>2013</v>
      </c>
      <c r="AQ177" s="19">
        <v>2013</v>
      </c>
      <c r="AR177" s="19">
        <v>2011</v>
      </c>
      <c r="AS177" s="19">
        <v>2014</v>
      </c>
      <c r="AT177" s="19">
        <v>2015</v>
      </c>
      <c r="AU177" s="19">
        <v>2012</v>
      </c>
      <c r="AV177" s="19">
        <v>2013</v>
      </c>
      <c r="AW177" s="19">
        <v>2014</v>
      </c>
      <c r="AX177" s="19">
        <v>2014</v>
      </c>
      <c r="AY177" s="19">
        <v>2014</v>
      </c>
      <c r="AZ177" s="19">
        <v>2015</v>
      </c>
      <c r="BA177" s="19">
        <v>2015</v>
      </c>
      <c r="BB177" s="19">
        <v>2015</v>
      </c>
      <c r="BC177" s="19">
        <v>2015</v>
      </c>
      <c r="BD177" s="19">
        <v>2014</v>
      </c>
      <c r="BE177" s="19">
        <v>2014</v>
      </c>
      <c r="BF177" s="9"/>
    </row>
    <row r="178" spans="1:58" x14ac:dyDescent="0.25">
      <c r="A178" s="13" t="s">
        <v>733</v>
      </c>
      <c r="B178" s="178" t="s">
        <v>7229</v>
      </c>
      <c r="C178" s="17">
        <v>2014</v>
      </c>
      <c r="D178" s="17">
        <v>2014</v>
      </c>
      <c r="E178" s="17">
        <v>2014</v>
      </c>
      <c r="F178" s="17">
        <v>2014</v>
      </c>
      <c r="G178" s="17">
        <v>2014</v>
      </c>
      <c r="H178" s="17">
        <v>2014</v>
      </c>
      <c r="I178" s="17">
        <v>2014</v>
      </c>
      <c r="J178" s="17">
        <v>2015</v>
      </c>
      <c r="K178" s="17">
        <v>2015</v>
      </c>
      <c r="L178" s="17">
        <v>2015</v>
      </c>
      <c r="M178" s="19">
        <v>2016</v>
      </c>
      <c r="N178" s="19">
        <v>2016</v>
      </c>
      <c r="O178" s="19">
        <v>2015</v>
      </c>
      <c r="P178" s="19">
        <v>2015</v>
      </c>
      <c r="Q178" s="19">
        <v>2014</v>
      </c>
      <c r="R178" s="19">
        <v>2012</v>
      </c>
      <c r="S178" s="19">
        <v>2016</v>
      </c>
      <c r="T178" s="19">
        <v>2013</v>
      </c>
      <c r="U178" s="19">
        <v>2014</v>
      </c>
      <c r="V178" s="19">
        <v>2014</v>
      </c>
      <c r="W178" s="19">
        <v>2015</v>
      </c>
      <c r="X178" s="19">
        <v>2012</v>
      </c>
      <c r="Y178" s="19">
        <v>2010</v>
      </c>
      <c r="Z178" s="19">
        <v>2014</v>
      </c>
      <c r="AA178" s="19">
        <v>2014</v>
      </c>
      <c r="AB178" s="19">
        <v>2014</v>
      </c>
      <c r="AC178" s="19">
        <v>2014</v>
      </c>
      <c r="AD178" s="19">
        <v>2015</v>
      </c>
      <c r="AE178" s="19" t="s">
        <v>14</v>
      </c>
      <c r="AF178" s="19">
        <v>2014</v>
      </c>
      <c r="AG178" s="18">
        <v>2010</v>
      </c>
      <c r="AH178" s="19">
        <v>2014</v>
      </c>
      <c r="AI178" s="19">
        <v>2015</v>
      </c>
      <c r="AJ178" s="19">
        <v>2016</v>
      </c>
      <c r="AK178" s="20" t="s">
        <v>14</v>
      </c>
      <c r="AL178" s="20">
        <v>2015</v>
      </c>
      <c r="AM178" s="19">
        <v>2015</v>
      </c>
      <c r="AN178" s="19">
        <v>2014</v>
      </c>
      <c r="AO178" s="19">
        <v>2014</v>
      </c>
      <c r="AP178" s="19">
        <v>2014</v>
      </c>
      <c r="AQ178" s="19">
        <v>2014</v>
      </c>
      <c r="AR178" s="19">
        <v>2011</v>
      </c>
      <c r="AS178" s="19">
        <v>2014</v>
      </c>
      <c r="AT178" s="19">
        <v>2015</v>
      </c>
      <c r="AU178" s="19">
        <v>2012</v>
      </c>
      <c r="AV178" s="19">
        <v>2011</v>
      </c>
      <c r="AW178" s="19">
        <v>2014</v>
      </c>
      <c r="AX178" s="19">
        <v>2014</v>
      </c>
      <c r="AY178" s="19">
        <v>2014</v>
      </c>
      <c r="AZ178" s="19">
        <v>2015</v>
      </c>
      <c r="BA178" s="19">
        <v>2015</v>
      </c>
      <c r="BB178" s="19">
        <v>2015</v>
      </c>
      <c r="BC178" s="19">
        <v>2015</v>
      </c>
      <c r="BD178" s="19">
        <v>2014</v>
      </c>
      <c r="BE178" s="19">
        <v>2014</v>
      </c>
      <c r="BF178" s="9"/>
    </row>
    <row r="179" spans="1:58" x14ac:dyDescent="0.25">
      <c r="A179" s="13" t="s">
        <v>755</v>
      </c>
      <c r="B179" s="178" t="s">
        <v>7230</v>
      </c>
      <c r="C179" s="17">
        <v>2014</v>
      </c>
      <c r="D179" s="17">
        <v>2014</v>
      </c>
      <c r="E179" s="17">
        <v>2014</v>
      </c>
      <c r="F179" s="17">
        <v>2014</v>
      </c>
      <c r="G179" s="17">
        <v>2014</v>
      </c>
      <c r="H179" s="17">
        <v>2014</v>
      </c>
      <c r="I179" s="17">
        <v>2014</v>
      </c>
      <c r="J179" s="17">
        <v>2015</v>
      </c>
      <c r="K179" s="17">
        <v>2015</v>
      </c>
      <c r="L179" s="17">
        <v>2015</v>
      </c>
      <c r="M179" s="19">
        <v>2016</v>
      </c>
      <c r="N179" s="19">
        <v>2016</v>
      </c>
      <c r="O179" s="19">
        <v>2015</v>
      </c>
      <c r="P179" s="19">
        <v>2015</v>
      </c>
      <c r="Q179" s="19">
        <v>2014</v>
      </c>
      <c r="R179" s="19" t="s">
        <v>14</v>
      </c>
      <c r="S179" s="19">
        <v>2016</v>
      </c>
      <c r="T179" s="19">
        <v>2013</v>
      </c>
      <c r="U179" s="19">
        <v>2014</v>
      </c>
      <c r="V179" s="19">
        <v>2014</v>
      </c>
      <c r="W179" s="19">
        <v>2015</v>
      </c>
      <c r="X179" s="19">
        <v>2013</v>
      </c>
      <c r="Y179" s="19">
        <v>2011</v>
      </c>
      <c r="Z179" s="19">
        <v>2014</v>
      </c>
      <c r="AA179" s="19">
        <v>2014</v>
      </c>
      <c r="AB179" s="19" t="s">
        <v>14</v>
      </c>
      <c r="AC179" s="19">
        <v>2014</v>
      </c>
      <c r="AD179" s="19">
        <v>2015</v>
      </c>
      <c r="AE179" s="19">
        <v>2012</v>
      </c>
      <c r="AF179" s="19">
        <v>2014</v>
      </c>
      <c r="AG179" s="18">
        <v>2012</v>
      </c>
      <c r="AH179" s="19">
        <v>2014</v>
      </c>
      <c r="AI179" s="19">
        <v>2015</v>
      </c>
      <c r="AJ179" s="19">
        <v>2016</v>
      </c>
      <c r="AK179" s="20">
        <v>2015</v>
      </c>
      <c r="AL179" s="20">
        <v>2016</v>
      </c>
      <c r="AM179" s="19">
        <v>2015</v>
      </c>
      <c r="AN179" s="19">
        <v>2014</v>
      </c>
      <c r="AO179" s="19">
        <v>2014</v>
      </c>
      <c r="AP179" s="19">
        <v>2014</v>
      </c>
      <c r="AQ179" s="19">
        <v>2014</v>
      </c>
      <c r="AR179" s="19">
        <v>2015</v>
      </c>
      <c r="AS179" s="19">
        <v>2014</v>
      </c>
      <c r="AT179" s="19">
        <v>2015</v>
      </c>
      <c r="AU179" s="19">
        <v>2012</v>
      </c>
      <c r="AV179" s="19">
        <v>2013</v>
      </c>
      <c r="AW179" s="19">
        <v>2014</v>
      </c>
      <c r="AX179" s="19">
        <v>2014</v>
      </c>
      <c r="AY179" s="19">
        <v>2014</v>
      </c>
      <c r="AZ179" s="19">
        <v>2015</v>
      </c>
      <c r="BA179" s="19">
        <v>2015</v>
      </c>
      <c r="BB179" s="19">
        <v>2015</v>
      </c>
      <c r="BC179" s="19">
        <v>2015</v>
      </c>
      <c r="BD179" s="19">
        <v>2014</v>
      </c>
      <c r="BE179" s="19">
        <v>2014</v>
      </c>
      <c r="BF179" s="9"/>
    </row>
    <row r="180" spans="1:58" x14ac:dyDescent="0.25">
      <c r="A180" s="13" t="s">
        <v>7222</v>
      </c>
      <c r="B180" s="178" t="s">
        <v>7223</v>
      </c>
      <c r="C180" s="17">
        <v>2014</v>
      </c>
      <c r="D180" s="17">
        <v>2014</v>
      </c>
      <c r="E180" s="17">
        <v>2014</v>
      </c>
      <c r="F180" s="17">
        <v>2014</v>
      </c>
      <c r="G180" s="17">
        <v>2014</v>
      </c>
      <c r="H180" s="17">
        <v>2014</v>
      </c>
      <c r="I180" s="17">
        <v>2014</v>
      </c>
      <c r="J180" s="17">
        <v>2015</v>
      </c>
      <c r="K180" s="17">
        <v>2015</v>
      </c>
      <c r="L180" s="17">
        <v>2015</v>
      </c>
      <c r="M180" s="19">
        <v>2016</v>
      </c>
      <c r="N180" s="19">
        <v>2016</v>
      </c>
      <c r="O180" s="19">
        <v>2015</v>
      </c>
      <c r="P180" s="19">
        <v>2015</v>
      </c>
      <c r="Q180" s="19">
        <v>2014</v>
      </c>
      <c r="R180" s="19" t="s">
        <v>14</v>
      </c>
      <c r="S180" s="19">
        <v>2016</v>
      </c>
      <c r="T180" s="19">
        <v>2013</v>
      </c>
      <c r="U180" s="19">
        <v>2014</v>
      </c>
      <c r="V180" s="19">
        <v>2014</v>
      </c>
      <c r="W180" s="19">
        <v>2015</v>
      </c>
      <c r="X180" s="19" t="s">
        <v>14</v>
      </c>
      <c r="Y180" s="19">
        <v>2010</v>
      </c>
      <c r="Z180" s="19">
        <v>2014</v>
      </c>
      <c r="AA180" s="19">
        <v>2014</v>
      </c>
      <c r="AB180" s="19" t="s">
        <v>14</v>
      </c>
      <c r="AC180" s="19">
        <v>2014</v>
      </c>
      <c r="AD180" s="19">
        <v>2015</v>
      </c>
      <c r="AE180" s="19" t="s">
        <v>14</v>
      </c>
      <c r="AF180" s="19" t="s">
        <v>14</v>
      </c>
      <c r="AG180" s="18" t="s">
        <v>14</v>
      </c>
      <c r="AH180" s="19">
        <v>2014</v>
      </c>
      <c r="AI180" s="19">
        <v>2015</v>
      </c>
      <c r="AJ180" s="19">
        <v>2016</v>
      </c>
      <c r="AK180" s="20" t="s">
        <v>14</v>
      </c>
      <c r="AL180" s="20">
        <v>2015</v>
      </c>
      <c r="AM180" s="19">
        <v>2015</v>
      </c>
      <c r="AN180" s="19">
        <v>2014</v>
      </c>
      <c r="AO180" s="19">
        <v>2014</v>
      </c>
      <c r="AP180" s="19" t="s">
        <v>14</v>
      </c>
      <c r="AQ180" s="19" t="s">
        <v>14</v>
      </c>
      <c r="AR180" s="19" t="s">
        <v>14</v>
      </c>
      <c r="AS180" s="19">
        <v>2014</v>
      </c>
      <c r="AT180" s="19">
        <v>2015</v>
      </c>
      <c r="AU180" s="19">
        <v>2012</v>
      </c>
      <c r="AV180" s="19">
        <v>2013</v>
      </c>
      <c r="AW180" s="19">
        <v>2014</v>
      </c>
      <c r="AX180" s="19">
        <v>2014</v>
      </c>
      <c r="AY180" s="19">
        <v>2014</v>
      </c>
      <c r="AZ180" s="19">
        <v>2006</v>
      </c>
      <c r="BA180" s="19">
        <v>2006</v>
      </c>
      <c r="BB180" s="19">
        <v>2015</v>
      </c>
      <c r="BC180" s="19">
        <v>2015</v>
      </c>
      <c r="BD180" s="19">
        <v>2014</v>
      </c>
      <c r="BE180" s="19">
        <v>2014</v>
      </c>
      <c r="BF180" s="9"/>
    </row>
    <row r="181" spans="1:58" x14ac:dyDescent="0.25">
      <c r="A181" s="13" t="s">
        <v>7231</v>
      </c>
      <c r="B181" s="178" t="s">
        <v>7232</v>
      </c>
      <c r="C181" s="17">
        <v>2014</v>
      </c>
      <c r="D181" s="17">
        <v>2014</v>
      </c>
      <c r="E181" s="17">
        <v>2014</v>
      </c>
      <c r="F181" s="17">
        <v>2014</v>
      </c>
      <c r="G181" s="17">
        <v>2014</v>
      </c>
      <c r="H181" s="17">
        <v>2014</v>
      </c>
      <c r="I181" s="17">
        <v>2014</v>
      </c>
      <c r="J181" s="17">
        <v>2015</v>
      </c>
      <c r="K181" s="17">
        <v>2015</v>
      </c>
      <c r="L181" s="17">
        <v>2015</v>
      </c>
      <c r="M181" s="19">
        <v>2016</v>
      </c>
      <c r="N181" s="19">
        <v>2016</v>
      </c>
      <c r="O181" s="19">
        <v>2015</v>
      </c>
      <c r="P181" s="19">
        <v>2015</v>
      </c>
      <c r="Q181" s="19" t="s">
        <v>14</v>
      </c>
      <c r="R181" s="19" t="s">
        <v>14</v>
      </c>
      <c r="S181" s="19">
        <v>2016</v>
      </c>
      <c r="T181" s="19">
        <v>2013</v>
      </c>
      <c r="U181" s="19">
        <v>2014</v>
      </c>
      <c r="V181" s="19">
        <v>2014</v>
      </c>
      <c r="W181" s="19">
        <v>2015</v>
      </c>
      <c r="X181" s="19">
        <v>2007</v>
      </c>
      <c r="Y181" s="19">
        <v>2010</v>
      </c>
      <c r="Z181" s="19">
        <v>2014</v>
      </c>
      <c r="AA181" s="19">
        <v>2014</v>
      </c>
      <c r="AB181" s="19" t="s">
        <v>14</v>
      </c>
      <c r="AC181" s="19">
        <v>2014</v>
      </c>
      <c r="AD181" s="19">
        <v>2015</v>
      </c>
      <c r="AE181" s="19" t="s">
        <v>14</v>
      </c>
      <c r="AF181" s="19" t="s">
        <v>14</v>
      </c>
      <c r="AG181" s="18" t="s">
        <v>14</v>
      </c>
      <c r="AH181" s="19">
        <v>2014</v>
      </c>
      <c r="AI181" s="19">
        <v>2015</v>
      </c>
      <c r="AJ181" s="19">
        <v>2016</v>
      </c>
      <c r="AK181" s="20" t="s">
        <v>14</v>
      </c>
      <c r="AL181" s="20" t="s">
        <v>14</v>
      </c>
      <c r="AM181" s="19">
        <v>2015</v>
      </c>
      <c r="AN181" s="19">
        <v>2014</v>
      </c>
      <c r="AO181" s="19">
        <v>2014</v>
      </c>
      <c r="AP181" s="19" t="s">
        <v>14</v>
      </c>
      <c r="AQ181" s="19" t="s">
        <v>14</v>
      </c>
      <c r="AR181" s="19" t="s">
        <v>14</v>
      </c>
      <c r="AS181" s="19">
        <v>2014</v>
      </c>
      <c r="AT181" s="19" t="s">
        <v>14</v>
      </c>
      <c r="AU181" s="19">
        <v>2012</v>
      </c>
      <c r="AV181" s="19" t="s">
        <v>14</v>
      </c>
      <c r="AW181" s="19">
        <v>2013</v>
      </c>
      <c r="AX181" s="19">
        <v>2014</v>
      </c>
      <c r="AY181" s="19">
        <v>2014</v>
      </c>
      <c r="AZ181" s="19">
        <v>2013</v>
      </c>
      <c r="BA181" s="19">
        <v>2015</v>
      </c>
      <c r="BB181" s="19">
        <v>2014</v>
      </c>
      <c r="BC181" s="19">
        <v>2015</v>
      </c>
      <c r="BD181" s="19">
        <v>2014</v>
      </c>
      <c r="BE181" s="19">
        <v>2014</v>
      </c>
      <c r="BF181" s="9"/>
    </row>
    <row r="182" spans="1:58" x14ac:dyDescent="0.25">
      <c r="A182" s="13" t="s">
        <v>1479</v>
      </c>
      <c r="B182" s="178" t="s">
        <v>7234</v>
      </c>
      <c r="C182" s="17">
        <v>2014</v>
      </c>
      <c r="D182" s="17">
        <v>2014</v>
      </c>
      <c r="E182" s="17">
        <v>2014</v>
      </c>
      <c r="F182" s="17">
        <v>2014</v>
      </c>
      <c r="G182" s="17">
        <v>2014</v>
      </c>
      <c r="H182" s="17">
        <v>2014</v>
      </c>
      <c r="I182" s="17">
        <v>2014</v>
      </c>
      <c r="J182" s="17">
        <v>2015</v>
      </c>
      <c r="K182" s="17">
        <v>2015</v>
      </c>
      <c r="L182" s="17">
        <v>2015</v>
      </c>
      <c r="M182" s="19">
        <v>2016</v>
      </c>
      <c r="N182" s="19">
        <v>2016</v>
      </c>
      <c r="O182" s="19">
        <v>2015</v>
      </c>
      <c r="P182" s="19">
        <v>2015</v>
      </c>
      <c r="Q182" s="19">
        <v>2014</v>
      </c>
      <c r="R182" s="19">
        <v>2011</v>
      </c>
      <c r="S182" s="19">
        <v>2016</v>
      </c>
      <c r="T182" s="19">
        <v>2013</v>
      </c>
      <c r="U182" s="19">
        <v>2014</v>
      </c>
      <c r="V182" s="19">
        <v>2014</v>
      </c>
      <c r="W182" s="19">
        <v>2015</v>
      </c>
      <c r="X182" s="19">
        <v>2011</v>
      </c>
      <c r="Y182" s="19">
        <v>2010</v>
      </c>
      <c r="Z182" s="19">
        <v>2014</v>
      </c>
      <c r="AA182" s="19">
        <v>2014</v>
      </c>
      <c r="AB182" s="19">
        <v>2014</v>
      </c>
      <c r="AC182" s="19">
        <v>2014</v>
      </c>
      <c r="AD182" s="19">
        <v>2015</v>
      </c>
      <c r="AE182" s="19">
        <v>2012</v>
      </c>
      <c r="AF182" s="19">
        <v>2014</v>
      </c>
      <c r="AG182" s="18">
        <v>2012</v>
      </c>
      <c r="AH182" s="19">
        <v>2014</v>
      </c>
      <c r="AI182" s="19">
        <v>2015</v>
      </c>
      <c r="AJ182" s="19">
        <v>2016</v>
      </c>
      <c r="AK182" s="20">
        <v>2015</v>
      </c>
      <c r="AL182" s="20">
        <v>2016</v>
      </c>
      <c r="AM182" s="19">
        <v>2015</v>
      </c>
      <c r="AN182" s="19">
        <v>2014</v>
      </c>
      <c r="AO182" s="19">
        <v>2014</v>
      </c>
      <c r="AP182" s="19">
        <v>2013</v>
      </c>
      <c r="AQ182" s="19">
        <v>2014</v>
      </c>
      <c r="AR182" s="19" t="s">
        <v>14</v>
      </c>
      <c r="AS182" s="19">
        <v>2014</v>
      </c>
      <c r="AT182" s="19">
        <v>2015</v>
      </c>
      <c r="AU182" s="19">
        <v>2012</v>
      </c>
      <c r="AV182" s="19">
        <v>2012</v>
      </c>
      <c r="AW182" s="19">
        <v>2014</v>
      </c>
      <c r="AX182" s="19">
        <v>2014</v>
      </c>
      <c r="AY182" s="19">
        <v>2014</v>
      </c>
      <c r="AZ182" s="19">
        <v>2015</v>
      </c>
      <c r="BA182" s="19">
        <v>2015</v>
      </c>
      <c r="BB182" s="19">
        <v>2015</v>
      </c>
      <c r="BC182" s="19">
        <v>2015</v>
      </c>
      <c r="BD182" s="19">
        <v>2014</v>
      </c>
      <c r="BE182" s="19">
        <v>2014</v>
      </c>
      <c r="BF182" s="9"/>
    </row>
    <row r="183" spans="1:58" x14ac:dyDescent="0.25">
      <c r="A183" s="13" t="s">
        <v>839</v>
      </c>
      <c r="B183" s="178" t="s">
        <v>7235</v>
      </c>
      <c r="C183" s="17">
        <v>2014</v>
      </c>
      <c r="D183" s="17">
        <v>2014</v>
      </c>
      <c r="E183" s="17">
        <v>2014</v>
      </c>
      <c r="F183" s="17">
        <v>2014</v>
      </c>
      <c r="G183" s="17">
        <v>2014</v>
      </c>
      <c r="H183" s="17">
        <v>2014</v>
      </c>
      <c r="I183" s="17">
        <v>2014</v>
      </c>
      <c r="J183" s="17">
        <v>2015</v>
      </c>
      <c r="K183" s="17">
        <v>2015</v>
      </c>
      <c r="L183" s="17">
        <v>2015</v>
      </c>
      <c r="M183" s="19">
        <v>2016</v>
      </c>
      <c r="N183" s="19">
        <v>2016</v>
      </c>
      <c r="O183" s="19">
        <v>2015</v>
      </c>
      <c r="P183" s="19">
        <v>2015</v>
      </c>
      <c r="Q183" s="19">
        <v>2014</v>
      </c>
      <c r="R183" s="19">
        <v>2012</v>
      </c>
      <c r="S183" s="19">
        <v>2016</v>
      </c>
      <c r="T183" s="19">
        <v>2013</v>
      </c>
      <c r="U183" s="19">
        <v>2014</v>
      </c>
      <c r="V183" s="19">
        <v>2014</v>
      </c>
      <c r="W183" s="19">
        <v>2015</v>
      </c>
      <c r="X183" s="19" t="s">
        <v>14</v>
      </c>
      <c r="Y183" s="19">
        <v>2013</v>
      </c>
      <c r="Z183" s="19">
        <v>2014</v>
      </c>
      <c r="AA183" s="19">
        <v>2014</v>
      </c>
      <c r="AB183" s="19">
        <v>2014</v>
      </c>
      <c r="AC183" s="19">
        <v>2014</v>
      </c>
      <c r="AD183" s="19">
        <v>2015</v>
      </c>
      <c r="AE183" s="19" t="s">
        <v>14</v>
      </c>
      <c r="AF183" s="19">
        <v>2014</v>
      </c>
      <c r="AG183" s="18">
        <v>2013</v>
      </c>
      <c r="AH183" s="19">
        <v>2014</v>
      </c>
      <c r="AI183" s="19">
        <v>2015</v>
      </c>
      <c r="AJ183" s="19">
        <v>2016</v>
      </c>
      <c r="AK183" s="20">
        <v>2015</v>
      </c>
      <c r="AL183" s="20">
        <v>2015</v>
      </c>
      <c r="AM183" s="19">
        <v>2015</v>
      </c>
      <c r="AN183" s="19">
        <v>2014</v>
      </c>
      <c r="AO183" s="19">
        <v>2014</v>
      </c>
      <c r="AP183" s="19">
        <v>2013</v>
      </c>
      <c r="AQ183" s="19">
        <v>2014</v>
      </c>
      <c r="AR183" s="19" t="s">
        <v>14</v>
      </c>
      <c r="AS183" s="19">
        <v>2014</v>
      </c>
      <c r="AT183" s="19">
        <v>2015</v>
      </c>
      <c r="AU183" s="19">
        <v>2012</v>
      </c>
      <c r="AV183" s="19">
        <v>2013</v>
      </c>
      <c r="AW183" s="19">
        <v>2014</v>
      </c>
      <c r="AX183" s="19">
        <v>2014</v>
      </c>
      <c r="AY183" s="19">
        <v>2014</v>
      </c>
      <c r="AZ183" s="19">
        <v>2015</v>
      </c>
      <c r="BA183" s="19">
        <v>2015</v>
      </c>
      <c r="BB183" s="19">
        <v>2015</v>
      </c>
      <c r="BC183" s="19">
        <v>2015</v>
      </c>
      <c r="BD183" s="19">
        <v>2014</v>
      </c>
      <c r="BE183" s="19">
        <v>2014</v>
      </c>
      <c r="BF183" s="9"/>
    </row>
    <row r="184" spans="1:58" x14ac:dyDescent="0.25">
      <c r="A184" s="13" t="s">
        <v>6949</v>
      </c>
      <c r="B184" s="178" t="s">
        <v>6950</v>
      </c>
      <c r="C184" s="17">
        <v>2014</v>
      </c>
      <c r="D184" s="17">
        <v>2014</v>
      </c>
      <c r="E184" s="17">
        <v>2014</v>
      </c>
      <c r="F184" s="17">
        <v>2014</v>
      </c>
      <c r="G184" s="17">
        <v>2014</v>
      </c>
      <c r="H184" s="17">
        <v>2014</v>
      </c>
      <c r="I184" s="17">
        <v>2014</v>
      </c>
      <c r="J184" s="17">
        <v>2015</v>
      </c>
      <c r="K184" s="17">
        <v>2015</v>
      </c>
      <c r="L184" s="17">
        <v>2015</v>
      </c>
      <c r="M184" s="19">
        <v>2016</v>
      </c>
      <c r="N184" s="19">
        <v>2016</v>
      </c>
      <c r="O184" s="19">
        <v>2015</v>
      </c>
      <c r="P184" s="19">
        <v>2015</v>
      </c>
      <c r="Q184" s="19">
        <v>2014</v>
      </c>
      <c r="R184" s="19" t="s">
        <v>14</v>
      </c>
      <c r="S184" s="19">
        <v>2016</v>
      </c>
      <c r="T184" s="19">
        <v>2013</v>
      </c>
      <c r="U184" s="19">
        <v>2014</v>
      </c>
      <c r="V184" s="19" t="s">
        <v>14</v>
      </c>
      <c r="W184" s="19">
        <v>2015</v>
      </c>
      <c r="X184" s="19" t="s">
        <v>14</v>
      </c>
      <c r="Y184" s="19">
        <v>2010</v>
      </c>
      <c r="Z184" s="19">
        <v>2014</v>
      </c>
      <c r="AA184" s="19">
        <v>2014</v>
      </c>
      <c r="AB184" s="19" t="s">
        <v>14</v>
      </c>
      <c r="AC184" s="19">
        <v>2014</v>
      </c>
      <c r="AD184" s="19">
        <v>2015</v>
      </c>
      <c r="AE184" s="19" t="s">
        <v>14</v>
      </c>
      <c r="AF184" s="19">
        <v>2014</v>
      </c>
      <c r="AG184" s="18" t="s">
        <v>14</v>
      </c>
      <c r="AH184" s="19">
        <v>2014</v>
      </c>
      <c r="AI184" s="19">
        <v>2015</v>
      </c>
      <c r="AJ184" s="19">
        <v>2016</v>
      </c>
      <c r="AK184" s="20" t="s">
        <v>14</v>
      </c>
      <c r="AL184" s="20">
        <v>2015</v>
      </c>
      <c r="AM184" s="19">
        <v>2015</v>
      </c>
      <c r="AN184" s="19">
        <v>2014</v>
      </c>
      <c r="AO184" s="19">
        <v>2014</v>
      </c>
      <c r="AP184" s="19" t="s">
        <v>14</v>
      </c>
      <c r="AQ184" s="19" t="s">
        <v>14</v>
      </c>
      <c r="AR184" s="19">
        <v>2015</v>
      </c>
      <c r="AS184" s="19">
        <v>2014</v>
      </c>
      <c r="AT184" s="19">
        <v>2015</v>
      </c>
      <c r="AU184" s="19">
        <v>2012</v>
      </c>
      <c r="AV184" s="19" t="s">
        <v>14</v>
      </c>
      <c r="AW184" s="19">
        <v>2014</v>
      </c>
      <c r="AX184" s="19">
        <v>2014</v>
      </c>
      <c r="AY184" s="19">
        <v>2014</v>
      </c>
      <c r="AZ184" s="19">
        <v>2015</v>
      </c>
      <c r="BA184" s="19">
        <v>2015</v>
      </c>
      <c r="BB184" s="19">
        <v>2015</v>
      </c>
      <c r="BC184" s="19">
        <v>2015</v>
      </c>
      <c r="BD184" s="19">
        <v>2014</v>
      </c>
      <c r="BE184" s="19">
        <v>2014</v>
      </c>
      <c r="BF184" s="9"/>
    </row>
    <row r="185" spans="1:58" x14ac:dyDescent="0.25">
      <c r="A185" s="13" t="s">
        <v>7044</v>
      </c>
      <c r="B185" s="178" t="s">
        <v>7045</v>
      </c>
      <c r="C185" s="17">
        <v>2014</v>
      </c>
      <c r="D185" s="17">
        <v>2014</v>
      </c>
      <c r="E185" s="17">
        <v>2014</v>
      </c>
      <c r="F185" s="17">
        <v>2014</v>
      </c>
      <c r="G185" s="17">
        <v>2014</v>
      </c>
      <c r="H185" s="17">
        <v>2014</v>
      </c>
      <c r="I185" s="17">
        <v>2014</v>
      </c>
      <c r="J185" s="17">
        <v>2015</v>
      </c>
      <c r="K185" s="17">
        <v>2015</v>
      </c>
      <c r="L185" s="17">
        <v>2015</v>
      </c>
      <c r="M185" s="19">
        <v>2016</v>
      </c>
      <c r="N185" s="19">
        <v>2016</v>
      </c>
      <c r="O185" s="19">
        <v>2015</v>
      </c>
      <c r="P185" s="19">
        <v>2015</v>
      </c>
      <c r="Q185" s="19">
        <v>2014</v>
      </c>
      <c r="R185" s="19" t="s">
        <v>14</v>
      </c>
      <c r="S185" s="19">
        <v>2016</v>
      </c>
      <c r="T185" s="19">
        <v>2013</v>
      </c>
      <c r="U185" s="19">
        <v>2014</v>
      </c>
      <c r="V185" s="19" t="s">
        <v>14</v>
      </c>
      <c r="W185" s="19">
        <v>2015</v>
      </c>
      <c r="X185" s="19" t="s">
        <v>14</v>
      </c>
      <c r="Y185" s="19">
        <v>2013</v>
      </c>
      <c r="Z185" s="19">
        <v>2014</v>
      </c>
      <c r="AA185" s="19">
        <v>2014</v>
      </c>
      <c r="AB185" s="19">
        <v>2013</v>
      </c>
      <c r="AC185" s="19">
        <v>2014</v>
      </c>
      <c r="AD185" s="19">
        <v>2015</v>
      </c>
      <c r="AE185" s="19" t="s">
        <v>14</v>
      </c>
      <c r="AF185" s="19">
        <v>2014</v>
      </c>
      <c r="AG185" s="18">
        <v>2012</v>
      </c>
      <c r="AH185" s="19">
        <v>2014</v>
      </c>
      <c r="AI185" s="19">
        <v>2015</v>
      </c>
      <c r="AJ185" s="19">
        <v>2016</v>
      </c>
      <c r="AK185" s="20" t="s">
        <v>14</v>
      </c>
      <c r="AL185" s="20">
        <v>2015</v>
      </c>
      <c r="AM185" s="19">
        <v>2015</v>
      </c>
      <c r="AN185" s="19">
        <v>2014</v>
      </c>
      <c r="AO185" s="19">
        <v>2014</v>
      </c>
      <c r="AP185" s="19">
        <v>2014</v>
      </c>
      <c r="AQ185" s="19">
        <v>2014</v>
      </c>
      <c r="AR185" s="19">
        <v>2015</v>
      </c>
      <c r="AS185" s="19">
        <v>2014</v>
      </c>
      <c r="AT185" s="19">
        <v>2015</v>
      </c>
      <c r="AU185" s="19">
        <v>2012</v>
      </c>
      <c r="AV185" s="19" t="s">
        <v>14</v>
      </c>
      <c r="AW185" s="19">
        <v>2014</v>
      </c>
      <c r="AX185" s="19">
        <v>2014</v>
      </c>
      <c r="AY185" s="19">
        <v>2014</v>
      </c>
      <c r="AZ185" s="19">
        <v>2015</v>
      </c>
      <c r="BA185" s="19">
        <v>2015</v>
      </c>
      <c r="BB185" s="19">
        <v>2015</v>
      </c>
      <c r="BC185" s="19">
        <v>2015</v>
      </c>
      <c r="BD185" s="19">
        <v>2014</v>
      </c>
      <c r="BE185" s="19">
        <v>2014</v>
      </c>
      <c r="BF185" s="9"/>
    </row>
    <row r="186" spans="1:58" x14ac:dyDescent="0.25">
      <c r="A186" s="13" t="s">
        <v>7819</v>
      </c>
      <c r="B186" s="178" t="s">
        <v>7239</v>
      </c>
      <c r="C186" s="17">
        <v>2014</v>
      </c>
      <c r="D186" s="17">
        <v>2014</v>
      </c>
      <c r="E186" s="17">
        <v>2014</v>
      </c>
      <c r="F186" s="17">
        <v>2014</v>
      </c>
      <c r="G186" s="17">
        <v>2014</v>
      </c>
      <c r="H186" s="17">
        <v>2014</v>
      </c>
      <c r="I186" s="17">
        <v>2014</v>
      </c>
      <c r="J186" s="17">
        <v>2015</v>
      </c>
      <c r="K186" s="17">
        <v>2015</v>
      </c>
      <c r="L186" s="17">
        <v>2015</v>
      </c>
      <c r="M186" s="19">
        <v>2016</v>
      </c>
      <c r="N186" s="19">
        <v>2016</v>
      </c>
      <c r="O186" s="19">
        <v>2015</v>
      </c>
      <c r="P186" s="19">
        <v>2015</v>
      </c>
      <c r="Q186" s="19">
        <v>2014</v>
      </c>
      <c r="R186" s="19" t="s">
        <v>14</v>
      </c>
      <c r="S186" s="19">
        <v>2016</v>
      </c>
      <c r="T186" s="19">
        <v>2013</v>
      </c>
      <c r="U186" s="19">
        <v>2014</v>
      </c>
      <c r="V186" s="19" t="s">
        <v>14</v>
      </c>
      <c r="W186" s="19">
        <v>2015</v>
      </c>
      <c r="X186" s="19">
        <v>2012</v>
      </c>
      <c r="Y186" s="19">
        <v>2011</v>
      </c>
      <c r="Z186" s="19">
        <v>2014</v>
      </c>
      <c r="AA186" s="19">
        <v>2014</v>
      </c>
      <c r="AB186" s="19" t="s">
        <v>14</v>
      </c>
      <c r="AC186" s="19">
        <v>2014</v>
      </c>
      <c r="AD186" s="19">
        <v>2015</v>
      </c>
      <c r="AE186" s="19" t="s">
        <v>14</v>
      </c>
      <c r="AF186" s="19">
        <v>2014</v>
      </c>
      <c r="AG186" s="18">
        <v>2013</v>
      </c>
      <c r="AH186" s="19">
        <v>2014</v>
      </c>
      <c r="AI186" s="19">
        <v>2015</v>
      </c>
      <c r="AJ186" s="19">
        <v>2016</v>
      </c>
      <c r="AK186" s="20" t="s">
        <v>14</v>
      </c>
      <c r="AL186" s="20">
        <v>2015</v>
      </c>
      <c r="AM186" s="19">
        <v>2015</v>
      </c>
      <c r="AN186" s="19">
        <v>2014</v>
      </c>
      <c r="AO186" s="19">
        <v>2014</v>
      </c>
      <c r="AP186" s="19">
        <v>2014</v>
      </c>
      <c r="AQ186" s="19">
        <v>2014</v>
      </c>
      <c r="AR186" s="19">
        <v>2011</v>
      </c>
      <c r="AS186" s="19">
        <v>2014</v>
      </c>
      <c r="AT186" s="19">
        <v>2015</v>
      </c>
      <c r="AU186" s="19">
        <v>2012</v>
      </c>
      <c r="AV186" s="19" t="s">
        <v>14</v>
      </c>
      <c r="AW186" s="19">
        <v>2014</v>
      </c>
      <c r="AX186" s="19">
        <v>2014</v>
      </c>
      <c r="AY186" s="19">
        <v>2013</v>
      </c>
      <c r="AZ186" s="19">
        <v>2015</v>
      </c>
      <c r="BA186" s="19">
        <v>2015</v>
      </c>
      <c r="BB186" s="19">
        <v>2015</v>
      </c>
      <c r="BC186" s="19">
        <v>2015</v>
      </c>
      <c r="BD186" s="19">
        <v>2014</v>
      </c>
      <c r="BE186" s="19">
        <v>2014</v>
      </c>
      <c r="BF186" s="9"/>
    </row>
    <row r="187" spans="1:58" x14ac:dyDescent="0.25">
      <c r="A187" s="13" t="s">
        <v>7236</v>
      </c>
      <c r="B187" s="178" t="s">
        <v>7237</v>
      </c>
      <c r="C187" s="17">
        <v>2014</v>
      </c>
      <c r="D187" s="17">
        <v>2014</v>
      </c>
      <c r="E187" s="17">
        <v>2014</v>
      </c>
      <c r="F187" s="17">
        <v>2014</v>
      </c>
      <c r="G187" s="17">
        <v>2014</v>
      </c>
      <c r="H187" s="17">
        <v>2014</v>
      </c>
      <c r="I187" s="17">
        <v>2014</v>
      </c>
      <c r="J187" s="17">
        <v>2015</v>
      </c>
      <c r="K187" s="17">
        <v>2015</v>
      </c>
      <c r="L187" s="17">
        <v>2015</v>
      </c>
      <c r="M187" s="19">
        <v>2016</v>
      </c>
      <c r="N187" s="19">
        <v>2016</v>
      </c>
      <c r="O187" s="19">
        <v>2015</v>
      </c>
      <c r="P187" s="19">
        <v>2015</v>
      </c>
      <c r="Q187" s="19">
        <v>2014</v>
      </c>
      <c r="R187" s="19" t="s">
        <v>14</v>
      </c>
      <c r="S187" s="19">
        <v>2016</v>
      </c>
      <c r="T187" s="19">
        <v>2013</v>
      </c>
      <c r="U187" s="19">
        <v>2014</v>
      </c>
      <c r="V187" s="19">
        <v>2014</v>
      </c>
      <c r="W187" s="19">
        <v>2015</v>
      </c>
      <c r="X187" s="19">
        <v>2011</v>
      </c>
      <c r="Y187" s="19">
        <v>2010</v>
      </c>
      <c r="Z187" s="19">
        <v>2014</v>
      </c>
      <c r="AA187" s="19">
        <v>2014</v>
      </c>
      <c r="AB187" s="19">
        <v>2014</v>
      </c>
      <c r="AC187" s="19">
        <v>2014</v>
      </c>
      <c r="AD187" s="19">
        <v>2015</v>
      </c>
      <c r="AE187" s="19" t="s">
        <v>14</v>
      </c>
      <c r="AF187" s="19">
        <v>2014</v>
      </c>
      <c r="AG187" s="18">
        <v>2013</v>
      </c>
      <c r="AH187" s="19">
        <v>2014</v>
      </c>
      <c r="AI187" s="19">
        <v>2015</v>
      </c>
      <c r="AJ187" s="19">
        <v>2016</v>
      </c>
      <c r="AK187" s="20" t="s">
        <v>14</v>
      </c>
      <c r="AL187" s="20">
        <v>2015</v>
      </c>
      <c r="AM187" s="19">
        <v>2015</v>
      </c>
      <c r="AN187" s="19">
        <v>2014</v>
      </c>
      <c r="AO187" s="19">
        <v>2014</v>
      </c>
      <c r="AP187" s="19">
        <v>2014</v>
      </c>
      <c r="AQ187" s="19">
        <v>2014</v>
      </c>
      <c r="AR187" s="19">
        <v>2011</v>
      </c>
      <c r="AS187" s="19">
        <v>2014</v>
      </c>
      <c r="AT187" s="19">
        <v>2015</v>
      </c>
      <c r="AU187" s="19">
        <v>2012</v>
      </c>
      <c r="AV187" s="19">
        <v>2013</v>
      </c>
      <c r="AW187" s="19">
        <v>2014</v>
      </c>
      <c r="AX187" s="19">
        <v>2014</v>
      </c>
      <c r="AY187" s="19">
        <v>2014</v>
      </c>
      <c r="AZ187" s="19">
        <v>2015</v>
      </c>
      <c r="BA187" s="19">
        <v>2015</v>
      </c>
      <c r="BB187" s="19">
        <v>2015</v>
      </c>
      <c r="BC187" s="19">
        <v>2015</v>
      </c>
      <c r="BD187" s="19">
        <v>2014</v>
      </c>
      <c r="BE187" s="19">
        <v>2014</v>
      </c>
      <c r="BF187" s="9"/>
    </row>
    <row r="188" spans="1:58" x14ac:dyDescent="0.25">
      <c r="A188" s="13" t="s">
        <v>7240</v>
      </c>
      <c r="B188" s="178" t="s">
        <v>7241</v>
      </c>
      <c r="C188" s="17">
        <v>2014</v>
      </c>
      <c r="D188" s="17">
        <v>2014</v>
      </c>
      <c r="E188" s="17">
        <v>2014</v>
      </c>
      <c r="F188" s="17">
        <v>2014</v>
      </c>
      <c r="G188" s="17">
        <v>2014</v>
      </c>
      <c r="H188" s="17">
        <v>2014</v>
      </c>
      <c r="I188" s="17">
        <v>2014</v>
      </c>
      <c r="J188" s="17">
        <v>2015</v>
      </c>
      <c r="K188" s="17">
        <v>2015</v>
      </c>
      <c r="L188" s="17">
        <v>2015</v>
      </c>
      <c r="M188" s="19">
        <v>2016</v>
      </c>
      <c r="N188" s="19">
        <v>2016</v>
      </c>
      <c r="O188" s="19">
        <v>2015</v>
      </c>
      <c r="P188" s="19">
        <v>2015</v>
      </c>
      <c r="Q188" s="19">
        <v>2014</v>
      </c>
      <c r="R188" s="19">
        <v>2006</v>
      </c>
      <c r="S188" s="19">
        <v>2016</v>
      </c>
      <c r="T188" s="19">
        <v>2013</v>
      </c>
      <c r="U188" s="19">
        <v>2014</v>
      </c>
      <c r="V188" s="19">
        <v>2014</v>
      </c>
      <c r="W188" s="19">
        <v>2015</v>
      </c>
      <c r="X188" s="19">
        <v>2006</v>
      </c>
      <c r="Y188" s="19">
        <v>2013</v>
      </c>
      <c r="Z188" s="19">
        <v>2014</v>
      </c>
      <c r="AA188" s="19">
        <v>2014</v>
      </c>
      <c r="AB188" s="19">
        <v>2014</v>
      </c>
      <c r="AC188" s="19">
        <v>2014</v>
      </c>
      <c r="AD188" s="19">
        <v>2015</v>
      </c>
      <c r="AE188" s="19" t="s">
        <v>14</v>
      </c>
      <c r="AF188" s="19" t="s">
        <v>14</v>
      </c>
      <c r="AG188" s="18">
        <v>2003</v>
      </c>
      <c r="AH188" s="19">
        <v>2014</v>
      </c>
      <c r="AI188" s="19">
        <v>2015</v>
      </c>
      <c r="AJ188" s="19">
        <v>2016</v>
      </c>
      <c r="AK188" s="20" t="s">
        <v>14</v>
      </c>
      <c r="AL188" s="20">
        <v>2015</v>
      </c>
      <c r="AM188" s="19">
        <v>2015</v>
      </c>
      <c r="AN188" s="19">
        <v>2014</v>
      </c>
      <c r="AO188" s="19">
        <v>2014</v>
      </c>
      <c r="AP188" s="19" t="s">
        <v>14</v>
      </c>
      <c r="AQ188" s="19" t="s">
        <v>14</v>
      </c>
      <c r="AR188" s="19">
        <v>2007</v>
      </c>
      <c r="AS188" s="19">
        <v>2014</v>
      </c>
      <c r="AT188" s="19">
        <v>2015</v>
      </c>
      <c r="AU188" s="19">
        <v>2012</v>
      </c>
      <c r="AV188" s="19">
        <v>2013</v>
      </c>
      <c r="AW188" s="19">
        <v>2014</v>
      </c>
      <c r="AX188" s="19">
        <v>2014</v>
      </c>
      <c r="AY188" s="19">
        <v>2014</v>
      </c>
      <c r="AZ188" s="19">
        <v>2015</v>
      </c>
      <c r="BA188" s="19">
        <v>2012</v>
      </c>
      <c r="BB188" s="19">
        <v>2015</v>
      </c>
      <c r="BC188" s="19">
        <v>2015</v>
      </c>
      <c r="BD188" s="19">
        <v>2014</v>
      </c>
      <c r="BE188" s="19">
        <v>2014</v>
      </c>
      <c r="BF188" s="9"/>
    </row>
    <row r="189" spans="1:58" x14ac:dyDescent="0.25">
      <c r="A189" s="13" t="s">
        <v>7247</v>
      </c>
      <c r="B189" s="178" t="s">
        <v>7248</v>
      </c>
      <c r="C189" s="17">
        <v>2014</v>
      </c>
      <c r="D189" s="17">
        <v>2014</v>
      </c>
      <c r="E189" s="17">
        <v>2014</v>
      </c>
      <c r="F189" s="17">
        <v>2014</v>
      </c>
      <c r="G189" s="17">
        <v>2014</v>
      </c>
      <c r="H189" s="17">
        <v>2014</v>
      </c>
      <c r="I189" s="17">
        <v>2014</v>
      </c>
      <c r="J189" s="17">
        <v>2015</v>
      </c>
      <c r="K189" s="17">
        <v>2015</v>
      </c>
      <c r="L189" s="17">
        <v>2015</v>
      </c>
      <c r="M189" s="19">
        <v>2016</v>
      </c>
      <c r="N189" s="19">
        <v>2016</v>
      </c>
      <c r="O189" s="19">
        <v>2015</v>
      </c>
      <c r="P189" s="19">
        <v>2015</v>
      </c>
      <c r="Q189" s="19">
        <v>2014</v>
      </c>
      <c r="R189" s="19">
        <v>2007</v>
      </c>
      <c r="S189" s="19">
        <v>2016</v>
      </c>
      <c r="T189" s="19">
        <v>2013</v>
      </c>
      <c r="U189" s="19">
        <v>2014</v>
      </c>
      <c r="V189" s="19">
        <v>2014</v>
      </c>
      <c r="W189" s="19">
        <v>2015</v>
      </c>
      <c r="X189" s="19">
        <v>2013</v>
      </c>
      <c r="Y189" s="19">
        <v>2010</v>
      </c>
      <c r="Z189" s="19">
        <v>2014</v>
      </c>
      <c r="AA189" s="19">
        <v>2014</v>
      </c>
      <c r="AB189" s="19" t="s">
        <v>14</v>
      </c>
      <c r="AC189" s="19">
        <v>2014</v>
      </c>
      <c r="AD189" s="19">
        <v>2015</v>
      </c>
      <c r="AE189" s="19">
        <v>2012</v>
      </c>
      <c r="AF189" s="19" t="s">
        <v>14</v>
      </c>
      <c r="AG189" s="18">
        <v>2010</v>
      </c>
      <c r="AH189" s="19">
        <v>2014</v>
      </c>
      <c r="AI189" s="19">
        <v>2015</v>
      </c>
      <c r="AJ189" s="19">
        <v>2016</v>
      </c>
      <c r="AK189" s="20" t="s">
        <v>14</v>
      </c>
      <c r="AL189" s="20">
        <v>2015</v>
      </c>
      <c r="AM189" s="19">
        <v>2015</v>
      </c>
      <c r="AN189" s="19">
        <v>2014</v>
      </c>
      <c r="AO189" s="19">
        <v>2014</v>
      </c>
      <c r="AP189" s="19" t="s">
        <v>14</v>
      </c>
      <c r="AQ189" s="19" t="s">
        <v>14</v>
      </c>
      <c r="AR189" s="19">
        <v>2011</v>
      </c>
      <c r="AS189" s="19">
        <v>2014</v>
      </c>
      <c r="AT189" s="19" t="s">
        <v>14</v>
      </c>
      <c r="AU189" s="19">
        <v>2012</v>
      </c>
      <c r="AV189" s="19">
        <v>2013</v>
      </c>
      <c r="AW189" s="19">
        <v>2014</v>
      </c>
      <c r="AX189" s="19">
        <v>2014</v>
      </c>
      <c r="AY189" s="19">
        <v>2014</v>
      </c>
      <c r="AZ189" s="19">
        <v>2015</v>
      </c>
      <c r="BA189" s="19">
        <v>2015</v>
      </c>
      <c r="BB189" s="19">
        <v>2014</v>
      </c>
      <c r="BC189" s="19">
        <v>2015</v>
      </c>
      <c r="BD189" s="19">
        <v>2014</v>
      </c>
      <c r="BE189" s="19">
        <v>2014</v>
      </c>
      <c r="BF189" s="9"/>
    </row>
    <row r="190" spans="1:58" x14ac:dyDescent="0.25">
      <c r="A190" s="13" t="s">
        <v>103</v>
      </c>
      <c r="B190" s="178" t="s">
        <v>7244</v>
      </c>
      <c r="C190" s="17">
        <v>2014</v>
      </c>
      <c r="D190" s="17">
        <v>2014</v>
      </c>
      <c r="E190" s="17">
        <v>2014</v>
      </c>
      <c r="F190" s="17">
        <v>2014</v>
      </c>
      <c r="G190" s="17">
        <v>2014</v>
      </c>
      <c r="H190" s="17">
        <v>2014</v>
      </c>
      <c r="I190" s="17">
        <v>2014</v>
      </c>
      <c r="J190" s="17">
        <v>2015</v>
      </c>
      <c r="K190" s="17">
        <v>2015</v>
      </c>
      <c r="L190" s="17">
        <v>2015</v>
      </c>
      <c r="M190" s="19">
        <v>2016</v>
      </c>
      <c r="N190" s="19">
        <v>2016</v>
      </c>
      <c r="O190" s="19">
        <v>2015</v>
      </c>
      <c r="P190" s="19">
        <v>2015</v>
      </c>
      <c r="Q190" s="19">
        <v>2014</v>
      </c>
      <c r="R190" s="19" t="s">
        <v>14</v>
      </c>
      <c r="S190" s="19">
        <v>2016</v>
      </c>
      <c r="T190" s="19">
        <v>2013</v>
      </c>
      <c r="U190" s="19">
        <v>2014</v>
      </c>
      <c r="V190" s="19" t="s">
        <v>14</v>
      </c>
      <c r="W190" s="19">
        <v>2015</v>
      </c>
      <c r="X190" s="19">
        <v>2009</v>
      </c>
      <c r="Y190" s="19" t="s">
        <v>14</v>
      </c>
      <c r="Z190" s="19">
        <v>2014</v>
      </c>
      <c r="AA190" s="19">
        <v>2014</v>
      </c>
      <c r="AB190" s="19">
        <v>2014</v>
      </c>
      <c r="AC190" s="19">
        <v>2014</v>
      </c>
      <c r="AD190" s="19">
        <v>2015</v>
      </c>
      <c r="AE190" s="19">
        <v>2012</v>
      </c>
      <c r="AF190" s="19">
        <v>2014</v>
      </c>
      <c r="AG190" s="18">
        <v>2006</v>
      </c>
      <c r="AH190" s="19">
        <v>2014</v>
      </c>
      <c r="AI190" s="19">
        <v>2015</v>
      </c>
      <c r="AJ190" s="19">
        <v>2016</v>
      </c>
      <c r="AK190" s="20" t="s">
        <v>14</v>
      </c>
      <c r="AL190" s="20">
        <v>2015</v>
      </c>
      <c r="AM190" s="19">
        <v>2015</v>
      </c>
      <c r="AN190" s="19">
        <v>2014</v>
      </c>
      <c r="AO190" s="19">
        <v>2014</v>
      </c>
      <c r="AP190" s="19">
        <v>2014</v>
      </c>
      <c r="AQ190" s="19">
        <v>2014</v>
      </c>
      <c r="AR190" s="19">
        <v>2015</v>
      </c>
      <c r="AS190" s="19">
        <v>2014</v>
      </c>
      <c r="AT190" s="19">
        <v>2015</v>
      </c>
      <c r="AU190" s="19">
        <v>2012</v>
      </c>
      <c r="AV190" s="19">
        <v>2011</v>
      </c>
      <c r="AW190" s="19">
        <v>2014</v>
      </c>
      <c r="AX190" s="19">
        <v>2014</v>
      </c>
      <c r="AY190" s="19">
        <v>2014</v>
      </c>
      <c r="AZ190" s="19">
        <v>2015</v>
      </c>
      <c r="BA190" s="19">
        <v>2015</v>
      </c>
      <c r="BB190" s="19">
        <v>2013</v>
      </c>
      <c r="BC190" s="19">
        <v>2015</v>
      </c>
      <c r="BD190" s="19">
        <v>2014</v>
      </c>
      <c r="BE190" s="19">
        <v>2014</v>
      </c>
      <c r="BF190" s="9"/>
    </row>
    <row r="191" spans="1:58" x14ac:dyDescent="0.25">
      <c r="A191" s="13" t="s">
        <v>7820</v>
      </c>
      <c r="B191" s="178" t="s">
        <v>7246</v>
      </c>
      <c r="C191" s="17">
        <v>2014</v>
      </c>
      <c r="D191" s="17">
        <v>2014</v>
      </c>
      <c r="E191" s="17">
        <v>2014</v>
      </c>
      <c r="F191" s="17">
        <v>2014</v>
      </c>
      <c r="G191" s="17">
        <v>2014</v>
      </c>
      <c r="H191" s="17">
        <v>2014</v>
      </c>
      <c r="I191" s="17">
        <v>2014</v>
      </c>
      <c r="J191" s="17">
        <v>2015</v>
      </c>
      <c r="K191" s="17">
        <v>2015</v>
      </c>
      <c r="L191" s="17">
        <v>2015</v>
      </c>
      <c r="M191" s="19">
        <v>2016</v>
      </c>
      <c r="N191" s="19">
        <v>2016</v>
      </c>
      <c r="O191" s="19">
        <v>2015</v>
      </c>
      <c r="P191" s="19">
        <v>2015</v>
      </c>
      <c r="Q191" s="19">
        <v>2014</v>
      </c>
      <c r="R191" s="19">
        <v>2011</v>
      </c>
      <c r="S191" s="19">
        <v>2016</v>
      </c>
      <c r="T191" s="19">
        <v>2013</v>
      </c>
      <c r="U191" s="19">
        <v>2014</v>
      </c>
      <c r="V191" s="19">
        <v>2014</v>
      </c>
      <c r="W191" s="19">
        <v>2015</v>
      </c>
      <c r="X191" s="19">
        <v>2013</v>
      </c>
      <c r="Y191" s="19">
        <v>2013</v>
      </c>
      <c r="Z191" s="19">
        <v>2014</v>
      </c>
      <c r="AA191" s="19">
        <v>2014</v>
      </c>
      <c r="AB191" s="19">
        <v>2014</v>
      </c>
      <c r="AC191" s="19">
        <v>2014</v>
      </c>
      <c r="AD191" s="19">
        <v>2015</v>
      </c>
      <c r="AE191" s="19">
        <v>2012</v>
      </c>
      <c r="AF191" s="19">
        <v>2014</v>
      </c>
      <c r="AG191" s="18">
        <v>2012</v>
      </c>
      <c r="AH191" s="19">
        <v>2014</v>
      </c>
      <c r="AI191" s="19">
        <v>2015</v>
      </c>
      <c r="AJ191" s="19">
        <v>2016</v>
      </c>
      <c r="AK191" s="20" t="s">
        <v>14</v>
      </c>
      <c r="AL191" s="20">
        <v>2015</v>
      </c>
      <c r="AM191" s="19">
        <v>2015</v>
      </c>
      <c r="AN191" s="19">
        <v>2014</v>
      </c>
      <c r="AO191" s="19">
        <v>2014</v>
      </c>
      <c r="AP191" s="19" t="s">
        <v>14</v>
      </c>
      <c r="AQ191" s="19" t="s">
        <v>14</v>
      </c>
      <c r="AR191" s="19">
        <v>2015</v>
      </c>
      <c r="AS191" s="19">
        <v>2014</v>
      </c>
      <c r="AT191" s="19">
        <v>2015</v>
      </c>
      <c r="AU191" s="19">
        <v>2012</v>
      </c>
      <c r="AV191" s="19">
        <v>2009</v>
      </c>
      <c r="AW191" s="19">
        <v>2014</v>
      </c>
      <c r="AX191" s="19">
        <v>2014</v>
      </c>
      <c r="AY191" s="19">
        <v>2014</v>
      </c>
      <c r="AZ191" s="19">
        <v>2015</v>
      </c>
      <c r="BA191" s="19">
        <v>2015</v>
      </c>
      <c r="BB191" s="19">
        <v>2015</v>
      </c>
      <c r="BC191" s="19">
        <v>2015</v>
      </c>
      <c r="BD191" s="19">
        <v>2014</v>
      </c>
      <c r="BE191" s="19">
        <v>2014</v>
      </c>
      <c r="BF191" s="9"/>
    </row>
    <row r="192" spans="1:58" x14ac:dyDescent="0.25">
      <c r="A192" s="13" t="s">
        <v>93</v>
      </c>
      <c r="B192" s="178" t="s">
        <v>7251</v>
      </c>
      <c r="C192" s="17">
        <v>2014</v>
      </c>
      <c r="D192" s="17">
        <v>2014</v>
      </c>
      <c r="E192" s="17">
        <v>2014</v>
      </c>
      <c r="F192" s="17">
        <v>2014</v>
      </c>
      <c r="G192" s="17">
        <v>2014</v>
      </c>
      <c r="H192" s="17">
        <v>2014</v>
      </c>
      <c r="I192" s="17">
        <v>2014</v>
      </c>
      <c r="J192" s="17">
        <v>2015</v>
      </c>
      <c r="K192" s="17">
        <v>2015</v>
      </c>
      <c r="L192" s="17">
        <v>2015</v>
      </c>
      <c r="M192" s="19">
        <v>2016</v>
      </c>
      <c r="N192" s="19">
        <v>2016</v>
      </c>
      <c r="O192" s="19">
        <v>2015</v>
      </c>
      <c r="P192" s="19">
        <v>2015</v>
      </c>
      <c r="Q192" s="19">
        <v>2014</v>
      </c>
      <c r="R192" s="19">
        <v>2013</v>
      </c>
      <c r="S192" s="19">
        <v>2016</v>
      </c>
      <c r="T192" s="19">
        <v>2013</v>
      </c>
      <c r="U192" s="19">
        <v>2014</v>
      </c>
      <c r="V192" s="19" t="s">
        <v>14</v>
      </c>
      <c r="W192" s="19">
        <v>2015</v>
      </c>
      <c r="X192" s="19">
        <v>2013</v>
      </c>
      <c r="Y192" s="19">
        <v>2010</v>
      </c>
      <c r="Z192" s="19">
        <v>2014</v>
      </c>
      <c r="AA192" s="19">
        <v>2014</v>
      </c>
      <c r="AB192" s="19">
        <v>2014</v>
      </c>
      <c r="AC192" s="19">
        <v>2014</v>
      </c>
      <c r="AD192" s="19">
        <v>2015</v>
      </c>
      <c r="AE192" s="19">
        <v>2012</v>
      </c>
      <c r="AF192" s="19">
        <v>2014</v>
      </c>
      <c r="AG192" s="18">
        <v>2005</v>
      </c>
      <c r="AH192" s="19">
        <v>2014</v>
      </c>
      <c r="AI192" s="19">
        <v>2015</v>
      </c>
      <c r="AJ192" s="19">
        <v>2016</v>
      </c>
      <c r="AK192" s="20">
        <v>2016</v>
      </c>
      <c r="AL192" s="20">
        <v>2016</v>
      </c>
      <c r="AM192" s="19">
        <v>2015</v>
      </c>
      <c r="AN192" s="19">
        <v>2014</v>
      </c>
      <c r="AO192" s="19">
        <v>2014</v>
      </c>
      <c r="AP192" s="19">
        <v>2013</v>
      </c>
      <c r="AQ192" s="19">
        <v>2013</v>
      </c>
      <c r="AR192" s="19">
        <v>2015</v>
      </c>
      <c r="AS192" s="19">
        <v>2014</v>
      </c>
      <c r="AT192" s="19">
        <v>2015</v>
      </c>
      <c r="AU192" s="19">
        <v>2012</v>
      </c>
      <c r="AV192" s="19">
        <v>2013</v>
      </c>
      <c r="AW192" s="19">
        <v>2014</v>
      </c>
      <c r="AX192" s="19">
        <v>2014</v>
      </c>
      <c r="AY192" s="19">
        <v>2014</v>
      </c>
      <c r="AZ192" s="19">
        <v>2012</v>
      </c>
      <c r="BA192" s="19">
        <v>2012</v>
      </c>
      <c r="BB192" s="19">
        <v>2013</v>
      </c>
      <c r="BC192" s="19">
        <v>2015</v>
      </c>
      <c r="BD192" s="19">
        <v>2014</v>
      </c>
      <c r="BE192" s="19">
        <v>2014</v>
      </c>
      <c r="BF192" s="9"/>
    </row>
    <row r="193" spans="1:58" x14ac:dyDescent="0.25">
      <c r="A193" s="13" t="s">
        <v>417</v>
      </c>
      <c r="B193" s="178" t="s">
        <v>7254</v>
      </c>
      <c r="C193" s="17">
        <v>2014</v>
      </c>
      <c r="D193" s="17">
        <v>2014</v>
      </c>
      <c r="E193" s="17">
        <v>2014</v>
      </c>
      <c r="F193" s="17">
        <v>2014</v>
      </c>
      <c r="G193" s="17">
        <v>2014</v>
      </c>
      <c r="H193" s="17">
        <v>2014</v>
      </c>
      <c r="I193" s="17">
        <v>2014</v>
      </c>
      <c r="J193" s="17">
        <v>2015</v>
      </c>
      <c r="K193" s="17">
        <v>2015</v>
      </c>
      <c r="L193" s="17">
        <v>2015</v>
      </c>
      <c r="M193" s="19">
        <v>2016</v>
      </c>
      <c r="N193" s="19">
        <v>2016</v>
      </c>
      <c r="O193" s="19">
        <v>2015</v>
      </c>
      <c r="P193" s="19">
        <v>2015</v>
      </c>
      <c r="Q193" s="19">
        <v>2014</v>
      </c>
      <c r="R193" s="19">
        <v>2014</v>
      </c>
      <c r="S193" s="19">
        <v>2016</v>
      </c>
      <c r="T193" s="19">
        <v>2013</v>
      </c>
      <c r="U193" s="19">
        <v>2014</v>
      </c>
      <c r="V193" s="19">
        <v>2014</v>
      </c>
      <c r="W193" s="19">
        <v>2015</v>
      </c>
      <c r="X193" s="19">
        <v>2013</v>
      </c>
      <c r="Y193" s="19">
        <v>2012</v>
      </c>
      <c r="Z193" s="19">
        <v>2014</v>
      </c>
      <c r="AA193" s="19">
        <v>2014</v>
      </c>
      <c r="AB193" s="19">
        <v>2014</v>
      </c>
      <c r="AC193" s="19">
        <v>2014</v>
      </c>
      <c r="AD193" s="19">
        <v>2015</v>
      </c>
      <c r="AE193" s="19">
        <v>2012</v>
      </c>
      <c r="AF193" s="19">
        <v>2014</v>
      </c>
      <c r="AG193" s="18">
        <v>2010</v>
      </c>
      <c r="AH193" s="19">
        <v>2014</v>
      </c>
      <c r="AI193" s="19">
        <v>2015</v>
      </c>
      <c r="AJ193" s="19">
        <v>2016</v>
      </c>
      <c r="AK193" s="20" t="s">
        <v>14</v>
      </c>
      <c r="AL193" s="20">
        <v>2015</v>
      </c>
      <c r="AM193" s="19">
        <v>2015</v>
      </c>
      <c r="AN193" s="19">
        <v>2014</v>
      </c>
      <c r="AO193" s="19">
        <v>2014</v>
      </c>
      <c r="AP193" s="19">
        <v>2013</v>
      </c>
      <c r="AQ193" s="19">
        <v>2013</v>
      </c>
      <c r="AR193" s="19">
        <v>2009</v>
      </c>
      <c r="AS193" s="19">
        <v>2014</v>
      </c>
      <c r="AT193" s="19">
        <v>2015</v>
      </c>
      <c r="AU193" s="19">
        <v>2012</v>
      </c>
      <c r="AV193" s="19">
        <v>2007</v>
      </c>
      <c r="AW193" s="19">
        <v>2014</v>
      </c>
      <c r="AX193" s="19">
        <v>2014</v>
      </c>
      <c r="AY193" s="19">
        <v>2014</v>
      </c>
      <c r="AZ193" s="19">
        <v>2015</v>
      </c>
      <c r="BA193" s="19">
        <v>2015</v>
      </c>
      <c r="BB193" s="19">
        <v>2015</v>
      </c>
      <c r="BC193" s="19">
        <v>2015</v>
      </c>
      <c r="BD193" s="19">
        <v>2014</v>
      </c>
      <c r="BE193" s="19">
        <v>2014</v>
      </c>
      <c r="BF193" s="9"/>
    </row>
    <row r="194" spans="1:58" x14ac:dyDescent="0.25">
      <c r="A194" s="13" t="s">
        <v>186</v>
      </c>
      <c r="B194" s="178" t="s">
        <v>7255</v>
      </c>
      <c r="C194" s="17">
        <v>2014</v>
      </c>
      <c r="D194" s="17">
        <v>2014</v>
      </c>
      <c r="E194" s="17">
        <v>2014</v>
      </c>
      <c r="F194" s="17">
        <v>2014</v>
      </c>
      <c r="G194" s="17">
        <v>2014</v>
      </c>
      <c r="H194" s="17">
        <v>2014</v>
      </c>
      <c r="I194" s="17">
        <v>2014</v>
      </c>
      <c r="J194" s="17">
        <v>2015</v>
      </c>
      <c r="K194" s="17">
        <v>2015</v>
      </c>
      <c r="L194" s="17">
        <v>2015</v>
      </c>
      <c r="M194" s="19">
        <v>2016</v>
      </c>
      <c r="N194" s="19">
        <v>2016</v>
      </c>
      <c r="O194" s="19">
        <v>2015</v>
      </c>
      <c r="P194" s="19">
        <v>2015</v>
      </c>
      <c r="Q194" s="19">
        <v>2014</v>
      </c>
      <c r="R194" s="19">
        <v>2014</v>
      </c>
      <c r="S194" s="19">
        <v>2016</v>
      </c>
      <c r="T194" s="19">
        <v>2013</v>
      </c>
      <c r="U194" s="19">
        <v>2014</v>
      </c>
      <c r="V194" s="19">
        <v>2014</v>
      </c>
      <c r="W194" s="19">
        <v>2015</v>
      </c>
      <c r="X194" s="19">
        <v>2014</v>
      </c>
      <c r="Y194" s="19">
        <v>2011</v>
      </c>
      <c r="Z194" s="19">
        <v>2014</v>
      </c>
      <c r="AA194" s="19">
        <v>2014</v>
      </c>
      <c r="AB194" s="19">
        <v>2014</v>
      </c>
      <c r="AC194" s="19">
        <v>2014</v>
      </c>
      <c r="AD194" s="19">
        <v>2015</v>
      </c>
      <c r="AE194" s="19">
        <v>2012</v>
      </c>
      <c r="AF194" s="19">
        <v>2014</v>
      </c>
      <c r="AG194" s="18" t="s">
        <v>14</v>
      </c>
      <c r="AH194" s="19">
        <v>2014</v>
      </c>
      <c r="AI194" s="19">
        <v>2015</v>
      </c>
      <c r="AJ194" s="19">
        <v>2016</v>
      </c>
      <c r="AK194" s="20">
        <v>2015</v>
      </c>
      <c r="AL194" s="20">
        <v>2015</v>
      </c>
      <c r="AM194" s="19">
        <v>2015</v>
      </c>
      <c r="AN194" s="19">
        <v>2014</v>
      </c>
      <c r="AO194" s="19">
        <v>2014</v>
      </c>
      <c r="AP194" s="19" t="s">
        <v>14</v>
      </c>
      <c r="AQ194" s="19" t="s">
        <v>14</v>
      </c>
      <c r="AR194" s="19">
        <v>2015</v>
      </c>
      <c r="AS194" s="19">
        <v>2014</v>
      </c>
      <c r="AT194" s="19">
        <v>2015</v>
      </c>
      <c r="AU194" s="19">
        <v>2012</v>
      </c>
      <c r="AV194" s="19">
        <v>2011</v>
      </c>
      <c r="AW194" s="19">
        <v>2014</v>
      </c>
      <c r="AX194" s="19">
        <v>2014</v>
      </c>
      <c r="AY194" s="19">
        <v>2014</v>
      </c>
      <c r="AZ194" s="19">
        <v>2015</v>
      </c>
      <c r="BA194" s="19">
        <v>2015</v>
      </c>
      <c r="BB194" s="19">
        <v>2015</v>
      </c>
      <c r="BC194" s="19">
        <v>2015</v>
      </c>
      <c r="BD194" s="19">
        <v>2014</v>
      </c>
      <c r="BE194" s="19">
        <v>2014</v>
      </c>
      <c r="BF194" s="9"/>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37"/>
  <sheetViews>
    <sheetView topLeftCell="D1" workbookViewId="0">
      <selection activeCell="V10" sqref="V10"/>
    </sheetView>
  </sheetViews>
  <sheetFormatPr defaultColWidth="9.42578125" defaultRowHeight="15" x14ac:dyDescent="0.25"/>
  <cols>
    <col min="1" max="1" width="37.5703125" style="42" customWidth="1"/>
    <col min="2" max="2" width="23.7109375" style="42" customWidth="1"/>
    <col min="3" max="3" width="11" style="42" bestFit="1" customWidth="1"/>
    <col min="4" max="4" width="15.42578125" style="42" customWidth="1"/>
    <col min="5" max="5" width="9.42578125" style="42" customWidth="1"/>
    <col min="6" max="6" width="26.42578125" style="42" customWidth="1"/>
    <col min="7" max="7" width="8.7109375" style="42" bestFit="1" customWidth="1"/>
    <col min="8" max="8" width="8.42578125" style="42" bestFit="1" customWidth="1"/>
    <col min="9" max="9" width="11.42578125" style="42" customWidth="1"/>
    <col min="10" max="10" width="12.5703125" style="42" customWidth="1"/>
    <col min="11" max="11" width="10.5703125" style="42" customWidth="1"/>
    <col min="12" max="15" width="8.42578125" style="42" customWidth="1"/>
    <col min="16" max="17" width="8.42578125" style="43" customWidth="1"/>
    <col min="18" max="20" width="8.42578125" style="42" customWidth="1"/>
    <col min="21" max="21" width="9.42578125" style="42" customWidth="1"/>
    <col min="22" max="22" width="12" style="42" customWidth="1"/>
    <col min="23" max="23" width="9.42578125" style="42" customWidth="1"/>
    <col min="24" max="16384" width="9.42578125" style="42"/>
  </cols>
  <sheetData>
    <row r="1" spans="1:22" s="47" customFormat="1" ht="15.75" customHeight="1" x14ac:dyDescent="0.3">
      <c r="A1" s="285"/>
      <c r="B1" s="286"/>
      <c r="C1" s="286"/>
      <c r="D1" s="286"/>
      <c r="E1" s="286"/>
      <c r="F1" s="286"/>
      <c r="G1" s="286"/>
      <c r="H1" s="286"/>
      <c r="I1" s="286"/>
      <c r="J1" s="286"/>
      <c r="K1" s="286"/>
      <c r="L1" s="286"/>
      <c r="M1" s="286"/>
      <c r="N1" s="286"/>
      <c r="O1" s="286"/>
      <c r="P1" s="286"/>
      <c r="Q1" s="286"/>
      <c r="R1" s="286"/>
      <c r="S1" s="286"/>
      <c r="T1" s="286"/>
      <c r="U1" s="48"/>
      <c r="V1" s="48"/>
    </row>
    <row r="2" spans="1:22" s="1" customFormat="1" ht="107.25" customHeight="1" thickBot="1" x14ac:dyDescent="0.35">
      <c r="A2" s="11" t="s">
        <v>6776</v>
      </c>
      <c r="B2" s="11" t="s">
        <v>6777</v>
      </c>
      <c r="C2" s="11" t="s">
        <v>6778</v>
      </c>
      <c r="D2" s="11" t="s">
        <v>6779</v>
      </c>
      <c r="E2" s="5" t="s">
        <v>6780</v>
      </c>
      <c r="F2" s="11" t="s">
        <v>6781</v>
      </c>
      <c r="G2" s="106" t="s">
        <v>6782</v>
      </c>
      <c r="H2" s="70" t="s">
        <v>6783</v>
      </c>
      <c r="I2" s="69" t="s">
        <v>6783</v>
      </c>
      <c r="J2" s="71" t="s">
        <v>6784</v>
      </c>
      <c r="K2" s="71" t="s">
        <v>5</v>
      </c>
      <c r="L2" s="73" t="s">
        <v>6785</v>
      </c>
      <c r="M2" s="72" t="s">
        <v>6786</v>
      </c>
      <c r="N2" s="72" t="s">
        <v>6787</v>
      </c>
      <c r="O2" s="49" t="s">
        <v>6788</v>
      </c>
      <c r="P2" s="74" t="s">
        <v>6789</v>
      </c>
      <c r="Q2" s="74" t="s">
        <v>6790</v>
      </c>
      <c r="R2" s="75" t="s">
        <v>6791</v>
      </c>
      <c r="S2" s="76" t="s">
        <v>6792</v>
      </c>
      <c r="T2" s="76" t="s">
        <v>6793</v>
      </c>
      <c r="U2" s="52" t="s">
        <v>6794</v>
      </c>
      <c r="V2" s="123" t="s">
        <v>6795</v>
      </c>
    </row>
    <row r="3" spans="1:22" s="1" customFormat="1" ht="16.5" hidden="1" customHeight="1" thickTop="1" x14ac:dyDescent="0.3">
      <c r="A3" s="46" t="s">
        <v>6796</v>
      </c>
      <c r="B3" s="46"/>
      <c r="C3" s="46"/>
      <c r="D3" s="46"/>
      <c r="E3" s="46"/>
      <c r="F3" s="46"/>
      <c r="G3" s="41"/>
      <c r="H3" s="41"/>
      <c r="I3" s="41"/>
      <c r="J3" s="41"/>
      <c r="K3" s="66"/>
      <c r="L3" s="40"/>
      <c r="M3" s="39"/>
      <c r="N3" s="39"/>
      <c r="O3" s="40"/>
      <c r="P3" s="41"/>
      <c r="Q3" s="41"/>
      <c r="R3" s="40">
        <v>0.3</v>
      </c>
      <c r="S3" s="39"/>
      <c r="T3" s="39"/>
      <c r="U3" s="119"/>
      <c r="V3" s="120"/>
    </row>
    <row r="4" spans="1:22" s="1" customFormat="1" ht="15" customHeight="1" thickTop="1" x14ac:dyDescent="0.3">
      <c r="A4" s="12" t="s">
        <v>6797</v>
      </c>
      <c r="B4" s="12"/>
      <c r="C4" s="12"/>
      <c r="D4" s="12"/>
      <c r="E4" s="6" t="s">
        <v>6797</v>
      </c>
      <c r="F4" s="12"/>
      <c r="G4" s="34" t="s">
        <v>6798</v>
      </c>
      <c r="H4" s="34" t="s">
        <v>6798</v>
      </c>
      <c r="I4" s="34" t="s">
        <v>6799</v>
      </c>
      <c r="J4" s="34" t="s">
        <v>6800</v>
      </c>
      <c r="K4" s="34" t="s">
        <v>6799</v>
      </c>
      <c r="L4" s="34" t="s">
        <v>6798</v>
      </c>
      <c r="M4" s="34" t="s">
        <v>6798</v>
      </c>
      <c r="N4" s="34" t="s">
        <v>6798</v>
      </c>
      <c r="O4" s="34" t="s">
        <v>6798</v>
      </c>
      <c r="P4" s="34" t="s">
        <v>6798</v>
      </c>
      <c r="Q4" s="34" t="s">
        <v>6798</v>
      </c>
      <c r="R4" s="34" t="s">
        <v>6798</v>
      </c>
      <c r="S4" s="34" t="s">
        <v>6798</v>
      </c>
      <c r="T4" s="34" t="s">
        <v>6798</v>
      </c>
      <c r="U4" s="119"/>
      <c r="V4" s="120"/>
    </row>
    <row r="5" spans="1:22" ht="15.75" customHeight="1" x14ac:dyDescent="0.25">
      <c r="A5" s="45" t="str">
        <f>'Crisis Indicator Data'!A3</f>
        <v>Complex crisis in Afghanistan</v>
      </c>
      <c r="B5" s="45" t="str">
        <f>Lists!G3</f>
        <v>Complex crisis</v>
      </c>
      <c r="C5" s="45" t="str">
        <f>'Crisis Indicator Data'!C3</f>
        <v>AFG001</v>
      </c>
      <c r="D5" s="45" t="str">
        <f>'Crisis Indicator Data'!D3</f>
        <v>Afghanistan</v>
      </c>
      <c r="E5" s="45" t="str">
        <f>'Crisis Indicator Data'!E3</f>
        <v>AFG</v>
      </c>
      <c r="F5" s="45" t="str">
        <f>'Crisis Indicator Data'!B3</f>
        <v>Complex crisis</v>
      </c>
      <c r="G5" s="220">
        <f t="shared" ref="G5:G36" si="0">IF(OR(O5="x",L5="x"),"x",ROUND((5-GEOMEAN(((5-L5)/5*4+1),((5-O5)/5*4+1),((5-O5)/5*4+1)))/4*3.5+R5*0.3,1))</f>
        <v>4.7</v>
      </c>
      <c r="H5" s="44">
        <f t="shared" ref="H5:H36" si="1">IF(G5="x","x",ROUNDUP(G5,0))</f>
        <v>5</v>
      </c>
      <c r="I5" s="114" t="str">
        <f t="shared" ref="I5:I36" si="2">IF(O5="x","x",IF(L5="x","x",(IF(H5=5,"Very High",IF(H5=4,"High",IF(H5=3,"Medium",IF(H5=2,"Low","Very Low")))))))</f>
        <v>Very High</v>
      </c>
      <c r="J5" s="221" t="str">
        <f>INDEX(Trends!$D$3:$D$404,MATCH(C5,Trends!$C$3:$C$404,0))</f>
        <v>Stable</v>
      </c>
      <c r="K5" s="107" t="str">
        <f>IF(Reliability!B3="x","x",(IF(ROUNDUP(Reliability!B3,0)=1,"Very High",IF(ROUNDUP(Reliability!B3,0)=2,"High",IF(ROUNDUP(Reliability!B3,0)=3,"Medium",IF(ROUNDUP(Reliability!B3,0)=4,"Low","Very Low"))))))</f>
        <v>High</v>
      </c>
      <c r="L5" s="222">
        <f t="shared" ref="L5:L36" si="3">IF(OR(N5="x",M5="x"),"x",ROUND((5-GEOMEAN(((5-M5)/5*4+1),((5-N5)/5*4+1),((5-N5)/5*4+1)))/4*5,1))</f>
        <v>5</v>
      </c>
      <c r="M5" s="223">
        <f>'Impact of the crisis'!N6</f>
        <v>4.9000000000000004</v>
      </c>
      <c r="N5" s="223">
        <f>'Impact of the crisis'!AB6</f>
        <v>5</v>
      </c>
      <c r="O5" s="222">
        <f>'Conditions of people affected'!R6</f>
        <v>4.5</v>
      </c>
      <c r="P5" s="223">
        <f>'Conditions of people affected'!K6</f>
        <v>5</v>
      </c>
      <c r="Q5" s="223">
        <f>'Conditions of people affected'!Q6</f>
        <v>4</v>
      </c>
      <c r="R5" s="223">
        <f t="shared" ref="R5:R36" si="4">IF(OR(T5="x",S5="x"),S5,ROUND((5-GEOMEAN(((5-S5)/5*4+1),((5-T5)/5*4+1)))/4*5,1))</f>
        <v>4.9000000000000004</v>
      </c>
      <c r="S5" s="223">
        <f>'Complexity of the crisis'!X6</f>
        <v>4.8</v>
      </c>
      <c r="T5" s="223">
        <f>'Complexity of the crisis'!AN6</f>
        <v>5</v>
      </c>
      <c r="U5" s="121" t="str">
        <f>VLOOKUP(C5,Lists!$C$3:$E$160,3,FALSE)</f>
        <v>Asia</v>
      </c>
      <c r="V5" s="122">
        <v>44558</v>
      </c>
    </row>
    <row r="6" spans="1:22" ht="15.75" customHeight="1" x14ac:dyDescent="0.25">
      <c r="A6" s="45" t="str">
        <f>'Crisis Indicator Data'!A4</f>
        <v>Drought in South-West Angola</v>
      </c>
      <c r="B6" s="45" t="str">
        <f>Lists!G4</f>
        <v>Drought in South-West</v>
      </c>
      <c r="C6" s="45" t="str">
        <f>'Crisis Indicator Data'!C4</f>
        <v>AGO002</v>
      </c>
      <c r="D6" s="45" t="str">
        <f>'Crisis Indicator Data'!D4</f>
        <v>Angola</v>
      </c>
      <c r="E6" s="45" t="str">
        <f>'Crisis Indicator Data'!E4</f>
        <v>AGO</v>
      </c>
      <c r="F6" s="45" t="str">
        <f>'Crisis Indicator Data'!B4</f>
        <v>Food Security</v>
      </c>
      <c r="G6" s="220">
        <f t="shared" si="0"/>
        <v>3.2</v>
      </c>
      <c r="H6" s="44">
        <f t="shared" si="1"/>
        <v>4</v>
      </c>
      <c r="I6" s="114" t="str">
        <f t="shared" si="2"/>
        <v>High</v>
      </c>
      <c r="J6" s="221" t="str">
        <f>INDEX(Trends!$D$3:$D$404,MATCH(C6,Trends!$C$3:$C$404,0))</f>
        <v>-</v>
      </c>
      <c r="K6" s="107" t="str">
        <f>IF(Reliability!B4="x","x",(IF(ROUNDUP(Reliability!B4,0)=1,"Very High",IF(ROUNDUP(Reliability!B4,0)=2,"High",IF(ROUNDUP(Reliability!B4,0)=3,"Medium",IF(ROUNDUP(Reliability!B4,0)=4,"Low","Very Low"))))))</f>
        <v>Very High</v>
      </c>
      <c r="L6" s="222">
        <f t="shared" si="3"/>
        <v>2</v>
      </c>
      <c r="M6" s="223">
        <f>'Impact of the crisis'!N7</f>
        <v>1.7</v>
      </c>
      <c r="N6" s="223">
        <f>'Impact of the crisis'!AB7</f>
        <v>2.2000000000000002</v>
      </c>
      <c r="O6" s="222">
        <f>'Conditions of people affected'!R7</f>
        <v>3.8</v>
      </c>
      <c r="P6" s="223">
        <f>'Conditions of people affected'!K7</f>
        <v>3.6</v>
      </c>
      <c r="Q6" s="223">
        <f>'Conditions of people affected'!Q7</f>
        <v>4</v>
      </c>
      <c r="R6" s="223">
        <f t="shared" si="4"/>
        <v>2.9</v>
      </c>
      <c r="S6" s="223">
        <f>'Complexity of the crisis'!X7</f>
        <v>3.6</v>
      </c>
      <c r="T6" s="223">
        <f>'Complexity of the crisis'!AN7</f>
        <v>2</v>
      </c>
      <c r="U6" s="121" t="str">
        <f>VLOOKUP(C6,Lists!$C$3:$E$160,3,FALSE)</f>
        <v>Africa</v>
      </c>
      <c r="V6" s="122">
        <v>44550</v>
      </c>
    </row>
    <row r="7" spans="1:22" ht="15.75" customHeight="1" x14ac:dyDescent="0.25">
      <c r="A7" s="45" t="str">
        <f>'Crisis Indicator Data'!A5</f>
        <v>Nagorno-Karabakh Conflict in Armenia</v>
      </c>
      <c r="B7" s="45" t="str">
        <f>Lists!G5</f>
        <v>Nagorno-Karabakh Conflict in Armenia</v>
      </c>
      <c r="C7" s="45" t="str">
        <f>'Crisis Indicator Data'!C5</f>
        <v>ARM002</v>
      </c>
      <c r="D7" s="45" t="str">
        <f>'Crisis Indicator Data'!D5</f>
        <v>Armenia</v>
      </c>
      <c r="E7" s="45" t="str">
        <f>'Crisis Indicator Data'!E5</f>
        <v>ARM</v>
      </c>
      <c r="F7" s="45" t="str">
        <f>'Crisis Indicator Data'!B5</f>
        <v>Conflict</v>
      </c>
      <c r="G7" s="220">
        <f t="shared" si="0"/>
        <v>1.6</v>
      </c>
      <c r="H7" s="44">
        <f t="shared" si="1"/>
        <v>2</v>
      </c>
      <c r="I7" s="114" t="str">
        <f t="shared" si="2"/>
        <v>Low</v>
      </c>
      <c r="J7" s="221" t="str">
        <f>INDEX(Trends!$D$3:$D$404,MATCH(C7,Trends!$C$3:$C$404,0))</f>
        <v>Decreasing</v>
      </c>
      <c r="K7" s="107" t="str">
        <f>IF(Reliability!B5="x","x",(IF(ROUNDUP(Reliability!B5,0)=1,"Very High",IF(ROUNDUP(Reliability!B5,0)=2,"High",IF(ROUNDUP(Reliability!B5,0)=3,"Medium",IF(ROUNDUP(Reliability!B5,0)=4,"Low","Very Low"))))))</f>
        <v>High</v>
      </c>
      <c r="L7" s="222">
        <f t="shared" si="3"/>
        <v>2.2999999999999998</v>
      </c>
      <c r="M7" s="223">
        <f>'Impact of the crisis'!N8</f>
        <v>3.5</v>
      </c>
      <c r="N7" s="223">
        <f>'Impact of the crisis'!AB8</f>
        <v>1.5</v>
      </c>
      <c r="O7" s="222">
        <f>'Conditions of people affected'!R8</f>
        <v>1.2</v>
      </c>
      <c r="P7" s="223">
        <f>'Conditions of people affected'!K8</f>
        <v>1.4</v>
      </c>
      <c r="Q7" s="223">
        <f>'Conditions of people affected'!Q8</f>
        <v>1</v>
      </c>
      <c r="R7" s="223">
        <f t="shared" si="4"/>
        <v>1.6</v>
      </c>
      <c r="S7" s="223">
        <f>'Complexity of the crisis'!X8</f>
        <v>2.2000000000000002</v>
      </c>
      <c r="T7" s="223">
        <f>'Complexity of the crisis'!AN8</f>
        <v>1</v>
      </c>
      <c r="U7" s="121" t="str">
        <f>VLOOKUP(C7,Lists!$C$3:$E$160,3,FALSE)</f>
        <v>Middle east</v>
      </c>
      <c r="V7" s="122">
        <v>44496</v>
      </c>
    </row>
    <row r="8" spans="1:22" ht="15.75" customHeight="1" x14ac:dyDescent="0.25">
      <c r="A8" s="45" t="str">
        <f>'Crisis Indicator Data'!A6</f>
        <v>Nagorno-Karabakh conflict in Azerbaijan</v>
      </c>
      <c r="B8" s="45" t="str">
        <f>Lists!G6</f>
        <v>Nagorno-Karabakh conflict in Azerbaijan</v>
      </c>
      <c r="C8" s="45" t="str">
        <f>'Crisis Indicator Data'!C6</f>
        <v>AZE002</v>
      </c>
      <c r="D8" s="45" t="str">
        <f>'Crisis Indicator Data'!D6</f>
        <v>Azerbaijan</v>
      </c>
      <c r="E8" s="45" t="str">
        <f>'Crisis Indicator Data'!E6</f>
        <v>AZE</v>
      </c>
      <c r="F8" s="45" t="str">
        <f>'Crisis Indicator Data'!B6</f>
        <v>Conflict</v>
      </c>
      <c r="G8" s="220" t="str">
        <f t="shared" si="0"/>
        <v>x</v>
      </c>
      <c r="H8" s="44" t="str">
        <f t="shared" si="1"/>
        <v>x</v>
      </c>
      <c r="I8" s="114" t="str">
        <f t="shared" si="2"/>
        <v>x</v>
      </c>
      <c r="J8" s="221" t="str">
        <f>INDEX(Trends!$D$3:$D$404,MATCH(C8,Trends!$C$3:$C$404,0))</f>
        <v>-</v>
      </c>
      <c r="K8" s="107" t="str">
        <f>IF(Reliability!B6="x","x",(IF(ROUNDUP(Reliability!B6,0)=1,"Very High",IF(ROUNDUP(Reliability!B6,0)=2,"High",IF(ROUNDUP(Reliability!B6,0)=3,"Medium",IF(ROUNDUP(Reliability!B6,0)=4,"Low","Very Low"))))))</f>
        <v>Very Low</v>
      </c>
      <c r="L8" s="222">
        <f t="shared" si="3"/>
        <v>3.1</v>
      </c>
      <c r="M8" s="223">
        <f>'Impact of the crisis'!N9</f>
        <v>2.5</v>
      </c>
      <c r="N8" s="223">
        <f>'Impact of the crisis'!AB9</f>
        <v>3.4</v>
      </c>
      <c r="O8" s="222" t="str">
        <f>'Conditions of people affected'!R9</f>
        <v>x</v>
      </c>
      <c r="P8" s="223" t="str">
        <f>'Conditions of people affected'!K9</f>
        <v>x</v>
      </c>
      <c r="Q8" s="223" t="str">
        <f>'Conditions of people affected'!Q9</f>
        <v>x</v>
      </c>
      <c r="R8" s="223">
        <f t="shared" si="4"/>
        <v>3.3</v>
      </c>
      <c r="S8" s="223">
        <f>'Complexity of the crisis'!X9</f>
        <v>4</v>
      </c>
      <c r="T8" s="223">
        <f>'Complexity of the crisis'!AN9</f>
        <v>2.5</v>
      </c>
      <c r="U8" s="121" t="str">
        <f>VLOOKUP(C8,Lists!$C$3:$E$160,3,FALSE)</f>
        <v>Middle east</v>
      </c>
      <c r="V8" s="122">
        <v>44496</v>
      </c>
    </row>
    <row r="9" spans="1:22" ht="15.75" customHeight="1" x14ac:dyDescent="0.25">
      <c r="A9" s="45" t="str">
        <f>'Crisis Indicator Data'!A7</f>
        <v>Complex in Burundi</v>
      </c>
      <c r="B9" s="45" t="str">
        <f>Lists!G7</f>
        <v xml:space="preserve">Complex crisis </v>
      </c>
      <c r="C9" s="45" t="str">
        <f>'Crisis Indicator Data'!C7</f>
        <v>BDI001</v>
      </c>
      <c r="D9" s="45" t="str">
        <f>'Crisis Indicator Data'!D7</f>
        <v>Burundi</v>
      </c>
      <c r="E9" s="45" t="str">
        <f>'Crisis Indicator Data'!E7</f>
        <v>BDI</v>
      </c>
      <c r="F9" s="45" t="str">
        <f>'Crisis Indicator Data'!B7</f>
        <v>Complex crisis</v>
      </c>
      <c r="G9" s="220">
        <f t="shared" si="0"/>
        <v>3.9</v>
      </c>
      <c r="H9" s="44">
        <f t="shared" si="1"/>
        <v>4</v>
      </c>
      <c r="I9" s="114" t="str">
        <f t="shared" si="2"/>
        <v>High</v>
      </c>
      <c r="J9" s="221" t="str">
        <f>INDEX(Trends!$D$3:$D$404,MATCH(C9,Trends!$C$3:$C$404,0))</f>
        <v>Stable</v>
      </c>
      <c r="K9" s="107" t="str">
        <f>IF(Reliability!B7="x","x",(IF(ROUNDUP(Reliability!B7,0)=1,"Very High",IF(ROUNDUP(Reliability!B7,0)=2,"High",IF(ROUNDUP(Reliability!B7,0)=3,"Medium",IF(ROUNDUP(Reliability!B7,0)=4,"Low","Very Low"))))))</f>
        <v>Medium</v>
      </c>
      <c r="L9" s="222">
        <f t="shared" si="3"/>
        <v>3.9</v>
      </c>
      <c r="M9" s="223">
        <f>'Impact of the crisis'!N10</f>
        <v>4</v>
      </c>
      <c r="N9" s="223">
        <f>'Impact of the crisis'!AB10</f>
        <v>3.8</v>
      </c>
      <c r="O9" s="222">
        <f>'Conditions of people affected'!R10</f>
        <v>4</v>
      </c>
      <c r="P9" s="223">
        <f>'Conditions of people affected'!K10</f>
        <v>4</v>
      </c>
      <c r="Q9" s="223">
        <f>'Conditions of people affected'!Q10</f>
        <v>4</v>
      </c>
      <c r="R9" s="223">
        <f t="shared" si="4"/>
        <v>3.6</v>
      </c>
      <c r="S9" s="223">
        <f>'Complexity of the crisis'!X10</f>
        <v>3.6</v>
      </c>
      <c r="T9" s="223">
        <f>'Complexity of the crisis'!AN10</f>
        <v>3.5</v>
      </c>
      <c r="U9" s="121" t="str">
        <f>VLOOKUP(C9,Lists!$C$3:$E$160,3,FALSE)</f>
        <v>Africa</v>
      </c>
      <c r="V9" s="122">
        <v>44498</v>
      </c>
    </row>
    <row r="10" spans="1:22" ht="15.75" customHeight="1" x14ac:dyDescent="0.25">
      <c r="A10" s="45" t="str">
        <f>'Crisis Indicator Data'!A8</f>
        <v>Conflict in Burkina Faso</v>
      </c>
      <c r="B10" s="45" t="str">
        <f>Lists!G8</f>
        <v>Conflict</v>
      </c>
      <c r="C10" s="45" t="str">
        <f>'Crisis Indicator Data'!C8</f>
        <v>BFA002</v>
      </c>
      <c r="D10" s="45" t="str">
        <f>'Crisis Indicator Data'!D8</f>
        <v>Burkina Faso</v>
      </c>
      <c r="E10" s="45" t="str">
        <f>'Crisis Indicator Data'!E8</f>
        <v>BFA</v>
      </c>
      <c r="F10" s="45" t="str">
        <f>'Crisis Indicator Data'!B8</f>
        <v>Conflict</v>
      </c>
      <c r="G10" s="220">
        <f t="shared" si="0"/>
        <v>4.0999999999999996</v>
      </c>
      <c r="H10" s="44">
        <f t="shared" si="1"/>
        <v>5</v>
      </c>
      <c r="I10" s="114" t="str">
        <f t="shared" si="2"/>
        <v>Very High</v>
      </c>
      <c r="J10" s="221" t="str">
        <f>INDEX(Trends!$D$3:$D$404,MATCH(C10,Trends!$C$3:$C$404,0))</f>
        <v>Stable</v>
      </c>
      <c r="K10" s="107" t="str">
        <f>IF(Reliability!B8="x","x",(IF(ROUNDUP(Reliability!B8,0)=1,"Very High",IF(ROUNDUP(Reliability!B8,0)=2,"High",IF(ROUNDUP(Reliability!B8,0)=3,"Medium",IF(ROUNDUP(Reliability!B8,0)=4,"Low","Very Low"))))))</f>
        <v>High</v>
      </c>
      <c r="L10" s="222">
        <f t="shared" si="3"/>
        <v>4</v>
      </c>
      <c r="M10" s="223">
        <f>'Impact of the crisis'!N11</f>
        <v>2.5</v>
      </c>
      <c r="N10" s="223">
        <f>'Impact of the crisis'!AB11</f>
        <v>4.5</v>
      </c>
      <c r="O10" s="222">
        <f>'Conditions of people affected'!R11</f>
        <v>4.3</v>
      </c>
      <c r="P10" s="223">
        <f>'Conditions of people affected'!K11</f>
        <v>3.6</v>
      </c>
      <c r="Q10" s="223">
        <f>'Conditions of people affected'!Q11</f>
        <v>5</v>
      </c>
      <c r="R10" s="223">
        <f t="shared" si="4"/>
        <v>3.7</v>
      </c>
      <c r="S10" s="223">
        <f>'Complexity of the crisis'!X11</f>
        <v>3.9</v>
      </c>
      <c r="T10" s="223">
        <f>'Complexity of the crisis'!AN11</f>
        <v>3.5</v>
      </c>
      <c r="U10" s="121" t="str">
        <f>VLOOKUP(C10,Lists!$C$3:$E$160,3,FALSE)</f>
        <v>Africa</v>
      </c>
      <c r="V10" s="122">
        <v>44519</v>
      </c>
    </row>
    <row r="11" spans="1:22" ht="15.75" customHeight="1" x14ac:dyDescent="0.25">
      <c r="A11" s="45" t="str">
        <f>'Crisis Indicator Data'!A9</f>
        <v>Rohingya refugee crisis</v>
      </c>
      <c r="B11" s="45" t="str">
        <f>Lists!G9</f>
        <v>Rohingya Refugees</v>
      </c>
      <c r="C11" s="45" t="str">
        <f>'Crisis Indicator Data'!C9</f>
        <v>BGD002</v>
      </c>
      <c r="D11" s="45" t="str">
        <f>'Crisis Indicator Data'!D9</f>
        <v>Bangladesh</v>
      </c>
      <c r="E11" s="45" t="str">
        <f>'Crisis Indicator Data'!E9</f>
        <v>BGD</v>
      </c>
      <c r="F11" s="45" t="str">
        <f>'Crisis Indicator Data'!B9</f>
        <v>International displacement</v>
      </c>
      <c r="G11" s="220">
        <f t="shared" si="0"/>
        <v>3.3</v>
      </c>
      <c r="H11" s="44">
        <f t="shared" si="1"/>
        <v>4</v>
      </c>
      <c r="I11" s="114" t="str">
        <f t="shared" si="2"/>
        <v>High</v>
      </c>
      <c r="J11" s="221" t="str">
        <f>INDEX(Trends!$D$3:$D$404,MATCH(C11,Trends!$C$3:$C$404,0))</f>
        <v>Stable</v>
      </c>
      <c r="K11" s="107" t="str">
        <f>IF(Reliability!B9="x","x",(IF(ROUNDUP(Reliability!B9,0)=1,"Very High",IF(ROUNDUP(Reliability!B9,0)=2,"High",IF(ROUNDUP(Reliability!B9,0)=3,"Medium",IF(ROUNDUP(Reliability!B9,0)=4,"Low","Very Low"))))))</f>
        <v>High</v>
      </c>
      <c r="L11" s="222">
        <f t="shared" si="3"/>
        <v>3.4</v>
      </c>
      <c r="M11" s="223">
        <f>'Impact of the crisis'!N12</f>
        <v>0.1</v>
      </c>
      <c r="N11" s="223">
        <f>'Impact of the crisis'!AB12</f>
        <v>4.3</v>
      </c>
      <c r="O11" s="222">
        <f>'Conditions of people affected'!R12</f>
        <v>3.3</v>
      </c>
      <c r="P11" s="223">
        <f>'Conditions of people affected'!K12</f>
        <v>3.6</v>
      </c>
      <c r="Q11" s="223">
        <f>'Conditions of people affected'!Q12</f>
        <v>3</v>
      </c>
      <c r="R11" s="223">
        <f t="shared" si="4"/>
        <v>3.2</v>
      </c>
      <c r="S11" s="223">
        <f>'Complexity of the crisis'!X12</f>
        <v>3.3</v>
      </c>
      <c r="T11" s="223">
        <f>'Complexity of the crisis'!AN12</f>
        <v>3</v>
      </c>
      <c r="U11" s="121" t="str">
        <f>VLOOKUP(C11,Lists!$C$3:$E$160,3,FALSE)</f>
        <v>Asia</v>
      </c>
      <c r="V11" s="122">
        <v>44545</v>
      </c>
    </row>
    <row r="12" spans="1:22" ht="15.75" customHeight="1" x14ac:dyDescent="0.25">
      <c r="A12" s="45" t="str">
        <f>'Crisis Indicator Data'!A10</f>
        <v>Venezuela displacement in Brazil</v>
      </c>
      <c r="B12" s="45" t="str">
        <f>Lists!G10</f>
        <v>Venezuelan refugees</v>
      </c>
      <c r="C12" s="45" t="str">
        <f>'Crisis Indicator Data'!C10</f>
        <v>BRA002</v>
      </c>
      <c r="D12" s="45" t="str">
        <f>'Crisis Indicator Data'!D10</f>
        <v>Brazil</v>
      </c>
      <c r="E12" s="45" t="str">
        <f>'Crisis Indicator Data'!E10</f>
        <v>BRA</v>
      </c>
      <c r="F12" s="45" t="str">
        <f>'Crisis Indicator Data'!B10</f>
        <v>International displacement</v>
      </c>
      <c r="G12" s="220">
        <f t="shared" si="0"/>
        <v>2.5</v>
      </c>
      <c r="H12" s="44">
        <f t="shared" si="1"/>
        <v>3</v>
      </c>
      <c r="I12" s="114" t="str">
        <f t="shared" si="2"/>
        <v>Medium</v>
      </c>
      <c r="J12" s="221" t="str">
        <f>INDEX(Trends!$D$3:$D$404,MATCH(C12,Trends!$C$3:$C$404,0))</f>
        <v>Decreasing</v>
      </c>
      <c r="K12" s="107" t="str">
        <f>IF(Reliability!B10="x","x",(IF(ROUNDUP(Reliability!B10,0)=1,"Very High",IF(ROUNDUP(Reliability!B10,0)=2,"High",IF(ROUNDUP(Reliability!B10,0)=3,"Medium",IF(ROUNDUP(Reliability!B10,0)=4,"Low","Very Low"))))))</f>
        <v>Medium</v>
      </c>
      <c r="L12" s="222">
        <f t="shared" si="3"/>
        <v>2.2000000000000002</v>
      </c>
      <c r="M12" s="223">
        <f>'Impact of the crisis'!N13</f>
        <v>1.1000000000000001</v>
      </c>
      <c r="N12" s="223">
        <f>'Impact of the crisis'!AB13</f>
        <v>2.6</v>
      </c>
      <c r="O12" s="222">
        <f>'Conditions of people affected'!R13</f>
        <v>2.8</v>
      </c>
      <c r="P12" s="223">
        <f>'Conditions of people affected'!K13</f>
        <v>2.6</v>
      </c>
      <c r="Q12" s="223">
        <f>'Conditions of people affected'!Q13</f>
        <v>3</v>
      </c>
      <c r="R12" s="223">
        <f t="shared" si="4"/>
        <v>2.2999999999999998</v>
      </c>
      <c r="S12" s="223">
        <f>'Complexity of the crisis'!X13</f>
        <v>3</v>
      </c>
      <c r="T12" s="223">
        <f>'Complexity of the crisis'!AN13</f>
        <v>1.5</v>
      </c>
      <c r="U12" s="121" t="str">
        <f>VLOOKUP(C12,Lists!$C$3:$E$160,3,FALSE)</f>
        <v>Americas</v>
      </c>
      <c r="V12" s="122">
        <v>44525</v>
      </c>
    </row>
    <row r="13" spans="1:22" ht="15.75" customHeight="1" x14ac:dyDescent="0.25">
      <c r="A13" s="45" t="str">
        <f>'Crisis Indicator Data'!A11</f>
        <v>Complex crisis in CAR</v>
      </c>
      <c r="B13" s="45" t="str">
        <f>Lists!G11</f>
        <v>Complex crisis</v>
      </c>
      <c r="C13" s="45" t="str">
        <f>'Crisis Indicator Data'!C11</f>
        <v>CAF001</v>
      </c>
      <c r="D13" s="45" t="str">
        <f>'Crisis Indicator Data'!D11</f>
        <v>CAR</v>
      </c>
      <c r="E13" s="45" t="str">
        <f>'Crisis Indicator Data'!E11</f>
        <v>CAF</v>
      </c>
      <c r="F13" s="45" t="str">
        <f>'Crisis Indicator Data'!B11</f>
        <v>Complex crisis</v>
      </c>
      <c r="G13" s="220">
        <f t="shared" si="0"/>
        <v>4.3</v>
      </c>
      <c r="H13" s="44">
        <f t="shared" si="1"/>
        <v>5</v>
      </c>
      <c r="I13" s="114" t="str">
        <f t="shared" si="2"/>
        <v>Very High</v>
      </c>
      <c r="J13" s="221" t="str">
        <f>INDEX(Trends!$D$3:$D$404,MATCH(C13,Trends!$C$3:$C$404,0))</f>
        <v>Stable</v>
      </c>
      <c r="K13" s="107" t="str">
        <f>IF(Reliability!B11="x","x",(IF(ROUNDUP(Reliability!B11,0)=1,"Very High",IF(ROUNDUP(Reliability!B11,0)=2,"High",IF(ROUNDUP(Reliability!B11,0)=3,"Medium",IF(ROUNDUP(Reliability!B11,0)=4,"Low","Very Low"))))))</f>
        <v>Medium</v>
      </c>
      <c r="L13" s="222">
        <f t="shared" si="3"/>
        <v>4.4000000000000004</v>
      </c>
      <c r="M13" s="223">
        <f>'Impact of the crisis'!N14</f>
        <v>4.3</v>
      </c>
      <c r="N13" s="223">
        <f>'Impact of the crisis'!AB14</f>
        <v>4.5</v>
      </c>
      <c r="O13" s="222">
        <f>'Conditions of people affected'!R14</f>
        <v>4.05</v>
      </c>
      <c r="P13" s="223">
        <f>'Conditions of people affected'!K14</f>
        <v>4.0999999999999996</v>
      </c>
      <c r="Q13" s="223">
        <f>'Conditions of people affected'!Q14</f>
        <v>4</v>
      </c>
      <c r="R13" s="223">
        <f t="shared" si="4"/>
        <v>4.5</v>
      </c>
      <c r="S13" s="223">
        <f>'Complexity of the crisis'!X14</f>
        <v>4.5</v>
      </c>
      <c r="T13" s="223">
        <f>'Complexity of the crisis'!AN14</f>
        <v>4.5</v>
      </c>
      <c r="U13" s="121" t="str">
        <f>VLOOKUP(C13,Lists!$C$3:$E$160,3,FALSE)</f>
        <v>Africa</v>
      </c>
      <c r="V13" s="122">
        <v>44496</v>
      </c>
    </row>
    <row r="14" spans="1:22" ht="15.75" customHeight="1" x14ac:dyDescent="0.25">
      <c r="A14" s="45" t="str">
        <f>'Crisis Indicator Data'!A12</f>
        <v>Multiple crises in Cameroon</v>
      </c>
      <c r="B14" s="45" t="str">
        <f>Lists!G12</f>
        <v>Country level</v>
      </c>
      <c r="C14" s="45" t="str">
        <f>'Crisis Indicator Data'!C12</f>
        <v>CMR001</v>
      </c>
      <c r="D14" s="45" t="str">
        <f>'Crisis Indicator Data'!D12</f>
        <v>Cameroon</v>
      </c>
      <c r="E14" s="45" t="str">
        <f>'Crisis Indicator Data'!E12</f>
        <v>CMR</v>
      </c>
      <c r="F14" s="45" t="str">
        <f>'Crisis Indicator Data'!B12</f>
        <v>Multiple crises country</v>
      </c>
      <c r="G14" s="220">
        <f t="shared" si="0"/>
        <v>4.3</v>
      </c>
      <c r="H14" s="44">
        <f t="shared" si="1"/>
        <v>5</v>
      </c>
      <c r="I14" s="114" t="str">
        <f t="shared" si="2"/>
        <v>Very High</v>
      </c>
      <c r="J14" s="221" t="str">
        <f>INDEX(Trends!$D$3:$D$404,MATCH(C14,Trends!$C$3:$C$404,0))</f>
        <v>Increasing</v>
      </c>
      <c r="K14" s="107" t="str">
        <f>IF(Reliability!B12="x","x",(IF(ROUNDUP(Reliability!B12,0)=1,"Very High",IF(ROUNDUP(Reliability!B12,0)=2,"High",IF(ROUNDUP(Reliability!B12,0)=3,"Medium",IF(ROUNDUP(Reliability!B12,0)=4,"Low","Very Low"))))))</f>
        <v>High</v>
      </c>
      <c r="L14" s="222">
        <f t="shared" si="3"/>
        <v>4.0999999999999996</v>
      </c>
      <c r="M14" s="223">
        <f>'Impact of the crisis'!N15</f>
        <v>4.7</v>
      </c>
      <c r="N14" s="223">
        <f>'Impact of the crisis'!AB15</f>
        <v>3.7</v>
      </c>
      <c r="O14" s="222">
        <f>'Conditions of people affected'!R15</f>
        <v>4.1500000000000004</v>
      </c>
      <c r="P14" s="223">
        <f>'Conditions of people affected'!K15</f>
        <v>4.3</v>
      </c>
      <c r="Q14" s="223">
        <f>'Conditions of people affected'!Q15</f>
        <v>4</v>
      </c>
      <c r="R14" s="223">
        <f t="shared" si="4"/>
        <v>4.5999999999999996</v>
      </c>
      <c r="S14" s="223">
        <f>'Complexity of the crisis'!X15</f>
        <v>4.2</v>
      </c>
      <c r="T14" s="223">
        <f>'Complexity of the crisis'!AN15</f>
        <v>5</v>
      </c>
      <c r="U14" s="121" t="str">
        <f>VLOOKUP(C14,Lists!$C$3:$E$160,3,FALSE)</f>
        <v>Africa</v>
      </c>
      <c r="V14" s="122">
        <v>44522</v>
      </c>
    </row>
    <row r="15" spans="1:22" ht="15.75" customHeight="1" x14ac:dyDescent="0.25">
      <c r="A15" s="45" t="str">
        <f>'Crisis Indicator Data'!A13</f>
        <v>Boko Haram in Cameroon</v>
      </c>
      <c r="B15" s="45" t="str">
        <f>Lists!G13</f>
        <v>Boko Haram</v>
      </c>
      <c r="C15" s="45" t="str">
        <f>'Crisis Indicator Data'!C13</f>
        <v>CMR002</v>
      </c>
      <c r="D15" s="45" t="str">
        <f>'Crisis Indicator Data'!D13</f>
        <v>Cameroon</v>
      </c>
      <c r="E15" s="45" t="str">
        <f>'Crisis Indicator Data'!E13</f>
        <v>CMR</v>
      </c>
      <c r="F15" s="45" t="str">
        <f>'Crisis Indicator Data'!B13</f>
        <v>Conflict</v>
      </c>
      <c r="G15" s="220">
        <f t="shared" si="0"/>
        <v>3.7</v>
      </c>
      <c r="H15" s="44">
        <f t="shared" si="1"/>
        <v>4</v>
      </c>
      <c r="I15" s="114" t="str">
        <f t="shared" si="2"/>
        <v>High</v>
      </c>
      <c r="J15" s="221" t="str">
        <f>INDEX(Trends!$D$3:$D$404,MATCH(C15,Trends!$C$3:$C$404,0))</f>
        <v>Increasing</v>
      </c>
      <c r="K15" s="107" t="str">
        <f>IF(Reliability!B13="x","x",(IF(ROUNDUP(Reliability!B13,0)=1,"Very High",IF(ROUNDUP(Reliability!B13,0)=2,"High",IF(ROUNDUP(Reliability!B13,0)=3,"Medium",IF(ROUNDUP(Reliability!B13,0)=4,"Low","Very Low"))))))</f>
        <v>Very High</v>
      </c>
      <c r="L15" s="222">
        <f t="shared" si="3"/>
        <v>2.9</v>
      </c>
      <c r="M15" s="223">
        <f>'Impact of the crisis'!N16</f>
        <v>1.3</v>
      </c>
      <c r="N15" s="223">
        <f>'Impact of the crisis'!AB16</f>
        <v>3.5</v>
      </c>
      <c r="O15" s="222">
        <f>'Conditions of people affected'!R16</f>
        <v>3.75</v>
      </c>
      <c r="P15" s="223">
        <f>'Conditions of people affected'!K16</f>
        <v>3.5</v>
      </c>
      <c r="Q15" s="223">
        <f>'Conditions of people affected'!Q16</f>
        <v>4</v>
      </c>
      <c r="R15" s="223">
        <f t="shared" si="4"/>
        <v>4.0999999999999996</v>
      </c>
      <c r="S15" s="223">
        <f>'Complexity of the crisis'!X16</f>
        <v>4.2</v>
      </c>
      <c r="T15" s="223">
        <f>'Complexity of the crisis'!AN16</f>
        <v>4</v>
      </c>
      <c r="U15" s="121" t="str">
        <f>VLOOKUP(C15,Lists!$C$3:$E$160,3,FALSE)</f>
        <v>Africa</v>
      </c>
      <c r="V15" s="122">
        <v>44522</v>
      </c>
    </row>
    <row r="16" spans="1:22" ht="15.75" customHeight="1" x14ac:dyDescent="0.25">
      <c r="A16" s="45" t="str">
        <f>'Crisis Indicator Data'!A14</f>
        <v>Anglophone Crisis in Cameroon</v>
      </c>
      <c r="B16" s="45" t="str">
        <f>Lists!G14</f>
        <v>Anglophone crisis</v>
      </c>
      <c r="C16" s="45" t="str">
        <f>'Crisis Indicator Data'!C14</f>
        <v>CMR003</v>
      </c>
      <c r="D16" s="45" t="str">
        <f>'Crisis Indicator Data'!D14</f>
        <v>Cameroon</v>
      </c>
      <c r="E16" s="45" t="str">
        <f>'Crisis Indicator Data'!E14</f>
        <v>CMR</v>
      </c>
      <c r="F16" s="45" t="str">
        <f>'Crisis Indicator Data'!B14</f>
        <v>Conflict</v>
      </c>
      <c r="G16" s="220">
        <f t="shared" si="0"/>
        <v>3.5</v>
      </c>
      <c r="H16" s="44">
        <f t="shared" si="1"/>
        <v>4</v>
      </c>
      <c r="I16" s="114" t="str">
        <f t="shared" si="2"/>
        <v>High</v>
      </c>
      <c r="J16" s="221" t="str">
        <f>INDEX(Trends!$D$3:$D$404,MATCH(C16,Trends!$C$3:$C$404,0))</f>
        <v>Increasing</v>
      </c>
      <c r="K16" s="107" t="str">
        <f>IF(Reliability!B14="x","x",(IF(ROUNDUP(Reliability!B14,0)=1,"Very High",IF(ROUNDUP(Reliability!B14,0)=2,"High",IF(ROUNDUP(Reliability!B14,0)=3,"Medium",IF(ROUNDUP(Reliability!B14,0)=4,"Low","Very Low"))))))</f>
        <v>Medium</v>
      </c>
      <c r="L16" s="222">
        <f t="shared" si="3"/>
        <v>3.2</v>
      </c>
      <c r="M16" s="223">
        <f>'Impact of the crisis'!N17</f>
        <v>1.7</v>
      </c>
      <c r="N16" s="223">
        <f>'Impact of the crisis'!AB17</f>
        <v>3.8</v>
      </c>
      <c r="O16" s="222">
        <f>'Conditions of people affected'!R17</f>
        <v>3.15</v>
      </c>
      <c r="P16" s="223">
        <f>'Conditions of people affected'!K17</f>
        <v>3.3</v>
      </c>
      <c r="Q16" s="223">
        <f>'Conditions of people affected'!Q17</f>
        <v>3</v>
      </c>
      <c r="R16" s="223">
        <f t="shared" si="4"/>
        <v>4.4000000000000004</v>
      </c>
      <c r="S16" s="223">
        <f>'Complexity of the crisis'!X17</f>
        <v>4.2</v>
      </c>
      <c r="T16" s="223">
        <f>'Complexity of the crisis'!AN17</f>
        <v>4.5</v>
      </c>
      <c r="U16" s="121" t="str">
        <f>VLOOKUP(C16,Lists!$C$3:$E$160,3,FALSE)</f>
        <v>Africa</v>
      </c>
      <c r="V16" s="122">
        <v>44497</v>
      </c>
    </row>
    <row r="17" spans="1:22" ht="15.75" customHeight="1" x14ac:dyDescent="0.25">
      <c r="A17" s="45" t="str">
        <f>'Crisis Indicator Data'!A15</f>
        <v>CAR refugees in Cameroon</v>
      </c>
      <c r="B17" s="45" t="str">
        <f>Lists!G15</f>
        <v>CAR refugees</v>
      </c>
      <c r="C17" s="45" t="str">
        <f>'Crisis Indicator Data'!C15</f>
        <v>CMR004</v>
      </c>
      <c r="D17" s="45" t="str">
        <f>'Crisis Indicator Data'!D15</f>
        <v>Cameroon</v>
      </c>
      <c r="E17" s="45" t="str">
        <f>'Crisis Indicator Data'!E15</f>
        <v>CMR</v>
      </c>
      <c r="F17" s="45" t="str">
        <f>'Crisis Indicator Data'!B15</f>
        <v>International displacement</v>
      </c>
      <c r="G17" s="220">
        <f t="shared" si="0"/>
        <v>3</v>
      </c>
      <c r="H17" s="44">
        <f t="shared" si="1"/>
        <v>3</v>
      </c>
      <c r="I17" s="114" t="str">
        <f t="shared" si="2"/>
        <v>Medium</v>
      </c>
      <c r="J17" s="221" t="str">
        <f>INDEX(Trends!$D$3:$D$404,MATCH(C17,Trends!$C$3:$C$404,0))</f>
        <v>Stable</v>
      </c>
      <c r="K17" s="107" t="str">
        <f>IF(Reliability!B15="x","x",(IF(ROUNDUP(Reliability!B15,0)=1,"Very High",IF(ROUNDUP(Reliability!B15,0)=2,"High",IF(ROUNDUP(Reliability!B15,0)=3,"Medium",IF(ROUNDUP(Reliability!B15,0)=4,"Low","Very Low"))))))</f>
        <v>Medium</v>
      </c>
      <c r="L17" s="222">
        <f t="shared" si="3"/>
        <v>2.8</v>
      </c>
      <c r="M17" s="223">
        <f>'Impact of the crisis'!N18</f>
        <v>1.7</v>
      </c>
      <c r="N17" s="223">
        <f>'Impact of the crisis'!AB18</f>
        <v>3.2</v>
      </c>
      <c r="O17" s="222">
        <f>'Conditions of people affected'!R18</f>
        <v>2.75</v>
      </c>
      <c r="P17" s="223">
        <f>'Conditions of people affected'!K18</f>
        <v>2.5</v>
      </c>
      <c r="Q17" s="223">
        <f>'Conditions of people affected'!Q18</f>
        <v>3</v>
      </c>
      <c r="R17" s="223">
        <f t="shared" si="4"/>
        <v>3.5</v>
      </c>
      <c r="S17" s="223">
        <f>'Complexity of the crisis'!X18</f>
        <v>4.2</v>
      </c>
      <c r="T17" s="223">
        <f>'Complexity of the crisis'!AN18</f>
        <v>2.5</v>
      </c>
      <c r="U17" s="121" t="str">
        <f>VLOOKUP(C17,Lists!$C$3:$E$160,3,FALSE)</f>
        <v>Africa</v>
      </c>
      <c r="V17" s="122">
        <v>44497</v>
      </c>
    </row>
    <row r="18" spans="1:22" ht="15.75" customHeight="1" x14ac:dyDescent="0.25">
      <c r="A18" s="45" t="str">
        <f>'Crisis Indicator Data'!A16</f>
        <v>Complex crisis in DRC</v>
      </c>
      <c r="B18" s="45" t="str">
        <f>Lists!G16</f>
        <v>Complex crisis</v>
      </c>
      <c r="C18" s="45" t="str">
        <f>'Crisis Indicator Data'!C16</f>
        <v>COD001</v>
      </c>
      <c r="D18" s="45" t="str">
        <f>'Crisis Indicator Data'!D16</f>
        <v>DRC</v>
      </c>
      <c r="E18" s="45" t="str">
        <f>'Crisis Indicator Data'!E16</f>
        <v>COD</v>
      </c>
      <c r="F18" s="45" t="str">
        <f>'Crisis Indicator Data'!B16</f>
        <v>Complex crisis</v>
      </c>
      <c r="G18" s="220">
        <f t="shared" si="0"/>
        <v>4.5999999999999996</v>
      </c>
      <c r="H18" s="44">
        <f t="shared" si="1"/>
        <v>5</v>
      </c>
      <c r="I18" s="114" t="str">
        <f t="shared" si="2"/>
        <v>Very High</v>
      </c>
      <c r="J18" s="221" t="str">
        <f>INDEX(Trends!$D$3:$D$404,MATCH(C18,Trends!$C$3:$C$404,0))</f>
        <v>Stable</v>
      </c>
      <c r="K18" s="107" t="str">
        <f>IF(Reliability!B16="x","x",(IF(ROUNDUP(Reliability!B16,0)=1,"Very High",IF(ROUNDUP(Reliability!B16,0)=2,"High",IF(ROUNDUP(Reliability!B16,0)=3,"Medium",IF(ROUNDUP(Reliability!B16,0)=4,"Low","Very Low"))))))</f>
        <v>Medium</v>
      </c>
      <c r="L18" s="222">
        <f t="shared" si="3"/>
        <v>4.5</v>
      </c>
      <c r="M18" s="223">
        <f>'Impact of the crisis'!N19</f>
        <v>5</v>
      </c>
      <c r="N18" s="223">
        <f>'Impact of the crisis'!AB19</f>
        <v>4.0999999999999996</v>
      </c>
      <c r="O18" s="222">
        <f>'Conditions of people affected'!R19</f>
        <v>4.5</v>
      </c>
      <c r="P18" s="223">
        <f>'Conditions of people affected'!K19</f>
        <v>5</v>
      </c>
      <c r="Q18" s="223">
        <f>'Conditions of people affected'!Q19</f>
        <v>4</v>
      </c>
      <c r="R18" s="223">
        <f t="shared" si="4"/>
        <v>4.8</v>
      </c>
      <c r="S18" s="223">
        <f>'Complexity of the crisis'!X19</f>
        <v>5.0999999999999996</v>
      </c>
      <c r="T18" s="223">
        <f>'Complexity of the crisis'!AN19</f>
        <v>4.5</v>
      </c>
      <c r="U18" s="121" t="str">
        <f>VLOOKUP(C18,Lists!$C$3:$E$160,3,FALSE)</f>
        <v>Africa</v>
      </c>
      <c r="V18" s="122">
        <v>44519</v>
      </c>
    </row>
    <row r="19" spans="1:22" ht="15.75" customHeight="1" x14ac:dyDescent="0.25">
      <c r="A19" s="45" t="str">
        <f>'Crisis Indicator Data'!A17</f>
        <v>Complex crisis in Congo</v>
      </c>
      <c r="B19" s="45" t="str">
        <f>Lists!G17</f>
        <v>Complex crisis</v>
      </c>
      <c r="C19" s="45" t="str">
        <f>'Crisis Indicator Data'!C17</f>
        <v>COG001</v>
      </c>
      <c r="D19" s="45" t="str">
        <f>'Crisis Indicator Data'!D17</f>
        <v>Congo</v>
      </c>
      <c r="E19" s="45" t="str">
        <f>'Crisis Indicator Data'!E17</f>
        <v>COG</v>
      </c>
      <c r="F19" s="45" t="str">
        <f>'Crisis Indicator Data'!B17</f>
        <v>Complex crisis</v>
      </c>
      <c r="G19" s="220">
        <f t="shared" si="0"/>
        <v>3.4</v>
      </c>
      <c r="H19" s="44">
        <f t="shared" si="1"/>
        <v>4</v>
      </c>
      <c r="I19" s="114" t="str">
        <f t="shared" si="2"/>
        <v>High</v>
      </c>
      <c r="J19" s="221" t="str">
        <f>INDEX(Trends!$D$3:$D$404,MATCH(C19,Trends!$C$3:$C$404,0))</f>
        <v>Stable</v>
      </c>
      <c r="K19" s="107" t="str">
        <f>IF(Reliability!B17="x","x",(IF(ROUNDUP(Reliability!B17,0)=1,"Very High",IF(ROUNDUP(Reliability!B17,0)=2,"High",IF(ROUNDUP(Reliability!B17,0)=3,"Medium",IF(ROUNDUP(Reliability!B17,0)=4,"Low","Very Low"))))))</f>
        <v>Low</v>
      </c>
      <c r="L19" s="222">
        <f t="shared" si="3"/>
        <v>3.6</v>
      </c>
      <c r="M19" s="223">
        <f>'Impact of the crisis'!N20</f>
        <v>4.2</v>
      </c>
      <c r="N19" s="223">
        <f>'Impact of the crisis'!AB20</f>
        <v>3.3</v>
      </c>
      <c r="O19" s="222">
        <f>'Conditions of people affected'!R20</f>
        <v>3.25</v>
      </c>
      <c r="P19" s="223">
        <f>'Conditions of people affected'!K20</f>
        <v>3.5</v>
      </c>
      <c r="Q19" s="223">
        <f>'Conditions of people affected'!Q20</f>
        <v>3</v>
      </c>
      <c r="R19" s="223">
        <f t="shared" si="4"/>
        <v>3.3</v>
      </c>
      <c r="S19" s="223">
        <f>'Complexity of the crisis'!X20</f>
        <v>3.1</v>
      </c>
      <c r="T19" s="223">
        <f>'Complexity of the crisis'!AN20</f>
        <v>3.5</v>
      </c>
      <c r="U19" s="121" t="str">
        <f>VLOOKUP(C19,Lists!$C$3:$E$160,3,FALSE)</f>
        <v>Africa</v>
      </c>
      <c r="V19" s="122">
        <v>44497</v>
      </c>
    </row>
    <row r="20" spans="1:22" ht="15.75" customHeight="1" x14ac:dyDescent="0.25">
      <c r="A20" s="45" t="str">
        <f>'Crisis Indicator Data'!A18</f>
        <v>Complex crisis in Colombia</v>
      </c>
      <c r="B20" s="45" t="str">
        <f>Lists!G18</f>
        <v>Complex crisis</v>
      </c>
      <c r="C20" s="45" t="str">
        <f>'Crisis Indicator Data'!C18</f>
        <v>COL001</v>
      </c>
      <c r="D20" s="45" t="str">
        <f>'Crisis Indicator Data'!D18</f>
        <v>Colombia</v>
      </c>
      <c r="E20" s="45" t="str">
        <f>'Crisis Indicator Data'!E18</f>
        <v>COL</v>
      </c>
      <c r="F20" s="45" t="str">
        <f>'Crisis Indicator Data'!B18</f>
        <v>Complex crisis</v>
      </c>
      <c r="G20" s="220">
        <f t="shared" si="0"/>
        <v>4.2</v>
      </c>
      <c r="H20" s="44">
        <f t="shared" si="1"/>
        <v>5</v>
      </c>
      <c r="I20" s="114" t="str">
        <f t="shared" si="2"/>
        <v>Very High</v>
      </c>
      <c r="J20" s="221" t="str">
        <f>INDEX(Trends!$D$3:$D$404,MATCH(C20,Trends!$C$3:$C$404,0))</f>
        <v>Increasing</v>
      </c>
      <c r="K20" s="107" t="str">
        <f>IF(Reliability!B18="x","x",(IF(ROUNDUP(Reliability!B18,0)=1,"Very High",IF(ROUNDUP(Reliability!B18,0)=2,"High",IF(ROUNDUP(Reliability!B18,0)=3,"Medium",IF(ROUNDUP(Reliability!B18,0)=4,"Low","Very Low"))))))</f>
        <v>High</v>
      </c>
      <c r="L20" s="222">
        <f t="shared" si="3"/>
        <v>4</v>
      </c>
      <c r="M20" s="223">
        <f>'Impact of the crisis'!N21</f>
        <v>5</v>
      </c>
      <c r="N20" s="223">
        <f>'Impact of the crisis'!AB21</f>
        <v>3.3</v>
      </c>
      <c r="O20" s="222">
        <f>'Conditions of people affected'!R21</f>
        <v>4.3</v>
      </c>
      <c r="P20" s="223">
        <f>'Conditions of people affected'!K21</f>
        <v>4.5999999999999996</v>
      </c>
      <c r="Q20" s="223">
        <f>'Conditions of people affected'!Q21</f>
        <v>4</v>
      </c>
      <c r="R20" s="223">
        <f t="shared" si="4"/>
        <v>4.0999999999999996</v>
      </c>
      <c r="S20" s="223">
        <f>'Complexity of the crisis'!X21</f>
        <v>3.5</v>
      </c>
      <c r="T20" s="223">
        <f>'Complexity of the crisis'!AN21</f>
        <v>4.5</v>
      </c>
      <c r="U20" s="121" t="str">
        <f>VLOOKUP(C20,Lists!$C$3:$E$160,3,FALSE)</f>
        <v>Americas</v>
      </c>
      <c r="V20" s="122">
        <v>44494</v>
      </c>
    </row>
    <row r="21" spans="1:22" ht="15.75" customHeight="1" x14ac:dyDescent="0.25">
      <c r="A21" s="45" t="str">
        <f>'Crisis Indicator Data'!A19</f>
        <v>Venezuela displacement in Colombia</v>
      </c>
      <c r="B21" s="45" t="str">
        <f>Lists!G19</f>
        <v xml:space="preserve">Venezuelan refugees </v>
      </c>
      <c r="C21" s="45" t="str">
        <f>'Crisis Indicator Data'!C19</f>
        <v>COL002</v>
      </c>
      <c r="D21" s="45" t="str">
        <f>'Crisis Indicator Data'!D19</f>
        <v>Colombia</v>
      </c>
      <c r="E21" s="45" t="str">
        <f>'Crisis Indicator Data'!E19</f>
        <v>COL</v>
      </c>
      <c r="F21" s="45" t="str">
        <f>'Crisis Indicator Data'!B19</f>
        <v>International displacement</v>
      </c>
      <c r="G21" s="220">
        <f t="shared" si="0"/>
        <v>3.6</v>
      </c>
      <c r="H21" s="44">
        <f t="shared" si="1"/>
        <v>4</v>
      </c>
      <c r="I21" s="114" t="str">
        <f t="shared" si="2"/>
        <v>High</v>
      </c>
      <c r="J21" s="221" t="str">
        <f>INDEX(Trends!$D$3:$D$404,MATCH(C21,Trends!$C$3:$C$404,0))</f>
        <v>Increasing</v>
      </c>
      <c r="K21" s="107" t="str">
        <f>IF(Reliability!B19="x","x",(IF(ROUNDUP(Reliability!B19,0)=1,"Very High",IF(ROUNDUP(Reliability!B19,0)=2,"High",IF(ROUNDUP(Reliability!B19,0)=3,"Medium",IF(ROUNDUP(Reliability!B19,0)=4,"Low","Very Low"))))))</f>
        <v>Medium</v>
      </c>
      <c r="L21" s="222">
        <f t="shared" si="3"/>
        <v>3.6</v>
      </c>
      <c r="M21" s="223">
        <f>'Impact of the crisis'!N22</f>
        <v>2.7</v>
      </c>
      <c r="N21" s="223">
        <f>'Impact of the crisis'!AB22</f>
        <v>3.9</v>
      </c>
      <c r="O21" s="222">
        <f>'Conditions of people affected'!R22</f>
        <v>3.7</v>
      </c>
      <c r="P21" s="223">
        <f>'Conditions of people affected'!K22</f>
        <v>4.4000000000000004</v>
      </c>
      <c r="Q21" s="223">
        <f>'Conditions of people affected'!Q22</f>
        <v>3</v>
      </c>
      <c r="R21" s="223">
        <f t="shared" si="4"/>
        <v>3.5</v>
      </c>
      <c r="S21" s="223">
        <f>'Complexity of the crisis'!X22</f>
        <v>3.5</v>
      </c>
      <c r="T21" s="223">
        <f>'Complexity of the crisis'!AN22</f>
        <v>3.5</v>
      </c>
      <c r="U21" s="121" t="str">
        <f>VLOOKUP(C21,Lists!$C$3:$E$160,3,FALSE)</f>
        <v>Americas</v>
      </c>
      <c r="V21" s="122">
        <v>44488</v>
      </c>
    </row>
    <row r="22" spans="1:22" ht="15.75" customHeight="1" x14ac:dyDescent="0.25">
      <c r="A22" s="45" t="str">
        <f>'Crisis Indicator Data'!A20</f>
        <v>Nicaraguan refugees in Costa Rica</v>
      </c>
      <c r="B22" s="45" t="str">
        <f>Lists!G20</f>
        <v>Nicaraguan refugees</v>
      </c>
      <c r="C22" s="45" t="str">
        <f>'Crisis Indicator Data'!C20</f>
        <v>CRI002</v>
      </c>
      <c r="D22" s="45" t="str">
        <f>'Crisis Indicator Data'!D20</f>
        <v>Costa Rica</v>
      </c>
      <c r="E22" s="45" t="str">
        <f>'Crisis Indicator Data'!E20</f>
        <v>CRI</v>
      </c>
      <c r="F22" s="45" t="str">
        <f>'Crisis Indicator Data'!B20</f>
        <v>International displacement</v>
      </c>
      <c r="G22" s="220">
        <f t="shared" si="0"/>
        <v>1.1000000000000001</v>
      </c>
      <c r="H22" s="44">
        <f t="shared" si="1"/>
        <v>2</v>
      </c>
      <c r="I22" s="114" t="str">
        <f t="shared" si="2"/>
        <v>Low</v>
      </c>
      <c r="J22" s="221" t="str">
        <f>INDEX(Trends!$D$3:$D$404,MATCH(C22,Trends!$C$3:$C$404,0))</f>
        <v>Decreasing</v>
      </c>
      <c r="K22" s="107" t="str">
        <f>IF(Reliability!B20="x","x",(IF(ROUNDUP(Reliability!B20,0)=1,"Very High",IF(ROUNDUP(Reliability!B20,0)=2,"High",IF(ROUNDUP(Reliability!B20,0)=3,"Medium",IF(ROUNDUP(Reliability!B20,0)=4,"Low","Very Low"))))))</f>
        <v>Medium</v>
      </c>
      <c r="L22" s="222">
        <f t="shared" si="3"/>
        <v>1.3</v>
      </c>
      <c r="M22" s="223">
        <f>'Impact of the crisis'!N23</f>
        <v>1</v>
      </c>
      <c r="N22" s="223">
        <f>'Impact of the crisis'!AB23</f>
        <v>1.5</v>
      </c>
      <c r="O22" s="222">
        <f>'Conditions of people affected'!R23</f>
        <v>1.05</v>
      </c>
      <c r="P22" s="223">
        <f>'Conditions of people affected'!K23</f>
        <v>1.1000000000000001</v>
      </c>
      <c r="Q22" s="223">
        <f>'Conditions of people affected'!Q23</f>
        <v>1</v>
      </c>
      <c r="R22" s="223">
        <f t="shared" si="4"/>
        <v>1</v>
      </c>
      <c r="S22" s="223">
        <f>'Complexity of the crisis'!X23</f>
        <v>0.9</v>
      </c>
      <c r="T22" s="223">
        <f>'Complexity of the crisis'!AN23</f>
        <v>1</v>
      </c>
      <c r="U22" s="121" t="str">
        <f>VLOOKUP(C22,Lists!$C$3:$E$160,3,FALSE)</f>
        <v>Americas</v>
      </c>
      <c r="V22" s="122">
        <v>44495</v>
      </c>
    </row>
    <row r="23" spans="1:22" ht="15.75" customHeight="1" x14ac:dyDescent="0.25">
      <c r="A23" s="45" t="str">
        <f>'Crisis Indicator Data'!A21</f>
        <v>Multiple crises in Djibouti</v>
      </c>
      <c r="B23" s="45" t="str">
        <f>Lists!G21</f>
        <v>Country level</v>
      </c>
      <c r="C23" s="45" t="str">
        <f>'Crisis Indicator Data'!C21</f>
        <v>DJI001</v>
      </c>
      <c r="D23" s="45" t="str">
        <f>'Crisis Indicator Data'!D21</f>
        <v>Djibouti</v>
      </c>
      <c r="E23" s="45" t="str">
        <f>'Crisis Indicator Data'!E21</f>
        <v>DJI</v>
      </c>
      <c r="F23" s="45" t="str">
        <f>'Crisis Indicator Data'!B21</f>
        <v>Multiple crises country</v>
      </c>
      <c r="G23" s="220">
        <f t="shared" si="0"/>
        <v>2.8</v>
      </c>
      <c r="H23" s="44">
        <f t="shared" si="1"/>
        <v>3</v>
      </c>
      <c r="I23" s="114" t="str">
        <f t="shared" si="2"/>
        <v>Medium</v>
      </c>
      <c r="J23" s="221" t="str">
        <f>INDEX(Trends!$D$3:$D$404,MATCH(C23,Trends!$C$3:$C$404,0))</f>
        <v>Increasing</v>
      </c>
      <c r="K23" s="107" t="str">
        <f>IF(Reliability!B21="x","x",(IF(ROUNDUP(Reliability!B21,0)=1,"Very High",IF(ROUNDUP(Reliability!B21,0)=2,"High",IF(ROUNDUP(Reliability!B21,0)=3,"Medium",IF(ROUNDUP(Reliability!B21,0)=4,"Low","Very Low"))))))</f>
        <v>Very High</v>
      </c>
      <c r="L23" s="222">
        <f t="shared" si="3"/>
        <v>2.5</v>
      </c>
      <c r="M23" s="223">
        <f>'Impact of the crisis'!N24</f>
        <v>3.1</v>
      </c>
      <c r="N23" s="223">
        <f>'Impact of the crisis'!AB24</f>
        <v>2.1</v>
      </c>
      <c r="O23" s="222">
        <f>'Conditions of people affected'!R24</f>
        <v>2.65</v>
      </c>
      <c r="P23" s="223">
        <f>'Conditions of people affected'!K24</f>
        <v>2.2999999999999998</v>
      </c>
      <c r="Q23" s="223">
        <f>'Conditions of people affected'!Q24</f>
        <v>3</v>
      </c>
      <c r="R23" s="223">
        <f t="shared" si="4"/>
        <v>3.3</v>
      </c>
      <c r="S23" s="223">
        <f>'Complexity of the crisis'!X24</f>
        <v>3.1</v>
      </c>
      <c r="T23" s="223">
        <f>'Complexity of the crisis'!AN24</f>
        <v>3.5</v>
      </c>
      <c r="U23" s="121" t="str">
        <f>VLOOKUP(C23,Lists!$C$3:$E$160,3,FALSE)</f>
        <v>Africa</v>
      </c>
      <c r="V23" s="122">
        <v>44557</v>
      </c>
    </row>
    <row r="24" spans="1:22" ht="15.75" customHeight="1" x14ac:dyDescent="0.25">
      <c r="A24" s="45" t="str">
        <f>'Crisis Indicator Data'!A22</f>
        <v>Mixed migration in Djibouti</v>
      </c>
      <c r="B24" s="45" t="str">
        <f>Lists!G22</f>
        <v>Mixed Migration</v>
      </c>
      <c r="C24" s="45" t="str">
        <f>'Crisis Indicator Data'!C22</f>
        <v>DJI002</v>
      </c>
      <c r="D24" s="45" t="str">
        <f>'Crisis Indicator Data'!D22</f>
        <v>Djibouti</v>
      </c>
      <c r="E24" s="45" t="str">
        <f>'Crisis Indicator Data'!E22</f>
        <v>DJI</v>
      </c>
      <c r="F24" s="45" t="str">
        <f>'Crisis Indicator Data'!B22</f>
        <v>International displacement</v>
      </c>
      <c r="G24" s="220">
        <f t="shared" si="0"/>
        <v>1.8</v>
      </c>
      <c r="H24" s="44">
        <f t="shared" si="1"/>
        <v>2</v>
      </c>
      <c r="I24" s="114" t="str">
        <f t="shared" si="2"/>
        <v>Low</v>
      </c>
      <c r="J24" s="221" t="str">
        <f>INDEX(Trends!$D$3:$D$404,MATCH(C24,Trends!$C$3:$C$404,0))</f>
        <v>Stable</v>
      </c>
      <c r="K24" s="107" t="str">
        <f>IF(Reliability!B22="x","x",(IF(ROUNDUP(Reliability!B22,0)=1,"Very High",IF(ROUNDUP(Reliability!B22,0)=2,"High",IF(ROUNDUP(Reliability!B22,0)=3,"Medium",IF(ROUNDUP(Reliability!B22,0)=4,"Low","Very Low"))))))</f>
        <v>Very High</v>
      </c>
      <c r="L24" s="222">
        <f t="shared" si="3"/>
        <v>2</v>
      </c>
      <c r="M24" s="223">
        <f>'Impact of the crisis'!N25</f>
        <v>3.1</v>
      </c>
      <c r="N24" s="223">
        <f>'Impact of the crisis'!AB25</f>
        <v>1.3</v>
      </c>
      <c r="O24" s="222">
        <f>'Conditions of people affected'!R25</f>
        <v>0.95</v>
      </c>
      <c r="P24" s="223">
        <f>'Conditions of people affected'!K25</f>
        <v>0.9</v>
      </c>
      <c r="Q24" s="223">
        <f>'Conditions of people affected'!Q25</f>
        <v>1</v>
      </c>
      <c r="R24" s="223">
        <f t="shared" si="4"/>
        <v>2.8</v>
      </c>
      <c r="S24" s="223">
        <f>'Complexity of the crisis'!X25</f>
        <v>3.1</v>
      </c>
      <c r="T24" s="223">
        <f>'Complexity of the crisis'!AN25</f>
        <v>2.5</v>
      </c>
      <c r="U24" s="121" t="str">
        <f>VLOOKUP(C24,Lists!$C$3:$E$160,3,FALSE)</f>
        <v>Africa</v>
      </c>
      <c r="V24" s="122">
        <v>44557</v>
      </c>
    </row>
    <row r="25" spans="1:22" ht="15.75" customHeight="1" x14ac:dyDescent="0.25">
      <c r="A25" s="45" t="str">
        <f>'Crisis Indicator Data'!A23</f>
        <v>Drought in Djibouti</v>
      </c>
      <c r="B25" s="45" t="str">
        <f>Lists!G23</f>
        <v>Drought</v>
      </c>
      <c r="C25" s="45" t="str">
        <f>'Crisis Indicator Data'!C23</f>
        <v>DJI003</v>
      </c>
      <c r="D25" s="45" t="str">
        <f>'Crisis Indicator Data'!D23</f>
        <v>Djibouti</v>
      </c>
      <c r="E25" s="45" t="str">
        <f>'Crisis Indicator Data'!E23</f>
        <v>DJI</v>
      </c>
      <c r="F25" s="45" t="str">
        <f>'Crisis Indicator Data'!B23</f>
        <v>Drought</v>
      </c>
      <c r="G25" s="220">
        <f t="shared" si="0"/>
        <v>2.7</v>
      </c>
      <c r="H25" s="44">
        <f t="shared" si="1"/>
        <v>3</v>
      </c>
      <c r="I25" s="114" t="str">
        <f t="shared" si="2"/>
        <v>Medium</v>
      </c>
      <c r="J25" s="221" t="str">
        <f>INDEX(Trends!$D$3:$D$404,MATCH(C25,Trends!$C$3:$C$404,0))</f>
        <v>Increasing</v>
      </c>
      <c r="K25" s="107" t="str">
        <f>IF(Reliability!B23="x","x",(IF(ROUNDUP(Reliability!B23,0)=1,"Very High",IF(ROUNDUP(Reliability!B23,0)=2,"High",IF(ROUNDUP(Reliability!B23,0)=3,"Medium",IF(ROUNDUP(Reliability!B23,0)=4,"Low","Very Low"))))))</f>
        <v>High</v>
      </c>
      <c r="L25" s="222">
        <f t="shared" si="3"/>
        <v>2</v>
      </c>
      <c r="M25" s="223">
        <f>'Impact of the crisis'!N26</f>
        <v>3.1</v>
      </c>
      <c r="N25" s="223">
        <f>'Impact of the crisis'!AB26</f>
        <v>1.4</v>
      </c>
      <c r="O25" s="222">
        <f>'Conditions of people affected'!R26</f>
        <v>2.5499999999999998</v>
      </c>
      <c r="P25" s="223">
        <f>'Conditions of people affected'!K26</f>
        <v>2.1</v>
      </c>
      <c r="Q25" s="223">
        <f>'Conditions of people affected'!Q26</f>
        <v>3</v>
      </c>
      <c r="R25" s="223">
        <f t="shared" si="4"/>
        <v>3.3</v>
      </c>
      <c r="S25" s="223">
        <f>'Complexity of the crisis'!X26</f>
        <v>3.1</v>
      </c>
      <c r="T25" s="223">
        <f>'Complexity of the crisis'!AN26</f>
        <v>3.5</v>
      </c>
      <c r="U25" s="121" t="str">
        <f>VLOOKUP(C25,Lists!$C$3:$E$160,3,FALSE)</f>
        <v>Africa</v>
      </c>
      <c r="V25" s="122">
        <v>44557</v>
      </c>
    </row>
    <row r="26" spans="1:22" ht="15.75" customHeight="1" x14ac:dyDescent="0.25">
      <c r="A26" s="45" t="str">
        <f>'Crisis Indicator Data'!A24</f>
        <v>Mixed migration flows in Algeria</v>
      </c>
      <c r="B26" s="45" t="str">
        <f>Lists!G24</f>
        <v>Mixed Migration</v>
      </c>
      <c r="C26" s="45" t="str">
        <f>'Crisis Indicator Data'!C24</f>
        <v>DZA002</v>
      </c>
      <c r="D26" s="45" t="str">
        <f>'Crisis Indicator Data'!D24</f>
        <v>Algeria</v>
      </c>
      <c r="E26" s="45" t="str">
        <f>'Crisis Indicator Data'!E24</f>
        <v>DZA</v>
      </c>
      <c r="F26" s="45" t="str">
        <f>'Crisis Indicator Data'!B24</f>
        <v>International displacement</v>
      </c>
      <c r="G26" s="220" t="str">
        <f t="shared" si="0"/>
        <v>x</v>
      </c>
      <c r="H26" s="44" t="str">
        <f t="shared" si="1"/>
        <v>x</v>
      </c>
      <c r="I26" s="114" t="str">
        <f t="shared" si="2"/>
        <v>x</v>
      </c>
      <c r="J26" s="221" t="str">
        <f>INDEX(Trends!$D$3:$D$404,MATCH(C26,Trends!$C$3:$C$404,0))</f>
        <v>-</v>
      </c>
      <c r="K26" s="107" t="str">
        <f>IF(Reliability!B24="x","x",(IF(ROUNDUP(Reliability!B24,0)=1,"Very High",IF(ROUNDUP(Reliability!B24,0)=2,"High",IF(ROUNDUP(Reliability!B24,0)=3,"Medium",IF(ROUNDUP(Reliability!B24,0)=4,"Low","Very Low"))))))</f>
        <v>Very Low</v>
      </c>
      <c r="L26" s="222">
        <f t="shared" si="3"/>
        <v>4.5</v>
      </c>
      <c r="M26" s="223">
        <f>'Impact of the crisis'!N27</f>
        <v>5</v>
      </c>
      <c r="N26" s="223">
        <f>'Impact of the crisis'!AB27</f>
        <v>4.2</v>
      </c>
      <c r="O26" s="222" t="str">
        <f>'Conditions of people affected'!R27</f>
        <v>x</v>
      </c>
      <c r="P26" s="223" t="str">
        <f>'Conditions of people affected'!K27</f>
        <v>x</v>
      </c>
      <c r="Q26" s="223" t="str">
        <f>'Conditions of people affected'!Q27</f>
        <v>x</v>
      </c>
      <c r="R26" s="223">
        <f t="shared" si="4"/>
        <v>2.7</v>
      </c>
      <c r="S26" s="223">
        <f>'Complexity of the crisis'!X27</f>
        <v>3.6</v>
      </c>
      <c r="T26" s="223">
        <f>'Complexity of the crisis'!AN27</f>
        <v>1.5</v>
      </c>
      <c r="U26" s="121" t="str">
        <f>VLOOKUP(C26,Lists!$C$3:$E$160,3,FALSE)</f>
        <v>Africa</v>
      </c>
      <c r="V26" s="122">
        <v>44490</v>
      </c>
    </row>
    <row r="27" spans="1:22" ht="15.75" customHeight="1" x14ac:dyDescent="0.25">
      <c r="A27" s="45" t="str">
        <f>'Crisis Indicator Data'!A25</f>
        <v>Sahrawi refugees in Algeria</v>
      </c>
      <c r="B27" s="45" t="str">
        <f>Lists!G25</f>
        <v>Sahrawi refugees</v>
      </c>
      <c r="C27" s="45" t="str">
        <f>'Crisis Indicator Data'!C25</f>
        <v>DZA003</v>
      </c>
      <c r="D27" s="45" t="str">
        <f>'Crisis Indicator Data'!D25</f>
        <v>Algeria</v>
      </c>
      <c r="E27" s="45" t="str">
        <f>'Crisis Indicator Data'!E25</f>
        <v>DZA</v>
      </c>
      <c r="F27" s="45" t="str">
        <f>'Crisis Indicator Data'!B25</f>
        <v>International displacement</v>
      </c>
      <c r="G27" s="220">
        <f t="shared" si="0"/>
        <v>2.4</v>
      </c>
      <c r="H27" s="44">
        <f t="shared" si="1"/>
        <v>3</v>
      </c>
      <c r="I27" s="114" t="str">
        <f t="shared" si="2"/>
        <v>Medium</v>
      </c>
      <c r="J27" s="221" t="str">
        <f>INDEX(Trends!$D$3:$D$404,MATCH(C27,Trends!$C$3:$C$404,0))</f>
        <v>Increasing</v>
      </c>
      <c r="K27" s="107" t="str">
        <f>IF(Reliability!B25="x","x",(IF(ROUNDUP(Reliability!B25,0)=1,"Very High",IF(ROUNDUP(Reliability!B25,0)=2,"High",IF(ROUNDUP(Reliability!B25,0)=3,"Medium",IF(ROUNDUP(Reliability!B25,0)=4,"Low","Very Low"))))))</f>
        <v>Medium</v>
      </c>
      <c r="L27" s="222">
        <f t="shared" si="3"/>
        <v>2.2000000000000002</v>
      </c>
      <c r="M27" s="223">
        <f>'Impact of the crisis'!N28</f>
        <v>1.1000000000000001</v>
      </c>
      <c r="N27" s="223">
        <f>'Impact of the crisis'!AB28</f>
        <v>2.6</v>
      </c>
      <c r="O27" s="222">
        <f>'Conditions of people affected'!R28</f>
        <v>2.2999999999999998</v>
      </c>
      <c r="P27" s="223">
        <f>'Conditions of people affected'!K28</f>
        <v>1.6</v>
      </c>
      <c r="Q27" s="223">
        <f>'Conditions of people affected'!Q28</f>
        <v>3</v>
      </c>
      <c r="R27" s="223">
        <f t="shared" si="4"/>
        <v>2.7</v>
      </c>
      <c r="S27" s="223">
        <f>'Complexity of the crisis'!X28</f>
        <v>3.6</v>
      </c>
      <c r="T27" s="223">
        <f>'Complexity of the crisis'!AN28</f>
        <v>1.5</v>
      </c>
      <c r="U27" s="121" t="str">
        <f>VLOOKUP(C27,Lists!$C$3:$E$160,3,FALSE)</f>
        <v>Africa</v>
      </c>
      <c r="V27" s="122">
        <v>44490</v>
      </c>
    </row>
    <row r="28" spans="1:22" ht="15.75" customHeight="1" x14ac:dyDescent="0.25">
      <c r="A28" s="45" t="str">
        <f>'Crisis Indicator Data'!A26</f>
        <v>Multiple crises in Algeria</v>
      </c>
      <c r="B28" s="45" t="str">
        <f>Lists!G26</f>
        <v>Country level</v>
      </c>
      <c r="C28" s="45" t="str">
        <f>'Crisis Indicator Data'!C26</f>
        <v>DZA004</v>
      </c>
      <c r="D28" s="45" t="str">
        <f>'Crisis Indicator Data'!D26</f>
        <v>Algeria</v>
      </c>
      <c r="E28" s="45" t="str">
        <f>'Crisis Indicator Data'!E26</f>
        <v>DZA</v>
      </c>
      <c r="F28" s="45" t="str">
        <f>'Crisis Indicator Data'!B26</f>
        <v>Multiple crises country</v>
      </c>
      <c r="G28" s="220" t="str">
        <f t="shared" si="0"/>
        <v>x</v>
      </c>
      <c r="H28" s="44" t="str">
        <f t="shared" si="1"/>
        <v>x</v>
      </c>
      <c r="I28" s="114" t="str">
        <f t="shared" si="2"/>
        <v>x</v>
      </c>
      <c r="J28" s="221" t="str">
        <f>INDEX(Trends!$D$3:$D$404,MATCH(C28,Trends!$C$3:$C$404,0))</f>
        <v>-</v>
      </c>
      <c r="K28" s="107" t="str">
        <f>IF(Reliability!B26="x","x",(IF(ROUNDUP(Reliability!B26,0)=1,"Very High",IF(ROUNDUP(Reliability!B26,0)=2,"High",IF(ROUNDUP(Reliability!B26,0)=3,"Medium",IF(ROUNDUP(Reliability!B26,0)=4,"Low","Very Low"))))))</f>
        <v>Very Low</v>
      </c>
      <c r="L28" s="222">
        <f t="shared" si="3"/>
        <v>4.4000000000000004</v>
      </c>
      <c r="M28" s="223">
        <f>'Impact of the crisis'!N29</f>
        <v>5</v>
      </c>
      <c r="N28" s="223">
        <f>'Impact of the crisis'!AB29</f>
        <v>4</v>
      </c>
      <c r="O28" s="222" t="str">
        <f>'Conditions of people affected'!R29</f>
        <v>x</v>
      </c>
      <c r="P28" s="223" t="str">
        <f>'Conditions of people affected'!K29</f>
        <v>x</v>
      </c>
      <c r="Q28" s="223" t="str">
        <f>'Conditions of people affected'!Q29</f>
        <v>x</v>
      </c>
      <c r="R28" s="223">
        <f t="shared" si="4"/>
        <v>2.9</v>
      </c>
      <c r="S28" s="223">
        <f>'Complexity of the crisis'!X29</f>
        <v>3.6</v>
      </c>
      <c r="T28" s="223">
        <f>'Complexity of the crisis'!AN29</f>
        <v>2</v>
      </c>
      <c r="U28" s="121" t="str">
        <f>VLOOKUP(C28,Lists!$C$3:$E$160,3,FALSE)</f>
        <v>Africa</v>
      </c>
      <c r="V28" s="122">
        <v>44490</v>
      </c>
    </row>
    <row r="29" spans="1:22" ht="15.75" customHeight="1" x14ac:dyDescent="0.25">
      <c r="A29" s="45" t="str">
        <f>'Crisis Indicator Data'!A27</f>
        <v>Venezuela displacement in Ecuador</v>
      </c>
      <c r="B29" s="45" t="str">
        <f>Lists!G27</f>
        <v xml:space="preserve">Venezuelan refugees </v>
      </c>
      <c r="C29" s="45" t="str">
        <f>'Crisis Indicator Data'!C27</f>
        <v>ECU002</v>
      </c>
      <c r="D29" s="45" t="str">
        <f>'Crisis Indicator Data'!D27</f>
        <v>Ecuador</v>
      </c>
      <c r="E29" s="45" t="str">
        <f>'Crisis Indicator Data'!E27</f>
        <v>ECU</v>
      </c>
      <c r="F29" s="45" t="str">
        <f>'Crisis Indicator Data'!B27</f>
        <v>International displacement</v>
      </c>
      <c r="G29" s="220">
        <f t="shared" si="0"/>
        <v>2.4</v>
      </c>
      <c r="H29" s="44">
        <f t="shared" si="1"/>
        <v>3</v>
      </c>
      <c r="I29" s="114" t="str">
        <f t="shared" si="2"/>
        <v>Medium</v>
      </c>
      <c r="J29" s="221" t="str">
        <f>INDEX(Trends!$D$3:$D$404,MATCH(C29,Trends!$C$3:$C$404,0))</f>
        <v>Stable</v>
      </c>
      <c r="K29" s="107" t="str">
        <f>IF(Reliability!B27="x","x",(IF(ROUNDUP(Reliability!B27,0)=1,"Very High",IF(ROUNDUP(Reliability!B27,0)=2,"High",IF(ROUNDUP(Reliability!B27,0)=3,"Medium",IF(ROUNDUP(Reliability!B27,0)=4,"Low","Very Low"))))))</f>
        <v>Medium</v>
      </c>
      <c r="L29" s="222">
        <f t="shared" si="3"/>
        <v>1.9</v>
      </c>
      <c r="M29" s="223">
        <f>'Impact of the crisis'!N30</f>
        <v>1.4</v>
      </c>
      <c r="N29" s="223">
        <f>'Impact of the crisis'!AB30</f>
        <v>2.2000000000000002</v>
      </c>
      <c r="O29" s="222">
        <f>'Conditions of people affected'!R30</f>
        <v>2.85</v>
      </c>
      <c r="P29" s="223">
        <f>'Conditions of people affected'!K30</f>
        <v>2.7</v>
      </c>
      <c r="Q29" s="223">
        <f>'Conditions of people affected'!Q30</f>
        <v>3</v>
      </c>
      <c r="R29" s="223">
        <f t="shared" si="4"/>
        <v>2.1</v>
      </c>
      <c r="S29" s="223">
        <f>'Complexity of the crisis'!X30</f>
        <v>2.6</v>
      </c>
      <c r="T29" s="223">
        <f>'Complexity of the crisis'!AN30</f>
        <v>1.5</v>
      </c>
      <c r="U29" s="121" t="str">
        <f>VLOOKUP(C29,Lists!$C$3:$E$160,3,FALSE)</f>
        <v>Americas</v>
      </c>
      <c r="V29" s="122">
        <v>44496</v>
      </c>
    </row>
    <row r="30" spans="1:22" ht="15.75" customHeight="1" x14ac:dyDescent="0.25">
      <c r="A30" s="45" t="str">
        <f>'Crisis Indicator Data'!A28</f>
        <v>Syrian Refugee Crisis in Egypt</v>
      </c>
      <c r="B30" s="45" t="str">
        <f>Lists!G28</f>
        <v>Refugee crisis</v>
      </c>
      <c r="C30" s="45" t="str">
        <f>'Crisis Indicator Data'!C28</f>
        <v>EGY002</v>
      </c>
      <c r="D30" s="45" t="str">
        <f>'Crisis Indicator Data'!D28</f>
        <v>Egypt</v>
      </c>
      <c r="E30" s="45" t="str">
        <f>'Crisis Indicator Data'!E28</f>
        <v>EGY</v>
      </c>
      <c r="F30" s="45" t="str">
        <f>'Crisis Indicator Data'!B28</f>
        <v>International displacement</v>
      </c>
      <c r="G30" s="220">
        <f t="shared" si="0"/>
        <v>2.5</v>
      </c>
      <c r="H30" s="44">
        <f t="shared" si="1"/>
        <v>3</v>
      </c>
      <c r="I30" s="114" t="str">
        <f t="shared" si="2"/>
        <v>Medium</v>
      </c>
      <c r="J30" s="221" t="str">
        <f>INDEX(Trends!$D$3:$D$404,MATCH(C30,Trends!$C$3:$C$404,0))</f>
        <v>Stable</v>
      </c>
      <c r="K30" s="107" t="str">
        <f>IF(Reliability!B28="x","x",(IF(ROUNDUP(Reliability!B28,0)=1,"Very High",IF(ROUNDUP(Reliability!B28,0)=2,"High",IF(ROUNDUP(Reliability!B28,0)=3,"Medium",IF(ROUNDUP(Reliability!B28,0)=4,"Low","Very Low"))))))</f>
        <v>Medium</v>
      </c>
      <c r="L30" s="222">
        <f t="shared" si="3"/>
        <v>2.2999999999999998</v>
      </c>
      <c r="M30" s="223">
        <f>'Impact of the crisis'!N31</f>
        <v>2.4</v>
      </c>
      <c r="N30" s="223">
        <f>'Impact of the crisis'!AB31</f>
        <v>2.2999999999999998</v>
      </c>
      <c r="O30" s="222">
        <f>'Conditions of people affected'!R31</f>
        <v>2.4</v>
      </c>
      <c r="P30" s="223">
        <f>'Conditions of people affected'!K31</f>
        <v>2.8</v>
      </c>
      <c r="Q30" s="223">
        <f>'Conditions of people affected'!Q31</f>
        <v>2</v>
      </c>
      <c r="R30" s="223">
        <f t="shared" si="4"/>
        <v>2.8</v>
      </c>
      <c r="S30" s="223">
        <f>'Complexity of the crisis'!X31</f>
        <v>3.7</v>
      </c>
      <c r="T30" s="223">
        <f>'Complexity of the crisis'!AN31</f>
        <v>1.5</v>
      </c>
      <c r="U30" s="121" t="str">
        <f>VLOOKUP(C30,Lists!$C$3:$E$160,3,FALSE)</f>
        <v>Africa</v>
      </c>
      <c r="V30" s="122">
        <v>44490</v>
      </c>
    </row>
    <row r="31" spans="1:22" x14ac:dyDescent="0.25">
      <c r="A31" s="45" t="str">
        <f>'Crisis Indicator Data'!A29</f>
        <v>Complex crisis in Eritrea</v>
      </c>
      <c r="B31" s="45" t="str">
        <f>Lists!G29</f>
        <v>Complex crisis</v>
      </c>
      <c r="C31" s="45" t="str">
        <f>'Crisis Indicator Data'!C29</f>
        <v>ERI001</v>
      </c>
      <c r="D31" s="45" t="str">
        <f>'Crisis Indicator Data'!D29</f>
        <v>Eritrea</v>
      </c>
      <c r="E31" s="45" t="str">
        <f>'Crisis Indicator Data'!E29</f>
        <v>ERI</v>
      </c>
      <c r="F31" s="45" t="str">
        <f>'Crisis Indicator Data'!B29</f>
        <v>Complex crisis</v>
      </c>
      <c r="G31" s="220">
        <f t="shared" si="0"/>
        <v>3.8</v>
      </c>
      <c r="H31" s="44">
        <f t="shared" si="1"/>
        <v>4</v>
      </c>
      <c r="I31" s="114" t="str">
        <f t="shared" si="2"/>
        <v>High</v>
      </c>
      <c r="J31" s="221" t="str">
        <f>INDEX(Trends!$D$3:$D$404,MATCH(C31,Trends!$C$3:$C$404,0))</f>
        <v>Stable</v>
      </c>
      <c r="K31" s="107" t="str">
        <f>IF(Reliability!B29="x","x",(IF(ROUNDUP(Reliability!B29,0)=1,"Very High",IF(ROUNDUP(Reliability!B29,0)=2,"High",IF(ROUNDUP(Reliability!B29,0)=3,"Medium",IF(ROUNDUP(Reliability!B29,0)=4,"Low","Very Low"))))))</f>
        <v>Medium</v>
      </c>
      <c r="L31" s="222">
        <f t="shared" si="3"/>
        <v>3.4</v>
      </c>
      <c r="M31" s="223">
        <f>'Impact of the crisis'!N32</f>
        <v>3.8</v>
      </c>
      <c r="N31" s="223">
        <f>'Impact of the crisis'!AB32</f>
        <v>3.1</v>
      </c>
      <c r="O31" s="222">
        <f>'Conditions of people affected'!R32</f>
        <v>3.5</v>
      </c>
      <c r="P31" s="223">
        <f>'Conditions of people affected'!K32</f>
        <v>4</v>
      </c>
      <c r="Q31" s="223">
        <f>'Conditions of people affected'!Q32</f>
        <v>3</v>
      </c>
      <c r="R31" s="223">
        <f t="shared" si="4"/>
        <v>4.5999999999999996</v>
      </c>
      <c r="S31" s="223">
        <f>'Complexity of the crisis'!X32</f>
        <v>4.0999999999999996</v>
      </c>
      <c r="T31" s="223">
        <f>'Complexity of the crisis'!AN32</f>
        <v>5</v>
      </c>
      <c r="U31" s="121" t="str">
        <f>VLOOKUP(C31,Lists!$C$3:$E$160,3,FALSE)</f>
        <v>Africa</v>
      </c>
      <c r="V31" s="122">
        <v>44498</v>
      </c>
    </row>
    <row r="32" spans="1:22" x14ac:dyDescent="0.25">
      <c r="A32" s="45" t="str">
        <f>'Crisis Indicator Data'!A30</f>
        <v>Mixed migration flows in spain</v>
      </c>
      <c r="B32" s="45" t="str">
        <f>Lists!G30</f>
        <v>Mixed Migration</v>
      </c>
      <c r="C32" s="45" t="str">
        <f>'Crisis Indicator Data'!C30</f>
        <v>ESP002</v>
      </c>
      <c r="D32" s="45" t="str">
        <f>'Crisis Indicator Data'!D30</f>
        <v>Spain</v>
      </c>
      <c r="E32" s="45" t="str">
        <f>'Crisis Indicator Data'!E30</f>
        <v>ESP</v>
      </c>
      <c r="F32" s="45" t="str">
        <f>'Crisis Indicator Data'!B30</f>
        <v>International displacement</v>
      </c>
      <c r="G32" s="220">
        <f t="shared" si="0"/>
        <v>1.8</v>
      </c>
      <c r="H32" s="44">
        <f t="shared" si="1"/>
        <v>2</v>
      </c>
      <c r="I32" s="114" t="str">
        <f t="shared" si="2"/>
        <v>Low</v>
      </c>
      <c r="J32" s="221" t="str">
        <f>INDEX(Trends!$D$3:$D$404,MATCH(C32,Trends!$C$3:$C$404,0))</f>
        <v>Stable</v>
      </c>
      <c r="K32" s="107" t="str">
        <f>IF(Reliability!B30="x","x",(IF(ROUNDUP(Reliability!B30,0)=1,"Very High",IF(ROUNDUP(Reliability!B30,0)=2,"High",IF(ROUNDUP(Reliability!B30,0)=3,"Medium",IF(ROUNDUP(Reliability!B30,0)=4,"Low","Very Low"))))))</f>
        <v>High</v>
      </c>
      <c r="L32" s="222">
        <f t="shared" si="3"/>
        <v>2.5</v>
      </c>
      <c r="M32" s="223">
        <f>'Impact of the crisis'!N33</f>
        <v>2.2000000000000002</v>
      </c>
      <c r="N32" s="223">
        <f>'Impact of the crisis'!AB33</f>
        <v>2.6</v>
      </c>
      <c r="O32" s="222">
        <f>'Conditions of people affected'!R33</f>
        <v>1.4</v>
      </c>
      <c r="P32" s="223">
        <f>'Conditions of people affected'!K33</f>
        <v>1.8</v>
      </c>
      <c r="Q32" s="223">
        <f>'Conditions of people affected'!Q33</f>
        <v>1</v>
      </c>
      <c r="R32" s="223">
        <f t="shared" si="4"/>
        <v>1.8</v>
      </c>
      <c r="S32" s="223">
        <f>'Complexity of the crisis'!X33</f>
        <v>2.1</v>
      </c>
      <c r="T32" s="223">
        <f>'Complexity of the crisis'!AN33</f>
        <v>1.5</v>
      </c>
      <c r="U32" s="121" t="str">
        <f>VLOOKUP(C32,Lists!$C$3:$E$160,3,FALSE)</f>
        <v>Europe</v>
      </c>
      <c r="V32" s="122">
        <v>44494</v>
      </c>
    </row>
    <row r="33" spans="1:22" x14ac:dyDescent="0.25">
      <c r="A33" s="45" t="str">
        <f>'Crisis Indicator Data'!A31</f>
        <v>Complex crisis in Ethiopia</v>
      </c>
      <c r="B33" s="45" t="str">
        <f>Lists!G31</f>
        <v>Complex crisis</v>
      </c>
      <c r="C33" s="45" t="str">
        <f>'Crisis Indicator Data'!C31</f>
        <v>ETH001</v>
      </c>
      <c r="D33" s="45" t="str">
        <f>'Crisis Indicator Data'!D31</f>
        <v>Ethiopia</v>
      </c>
      <c r="E33" s="45" t="str">
        <f>'Crisis Indicator Data'!E31</f>
        <v>ETH</v>
      </c>
      <c r="F33" s="45" t="str">
        <f>'Crisis Indicator Data'!B31</f>
        <v>Complex crisis</v>
      </c>
      <c r="G33" s="220">
        <f t="shared" si="0"/>
        <v>4.8</v>
      </c>
      <c r="H33" s="44">
        <f t="shared" si="1"/>
        <v>5</v>
      </c>
      <c r="I33" s="114" t="str">
        <f t="shared" si="2"/>
        <v>Very High</v>
      </c>
      <c r="J33" s="221" t="str">
        <f>INDEX(Trends!$D$3:$D$404,MATCH(C33,Trends!$C$3:$C$404,0))</f>
        <v>Stable</v>
      </c>
      <c r="K33" s="107" t="str">
        <f>IF(Reliability!B31="x","x",(IF(ROUNDUP(Reliability!B31,0)=1,"Very High",IF(ROUNDUP(Reliability!B31,0)=2,"High",IF(ROUNDUP(Reliability!B31,0)=3,"Medium",IF(ROUNDUP(Reliability!B31,0)=4,"Low","Very Low"))))))</f>
        <v>High</v>
      </c>
      <c r="L33" s="222">
        <f t="shared" si="3"/>
        <v>4.8</v>
      </c>
      <c r="M33" s="223">
        <f>'Impact of the crisis'!N34</f>
        <v>5</v>
      </c>
      <c r="N33" s="223">
        <f>'Impact of the crisis'!AB34</f>
        <v>4.7</v>
      </c>
      <c r="O33" s="222">
        <f>'Conditions of people affected'!R34</f>
        <v>5</v>
      </c>
      <c r="P33" s="223">
        <f>'Conditions of people affected'!K34</f>
        <v>5</v>
      </c>
      <c r="Q33" s="223">
        <f>'Conditions of people affected'!Q34</f>
        <v>5</v>
      </c>
      <c r="R33" s="223">
        <f t="shared" si="4"/>
        <v>4.5999999999999996</v>
      </c>
      <c r="S33" s="223">
        <f>'Complexity of the crisis'!X34</f>
        <v>4.5999999999999996</v>
      </c>
      <c r="T33" s="223">
        <f>'Complexity of the crisis'!AN34</f>
        <v>4.5</v>
      </c>
      <c r="U33" s="121" t="str">
        <f>VLOOKUP(C33,Lists!$C$3:$E$160,3,FALSE)</f>
        <v>Africa</v>
      </c>
      <c r="V33" s="122">
        <v>44557</v>
      </c>
    </row>
    <row r="34" spans="1:22" x14ac:dyDescent="0.25">
      <c r="A34" s="45" t="str">
        <f>'Crisis Indicator Data'!A32</f>
        <v>Flood Crisis in Ethiopia</v>
      </c>
      <c r="B34" s="45" t="str">
        <f>Lists!G32</f>
        <v>Floods</v>
      </c>
      <c r="C34" s="45" t="str">
        <f>'Crisis Indicator Data'!C32</f>
        <v>ETH002</v>
      </c>
      <c r="D34" s="45" t="str">
        <f>'Crisis Indicator Data'!D32</f>
        <v>Ethiopia</v>
      </c>
      <c r="E34" s="45" t="str">
        <f>'Crisis Indicator Data'!E32</f>
        <v>ETH</v>
      </c>
      <c r="F34" s="45" t="str">
        <f>'Crisis Indicator Data'!B32</f>
        <v>Flood</v>
      </c>
      <c r="G34" s="220">
        <f t="shared" si="0"/>
        <v>2.7</v>
      </c>
      <c r="H34" s="44">
        <f t="shared" si="1"/>
        <v>3</v>
      </c>
      <c r="I34" s="114" t="str">
        <f t="shared" si="2"/>
        <v>Medium</v>
      </c>
      <c r="J34" s="221" t="str">
        <f>INDEX(Trends!$D$3:$D$404,MATCH(C34,Trends!$C$3:$C$404,0))</f>
        <v>Stable</v>
      </c>
      <c r="K34" s="107" t="str">
        <f>IF(Reliability!B32="x","x",(IF(ROUNDUP(Reliability!B32,0)=1,"Very High",IF(ROUNDUP(Reliability!B32,0)=2,"High",IF(ROUNDUP(Reliability!B32,0)=3,"Medium",IF(ROUNDUP(Reliability!B32,0)=4,"Low","Very Low"))))))</f>
        <v>Very High</v>
      </c>
      <c r="L34" s="222">
        <f t="shared" si="3"/>
        <v>3.2</v>
      </c>
      <c r="M34" s="223">
        <f>'Impact of the crisis'!N35</f>
        <v>4.4000000000000004</v>
      </c>
      <c r="N34" s="223">
        <f>'Impact of the crisis'!AB35</f>
        <v>2.4</v>
      </c>
      <c r="O34" s="222">
        <f>'Conditions of people affected'!R35</f>
        <v>1.45</v>
      </c>
      <c r="P34" s="223">
        <f>'Conditions of people affected'!K35</f>
        <v>1.9</v>
      </c>
      <c r="Q34" s="223">
        <f>'Conditions of people affected'!Q35</f>
        <v>1</v>
      </c>
      <c r="R34" s="223">
        <f t="shared" si="4"/>
        <v>3.9</v>
      </c>
      <c r="S34" s="223">
        <f>'Complexity of the crisis'!X35</f>
        <v>4.5999999999999996</v>
      </c>
      <c r="T34" s="223">
        <f>'Complexity of the crisis'!AN35</f>
        <v>3</v>
      </c>
      <c r="U34" s="121" t="str">
        <f>VLOOKUP(C34,Lists!$C$3:$E$160,3,FALSE)</f>
        <v>Africa</v>
      </c>
      <c r="V34" s="122">
        <v>44557</v>
      </c>
    </row>
    <row r="35" spans="1:22" x14ac:dyDescent="0.25">
      <c r="A35" s="45" t="str">
        <f>'Crisis Indicator Data'!A33</f>
        <v>International Displacement</v>
      </c>
      <c r="B35" s="45" t="str">
        <f>Lists!G33</f>
        <v>International Displacement</v>
      </c>
      <c r="C35" s="45" t="str">
        <f>'Crisis Indicator Data'!C33</f>
        <v>ETH003</v>
      </c>
      <c r="D35" s="45" t="str">
        <f>'Crisis Indicator Data'!D33</f>
        <v>Ethiopia</v>
      </c>
      <c r="E35" s="45" t="str">
        <f>'Crisis Indicator Data'!E33</f>
        <v>ETH</v>
      </c>
      <c r="F35" s="45" t="str">
        <f>'Crisis Indicator Data'!B33</f>
        <v>International displacement</v>
      </c>
      <c r="G35" s="220">
        <f t="shared" si="0"/>
        <v>3.2</v>
      </c>
      <c r="H35" s="44">
        <f t="shared" si="1"/>
        <v>4</v>
      </c>
      <c r="I35" s="114" t="str">
        <f t="shared" si="2"/>
        <v>High</v>
      </c>
      <c r="J35" s="221" t="str">
        <f>INDEX(Trends!$D$3:$D$404,MATCH(C35,Trends!$C$3:$C$404,0))</f>
        <v>Stable</v>
      </c>
      <c r="K35" s="107" t="str">
        <f>IF(Reliability!B33="x","x",(IF(ROUNDUP(Reliability!B33,0)=1,"Very High",IF(ROUNDUP(Reliability!B33,0)=2,"High",IF(ROUNDUP(Reliability!B33,0)=3,"Medium",IF(ROUNDUP(Reliability!B33,0)=4,"Low","Very Low"))))))</f>
        <v>Very High</v>
      </c>
      <c r="L35" s="222">
        <f t="shared" si="3"/>
        <v>3.6</v>
      </c>
      <c r="M35" s="223">
        <f>'Impact of the crisis'!N36</f>
        <v>5</v>
      </c>
      <c r="N35" s="223">
        <f>'Impact of the crisis'!AB36</f>
        <v>2.4</v>
      </c>
      <c r="O35" s="222">
        <f>'Conditions of people affected'!R36</f>
        <v>2.6</v>
      </c>
      <c r="P35" s="223">
        <f>'Conditions of people affected'!K36</f>
        <v>3.2</v>
      </c>
      <c r="Q35" s="223">
        <f>'Conditions of people affected'!Q36</f>
        <v>2</v>
      </c>
      <c r="R35" s="223">
        <f t="shared" si="4"/>
        <v>3.9</v>
      </c>
      <c r="S35" s="223">
        <f>'Complexity of the crisis'!X36</f>
        <v>4.5999999999999996</v>
      </c>
      <c r="T35" s="223">
        <f>'Complexity of the crisis'!AN36</f>
        <v>3</v>
      </c>
      <c r="U35" s="121" t="str">
        <f>VLOOKUP(C35,Lists!$C$3:$E$160,3,FALSE)</f>
        <v>Africa</v>
      </c>
      <c r="V35" s="122">
        <v>44557</v>
      </c>
    </row>
    <row r="36" spans="1:22" x14ac:dyDescent="0.25">
      <c r="A36" s="45" t="str">
        <f>'Crisis Indicator Data'!A34</f>
        <v>Northern Ethiopia Conflict</v>
      </c>
      <c r="B36" s="45" t="str">
        <f>Lists!G34</f>
        <v>Northern Ethiopia Conflict</v>
      </c>
      <c r="C36" s="45" t="str">
        <f>'Crisis Indicator Data'!C34</f>
        <v>ETH004</v>
      </c>
      <c r="D36" s="45" t="str">
        <f>'Crisis Indicator Data'!D34</f>
        <v>Ethiopia</v>
      </c>
      <c r="E36" s="45" t="str">
        <f>'Crisis Indicator Data'!E34</f>
        <v>ETH</v>
      </c>
      <c r="F36" s="45" t="str">
        <f>'Crisis Indicator Data'!B34</f>
        <v>Conflict</v>
      </c>
      <c r="G36" s="220">
        <f t="shared" si="0"/>
        <v>4.5</v>
      </c>
      <c r="H36" s="44">
        <f t="shared" si="1"/>
        <v>5</v>
      </c>
      <c r="I36" s="114" t="str">
        <f t="shared" si="2"/>
        <v>Very High</v>
      </c>
      <c r="J36" s="221" t="str">
        <f>INDEX(Trends!$D$3:$D$404,MATCH(C36,Trends!$C$3:$C$404,0))</f>
        <v>Decreasing</v>
      </c>
      <c r="K36" s="107" t="str">
        <f>IF(Reliability!B34="x","x",(IF(ROUNDUP(Reliability!B34,0)=1,"Very High",IF(ROUNDUP(Reliability!B34,0)=2,"High",IF(ROUNDUP(Reliability!B34,0)=3,"Medium",IF(ROUNDUP(Reliability!B34,0)=4,"Low","Very Low"))))))</f>
        <v>High</v>
      </c>
      <c r="L36" s="222">
        <f t="shared" si="3"/>
        <v>4.3</v>
      </c>
      <c r="M36" s="223">
        <f>'Impact of the crisis'!N37</f>
        <v>3</v>
      </c>
      <c r="N36" s="223">
        <f>'Impact of the crisis'!AB37</f>
        <v>4.7</v>
      </c>
      <c r="O36" s="222">
        <f>'Conditions of people affected'!R37</f>
        <v>4.5</v>
      </c>
      <c r="P36" s="223">
        <f>'Conditions of people affected'!K37</f>
        <v>5</v>
      </c>
      <c r="Q36" s="223">
        <f>'Conditions of people affected'!Q37</f>
        <v>4</v>
      </c>
      <c r="R36" s="223">
        <f t="shared" si="4"/>
        <v>4.5999999999999996</v>
      </c>
      <c r="S36" s="223">
        <f>'Complexity of the crisis'!X37</f>
        <v>4.5999999999999996</v>
      </c>
      <c r="T36" s="223">
        <f>'Complexity of the crisis'!AN37</f>
        <v>4.5</v>
      </c>
      <c r="U36" s="121" t="str">
        <f>VLOOKUP(C36,Lists!$C$3:$E$160,3,FALSE)</f>
        <v>Africa</v>
      </c>
      <c r="V36" s="122">
        <v>44557</v>
      </c>
    </row>
    <row r="37" spans="1:22" s="216" customFormat="1" x14ac:dyDescent="0.25">
      <c r="A37" s="210" t="str">
        <f>'Crisis Indicator Data'!A35</f>
        <v>Mixed migration flows in Greece</v>
      </c>
      <c r="B37" s="210" t="str">
        <f>Lists!G35</f>
        <v>Mixed Migration</v>
      </c>
      <c r="C37" s="210" t="str">
        <f>'Crisis Indicator Data'!C35</f>
        <v>GRC002</v>
      </c>
      <c r="D37" s="210" t="str">
        <f>'Crisis Indicator Data'!D35</f>
        <v>Greece</v>
      </c>
      <c r="E37" s="210" t="str">
        <f>'Crisis Indicator Data'!E35</f>
        <v>GRC</v>
      </c>
      <c r="F37" s="210" t="str">
        <f>'Crisis Indicator Data'!B35</f>
        <v>International displacement</v>
      </c>
      <c r="G37" s="224">
        <f t="shared" ref="G37:G68" si="5">IF(OR(O37="x",L37="x"),"x",ROUND((5-GEOMEAN(((5-L37)/5*4+1),((5-O37)/5*4+1),((5-O37)/5*4+1)))/4*3.5+R37*0.3,1))</f>
        <v>1.6</v>
      </c>
      <c r="H37" s="211">
        <f t="shared" ref="H37:H68" si="6">IF(G37="x","x",ROUNDUP(G37,0))</f>
        <v>2</v>
      </c>
      <c r="I37" s="212" t="str">
        <f t="shared" ref="I37:I68" si="7">IF(O37="x","x",IF(L37="x","x",(IF(H37=5,"Very High",IF(H37=4,"High",IF(H37=3,"Medium",IF(H37=2,"Low","Very Low")))))))</f>
        <v>Low</v>
      </c>
      <c r="J37" s="225" t="str">
        <f>INDEX(Trends!$D$3:$D$404,MATCH(C37,Trends!$C$3:$C$404,0))</f>
        <v>Stable</v>
      </c>
      <c r="K37" s="213" t="str">
        <f>IF(Reliability!B35="x","x",(IF(ROUNDUP(Reliability!B35,0)=1,"Very High",IF(ROUNDUP(Reliability!B35,0)=2,"High",IF(ROUNDUP(Reliability!B35,0)=3,"Medium",IF(ROUNDUP(Reliability!B35,0)=4,"Low","Very Low"))))))</f>
        <v>High</v>
      </c>
      <c r="L37" s="226">
        <f t="shared" ref="L37:L68" si="8">IF(OR(N37="x",M37="x"),"x",ROUND((5-GEOMEAN(((5-M37)/5*4+1),((5-N37)/5*4+1),((5-N37)/5*4+1)))/4*5,1))</f>
        <v>1.9</v>
      </c>
      <c r="M37" s="227">
        <f>'Impact of the crisis'!N38</f>
        <v>0.3</v>
      </c>
      <c r="N37" s="227">
        <f>'Impact of the crisis'!AB38</f>
        <v>2.5</v>
      </c>
      <c r="O37" s="226">
        <f>'Conditions of people affected'!R38</f>
        <v>1.2</v>
      </c>
      <c r="P37" s="227">
        <f>'Conditions of people affected'!K38</f>
        <v>0.4</v>
      </c>
      <c r="Q37" s="227">
        <f>'Conditions of people affected'!Q38</f>
        <v>2</v>
      </c>
      <c r="R37" s="227">
        <f t="shared" ref="R37:R68" si="9">IF(OR(T37="x",S37="x"),S37,ROUND((5-GEOMEAN(((5-S37)/5*4+1),((5-T37)/5*4+1)))/4*5,1))</f>
        <v>2.1</v>
      </c>
      <c r="S37" s="227">
        <f>'Complexity of the crisis'!X38</f>
        <v>2.2000000000000002</v>
      </c>
      <c r="T37" s="227">
        <f>'Complexity of the crisis'!AN38</f>
        <v>2</v>
      </c>
      <c r="U37" s="214" t="str">
        <f>VLOOKUP(C37,Lists!$C$3:$E$160,3,FALSE)</f>
        <v>Europe</v>
      </c>
      <c r="V37" s="215">
        <v>44559</v>
      </c>
    </row>
    <row r="38" spans="1:22" x14ac:dyDescent="0.25">
      <c r="A38" s="45" t="str">
        <f>'Crisis Indicator Data'!A36</f>
        <v>Complex crisis in Guatemala</v>
      </c>
      <c r="B38" s="45" t="str">
        <f>Lists!G36</f>
        <v>Complex crisis</v>
      </c>
      <c r="C38" s="45" t="str">
        <f>'Crisis Indicator Data'!C36</f>
        <v>GTM001</v>
      </c>
      <c r="D38" s="45" t="str">
        <f>'Crisis Indicator Data'!D36</f>
        <v>Guatemala</v>
      </c>
      <c r="E38" s="45" t="str">
        <f>'Crisis Indicator Data'!E36</f>
        <v>GTM</v>
      </c>
      <c r="F38" s="45" t="str">
        <f>'Crisis Indicator Data'!B36</f>
        <v>Complex crisis</v>
      </c>
      <c r="G38" s="220">
        <f t="shared" si="5"/>
        <v>3.6</v>
      </c>
      <c r="H38" s="44">
        <f t="shared" si="6"/>
        <v>4</v>
      </c>
      <c r="I38" s="114" t="str">
        <f t="shared" si="7"/>
        <v>High</v>
      </c>
      <c r="J38" s="221" t="str">
        <f>INDEX(Trends!$D$3:$D$404,MATCH(C38,Trends!$C$3:$C$404,0))</f>
        <v>Increasing</v>
      </c>
      <c r="K38" s="107" t="str">
        <f>IF(Reliability!B36="x","x",(IF(ROUNDUP(Reliability!B36,0)=1,"Very High",IF(ROUNDUP(Reliability!B36,0)=2,"High",IF(ROUNDUP(Reliability!B36,0)=3,"Medium",IF(ROUNDUP(Reliability!B36,0)=4,"Low","Very Low"))))))</f>
        <v>Very High</v>
      </c>
      <c r="L38" s="222">
        <f t="shared" si="8"/>
        <v>3.8</v>
      </c>
      <c r="M38" s="223">
        <f>'Impact of the crisis'!N39</f>
        <v>4.4000000000000004</v>
      </c>
      <c r="N38" s="223">
        <f>'Impact of the crisis'!AB39</f>
        <v>3.5</v>
      </c>
      <c r="O38" s="222">
        <f>'Conditions of people affected'!R39</f>
        <v>3.65</v>
      </c>
      <c r="P38" s="223">
        <f>'Conditions of people affected'!K39</f>
        <v>4.3</v>
      </c>
      <c r="Q38" s="223">
        <f>'Conditions of people affected'!Q39</f>
        <v>3</v>
      </c>
      <c r="R38" s="223">
        <f t="shared" si="9"/>
        <v>3.2</v>
      </c>
      <c r="S38" s="223">
        <f>'Complexity of the crisis'!X39</f>
        <v>3.8</v>
      </c>
      <c r="T38" s="223">
        <f>'Complexity of the crisis'!AN39</f>
        <v>2.5</v>
      </c>
      <c r="U38" s="121" t="str">
        <f>VLOOKUP(C38,Lists!$C$3:$E$160,3,FALSE)</f>
        <v>Americas</v>
      </c>
      <c r="V38" s="122">
        <v>44516</v>
      </c>
    </row>
    <row r="39" spans="1:22" x14ac:dyDescent="0.25">
      <c r="A39" s="45" t="str">
        <f>'Crisis Indicator Data'!A37</f>
        <v>Complex crisis in Honduras</v>
      </c>
      <c r="B39" s="45" t="str">
        <f>Lists!G37</f>
        <v>Complex crisis</v>
      </c>
      <c r="C39" s="45" t="str">
        <f>'Crisis Indicator Data'!C37</f>
        <v>HND001</v>
      </c>
      <c r="D39" s="45" t="str">
        <f>'Crisis Indicator Data'!D37</f>
        <v>Honduras</v>
      </c>
      <c r="E39" s="45" t="str">
        <f>'Crisis Indicator Data'!E37</f>
        <v>HND</v>
      </c>
      <c r="F39" s="45" t="str">
        <f>'Crisis Indicator Data'!B37</f>
        <v>Complex crisis</v>
      </c>
      <c r="G39" s="220">
        <f t="shared" si="5"/>
        <v>3.8</v>
      </c>
      <c r="H39" s="44">
        <f t="shared" si="6"/>
        <v>4</v>
      </c>
      <c r="I39" s="114" t="str">
        <f t="shared" si="7"/>
        <v>High</v>
      </c>
      <c r="J39" s="221" t="str">
        <f>INDEX(Trends!$D$3:$D$404,MATCH(C39,Trends!$C$3:$C$404,0))</f>
        <v>Increasing</v>
      </c>
      <c r="K39" s="107" t="str">
        <f>IF(Reliability!B37="x","x",(IF(ROUNDUP(Reliability!B37,0)=1,"Very High",IF(ROUNDUP(Reliability!B37,0)=2,"High",IF(ROUNDUP(Reliability!B37,0)=3,"Medium",IF(ROUNDUP(Reliability!B37,0)=4,"Low","Very Low"))))))</f>
        <v>Very High</v>
      </c>
      <c r="L39" s="222">
        <f t="shared" si="8"/>
        <v>3.8</v>
      </c>
      <c r="M39" s="223">
        <f>'Impact of the crisis'!N40</f>
        <v>4.2</v>
      </c>
      <c r="N39" s="223">
        <f>'Impact of the crisis'!AB40</f>
        <v>3.5</v>
      </c>
      <c r="O39" s="222">
        <f>'Conditions of people affected'!R40</f>
        <v>4.0999999999999996</v>
      </c>
      <c r="P39" s="223">
        <f>'Conditions of people affected'!K40</f>
        <v>4.2</v>
      </c>
      <c r="Q39" s="223">
        <f>'Conditions of people affected'!Q40</f>
        <v>4</v>
      </c>
      <c r="R39" s="223">
        <f t="shared" si="9"/>
        <v>3.3</v>
      </c>
      <c r="S39" s="223">
        <f>'Complexity of the crisis'!X40</f>
        <v>3.6</v>
      </c>
      <c r="T39" s="223">
        <f>'Complexity of the crisis'!AN40</f>
        <v>3</v>
      </c>
      <c r="U39" s="121" t="str">
        <f>VLOOKUP(C39,Lists!$C$3:$E$160,3,FALSE)</f>
        <v>Americas</v>
      </c>
      <c r="V39" s="122">
        <v>44517</v>
      </c>
    </row>
    <row r="40" spans="1:22" x14ac:dyDescent="0.25">
      <c r="A40" s="45" t="str">
        <f>'Crisis Indicator Data'!A38</f>
        <v>Complex crisis in Haiti</v>
      </c>
      <c r="B40" s="45" t="str">
        <f>Lists!G38</f>
        <v>Complex crisis</v>
      </c>
      <c r="C40" s="45" t="str">
        <f>'Crisis Indicator Data'!C38</f>
        <v>HTI001</v>
      </c>
      <c r="D40" s="45" t="str">
        <f>'Crisis Indicator Data'!D38</f>
        <v>Haiti</v>
      </c>
      <c r="E40" s="45" t="str">
        <f>'Crisis Indicator Data'!E38</f>
        <v>HTI</v>
      </c>
      <c r="F40" s="45" t="str">
        <f>'Crisis Indicator Data'!B38</f>
        <v>Complex crisis</v>
      </c>
      <c r="G40" s="220">
        <f t="shared" si="5"/>
        <v>4.0999999999999996</v>
      </c>
      <c r="H40" s="44">
        <f t="shared" si="6"/>
        <v>5</v>
      </c>
      <c r="I40" s="114" t="str">
        <f t="shared" si="7"/>
        <v>Very High</v>
      </c>
      <c r="J40" s="221" t="str">
        <f>INDEX(Trends!$D$3:$D$404,MATCH(C40,Trends!$C$3:$C$404,0))</f>
        <v>Increasing</v>
      </c>
      <c r="K40" s="107" t="str">
        <f>IF(Reliability!B38="x","x",(IF(ROUNDUP(Reliability!B38,0)=1,"Very High",IF(ROUNDUP(Reliability!B38,0)=2,"High",IF(ROUNDUP(Reliability!B38,0)=3,"Medium",IF(ROUNDUP(Reliability!B38,0)=4,"Low","Very Low"))))))</f>
        <v>High</v>
      </c>
      <c r="L40" s="222">
        <f t="shared" si="8"/>
        <v>3.8</v>
      </c>
      <c r="M40" s="223">
        <f>'Impact of the crisis'!N41</f>
        <v>4</v>
      </c>
      <c r="N40" s="223">
        <f>'Impact of the crisis'!AB41</f>
        <v>3.7</v>
      </c>
      <c r="O40" s="222">
        <f>'Conditions of people affected'!R41</f>
        <v>4.75</v>
      </c>
      <c r="P40" s="223">
        <f>'Conditions of people affected'!K41</f>
        <v>4.5</v>
      </c>
      <c r="Q40" s="223">
        <f>'Conditions of people affected'!Q41</f>
        <v>5</v>
      </c>
      <c r="R40" s="223">
        <f t="shared" si="9"/>
        <v>3.3</v>
      </c>
      <c r="S40" s="223">
        <f>'Complexity of the crisis'!X41</f>
        <v>3.6</v>
      </c>
      <c r="T40" s="223">
        <f>'Complexity of the crisis'!AN41</f>
        <v>3</v>
      </c>
      <c r="U40" s="121" t="str">
        <f>VLOOKUP(C40,Lists!$C$3:$E$160,3,FALSE)</f>
        <v>Americas</v>
      </c>
      <c r="V40" s="122">
        <v>44495</v>
      </c>
    </row>
    <row r="41" spans="1:22" x14ac:dyDescent="0.25">
      <c r="A41" s="45" t="str">
        <f>'Crisis Indicator Data'!A39</f>
        <v xml:space="preserve">Nippes Earthquake </v>
      </c>
      <c r="B41" s="45" t="str">
        <f>Lists!G39</f>
        <v>Earthquake</v>
      </c>
      <c r="C41" s="45" t="str">
        <f>'Crisis Indicator Data'!C39</f>
        <v>HTI002</v>
      </c>
      <c r="D41" s="45" t="str">
        <f>'Crisis Indicator Data'!D39</f>
        <v>Haiti</v>
      </c>
      <c r="E41" s="45" t="str">
        <f>'Crisis Indicator Data'!E39</f>
        <v>HTI</v>
      </c>
      <c r="F41" s="45" t="str">
        <f>'Crisis Indicator Data'!B39</f>
        <v>Earthquake</v>
      </c>
      <c r="G41" s="220">
        <f t="shared" si="5"/>
        <v>3.1</v>
      </c>
      <c r="H41" s="44">
        <f t="shared" si="6"/>
        <v>4</v>
      </c>
      <c r="I41" s="114" t="str">
        <f t="shared" si="7"/>
        <v>High</v>
      </c>
      <c r="J41" s="221" t="str">
        <f>INDEX(Trends!$D$3:$D$404,MATCH(C41,Trends!$C$3:$C$404,0))</f>
        <v>Stable</v>
      </c>
      <c r="K41" s="107" t="str">
        <f>IF(Reliability!B39="x","x",(IF(ROUNDUP(Reliability!B39,0)=1,"Very High",IF(ROUNDUP(Reliability!B39,0)=2,"High",IF(ROUNDUP(Reliability!B39,0)=3,"Medium",IF(ROUNDUP(Reliability!B39,0)=4,"Low","Very Low"))))))</f>
        <v>High</v>
      </c>
      <c r="L41" s="222">
        <f t="shared" si="8"/>
        <v>3.1</v>
      </c>
      <c r="M41" s="223">
        <f>'Impact of the crisis'!N42</f>
        <v>2.4</v>
      </c>
      <c r="N41" s="223">
        <f>'Impact of the crisis'!AB42</f>
        <v>3.4</v>
      </c>
      <c r="O41" s="222">
        <f>'Conditions of people affected'!R42</f>
        <v>3</v>
      </c>
      <c r="P41" s="223">
        <f>'Conditions of people affected'!K42</f>
        <v>3</v>
      </c>
      <c r="Q41" s="223">
        <f>'Conditions of people affected'!Q42</f>
        <v>3</v>
      </c>
      <c r="R41" s="223">
        <f t="shared" si="9"/>
        <v>3.3</v>
      </c>
      <c r="S41" s="223">
        <f>'Complexity of the crisis'!X42</f>
        <v>3.6</v>
      </c>
      <c r="T41" s="223">
        <f>'Complexity of the crisis'!AN42</f>
        <v>3</v>
      </c>
      <c r="U41" s="121" t="str">
        <f>VLOOKUP(C41,Lists!$C$3:$E$160,3,FALSE)</f>
        <v>Americas</v>
      </c>
      <c r="V41" s="122">
        <v>44495</v>
      </c>
    </row>
    <row r="42" spans="1:22" x14ac:dyDescent="0.25">
      <c r="A42" s="45" t="str">
        <f>'Crisis Indicator Data'!A40</f>
        <v>Papua Conflict</v>
      </c>
      <c r="B42" s="45" t="str">
        <f>Lists!G40</f>
        <v>Papua Conflict</v>
      </c>
      <c r="C42" s="45" t="str">
        <f>'Crisis Indicator Data'!C40</f>
        <v>IDN002</v>
      </c>
      <c r="D42" s="45" t="str">
        <f>'Crisis Indicator Data'!D40</f>
        <v>Indonesia</v>
      </c>
      <c r="E42" s="45" t="str">
        <f>'Crisis Indicator Data'!E40</f>
        <v>IDN</v>
      </c>
      <c r="F42" s="45" t="str">
        <f>'Crisis Indicator Data'!B40</f>
        <v>Conflict</v>
      </c>
      <c r="G42" s="220">
        <f t="shared" si="5"/>
        <v>2.2000000000000002</v>
      </c>
      <c r="H42" s="44">
        <f t="shared" si="6"/>
        <v>3</v>
      </c>
      <c r="I42" s="114" t="str">
        <f t="shared" si="7"/>
        <v>Medium</v>
      </c>
      <c r="J42" s="221" t="str">
        <f>INDEX(Trends!$D$3:$D$404,MATCH(C42,Trends!$C$3:$C$404,0))</f>
        <v>-</v>
      </c>
      <c r="K42" s="107" t="str">
        <f>IF(Reliability!B40="x","x",(IF(ROUNDUP(Reliability!B40,0)=1,"Very High",IF(ROUNDUP(Reliability!B40,0)=2,"High",IF(ROUNDUP(Reliability!B40,0)=3,"Medium",IF(ROUNDUP(Reliability!B40,0)=4,"Low","Very Low"))))))</f>
        <v>Medium</v>
      </c>
      <c r="L42" s="222">
        <f t="shared" si="8"/>
        <v>2.7</v>
      </c>
      <c r="M42" s="223">
        <f>'Impact of the crisis'!N43</f>
        <v>1.9</v>
      </c>
      <c r="N42" s="223">
        <f>'Impact of the crisis'!AB43</f>
        <v>3.1</v>
      </c>
      <c r="O42" s="222">
        <f>'Conditions of people affected'!R43</f>
        <v>1.1499999999999999</v>
      </c>
      <c r="P42" s="223">
        <f>'Conditions of people affected'!K43</f>
        <v>1.3</v>
      </c>
      <c r="Q42" s="223">
        <f>'Conditions of people affected'!Q43</f>
        <v>1</v>
      </c>
      <c r="R42" s="223">
        <f t="shared" si="9"/>
        <v>3.3</v>
      </c>
      <c r="S42" s="223">
        <f>'Complexity of the crisis'!X43</f>
        <v>3.1</v>
      </c>
      <c r="T42" s="223">
        <f>'Complexity of the crisis'!AN43</f>
        <v>3.5</v>
      </c>
      <c r="U42" s="121" t="str">
        <f>VLOOKUP(C42,Lists!$C$3:$E$160,3,FALSE)</f>
        <v>Asia</v>
      </c>
      <c r="V42" s="122">
        <v>44550</v>
      </c>
    </row>
    <row r="43" spans="1:22" x14ac:dyDescent="0.25">
      <c r="A43" s="45" t="str">
        <f>'Crisis Indicator Data'!A41</f>
        <v>Conflict in Jammu and Kashmir</v>
      </c>
      <c r="B43" s="45" t="str">
        <f>Lists!G41</f>
        <v xml:space="preserve">Kashmir conflict </v>
      </c>
      <c r="C43" s="45" t="str">
        <f>'Crisis Indicator Data'!C41</f>
        <v>IND002</v>
      </c>
      <c r="D43" s="45" t="str">
        <f>'Crisis Indicator Data'!D41</f>
        <v>India</v>
      </c>
      <c r="E43" s="45" t="str">
        <f>'Crisis Indicator Data'!E41</f>
        <v>IND</v>
      </c>
      <c r="F43" s="45" t="str">
        <f>'Crisis Indicator Data'!B41</f>
        <v>Conflict</v>
      </c>
      <c r="G43" s="220" t="str">
        <f t="shared" si="5"/>
        <v>x</v>
      </c>
      <c r="H43" s="44" t="str">
        <f t="shared" si="6"/>
        <v>x</v>
      </c>
      <c r="I43" s="114" t="str">
        <f t="shared" si="7"/>
        <v>x</v>
      </c>
      <c r="J43" s="221" t="str">
        <f>INDEX(Trends!$D$3:$D$404,MATCH(C43,Trends!$C$3:$C$404,0))</f>
        <v>-</v>
      </c>
      <c r="K43" s="107" t="str">
        <f>IF(Reliability!B41="x","x",(IF(ROUNDUP(Reliability!B41,0)=1,"Very High",IF(ROUNDUP(Reliability!B41,0)=2,"High",IF(ROUNDUP(Reliability!B41,0)=3,"Medium",IF(ROUNDUP(Reliability!B41,0)=4,"Low","Very Low"))))))</f>
        <v>Very Low</v>
      </c>
      <c r="L43" s="222">
        <f t="shared" si="8"/>
        <v>3.3</v>
      </c>
      <c r="M43" s="223">
        <f>'Impact of the crisis'!N44</f>
        <v>2</v>
      </c>
      <c r="N43" s="223">
        <f>'Impact of the crisis'!AB44</f>
        <v>3.8</v>
      </c>
      <c r="O43" s="222" t="str">
        <f>'Conditions of people affected'!R44</f>
        <v>x</v>
      </c>
      <c r="P43" s="223" t="str">
        <f>'Conditions of people affected'!K44</f>
        <v>x</v>
      </c>
      <c r="Q43" s="223" t="str">
        <f>'Conditions of people affected'!Q44</f>
        <v>x</v>
      </c>
      <c r="R43" s="223">
        <f t="shared" si="9"/>
        <v>2.1</v>
      </c>
      <c r="S43" s="223">
        <f>'Complexity of the crisis'!X44</f>
        <v>3</v>
      </c>
      <c r="T43" s="223">
        <f>'Complexity of the crisis'!AN44</f>
        <v>1</v>
      </c>
      <c r="U43" s="121" t="str">
        <f>VLOOKUP(C43,Lists!$C$3:$E$160,3,FALSE)</f>
        <v>Asia</v>
      </c>
      <c r="V43" s="122">
        <v>44545</v>
      </c>
    </row>
    <row r="44" spans="1:22" x14ac:dyDescent="0.25">
      <c r="A44" s="45" t="str">
        <f>'Crisis Indicator Data'!A42</f>
        <v>Afghan Refugees in Iran</v>
      </c>
      <c r="B44" s="45" t="str">
        <f>Lists!G42</f>
        <v>Afghan Refugees</v>
      </c>
      <c r="C44" s="45" t="str">
        <f>'Crisis Indicator Data'!C42</f>
        <v>IRN004</v>
      </c>
      <c r="D44" s="45" t="str">
        <f>'Crisis Indicator Data'!D42</f>
        <v>Iran</v>
      </c>
      <c r="E44" s="45" t="str">
        <f>'Crisis Indicator Data'!E42</f>
        <v>IRN</v>
      </c>
      <c r="F44" s="45" t="str">
        <f>'Crisis Indicator Data'!B42</f>
        <v>International displacement</v>
      </c>
      <c r="G44" s="220">
        <f t="shared" si="5"/>
        <v>3.5</v>
      </c>
      <c r="H44" s="44">
        <f t="shared" si="6"/>
        <v>4</v>
      </c>
      <c r="I44" s="114" t="str">
        <f t="shared" si="7"/>
        <v>High</v>
      </c>
      <c r="J44" s="221" t="str">
        <f>INDEX(Trends!$D$3:$D$404,MATCH(C44,Trends!$C$3:$C$404,0))</f>
        <v>Increasing</v>
      </c>
      <c r="K44" s="107" t="str">
        <f>IF(Reliability!B42="x","x",(IF(ROUNDUP(Reliability!B42,0)=1,"Very High",IF(ROUNDUP(Reliability!B42,0)=2,"High",IF(ROUNDUP(Reliability!B42,0)=3,"Medium",IF(ROUNDUP(Reliability!B42,0)=4,"Low","Very Low"))))))</f>
        <v>High</v>
      </c>
      <c r="L44" s="222">
        <f t="shared" si="8"/>
        <v>2.8</v>
      </c>
      <c r="M44" s="223">
        <f>'Impact of the crisis'!N45</f>
        <v>2.7</v>
      </c>
      <c r="N44" s="223">
        <f>'Impact of the crisis'!AB45</f>
        <v>2.8</v>
      </c>
      <c r="O44" s="222">
        <f>'Conditions of people affected'!R45</f>
        <v>4.0999999999999996</v>
      </c>
      <c r="P44" s="223">
        <f>'Conditions of people affected'!K45</f>
        <v>4.2</v>
      </c>
      <c r="Q44" s="223">
        <f>'Conditions of people affected'!Q45</f>
        <v>4</v>
      </c>
      <c r="R44" s="223">
        <f t="shared" si="9"/>
        <v>2.9</v>
      </c>
      <c r="S44" s="223">
        <f>'Complexity of the crisis'!X45</f>
        <v>3.3</v>
      </c>
      <c r="T44" s="223">
        <f>'Complexity of the crisis'!AN45</f>
        <v>2.5</v>
      </c>
      <c r="U44" s="121" t="str">
        <f>VLOOKUP(C44,Lists!$C$3:$E$160,3,FALSE)</f>
        <v>Middle east</v>
      </c>
      <c r="V44" s="122">
        <v>44558</v>
      </c>
    </row>
    <row r="45" spans="1:22" x14ac:dyDescent="0.25">
      <c r="A45" s="45" t="str">
        <f>'Crisis Indicator Data'!A43</f>
        <v>Multiple crises in Iraq</v>
      </c>
      <c r="B45" s="45" t="str">
        <f>Lists!G43</f>
        <v>Country level</v>
      </c>
      <c r="C45" s="45" t="str">
        <f>'Crisis Indicator Data'!C43</f>
        <v>IRQ001</v>
      </c>
      <c r="D45" s="45" t="str">
        <f>'Crisis Indicator Data'!D43</f>
        <v>Iraq</v>
      </c>
      <c r="E45" s="45" t="str">
        <f>'Crisis Indicator Data'!E43</f>
        <v>IRQ</v>
      </c>
      <c r="F45" s="45" t="str">
        <f>'Crisis Indicator Data'!B43</f>
        <v>Multiple crises country</v>
      </c>
      <c r="G45" s="220">
        <f t="shared" si="5"/>
        <v>4.3</v>
      </c>
      <c r="H45" s="44">
        <f t="shared" si="6"/>
        <v>5</v>
      </c>
      <c r="I45" s="114" t="str">
        <f t="shared" si="7"/>
        <v>Very High</v>
      </c>
      <c r="J45" s="221" t="str">
        <f>INDEX(Trends!$D$3:$D$404,MATCH(C45,Trends!$C$3:$C$404,0))</f>
        <v>Stable</v>
      </c>
      <c r="K45" s="107" t="str">
        <f>IF(Reliability!B43="x","x",(IF(ROUNDUP(Reliability!B43,0)=1,"Very High",IF(ROUNDUP(Reliability!B43,0)=2,"High",IF(ROUNDUP(Reliability!B43,0)=3,"Medium",IF(ROUNDUP(Reliability!B43,0)=4,"Low","Very Low"))))))</f>
        <v>High</v>
      </c>
      <c r="L45" s="222">
        <f t="shared" si="8"/>
        <v>4.3</v>
      </c>
      <c r="M45" s="223">
        <f>'Impact of the crisis'!N46</f>
        <v>4.9000000000000004</v>
      </c>
      <c r="N45" s="223">
        <f>'Impact of the crisis'!AB46</f>
        <v>3.9</v>
      </c>
      <c r="O45" s="222">
        <f>'Conditions of people affected'!R46</f>
        <v>4.2</v>
      </c>
      <c r="P45" s="223">
        <f>'Conditions of people affected'!K46</f>
        <v>4.4000000000000004</v>
      </c>
      <c r="Q45" s="223">
        <f>'Conditions of people affected'!Q46</f>
        <v>4</v>
      </c>
      <c r="R45" s="223">
        <f t="shared" si="9"/>
        <v>4.5</v>
      </c>
      <c r="S45" s="223">
        <f>'Complexity of the crisis'!X46</f>
        <v>4.4000000000000004</v>
      </c>
      <c r="T45" s="223">
        <f>'Complexity of the crisis'!AN46</f>
        <v>4.5</v>
      </c>
      <c r="U45" s="121" t="str">
        <f>VLOOKUP(C45,Lists!$C$3:$E$160,3,FALSE)</f>
        <v>Middle east</v>
      </c>
      <c r="V45" s="122">
        <v>44559</v>
      </c>
    </row>
    <row r="46" spans="1:22" x14ac:dyDescent="0.25">
      <c r="A46" s="45" t="str">
        <f>'Crisis Indicator Data'!A44</f>
        <v>Conflict  in Iraq</v>
      </c>
      <c r="B46" s="45" t="str">
        <f>Lists!G44</f>
        <v>Conflict</v>
      </c>
      <c r="C46" s="45" t="str">
        <f>'Crisis Indicator Data'!C44</f>
        <v>IRQ002</v>
      </c>
      <c r="D46" s="45" t="str">
        <f>'Crisis Indicator Data'!D44</f>
        <v>Iraq</v>
      </c>
      <c r="E46" s="45" t="str">
        <f>'Crisis Indicator Data'!E44</f>
        <v>IRQ</v>
      </c>
      <c r="F46" s="45" t="str">
        <f>'Crisis Indicator Data'!B44</f>
        <v>Conflict</v>
      </c>
      <c r="G46" s="220">
        <f t="shared" si="5"/>
        <v>4.3</v>
      </c>
      <c r="H46" s="44">
        <f t="shared" si="6"/>
        <v>5</v>
      </c>
      <c r="I46" s="114" t="str">
        <f t="shared" si="7"/>
        <v>Very High</v>
      </c>
      <c r="J46" s="221" t="str">
        <f>INDEX(Trends!$D$3:$D$404,MATCH(C46,Trends!$C$3:$C$404,0))</f>
        <v>Decreasing</v>
      </c>
      <c r="K46" s="107" t="str">
        <f>IF(Reliability!B44="x","x",(IF(ROUNDUP(Reliability!B44,0)=1,"Very High",IF(ROUNDUP(Reliability!B44,0)=2,"High",IF(ROUNDUP(Reliability!B44,0)=3,"Medium",IF(ROUNDUP(Reliability!B44,0)=4,"Low","Very Low"))))))</f>
        <v>High</v>
      </c>
      <c r="L46" s="222">
        <f t="shared" si="8"/>
        <v>4.3</v>
      </c>
      <c r="M46" s="223">
        <f>'Impact of the crisis'!N47</f>
        <v>4.9000000000000004</v>
      </c>
      <c r="N46" s="223">
        <f>'Impact of the crisis'!AB47</f>
        <v>3.9</v>
      </c>
      <c r="O46" s="222">
        <f>'Conditions of people affected'!R47</f>
        <v>4.2</v>
      </c>
      <c r="P46" s="223">
        <f>'Conditions of people affected'!K47</f>
        <v>4.4000000000000004</v>
      </c>
      <c r="Q46" s="223">
        <f>'Conditions of people affected'!Q47</f>
        <v>4</v>
      </c>
      <c r="R46" s="223">
        <f t="shared" si="9"/>
        <v>4.5</v>
      </c>
      <c r="S46" s="223">
        <f>'Complexity of the crisis'!X47</f>
        <v>4.4000000000000004</v>
      </c>
      <c r="T46" s="223">
        <f>'Complexity of the crisis'!AN47</f>
        <v>4.5</v>
      </c>
      <c r="U46" s="121" t="str">
        <f>VLOOKUP(C46,Lists!$C$3:$E$160,3,FALSE)</f>
        <v>Middle east</v>
      </c>
      <c r="V46" s="122">
        <v>44559</v>
      </c>
    </row>
    <row r="47" spans="1:22" x14ac:dyDescent="0.25">
      <c r="A47" s="45" t="str">
        <f>'Crisis Indicator Data'!A45</f>
        <v>Syrian and Palestinian refugees in iraq</v>
      </c>
      <c r="B47" s="45" t="str">
        <f>Lists!G45</f>
        <v>Syrian Refugees</v>
      </c>
      <c r="C47" s="45" t="str">
        <f>'Crisis Indicator Data'!C45</f>
        <v>IRQ003</v>
      </c>
      <c r="D47" s="45" t="str">
        <f>'Crisis Indicator Data'!D45</f>
        <v>Iraq</v>
      </c>
      <c r="E47" s="45" t="str">
        <f>'Crisis Indicator Data'!E45</f>
        <v>IRQ</v>
      </c>
      <c r="F47" s="45" t="str">
        <f>'Crisis Indicator Data'!B45</f>
        <v>International displacement</v>
      </c>
      <c r="G47" s="220">
        <f t="shared" si="5"/>
        <v>3</v>
      </c>
      <c r="H47" s="44">
        <f t="shared" si="6"/>
        <v>3</v>
      </c>
      <c r="I47" s="114" t="str">
        <f t="shared" si="7"/>
        <v>Medium</v>
      </c>
      <c r="J47" s="221" t="str">
        <f>INDEX(Trends!$D$3:$D$404,MATCH(C47,Trends!$C$3:$C$404,0))</f>
        <v>Stable</v>
      </c>
      <c r="K47" s="107" t="str">
        <f>IF(Reliability!B45="x","x",(IF(ROUNDUP(Reliability!B45,0)=1,"Very High",IF(ROUNDUP(Reliability!B45,0)=2,"High",IF(ROUNDUP(Reliability!B45,0)=3,"Medium",IF(ROUNDUP(Reliability!B45,0)=4,"Low","Very Low"))))))</f>
        <v>High</v>
      </c>
      <c r="L47" s="222">
        <f t="shared" si="8"/>
        <v>1.8</v>
      </c>
      <c r="M47" s="223">
        <f>'Impact of the crisis'!N48</f>
        <v>1.5</v>
      </c>
      <c r="N47" s="223">
        <f>'Impact of the crisis'!AB48</f>
        <v>2</v>
      </c>
      <c r="O47" s="222">
        <f>'Conditions of people affected'!R48</f>
        <v>2.9</v>
      </c>
      <c r="P47" s="223">
        <f>'Conditions of people affected'!K48</f>
        <v>2.8</v>
      </c>
      <c r="Q47" s="223">
        <f>'Conditions of people affected'!Q48</f>
        <v>3</v>
      </c>
      <c r="R47" s="223">
        <f t="shared" si="9"/>
        <v>4</v>
      </c>
      <c r="S47" s="223">
        <f>'Complexity of the crisis'!X48</f>
        <v>4.4000000000000004</v>
      </c>
      <c r="T47" s="223">
        <f>'Complexity of the crisis'!AN48</f>
        <v>3.5</v>
      </c>
      <c r="U47" s="121" t="str">
        <f>VLOOKUP(C47,Lists!$C$3:$E$160,3,FALSE)</f>
        <v>Middle east</v>
      </c>
      <c r="V47" s="122">
        <v>44559</v>
      </c>
    </row>
    <row r="48" spans="1:22" x14ac:dyDescent="0.25">
      <c r="A48" s="45" t="str">
        <f>'Crisis Indicator Data'!A46</f>
        <v>Mixed migration flows in Italy</v>
      </c>
      <c r="B48" s="45" t="str">
        <f>Lists!G46</f>
        <v>Mixed Migration</v>
      </c>
      <c r="C48" s="45" t="str">
        <f>'Crisis Indicator Data'!C46</f>
        <v>ITA002</v>
      </c>
      <c r="D48" s="45" t="str">
        <f>'Crisis Indicator Data'!D46</f>
        <v>Italy</v>
      </c>
      <c r="E48" s="45" t="str">
        <f>'Crisis Indicator Data'!E46</f>
        <v>ITA</v>
      </c>
      <c r="F48" s="45" t="str">
        <f>'Crisis Indicator Data'!B46</f>
        <v>International displacement</v>
      </c>
      <c r="G48" s="220">
        <f t="shared" si="5"/>
        <v>1.9</v>
      </c>
      <c r="H48" s="44">
        <f t="shared" si="6"/>
        <v>2</v>
      </c>
      <c r="I48" s="114" t="str">
        <f t="shared" si="7"/>
        <v>Low</v>
      </c>
      <c r="J48" s="221" t="str">
        <f>INDEX(Trends!$D$3:$D$404,MATCH(C48,Trends!$C$3:$C$404,0))</f>
        <v>Stable</v>
      </c>
      <c r="K48" s="107" t="str">
        <f>IF(Reliability!B46="x","x",(IF(ROUNDUP(Reliability!B46,0)=1,"Very High",IF(ROUNDUP(Reliability!B46,0)=2,"High",IF(ROUNDUP(Reliability!B46,0)=3,"Medium",IF(ROUNDUP(Reliability!B46,0)=4,"Low","Very Low"))))))</f>
        <v>High</v>
      </c>
      <c r="L48" s="222">
        <f t="shared" si="8"/>
        <v>2.7</v>
      </c>
      <c r="M48" s="223">
        <f>'Impact of the crisis'!N49</f>
        <v>1.7</v>
      </c>
      <c r="N48" s="223">
        <f>'Impact of the crisis'!AB49</f>
        <v>3.1</v>
      </c>
      <c r="O48" s="222">
        <f>'Conditions of people affected'!R49</f>
        <v>1.6</v>
      </c>
      <c r="P48" s="223">
        <f>'Conditions of people affected'!K49</f>
        <v>2.2000000000000002</v>
      </c>
      <c r="Q48" s="223">
        <f>'Conditions of people affected'!Q49</f>
        <v>1</v>
      </c>
      <c r="R48" s="223">
        <f t="shared" si="9"/>
        <v>1.5</v>
      </c>
      <c r="S48" s="223">
        <f>'Complexity of the crisis'!X49</f>
        <v>1.5</v>
      </c>
      <c r="T48" s="223">
        <f>'Complexity of the crisis'!AN49</f>
        <v>1.5</v>
      </c>
      <c r="U48" s="121" t="str">
        <f>VLOOKUP(C48,Lists!$C$3:$E$160,3,FALSE)</f>
        <v>Europe</v>
      </c>
      <c r="V48" s="122">
        <v>44494</v>
      </c>
    </row>
    <row r="49" spans="1:22" x14ac:dyDescent="0.25">
      <c r="A49" s="45" t="str">
        <f>'Crisis Indicator Data'!A47</f>
        <v>Syrian refugees in Jordan</v>
      </c>
      <c r="B49" s="45" t="str">
        <f>Lists!G47</f>
        <v>Syrian refugees</v>
      </c>
      <c r="C49" s="45" t="str">
        <f>'Crisis Indicator Data'!C47</f>
        <v>JOR002</v>
      </c>
      <c r="D49" s="45" t="str">
        <f>'Crisis Indicator Data'!D47</f>
        <v>Jordan</v>
      </c>
      <c r="E49" s="45" t="str">
        <f>'Crisis Indicator Data'!E47</f>
        <v>JOR</v>
      </c>
      <c r="F49" s="45" t="str">
        <f>'Crisis Indicator Data'!B47</f>
        <v>International displacement</v>
      </c>
      <c r="G49" s="220">
        <f t="shared" si="5"/>
        <v>2.7</v>
      </c>
      <c r="H49" s="44">
        <f t="shared" si="6"/>
        <v>3</v>
      </c>
      <c r="I49" s="114" t="str">
        <f t="shared" si="7"/>
        <v>Medium</v>
      </c>
      <c r="J49" s="221" t="str">
        <f>INDEX(Trends!$D$3:$D$404,MATCH(C49,Trends!$C$3:$C$404,0))</f>
        <v>Decreasing</v>
      </c>
      <c r="K49" s="107" t="str">
        <f>IF(Reliability!B47="x","x",(IF(ROUNDUP(Reliability!B47,0)=1,"Very High",IF(ROUNDUP(Reliability!B47,0)=2,"High",IF(ROUNDUP(Reliability!B47,0)=3,"Medium",IF(ROUNDUP(Reliability!B47,0)=4,"Low","Very Low"))))))</f>
        <v>High</v>
      </c>
      <c r="L49" s="222">
        <f t="shared" si="8"/>
        <v>2.7</v>
      </c>
      <c r="M49" s="223">
        <f>'Impact of the crisis'!N50</f>
        <v>3</v>
      </c>
      <c r="N49" s="223">
        <f>'Impact of the crisis'!AB50</f>
        <v>2.6</v>
      </c>
      <c r="O49" s="222">
        <f>'Conditions of people affected'!R50</f>
        <v>3.05</v>
      </c>
      <c r="P49" s="223">
        <f>'Conditions of people affected'!K50</f>
        <v>3.1</v>
      </c>
      <c r="Q49" s="223">
        <f>'Conditions of people affected'!Q50</f>
        <v>3</v>
      </c>
      <c r="R49" s="223">
        <f t="shared" si="9"/>
        <v>2.2999999999999998</v>
      </c>
      <c r="S49" s="223">
        <f>'Complexity of the crisis'!X50</f>
        <v>3</v>
      </c>
      <c r="T49" s="223">
        <f>'Complexity of the crisis'!AN50</f>
        <v>1.5</v>
      </c>
      <c r="U49" s="121" t="str">
        <f>VLOOKUP(C49,Lists!$C$3:$E$160,3,FALSE)</f>
        <v>Middle east</v>
      </c>
      <c r="V49" s="122">
        <v>44559</v>
      </c>
    </row>
    <row r="50" spans="1:22" x14ac:dyDescent="0.25">
      <c r="A50" s="45" t="str">
        <f>'Crisis Indicator Data'!A48</f>
        <v xml:space="preserve">Multiple crisis in Kenya </v>
      </c>
      <c r="B50" s="45" t="str">
        <f>Lists!G48</f>
        <v xml:space="preserve">Country level </v>
      </c>
      <c r="C50" s="45" t="str">
        <f>'Crisis Indicator Data'!C48</f>
        <v>KEN001</v>
      </c>
      <c r="D50" s="45" t="str">
        <f>'Crisis Indicator Data'!D48</f>
        <v>Kenya</v>
      </c>
      <c r="E50" s="45" t="str">
        <f>'Crisis Indicator Data'!E48</f>
        <v>KEN</v>
      </c>
      <c r="F50" s="45" t="str">
        <f>'Crisis Indicator Data'!B48</f>
        <v>Multiple crises country</v>
      </c>
      <c r="G50" s="220">
        <f t="shared" si="5"/>
        <v>3.3</v>
      </c>
      <c r="H50" s="44">
        <f t="shared" si="6"/>
        <v>4</v>
      </c>
      <c r="I50" s="114" t="str">
        <f t="shared" si="7"/>
        <v>High</v>
      </c>
      <c r="J50" s="221" t="str">
        <f>INDEX(Trends!$D$3:$D$404,MATCH(C50,Trends!$C$3:$C$404,0))</f>
        <v>Increasing</v>
      </c>
      <c r="K50" s="107" t="str">
        <f>IF(Reliability!B48="x","x",(IF(ROUNDUP(Reliability!B48,0)=1,"Very High",IF(ROUNDUP(Reliability!B48,0)=2,"High",IF(ROUNDUP(Reliability!B48,0)=3,"Medium",IF(ROUNDUP(Reliability!B48,0)=4,"Low","Very Low"))))))</f>
        <v>High</v>
      </c>
      <c r="L50" s="222">
        <f t="shared" si="8"/>
        <v>3.1</v>
      </c>
      <c r="M50" s="223">
        <f>'Impact of the crisis'!N51</f>
        <v>3.8</v>
      </c>
      <c r="N50" s="223">
        <f>'Impact of the crisis'!AB51</f>
        <v>2.6</v>
      </c>
      <c r="O50" s="222">
        <f>'Conditions of people affected'!R51</f>
        <v>3.6</v>
      </c>
      <c r="P50" s="223">
        <f>'Conditions of people affected'!K51</f>
        <v>4.2</v>
      </c>
      <c r="Q50" s="223">
        <f>'Conditions of people affected'!Q51</f>
        <v>3</v>
      </c>
      <c r="R50" s="223">
        <f t="shared" si="9"/>
        <v>3.1</v>
      </c>
      <c r="S50" s="223">
        <f>'Complexity of the crisis'!X51</f>
        <v>3.6</v>
      </c>
      <c r="T50" s="223">
        <f>'Complexity of the crisis'!AN51</f>
        <v>2.5</v>
      </c>
      <c r="U50" s="121" t="str">
        <f>VLOOKUP(C50,Lists!$C$3:$E$160,3,FALSE)</f>
        <v>Africa</v>
      </c>
      <c r="V50" s="122">
        <v>44547</v>
      </c>
    </row>
    <row r="51" spans="1:22" ht="14.1" customHeight="1" x14ac:dyDescent="0.25">
      <c r="A51" s="45" t="str">
        <f>'Crisis Indicator Data'!A49</f>
        <v>Refugee situation in Kenya</v>
      </c>
      <c r="B51" s="45" t="str">
        <f>Lists!G49</f>
        <v>Refugee situation</v>
      </c>
      <c r="C51" s="45" t="str">
        <f>'Crisis Indicator Data'!C49</f>
        <v>KEN002</v>
      </c>
      <c r="D51" s="45" t="str">
        <f>'Crisis Indicator Data'!D49</f>
        <v>Kenya</v>
      </c>
      <c r="E51" s="45" t="str">
        <f>'Crisis Indicator Data'!E49</f>
        <v>KEN</v>
      </c>
      <c r="F51" s="45" t="str">
        <f>'Crisis Indicator Data'!B49</f>
        <v>International displacement</v>
      </c>
      <c r="G51" s="220">
        <f t="shared" si="5"/>
        <v>2.8</v>
      </c>
      <c r="H51" s="44">
        <f t="shared" si="6"/>
        <v>3</v>
      </c>
      <c r="I51" s="114" t="str">
        <f t="shared" si="7"/>
        <v>Medium</v>
      </c>
      <c r="J51" s="221" t="str">
        <f>INDEX(Trends!$D$3:$D$404,MATCH(C51,Trends!$C$3:$C$404,0))</f>
        <v>Decreasing</v>
      </c>
      <c r="K51" s="107" t="str">
        <f>IF(Reliability!B49="x","x",(IF(ROUNDUP(Reliability!B49,0)=1,"Very High",IF(ROUNDUP(Reliability!B49,0)=2,"High",IF(ROUNDUP(Reliability!B49,0)=3,"Medium",IF(ROUNDUP(Reliability!B49,0)=4,"Low","Very Low"))))))</f>
        <v>High</v>
      </c>
      <c r="L51" s="222">
        <f t="shared" si="8"/>
        <v>2.1</v>
      </c>
      <c r="M51" s="223">
        <f>'Impact of the crisis'!N52</f>
        <v>0.8</v>
      </c>
      <c r="N51" s="223">
        <f>'Impact of the crisis'!AB52</f>
        <v>2.6</v>
      </c>
      <c r="O51" s="222">
        <f>'Conditions of people affected'!R52</f>
        <v>2.95</v>
      </c>
      <c r="P51" s="223">
        <f>'Conditions of people affected'!K52</f>
        <v>2.9</v>
      </c>
      <c r="Q51" s="223">
        <f>'Conditions of people affected'!Q52</f>
        <v>3</v>
      </c>
      <c r="R51" s="223">
        <f t="shared" si="9"/>
        <v>2.9</v>
      </c>
      <c r="S51" s="223">
        <f>'Complexity of the crisis'!X52</f>
        <v>3.6</v>
      </c>
      <c r="T51" s="223">
        <f>'Complexity of the crisis'!AN52</f>
        <v>2</v>
      </c>
      <c r="U51" s="121" t="str">
        <f>VLOOKUP(C51,Lists!$C$3:$E$160,3,FALSE)</f>
        <v>Africa</v>
      </c>
      <c r="V51" s="122">
        <v>44547</v>
      </c>
    </row>
    <row r="52" spans="1:22" ht="14.1" customHeight="1" x14ac:dyDescent="0.25">
      <c r="A52" s="45" t="str">
        <f>'Crisis Indicator Data'!A50</f>
        <v>Drought in Kenya</v>
      </c>
      <c r="B52" s="45" t="str">
        <f>Lists!G50</f>
        <v>Drought</v>
      </c>
      <c r="C52" s="45" t="str">
        <f>'Crisis Indicator Data'!C50</f>
        <v>KEN003</v>
      </c>
      <c r="D52" s="45" t="str">
        <f>'Crisis Indicator Data'!D50</f>
        <v>Kenya</v>
      </c>
      <c r="E52" s="45" t="str">
        <f>'Crisis Indicator Data'!E50</f>
        <v>KEN</v>
      </c>
      <c r="F52" s="45" t="str">
        <f>'Crisis Indicator Data'!B50</f>
        <v>Drought</v>
      </c>
      <c r="G52" s="220">
        <f t="shared" si="5"/>
        <v>3.1</v>
      </c>
      <c r="H52" s="44">
        <f t="shared" si="6"/>
        <v>4</v>
      </c>
      <c r="I52" s="114" t="str">
        <f t="shared" si="7"/>
        <v>High</v>
      </c>
      <c r="J52" s="221" t="str">
        <f>INDEX(Trends!$D$3:$D$404,MATCH(C52,Trends!$C$3:$C$404,0))</f>
        <v>Increasing</v>
      </c>
      <c r="K52" s="107" t="str">
        <f>IF(Reliability!B50="x","x",(IF(ROUNDUP(Reliability!B50,0)=1,"Very High",IF(ROUNDUP(Reliability!B50,0)=2,"High",IF(ROUNDUP(Reliability!B50,0)=3,"Medium",IF(ROUNDUP(Reliability!B50,0)=4,"Low","Very Low"))))))</f>
        <v>Medium</v>
      </c>
      <c r="L52" s="222">
        <f t="shared" si="8"/>
        <v>2.2000000000000002</v>
      </c>
      <c r="M52" s="223">
        <f>'Impact of the crisis'!N53</f>
        <v>3.8</v>
      </c>
      <c r="N52" s="223">
        <f>'Impact of the crisis'!AB53</f>
        <v>1.1000000000000001</v>
      </c>
      <c r="O52" s="222">
        <f>'Conditions of people affected'!R53</f>
        <v>3.55</v>
      </c>
      <c r="P52" s="223">
        <f>'Conditions of people affected'!K53</f>
        <v>4.0999999999999996</v>
      </c>
      <c r="Q52" s="223">
        <f>'Conditions of people affected'!Q53</f>
        <v>3</v>
      </c>
      <c r="R52" s="223">
        <f t="shared" si="9"/>
        <v>2.9</v>
      </c>
      <c r="S52" s="223">
        <f>'Complexity of the crisis'!X53</f>
        <v>3.6</v>
      </c>
      <c r="T52" s="223">
        <f>'Complexity of the crisis'!AN53</f>
        <v>2</v>
      </c>
      <c r="U52" s="121" t="str">
        <f>VLOOKUP(C52,Lists!$C$3:$E$160,3,FALSE)</f>
        <v>Africa</v>
      </c>
      <c r="V52" s="122">
        <v>44547</v>
      </c>
    </row>
    <row r="53" spans="1:22" x14ac:dyDescent="0.25">
      <c r="A53" s="45" t="str">
        <f>'Crisis Indicator Data'!A51</f>
        <v>Syrian refugees in Lebanon</v>
      </c>
      <c r="B53" s="45" t="str">
        <f>Lists!G51</f>
        <v>Syrian refugees</v>
      </c>
      <c r="C53" s="45" t="str">
        <f>'Crisis Indicator Data'!C51</f>
        <v>LBN002</v>
      </c>
      <c r="D53" s="45" t="str">
        <f>'Crisis Indicator Data'!D51</f>
        <v>Lebanon</v>
      </c>
      <c r="E53" s="45" t="str">
        <f>'Crisis Indicator Data'!E51</f>
        <v>LBN</v>
      </c>
      <c r="F53" s="45" t="str">
        <f>'Crisis Indicator Data'!B51</f>
        <v>International displacement</v>
      </c>
      <c r="G53" s="220">
        <f t="shared" si="5"/>
        <v>3.4</v>
      </c>
      <c r="H53" s="44">
        <f t="shared" si="6"/>
        <v>4</v>
      </c>
      <c r="I53" s="114" t="str">
        <f t="shared" si="7"/>
        <v>High</v>
      </c>
      <c r="J53" s="221" t="str">
        <f>INDEX(Trends!$D$3:$D$404,MATCH(C53,Trends!$C$3:$C$404,0))</f>
        <v>Decreasing</v>
      </c>
      <c r="K53" s="107" t="str">
        <f>IF(Reliability!B51="x","x",(IF(ROUNDUP(Reliability!B51,0)=1,"Very High",IF(ROUNDUP(Reliability!B51,0)=2,"High",IF(ROUNDUP(Reliability!B51,0)=3,"Medium",IF(ROUNDUP(Reliability!B51,0)=4,"Low","Very Low"))))))</f>
        <v>High</v>
      </c>
      <c r="L53" s="222">
        <f t="shared" si="8"/>
        <v>3.2</v>
      </c>
      <c r="M53" s="223">
        <f>'Impact of the crisis'!N54</f>
        <v>3.6</v>
      </c>
      <c r="N53" s="223">
        <f>'Impact of the crisis'!AB54</f>
        <v>3</v>
      </c>
      <c r="O53" s="222">
        <f>'Conditions of people affected'!R54</f>
        <v>3.8</v>
      </c>
      <c r="P53" s="223">
        <f>'Conditions of people affected'!K54</f>
        <v>3.6</v>
      </c>
      <c r="Q53" s="223">
        <f>'Conditions of people affected'!Q54</f>
        <v>4</v>
      </c>
      <c r="R53" s="223">
        <f t="shared" si="9"/>
        <v>2.9</v>
      </c>
      <c r="S53" s="223">
        <f>'Complexity of the crisis'!X54</f>
        <v>3.3</v>
      </c>
      <c r="T53" s="223">
        <f>'Complexity of the crisis'!AN54</f>
        <v>2.5</v>
      </c>
      <c r="U53" s="121" t="str">
        <f>VLOOKUP(C53,Lists!$C$3:$E$160,3,FALSE)</f>
        <v>Middle east</v>
      </c>
      <c r="V53" s="122">
        <v>44559</v>
      </c>
    </row>
    <row r="54" spans="1:22" x14ac:dyDescent="0.25">
      <c r="A54" s="45" t="str">
        <f>'Crisis Indicator Data'!A52</f>
        <v>Socioeconomic crisis in Lebanon</v>
      </c>
      <c r="B54" s="45" t="str">
        <f>Lists!G52</f>
        <v>Socioeconomic crisis</v>
      </c>
      <c r="C54" s="45" t="str">
        <f>'Crisis Indicator Data'!C52</f>
        <v>LBN004</v>
      </c>
      <c r="D54" s="45" t="str">
        <f>'Crisis Indicator Data'!D52</f>
        <v>Lebanon</v>
      </c>
      <c r="E54" s="45" t="str">
        <f>'Crisis Indicator Data'!E52</f>
        <v>LBN</v>
      </c>
      <c r="F54" s="45" t="str">
        <f>'Crisis Indicator Data'!B52</f>
        <v>Political and economic crisis</v>
      </c>
      <c r="G54" s="220">
        <f t="shared" si="5"/>
        <v>3.6</v>
      </c>
      <c r="H54" s="44">
        <f t="shared" si="6"/>
        <v>4</v>
      </c>
      <c r="I54" s="114" t="str">
        <f t="shared" si="7"/>
        <v>High</v>
      </c>
      <c r="J54" s="221" t="str">
        <f>INDEX(Trends!$D$3:$D$404,MATCH(C54,Trends!$C$3:$C$404,0))</f>
        <v>Stable</v>
      </c>
      <c r="K54" s="107" t="str">
        <f>IF(Reliability!B52="x","x",(IF(ROUNDUP(Reliability!B52,0)=1,"Very High",IF(ROUNDUP(Reliability!B52,0)=2,"High",IF(ROUNDUP(Reliability!B52,0)=3,"Medium",IF(ROUNDUP(Reliability!B52,0)=4,"Low","Very Low"))))))</f>
        <v>Medium</v>
      </c>
      <c r="L54" s="222">
        <f t="shared" si="8"/>
        <v>2.9</v>
      </c>
      <c r="M54" s="223">
        <f>'Impact of the crisis'!N55</f>
        <v>3.6</v>
      </c>
      <c r="N54" s="223">
        <f>'Impact of the crisis'!AB55</f>
        <v>2.5</v>
      </c>
      <c r="O54" s="222">
        <f>'Conditions of people affected'!R55</f>
        <v>4.0999999999999996</v>
      </c>
      <c r="P54" s="223">
        <f>'Conditions of people affected'!K55</f>
        <v>4.2</v>
      </c>
      <c r="Q54" s="223">
        <f>'Conditions of people affected'!Q55</f>
        <v>4</v>
      </c>
      <c r="R54" s="223">
        <f t="shared" si="9"/>
        <v>3.2</v>
      </c>
      <c r="S54" s="223">
        <f>'Complexity of the crisis'!X55</f>
        <v>3.3</v>
      </c>
      <c r="T54" s="223">
        <f>'Complexity of the crisis'!AN55</f>
        <v>3</v>
      </c>
      <c r="U54" s="121" t="str">
        <f>VLOOKUP(C54,Lists!$C$3:$E$160,3,FALSE)</f>
        <v>Middle east</v>
      </c>
      <c r="V54" s="122">
        <v>44559</v>
      </c>
    </row>
    <row r="55" spans="1:22" x14ac:dyDescent="0.25">
      <c r="A55" s="45" t="str">
        <f>'Crisis Indicator Data'!A53</f>
        <v>Complex crisis in Libya</v>
      </c>
      <c r="B55" s="45" t="str">
        <f>Lists!G53</f>
        <v>Complex crisis</v>
      </c>
      <c r="C55" s="45" t="str">
        <f>'Crisis Indicator Data'!C53</f>
        <v>LBY001</v>
      </c>
      <c r="D55" s="45" t="str">
        <f>'Crisis Indicator Data'!D53</f>
        <v>Libya</v>
      </c>
      <c r="E55" s="45" t="str">
        <f>'Crisis Indicator Data'!E53</f>
        <v>LBY</v>
      </c>
      <c r="F55" s="45" t="str">
        <f>'Crisis Indicator Data'!B53</f>
        <v>Multiple crises country</v>
      </c>
      <c r="G55" s="220">
        <f t="shared" si="5"/>
        <v>3.9</v>
      </c>
      <c r="H55" s="44">
        <f t="shared" si="6"/>
        <v>4</v>
      </c>
      <c r="I55" s="114" t="str">
        <f t="shared" si="7"/>
        <v>High</v>
      </c>
      <c r="J55" s="221" t="str">
        <f>INDEX(Trends!$D$3:$D$404,MATCH(C55,Trends!$C$3:$C$404,0))</f>
        <v>Stable</v>
      </c>
      <c r="K55" s="107" t="str">
        <f>IF(Reliability!B53="x","x",(IF(ROUNDUP(Reliability!B53,0)=1,"Very High",IF(ROUNDUP(Reliability!B53,0)=2,"High",IF(ROUNDUP(Reliability!B53,0)=3,"Medium",IF(ROUNDUP(Reliability!B53,0)=4,"Low","Very Low"))))))</f>
        <v>High</v>
      </c>
      <c r="L55" s="222">
        <f t="shared" si="8"/>
        <v>4</v>
      </c>
      <c r="M55" s="223">
        <f>'Impact of the crisis'!N56</f>
        <v>4.5999999999999996</v>
      </c>
      <c r="N55" s="223">
        <f>'Impact of the crisis'!AB56</f>
        <v>3.7</v>
      </c>
      <c r="O55" s="222">
        <f>'Conditions of people affected'!R56</f>
        <v>3.75</v>
      </c>
      <c r="P55" s="223">
        <f>'Conditions of people affected'!K56</f>
        <v>3.5</v>
      </c>
      <c r="Q55" s="223">
        <f>'Conditions of people affected'!Q56</f>
        <v>4</v>
      </c>
      <c r="R55" s="223">
        <f t="shared" si="9"/>
        <v>4.2</v>
      </c>
      <c r="S55" s="223">
        <f>'Complexity of the crisis'!X56</f>
        <v>4.4000000000000004</v>
      </c>
      <c r="T55" s="223">
        <f>'Complexity of the crisis'!AN56</f>
        <v>4</v>
      </c>
      <c r="U55" s="121" t="str">
        <f>VLOOKUP(C55,Lists!$C$3:$E$160,3,FALSE)</f>
        <v>Africa</v>
      </c>
      <c r="V55" s="122">
        <v>44496</v>
      </c>
    </row>
    <row r="56" spans="1:22" x14ac:dyDescent="0.25">
      <c r="A56" s="45" t="str">
        <f>'Crisis Indicator Data'!A54</f>
        <v>Mixed migration flows in Libya</v>
      </c>
      <c r="B56" s="45" t="str">
        <f>Lists!G54</f>
        <v>Mixed Migration</v>
      </c>
      <c r="C56" s="45" t="str">
        <f>'Crisis Indicator Data'!C54</f>
        <v>LBY002</v>
      </c>
      <c r="D56" s="45" t="str">
        <f>'Crisis Indicator Data'!D54</f>
        <v>Libya</v>
      </c>
      <c r="E56" s="45" t="str">
        <f>'Crisis Indicator Data'!E54</f>
        <v>LBY</v>
      </c>
      <c r="F56" s="45" t="str">
        <f>'Crisis Indicator Data'!B54</f>
        <v>International displacement</v>
      </c>
      <c r="G56" s="220">
        <f t="shared" si="5"/>
        <v>3.1</v>
      </c>
      <c r="H56" s="44">
        <f t="shared" si="6"/>
        <v>4</v>
      </c>
      <c r="I56" s="114" t="str">
        <f t="shared" si="7"/>
        <v>High</v>
      </c>
      <c r="J56" s="221" t="str">
        <f>INDEX(Trends!$D$3:$D$404,MATCH(C56,Trends!$C$3:$C$404,0))</f>
        <v>Increasing</v>
      </c>
      <c r="K56" s="107" t="str">
        <f>IF(Reliability!B54="x","x",(IF(ROUNDUP(Reliability!B54,0)=1,"Very High",IF(ROUNDUP(Reliability!B54,0)=2,"High",IF(ROUNDUP(Reliability!B54,0)=3,"Medium",IF(ROUNDUP(Reliability!B54,0)=4,"Low","Very Low"))))))</f>
        <v>High</v>
      </c>
      <c r="L56" s="222">
        <f t="shared" si="8"/>
        <v>3.9</v>
      </c>
      <c r="M56" s="223">
        <f>'Impact of the crisis'!N57</f>
        <v>4.5999999999999996</v>
      </c>
      <c r="N56" s="223">
        <f>'Impact of the crisis'!AB57</f>
        <v>3.4</v>
      </c>
      <c r="O56" s="222">
        <f>'Conditions of people affected'!R57</f>
        <v>2.2999999999999998</v>
      </c>
      <c r="P56" s="223">
        <f>'Conditions of people affected'!K57</f>
        <v>2.6</v>
      </c>
      <c r="Q56" s="223">
        <f>'Conditions of people affected'!Q57</f>
        <v>2</v>
      </c>
      <c r="R56" s="223">
        <f t="shared" si="9"/>
        <v>3.6</v>
      </c>
      <c r="S56" s="223">
        <f>'Complexity of the crisis'!X57</f>
        <v>4.4000000000000004</v>
      </c>
      <c r="T56" s="223">
        <f>'Complexity of the crisis'!AN57</f>
        <v>2.5</v>
      </c>
      <c r="U56" s="121" t="str">
        <f>VLOOKUP(C56,Lists!$C$3:$E$160,3,FALSE)</f>
        <v>Africa</v>
      </c>
      <c r="V56" s="122">
        <v>44496</v>
      </c>
    </row>
    <row r="57" spans="1:22" x14ac:dyDescent="0.25">
      <c r="A57" s="45" t="str">
        <f>'Crisis Indicator Data'!A55</f>
        <v>Drought in Lesotho</v>
      </c>
      <c r="B57" s="45" t="str">
        <f>Lists!G55</f>
        <v>Drought</v>
      </c>
      <c r="C57" s="45" t="str">
        <f>'Crisis Indicator Data'!C55</f>
        <v>LSO002</v>
      </c>
      <c r="D57" s="45" t="str">
        <f>'Crisis Indicator Data'!D55</f>
        <v>Lesotho</v>
      </c>
      <c r="E57" s="45" t="str">
        <f>'Crisis Indicator Data'!E55</f>
        <v>LSO</v>
      </c>
      <c r="F57" s="45" t="str">
        <f>'Crisis Indicator Data'!B55</f>
        <v>Drought</v>
      </c>
      <c r="G57" s="220">
        <f t="shared" si="5"/>
        <v>2.2000000000000002</v>
      </c>
      <c r="H57" s="44">
        <f t="shared" si="6"/>
        <v>3</v>
      </c>
      <c r="I57" s="114" t="str">
        <f t="shared" si="7"/>
        <v>Medium</v>
      </c>
      <c r="J57" s="221" t="str">
        <f>INDEX(Trends!$D$3:$D$404,MATCH(C57,Trends!$C$3:$C$404,0))</f>
        <v>Decreasing</v>
      </c>
      <c r="K57" s="107" t="str">
        <f>IF(Reliability!B55="x","x",(IF(ROUNDUP(Reliability!B55,0)=1,"Very High",IF(ROUNDUP(Reliability!B55,0)=2,"High",IF(ROUNDUP(Reliability!B55,0)=3,"Medium",IF(ROUNDUP(Reliability!B55,0)=4,"Low","Very Low"))))))</f>
        <v>Very High</v>
      </c>
      <c r="L57" s="222">
        <f t="shared" si="8"/>
        <v>2.1</v>
      </c>
      <c r="M57" s="223">
        <f>'Impact of the crisis'!N58</f>
        <v>3</v>
      </c>
      <c r="N57" s="223">
        <f>'Impact of the crisis'!AB58</f>
        <v>1.5</v>
      </c>
      <c r="O57" s="222">
        <f>'Conditions of people affected'!R58</f>
        <v>2.75</v>
      </c>
      <c r="P57" s="223">
        <f>'Conditions of people affected'!K58</f>
        <v>2.5</v>
      </c>
      <c r="Q57" s="223">
        <f>'Conditions of people affected'!Q58</f>
        <v>3</v>
      </c>
      <c r="R57" s="223">
        <f t="shared" si="9"/>
        <v>1.3</v>
      </c>
      <c r="S57" s="223">
        <f>'Complexity of the crisis'!X58</f>
        <v>1.6</v>
      </c>
      <c r="T57" s="223">
        <f>'Complexity of the crisis'!AN58</f>
        <v>1</v>
      </c>
      <c r="U57" s="121" t="str">
        <f>VLOOKUP(C57,Lists!$C$3:$E$160,3,FALSE)</f>
        <v>Africa</v>
      </c>
      <c r="V57" s="122">
        <v>44557</v>
      </c>
    </row>
    <row r="58" spans="1:22" x14ac:dyDescent="0.25">
      <c r="A58" s="45" t="str">
        <f>'Crisis Indicator Data'!A56</f>
        <v>Mixed migration flows in Morocco</v>
      </c>
      <c r="B58" s="45" t="str">
        <f>Lists!G56</f>
        <v>Mixed Migration</v>
      </c>
      <c r="C58" s="45" t="str">
        <f>'Crisis Indicator Data'!C56</f>
        <v>MAR002</v>
      </c>
      <c r="D58" s="45" t="str">
        <f>'Crisis Indicator Data'!D56</f>
        <v>Morocco</v>
      </c>
      <c r="E58" s="45" t="str">
        <f>'Crisis Indicator Data'!E56</f>
        <v>MAR</v>
      </c>
      <c r="F58" s="45" t="str">
        <f>'Crisis Indicator Data'!B56</f>
        <v>International displacement</v>
      </c>
      <c r="G58" s="220" t="str">
        <f t="shared" si="5"/>
        <v>x</v>
      </c>
      <c r="H58" s="44" t="str">
        <f t="shared" si="6"/>
        <v>x</v>
      </c>
      <c r="I58" s="114" t="str">
        <f t="shared" si="7"/>
        <v>x</v>
      </c>
      <c r="J58" s="221" t="str">
        <f>INDEX(Trends!$D$3:$D$404,MATCH(C58,Trends!$C$3:$C$404,0))</f>
        <v>-</v>
      </c>
      <c r="K58" s="107" t="str">
        <f>IF(Reliability!B56="x","x",(IF(ROUNDUP(Reliability!B56,0)=1,"Very High",IF(ROUNDUP(Reliability!B56,0)=2,"High",IF(ROUNDUP(Reliability!B56,0)=3,"Medium",IF(ROUNDUP(Reliability!B56,0)=4,"Low","Very Low"))))))</f>
        <v>Very Low</v>
      </c>
      <c r="L58" s="222">
        <f t="shared" si="8"/>
        <v>3.9</v>
      </c>
      <c r="M58" s="223">
        <f>'Impact of the crisis'!N59</f>
        <v>4.8</v>
      </c>
      <c r="N58" s="223">
        <f>'Impact of the crisis'!AB59</f>
        <v>3.2</v>
      </c>
      <c r="O58" s="222" t="str">
        <f>'Conditions of people affected'!R59</f>
        <v>x</v>
      </c>
      <c r="P58" s="223" t="str">
        <f>'Conditions of people affected'!K59</f>
        <v>x</v>
      </c>
      <c r="Q58" s="223" t="str">
        <f>'Conditions of people affected'!Q59</f>
        <v>x</v>
      </c>
      <c r="R58" s="223">
        <f t="shared" si="9"/>
        <v>2.7</v>
      </c>
      <c r="S58" s="223">
        <f>'Complexity of the crisis'!X59</f>
        <v>3.6</v>
      </c>
      <c r="T58" s="223">
        <f>'Complexity of the crisis'!AN59</f>
        <v>1.5</v>
      </c>
      <c r="U58" s="121" t="str">
        <f>VLOOKUP(C58,Lists!$C$3:$E$160,3,FALSE)</f>
        <v>Africa</v>
      </c>
      <c r="V58" s="122">
        <v>44494</v>
      </c>
    </row>
    <row r="59" spans="1:22" x14ac:dyDescent="0.25">
      <c r="A59" s="45" t="str">
        <f>'Crisis Indicator Data'!A57</f>
        <v>Drought in Madagascar</v>
      </c>
      <c r="B59" s="45" t="str">
        <f>Lists!G57</f>
        <v>Drought</v>
      </c>
      <c r="C59" s="45" t="str">
        <f>'Crisis Indicator Data'!C57</f>
        <v>MDG002</v>
      </c>
      <c r="D59" s="45" t="str">
        <f>'Crisis Indicator Data'!D57</f>
        <v>Madagascar</v>
      </c>
      <c r="E59" s="45" t="str">
        <f>'Crisis Indicator Data'!E57</f>
        <v>MDG</v>
      </c>
      <c r="F59" s="45" t="str">
        <f>'Crisis Indicator Data'!B57</f>
        <v>Drought</v>
      </c>
      <c r="G59" s="220">
        <f t="shared" si="5"/>
        <v>2.8</v>
      </c>
      <c r="H59" s="44">
        <f t="shared" si="6"/>
        <v>3</v>
      </c>
      <c r="I59" s="114" t="str">
        <f t="shared" si="7"/>
        <v>Medium</v>
      </c>
      <c r="J59" s="221" t="str">
        <f>INDEX(Trends!$D$3:$D$404,MATCH(C59,Trends!$C$3:$C$404,0))</f>
        <v>Stable</v>
      </c>
      <c r="K59" s="107" t="str">
        <f>IF(Reliability!B57="x","x",(IF(ROUNDUP(Reliability!B57,0)=1,"Very High",IF(ROUNDUP(Reliability!B57,0)=2,"High",IF(ROUNDUP(Reliability!B57,0)=3,"Medium",IF(ROUNDUP(Reliability!B57,0)=4,"Low","Very Low"))))))</f>
        <v>Very High</v>
      </c>
      <c r="L59" s="222">
        <f t="shared" si="8"/>
        <v>1.7</v>
      </c>
      <c r="M59" s="223">
        <f>'Impact of the crisis'!N60</f>
        <v>1.4</v>
      </c>
      <c r="N59" s="223">
        <f>'Impact of the crisis'!AB60</f>
        <v>1.8</v>
      </c>
      <c r="O59" s="222">
        <f>'Conditions of people affected'!R60</f>
        <v>3.75</v>
      </c>
      <c r="P59" s="223">
        <f>'Conditions of people affected'!K60</f>
        <v>3.5</v>
      </c>
      <c r="Q59" s="223">
        <f>'Conditions of people affected'!Q60</f>
        <v>4</v>
      </c>
      <c r="R59" s="223">
        <f t="shared" si="9"/>
        <v>2</v>
      </c>
      <c r="S59" s="223">
        <f>'Complexity of the crisis'!X60</f>
        <v>2.4</v>
      </c>
      <c r="T59" s="223">
        <f>'Complexity of the crisis'!AN60</f>
        <v>1.5</v>
      </c>
      <c r="U59" s="121" t="str">
        <f>VLOOKUP(C59,Lists!$C$3:$E$160,3,FALSE)</f>
        <v>Africa</v>
      </c>
      <c r="V59" s="122">
        <v>44557</v>
      </c>
    </row>
    <row r="60" spans="1:22" x14ac:dyDescent="0.25">
      <c r="A60" s="53" t="str">
        <f>'Crisis Indicator Data'!A58</f>
        <v>Multiple crisis in Mexico</v>
      </c>
      <c r="B60" s="45" t="str">
        <f>Lists!G58</f>
        <v>Country Level</v>
      </c>
      <c r="C60" s="53" t="str">
        <f>'Crisis Indicator Data'!C58</f>
        <v>MEX001</v>
      </c>
      <c r="D60" s="53" t="str">
        <f>'Crisis Indicator Data'!D58</f>
        <v>Mexico</v>
      </c>
      <c r="E60" s="53" t="str">
        <f>'Crisis Indicator Data'!E58</f>
        <v>MEX</v>
      </c>
      <c r="F60" s="53" t="str">
        <f>'Crisis Indicator Data'!B58</f>
        <v>Multiple crises country</v>
      </c>
      <c r="G60" s="220" t="str">
        <f t="shared" si="5"/>
        <v>x</v>
      </c>
      <c r="H60" s="54" t="str">
        <f t="shared" si="6"/>
        <v>x</v>
      </c>
      <c r="I60" s="115" t="str">
        <f t="shared" si="7"/>
        <v>x</v>
      </c>
      <c r="J60" s="221" t="str">
        <f>INDEX(Trends!$D$3:$D$404,MATCH(C60,Trends!$C$3:$C$404,0))</f>
        <v>-</v>
      </c>
      <c r="K60" s="107" t="str">
        <f>IF(Reliability!B58="x","x",(IF(ROUNDUP(Reliability!B58,0)=1,"Very High",IF(ROUNDUP(Reliability!B58,0)=2,"High",IF(ROUNDUP(Reliability!B58,0)=3,"Medium",IF(ROUNDUP(Reliability!B58,0)=4,"Low","Very Low"))))))</f>
        <v>High</v>
      </c>
      <c r="L60" s="222">
        <f t="shared" si="8"/>
        <v>3.8</v>
      </c>
      <c r="M60" s="228">
        <f>'Impact of the crisis'!N61</f>
        <v>5</v>
      </c>
      <c r="N60" s="228">
        <f>'Impact of the crisis'!AB61</f>
        <v>2.8</v>
      </c>
      <c r="O60" s="222" t="str">
        <f>'Conditions of people affected'!R61</f>
        <v>x</v>
      </c>
      <c r="P60" s="228" t="str">
        <f>'Conditions of people affected'!K61</f>
        <v>x</v>
      </c>
      <c r="Q60" s="228" t="str">
        <f>'Conditions of people affected'!Q61</f>
        <v>x</v>
      </c>
      <c r="R60" s="223">
        <f t="shared" si="9"/>
        <v>3.4</v>
      </c>
      <c r="S60" s="223">
        <f>'Complexity of the crisis'!X61</f>
        <v>3.7</v>
      </c>
      <c r="T60" s="223">
        <f>'Complexity of the crisis'!AN61</f>
        <v>3</v>
      </c>
      <c r="U60" s="121" t="str">
        <f>VLOOKUP(C60,Lists!$C$3:$E$160,3,FALSE)</f>
        <v>Americas</v>
      </c>
      <c r="V60" s="122">
        <v>44489</v>
      </c>
    </row>
    <row r="61" spans="1:22" x14ac:dyDescent="0.25">
      <c r="A61" s="53" t="str">
        <f>'Crisis Indicator Data'!A59</f>
        <v>Criminal Violence in Mexico</v>
      </c>
      <c r="B61" s="45" t="str">
        <f>Lists!G59</f>
        <v>Criminal Violence</v>
      </c>
      <c r="C61" s="53" t="str">
        <f>'Crisis Indicator Data'!C59</f>
        <v>MEX002</v>
      </c>
      <c r="D61" s="53" t="str">
        <f>'Crisis Indicator Data'!D59</f>
        <v>Mexico</v>
      </c>
      <c r="E61" s="53" t="str">
        <f>'Crisis Indicator Data'!E59</f>
        <v>MEX</v>
      </c>
      <c r="F61" s="53" t="str">
        <f>'Crisis Indicator Data'!B59</f>
        <v>Other type of violence</v>
      </c>
      <c r="G61" s="220" t="str">
        <f t="shared" si="5"/>
        <v>x</v>
      </c>
      <c r="H61" s="54" t="str">
        <f t="shared" si="6"/>
        <v>x</v>
      </c>
      <c r="I61" s="115" t="str">
        <f t="shared" si="7"/>
        <v>x</v>
      </c>
      <c r="J61" s="221" t="str">
        <f>INDEX(Trends!$D$3:$D$404,MATCH(C61,Trends!$C$3:$C$404,0))</f>
        <v>-</v>
      </c>
      <c r="K61" s="107" t="str">
        <f>IF(Reliability!B59="x","x",(IF(ROUNDUP(Reliability!B59,0)=1,"Very High",IF(ROUNDUP(Reliability!B59,0)=2,"High",IF(ROUNDUP(Reliability!B59,0)=3,"Medium",IF(ROUNDUP(Reliability!B59,0)=4,"Low","Very Low"))))))</f>
        <v>Medium</v>
      </c>
      <c r="L61" s="222">
        <f t="shared" si="8"/>
        <v>4.0999999999999996</v>
      </c>
      <c r="M61" s="228">
        <f>'Impact of the crisis'!N62</f>
        <v>5</v>
      </c>
      <c r="N61" s="228">
        <f>'Impact of the crisis'!AB62</f>
        <v>3.4</v>
      </c>
      <c r="O61" s="222" t="str">
        <f>'Conditions of people affected'!R62</f>
        <v>x</v>
      </c>
      <c r="P61" s="228" t="str">
        <f>'Conditions of people affected'!K62</f>
        <v>x</v>
      </c>
      <c r="Q61" s="228" t="str">
        <f>'Conditions of people affected'!Q62</f>
        <v>x</v>
      </c>
      <c r="R61" s="223">
        <f t="shared" si="9"/>
        <v>3.6</v>
      </c>
      <c r="S61" s="223">
        <f>'Complexity of the crisis'!X62</f>
        <v>3.7</v>
      </c>
      <c r="T61" s="223">
        <f>'Complexity of the crisis'!AN62</f>
        <v>3.5</v>
      </c>
      <c r="U61" s="121" t="str">
        <f>VLOOKUP(C61,Lists!$C$3:$E$160,3,FALSE)</f>
        <v>Americas</v>
      </c>
      <c r="V61" s="122">
        <v>44488</v>
      </c>
    </row>
    <row r="62" spans="1:22" ht="13.35" customHeight="1" x14ac:dyDescent="0.25">
      <c r="A62" s="53" t="str">
        <f>'Crisis Indicator Data'!A60</f>
        <v>Mixed Migration in Mexico</v>
      </c>
      <c r="B62" s="45" t="str">
        <f>Lists!G60</f>
        <v>Mixed Migration</v>
      </c>
      <c r="C62" s="53" t="str">
        <f>'Crisis Indicator Data'!C60</f>
        <v>MEX003</v>
      </c>
      <c r="D62" s="53" t="str">
        <f>'Crisis Indicator Data'!D60</f>
        <v>Mexico</v>
      </c>
      <c r="E62" s="53" t="str">
        <f>'Crisis Indicator Data'!E60</f>
        <v>MEX</v>
      </c>
      <c r="F62" s="53" t="str">
        <f>'Crisis Indicator Data'!B60</f>
        <v>International displacement</v>
      </c>
      <c r="G62" s="220" t="str">
        <f t="shared" si="5"/>
        <v>x</v>
      </c>
      <c r="H62" s="54" t="str">
        <f t="shared" si="6"/>
        <v>x</v>
      </c>
      <c r="I62" s="115" t="str">
        <f t="shared" si="7"/>
        <v>x</v>
      </c>
      <c r="J62" s="221" t="str">
        <f>INDEX(Trends!$D$3:$D$404,MATCH(C62,Trends!$C$3:$C$404,0))</f>
        <v>-</v>
      </c>
      <c r="K62" s="107" t="str">
        <f>IF(Reliability!B60="x","x",(IF(ROUNDUP(Reliability!B60,0)=1,"Very High",IF(ROUNDUP(Reliability!B60,0)=2,"High",IF(ROUNDUP(Reliability!B60,0)=3,"Medium",IF(ROUNDUP(Reliability!B60,0)=4,"Low","Very Low"))))))</f>
        <v>High</v>
      </c>
      <c r="L62" s="222">
        <f t="shared" si="8"/>
        <v>3.8</v>
      </c>
      <c r="M62" s="228">
        <f>'Impact of the crisis'!N63</f>
        <v>5</v>
      </c>
      <c r="N62" s="228">
        <f>'Impact of the crisis'!AB63</f>
        <v>2.8</v>
      </c>
      <c r="O62" s="222" t="str">
        <f>'Conditions of people affected'!R63</f>
        <v>x</v>
      </c>
      <c r="P62" s="228" t="str">
        <f>'Conditions of people affected'!K63</f>
        <v>x</v>
      </c>
      <c r="Q62" s="228" t="str">
        <f>'Conditions of people affected'!Q63</f>
        <v>x</v>
      </c>
      <c r="R62" s="223">
        <f t="shared" si="9"/>
        <v>3.4</v>
      </c>
      <c r="S62" s="223">
        <f>'Complexity of the crisis'!X63</f>
        <v>3.7</v>
      </c>
      <c r="T62" s="223">
        <f>'Complexity of the crisis'!AN63</f>
        <v>3</v>
      </c>
      <c r="U62" s="121" t="str">
        <f>VLOOKUP(C62,Lists!$C$3:$E$160,3,FALSE)</f>
        <v>Americas</v>
      </c>
      <c r="V62" s="122">
        <v>44489</v>
      </c>
    </row>
    <row r="63" spans="1:22" x14ac:dyDescent="0.25">
      <c r="A63" s="53" t="str">
        <f>'Crisis Indicator Data'!A61</f>
        <v>Complex crisis in Mali</v>
      </c>
      <c r="B63" s="45" t="str">
        <f>Lists!G61</f>
        <v>Complex crisis</v>
      </c>
      <c r="C63" s="53" t="str">
        <f>'Crisis Indicator Data'!C61</f>
        <v>MLI001</v>
      </c>
      <c r="D63" s="53" t="str">
        <f>'Crisis Indicator Data'!D61</f>
        <v>Mali</v>
      </c>
      <c r="E63" s="53" t="str">
        <f>'Crisis Indicator Data'!E61</f>
        <v>MLI</v>
      </c>
      <c r="F63" s="53" t="str">
        <f>'Crisis Indicator Data'!B61</f>
        <v>Complex crisis</v>
      </c>
      <c r="G63" s="220">
        <f t="shared" si="5"/>
        <v>4.4000000000000004</v>
      </c>
      <c r="H63" s="54">
        <f t="shared" si="6"/>
        <v>5</v>
      </c>
      <c r="I63" s="115" t="str">
        <f t="shared" si="7"/>
        <v>Very High</v>
      </c>
      <c r="J63" s="221" t="str">
        <f>INDEX(Trends!$D$3:$D$404,MATCH(C63,Trends!$C$3:$C$404,0))</f>
        <v>Stable</v>
      </c>
      <c r="K63" s="107" t="str">
        <f>IF(Reliability!B61="x","x",(IF(ROUNDUP(Reliability!B61,0)=1,"Very High",IF(ROUNDUP(Reliability!B61,0)=2,"High",IF(ROUNDUP(Reliability!B61,0)=3,"Medium",IF(ROUNDUP(Reliability!B61,0)=4,"Low","Very Low"))))))</f>
        <v>High</v>
      </c>
      <c r="L63" s="222">
        <f t="shared" si="8"/>
        <v>4.2</v>
      </c>
      <c r="M63" s="228">
        <f>'Impact of the crisis'!N64</f>
        <v>4.9000000000000004</v>
      </c>
      <c r="N63" s="228">
        <f>'Impact of the crisis'!AB64</f>
        <v>3.7</v>
      </c>
      <c r="O63" s="222">
        <f>'Conditions of people affected'!R64</f>
        <v>4.3</v>
      </c>
      <c r="P63" s="228">
        <f>'Conditions of people affected'!K64</f>
        <v>4.5999999999999996</v>
      </c>
      <c r="Q63" s="228">
        <f>'Conditions of people affected'!Q64</f>
        <v>4</v>
      </c>
      <c r="R63" s="223">
        <f t="shared" si="9"/>
        <v>4.5999999999999996</v>
      </c>
      <c r="S63" s="223">
        <f>'Complexity of the crisis'!X64</f>
        <v>4</v>
      </c>
      <c r="T63" s="223">
        <f>'Complexity of the crisis'!AN64</f>
        <v>5</v>
      </c>
      <c r="U63" s="121" t="str">
        <f>VLOOKUP(C63,Lists!$C$3:$E$160,3,FALSE)</f>
        <v>Africa</v>
      </c>
      <c r="V63" s="122">
        <v>44519</v>
      </c>
    </row>
    <row r="64" spans="1:22" x14ac:dyDescent="0.25">
      <c r="A64" s="53" t="str">
        <f>'Crisis Indicator Data'!A62</f>
        <v>Multiple crises in Myanmar</v>
      </c>
      <c r="B64" s="45" t="str">
        <f>Lists!G62</f>
        <v>Country level</v>
      </c>
      <c r="C64" s="53" t="str">
        <f>'Crisis Indicator Data'!C62</f>
        <v>MMR001</v>
      </c>
      <c r="D64" s="53" t="str">
        <f>'Crisis Indicator Data'!D62</f>
        <v>Myanmar</v>
      </c>
      <c r="E64" s="53" t="str">
        <f>'Crisis Indicator Data'!E62</f>
        <v>MMR</v>
      </c>
      <c r="F64" s="53" t="str">
        <f>'Crisis Indicator Data'!B62</f>
        <v>Multiple crises country</v>
      </c>
      <c r="G64" s="220">
        <f t="shared" si="5"/>
        <v>4</v>
      </c>
      <c r="H64" s="54">
        <f t="shared" si="6"/>
        <v>4</v>
      </c>
      <c r="I64" s="115" t="str">
        <f t="shared" si="7"/>
        <v>High</v>
      </c>
      <c r="J64" s="221" t="str">
        <f>INDEX(Trends!$D$3:$D$404,MATCH(C64,Trends!$C$3:$C$404,0))</f>
        <v>Stable</v>
      </c>
      <c r="K64" s="107" t="str">
        <f>IF(Reliability!B62="x","x",(IF(ROUNDUP(Reliability!B62,0)=1,"Very High",IF(ROUNDUP(Reliability!B62,0)=2,"High",IF(ROUNDUP(Reliability!B62,0)=3,"Medium",IF(ROUNDUP(Reliability!B62,0)=4,"Low","Very Low"))))))</f>
        <v>High</v>
      </c>
      <c r="L64" s="222">
        <f t="shared" si="8"/>
        <v>4.2</v>
      </c>
      <c r="M64" s="228">
        <f>'Impact of the crisis'!N65</f>
        <v>4.7</v>
      </c>
      <c r="N64" s="228">
        <f>'Impact of the crisis'!AB65</f>
        <v>3.9</v>
      </c>
      <c r="O64" s="222">
        <f>'Conditions of people affected'!R65</f>
        <v>3.65</v>
      </c>
      <c r="P64" s="228">
        <f>'Conditions of people affected'!K65</f>
        <v>4.3</v>
      </c>
      <c r="Q64" s="228">
        <f>'Conditions of people affected'!Q65</f>
        <v>3</v>
      </c>
      <c r="R64" s="223">
        <f t="shared" si="9"/>
        <v>4.2</v>
      </c>
      <c r="S64" s="223">
        <f>'Complexity of the crisis'!X65</f>
        <v>4.4000000000000004</v>
      </c>
      <c r="T64" s="223">
        <f>'Complexity of the crisis'!AN65</f>
        <v>4</v>
      </c>
      <c r="U64" s="121" t="str">
        <f>VLOOKUP(C64,Lists!$C$3:$E$160,3,FALSE)</f>
        <v>Asia</v>
      </c>
      <c r="V64" s="122">
        <v>44545</v>
      </c>
    </row>
    <row r="65" spans="1:22" x14ac:dyDescent="0.25">
      <c r="A65" s="53" t="str">
        <f>'Crisis Indicator Data'!A63</f>
        <v>Rakhine Conflict</v>
      </c>
      <c r="B65" s="45" t="str">
        <f>Lists!G63</f>
        <v>Rakhine conflict</v>
      </c>
      <c r="C65" s="53" t="str">
        <f>'Crisis Indicator Data'!C63</f>
        <v>MMR002</v>
      </c>
      <c r="D65" s="53" t="str">
        <f>'Crisis Indicator Data'!D63</f>
        <v>Myanmar</v>
      </c>
      <c r="E65" s="53" t="str">
        <f>'Crisis Indicator Data'!E63</f>
        <v>MMR</v>
      </c>
      <c r="F65" s="53" t="str">
        <f>'Crisis Indicator Data'!B63</f>
        <v>Conflict</v>
      </c>
      <c r="G65" s="220">
        <f t="shared" si="5"/>
        <v>3.6</v>
      </c>
      <c r="H65" s="54">
        <f t="shared" si="6"/>
        <v>4</v>
      </c>
      <c r="I65" s="115" t="str">
        <f t="shared" si="7"/>
        <v>High</v>
      </c>
      <c r="J65" s="221" t="str">
        <f>INDEX(Trends!$D$3:$D$404,MATCH(C65,Trends!$C$3:$C$404,0))</f>
        <v>Decreasing</v>
      </c>
      <c r="K65" s="107" t="str">
        <f>IF(Reliability!B63="x","x",(IF(ROUNDUP(Reliability!B63,0)=1,"Very High",IF(ROUNDUP(Reliability!B63,0)=2,"High",IF(ROUNDUP(Reliability!B63,0)=3,"Medium",IF(ROUNDUP(Reliability!B63,0)=4,"Low","Very Low"))))))</f>
        <v>High</v>
      </c>
      <c r="L65" s="222">
        <f t="shared" si="8"/>
        <v>2.5</v>
      </c>
      <c r="M65" s="228">
        <f>'Impact of the crisis'!N66</f>
        <v>1.3</v>
      </c>
      <c r="N65" s="228">
        <f>'Impact of the crisis'!AB66</f>
        <v>3</v>
      </c>
      <c r="O65" s="222">
        <f>'Conditions of people affected'!R66</f>
        <v>3.6</v>
      </c>
      <c r="P65" s="228">
        <f>'Conditions of people affected'!K66</f>
        <v>3.2</v>
      </c>
      <c r="Q65" s="228">
        <f>'Conditions of people affected'!Q66</f>
        <v>4</v>
      </c>
      <c r="R65" s="223">
        <f t="shared" si="9"/>
        <v>4.2</v>
      </c>
      <c r="S65" s="223">
        <f>'Complexity of the crisis'!X66</f>
        <v>4.4000000000000004</v>
      </c>
      <c r="T65" s="223">
        <f>'Complexity of the crisis'!AN66</f>
        <v>4</v>
      </c>
      <c r="U65" s="121" t="str">
        <f>VLOOKUP(C65,Lists!$C$3:$E$160,3,FALSE)</f>
        <v>Asia</v>
      </c>
      <c r="V65" s="122">
        <v>44545</v>
      </c>
    </row>
    <row r="66" spans="1:22" x14ac:dyDescent="0.25">
      <c r="A66" s="53" t="str">
        <f>'Crisis Indicator Data'!A64</f>
        <v>Kachin and Shan Conflict</v>
      </c>
      <c r="B66" s="45" t="str">
        <f>Lists!G64</f>
        <v>Kachin and Shan conflict</v>
      </c>
      <c r="C66" s="53" t="str">
        <f>'Crisis Indicator Data'!C64</f>
        <v>MMR003</v>
      </c>
      <c r="D66" s="53" t="str">
        <f>'Crisis Indicator Data'!D64</f>
        <v>Myanmar</v>
      </c>
      <c r="E66" s="53" t="str">
        <f>'Crisis Indicator Data'!E64</f>
        <v>MMR</v>
      </c>
      <c r="F66" s="53" t="str">
        <f>'Crisis Indicator Data'!B64</f>
        <v>Conflict</v>
      </c>
      <c r="G66" s="220">
        <f t="shared" si="5"/>
        <v>3.3</v>
      </c>
      <c r="H66" s="54">
        <f t="shared" si="6"/>
        <v>4</v>
      </c>
      <c r="I66" s="115" t="str">
        <f t="shared" si="7"/>
        <v>High</v>
      </c>
      <c r="J66" s="221" t="str">
        <f>INDEX(Trends!$D$3:$D$404,MATCH(C66,Trends!$C$3:$C$404,0))</f>
        <v>Decreasing</v>
      </c>
      <c r="K66" s="107" t="str">
        <f>IF(Reliability!B64="x","x",(IF(ROUNDUP(Reliability!B64,0)=1,"Very High",IF(ROUNDUP(Reliability!B64,0)=2,"High",IF(ROUNDUP(Reliability!B64,0)=3,"Medium",IF(ROUNDUP(Reliability!B64,0)=4,"Low","Very Low"))))))</f>
        <v>High</v>
      </c>
      <c r="L66" s="222">
        <f t="shared" si="8"/>
        <v>3</v>
      </c>
      <c r="M66" s="228">
        <f>'Impact of the crisis'!N67</f>
        <v>2.2999999999999998</v>
      </c>
      <c r="N66" s="228">
        <f>'Impact of the crisis'!AB67</f>
        <v>3.3</v>
      </c>
      <c r="O66" s="222">
        <f>'Conditions of people affected'!R67</f>
        <v>3.1</v>
      </c>
      <c r="P66" s="228">
        <f>'Conditions of people affected'!K67</f>
        <v>3.2</v>
      </c>
      <c r="Q66" s="228">
        <f>'Conditions of people affected'!Q67</f>
        <v>3</v>
      </c>
      <c r="R66" s="223">
        <f t="shared" si="9"/>
        <v>4</v>
      </c>
      <c r="S66" s="223">
        <f>'Complexity of the crisis'!X67</f>
        <v>4.4000000000000004</v>
      </c>
      <c r="T66" s="223">
        <f>'Complexity of the crisis'!AN67</f>
        <v>3.5</v>
      </c>
      <c r="U66" s="121" t="str">
        <f>VLOOKUP(C66,Lists!$C$3:$E$160,3,FALSE)</f>
        <v>Asia</v>
      </c>
      <c r="V66" s="122">
        <v>44545</v>
      </c>
    </row>
    <row r="67" spans="1:22" x14ac:dyDescent="0.25">
      <c r="A67" s="53" t="str">
        <f>'Crisis Indicator Data'!A65</f>
        <v>Post-coup Violence in Myanmar</v>
      </c>
      <c r="B67" s="45" t="str">
        <f>Lists!G65</f>
        <v>Post-coup Violence</v>
      </c>
      <c r="C67" s="53" t="str">
        <f>'Crisis Indicator Data'!C65</f>
        <v>MMR004</v>
      </c>
      <c r="D67" s="53" t="str">
        <f>'Crisis Indicator Data'!D65</f>
        <v>Myanmar</v>
      </c>
      <c r="E67" s="53" t="str">
        <f>'Crisis Indicator Data'!E65</f>
        <v>MMR</v>
      </c>
      <c r="F67" s="53" t="str">
        <f>'Crisis Indicator Data'!B65</f>
        <v>Conflict</v>
      </c>
      <c r="G67" s="220">
        <f t="shared" si="5"/>
        <v>3.6</v>
      </c>
      <c r="H67" s="54">
        <f t="shared" si="6"/>
        <v>4</v>
      </c>
      <c r="I67" s="115" t="str">
        <f t="shared" si="7"/>
        <v>High</v>
      </c>
      <c r="J67" s="221" t="str">
        <f>INDEX(Trends!$D$3:$D$404,MATCH(C67,Trends!$C$3:$C$404,0))</f>
        <v>Increasing</v>
      </c>
      <c r="K67" s="107" t="str">
        <f>IF(Reliability!B65="x","x",(IF(ROUNDUP(Reliability!B65,0)=1,"Very High",IF(ROUNDUP(Reliability!B65,0)=2,"High",IF(ROUNDUP(Reliability!B65,0)=3,"Medium",IF(ROUNDUP(Reliability!B65,0)=4,"Low","Very Low"))))))</f>
        <v>High</v>
      </c>
      <c r="L67" s="222">
        <f t="shared" si="8"/>
        <v>3.6</v>
      </c>
      <c r="M67" s="228">
        <f>'Impact of the crisis'!N68</f>
        <v>3.8</v>
      </c>
      <c r="N67" s="228">
        <f>'Impact of the crisis'!AB68</f>
        <v>3.5</v>
      </c>
      <c r="O67" s="222">
        <f>'Conditions of people affected'!R68</f>
        <v>3.4</v>
      </c>
      <c r="P67" s="228">
        <f>'Conditions of people affected'!K68</f>
        <v>3.8</v>
      </c>
      <c r="Q67" s="228">
        <f>'Conditions of people affected'!Q68</f>
        <v>3</v>
      </c>
      <c r="R67" s="223">
        <f t="shared" si="9"/>
        <v>4</v>
      </c>
      <c r="S67" s="223">
        <f>'Complexity of the crisis'!X68</f>
        <v>4.4000000000000004</v>
      </c>
      <c r="T67" s="223">
        <f>'Complexity of the crisis'!AN68</f>
        <v>3.5</v>
      </c>
      <c r="U67" s="121" t="str">
        <f>VLOOKUP(C67,Lists!$C$3:$E$160,3,FALSE)</f>
        <v>Asia</v>
      </c>
      <c r="V67" s="122">
        <v>44545</v>
      </c>
    </row>
    <row r="68" spans="1:22" x14ac:dyDescent="0.25">
      <c r="A68" s="53" t="str">
        <f>'Crisis Indicator Data'!A66</f>
        <v>Cabo Delgado Islamist Insurgency</v>
      </c>
      <c r="B68" s="45" t="str">
        <f>Lists!G66</f>
        <v>Violent Insurgency in Cabo Delgado</v>
      </c>
      <c r="C68" s="53" t="str">
        <f>'Crisis Indicator Data'!C66</f>
        <v>MOZ004</v>
      </c>
      <c r="D68" s="53" t="str">
        <f>'Crisis Indicator Data'!D66</f>
        <v>Mozambique</v>
      </c>
      <c r="E68" s="53" t="str">
        <f>'Crisis Indicator Data'!E66</f>
        <v>MOZ</v>
      </c>
      <c r="F68" s="53" t="str">
        <f>'Crisis Indicator Data'!B66</f>
        <v>Other type of violence</v>
      </c>
      <c r="G68" s="220">
        <f t="shared" si="5"/>
        <v>3.5</v>
      </c>
      <c r="H68" s="54">
        <f t="shared" si="6"/>
        <v>4</v>
      </c>
      <c r="I68" s="115" t="str">
        <f t="shared" si="7"/>
        <v>High</v>
      </c>
      <c r="J68" s="221" t="str">
        <f>INDEX(Trends!$D$3:$D$404,MATCH(C68,Trends!$C$3:$C$404,0))</f>
        <v>Stable</v>
      </c>
      <c r="K68" s="107" t="str">
        <f>IF(Reliability!B66="x","x",(IF(ROUNDUP(Reliability!B66,0)=1,"Very High",IF(ROUNDUP(Reliability!B66,0)=2,"High",IF(ROUNDUP(Reliability!B66,0)=3,"Medium",IF(ROUNDUP(Reliability!B66,0)=4,"Low","Very Low"))))))</f>
        <v>High</v>
      </c>
      <c r="L68" s="222">
        <f t="shared" si="8"/>
        <v>3.4</v>
      </c>
      <c r="M68" s="228">
        <f>'Impact of the crisis'!N69</f>
        <v>2.8</v>
      </c>
      <c r="N68" s="228">
        <f>'Impact of the crisis'!AB69</f>
        <v>3.6</v>
      </c>
      <c r="O68" s="222">
        <f>'Conditions of people affected'!R69</f>
        <v>3.25</v>
      </c>
      <c r="P68" s="228">
        <f>'Conditions of people affected'!K69</f>
        <v>3.5</v>
      </c>
      <c r="Q68" s="228">
        <f>'Conditions of people affected'!Q69</f>
        <v>3</v>
      </c>
      <c r="R68" s="223">
        <f t="shared" si="9"/>
        <v>3.9</v>
      </c>
      <c r="S68" s="223">
        <f>'Complexity of the crisis'!X69</f>
        <v>4.5</v>
      </c>
      <c r="T68" s="223">
        <f>'Complexity of the crisis'!AN69</f>
        <v>3</v>
      </c>
      <c r="U68" s="121" t="str">
        <f>VLOOKUP(C68,Lists!$C$3:$E$160,3,FALSE)</f>
        <v>Africa</v>
      </c>
      <c r="V68" s="122">
        <v>44498</v>
      </c>
    </row>
    <row r="69" spans="1:22" x14ac:dyDescent="0.25">
      <c r="A69" s="53" t="str">
        <f>'Crisis Indicator Data'!A67</f>
        <v>Refugees from Mali in Mauritania</v>
      </c>
      <c r="B69" s="45" t="str">
        <f>Lists!G67</f>
        <v>Malian refugees</v>
      </c>
      <c r="C69" s="53" t="str">
        <f>'Crisis Indicator Data'!C67</f>
        <v>MRT002</v>
      </c>
      <c r="D69" s="53" t="str">
        <f>'Crisis Indicator Data'!D67</f>
        <v>Mauritania</v>
      </c>
      <c r="E69" s="53" t="str">
        <f>'Crisis Indicator Data'!E67</f>
        <v>MRT</v>
      </c>
      <c r="F69" s="53" t="str">
        <f>'Crisis Indicator Data'!B67</f>
        <v>International displacement</v>
      </c>
      <c r="G69" s="220">
        <f t="shared" ref="G69:G100" si="10">IF(OR(O69="x",L69="x"),"x",ROUND((5-GEOMEAN(((5-L69)/5*4+1),((5-O69)/5*4+1),((5-O69)/5*4+1)))/4*3.5+R69*0.3,1))</f>
        <v>2.2000000000000002</v>
      </c>
      <c r="H69" s="54">
        <f t="shared" ref="H69:H100" si="11">IF(G69="x","x",ROUNDUP(G69,0))</f>
        <v>3</v>
      </c>
      <c r="I69" s="115" t="str">
        <f t="shared" ref="I69:I100" si="12">IF(O69="x","x",IF(L69="x","x",(IF(H69=5,"Very High",IF(H69=4,"High",IF(H69=3,"Medium",IF(H69=2,"Low","Very Low")))))))</f>
        <v>Medium</v>
      </c>
      <c r="J69" s="221" t="str">
        <f>INDEX(Trends!$D$3:$D$404,MATCH(C69,Trends!$C$3:$C$404,0))</f>
        <v>Stable</v>
      </c>
      <c r="K69" s="107" t="str">
        <f>IF(Reliability!B67="x","x",(IF(ROUNDUP(Reliability!B67,0)=1,"Very High",IF(ROUNDUP(Reliability!B67,0)=2,"High",IF(ROUNDUP(Reliability!B67,0)=3,"Medium",IF(ROUNDUP(Reliability!B67,0)=4,"Low","Very Low"))))))</f>
        <v>High</v>
      </c>
      <c r="L69" s="222">
        <f t="shared" ref="L69:L100" si="13">IF(OR(N69="x",M69="x"),"x",ROUND((5-GEOMEAN(((5-M69)/5*4+1),((5-N69)/5*4+1),((5-N69)/5*4+1)))/4*5,1))</f>
        <v>1.8</v>
      </c>
      <c r="M69" s="228">
        <f>'Impact of the crisis'!N70</f>
        <v>0</v>
      </c>
      <c r="N69" s="228">
        <f>'Impact of the crisis'!AB70</f>
        <v>2.5</v>
      </c>
      <c r="O69" s="222">
        <f>'Conditions of people affected'!R70</f>
        <v>2.25</v>
      </c>
      <c r="P69" s="228">
        <f>'Conditions of people affected'!K70</f>
        <v>1.5</v>
      </c>
      <c r="Q69" s="228">
        <f>'Conditions of people affected'!Q70</f>
        <v>3</v>
      </c>
      <c r="R69" s="223">
        <f t="shared" ref="R69:R100" si="14">IF(OR(T69="x",S69="x"),S69,ROUND((5-GEOMEAN(((5-S69)/5*4+1),((5-T69)/5*4+1)))/4*5,1))</f>
        <v>2.4</v>
      </c>
      <c r="S69" s="223">
        <f>'Complexity of the crisis'!X70</f>
        <v>2.7</v>
      </c>
      <c r="T69" s="223">
        <f>'Complexity of the crisis'!AN70</f>
        <v>2</v>
      </c>
      <c r="U69" s="121" t="str">
        <f>VLOOKUP(C69,Lists!$C$3:$E$160,3,FALSE)</f>
        <v>Africa</v>
      </c>
      <c r="V69" s="122">
        <v>44494</v>
      </c>
    </row>
    <row r="70" spans="1:22" x14ac:dyDescent="0.25">
      <c r="A70" s="53" t="str">
        <f>'Crisis Indicator Data'!A68</f>
        <v>Food Security in Mauritania</v>
      </c>
      <c r="B70" s="45" t="str">
        <f>Lists!G68</f>
        <v>Food security</v>
      </c>
      <c r="C70" s="53" t="str">
        <f>'Crisis Indicator Data'!C68</f>
        <v>MRT003</v>
      </c>
      <c r="D70" s="53" t="str">
        <f>'Crisis Indicator Data'!D68</f>
        <v>Mauritania</v>
      </c>
      <c r="E70" s="53" t="str">
        <f>'Crisis Indicator Data'!E68</f>
        <v>MRT</v>
      </c>
      <c r="F70" s="53" t="str">
        <f>'Crisis Indicator Data'!B68</f>
        <v>Drought</v>
      </c>
      <c r="G70" s="220">
        <f t="shared" si="10"/>
        <v>2.9</v>
      </c>
      <c r="H70" s="54">
        <f t="shared" si="11"/>
        <v>3</v>
      </c>
      <c r="I70" s="115" t="str">
        <f t="shared" si="12"/>
        <v>Medium</v>
      </c>
      <c r="J70" s="221" t="str">
        <f>INDEX(Trends!$D$3:$D$404,MATCH(C70,Trends!$C$3:$C$404,0))</f>
        <v>Stable</v>
      </c>
      <c r="K70" s="107" t="str">
        <f>IF(Reliability!B68="x","x",(IF(ROUNDUP(Reliability!B68,0)=1,"Very High",IF(ROUNDUP(Reliability!B68,0)=2,"High",IF(ROUNDUP(Reliability!B68,0)=3,"Medium",IF(ROUNDUP(Reliability!B68,0)=4,"Low","Very Low"))))))</f>
        <v>Medium</v>
      </c>
      <c r="L70" s="222">
        <f t="shared" si="13"/>
        <v>3.4</v>
      </c>
      <c r="M70" s="228">
        <f>'Impact of the crisis'!N71</f>
        <v>4.4000000000000004</v>
      </c>
      <c r="N70" s="228">
        <f>'Impact of the crisis'!AB71</f>
        <v>2.8</v>
      </c>
      <c r="O70" s="222">
        <f>'Conditions of people affected'!R71</f>
        <v>2.9</v>
      </c>
      <c r="P70" s="228">
        <f>'Conditions of people affected'!K71</f>
        <v>2.8</v>
      </c>
      <c r="Q70" s="228">
        <f>'Conditions of people affected'!Q71</f>
        <v>3</v>
      </c>
      <c r="R70" s="223">
        <f t="shared" si="14"/>
        <v>2.4</v>
      </c>
      <c r="S70" s="223">
        <f>'Complexity of the crisis'!X71</f>
        <v>2.7</v>
      </c>
      <c r="T70" s="223">
        <f>'Complexity of the crisis'!AN71</f>
        <v>2</v>
      </c>
      <c r="U70" s="121" t="str">
        <f>VLOOKUP(C70,Lists!$C$3:$E$160,3,FALSE)</f>
        <v>Africa</v>
      </c>
      <c r="V70" s="122">
        <v>44494</v>
      </c>
    </row>
    <row r="71" spans="1:22" x14ac:dyDescent="0.25">
      <c r="A71" s="53" t="str">
        <f>'Crisis Indicator Data'!A69</f>
        <v>Complex crisis in Malawi</v>
      </c>
      <c r="B71" s="45" t="str">
        <f>Lists!G69</f>
        <v>Complex</v>
      </c>
      <c r="C71" s="53" t="str">
        <f>'Crisis Indicator Data'!C69</f>
        <v>MWI002</v>
      </c>
      <c r="D71" s="53" t="str">
        <f>'Crisis Indicator Data'!D69</f>
        <v>Malawi</v>
      </c>
      <c r="E71" s="53" t="str">
        <f>'Crisis Indicator Data'!E69</f>
        <v>MWI</v>
      </c>
      <c r="F71" s="53" t="str">
        <f>'Crisis Indicator Data'!B69</f>
        <v>Complex crisis</v>
      </c>
      <c r="G71" s="220">
        <f t="shared" si="10"/>
        <v>3</v>
      </c>
      <c r="H71" s="54">
        <f t="shared" si="11"/>
        <v>3</v>
      </c>
      <c r="I71" s="115" t="str">
        <f t="shared" si="12"/>
        <v>Medium</v>
      </c>
      <c r="J71" s="221" t="str">
        <f>INDEX(Trends!$D$3:$D$404,MATCH(C71,Trends!$C$3:$C$404,0))</f>
        <v>Stable</v>
      </c>
      <c r="K71" s="107" t="str">
        <f>IF(Reliability!B69="x","x",(IF(ROUNDUP(Reliability!B69,0)=1,"Very High",IF(ROUNDUP(Reliability!B69,0)=2,"High",IF(ROUNDUP(Reliability!B69,0)=3,"Medium",IF(ROUNDUP(Reliability!B69,0)=4,"Low","Very Low"))))))</f>
        <v>Very High</v>
      </c>
      <c r="L71" s="222">
        <f t="shared" si="13"/>
        <v>3.7</v>
      </c>
      <c r="M71" s="228">
        <f>'Impact of the crisis'!N72</f>
        <v>4.4000000000000004</v>
      </c>
      <c r="N71" s="228">
        <f>'Impact of the crisis'!AB72</f>
        <v>3.2</v>
      </c>
      <c r="O71" s="222">
        <f>'Conditions of people affected'!R72</f>
        <v>3.3</v>
      </c>
      <c r="P71" s="228">
        <f>'Conditions of people affected'!K72</f>
        <v>3.6</v>
      </c>
      <c r="Q71" s="228">
        <f>'Conditions of people affected'!Q72</f>
        <v>3</v>
      </c>
      <c r="R71" s="223">
        <f t="shared" si="14"/>
        <v>2</v>
      </c>
      <c r="S71" s="223">
        <f>'Complexity of the crisis'!X72</f>
        <v>2</v>
      </c>
      <c r="T71" s="223">
        <f>'Complexity of the crisis'!AN72</f>
        <v>2</v>
      </c>
      <c r="U71" s="121" t="str">
        <f>VLOOKUP(C71,Lists!$C$3:$E$160,3,FALSE)</f>
        <v>Africa</v>
      </c>
      <c r="V71" s="122">
        <v>44557</v>
      </c>
    </row>
    <row r="72" spans="1:22" x14ac:dyDescent="0.25">
      <c r="A72" s="53" t="str">
        <f>'Crisis Indicator Data'!A70</f>
        <v>International Refugees in Malaysia</v>
      </c>
      <c r="B72" s="45" t="str">
        <f>Lists!G70</f>
        <v>International Refugees</v>
      </c>
      <c r="C72" s="53" t="str">
        <f>'Crisis Indicator Data'!C70</f>
        <v>MYS001</v>
      </c>
      <c r="D72" s="53" t="str">
        <f>'Crisis Indicator Data'!D70</f>
        <v>Malaysia</v>
      </c>
      <c r="E72" s="53" t="str">
        <f>'Crisis Indicator Data'!E70</f>
        <v>MYS</v>
      </c>
      <c r="F72" s="53" t="str">
        <f>'Crisis Indicator Data'!B70</f>
        <v>International displacement</v>
      </c>
      <c r="G72" s="220">
        <f t="shared" si="10"/>
        <v>1.7</v>
      </c>
      <c r="H72" s="54">
        <f t="shared" si="11"/>
        <v>2</v>
      </c>
      <c r="I72" s="115" t="str">
        <f t="shared" si="12"/>
        <v>Low</v>
      </c>
      <c r="J72" s="221" t="str">
        <f>INDEX(Trends!$D$3:$D$404,MATCH(C72,Trends!$C$3:$C$404,0))</f>
        <v>Decreasing</v>
      </c>
      <c r="K72" s="107" t="str">
        <f>IF(Reliability!B70="x","x",(IF(ROUNDUP(Reliability!B70,0)=1,"Very High",IF(ROUNDUP(Reliability!B70,0)=2,"High",IF(ROUNDUP(Reliability!B70,0)=3,"Medium",IF(ROUNDUP(Reliability!B70,0)=4,"Low","Very Low"))))))</f>
        <v>High</v>
      </c>
      <c r="L72" s="222">
        <f t="shared" si="13"/>
        <v>1.5</v>
      </c>
      <c r="M72" s="228">
        <f>'Impact of the crisis'!N73</f>
        <v>1</v>
      </c>
      <c r="N72" s="228">
        <f>'Impact of the crisis'!AB73</f>
        <v>1.8</v>
      </c>
      <c r="O72" s="222">
        <f>'Conditions of people affected'!R73</f>
        <v>1.55</v>
      </c>
      <c r="P72" s="228">
        <f>'Conditions of people affected'!K73</f>
        <v>2.1</v>
      </c>
      <c r="Q72" s="228">
        <f>'Conditions of people affected'!Q73</f>
        <v>1</v>
      </c>
      <c r="R72" s="223">
        <f t="shared" si="14"/>
        <v>2</v>
      </c>
      <c r="S72" s="223">
        <f>'Complexity of the crisis'!X73</f>
        <v>1.9</v>
      </c>
      <c r="T72" s="223">
        <f>'Complexity of the crisis'!AN73</f>
        <v>2</v>
      </c>
      <c r="U72" s="121" t="str">
        <f>VLOOKUP(C72,Lists!$C$3:$E$160,3,FALSE)</f>
        <v>Asia</v>
      </c>
      <c r="V72" s="122">
        <v>44545</v>
      </c>
    </row>
    <row r="73" spans="1:22" x14ac:dyDescent="0.25">
      <c r="A73" s="53" t="str">
        <f>'Crisis Indicator Data'!A71</f>
        <v>Food Security Crisis in Namibia</v>
      </c>
      <c r="B73" s="45" t="str">
        <f>Lists!G71</f>
        <v>Food Security Crisis</v>
      </c>
      <c r="C73" s="53" t="str">
        <f>'Crisis Indicator Data'!C71</f>
        <v>NAM002</v>
      </c>
      <c r="D73" s="53" t="str">
        <f>'Crisis Indicator Data'!D71</f>
        <v>Namibia</v>
      </c>
      <c r="E73" s="53" t="str">
        <f>'Crisis Indicator Data'!E71</f>
        <v>NAM</v>
      </c>
      <c r="F73" s="53" t="str">
        <f>'Crisis Indicator Data'!B71</f>
        <v>Food Security</v>
      </c>
      <c r="G73" s="220">
        <f t="shared" si="10"/>
        <v>2.4</v>
      </c>
      <c r="H73" s="54">
        <f t="shared" si="11"/>
        <v>3</v>
      </c>
      <c r="I73" s="115" t="str">
        <f t="shared" si="12"/>
        <v>Medium</v>
      </c>
      <c r="J73" s="221" t="str">
        <f>INDEX(Trends!$D$3:$D$404,MATCH(C73,Trends!$C$3:$C$404,0))</f>
        <v>Stable</v>
      </c>
      <c r="K73" s="107" t="str">
        <f>IF(Reliability!B71="x","x",(IF(ROUNDUP(Reliability!B71,0)=1,"Very High",IF(ROUNDUP(Reliability!B71,0)=2,"High",IF(ROUNDUP(Reliability!B71,0)=3,"Medium",IF(ROUNDUP(Reliability!B71,0)=4,"Low","Very Low"))))))</f>
        <v>High</v>
      </c>
      <c r="L73" s="222">
        <f t="shared" si="13"/>
        <v>2.8</v>
      </c>
      <c r="M73" s="228">
        <f>'Impact of the crisis'!N74</f>
        <v>4.3</v>
      </c>
      <c r="N73" s="228">
        <f>'Impact of the crisis'!AB74</f>
        <v>1.7</v>
      </c>
      <c r="O73" s="222">
        <f>'Conditions of people affected'!R74</f>
        <v>3.05</v>
      </c>
      <c r="P73" s="228">
        <f>'Conditions of people affected'!K74</f>
        <v>3.1</v>
      </c>
      <c r="Q73" s="228">
        <f>'Conditions of people affected'!Q74</f>
        <v>3</v>
      </c>
      <c r="R73" s="223">
        <f t="shared" si="14"/>
        <v>1</v>
      </c>
      <c r="S73" s="223">
        <f>'Complexity of the crisis'!X74</f>
        <v>1.5</v>
      </c>
      <c r="T73" s="223">
        <f>'Complexity of the crisis'!AN74</f>
        <v>0.5</v>
      </c>
      <c r="U73" s="121" t="str">
        <f>VLOOKUP(C73,Lists!$C$3:$E$160,3,FALSE)</f>
        <v>Africa</v>
      </c>
      <c r="V73" s="122">
        <v>44557</v>
      </c>
    </row>
    <row r="74" spans="1:22" x14ac:dyDescent="0.25">
      <c r="A74" s="53" t="str">
        <f>'Crisis Indicator Data'!A72</f>
        <v>Multiple crises in Niger</v>
      </c>
      <c r="B74" s="45" t="str">
        <f>Lists!G72</f>
        <v>Country level</v>
      </c>
      <c r="C74" s="53" t="str">
        <f>'Crisis Indicator Data'!C72</f>
        <v>NER001</v>
      </c>
      <c r="D74" s="53" t="str">
        <f>'Crisis Indicator Data'!D72</f>
        <v>Niger</v>
      </c>
      <c r="E74" s="53" t="str">
        <f>'Crisis Indicator Data'!E72</f>
        <v>NER</v>
      </c>
      <c r="F74" s="53" t="str">
        <f>'Crisis Indicator Data'!B72</f>
        <v>Multiple crises country</v>
      </c>
      <c r="G74" s="220">
        <f t="shared" si="10"/>
        <v>3.9</v>
      </c>
      <c r="H74" s="54">
        <f t="shared" si="11"/>
        <v>4</v>
      </c>
      <c r="I74" s="115" t="str">
        <f t="shared" si="12"/>
        <v>High</v>
      </c>
      <c r="J74" s="221" t="str">
        <f>INDEX(Trends!$D$3:$D$404,MATCH(C74,Trends!$C$3:$C$404,0))</f>
        <v>Stable</v>
      </c>
      <c r="K74" s="107" t="str">
        <f>IF(Reliability!B72="x","x",(IF(ROUNDUP(Reliability!B72,0)=1,"Very High",IF(ROUNDUP(Reliability!B72,0)=2,"High",IF(ROUNDUP(Reliability!B72,0)=3,"Medium",IF(ROUNDUP(Reliability!B72,0)=4,"Low","Very Low"))))))</f>
        <v>Medium</v>
      </c>
      <c r="L74" s="222">
        <f t="shared" si="13"/>
        <v>4.0999999999999996</v>
      </c>
      <c r="M74" s="228">
        <f>'Impact of the crisis'!N75</f>
        <v>4.9000000000000004</v>
      </c>
      <c r="N74" s="228">
        <f>'Impact of the crisis'!AB75</f>
        <v>3.6</v>
      </c>
      <c r="O74" s="222">
        <f>'Conditions of people affected'!R75</f>
        <v>3.65</v>
      </c>
      <c r="P74" s="228">
        <f>'Conditions of people affected'!K75</f>
        <v>4.3</v>
      </c>
      <c r="Q74" s="228">
        <f>'Conditions of people affected'!Q75</f>
        <v>3</v>
      </c>
      <c r="R74" s="223">
        <f t="shared" si="14"/>
        <v>4</v>
      </c>
      <c r="S74" s="223">
        <f>'Complexity of the crisis'!X75</f>
        <v>3.3</v>
      </c>
      <c r="T74" s="223">
        <f>'Complexity of the crisis'!AN75</f>
        <v>4.5</v>
      </c>
      <c r="U74" s="121" t="str">
        <f>VLOOKUP(C74,Lists!$C$3:$E$160,3,FALSE)</f>
        <v>Africa</v>
      </c>
      <c r="V74" s="122">
        <v>44522</v>
      </c>
    </row>
    <row r="75" spans="1:22" x14ac:dyDescent="0.25">
      <c r="A75" s="53" t="str">
        <f>'Crisis Indicator Data'!A73</f>
        <v>Boko Haram in Niger</v>
      </c>
      <c r="B75" s="45" t="str">
        <f>Lists!G73</f>
        <v>Boko Haram</v>
      </c>
      <c r="C75" s="53" t="str">
        <f>'Crisis Indicator Data'!C73</f>
        <v>NER002</v>
      </c>
      <c r="D75" s="53" t="str">
        <f>'Crisis Indicator Data'!D73</f>
        <v>Niger</v>
      </c>
      <c r="E75" s="53" t="str">
        <f>'Crisis Indicator Data'!E73</f>
        <v>NER</v>
      </c>
      <c r="F75" s="53" t="str">
        <f>'Crisis Indicator Data'!B73</f>
        <v>Conflict</v>
      </c>
      <c r="G75" s="220">
        <f t="shared" si="10"/>
        <v>3.1</v>
      </c>
      <c r="H75" s="54">
        <f t="shared" si="11"/>
        <v>4</v>
      </c>
      <c r="I75" s="115" t="str">
        <f t="shared" si="12"/>
        <v>High</v>
      </c>
      <c r="J75" s="221" t="str">
        <f>INDEX(Trends!$D$3:$D$404,MATCH(C75,Trends!$C$3:$C$404,0))</f>
        <v>Stable</v>
      </c>
      <c r="K75" s="107" t="str">
        <f>IF(Reliability!B73="x","x",(IF(ROUNDUP(Reliability!B73,0)=1,"Very High",IF(ROUNDUP(Reliability!B73,0)=2,"High",IF(ROUNDUP(Reliability!B73,0)=3,"Medium",IF(ROUNDUP(Reliability!B73,0)=4,"Low","Very Low"))))))</f>
        <v>Medium</v>
      </c>
      <c r="L75" s="222">
        <f t="shared" si="13"/>
        <v>2.6</v>
      </c>
      <c r="M75" s="228">
        <f>'Impact of the crisis'!N76</f>
        <v>1.2</v>
      </c>
      <c r="N75" s="228">
        <f>'Impact of the crisis'!AB76</f>
        <v>3.1</v>
      </c>
      <c r="O75" s="222">
        <f>'Conditions of people affected'!R76</f>
        <v>2.7</v>
      </c>
      <c r="P75" s="228">
        <f>'Conditions of people affected'!K76</f>
        <v>2.4</v>
      </c>
      <c r="Q75" s="228">
        <f>'Conditions of people affected'!Q76</f>
        <v>3</v>
      </c>
      <c r="R75" s="223">
        <f t="shared" si="14"/>
        <v>4</v>
      </c>
      <c r="S75" s="223">
        <f>'Complexity of the crisis'!X76</f>
        <v>3.3</v>
      </c>
      <c r="T75" s="223">
        <f>'Complexity of the crisis'!AN76</f>
        <v>4.5</v>
      </c>
      <c r="U75" s="121" t="str">
        <f>VLOOKUP(C75,Lists!$C$3:$E$160,3,FALSE)</f>
        <v>Africa</v>
      </c>
      <c r="V75" s="122">
        <v>44499</v>
      </c>
    </row>
    <row r="76" spans="1:22" x14ac:dyDescent="0.25">
      <c r="A76" s="53" t="str">
        <f>'Crisis Indicator Data'!A74</f>
        <v>Mali/Burkina Faso conflict</v>
      </c>
      <c r="B76" s="45" t="str">
        <f>Lists!G74</f>
        <v xml:space="preserve">Cross-border violence </v>
      </c>
      <c r="C76" s="53" t="str">
        <f>'Crisis Indicator Data'!C74</f>
        <v>NER003</v>
      </c>
      <c r="D76" s="53" t="str">
        <f>'Crisis Indicator Data'!D74</f>
        <v>Niger</v>
      </c>
      <c r="E76" s="53" t="str">
        <f>'Crisis Indicator Data'!E74</f>
        <v>NER</v>
      </c>
      <c r="F76" s="53" t="str">
        <f>'Crisis Indicator Data'!B74</f>
        <v>Conflict</v>
      </c>
      <c r="G76" s="220">
        <f t="shared" si="10"/>
        <v>3.3</v>
      </c>
      <c r="H76" s="54">
        <f t="shared" si="11"/>
        <v>4</v>
      </c>
      <c r="I76" s="115" t="str">
        <f t="shared" si="12"/>
        <v>High</v>
      </c>
      <c r="J76" s="221" t="str">
        <f>INDEX(Trends!$D$3:$D$404,MATCH(C76,Trends!$C$3:$C$404,0))</f>
        <v>Decreasing</v>
      </c>
      <c r="K76" s="107" t="str">
        <f>IF(Reliability!B74="x","x",(IF(ROUNDUP(Reliability!B74,0)=1,"Very High",IF(ROUNDUP(Reliability!B74,0)=2,"High",IF(ROUNDUP(Reliability!B74,0)=3,"Medium",IF(ROUNDUP(Reliability!B74,0)=4,"Low","Very Low"))))))</f>
        <v>Medium</v>
      </c>
      <c r="L76" s="222">
        <f t="shared" si="13"/>
        <v>3</v>
      </c>
      <c r="M76" s="228">
        <f>'Impact of the crisis'!N77</f>
        <v>2.4</v>
      </c>
      <c r="N76" s="228">
        <f>'Impact of the crisis'!AB77</f>
        <v>3.3</v>
      </c>
      <c r="O76" s="222">
        <f>'Conditions of people affected'!R77</f>
        <v>3.25</v>
      </c>
      <c r="P76" s="228">
        <f>'Conditions of people affected'!K77</f>
        <v>3.5</v>
      </c>
      <c r="Q76" s="228">
        <f>'Conditions of people affected'!Q77</f>
        <v>3</v>
      </c>
      <c r="R76" s="223">
        <f t="shared" si="14"/>
        <v>3.7</v>
      </c>
      <c r="S76" s="223">
        <f>'Complexity of the crisis'!X77</f>
        <v>3.3</v>
      </c>
      <c r="T76" s="223">
        <f>'Complexity of the crisis'!AN77</f>
        <v>4</v>
      </c>
      <c r="U76" s="121" t="str">
        <f>VLOOKUP(C76,Lists!$C$3:$E$160,3,FALSE)</f>
        <v>Africa</v>
      </c>
      <c r="V76" s="122">
        <v>44498</v>
      </c>
    </row>
    <row r="77" spans="1:22" x14ac:dyDescent="0.25">
      <c r="A77" s="53" t="str">
        <f>'Crisis Indicator Data'!A75</f>
        <v>Nigerian Refugees</v>
      </c>
      <c r="B77" s="45" t="str">
        <f>Lists!G75</f>
        <v>Nigerian Refugees</v>
      </c>
      <c r="C77" s="53" t="str">
        <f>'Crisis Indicator Data'!C75</f>
        <v>NER004</v>
      </c>
      <c r="D77" s="53" t="str">
        <f>'Crisis Indicator Data'!D75</f>
        <v>Niger</v>
      </c>
      <c r="E77" s="53" t="str">
        <f>'Crisis Indicator Data'!E75</f>
        <v>NER</v>
      </c>
      <c r="F77" s="53" t="str">
        <f>'Crisis Indicator Data'!B75</f>
        <v>International displacement</v>
      </c>
      <c r="G77" s="220">
        <f t="shared" si="10"/>
        <v>2.8</v>
      </c>
      <c r="H77" s="54">
        <f t="shared" si="11"/>
        <v>3</v>
      </c>
      <c r="I77" s="115" t="str">
        <f t="shared" si="12"/>
        <v>Medium</v>
      </c>
      <c r="J77" s="221" t="str">
        <f>INDEX(Trends!$D$3:$D$404,MATCH(C77,Trends!$C$3:$C$404,0))</f>
        <v>Stable</v>
      </c>
      <c r="K77" s="107" t="str">
        <f>IF(Reliability!B75="x","x",(IF(ROUNDUP(Reliability!B75,0)=1,"Very High",IF(ROUNDUP(Reliability!B75,0)=2,"High",IF(ROUNDUP(Reliability!B75,0)=3,"Medium",IF(ROUNDUP(Reliability!B75,0)=4,"Low","Very Low"))))))</f>
        <v>Medium</v>
      </c>
      <c r="L77" s="222">
        <f t="shared" si="13"/>
        <v>2.1</v>
      </c>
      <c r="M77" s="228">
        <f>'Impact of the crisis'!N78</f>
        <v>0.6</v>
      </c>
      <c r="N77" s="228">
        <f>'Impact of the crisis'!AB78</f>
        <v>2.7</v>
      </c>
      <c r="O77" s="222">
        <f>'Conditions of people affected'!R78</f>
        <v>3.05</v>
      </c>
      <c r="P77" s="228">
        <f>'Conditions of people affected'!K78</f>
        <v>3.1</v>
      </c>
      <c r="Q77" s="228">
        <f>'Conditions of people affected'!Q78</f>
        <v>3</v>
      </c>
      <c r="R77" s="223">
        <f t="shared" si="14"/>
        <v>2.9</v>
      </c>
      <c r="S77" s="223">
        <f>'Complexity of the crisis'!X78</f>
        <v>3.3</v>
      </c>
      <c r="T77" s="223">
        <f>'Complexity of the crisis'!AN78</f>
        <v>2.5</v>
      </c>
      <c r="U77" s="121" t="str">
        <f>VLOOKUP(C77,Lists!$C$3:$E$160,3,FALSE)</f>
        <v>Africa</v>
      </c>
      <c r="V77" s="122">
        <v>44499</v>
      </c>
    </row>
    <row r="78" spans="1:22" x14ac:dyDescent="0.25">
      <c r="A78" s="53" t="str">
        <f>'Crisis Indicator Data'!A76</f>
        <v>Complex crisis in Nigeria</v>
      </c>
      <c r="B78" s="45" t="str">
        <f>Lists!G76</f>
        <v>Complex crisis</v>
      </c>
      <c r="C78" s="53" t="str">
        <f>'Crisis Indicator Data'!C76</f>
        <v>NGA001</v>
      </c>
      <c r="D78" s="53" t="str">
        <f>'Crisis Indicator Data'!D76</f>
        <v>Nigeria</v>
      </c>
      <c r="E78" s="53" t="str">
        <f>'Crisis Indicator Data'!E76</f>
        <v>NGA</v>
      </c>
      <c r="F78" s="53" t="str">
        <f>'Crisis Indicator Data'!B76</f>
        <v>Complex crisis</v>
      </c>
      <c r="G78" s="220">
        <f t="shared" si="10"/>
        <v>4.3</v>
      </c>
      <c r="H78" s="54">
        <f t="shared" si="11"/>
        <v>5</v>
      </c>
      <c r="I78" s="115" t="str">
        <f t="shared" si="12"/>
        <v>Very High</v>
      </c>
      <c r="J78" s="221" t="str">
        <f>INDEX(Trends!$D$3:$D$404,MATCH(C78,Trends!$C$3:$C$404,0))</f>
        <v>Stable</v>
      </c>
      <c r="K78" s="107" t="str">
        <f>IF(Reliability!B76="x","x",(IF(ROUNDUP(Reliability!B76,0)=1,"Very High",IF(ROUNDUP(Reliability!B76,0)=2,"High",IF(ROUNDUP(Reliability!B76,0)=3,"Medium",IF(ROUNDUP(Reliability!B76,0)=4,"Low","Very Low"))))))</f>
        <v>High</v>
      </c>
      <c r="L78" s="222">
        <f t="shared" si="13"/>
        <v>4.2</v>
      </c>
      <c r="M78" s="228">
        <f>'Impact of the crisis'!N79</f>
        <v>4.3</v>
      </c>
      <c r="N78" s="228">
        <f>'Impact of the crisis'!AB79</f>
        <v>4.2</v>
      </c>
      <c r="O78" s="222">
        <f>'Conditions of people affected'!R79</f>
        <v>4</v>
      </c>
      <c r="P78" s="228">
        <f>'Conditions of people affected'!K79</f>
        <v>5</v>
      </c>
      <c r="Q78" s="228">
        <f>'Conditions of people affected'!Q79</f>
        <v>3</v>
      </c>
      <c r="R78" s="223">
        <f t="shared" si="14"/>
        <v>4.7</v>
      </c>
      <c r="S78" s="223">
        <f>'Complexity of the crisis'!X79</f>
        <v>4.3</v>
      </c>
      <c r="T78" s="223">
        <f>'Complexity of the crisis'!AN79</f>
        <v>5</v>
      </c>
      <c r="U78" s="121" t="str">
        <f>VLOOKUP(C78,Lists!$C$3:$E$160,3,FALSE)</f>
        <v>Africa</v>
      </c>
      <c r="V78" s="122">
        <v>44526</v>
      </c>
    </row>
    <row r="79" spans="1:22" x14ac:dyDescent="0.25">
      <c r="A79" s="53" t="str">
        <f>'Crisis Indicator Data'!A77</f>
        <v>Middle belt conflict</v>
      </c>
      <c r="B79" s="45" t="str">
        <f>Lists!G77</f>
        <v>Middle Belt</v>
      </c>
      <c r="C79" s="53" t="str">
        <f>'Crisis Indicator Data'!C77</f>
        <v>NGA003</v>
      </c>
      <c r="D79" s="53" t="str">
        <f>'Crisis Indicator Data'!D77</f>
        <v>Nigeria</v>
      </c>
      <c r="E79" s="53" t="str">
        <f>'Crisis Indicator Data'!E77</f>
        <v>NGA</v>
      </c>
      <c r="F79" s="53" t="str">
        <f>'Crisis Indicator Data'!B77</f>
        <v>Conflict</v>
      </c>
      <c r="G79" s="220">
        <f t="shared" si="10"/>
        <v>3.3</v>
      </c>
      <c r="H79" s="54">
        <f t="shared" si="11"/>
        <v>4</v>
      </c>
      <c r="I79" s="115" t="str">
        <f t="shared" si="12"/>
        <v>High</v>
      </c>
      <c r="J79" s="221" t="str">
        <f>INDEX(Trends!$D$3:$D$404,MATCH(C79,Trends!$C$3:$C$404,0))</f>
        <v>Increasing</v>
      </c>
      <c r="K79" s="107" t="str">
        <f>IF(Reliability!B77="x","x",(IF(ROUNDUP(Reliability!B77,0)=1,"Very High",IF(ROUNDUP(Reliability!B77,0)=2,"High",IF(ROUNDUP(Reliability!B77,0)=3,"Medium",IF(ROUNDUP(Reliability!B77,0)=4,"Low","Very Low"))))))</f>
        <v>High</v>
      </c>
      <c r="L79" s="222">
        <f t="shared" si="13"/>
        <v>3</v>
      </c>
      <c r="M79" s="228">
        <f>'Impact of the crisis'!N80</f>
        <v>2.2999999999999998</v>
      </c>
      <c r="N79" s="228">
        <f>'Impact of the crisis'!AB80</f>
        <v>3.3</v>
      </c>
      <c r="O79" s="222">
        <f>'Conditions of people affected'!R80</f>
        <v>3.15</v>
      </c>
      <c r="P79" s="228">
        <f>'Conditions of people affected'!K80</f>
        <v>3.3</v>
      </c>
      <c r="Q79" s="228">
        <f>'Conditions of people affected'!Q80</f>
        <v>3</v>
      </c>
      <c r="R79" s="223">
        <f t="shared" si="14"/>
        <v>3.9</v>
      </c>
      <c r="S79" s="223">
        <f>'Complexity of the crisis'!X80</f>
        <v>4.3</v>
      </c>
      <c r="T79" s="223">
        <f>'Complexity of the crisis'!AN80</f>
        <v>3.5</v>
      </c>
      <c r="U79" s="121" t="str">
        <f>VLOOKUP(C79,Lists!$C$3:$E$160,3,FALSE)</f>
        <v>Africa</v>
      </c>
      <c r="V79" s="122">
        <v>44526</v>
      </c>
    </row>
    <row r="80" spans="1:22" x14ac:dyDescent="0.25">
      <c r="A80" s="53" t="str">
        <f>'Crisis Indicator Data'!A78</f>
        <v>Boko Haram crisis in Nigeria</v>
      </c>
      <c r="B80" s="45" t="str">
        <f>Lists!G78</f>
        <v xml:space="preserve">Boko Haram </v>
      </c>
      <c r="C80" s="53" t="str">
        <f>'Crisis Indicator Data'!C78</f>
        <v>NGA004</v>
      </c>
      <c r="D80" s="53" t="str">
        <f>'Crisis Indicator Data'!D78</f>
        <v>Nigeria</v>
      </c>
      <c r="E80" s="53" t="str">
        <f>'Crisis Indicator Data'!E78</f>
        <v>NGA</v>
      </c>
      <c r="F80" s="53" t="str">
        <f>'Crisis Indicator Data'!B78</f>
        <v>Conflict</v>
      </c>
      <c r="G80" s="220">
        <f t="shared" si="10"/>
        <v>4.3</v>
      </c>
      <c r="H80" s="54">
        <f t="shared" si="11"/>
        <v>5</v>
      </c>
      <c r="I80" s="115" t="str">
        <f t="shared" si="12"/>
        <v>Very High</v>
      </c>
      <c r="J80" s="221" t="str">
        <f>INDEX(Trends!$D$3:$D$404,MATCH(C80,Trends!$C$3:$C$404,0))</f>
        <v>Stable</v>
      </c>
      <c r="K80" s="107" t="str">
        <f>IF(Reliability!B78="x","x",(IF(ROUNDUP(Reliability!B78,0)=1,"Very High",IF(ROUNDUP(Reliability!B78,0)=2,"High",IF(ROUNDUP(Reliability!B78,0)=3,"Medium",IF(ROUNDUP(Reliability!B78,0)=4,"Low","Very Low"))))))</f>
        <v>Medium</v>
      </c>
      <c r="L80" s="222">
        <f t="shared" si="13"/>
        <v>4</v>
      </c>
      <c r="M80" s="228">
        <f>'Impact of the crisis'!N81</f>
        <v>2.1</v>
      </c>
      <c r="N80" s="228">
        <f>'Impact of the crisis'!AB81</f>
        <v>4.5999999999999996</v>
      </c>
      <c r="O80" s="222">
        <f>'Conditions of people affected'!R81</f>
        <v>4.45</v>
      </c>
      <c r="P80" s="228">
        <f>'Conditions of people affected'!K81</f>
        <v>4.9000000000000004</v>
      </c>
      <c r="Q80" s="228">
        <f>'Conditions of people affected'!Q81</f>
        <v>4</v>
      </c>
      <c r="R80" s="223">
        <f t="shared" si="14"/>
        <v>4.2</v>
      </c>
      <c r="S80" s="223">
        <f>'Complexity of the crisis'!X81</f>
        <v>4.3</v>
      </c>
      <c r="T80" s="223">
        <f>'Complexity of the crisis'!AN81</f>
        <v>4</v>
      </c>
      <c r="U80" s="121" t="str">
        <f>VLOOKUP(C80,Lists!$C$3:$E$160,3,FALSE)</f>
        <v>Africa</v>
      </c>
      <c r="V80" s="122">
        <v>44526</v>
      </c>
    </row>
    <row r="81" spans="1:22" x14ac:dyDescent="0.25">
      <c r="A81" s="53" t="str">
        <f>'Crisis Indicator Data'!A79</f>
        <v>Northwest Banditry</v>
      </c>
      <c r="B81" s="45" t="str">
        <f>Lists!G79</f>
        <v>Northwest Banditry</v>
      </c>
      <c r="C81" s="53" t="str">
        <f>'Crisis Indicator Data'!C79</f>
        <v>NGA007</v>
      </c>
      <c r="D81" s="53" t="str">
        <f>'Crisis Indicator Data'!D79</f>
        <v>Nigeria</v>
      </c>
      <c r="E81" s="53" t="str">
        <f>'Crisis Indicator Data'!E79</f>
        <v>NGA</v>
      </c>
      <c r="F81" s="53" t="str">
        <f>'Crisis Indicator Data'!B79</f>
        <v>Other type of violence</v>
      </c>
      <c r="G81" s="220">
        <f t="shared" si="10"/>
        <v>3.7</v>
      </c>
      <c r="H81" s="54">
        <f t="shared" si="11"/>
        <v>4</v>
      </c>
      <c r="I81" s="115" t="str">
        <f t="shared" si="12"/>
        <v>High</v>
      </c>
      <c r="J81" s="221" t="str">
        <f>INDEX(Trends!$D$3:$D$404,MATCH(C81,Trends!$C$3:$C$404,0))</f>
        <v>Increasing</v>
      </c>
      <c r="K81" s="107" t="str">
        <f>IF(Reliability!B79="x","x",(IF(ROUNDUP(Reliability!B79,0)=1,"Very High",IF(ROUNDUP(Reliability!B79,0)=2,"High",IF(ROUNDUP(Reliability!B79,0)=3,"Medium",IF(ROUNDUP(Reliability!B79,0)=4,"Low","Very Low"))))))</f>
        <v>High</v>
      </c>
      <c r="L81" s="222">
        <f t="shared" si="13"/>
        <v>3.3</v>
      </c>
      <c r="M81" s="228">
        <f>'Impact of the crisis'!N82</f>
        <v>2.8</v>
      </c>
      <c r="N81" s="228">
        <f>'Impact of the crisis'!AB82</f>
        <v>3.5</v>
      </c>
      <c r="O81" s="222">
        <f>'Conditions of people affected'!R82</f>
        <v>3.65</v>
      </c>
      <c r="P81" s="228">
        <f>'Conditions of people affected'!K82</f>
        <v>4.3</v>
      </c>
      <c r="Q81" s="228">
        <f>'Conditions of people affected'!Q82</f>
        <v>3</v>
      </c>
      <c r="R81" s="223">
        <f t="shared" si="14"/>
        <v>4.2</v>
      </c>
      <c r="S81" s="223">
        <f>'Complexity of the crisis'!X82</f>
        <v>4.3</v>
      </c>
      <c r="T81" s="223">
        <f>'Complexity of the crisis'!AN82</f>
        <v>4</v>
      </c>
      <c r="U81" s="121" t="str">
        <f>VLOOKUP(C81,Lists!$C$3:$E$160,3,FALSE)</f>
        <v>Africa</v>
      </c>
      <c r="V81" s="122">
        <v>44526</v>
      </c>
    </row>
    <row r="82" spans="1:22" x14ac:dyDescent="0.25">
      <c r="A82" s="53" t="str">
        <f>'Crisis Indicator Data'!A80</f>
        <v>Cameroonian Refugees in Nigeria</v>
      </c>
      <c r="B82" s="45" t="str">
        <f>Lists!G80</f>
        <v>Cameroonian Refugees</v>
      </c>
      <c r="C82" s="53" t="str">
        <f>'Crisis Indicator Data'!C80</f>
        <v>NGA008</v>
      </c>
      <c r="D82" s="53" t="str">
        <f>'Crisis Indicator Data'!D80</f>
        <v>Nigeria</v>
      </c>
      <c r="E82" s="53" t="str">
        <f>'Crisis Indicator Data'!E80</f>
        <v>NGA</v>
      </c>
      <c r="F82" s="53" t="str">
        <f>'Crisis Indicator Data'!B80</f>
        <v>International displacement</v>
      </c>
      <c r="G82" s="220">
        <f t="shared" si="10"/>
        <v>2.1</v>
      </c>
      <c r="H82" s="54">
        <f t="shared" si="11"/>
        <v>3</v>
      </c>
      <c r="I82" s="115" t="str">
        <f t="shared" si="12"/>
        <v>Medium</v>
      </c>
      <c r="J82" s="221" t="str">
        <f>INDEX(Trends!$D$3:$D$404,MATCH(C82,Trends!$C$3:$C$404,0))</f>
        <v>Stable</v>
      </c>
      <c r="K82" s="107" t="str">
        <f>IF(Reliability!B80="x","x",(IF(ROUNDUP(Reliability!B80,0)=1,"Very High",IF(ROUNDUP(Reliability!B80,0)=2,"High",IF(ROUNDUP(Reliability!B80,0)=3,"Medium",IF(ROUNDUP(Reliability!B80,0)=4,"Low","Very Low"))))))</f>
        <v>High</v>
      </c>
      <c r="L82" s="222">
        <f t="shared" si="13"/>
        <v>1.6</v>
      </c>
      <c r="M82" s="228">
        <f>'Impact of the crisis'!N83</f>
        <v>2</v>
      </c>
      <c r="N82" s="228">
        <f>'Impact of the crisis'!AB83</f>
        <v>1.4</v>
      </c>
      <c r="O82" s="222">
        <f>'Conditions of people affected'!R83</f>
        <v>1.2</v>
      </c>
      <c r="P82" s="228">
        <f>'Conditions of people affected'!K83</f>
        <v>1.4</v>
      </c>
      <c r="Q82" s="228">
        <f>'Conditions of people affected'!Q83</f>
        <v>1</v>
      </c>
      <c r="R82" s="223">
        <f t="shared" si="14"/>
        <v>3.9</v>
      </c>
      <c r="S82" s="223">
        <f>'Complexity of the crisis'!X83</f>
        <v>4.3</v>
      </c>
      <c r="T82" s="223">
        <f>'Complexity of the crisis'!AN83</f>
        <v>3.5</v>
      </c>
      <c r="U82" s="121" t="str">
        <f>VLOOKUP(C82,Lists!$C$3:$E$160,3,FALSE)</f>
        <v>Africa</v>
      </c>
      <c r="V82" s="122">
        <v>44526</v>
      </c>
    </row>
    <row r="83" spans="1:22" x14ac:dyDescent="0.25">
      <c r="A83" s="53" t="str">
        <f>'Crisis Indicator Data'!A81</f>
        <v>Socioeconomic crisis in Nicaragua</v>
      </c>
      <c r="B83" s="45" t="str">
        <f>Lists!G81</f>
        <v>Socioeconomic crisis</v>
      </c>
      <c r="C83" s="53" t="str">
        <f>'Crisis Indicator Data'!C81</f>
        <v>NIC001</v>
      </c>
      <c r="D83" s="53" t="str">
        <f>'Crisis Indicator Data'!D81</f>
        <v>Nicaragua</v>
      </c>
      <c r="E83" s="53" t="str">
        <f>'Crisis Indicator Data'!E81</f>
        <v>NIC</v>
      </c>
      <c r="F83" s="53" t="str">
        <f>'Crisis Indicator Data'!B81</f>
        <v>Political and economic crisis</v>
      </c>
      <c r="G83" s="220" t="str">
        <f t="shared" si="10"/>
        <v>x</v>
      </c>
      <c r="H83" s="54" t="str">
        <f t="shared" si="11"/>
        <v>x</v>
      </c>
      <c r="I83" s="115" t="str">
        <f t="shared" si="12"/>
        <v>x</v>
      </c>
      <c r="J83" s="221" t="str">
        <f>INDEX(Trends!$D$3:$D$404,MATCH(C83,Trends!$C$3:$C$404,0))</f>
        <v>-</v>
      </c>
      <c r="K83" s="107" t="str">
        <f>IF(Reliability!B81="x","x",(IF(ROUNDUP(Reliability!B81,0)=1,"Very High",IF(ROUNDUP(Reliability!B81,0)=2,"High",IF(ROUNDUP(Reliability!B81,0)=3,"Medium",IF(ROUNDUP(Reliability!B81,0)=4,"Low","Very Low"))))))</f>
        <v>Low</v>
      </c>
      <c r="L83" s="222">
        <f t="shared" si="13"/>
        <v>2.9</v>
      </c>
      <c r="M83" s="228">
        <f>'Impact of the crisis'!N84</f>
        <v>4.0999999999999996</v>
      </c>
      <c r="N83" s="228">
        <f>'Impact of the crisis'!AB84</f>
        <v>2</v>
      </c>
      <c r="O83" s="222" t="str">
        <f>'Conditions of people affected'!R84</f>
        <v>x</v>
      </c>
      <c r="P83" s="228" t="str">
        <f>'Conditions of people affected'!K84</f>
        <v>x</v>
      </c>
      <c r="Q83" s="228" t="str">
        <f>'Conditions of people affected'!Q84</f>
        <v>x</v>
      </c>
      <c r="R83" s="223">
        <f t="shared" si="14"/>
        <v>2.8</v>
      </c>
      <c r="S83" s="223">
        <f>'Complexity of the crisis'!X84</f>
        <v>3.4</v>
      </c>
      <c r="T83" s="223">
        <f>'Complexity of the crisis'!AN84</f>
        <v>2</v>
      </c>
      <c r="U83" s="121" t="str">
        <f>VLOOKUP(C83,Lists!$C$3:$E$160,3,FALSE)</f>
        <v>Americas</v>
      </c>
      <c r="V83" s="122">
        <v>44497</v>
      </c>
    </row>
    <row r="84" spans="1:22" x14ac:dyDescent="0.25">
      <c r="A84" s="53" t="str">
        <f>'Crisis Indicator Data'!A82</f>
        <v>Complex crisis in Pakistan</v>
      </c>
      <c r="B84" s="45" t="str">
        <f>Lists!G82</f>
        <v>Complex crisis</v>
      </c>
      <c r="C84" s="53" t="str">
        <f>'Crisis Indicator Data'!C82</f>
        <v>PAK001</v>
      </c>
      <c r="D84" s="53" t="str">
        <f>'Crisis Indicator Data'!D82</f>
        <v>Pakistan</v>
      </c>
      <c r="E84" s="53" t="str">
        <f>'Crisis Indicator Data'!E82</f>
        <v>PAK</v>
      </c>
      <c r="F84" s="53" t="str">
        <f>'Crisis Indicator Data'!B82</f>
        <v>Complex crisis</v>
      </c>
      <c r="G84" s="220">
        <f t="shared" si="10"/>
        <v>3.7</v>
      </c>
      <c r="H84" s="54">
        <f t="shared" si="11"/>
        <v>4</v>
      </c>
      <c r="I84" s="115" t="str">
        <f t="shared" si="12"/>
        <v>High</v>
      </c>
      <c r="J84" s="221" t="str">
        <f>INDEX(Trends!$D$3:$D$404,MATCH(C84,Trends!$C$3:$C$404,0))</f>
        <v>Decreasing</v>
      </c>
      <c r="K84" s="107" t="str">
        <f>IF(Reliability!B82="x","x",(IF(ROUNDUP(Reliability!B82,0)=1,"Very High",IF(ROUNDUP(Reliability!B82,0)=2,"High",IF(ROUNDUP(Reliability!B82,0)=3,"Medium",IF(ROUNDUP(Reliability!B82,0)=4,"Low","Very Low"))))))</f>
        <v>High</v>
      </c>
      <c r="L84" s="222">
        <f t="shared" si="13"/>
        <v>4.2</v>
      </c>
      <c r="M84" s="228">
        <f>'Impact of the crisis'!N85</f>
        <v>5</v>
      </c>
      <c r="N84" s="228">
        <f>'Impact of the crisis'!AB85</f>
        <v>3.7</v>
      </c>
      <c r="O84" s="222">
        <f>'Conditions of people affected'!R85</f>
        <v>3.5</v>
      </c>
      <c r="P84" s="228">
        <f>'Conditions of people affected'!K85</f>
        <v>5</v>
      </c>
      <c r="Q84" s="228">
        <f>'Conditions of people affected'!Q85</f>
        <v>2</v>
      </c>
      <c r="R84" s="223">
        <f t="shared" si="14"/>
        <v>3.6</v>
      </c>
      <c r="S84" s="223">
        <f>'Complexity of the crisis'!X85</f>
        <v>3.7</v>
      </c>
      <c r="T84" s="223">
        <f>'Complexity of the crisis'!AN85</f>
        <v>3.5</v>
      </c>
      <c r="U84" s="121" t="str">
        <f>VLOOKUP(C84,Lists!$C$3:$E$160,3,FALSE)</f>
        <v>Asia</v>
      </c>
      <c r="V84" s="122">
        <v>44558</v>
      </c>
    </row>
    <row r="85" spans="1:22" x14ac:dyDescent="0.25">
      <c r="A85" s="53" t="str">
        <f>'Crisis Indicator Data'!A83</f>
        <v>Kashmir conflict in Pakistan</v>
      </c>
      <c r="B85" s="45" t="str">
        <f>Lists!G83</f>
        <v>Kashmir conflict</v>
      </c>
      <c r="C85" s="53" t="str">
        <f>'Crisis Indicator Data'!C83</f>
        <v>PAK004</v>
      </c>
      <c r="D85" s="53" t="str">
        <f>'Crisis Indicator Data'!D83</f>
        <v>Pakistan</v>
      </c>
      <c r="E85" s="53" t="str">
        <f>'Crisis Indicator Data'!E83</f>
        <v>PAK</v>
      </c>
      <c r="F85" s="53" t="str">
        <f>'Crisis Indicator Data'!B83</f>
        <v>Conflict</v>
      </c>
      <c r="G85" s="220" t="str">
        <f t="shared" si="10"/>
        <v>x</v>
      </c>
      <c r="H85" s="54" t="str">
        <f t="shared" si="11"/>
        <v>x</v>
      </c>
      <c r="I85" s="115" t="str">
        <f t="shared" si="12"/>
        <v>x</v>
      </c>
      <c r="J85" s="221" t="str">
        <f>INDEX(Trends!$D$3:$D$404,MATCH(C85,Trends!$C$3:$C$404,0))</f>
        <v>-</v>
      </c>
      <c r="K85" s="107" t="str">
        <f>IF(Reliability!B83="x","x",(IF(ROUNDUP(Reliability!B83,0)=1,"Very High",IF(ROUNDUP(Reliability!B83,0)=2,"High",IF(ROUNDUP(Reliability!B83,0)=3,"Medium",IF(ROUNDUP(Reliability!B83,0)=4,"Low","Very Low"))))))</f>
        <v>Low</v>
      </c>
      <c r="L85" s="222">
        <f t="shared" si="13"/>
        <v>0.6</v>
      </c>
      <c r="M85" s="228">
        <f>'Impact of the crisis'!N86</f>
        <v>1</v>
      </c>
      <c r="N85" s="228">
        <f>'Impact of the crisis'!AB86</f>
        <v>0.4</v>
      </c>
      <c r="O85" s="222" t="str">
        <f>'Conditions of people affected'!R86</f>
        <v>x</v>
      </c>
      <c r="P85" s="228" t="str">
        <f>'Conditions of people affected'!K86</f>
        <v>x</v>
      </c>
      <c r="Q85" s="228" t="str">
        <f>'Conditions of people affected'!Q86</f>
        <v>x</v>
      </c>
      <c r="R85" s="223">
        <f t="shared" si="14"/>
        <v>3.2</v>
      </c>
      <c r="S85" s="223">
        <f>'Complexity of the crisis'!X86</f>
        <v>3.7</v>
      </c>
      <c r="T85" s="223">
        <f>'Complexity of the crisis'!AN86</f>
        <v>2.5</v>
      </c>
      <c r="U85" s="121" t="str">
        <f>VLOOKUP(C85,Lists!$C$3:$E$160,3,FALSE)</f>
        <v>Asia</v>
      </c>
      <c r="V85" s="122">
        <v>44558</v>
      </c>
    </row>
    <row r="86" spans="1:22" x14ac:dyDescent="0.25">
      <c r="A86" s="53" t="str">
        <f>'Crisis Indicator Data'!A84</f>
        <v>Venezuela displacement in Peru</v>
      </c>
      <c r="B86" s="45" t="str">
        <f>Lists!G84</f>
        <v>Venezuelan refugees</v>
      </c>
      <c r="C86" s="53" t="str">
        <f>'Crisis Indicator Data'!C84</f>
        <v>PER002</v>
      </c>
      <c r="D86" s="53" t="str">
        <f>'Crisis Indicator Data'!D84</f>
        <v>Peru</v>
      </c>
      <c r="E86" s="53" t="str">
        <f>'Crisis Indicator Data'!E84</f>
        <v>PER</v>
      </c>
      <c r="F86" s="53" t="str">
        <f>'Crisis Indicator Data'!B84</f>
        <v>International displacement</v>
      </c>
      <c r="G86" s="220">
        <f t="shared" si="10"/>
        <v>3</v>
      </c>
      <c r="H86" s="54">
        <f t="shared" si="11"/>
        <v>3</v>
      </c>
      <c r="I86" s="115" t="str">
        <f t="shared" si="12"/>
        <v>Medium</v>
      </c>
      <c r="J86" s="221" t="str">
        <f>INDEX(Trends!$D$3:$D$404,MATCH(C86,Trends!$C$3:$C$404,0))</f>
        <v>Stable</v>
      </c>
      <c r="K86" s="107" t="str">
        <f>IF(Reliability!B84="x","x",(IF(ROUNDUP(Reliability!B84,0)=1,"Very High",IF(ROUNDUP(Reliability!B84,0)=2,"High",IF(ROUNDUP(Reliability!B84,0)=3,"Medium",IF(ROUNDUP(Reliability!B84,0)=4,"Low","Very Low"))))))</f>
        <v>Medium</v>
      </c>
      <c r="L86" s="222">
        <f t="shared" si="13"/>
        <v>3.3</v>
      </c>
      <c r="M86" s="228">
        <f>'Impact of the crisis'!N87</f>
        <v>1.3</v>
      </c>
      <c r="N86" s="228">
        <f>'Impact of the crisis'!AB87</f>
        <v>4</v>
      </c>
      <c r="O86" s="222">
        <f>'Conditions of people affected'!R87</f>
        <v>3.05</v>
      </c>
      <c r="P86" s="228">
        <f>'Conditions of people affected'!K87</f>
        <v>3.1</v>
      </c>
      <c r="Q86" s="228">
        <f>'Conditions of people affected'!Q87</f>
        <v>3</v>
      </c>
      <c r="R86" s="223">
        <f t="shared" si="14"/>
        <v>2.8</v>
      </c>
      <c r="S86" s="223">
        <f>'Complexity of the crisis'!X87</f>
        <v>3.7</v>
      </c>
      <c r="T86" s="223">
        <f>'Complexity of the crisis'!AN87</f>
        <v>1.5</v>
      </c>
      <c r="U86" s="121" t="str">
        <f>VLOOKUP(C86,Lists!$C$3:$E$160,3,FALSE)</f>
        <v>Americas</v>
      </c>
      <c r="V86" s="122">
        <v>44522</v>
      </c>
    </row>
    <row r="87" spans="1:22" x14ac:dyDescent="0.25">
      <c r="A87" s="53" t="str">
        <f>'Crisis Indicator Data'!A85</f>
        <v>Multiple crises in the Philippines</v>
      </c>
      <c r="B87" s="45" t="str">
        <f>Lists!G85</f>
        <v>Country level</v>
      </c>
      <c r="C87" s="53" t="str">
        <f>'Crisis Indicator Data'!C85</f>
        <v>PHL001</v>
      </c>
      <c r="D87" s="53" t="str">
        <f>'Crisis Indicator Data'!D85</f>
        <v>Philippines</v>
      </c>
      <c r="E87" s="53" t="str">
        <f>'Crisis Indicator Data'!E85</f>
        <v>PHL</v>
      </c>
      <c r="F87" s="53" t="str">
        <f>'Crisis Indicator Data'!B85</f>
        <v>Multiple crises country</v>
      </c>
      <c r="G87" s="220">
        <f t="shared" si="10"/>
        <v>3.4</v>
      </c>
      <c r="H87" s="54">
        <f t="shared" si="11"/>
        <v>4</v>
      </c>
      <c r="I87" s="115" t="str">
        <f t="shared" si="12"/>
        <v>High</v>
      </c>
      <c r="J87" s="221" t="str">
        <f>INDEX(Trends!$D$3:$D$404,MATCH(C87,Trends!$C$3:$C$404,0))</f>
        <v>-</v>
      </c>
      <c r="K87" s="107" t="str">
        <f>IF(Reliability!B85="x","x",(IF(ROUNDUP(Reliability!B85,0)=1,"Very High",IF(ROUNDUP(Reliability!B85,0)=2,"High",IF(ROUNDUP(Reliability!B85,0)=3,"Medium",IF(ROUNDUP(Reliability!B85,0)=4,"Low","Very Low"))))))</f>
        <v>High</v>
      </c>
      <c r="L87" s="222">
        <f t="shared" si="13"/>
        <v>3.3</v>
      </c>
      <c r="M87" s="228">
        <f>'Impact of the crisis'!N88</f>
        <v>3.7</v>
      </c>
      <c r="N87" s="228">
        <f>'Impact of the crisis'!AB88</f>
        <v>3</v>
      </c>
      <c r="O87" s="222">
        <f>'Conditions of people affected'!R88</f>
        <v>3.5</v>
      </c>
      <c r="P87" s="228">
        <f>'Conditions of people affected'!K88</f>
        <v>4</v>
      </c>
      <c r="Q87" s="228">
        <f>'Conditions of people affected'!Q88</f>
        <v>3</v>
      </c>
      <c r="R87" s="223">
        <f t="shared" si="14"/>
        <v>3.3</v>
      </c>
      <c r="S87" s="223">
        <f>'Complexity of the crisis'!X88</f>
        <v>3.5</v>
      </c>
      <c r="T87" s="223">
        <f>'Complexity of the crisis'!AN88</f>
        <v>3</v>
      </c>
      <c r="U87" s="121" t="str">
        <f>VLOOKUP(C87,Lists!$C$3:$E$160,3,FALSE)</f>
        <v>Asia</v>
      </c>
      <c r="V87" s="122">
        <v>44551</v>
      </c>
    </row>
    <row r="88" spans="1:22" x14ac:dyDescent="0.25">
      <c r="A88" s="53" t="str">
        <f>'Crisis Indicator Data'!A86</f>
        <v>Mindanao conflict</v>
      </c>
      <c r="B88" s="45" t="str">
        <f>Lists!G86</f>
        <v>Mindanao Conflict</v>
      </c>
      <c r="C88" s="53" t="str">
        <f>'Crisis Indicator Data'!C86</f>
        <v>PHL003</v>
      </c>
      <c r="D88" s="53" t="str">
        <f>'Crisis Indicator Data'!D86</f>
        <v>Philippines</v>
      </c>
      <c r="E88" s="53" t="str">
        <f>'Crisis Indicator Data'!E86</f>
        <v>PHL</v>
      </c>
      <c r="F88" s="53" t="str">
        <f>'Crisis Indicator Data'!B86</f>
        <v>Conflict</v>
      </c>
      <c r="G88" s="220">
        <f t="shared" si="10"/>
        <v>2.2000000000000002</v>
      </c>
      <c r="H88" s="54">
        <f t="shared" si="11"/>
        <v>3</v>
      </c>
      <c r="I88" s="115" t="str">
        <f t="shared" si="12"/>
        <v>Medium</v>
      </c>
      <c r="J88" s="221" t="str">
        <f>INDEX(Trends!$D$3:$D$404,MATCH(C88,Trends!$C$3:$C$404,0))</f>
        <v>Decreasing</v>
      </c>
      <c r="K88" s="107" t="str">
        <f>IF(Reliability!B86="x","x",(IF(ROUNDUP(Reliability!B86,0)=1,"Very High",IF(ROUNDUP(Reliability!B86,0)=2,"High",IF(ROUNDUP(Reliability!B86,0)=3,"Medium",IF(ROUNDUP(Reliability!B86,0)=4,"Low","Very Low"))))))</f>
        <v>High</v>
      </c>
      <c r="L88" s="222">
        <f t="shared" si="13"/>
        <v>2.7</v>
      </c>
      <c r="M88" s="228">
        <f>'Impact of the crisis'!N89</f>
        <v>3</v>
      </c>
      <c r="N88" s="228">
        <f>'Impact of the crisis'!AB89</f>
        <v>2.6</v>
      </c>
      <c r="O88" s="222">
        <f>'Conditions of people affected'!R89</f>
        <v>1.4</v>
      </c>
      <c r="P88" s="228">
        <f>'Conditions of people affected'!K89</f>
        <v>1.8</v>
      </c>
      <c r="Q88" s="228">
        <f>'Conditions of people affected'!Q89</f>
        <v>1</v>
      </c>
      <c r="R88" s="223">
        <f t="shared" si="14"/>
        <v>3</v>
      </c>
      <c r="S88" s="223">
        <f>'Complexity of the crisis'!X89</f>
        <v>3.5</v>
      </c>
      <c r="T88" s="223">
        <f>'Complexity of the crisis'!AN89</f>
        <v>2.5</v>
      </c>
      <c r="U88" s="121" t="str">
        <f>VLOOKUP(C88,Lists!$C$3:$E$160,3,FALSE)</f>
        <v>Asia</v>
      </c>
      <c r="V88" s="122">
        <v>44549</v>
      </c>
    </row>
    <row r="89" spans="1:22" x14ac:dyDescent="0.25">
      <c r="A89" s="53" t="str">
        <f>'Crisis Indicator Data'!A87</f>
        <v>Typhoon RAI</v>
      </c>
      <c r="B89" s="45" t="str">
        <f>Lists!G87</f>
        <v>Typhoon RAI (Odette)</v>
      </c>
      <c r="C89" s="53" t="str">
        <f>'Crisis Indicator Data'!C87</f>
        <v>PHL010</v>
      </c>
      <c r="D89" s="53" t="str">
        <f>'Crisis Indicator Data'!D87</f>
        <v>Philippines</v>
      </c>
      <c r="E89" s="53" t="str">
        <f>'Crisis Indicator Data'!E87</f>
        <v>PHL</v>
      </c>
      <c r="F89" s="53" t="str">
        <f>'Crisis Indicator Data'!B87</f>
        <v>Tropical cyclone</v>
      </c>
      <c r="G89" s="220">
        <f t="shared" si="10"/>
        <v>3.2</v>
      </c>
      <c r="H89" s="54">
        <f t="shared" si="11"/>
        <v>4</v>
      </c>
      <c r="I89" s="115" t="str">
        <f t="shared" si="12"/>
        <v>High</v>
      </c>
      <c r="J89" s="221" t="str">
        <f>INDEX(Trends!$D$3:$D$404,MATCH(C89,Trends!$C$3:$C$404,0))</f>
        <v>-</v>
      </c>
      <c r="K89" s="107" t="str">
        <f>IF(Reliability!B87="x","x",(IF(ROUNDUP(Reliability!B87,0)=1,"Very High",IF(ROUNDUP(Reliability!B87,0)=2,"High",IF(ROUNDUP(Reliability!B87,0)=3,"Medium",IF(ROUNDUP(Reliability!B87,0)=4,"Low","Very Low"))))))</f>
        <v>High</v>
      </c>
      <c r="L89" s="222">
        <f t="shared" si="13"/>
        <v>3</v>
      </c>
      <c r="M89" s="228">
        <f>'Impact of the crisis'!N90</f>
        <v>2.4</v>
      </c>
      <c r="N89" s="228">
        <f>'Impact of the crisis'!AB90</f>
        <v>3.2</v>
      </c>
      <c r="O89" s="222">
        <f>'Conditions of people affected'!R90</f>
        <v>3.5</v>
      </c>
      <c r="P89" s="228">
        <f>'Conditions of people affected'!K90</f>
        <v>4</v>
      </c>
      <c r="Q89" s="228">
        <f>'Conditions of people affected'!Q90</f>
        <v>3</v>
      </c>
      <c r="R89" s="223">
        <f t="shared" si="14"/>
        <v>3</v>
      </c>
      <c r="S89" s="223">
        <f>'Complexity of the crisis'!X90</f>
        <v>3.5</v>
      </c>
      <c r="T89" s="223">
        <f>'Complexity of the crisis'!AN90</f>
        <v>2.5</v>
      </c>
      <c r="U89" s="121" t="str">
        <f>VLOOKUP(C89,Lists!$C$3:$E$160,3,FALSE)</f>
        <v>Asia</v>
      </c>
      <c r="V89" s="122">
        <v>44551</v>
      </c>
    </row>
    <row r="90" spans="1:22" x14ac:dyDescent="0.25">
      <c r="A90" s="53" t="str">
        <f>'Crisis Indicator Data'!A88</f>
        <v>Complex crisis in DPRK</v>
      </c>
      <c r="B90" s="45" t="str">
        <f>Lists!G88</f>
        <v>Complex crisis</v>
      </c>
      <c r="C90" s="53" t="str">
        <f>'Crisis Indicator Data'!C88</f>
        <v>PRK001</v>
      </c>
      <c r="D90" s="53" t="str">
        <f>'Crisis Indicator Data'!D88</f>
        <v>DPRK</v>
      </c>
      <c r="E90" s="53" t="str">
        <f>'Crisis Indicator Data'!E88</f>
        <v>PRK</v>
      </c>
      <c r="F90" s="53" t="str">
        <f>'Crisis Indicator Data'!B88</f>
        <v>Complex crisis</v>
      </c>
      <c r="G90" s="220">
        <f t="shared" si="10"/>
        <v>3.9</v>
      </c>
      <c r="H90" s="54">
        <f t="shared" si="11"/>
        <v>4</v>
      </c>
      <c r="I90" s="115" t="str">
        <f t="shared" si="12"/>
        <v>High</v>
      </c>
      <c r="J90" s="221" t="str">
        <f>INDEX(Trends!$D$3:$D$404,MATCH(C90,Trends!$C$3:$C$404,0))</f>
        <v>Increasing</v>
      </c>
      <c r="K90" s="107" t="str">
        <f>IF(Reliability!B88="x","x",(IF(ROUNDUP(Reliability!B88,0)=1,"Very High",IF(ROUNDUP(Reliability!B88,0)=2,"High",IF(ROUNDUP(Reliability!B88,0)=3,"Medium",IF(ROUNDUP(Reliability!B88,0)=4,"Low","Very Low"))))))</f>
        <v>Medium</v>
      </c>
      <c r="L90" s="222">
        <f t="shared" si="13"/>
        <v>3.9</v>
      </c>
      <c r="M90" s="228">
        <f>'Impact of the crisis'!N91</f>
        <v>4.5999999999999996</v>
      </c>
      <c r="N90" s="228">
        <f>'Impact of the crisis'!AB91</f>
        <v>3.5</v>
      </c>
      <c r="O90" s="222">
        <f>'Conditions of people affected'!R91</f>
        <v>4.5</v>
      </c>
      <c r="P90" s="228">
        <f>'Conditions of people affected'!K91</f>
        <v>5</v>
      </c>
      <c r="Q90" s="228">
        <f>'Conditions of people affected'!Q91</f>
        <v>4</v>
      </c>
      <c r="R90" s="223">
        <f t="shared" si="14"/>
        <v>2.8</v>
      </c>
      <c r="S90" s="223">
        <f>'Complexity of the crisis'!X91</f>
        <v>3</v>
      </c>
      <c r="T90" s="223">
        <f>'Complexity of the crisis'!AN91</f>
        <v>2.5</v>
      </c>
      <c r="U90" s="121" t="str">
        <f>VLOOKUP(C90,Lists!$C$3:$E$160,3,FALSE)</f>
        <v>Asia</v>
      </c>
      <c r="V90" s="122">
        <v>44521</v>
      </c>
    </row>
    <row r="91" spans="1:22" x14ac:dyDescent="0.25">
      <c r="A91" s="53" t="str">
        <f>'Crisis Indicator Data'!A89</f>
        <v>Conflict in Palestine</v>
      </c>
      <c r="B91" s="45" t="str">
        <f>Lists!G89</f>
        <v>Conflict</v>
      </c>
      <c r="C91" s="53" t="str">
        <f>'Crisis Indicator Data'!C89</f>
        <v>PSE002</v>
      </c>
      <c r="D91" s="53" t="str">
        <f>'Crisis Indicator Data'!D89</f>
        <v>Palestine</v>
      </c>
      <c r="E91" s="53" t="str">
        <f>'Crisis Indicator Data'!E89</f>
        <v>PSE</v>
      </c>
      <c r="F91" s="53" t="str">
        <f>'Crisis Indicator Data'!B89</f>
        <v>Conflict</v>
      </c>
      <c r="G91" s="220">
        <f t="shared" si="10"/>
        <v>3.9</v>
      </c>
      <c r="H91" s="54">
        <f t="shared" si="11"/>
        <v>4</v>
      </c>
      <c r="I91" s="115" t="str">
        <f t="shared" si="12"/>
        <v>High</v>
      </c>
      <c r="J91" s="221" t="str">
        <f>INDEX(Trends!$D$3:$D$404,MATCH(C91,Trends!$C$3:$C$404,0))</f>
        <v>Decreasing</v>
      </c>
      <c r="K91" s="107" t="str">
        <f>IF(Reliability!B89="x","x",(IF(ROUNDUP(Reliability!B89,0)=1,"Very High",IF(ROUNDUP(Reliability!B89,0)=2,"High",IF(ROUNDUP(Reliability!B89,0)=3,"Medium",IF(ROUNDUP(Reliability!B89,0)=4,"Low","Very Low"))))))</f>
        <v>Very High</v>
      </c>
      <c r="L91" s="222">
        <f t="shared" si="13"/>
        <v>3.7</v>
      </c>
      <c r="M91" s="228">
        <f>'Impact of the crisis'!N92</f>
        <v>3.4</v>
      </c>
      <c r="N91" s="228">
        <f>'Impact of the crisis'!AB92</f>
        <v>3.9</v>
      </c>
      <c r="O91" s="222">
        <f>'Conditions of people affected'!R92</f>
        <v>4</v>
      </c>
      <c r="P91" s="228">
        <f>'Conditions of people affected'!K92</f>
        <v>4</v>
      </c>
      <c r="Q91" s="228">
        <f>'Conditions of people affected'!Q92</f>
        <v>4</v>
      </c>
      <c r="R91" s="223">
        <f t="shared" si="14"/>
        <v>3.8</v>
      </c>
      <c r="S91" s="223">
        <f>'Complexity of the crisis'!X92</f>
        <v>2.9</v>
      </c>
      <c r="T91" s="223">
        <f>'Complexity of the crisis'!AN92</f>
        <v>4.5</v>
      </c>
      <c r="U91" s="121" t="str">
        <f>VLOOKUP(C91,Lists!$C$3:$E$160,3,FALSE)</f>
        <v>Middle east</v>
      </c>
      <c r="V91" s="122">
        <v>44559</v>
      </c>
    </row>
    <row r="92" spans="1:22" x14ac:dyDescent="0.25">
      <c r="A92" s="53" t="str">
        <f>'Crisis Indicator Data'!A90</f>
        <v>Regional Boko Haram Crisis</v>
      </c>
      <c r="B92" s="45" t="str">
        <f>Lists!G90</f>
        <v>Regional Boko Haram</v>
      </c>
      <c r="C92" s="53" t="str">
        <f>'Crisis Indicator Data'!C90</f>
        <v>REG001</v>
      </c>
      <c r="D92" s="53" t="str">
        <f>'Crisis Indicator Data'!D90</f>
        <v>Nigeria,Niger,Chad,Cameroon</v>
      </c>
      <c r="E92" s="53" t="str">
        <f>'Crisis Indicator Data'!E90</f>
        <v>NGA,NER,TCD,CMR</v>
      </c>
      <c r="F92" s="53" t="str">
        <f>'Crisis Indicator Data'!B90</f>
        <v>Regional crisis</v>
      </c>
      <c r="G92" s="220">
        <f t="shared" si="10"/>
        <v>4.3</v>
      </c>
      <c r="H92" s="54">
        <f t="shared" si="11"/>
        <v>5</v>
      </c>
      <c r="I92" s="115" t="str">
        <f t="shared" si="12"/>
        <v>Very High</v>
      </c>
      <c r="J92" s="221" t="str">
        <f>INDEX(Trends!$D$3:$D$404,MATCH(C92,Trends!$C$3:$C$404,0))</f>
        <v>Decreasing</v>
      </c>
      <c r="K92" s="107" t="str">
        <f>IF(Reliability!B90="x","x",(IF(ROUNDUP(Reliability!B90,0)=1,"Very High",IF(ROUNDUP(Reliability!B90,0)=2,"High",IF(ROUNDUP(Reliability!B90,0)=3,"Medium",IF(ROUNDUP(Reliability!B90,0)=4,"Low","Very Low"))))))</f>
        <v>Medium</v>
      </c>
      <c r="L92" s="222">
        <f t="shared" si="13"/>
        <v>4</v>
      </c>
      <c r="M92" s="228">
        <f>'Impact of the crisis'!N93</f>
        <v>2.2999999999999998</v>
      </c>
      <c r="N92" s="228">
        <f>'Impact of the crisis'!AB93</f>
        <v>4.5</v>
      </c>
      <c r="O92" s="222">
        <f>'Conditions of people affected'!R93</f>
        <v>4.45</v>
      </c>
      <c r="P92" s="228">
        <f>'Conditions of people affected'!K93</f>
        <v>4.9000000000000004</v>
      </c>
      <c r="Q92" s="228">
        <f>'Conditions of people affected'!Q93</f>
        <v>4</v>
      </c>
      <c r="R92" s="223">
        <f t="shared" si="14"/>
        <v>4.4000000000000004</v>
      </c>
      <c r="S92" s="223">
        <f>'Complexity of the crisis'!X93</f>
        <v>4.3</v>
      </c>
      <c r="T92" s="223">
        <f>'Complexity of the crisis'!AN93</f>
        <v>4.5</v>
      </c>
      <c r="U92" s="121" t="str">
        <f>VLOOKUP(C92,Lists!$C$3:$E$160,3,FALSE)</f>
        <v>Africa,Africa,Africa,Africa</v>
      </c>
      <c r="V92" s="122">
        <v>44499</v>
      </c>
    </row>
    <row r="93" spans="1:22" x14ac:dyDescent="0.25">
      <c r="A93" s="53" t="str">
        <f>'Crisis Indicator Data'!A91</f>
        <v>Venezuela Regional Crisis</v>
      </c>
      <c r="B93" s="45" t="str">
        <f>Lists!G91</f>
        <v>Venezuela Regional Crisis</v>
      </c>
      <c r="C93" s="53" t="str">
        <f>'Crisis Indicator Data'!C91</f>
        <v>REG002</v>
      </c>
      <c r="D93" s="53" t="str">
        <f>'Crisis Indicator Data'!D91</f>
        <v>Venezuela,Brazil,Colombia,Ecuador,Peru,Trinidad and Tobago</v>
      </c>
      <c r="E93" s="53" t="str">
        <f>'Crisis Indicator Data'!E91</f>
        <v>VEN,BRA,COL,ECU,PER,TTO</v>
      </c>
      <c r="F93" s="53" t="str">
        <f>'Crisis Indicator Data'!B91</f>
        <v>Regional crisis</v>
      </c>
      <c r="G93" s="220">
        <f t="shared" si="10"/>
        <v>4.0999999999999996</v>
      </c>
      <c r="H93" s="54">
        <f t="shared" si="11"/>
        <v>5</v>
      </c>
      <c r="I93" s="115" t="str">
        <f t="shared" si="12"/>
        <v>Very High</v>
      </c>
      <c r="J93" s="221" t="str">
        <f>INDEX(Trends!$D$3:$D$404,MATCH(C93,Trends!$C$3:$C$404,0))</f>
        <v>Increasing</v>
      </c>
      <c r="K93" s="107" t="str">
        <f>IF(Reliability!B91="x","x",(IF(ROUNDUP(Reliability!B91,0)=1,"Very High",IF(ROUNDUP(Reliability!B91,0)=2,"High",IF(ROUNDUP(Reliability!B91,0)=3,"Medium",IF(ROUNDUP(Reliability!B91,0)=4,"Low","Very Low"))))))</f>
        <v>Low</v>
      </c>
      <c r="L93" s="222">
        <f t="shared" si="13"/>
        <v>4.0999999999999996</v>
      </c>
      <c r="M93" s="228">
        <f>'Impact of the crisis'!N94</f>
        <v>2.9</v>
      </c>
      <c r="N93" s="228">
        <f>'Impact of the crisis'!AB94</f>
        <v>4.5</v>
      </c>
      <c r="O93" s="222">
        <f>'Conditions of people affected'!R94</f>
        <v>4</v>
      </c>
      <c r="P93" s="228">
        <f>'Conditions of people affected'!K94</f>
        <v>5</v>
      </c>
      <c r="Q93" s="228">
        <f>'Conditions of people affected'!Q94</f>
        <v>3</v>
      </c>
      <c r="R93" s="223">
        <f t="shared" si="14"/>
        <v>4.0999999999999996</v>
      </c>
      <c r="S93" s="223">
        <f>'Complexity of the crisis'!X94</f>
        <v>3.6</v>
      </c>
      <c r="T93" s="223">
        <f>'Complexity of the crisis'!AN94</f>
        <v>4.5</v>
      </c>
      <c r="U93" s="121" t="str">
        <f>VLOOKUP(C93,Lists!$C$3:$E$160,3,FALSE)</f>
        <v>Americas,Americas,Americas,Americas,Americas,Americas</v>
      </c>
      <c r="V93" s="122">
        <v>44496</v>
      </c>
    </row>
    <row r="94" spans="1:22" x14ac:dyDescent="0.25">
      <c r="A94" s="53" t="str">
        <f>'Crisis Indicator Data'!A92</f>
        <v>Regional Kashmir conflict</v>
      </c>
      <c r="B94" s="45" t="str">
        <f>Lists!G92</f>
        <v>Regional Kashmir conflict</v>
      </c>
      <c r="C94" s="53" t="str">
        <f>'Crisis Indicator Data'!C92</f>
        <v>REG003</v>
      </c>
      <c r="D94" s="53" t="str">
        <f>'Crisis Indicator Data'!D92</f>
        <v>India,Pakistan</v>
      </c>
      <c r="E94" s="53" t="str">
        <f>'Crisis Indicator Data'!E92</f>
        <v>IND,PAK</v>
      </c>
      <c r="F94" s="53" t="str">
        <f>'Crisis Indicator Data'!B92</f>
        <v>Regional crisis</v>
      </c>
      <c r="G94" s="220" t="str">
        <f t="shared" si="10"/>
        <v>x</v>
      </c>
      <c r="H94" s="54" t="str">
        <f t="shared" si="11"/>
        <v>x</v>
      </c>
      <c r="I94" s="115" t="str">
        <f t="shared" si="12"/>
        <v>x</v>
      </c>
      <c r="J94" s="221" t="str">
        <f>INDEX(Trends!$D$3:$D$404,MATCH(C94,Trends!$C$3:$C$404,0))</f>
        <v>-</v>
      </c>
      <c r="K94" s="107" t="str">
        <f>IF(Reliability!B92="x","x",(IF(ROUNDUP(Reliability!B92,0)=1,"Very High",IF(ROUNDUP(Reliability!B92,0)=2,"High",IF(ROUNDUP(Reliability!B92,0)=3,"Medium",IF(ROUNDUP(Reliability!B92,0)=4,"Low","Very Low"))))))</f>
        <v>Very Low</v>
      </c>
      <c r="L94" s="222">
        <f t="shared" si="13"/>
        <v>3.3</v>
      </c>
      <c r="M94" s="228">
        <f>'Impact of the crisis'!N95</f>
        <v>2.1</v>
      </c>
      <c r="N94" s="228">
        <f>'Impact of the crisis'!AB95</f>
        <v>3.7</v>
      </c>
      <c r="O94" s="222" t="str">
        <f>'Conditions of people affected'!R95</f>
        <v>x</v>
      </c>
      <c r="P94" s="228" t="str">
        <f>'Conditions of people affected'!K95</f>
        <v>x</v>
      </c>
      <c r="Q94" s="228" t="str">
        <f>'Conditions of people affected'!Q95</f>
        <v>x</v>
      </c>
      <c r="R94" s="223">
        <f t="shared" si="14"/>
        <v>3</v>
      </c>
      <c r="S94" s="223">
        <f>'Complexity of the crisis'!X95</f>
        <v>3.5</v>
      </c>
      <c r="T94" s="223">
        <f>'Complexity of the crisis'!AN95</f>
        <v>2.5</v>
      </c>
      <c r="U94" s="121" t="str">
        <f>VLOOKUP(C94,Lists!$C$3:$E$160,3,FALSE)</f>
        <v>Asia,Asia</v>
      </c>
      <c r="V94" s="122">
        <v>44522</v>
      </c>
    </row>
    <row r="95" spans="1:22" x14ac:dyDescent="0.25">
      <c r="A95" s="53" t="str">
        <f>'Crisis Indicator Data'!A93</f>
        <v>Syrian Regional Crisis</v>
      </c>
      <c r="B95" s="45" t="str">
        <f>Lists!G93</f>
        <v>Syrian Regional Crisis</v>
      </c>
      <c r="C95" s="53" t="str">
        <f>'Crisis Indicator Data'!C93</f>
        <v>REG004</v>
      </c>
      <c r="D95" s="53" t="str">
        <f>'Crisis Indicator Data'!D93</f>
        <v>Syria,Turkey,Iraq,Egypt,Jordan,Lebanon</v>
      </c>
      <c r="E95" s="53" t="str">
        <f>'Crisis Indicator Data'!E93</f>
        <v>SYR,TUR,IRQ,EGY,JOR,LBN</v>
      </c>
      <c r="F95" s="53" t="str">
        <f>'Crisis Indicator Data'!B93</f>
        <v>Regional crisis</v>
      </c>
      <c r="G95" s="220">
        <f t="shared" si="10"/>
        <v>4.4000000000000004</v>
      </c>
      <c r="H95" s="54">
        <f t="shared" si="11"/>
        <v>5</v>
      </c>
      <c r="I95" s="115" t="str">
        <f t="shared" si="12"/>
        <v>Very High</v>
      </c>
      <c r="J95" s="221" t="str">
        <f>INDEX(Trends!$D$3:$D$404,MATCH(C95,Trends!$C$3:$C$404,0))</f>
        <v>Decreasing</v>
      </c>
      <c r="K95" s="107" t="str">
        <f>IF(Reliability!B93="x","x",(IF(ROUNDUP(Reliability!B93,0)=1,"Very High",IF(ROUNDUP(Reliability!B93,0)=2,"High",IF(ROUNDUP(Reliability!B93,0)=3,"Medium",IF(ROUNDUP(Reliability!B93,0)=4,"Low","Very Low"))))))</f>
        <v>High</v>
      </c>
      <c r="L95" s="222">
        <f t="shared" si="13"/>
        <v>3.9</v>
      </c>
      <c r="M95" s="228">
        <f>'Impact of the crisis'!N96</f>
        <v>3.1</v>
      </c>
      <c r="N95" s="228">
        <f>'Impact of the crisis'!AB96</f>
        <v>4.2</v>
      </c>
      <c r="O95" s="222">
        <f>'Conditions of people affected'!R96</f>
        <v>4.5</v>
      </c>
      <c r="P95" s="228">
        <f>'Conditions of people affected'!K96</f>
        <v>5</v>
      </c>
      <c r="Q95" s="228">
        <f>'Conditions of people affected'!Q96</f>
        <v>4</v>
      </c>
      <c r="R95" s="223">
        <f t="shared" si="14"/>
        <v>4.7</v>
      </c>
      <c r="S95" s="223">
        <f>'Complexity of the crisis'!X96</f>
        <v>4.3</v>
      </c>
      <c r="T95" s="223">
        <f>'Complexity of the crisis'!AN96</f>
        <v>5</v>
      </c>
      <c r="U95" s="121" t="str">
        <f>VLOOKUP(C95,Lists!$C$3:$E$160,3,FALSE)</f>
        <v>Middle east,Middle east,Middle east,Africa,Middle east,Middle east</v>
      </c>
      <c r="V95" s="122">
        <v>44560</v>
      </c>
    </row>
    <row r="96" spans="1:22" x14ac:dyDescent="0.25">
      <c r="A96" s="53" t="str">
        <f>'Crisis Indicator Data'!A94</f>
        <v xml:space="preserve">Eastern Mediterranean Route </v>
      </c>
      <c r="B96" s="45" t="str">
        <f>Lists!G94</f>
        <v xml:space="preserve">Eastern Mediterranean Route </v>
      </c>
      <c r="C96" s="53" t="str">
        <f>'Crisis Indicator Data'!C94</f>
        <v>REG006</v>
      </c>
      <c r="D96" s="53" t="str">
        <f>'Crisis Indicator Data'!D94</f>
        <v>Turkey,Greece</v>
      </c>
      <c r="E96" s="53" t="str">
        <f>'Crisis Indicator Data'!E94</f>
        <v>TUR,GRC</v>
      </c>
      <c r="F96" s="53" t="str">
        <f>'Crisis Indicator Data'!B94</f>
        <v>Regional crisis</v>
      </c>
      <c r="G96" s="220">
        <f t="shared" si="10"/>
        <v>3.3</v>
      </c>
      <c r="H96" s="54">
        <f t="shared" si="11"/>
        <v>4</v>
      </c>
      <c r="I96" s="115" t="str">
        <f t="shared" si="12"/>
        <v>High</v>
      </c>
      <c r="J96" s="221" t="str">
        <f>INDEX(Trends!$D$3:$D$404,MATCH(C96,Trends!$C$3:$C$404,0))</f>
        <v>Increasing</v>
      </c>
      <c r="K96" s="107" t="str">
        <f>IF(Reliability!B94="x","x",(IF(ROUNDUP(Reliability!B94,0)=1,"Very High",IF(ROUNDUP(Reliability!B94,0)=2,"High",IF(ROUNDUP(Reliability!B94,0)=3,"Medium",IF(ROUNDUP(Reliability!B94,0)=4,"Low","Very Low"))))))</f>
        <v>High</v>
      </c>
      <c r="L96" s="222">
        <f t="shared" si="13"/>
        <v>3.2</v>
      </c>
      <c r="M96" s="228">
        <f>'Impact of the crisis'!N97</f>
        <v>3</v>
      </c>
      <c r="N96" s="228">
        <f>'Impact of the crisis'!AB97</f>
        <v>3.3</v>
      </c>
      <c r="O96" s="222">
        <f>'Conditions of people affected'!R97</f>
        <v>3.5</v>
      </c>
      <c r="P96" s="228">
        <f>'Conditions of people affected'!K97</f>
        <v>4</v>
      </c>
      <c r="Q96" s="228">
        <f>'Conditions of people affected'!Q97</f>
        <v>3</v>
      </c>
      <c r="R96" s="223">
        <f t="shared" si="14"/>
        <v>3.2</v>
      </c>
      <c r="S96" s="223">
        <f>'Complexity of the crisis'!X97</f>
        <v>3.4</v>
      </c>
      <c r="T96" s="223">
        <f>'Complexity of the crisis'!AN97</f>
        <v>3</v>
      </c>
      <c r="U96" s="121" t="str">
        <f>VLOOKUP(C96,Lists!$C$3:$E$160,3,FALSE)</f>
        <v>Middle east,Europe</v>
      </c>
      <c r="V96" s="122">
        <v>44560</v>
      </c>
    </row>
    <row r="97" spans="1:22" x14ac:dyDescent="0.25">
      <c r="A97" s="53" t="str">
        <f>'Crisis Indicator Data'!A95</f>
        <v>Central Mediterranean Route</v>
      </c>
      <c r="B97" s="45" t="str">
        <f>Lists!G95</f>
        <v>Central Mediterranean Route</v>
      </c>
      <c r="C97" s="53" t="str">
        <f>'Crisis Indicator Data'!C95</f>
        <v>REG007</v>
      </c>
      <c r="D97" s="53" t="str">
        <f>'Crisis Indicator Data'!D95</f>
        <v>Algeria,Tunisia,Libya,Italy</v>
      </c>
      <c r="E97" s="53" t="str">
        <f>'Crisis Indicator Data'!E95</f>
        <v>DZA,TUN,LBY,ITA</v>
      </c>
      <c r="F97" s="53" t="str">
        <f>'Crisis Indicator Data'!B95</f>
        <v>Regional crisis</v>
      </c>
      <c r="G97" s="220" t="str">
        <f t="shared" si="10"/>
        <v>x</v>
      </c>
      <c r="H97" s="54" t="str">
        <f t="shared" si="11"/>
        <v>x</v>
      </c>
      <c r="I97" s="115" t="str">
        <f t="shared" si="12"/>
        <v>x</v>
      </c>
      <c r="J97" s="221" t="str">
        <f>INDEX(Trends!$D$3:$D$404,MATCH(C97,Trends!$C$3:$C$404,0))</f>
        <v>-</v>
      </c>
      <c r="K97" s="107" t="str">
        <f>IF(Reliability!B95="x","x",(IF(ROUNDUP(Reliability!B95,0)=1,"Very High",IF(ROUNDUP(Reliability!B95,0)=2,"High",IF(ROUNDUP(Reliability!B95,0)=3,"Medium",IF(ROUNDUP(Reliability!B95,0)=4,"Low","Very Low"))))))</f>
        <v>Very Low</v>
      </c>
      <c r="L97" s="222" t="str">
        <f t="shared" si="13"/>
        <v>x</v>
      </c>
      <c r="M97" s="228" t="str">
        <f>'Impact of the crisis'!N98</f>
        <v>x</v>
      </c>
      <c r="N97" s="228">
        <f>'Impact of the crisis'!AB98</f>
        <v>4</v>
      </c>
      <c r="O97" s="222" t="str">
        <f>'Conditions of people affected'!R98</f>
        <v>x</v>
      </c>
      <c r="P97" s="228" t="str">
        <f>'Conditions of people affected'!K98</f>
        <v>x</v>
      </c>
      <c r="Q97" s="228" t="str">
        <f>'Conditions of people affected'!Q98</f>
        <v>x</v>
      </c>
      <c r="R97" s="223">
        <f t="shared" si="14"/>
        <v>2.8</v>
      </c>
      <c r="S97" s="223">
        <f>'Complexity of the crisis'!X98</f>
        <v>3.1</v>
      </c>
      <c r="T97" s="223">
        <f>'Complexity of the crisis'!AN98</f>
        <v>2.5</v>
      </c>
      <c r="U97" s="121" t="str">
        <f>VLOOKUP(C97,Lists!$C$3:$E$160,3,FALSE)</f>
        <v>Africa,Africa,Africa,Europe</v>
      </c>
      <c r="V97" s="122">
        <v>44500</v>
      </c>
    </row>
    <row r="98" spans="1:22" x14ac:dyDescent="0.25">
      <c r="A98" s="53" t="str">
        <f>'Crisis Indicator Data'!A96</f>
        <v>Western Mediterranean Route</v>
      </c>
      <c r="B98" s="45" t="str">
        <f>Lists!G96</f>
        <v>Western Mediterranean Route</v>
      </c>
      <c r="C98" s="53" t="str">
        <f>'Crisis Indicator Data'!C96</f>
        <v>REG008</v>
      </c>
      <c r="D98" s="53" t="str">
        <f>'Crisis Indicator Data'!D96</f>
        <v>Algeria,Morocco,Spain</v>
      </c>
      <c r="E98" s="53" t="str">
        <f>'Crisis Indicator Data'!E96</f>
        <v>DZA,MAR,ESP</v>
      </c>
      <c r="F98" s="53" t="str">
        <f>'Crisis Indicator Data'!B96</f>
        <v>Regional crisis</v>
      </c>
      <c r="G98" s="220" t="str">
        <f t="shared" si="10"/>
        <v>x</v>
      </c>
      <c r="H98" s="54" t="str">
        <f t="shared" si="11"/>
        <v>x</v>
      </c>
      <c r="I98" s="115" t="str">
        <f t="shared" si="12"/>
        <v>x</v>
      </c>
      <c r="J98" s="221" t="str">
        <f>INDEX(Trends!$D$3:$D$404,MATCH(C98,Trends!$C$3:$C$404,0))</f>
        <v>-</v>
      </c>
      <c r="K98" s="107" t="str">
        <f>IF(Reliability!B96="x","x",(IF(ROUNDUP(Reliability!B96,0)=1,"Very High",IF(ROUNDUP(Reliability!B96,0)=2,"High",IF(ROUNDUP(Reliability!B96,0)=3,"Medium",IF(ROUNDUP(Reliability!B96,0)=4,"Low","Very Low"))))))</f>
        <v>Very Low</v>
      </c>
      <c r="L98" s="222" t="str">
        <f t="shared" si="13"/>
        <v>x</v>
      </c>
      <c r="M98" s="228" t="str">
        <f>'Impact of the crisis'!N99</f>
        <v>x</v>
      </c>
      <c r="N98" s="228">
        <f>'Impact of the crisis'!AB99</f>
        <v>3.2</v>
      </c>
      <c r="O98" s="222" t="str">
        <f>'Conditions of people affected'!R99</f>
        <v>x</v>
      </c>
      <c r="P98" s="228" t="str">
        <f>'Conditions of people affected'!K99</f>
        <v>x</v>
      </c>
      <c r="Q98" s="228" t="str">
        <f>'Conditions of people affected'!Q99</f>
        <v>x</v>
      </c>
      <c r="R98" s="223">
        <f t="shared" si="14"/>
        <v>2.8</v>
      </c>
      <c r="S98" s="223">
        <f>'Complexity of the crisis'!X99</f>
        <v>3.1</v>
      </c>
      <c r="T98" s="223">
        <f>'Complexity of the crisis'!AN99</f>
        <v>2.5</v>
      </c>
      <c r="U98" s="121" t="str">
        <f>VLOOKUP(C98,Lists!$C$3:$E$160,3,FALSE)</f>
        <v>Africa,Africa,Europe</v>
      </c>
      <c r="V98" s="122">
        <v>44500</v>
      </c>
    </row>
    <row r="99" spans="1:22" x14ac:dyDescent="0.25">
      <c r="A99" s="53" t="str">
        <f>'Crisis Indicator Data'!A97</f>
        <v>Rohingya Regional Crisis</v>
      </c>
      <c r="B99" s="45" t="str">
        <f>Lists!G97</f>
        <v>Rohingya Regional Crisis</v>
      </c>
      <c r="C99" s="53" t="str">
        <f>'Crisis Indicator Data'!C97</f>
        <v>REG011</v>
      </c>
      <c r="D99" s="53" t="str">
        <f>'Crisis Indicator Data'!D97</f>
        <v>Bangladesh,Myanmar</v>
      </c>
      <c r="E99" s="53" t="str">
        <f>'Crisis Indicator Data'!E97</f>
        <v>BGD,MMR</v>
      </c>
      <c r="F99" s="53" t="str">
        <f>'Crisis Indicator Data'!B97</f>
        <v>Regional crisis</v>
      </c>
      <c r="G99" s="220">
        <f t="shared" si="10"/>
        <v>3.6</v>
      </c>
      <c r="H99" s="54">
        <f t="shared" si="11"/>
        <v>4</v>
      </c>
      <c r="I99" s="115" t="str">
        <f t="shared" si="12"/>
        <v>High</v>
      </c>
      <c r="J99" s="221" t="str">
        <f>INDEX(Trends!$D$3:$D$404,MATCH(C99,Trends!$C$3:$C$404,0))</f>
        <v>Decreasing</v>
      </c>
      <c r="K99" s="107" t="str">
        <f>IF(Reliability!B97="x","x",(IF(ROUNDUP(Reliability!B97,0)=1,"Very High",IF(ROUNDUP(Reliability!B97,0)=2,"High",IF(ROUNDUP(Reliability!B97,0)=3,"Medium",IF(ROUNDUP(Reliability!B97,0)=4,"Low","Very Low"))))))</f>
        <v>Very High</v>
      </c>
      <c r="L99" s="222">
        <f t="shared" si="13"/>
        <v>2.8</v>
      </c>
      <c r="M99" s="228">
        <f>'Impact of the crisis'!N100</f>
        <v>1.4</v>
      </c>
      <c r="N99" s="228">
        <f>'Impact of the crisis'!AB100</f>
        <v>3.3</v>
      </c>
      <c r="O99" s="222">
        <f>'Conditions of people affected'!R100</f>
        <v>3.45</v>
      </c>
      <c r="P99" s="228">
        <f>'Conditions of people affected'!K100</f>
        <v>3.9</v>
      </c>
      <c r="Q99" s="228">
        <f>'Conditions of people affected'!Q100</f>
        <v>3</v>
      </c>
      <c r="R99" s="223">
        <f t="shared" si="14"/>
        <v>4.3</v>
      </c>
      <c r="S99" s="223">
        <f>'Complexity of the crisis'!X100</f>
        <v>4</v>
      </c>
      <c r="T99" s="223">
        <f>'Complexity of the crisis'!AN100</f>
        <v>4.5</v>
      </c>
      <c r="U99" s="121" t="str">
        <f>VLOOKUP(C99,Lists!$C$3:$E$160,3,FALSE)</f>
        <v>Asia,Asia</v>
      </c>
      <c r="V99" s="122">
        <v>44545</v>
      </c>
    </row>
    <row r="100" spans="1:22" x14ac:dyDescent="0.25">
      <c r="A100" s="53" t="str">
        <f>'Crisis Indicator Data'!A98</f>
        <v>Southern Africa Regional Food Security Crisis</v>
      </c>
      <c r="B100" s="45" t="str">
        <f>Lists!G98</f>
        <v>Southern Africa Regional Food Security Crisis</v>
      </c>
      <c r="C100" s="53" t="str">
        <f>'Crisis Indicator Data'!C98</f>
        <v>REG012</v>
      </c>
      <c r="D100" s="53" t="str">
        <f>'Crisis Indicator Data'!D98</f>
        <v>Lesotho,Madagascar,Malawi,Namibia,Eswatini,Zambia,Zimbabwe</v>
      </c>
      <c r="E100" s="53" t="str">
        <f>'Crisis Indicator Data'!E98</f>
        <v>LSO,MDG,MWI,NAM,SWZ,ZMB,ZWE</v>
      </c>
      <c r="F100" s="53" t="str">
        <f>'Crisis Indicator Data'!B98</f>
        <v>Regional crisis</v>
      </c>
      <c r="G100" s="220">
        <f t="shared" si="10"/>
        <v>3.6</v>
      </c>
      <c r="H100" s="54">
        <f t="shared" si="11"/>
        <v>4</v>
      </c>
      <c r="I100" s="115" t="str">
        <f t="shared" si="12"/>
        <v>High</v>
      </c>
      <c r="J100" s="221" t="str">
        <f>INDEX(Trends!$D$3:$D$404,MATCH(C100,Trends!$C$3:$C$404,0))</f>
        <v>Decreasing</v>
      </c>
      <c r="K100" s="107" t="str">
        <f>IF(Reliability!B98="x","x",(IF(ROUNDUP(Reliability!B98,0)=1,"Very High",IF(ROUNDUP(Reliability!B98,0)=2,"High",IF(ROUNDUP(Reliability!B98,0)=3,"Medium",IF(ROUNDUP(Reliability!B98,0)=4,"Low","Very Low"))))))</f>
        <v>Very High</v>
      </c>
      <c r="L100" s="222">
        <f t="shared" si="13"/>
        <v>3.8</v>
      </c>
      <c r="M100" s="228">
        <f>'Impact of the crisis'!N101</f>
        <v>4.5999999999999996</v>
      </c>
      <c r="N100" s="228">
        <f>'Impact of the crisis'!AB101</f>
        <v>3.3</v>
      </c>
      <c r="O100" s="222">
        <f>'Conditions of people affected'!R101</f>
        <v>4</v>
      </c>
      <c r="P100" s="228">
        <f>'Conditions of people affected'!K101</f>
        <v>5</v>
      </c>
      <c r="Q100" s="228">
        <f>'Conditions of people affected'!Q101</f>
        <v>3</v>
      </c>
      <c r="R100" s="223">
        <f t="shared" si="14"/>
        <v>2.9</v>
      </c>
      <c r="S100" s="223">
        <f>'Complexity of the crisis'!X101</f>
        <v>2.7</v>
      </c>
      <c r="T100" s="223">
        <f>'Complexity of the crisis'!AN101</f>
        <v>3</v>
      </c>
      <c r="U100" s="121" t="str">
        <f>VLOOKUP(C100,Lists!$C$3:$E$160,3,FALSE)</f>
        <v>Africa,Africa,Africa,Africa,Africa,Africa,Africa</v>
      </c>
      <c r="V100" s="122">
        <v>44557</v>
      </c>
    </row>
    <row r="101" spans="1:22" x14ac:dyDescent="0.25">
      <c r="A101" s="53" t="str">
        <f>'Crisis Indicator Data'!A99</f>
        <v>Nagorno-Karabakh Conflict</v>
      </c>
      <c r="B101" s="45" t="str">
        <f>Lists!G99</f>
        <v>Regional Nagorno-Karabakh Conflict</v>
      </c>
      <c r="C101" s="53" t="str">
        <f>'Crisis Indicator Data'!C99</f>
        <v>REG013</v>
      </c>
      <c r="D101" s="53" t="str">
        <f>'Crisis Indicator Data'!D99</f>
        <v>Armenia,Azerbaijan</v>
      </c>
      <c r="E101" s="53" t="str">
        <f>'Crisis Indicator Data'!E99</f>
        <v>ARM,AZE</v>
      </c>
      <c r="F101" s="53" t="str">
        <f>'Crisis Indicator Data'!B99</f>
        <v>Regional crisis</v>
      </c>
      <c r="G101" s="220" t="str">
        <f t="shared" ref="G101:G137" si="15">IF(OR(O101="x",L101="x"),"x",ROUND((5-GEOMEAN(((5-L101)/5*4+1),((5-O101)/5*4+1),((5-O101)/5*4+1)))/4*3.5+R101*0.3,1))</f>
        <v>x</v>
      </c>
      <c r="H101" s="54" t="str">
        <f t="shared" ref="H101:H132" si="16">IF(G101="x","x",ROUNDUP(G101,0))</f>
        <v>x</v>
      </c>
      <c r="I101" s="115" t="str">
        <f t="shared" ref="I101:I132" si="17">IF(O101="x","x",IF(L101="x","x",(IF(H101=5,"Very High",IF(H101=4,"High",IF(H101=3,"Medium",IF(H101=2,"Low","Very Low")))))))</f>
        <v>x</v>
      </c>
      <c r="J101" s="221" t="str">
        <f>INDEX(Trends!$D$3:$D$404,MATCH(C101,Trends!$C$3:$C$404,0))</f>
        <v>-</v>
      </c>
      <c r="K101" s="107" t="str">
        <f>IF(Reliability!B99="x","x",(IF(ROUNDUP(Reliability!B99,0)=1,"Very High",IF(ROUNDUP(Reliability!B99,0)=2,"High",IF(ROUNDUP(Reliability!B99,0)=3,"Medium",IF(ROUNDUP(Reliability!B99,0)=4,"Low","Very Low"))))))</f>
        <v>Very Low</v>
      </c>
      <c r="L101" s="222">
        <f t="shared" ref="L101:L132" si="18">IF(OR(N101="x",M101="x"),"x",ROUND((5-GEOMEAN(((5-M101)/5*4+1),((5-N101)/5*4+1),((5-N101)/5*4+1)))/4*5,1))</f>
        <v>2.7</v>
      </c>
      <c r="M101" s="228">
        <f>'Impact of the crisis'!N102</f>
        <v>2.6</v>
      </c>
      <c r="N101" s="228">
        <f>'Impact of the crisis'!AB102</f>
        <v>2.7</v>
      </c>
      <c r="O101" s="222" t="str">
        <f>'Conditions of people affected'!R102</f>
        <v>x</v>
      </c>
      <c r="P101" s="228" t="str">
        <f>'Conditions of people affected'!K102</f>
        <v>x</v>
      </c>
      <c r="Q101" s="228" t="str">
        <f>'Conditions of people affected'!Q102</f>
        <v>x</v>
      </c>
      <c r="R101" s="223">
        <f t="shared" ref="R101:R132" si="19">IF(OR(T101="x",S101="x"),S101,ROUND((5-GEOMEAN(((5-S101)/5*4+1),((5-T101)/5*4+1)))/4*5,1))</f>
        <v>3</v>
      </c>
      <c r="S101" s="223">
        <f>'Complexity of the crisis'!X102</f>
        <v>3.4</v>
      </c>
      <c r="T101" s="223">
        <f>'Complexity of the crisis'!AN102</f>
        <v>2.5</v>
      </c>
      <c r="U101" s="121" t="str">
        <f>VLOOKUP(C101,Lists!$C$3:$E$160,3,FALSE)</f>
        <v>Middle east,Middle east</v>
      </c>
      <c r="V101" s="122">
        <v>44500</v>
      </c>
    </row>
    <row r="102" spans="1:22" x14ac:dyDescent="0.25">
      <c r="A102" s="53" t="str">
        <f>'Crisis Indicator Data'!A100</f>
        <v>Burundi and DRC refugees in Rwanda</v>
      </c>
      <c r="B102" s="45" t="str">
        <f>Lists!G100</f>
        <v>Refugees</v>
      </c>
      <c r="C102" s="53" t="str">
        <f>'Crisis Indicator Data'!C100</f>
        <v>RWA002</v>
      </c>
      <c r="D102" s="53" t="str">
        <f>'Crisis Indicator Data'!D100</f>
        <v>Rwanda</v>
      </c>
      <c r="E102" s="53" t="str">
        <f>'Crisis Indicator Data'!E100</f>
        <v>RWA</v>
      </c>
      <c r="F102" s="53" t="str">
        <f>'Crisis Indicator Data'!B100</f>
        <v>International displacement</v>
      </c>
      <c r="G102" s="220">
        <f t="shared" si="15"/>
        <v>2.2000000000000002</v>
      </c>
      <c r="H102" s="54">
        <f t="shared" si="16"/>
        <v>3</v>
      </c>
      <c r="I102" s="115" t="str">
        <f t="shared" si="17"/>
        <v>Medium</v>
      </c>
      <c r="J102" s="221" t="str">
        <f>INDEX(Trends!$D$3:$D$404,MATCH(C102,Trends!$C$3:$C$404,0))</f>
        <v>Stable</v>
      </c>
      <c r="K102" s="107" t="str">
        <f>IF(Reliability!B100="x","x",(IF(ROUNDUP(Reliability!B100,0)=1,"Very High",IF(ROUNDUP(Reliability!B100,0)=2,"High",IF(ROUNDUP(Reliability!B100,0)=3,"Medium",IF(ROUNDUP(Reliability!B100,0)=4,"Low","Very Low"))))))</f>
        <v>Low</v>
      </c>
      <c r="L102" s="222">
        <f t="shared" si="18"/>
        <v>2.6</v>
      </c>
      <c r="M102" s="228">
        <f>'Impact of the crisis'!N103</f>
        <v>2.1</v>
      </c>
      <c r="N102" s="228">
        <f>'Impact of the crisis'!AB103</f>
        <v>2.8</v>
      </c>
      <c r="O102" s="222">
        <f>'Conditions of people affected'!R103</f>
        <v>1.45</v>
      </c>
      <c r="P102" s="228">
        <f>'Conditions of people affected'!K103</f>
        <v>1.9</v>
      </c>
      <c r="Q102" s="228">
        <f>'Conditions of people affected'!Q103</f>
        <v>1</v>
      </c>
      <c r="R102" s="223">
        <f t="shared" si="19"/>
        <v>3</v>
      </c>
      <c r="S102" s="223">
        <f>'Complexity of the crisis'!X103</f>
        <v>4</v>
      </c>
      <c r="T102" s="223">
        <f>'Complexity of the crisis'!AN103</f>
        <v>1.5</v>
      </c>
      <c r="U102" s="121" t="str">
        <f>VLOOKUP(C102,Lists!$C$3:$E$160,3,FALSE)</f>
        <v>Africa</v>
      </c>
      <c r="V102" s="122">
        <v>44498</v>
      </c>
    </row>
    <row r="103" spans="1:22" x14ac:dyDescent="0.25">
      <c r="A103" s="53" t="str">
        <f>'Crisis Indicator Data'!A101</f>
        <v>Complex crisis in Sudan</v>
      </c>
      <c r="B103" s="45" t="str">
        <f>Lists!G101</f>
        <v>Complex crisis</v>
      </c>
      <c r="C103" s="53" t="str">
        <f>'Crisis Indicator Data'!C101</f>
        <v>SDN001</v>
      </c>
      <c r="D103" s="53" t="str">
        <f>'Crisis Indicator Data'!D101</f>
        <v>Sudan</v>
      </c>
      <c r="E103" s="53" t="str">
        <f>'Crisis Indicator Data'!E101</f>
        <v>SDN</v>
      </c>
      <c r="F103" s="53" t="str">
        <f>'Crisis Indicator Data'!B101</f>
        <v>Multiple crises country</v>
      </c>
      <c r="G103" s="220">
        <f t="shared" si="15"/>
        <v>4.5</v>
      </c>
      <c r="H103" s="54">
        <f t="shared" si="16"/>
        <v>5</v>
      </c>
      <c r="I103" s="115" t="str">
        <f t="shared" si="17"/>
        <v>Very High</v>
      </c>
      <c r="J103" s="221" t="str">
        <f>INDEX(Trends!$D$3:$D$404,MATCH(C103,Trends!$C$3:$C$404,0))</f>
        <v>Stable</v>
      </c>
      <c r="K103" s="107" t="str">
        <f>IF(Reliability!B101="x","x",(IF(ROUNDUP(Reliability!B101,0)=1,"Very High",IF(ROUNDUP(Reliability!B101,0)=2,"High",IF(ROUNDUP(Reliability!B101,0)=3,"Medium",IF(ROUNDUP(Reliability!B101,0)=4,"Low","Very Low"))))))</f>
        <v>Very High</v>
      </c>
      <c r="L103" s="222">
        <f t="shared" si="18"/>
        <v>4.5</v>
      </c>
      <c r="M103" s="228">
        <f>'Impact of the crisis'!N104</f>
        <v>4.8</v>
      </c>
      <c r="N103" s="228">
        <f>'Impact of the crisis'!AB104</f>
        <v>4.3</v>
      </c>
      <c r="O103" s="222">
        <f>'Conditions of people affected'!R104</f>
        <v>4.5</v>
      </c>
      <c r="P103" s="228">
        <f>'Conditions of people affected'!K104</f>
        <v>5</v>
      </c>
      <c r="Q103" s="228">
        <f>'Conditions of people affected'!Q104</f>
        <v>4</v>
      </c>
      <c r="R103" s="223">
        <f t="shared" si="19"/>
        <v>4.4000000000000004</v>
      </c>
      <c r="S103" s="223">
        <f>'Complexity of the crisis'!X104</f>
        <v>4.7</v>
      </c>
      <c r="T103" s="223">
        <f>'Complexity of the crisis'!AN104</f>
        <v>4</v>
      </c>
      <c r="U103" s="121" t="str">
        <f>VLOOKUP(C103,Lists!$C$3:$E$160,3,FALSE)</f>
        <v>Africa</v>
      </c>
      <c r="V103" s="122">
        <v>44557</v>
      </c>
    </row>
    <row r="104" spans="1:22" x14ac:dyDescent="0.25">
      <c r="A104" s="53" t="str">
        <f>'Crisis Indicator Data'!A102</f>
        <v>Refugees in Sudan</v>
      </c>
      <c r="B104" s="45" t="str">
        <f>Lists!G102</f>
        <v>Refugees</v>
      </c>
      <c r="C104" s="53" t="str">
        <f>'Crisis Indicator Data'!C102</f>
        <v>SDN005</v>
      </c>
      <c r="D104" s="53" t="str">
        <f>'Crisis Indicator Data'!D102</f>
        <v>Sudan</v>
      </c>
      <c r="E104" s="53" t="str">
        <f>'Crisis Indicator Data'!E102</f>
        <v>SDN</v>
      </c>
      <c r="F104" s="53" t="str">
        <f>'Crisis Indicator Data'!B102</f>
        <v>International displacement</v>
      </c>
      <c r="G104" s="220">
        <f t="shared" si="15"/>
        <v>3.4</v>
      </c>
      <c r="H104" s="54">
        <f t="shared" si="16"/>
        <v>4</v>
      </c>
      <c r="I104" s="115" t="str">
        <f t="shared" si="17"/>
        <v>High</v>
      </c>
      <c r="J104" s="221" t="str">
        <f>INDEX(Trends!$D$3:$D$404,MATCH(C104,Trends!$C$3:$C$404,0))</f>
        <v>Stable</v>
      </c>
      <c r="K104" s="107" t="str">
        <f>IF(Reliability!B102="x","x",(IF(ROUNDUP(Reliability!B102,0)=1,"Very High",IF(ROUNDUP(Reliability!B102,0)=2,"High",IF(ROUNDUP(Reliability!B102,0)=3,"Medium",IF(ROUNDUP(Reliability!B102,0)=4,"Low","Very Low"))))))</f>
        <v>Very High</v>
      </c>
      <c r="L104" s="222">
        <f t="shared" si="18"/>
        <v>3.4</v>
      </c>
      <c r="M104" s="228">
        <f>'Impact of the crisis'!N105</f>
        <v>2.1</v>
      </c>
      <c r="N104" s="228">
        <f>'Impact of the crisis'!AB105</f>
        <v>3.9</v>
      </c>
      <c r="O104" s="222">
        <f>'Conditions of people affected'!R105</f>
        <v>3.2</v>
      </c>
      <c r="P104" s="228">
        <f>'Conditions of people affected'!K105</f>
        <v>3.4</v>
      </c>
      <c r="Q104" s="228">
        <f>'Conditions of people affected'!Q105</f>
        <v>3</v>
      </c>
      <c r="R104" s="223">
        <f t="shared" si="19"/>
        <v>3.7</v>
      </c>
      <c r="S104" s="223">
        <f>'Complexity of the crisis'!X105</f>
        <v>4.7</v>
      </c>
      <c r="T104" s="223">
        <f>'Complexity of the crisis'!AN105</f>
        <v>2</v>
      </c>
      <c r="U104" s="121" t="str">
        <f>VLOOKUP(C104,Lists!$C$3:$E$160,3,FALSE)</f>
        <v>Africa</v>
      </c>
      <c r="V104" s="122">
        <v>44557</v>
      </c>
    </row>
    <row r="105" spans="1:22" x14ac:dyDescent="0.25">
      <c r="A105" s="53" t="str">
        <f>'Crisis Indicator Data'!A103</f>
        <v xml:space="preserve">Floods in Sudan </v>
      </c>
      <c r="B105" s="45" t="str">
        <f>Lists!G103</f>
        <v>Floods</v>
      </c>
      <c r="C105" s="53" t="str">
        <f>'Crisis Indicator Data'!C103</f>
        <v>SDN006</v>
      </c>
      <c r="D105" s="53" t="str">
        <f>'Crisis Indicator Data'!D103</f>
        <v>Sudan</v>
      </c>
      <c r="E105" s="53" t="str">
        <f>'Crisis Indicator Data'!E103</f>
        <v>SDN</v>
      </c>
      <c r="F105" s="53" t="str">
        <f>'Crisis Indicator Data'!B103</f>
        <v>Flood</v>
      </c>
      <c r="G105" s="220">
        <f t="shared" si="15"/>
        <v>2.7</v>
      </c>
      <c r="H105" s="54">
        <f t="shared" si="16"/>
        <v>3</v>
      </c>
      <c r="I105" s="115" t="str">
        <f t="shared" si="17"/>
        <v>Medium</v>
      </c>
      <c r="J105" s="221" t="str">
        <f>INDEX(Trends!$D$3:$D$404,MATCH(C105,Trends!$C$3:$C$404,0))</f>
        <v>Stable</v>
      </c>
      <c r="K105" s="107" t="str">
        <f>IF(Reliability!B103="x","x",(IF(ROUNDUP(Reliability!B103,0)=1,"Very High",IF(ROUNDUP(Reliability!B103,0)=2,"High",IF(ROUNDUP(Reliability!B103,0)=3,"Medium",IF(ROUNDUP(Reliability!B103,0)=4,"Low","Very Low"))))))</f>
        <v>Very High</v>
      </c>
      <c r="L105" s="222">
        <f t="shared" si="18"/>
        <v>3.6</v>
      </c>
      <c r="M105" s="228">
        <f>'Impact of the crisis'!N106</f>
        <v>4.8</v>
      </c>
      <c r="N105" s="228">
        <f>'Impact of the crisis'!AB106</f>
        <v>2.7</v>
      </c>
      <c r="O105" s="222">
        <f>'Conditions of people affected'!R106</f>
        <v>1.3</v>
      </c>
      <c r="P105" s="228">
        <f>'Conditions of people affected'!K106</f>
        <v>1.6</v>
      </c>
      <c r="Q105" s="228">
        <f>'Conditions of people affected'!Q106</f>
        <v>1</v>
      </c>
      <c r="R105" s="223">
        <f t="shared" si="19"/>
        <v>3.8</v>
      </c>
      <c r="S105" s="223">
        <f>'Complexity of the crisis'!X106</f>
        <v>4.7</v>
      </c>
      <c r="T105" s="223">
        <f>'Complexity of the crisis'!AN106</f>
        <v>2.5</v>
      </c>
      <c r="U105" s="121" t="str">
        <f>VLOOKUP(C105,Lists!$C$3:$E$160,3,FALSE)</f>
        <v>Africa</v>
      </c>
      <c r="V105" s="122">
        <v>44557</v>
      </c>
    </row>
    <row r="106" spans="1:22" x14ac:dyDescent="0.25">
      <c r="A106" s="53" t="str">
        <f>'Crisis Indicator Data'!A104</f>
        <v>Refugees from Ethiopia</v>
      </c>
      <c r="B106" s="45" t="str">
        <f>Lists!G104</f>
        <v>Refugee influx from Tigray</v>
      </c>
      <c r="C106" s="53" t="str">
        <f>'Crisis Indicator Data'!C104</f>
        <v>SDN007</v>
      </c>
      <c r="D106" s="53" t="str">
        <f>'Crisis Indicator Data'!D104</f>
        <v>Sudan</v>
      </c>
      <c r="E106" s="53" t="str">
        <f>'Crisis Indicator Data'!E104</f>
        <v>SDN</v>
      </c>
      <c r="F106" s="53" t="str">
        <f>'Crisis Indicator Data'!B104</f>
        <v>International displacement</v>
      </c>
      <c r="G106" s="220">
        <f t="shared" si="15"/>
        <v>2.6</v>
      </c>
      <c r="H106" s="54">
        <f t="shared" si="16"/>
        <v>3</v>
      </c>
      <c r="I106" s="115" t="str">
        <f t="shared" si="17"/>
        <v>Medium</v>
      </c>
      <c r="J106" s="221" t="str">
        <f>INDEX(Trends!$D$3:$D$404,MATCH(C106,Trends!$C$3:$C$404,0))</f>
        <v>Stable</v>
      </c>
      <c r="K106" s="107" t="str">
        <f>IF(Reliability!B104="x","x",(IF(ROUNDUP(Reliability!B104,0)=1,"Very High",IF(ROUNDUP(Reliability!B104,0)=2,"High",IF(ROUNDUP(Reliability!B104,0)=3,"Medium",IF(ROUNDUP(Reliability!B104,0)=4,"Low","Very Low"))))))</f>
        <v>Very High</v>
      </c>
      <c r="L106" s="222">
        <f t="shared" si="18"/>
        <v>3</v>
      </c>
      <c r="M106" s="228">
        <f>'Impact of the crisis'!N107</f>
        <v>2.4</v>
      </c>
      <c r="N106" s="228">
        <f>'Impact of the crisis'!AB107</f>
        <v>3.3</v>
      </c>
      <c r="O106" s="222">
        <f>'Conditions of people affected'!R107</f>
        <v>1.7</v>
      </c>
      <c r="P106" s="228">
        <f>'Conditions of people affected'!K107</f>
        <v>1.4</v>
      </c>
      <c r="Q106" s="228">
        <f>'Conditions of people affected'!Q107</f>
        <v>2</v>
      </c>
      <c r="R106" s="223">
        <f t="shared" si="19"/>
        <v>3.7</v>
      </c>
      <c r="S106" s="223">
        <f>'Complexity of the crisis'!X107</f>
        <v>4.7</v>
      </c>
      <c r="T106" s="223">
        <f>'Complexity of the crisis'!AN107</f>
        <v>2</v>
      </c>
      <c r="U106" s="121" t="str">
        <f>VLOOKUP(C106,Lists!$C$3:$E$160,3,FALSE)</f>
        <v>Africa</v>
      </c>
      <c r="V106" s="122">
        <v>44557</v>
      </c>
    </row>
    <row r="107" spans="1:22" x14ac:dyDescent="0.25">
      <c r="A107" s="53" t="str">
        <f>'Crisis Indicator Data'!A105</f>
        <v>Violence West-Darfur</v>
      </c>
      <c r="B107" s="45" t="str">
        <f>Lists!G105</f>
        <v>West-Darfur Violence</v>
      </c>
      <c r="C107" s="53" t="str">
        <f>'Crisis Indicator Data'!C105</f>
        <v>SDN008</v>
      </c>
      <c r="D107" s="53" t="str">
        <f>'Crisis Indicator Data'!D105</f>
        <v>Sudan</v>
      </c>
      <c r="E107" s="53" t="str">
        <f>'Crisis Indicator Data'!E105</f>
        <v>SDN</v>
      </c>
      <c r="F107" s="53" t="str">
        <f>'Crisis Indicator Data'!B105</f>
        <v>Other type of violence</v>
      </c>
      <c r="G107" s="220">
        <f t="shared" si="15"/>
        <v>3.6</v>
      </c>
      <c r="H107" s="54">
        <f t="shared" si="16"/>
        <v>4</v>
      </c>
      <c r="I107" s="115" t="str">
        <f t="shared" si="17"/>
        <v>High</v>
      </c>
      <c r="J107" s="221" t="str">
        <f>INDEX(Trends!$D$3:$D$404,MATCH(C107,Trends!$C$3:$C$404,0))</f>
        <v>Increasing</v>
      </c>
      <c r="K107" s="107" t="str">
        <f>IF(Reliability!B105="x","x",(IF(ROUNDUP(Reliability!B105,0)=1,"Very High",IF(ROUNDUP(Reliability!B105,0)=2,"High",IF(ROUNDUP(Reliability!B105,0)=3,"Medium",IF(ROUNDUP(Reliability!B105,0)=4,"Low","Very Low"))))))</f>
        <v>Very High</v>
      </c>
      <c r="L107" s="222">
        <f t="shared" si="18"/>
        <v>3</v>
      </c>
      <c r="M107" s="228">
        <f>'Impact of the crisis'!N108</f>
        <v>1.1000000000000001</v>
      </c>
      <c r="N107" s="228">
        <f>'Impact of the crisis'!AB108</f>
        <v>3.7</v>
      </c>
      <c r="O107" s="222">
        <f>'Conditions of people affected'!R108</f>
        <v>3.65</v>
      </c>
      <c r="P107" s="228">
        <f>'Conditions of people affected'!K108</f>
        <v>3.3</v>
      </c>
      <c r="Q107" s="228">
        <f>'Conditions of people affected'!Q108</f>
        <v>4</v>
      </c>
      <c r="R107" s="223">
        <f t="shared" si="19"/>
        <v>3.8</v>
      </c>
      <c r="S107" s="223">
        <f>'Complexity of the crisis'!X108</f>
        <v>4.7</v>
      </c>
      <c r="T107" s="223">
        <f>'Complexity of the crisis'!AN108</f>
        <v>2.5</v>
      </c>
      <c r="U107" s="121" t="str">
        <f>VLOOKUP(C107,Lists!$C$3:$E$160,3,FALSE)</f>
        <v>Africa</v>
      </c>
      <c r="V107" s="122">
        <v>44557</v>
      </c>
    </row>
    <row r="108" spans="1:22" x14ac:dyDescent="0.25">
      <c r="A108" s="53" t="str">
        <f>'Crisis Indicator Data'!A106</f>
        <v>Drought in Senegal</v>
      </c>
      <c r="B108" s="45" t="str">
        <f>Lists!G106</f>
        <v>Drought</v>
      </c>
      <c r="C108" s="53" t="str">
        <f>'Crisis Indicator Data'!C106</f>
        <v>SEN002</v>
      </c>
      <c r="D108" s="53" t="str">
        <f>'Crisis Indicator Data'!D106</f>
        <v>Senegal</v>
      </c>
      <c r="E108" s="53" t="str">
        <f>'Crisis Indicator Data'!E106</f>
        <v>SEN</v>
      </c>
      <c r="F108" s="53" t="str">
        <f>'Crisis Indicator Data'!B106</f>
        <v>Drought</v>
      </c>
      <c r="G108" s="220">
        <f t="shared" si="15"/>
        <v>2.4</v>
      </c>
      <c r="H108" s="54">
        <f t="shared" si="16"/>
        <v>3</v>
      </c>
      <c r="I108" s="115" t="str">
        <f t="shared" si="17"/>
        <v>Medium</v>
      </c>
      <c r="J108" s="221" t="str">
        <f>INDEX(Trends!$D$3:$D$404,MATCH(C108,Trends!$C$3:$C$404,0))</f>
        <v>Stable</v>
      </c>
      <c r="K108" s="107" t="str">
        <f>IF(Reliability!B106="x","x",(IF(ROUNDUP(Reliability!B106,0)=1,"Very High",IF(ROUNDUP(Reliability!B106,0)=2,"High",IF(ROUNDUP(Reliability!B106,0)=3,"Medium",IF(ROUNDUP(Reliability!B106,0)=4,"Low","Very Low"))))))</f>
        <v>Medium</v>
      </c>
      <c r="L108" s="222">
        <f t="shared" si="18"/>
        <v>2.7</v>
      </c>
      <c r="M108" s="228">
        <f>'Impact of the crisis'!N109</f>
        <v>4.5</v>
      </c>
      <c r="N108" s="228">
        <f>'Impact of the crisis'!AB109</f>
        <v>1.2</v>
      </c>
      <c r="O108" s="222">
        <f>'Conditions of people affected'!R109</f>
        <v>2.4</v>
      </c>
      <c r="P108" s="228">
        <f>'Conditions of people affected'!K109</f>
        <v>2.8</v>
      </c>
      <c r="Q108" s="228">
        <f>'Conditions of people affected'!Q109</f>
        <v>2</v>
      </c>
      <c r="R108" s="223">
        <f t="shared" si="19"/>
        <v>2.2999999999999998</v>
      </c>
      <c r="S108" s="223">
        <f>'Complexity of the crisis'!X109</f>
        <v>2.1</v>
      </c>
      <c r="T108" s="223">
        <f>'Complexity of the crisis'!AN109</f>
        <v>2.5</v>
      </c>
      <c r="U108" s="121" t="str">
        <f>VLOOKUP(C108,Lists!$C$3:$E$160,3,FALSE)</f>
        <v>Africa</v>
      </c>
      <c r="V108" s="122">
        <v>44496</v>
      </c>
    </row>
    <row r="109" spans="1:22" x14ac:dyDescent="0.25">
      <c r="A109" s="53" t="str">
        <f>'Crisis Indicator Data'!A107</f>
        <v>Complex crisis in El Salvador</v>
      </c>
      <c r="B109" s="45" t="str">
        <f>Lists!G107</f>
        <v>Complex crisis</v>
      </c>
      <c r="C109" s="53" t="str">
        <f>'Crisis Indicator Data'!C107</f>
        <v>SLV001</v>
      </c>
      <c r="D109" s="53" t="str">
        <f>'Crisis Indicator Data'!D107</f>
        <v>El Salvador</v>
      </c>
      <c r="E109" s="53" t="str">
        <f>'Crisis Indicator Data'!E107</f>
        <v>SLV</v>
      </c>
      <c r="F109" s="53" t="str">
        <f>'Crisis Indicator Data'!B107</f>
        <v>Complex crisis</v>
      </c>
      <c r="G109" s="220">
        <f t="shared" si="15"/>
        <v>3.2</v>
      </c>
      <c r="H109" s="54">
        <f t="shared" si="16"/>
        <v>4</v>
      </c>
      <c r="I109" s="115" t="str">
        <f t="shared" si="17"/>
        <v>High</v>
      </c>
      <c r="J109" s="221" t="str">
        <f>INDEX(Trends!$D$3:$D$404,MATCH(C109,Trends!$C$3:$C$404,0))</f>
        <v>Increasing</v>
      </c>
      <c r="K109" s="107" t="str">
        <f>IF(Reliability!B107="x","x",(IF(ROUNDUP(Reliability!B107,0)=1,"Very High",IF(ROUNDUP(Reliability!B107,0)=2,"High",IF(ROUNDUP(Reliability!B107,0)=3,"Medium",IF(ROUNDUP(Reliability!B107,0)=4,"Low","Very Low"))))))</f>
        <v>Very High</v>
      </c>
      <c r="L109" s="222">
        <f t="shared" si="18"/>
        <v>3.4</v>
      </c>
      <c r="M109" s="228">
        <f>'Impact of the crisis'!N110</f>
        <v>3.8</v>
      </c>
      <c r="N109" s="228">
        <f>'Impact of the crisis'!AB110</f>
        <v>3.1</v>
      </c>
      <c r="O109" s="222">
        <f>'Conditions of people affected'!R110</f>
        <v>3.35</v>
      </c>
      <c r="P109" s="228">
        <f>'Conditions of people affected'!K110</f>
        <v>3.7</v>
      </c>
      <c r="Q109" s="228">
        <f>'Conditions of people affected'!Q110</f>
        <v>3</v>
      </c>
      <c r="R109" s="223">
        <f t="shared" si="19"/>
        <v>2.8</v>
      </c>
      <c r="S109" s="223">
        <f>'Complexity of the crisis'!X110</f>
        <v>3</v>
      </c>
      <c r="T109" s="223">
        <f>'Complexity of the crisis'!AN110</f>
        <v>2.5</v>
      </c>
      <c r="U109" s="121" t="str">
        <f>VLOOKUP(C109,Lists!$C$3:$E$160,3,FALSE)</f>
        <v>Americas</v>
      </c>
      <c r="V109" s="122">
        <v>44516</v>
      </c>
    </row>
    <row r="110" spans="1:22" x14ac:dyDescent="0.25">
      <c r="A110" s="53" t="str">
        <f>'Crisis Indicator Data'!A108</f>
        <v>Complex crisis in Somalia</v>
      </c>
      <c r="B110" s="45" t="str">
        <f>Lists!G108</f>
        <v>Complex crisis</v>
      </c>
      <c r="C110" s="53" t="str">
        <f>'Crisis Indicator Data'!C108</f>
        <v>SOM001</v>
      </c>
      <c r="D110" s="53" t="str">
        <f>'Crisis Indicator Data'!D108</f>
        <v>Somalia</v>
      </c>
      <c r="E110" s="53" t="str">
        <f>'Crisis Indicator Data'!E108</f>
        <v>SOM</v>
      </c>
      <c r="F110" s="53" t="str">
        <f>'Crisis Indicator Data'!B108</f>
        <v>Complex crisis</v>
      </c>
      <c r="G110" s="220">
        <f t="shared" si="15"/>
        <v>4.4000000000000004</v>
      </c>
      <c r="H110" s="54">
        <f t="shared" si="16"/>
        <v>5</v>
      </c>
      <c r="I110" s="115" t="str">
        <f t="shared" si="17"/>
        <v>Very High</v>
      </c>
      <c r="J110" s="221" t="str">
        <f>INDEX(Trends!$D$3:$D$404,MATCH(C110,Trends!$C$3:$C$404,0))</f>
        <v>Decreasing</v>
      </c>
      <c r="K110" s="107" t="str">
        <f>IF(Reliability!B108="x","x",(IF(ROUNDUP(Reliability!B108,0)=1,"Very High",IF(ROUNDUP(Reliability!B108,0)=2,"High",IF(ROUNDUP(Reliability!B108,0)=3,"Medium",IF(ROUNDUP(Reliability!B108,0)=4,"Low","Very Low"))))))</f>
        <v>High</v>
      </c>
      <c r="L110" s="222">
        <f t="shared" si="18"/>
        <v>4.8</v>
      </c>
      <c r="M110" s="228">
        <f>'Impact of the crisis'!N111</f>
        <v>4.7</v>
      </c>
      <c r="N110" s="228">
        <f>'Impact of the crisis'!AB111</f>
        <v>4.9000000000000004</v>
      </c>
      <c r="O110" s="222">
        <f>'Conditions of people affected'!R111</f>
        <v>3.9</v>
      </c>
      <c r="P110" s="228">
        <f>'Conditions of people affected'!K111</f>
        <v>4.8</v>
      </c>
      <c r="Q110" s="228">
        <f>'Conditions of people affected'!Q111</f>
        <v>3</v>
      </c>
      <c r="R110" s="223">
        <f t="shared" si="19"/>
        <v>4.5999999999999996</v>
      </c>
      <c r="S110" s="223">
        <f>'Complexity of the crisis'!X111</f>
        <v>4.7</v>
      </c>
      <c r="T110" s="223">
        <f>'Complexity of the crisis'!AN111</f>
        <v>4.5</v>
      </c>
      <c r="U110" s="121" t="str">
        <f>VLOOKUP(C110,Lists!$C$3:$E$160,3,FALSE)</f>
        <v>Africa</v>
      </c>
      <c r="V110" s="122">
        <v>44519</v>
      </c>
    </row>
    <row r="111" spans="1:22" x14ac:dyDescent="0.25">
      <c r="A111" s="53" t="str">
        <f>'Crisis Indicator Data'!A109</f>
        <v>Mixed Migration Flows in Somalia</v>
      </c>
      <c r="B111" s="45" t="str">
        <f>Lists!G109</f>
        <v>Mixed Migration</v>
      </c>
      <c r="C111" s="53" t="str">
        <f>'Crisis Indicator Data'!C109</f>
        <v>SOM002</v>
      </c>
      <c r="D111" s="53" t="str">
        <f>'Crisis Indicator Data'!D109</f>
        <v>Somalia</v>
      </c>
      <c r="E111" s="53" t="str">
        <f>'Crisis Indicator Data'!E109</f>
        <v>SOM</v>
      </c>
      <c r="F111" s="53" t="str">
        <f>'Crisis Indicator Data'!B109</f>
        <v>International displacement</v>
      </c>
      <c r="G111" s="220">
        <f t="shared" si="15"/>
        <v>2</v>
      </c>
      <c r="H111" s="54">
        <f t="shared" si="16"/>
        <v>2</v>
      </c>
      <c r="I111" s="115" t="str">
        <f t="shared" si="17"/>
        <v>Low</v>
      </c>
      <c r="J111" s="221" t="str">
        <f>INDEX(Trends!$D$3:$D$404,MATCH(C111,Trends!$C$3:$C$404,0))</f>
        <v>Stable</v>
      </c>
      <c r="K111" s="107" t="str">
        <f>IF(Reliability!B109="x","x",(IF(ROUNDUP(Reliability!B109,0)=1,"Very High",IF(ROUNDUP(Reliability!B109,0)=2,"High",IF(ROUNDUP(Reliability!B109,0)=3,"Medium",IF(ROUNDUP(Reliability!B109,0)=4,"Low","Very Low"))))))</f>
        <v>High</v>
      </c>
      <c r="L111" s="222">
        <f t="shared" si="18"/>
        <v>1.9</v>
      </c>
      <c r="M111" s="228">
        <f>'Impact of the crisis'!N112</f>
        <v>0.8</v>
      </c>
      <c r="N111" s="228">
        <f>'Impact of the crisis'!AB112</f>
        <v>2.2999999999999998</v>
      </c>
      <c r="O111" s="222">
        <f>'Conditions of people affected'!R112</f>
        <v>0.85</v>
      </c>
      <c r="P111" s="228">
        <f>'Conditions of people affected'!K112</f>
        <v>0.7</v>
      </c>
      <c r="Q111" s="228">
        <f>'Conditions of people affected'!Q112</f>
        <v>1</v>
      </c>
      <c r="R111" s="223">
        <f t="shared" si="19"/>
        <v>3.8</v>
      </c>
      <c r="S111" s="223">
        <f>'Complexity of the crisis'!X112</f>
        <v>4.7</v>
      </c>
      <c r="T111" s="223">
        <f>'Complexity of the crisis'!AN112</f>
        <v>2.5</v>
      </c>
      <c r="U111" s="121" t="str">
        <f>VLOOKUP(C111,Lists!$C$3:$E$160,3,FALSE)</f>
        <v>Africa</v>
      </c>
      <c r="V111" s="122">
        <v>44519</v>
      </c>
    </row>
    <row r="112" spans="1:22" x14ac:dyDescent="0.25">
      <c r="A112" s="53" t="str">
        <f>'Crisis Indicator Data'!A110</f>
        <v>Drought in Somalia</v>
      </c>
      <c r="B112" s="45" t="str">
        <f>Lists!G110</f>
        <v>Drought</v>
      </c>
      <c r="C112" s="53" t="str">
        <f>'Crisis Indicator Data'!C110</f>
        <v>SOM005</v>
      </c>
      <c r="D112" s="53" t="str">
        <f>'Crisis Indicator Data'!D110</f>
        <v>Somalia</v>
      </c>
      <c r="E112" s="53" t="str">
        <f>'Crisis Indicator Data'!E110</f>
        <v>SOM</v>
      </c>
      <c r="F112" s="53" t="str">
        <f>'Crisis Indicator Data'!B110</f>
        <v>Drought</v>
      </c>
      <c r="G112" s="220">
        <f t="shared" si="15"/>
        <v>3.7</v>
      </c>
      <c r="H112" s="54">
        <f t="shared" si="16"/>
        <v>4</v>
      </c>
      <c r="I112" s="115" t="str">
        <f t="shared" si="17"/>
        <v>High</v>
      </c>
      <c r="J112" s="221" t="str">
        <f>INDEX(Trends!$D$3:$D$404,MATCH(C112,Trends!$C$3:$C$404,0))</f>
        <v>-</v>
      </c>
      <c r="K112" s="107" t="str">
        <f>IF(Reliability!B110="x","x",(IF(ROUNDUP(Reliability!B110,0)=1,"Very High",IF(ROUNDUP(Reliability!B110,0)=2,"High",IF(ROUNDUP(Reliability!B110,0)=3,"Medium",IF(ROUNDUP(Reliability!B110,0)=4,"Low","Very Low"))))))</f>
        <v>High</v>
      </c>
      <c r="L112" s="222">
        <f t="shared" si="18"/>
        <v>2.9</v>
      </c>
      <c r="M112" s="228">
        <f>'Impact of the crisis'!N113</f>
        <v>4.4000000000000004</v>
      </c>
      <c r="N112" s="228">
        <f>'Impact of the crisis'!AB113</f>
        <v>1.8</v>
      </c>
      <c r="O112" s="222">
        <f>'Conditions of people affected'!R113</f>
        <v>3.6</v>
      </c>
      <c r="P112" s="228">
        <f>'Conditions of people affected'!K113</f>
        <v>4.2</v>
      </c>
      <c r="Q112" s="228">
        <f>'Conditions of people affected'!Q113</f>
        <v>3</v>
      </c>
      <c r="R112" s="223">
        <f t="shared" si="19"/>
        <v>4.4000000000000004</v>
      </c>
      <c r="S112" s="223">
        <f>'Complexity of the crisis'!X113</f>
        <v>4.7</v>
      </c>
      <c r="T112" s="223">
        <f>'Complexity of the crisis'!AN113</f>
        <v>4</v>
      </c>
      <c r="U112" s="121" t="str">
        <f>VLOOKUP(C112,Lists!$C$3:$E$160,3,FALSE)</f>
        <v>Africa</v>
      </c>
      <c r="V112" s="122">
        <v>44553</v>
      </c>
    </row>
    <row r="113" spans="1:22" x14ac:dyDescent="0.25">
      <c r="A113" s="53" t="str">
        <f>'Crisis Indicator Data'!A111</f>
        <v>Complex crisis in South Sudan</v>
      </c>
      <c r="B113" s="45" t="str">
        <f>Lists!G111</f>
        <v>Complex crisis</v>
      </c>
      <c r="C113" s="53" t="str">
        <f>'Crisis Indicator Data'!C111</f>
        <v>SSD001</v>
      </c>
      <c r="D113" s="53" t="str">
        <f>'Crisis Indicator Data'!D111</f>
        <v>South Sudan</v>
      </c>
      <c r="E113" s="53" t="str">
        <f>'Crisis Indicator Data'!E111</f>
        <v>SSD</v>
      </c>
      <c r="F113" s="53" t="str">
        <f>'Crisis Indicator Data'!B111</f>
        <v>Complex crisis</v>
      </c>
      <c r="G113" s="220">
        <f t="shared" si="15"/>
        <v>4.5999999999999996</v>
      </c>
      <c r="H113" s="54">
        <f t="shared" si="16"/>
        <v>5</v>
      </c>
      <c r="I113" s="115" t="str">
        <f t="shared" si="17"/>
        <v>Very High</v>
      </c>
      <c r="J113" s="221" t="str">
        <f>INDEX(Trends!$D$3:$D$404,MATCH(C113,Trends!$C$3:$C$404,0))</f>
        <v>Stable</v>
      </c>
      <c r="K113" s="107" t="str">
        <f>IF(Reliability!B111="x","x",(IF(ROUNDUP(Reliability!B111,0)=1,"Very High",IF(ROUNDUP(Reliability!B111,0)=2,"High",IF(ROUNDUP(Reliability!B111,0)=3,"Medium",IF(ROUNDUP(Reliability!B111,0)=4,"Low","Very Low"))))))</f>
        <v>Medium</v>
      </c>
      <c r="L113" s="222">
        <f t="shared" si="18"/>
        <v>4.7</v>
      </c>
      <c r="M113" s="228">
        <f>'Impact of the crisis'!N114</f>
        <v>4.5999999999999996</v>
      </c>
      <c r="N113" s="228">
        <f>'Impact of the crisis'!AB114</f>
        <v>4.7</v>
      </c>
      <c r="O113" s="222">
        <f>'Conditions of people affected'!R114</f>
        <v>4.45</v>
      </c>
      <c r="P113" s="228">
        <f>'Conditions of people affected'!K114</f>
        <v>4.9000000000000004</v>
      </c>
      <c r="Q113" s="228">
        <f>'Conditions of people affected'!Q114</f>
        <v>4</v>
      </c>
      <c r="R113" s="223">
        <f t="shared" si="19"/>
        <v>4.5999999999999996</v>
      </c>
      <c r="S113" s="223">
        <f>'Complexity of the crisis'!X114</f>
        <v>4.7</v>
      </c>
      <c r="T113" s="223">
        <f>'Complexity of the crisis'!AN114</f>
        <v>4.5</v>
      </c>
      <c r="U113" s="121" t="str">
        <f>VLOOKUP(C113,Lists!$C$3:$E$160,3,FALSE)</f>
        <v>Africa</v>
      </c>
      <c r="V113" s="122">
        <v>44496</v>
      </c>
    </row>
    <row r="114" spans="1:22" x14ac:dyDescent="0.25">
      <c r="A114" s="53" t="str">
        <f>'Crisis Indicator Data'!A112</f>
        <v>Food Security Crisis in Eswatini</v>
      </c>
      <c r="B114" s="45" t="str">
        <f>Lists!G112</f>
        <v>Food Security Crisis</v>
      </c>
      <c r="C114" s="53" t="str">
        <f>'Crisis Indicator Data'!C112</f>
        <v>SWZ001</v>
      </c>
      <c r="D114" s="53" t="str">
        <f>'Crisis Indicator Data'!D112</f>
        <v>Eswatini</v>
      </c>
      <c r="E114" s="53" t="str">
        <f>'Crisis Indicator Data'!E112</f>
        <v>SWZ</v>
      </c>
      <c r="F114" s="53" t="str">
        <f>'Crisis Indicator Data'!B112</f>
        <v>Food Security</v>
      </c>
      <c r="G114" s="220">
        <f t="shared" si="15"/>
        <v>2.5</v>
      </c>
      <c r="H114" s="54">
        <f t="shared" si="16"/>
        <v>3</v>
      </c>
      <c r="I114" s="115" t="str">
        <f t="shared" si="17"/>
        <v>Medium</v>
      </c>
      <c r="J114" s="221" t="str">
        <f>INDEX(Trends!$D$3:$D$404,MATCH(C114,Trends!$C$3:$C$404,0))</f>
        <v>Increasing</v>
      </c>
      <c r="K114" s="107" t="str">
        <f>IF(Reliability!B112="x","x",(IF(ROUNDUP(Reliability!B112,0)=1,"Very High",IF(ROUNDUP(Reliability!B112,0)=2,"High",IF(ROUNDUP(Reliability!B112,0)=3,"Medium",IF(ROUNDUP(Reliability!B112,0)=4,"Low","Very Low"))))))</f>
        <v>High</v>
      </c>
      <c r="L114" s="222">
        <f t="shared" si="18"/>
        <v>2</v>
      </c>
      <c r="M114" s="228">
        <f>'Impact of the crisis'!N115</f>
        <v>3.1</v>
      </c>
      <c r="N114" s="228">
        <f>'Impact of the crisis'!AB115</f>
        <v>1.4</v>
      </c>
      <c r="O114" s="222">
        <f>'Conditions of people affected'!R115</f>
        <v>2.75</v>
      </c>
      <c r="P114" s="228">
        <f>'Conditions of people affected'!K115</f>
        <v>2.5</v>
      </c>
      <c r="Q114" s="228">
        <f>'Conditions of people affected'!Q115</f>
        <v>3</v>
      </c>
      <c r="R114" s="223">
        <f t="shared" si="19"/>
        <v>2.6</v>
      </c>
      <c r="S114" s="223">
        <f>'Complexity of the crisis'!X115</f>
        <v>3.4</v>
      </c>
      <c r="T114" s="223">
        <f>'Complexity of the crisis'!AN115</f>
        <v>1.5</v>
      </c>
      <c r="U114" s="121" t="str">
        <f>VLOOKUP(C114,Lists!$C$3:$E$160,3,FALSE)</f>
        <v>Africa</v>
      </c>
      <c r="V114" s="122">
        <v>44557</v>
      </c>
    </row>
    <row r="115" spans="1:22" x14ac:dyDescent="0.25">
      <c r="A115" s="53" t="str">
        <f>'Crisis Indicator Data'!A113</f>
        <v>Syrian conflict</v>
      </c>
      <c r="B115" s="45" t="str">
        <f>Lists!G113</f>
        <v>Conflict</v>
      </c>
      <c r="C115" s="53" t="str">
        <f>'Crisis Indicator Data'!C113</f>
        <v>SYR001</v>
      </c>
      <c r="D115" s="53" t="str">
        <f>'Crisis Indicator Data'!D113</f>
        <v>Syria</v>
      </c>
      <c r="E115" s="53" t="str">
        <f>'Crisis Indicator Data'!E113</f>
        <v>SYR</v>
      </c>
      <c r="F115" s="53" t="str">
        <f>'Crisis Indicator Data'!B113</f>
        <v>Complex crisis</v>
      </c>
      <c r="G115" s="220">
        <f t="shared" si="15"/>
        <v>5</v>
      </c>
      <c r="H115" s="54">
        <f t="shared" si="16"/>
        <v>5</v>
      </c>
      <c r="I115" s="115" t="str">
        <f t="shared" si="17"/>
        <v>Very High</v>
      </c>
      <c r="J115" s="221" t="str">
        <f>INDEX(Trends!$D$3:$D$404,MATCH(C115,Trends!$C$3:$C$404,0))</f>
        <v>Stable</v>
      </c>
      <c r="K115" s="107" t="str">
        <f>IF(Reliability!B113="x","x",(IF(ROUNDUP(Reliability!B113,0)=1,"Very High",IF(ROUNDUP(Reliability!B113,0)=2,"High",IF(ROUNDUP(Reliability!B113,0)=3,"Medium",IF(ROUNDUP(Reliability!B113,0)=4,"Low","Very Low"))))))</f>
        <v>High</v>
      </c>
      <c r="L115" s="222">
        <f t="shared" si="18"/>
        <v>4.8</v>
      </c>
      <c r="M115" s="228">
        <f>'Impact of the crisis'!N116</f>
        <v>4.5</v>
      </c>
      <c r="N115" s="228">
        <f>'Impact of the crisis'!AB116</f>
        <v>4.9000000000000004</v>
      </c>
      <c r="O115" s="222">
        <f>'Conditions of people affected'!R116</f>
        <v>5</v>
      </c>
      <c r="P115" s="228">
        <f>'Conditions of people affected'!K116</f>
        <v>5</v>
      </c>
      <c r="Q115" s="228">
        <f>'Conditions of people affected'!Q116</f>
        <v>5</v>
      </c>
      <c r="R115" s="223">
        <f t="shared" si="19"/>
        <v>5.0999999999999996</v>
      </c>
      <c r="S115" s="223">
        <f>'Complexity of the crisis'!X116</f>
        <v>5.2</v>
      </c>
      <c r="T115" s="223">
        <f>'Complexity of the crisis'!AN116</f>
        <v>5</v>
      </c>
      <c r="U115" s="121" t="str">
        <f>VLOOKUP(C115,Lists!$C$3:$E$160,3,FALSE)</f>
        <v>Middle east</v>
      </c>
      <c r="V115" s="122">
        <v>44559</v>
      </c>
    </row>
    <row r="116" spans="1:22" x14ac:dyDescent="0.25">
      <c r="A116" s="53" t="str">
        <f>'Crisis Indicator Data'!A114</f>
        <v>Complex crisis in Chad</v>
      </c>
      <c r="B116" s="45" t="str">
        <f>Lists!G114</f>
        <v>Complex crisis</v>
      </c>
      <c r="C116" s="53" t="str">
        <f>'Crisis Indicator Data'!C114</f>
        <v>TCD001</v>
      </c>
      <c r="D116" s="53" t="str">
        <f>'Crisis Indicator Data'!D114</f>
        <v>Chad</v>
      </c>
      <c r="E116" s="53" t="str">
        <f>'Crisis Indicator Data'!E114</f>
        <v>TCD</v>
      </c>
      <c r="F116" s="53" t="str">
        <f>'Crisis Indicator Data'!B114</f>
        <v>Multiple crises country</v>
      </c>
      <c r="G116" s="220">
        <f t="shared" si="15"/>
        <v>4.3</v>
      </c>
      <c r="H116" s="54">
        <f t="shared" si="16"/>
        <v>5</v>
      </c>
      <c r="I116" s="115" t="str">
        <f t="shared" si="17"/>
        <v>Very High</v>
      </c>
      <c r="J116" s="221" t="str">
        <f>INDEX(Trends!$D$3:$D$404,MATCH(C116,Trends!$C$3:$C$404,0))</f>
        <v>Increasing</v>
      </c>
      <c r="K116" s="107" t="str">
        <f>IF(Reliability!B114="x","x",(IF(ROUNDUP(Reliability!B114,0)=1,"Very High",IF(ROUNDUP(Reliability!B114,0)=2,"High",IF(ROUNDUP(Reliability!B114,0)=3,"Medium",IF(ROUNDUP(Reliability!B114,0)=4,"Low","Very Low"))))))</f>
        <v>Medium</v>
      </c>
      <c r="L116" s="222">
        <f t="shared" si="18"/>
        <v>4</v>
      </c>
      <c r="M116" s="228">
        <f>'Impact of the crisis'!N117</f>
        <v>4.8</v>
      </c>
      <c r="N116" s="228">
        <f>'Impact of the crisis'!AB117</f>
        <v>3.4</v>
      </c>
      <c r="O116" s="222">
        <f>'Conditions of people affected'!R117</f>
        <v>4.3499999999999996</v>
      </c>
      <c r="P116" s="228">
        <f>'Conditions of people affected'!K117</f>
        <v>4.7</v>
      </c>
      <c r="Q116" s="228">
        <f>'Conditions of people affected'!Q117</f>
        <v>4</v>
      </c>
      <c r="R116" s="223">
        <f t="shared" si="19"/>
        <v>4.3</v>
      </c>
      <c r="S116" s="223">
        <f>'Complexity of the crisis'!X117</f>
        <v>4.5999999999999996</v>
      </c>
      <c r="T116" s="223">
        <f>'Complexity of the crisis'!AN117</f>
        <v>4</v>
      </c>
      <c r="U116" s="121" t="str">
        <f>VLOOKUP(C116,Lists!$C$3:$E$160,3,FALSE)</f>
        <v>Africa</v>
      </c>
      <c r="V116" s="122">
        <v>44522</v>
      </c>
    </row>
    <row r="117" spans="1:22" x14ac:dyDescent="0.25">
      <c r="A117" s="53" t="str">
        <f>'Crisis Indicator Data'!A115</f>
        <v>Boko Haram in Chad</v>
      </c>
      <c r="B117" s="45" t="str">
        <f>Lists!G115</f>
        <v xml:space="preserve">Boko Haram </v>
      </c>
      <c r="C117" s="53" t="str">
        <f>'Crisis Indicator Data'!C115</f>
        <v>TCD003</v>
      </c>
      <c r="D117" s="53" t="str">
        <f>'Crisis Indicator Data'!D115</f>
        <v>Chad</v>
      </c>
      <c r="E117" s="53" t="str">
        <f>'Crisis Indicator Data'!E115</f>
        <v>TCD</v>
      </c>
      <c r="F117" s="53" t="str">
        <f>'Crisis Indicator Data'!B115</f>
        <v>Conflict</v>
      </c>
      <c r="G117" s="220">
        <f t="shared" si="15"/>
        <v>3.8</v>
      </c>
      <c r="H117" s="54">
        <f t="shared" si="16"/>
        <v>4</v>
      </c>
      <c r="I117" s="115" t="str">
        <f t="shared" si="17"/>
        <v>High</v>
      </c>
      <c r="J117" s="221" t="str">
        <f>INDEX(Trends!$D$3:$D$404,MATCH(C117,Trends!$C$3:$C$404,0))</f>
        <v>Stable</v>
      </c>
      <c r="K117" s="107" t="str">
        <f>IF(Reliability!B115="x","x",(IF(ROUNDUP(Reliability!B115,0)=1,"Very High",IF(ROUNDUP(Reliability!B115,0)=2,"High",IF(ROUNDUP(Reliability!B115,0)=3,"Medium",IF(ROUNDUP(Reliability!B115,0)=4,"Low","Very Low"))))))</f>
        <v>Medium</v>
      </c>
      <c r="L117" s="222">
        <f t="shared" si="18"/>
        <v>3.1</v>
      </c>
      <c r="M117" s="228">
        <f>'Impact of the crisis'!N118</f>
        <v>0.6</v>
      </c>
      <c r="N117" s="228">
        <f>'Impact of the crisis'!AB118</f>
        <v>3.9</v>
      </c>
      <c r="O117" s="222">
        <f>'Conditions of people affected'!R118</f>
        <v>3.8</v>
      </c>
      <c r="P117" s="228">
        <f>'Conditions of people affected'!K118</f>
        <v>2.6</v>
      </c>
      <c r="Q117" s="228">
        <f>'Conditions of people affected'!Q118</f>
        <v>5</v>
      </c>
      <c r="R117" s="223">
        <f t="shared" si="19"/>
        <v>4.3</v>
      </c>
      <c r="S117" s="223">
        <f>'Complexity of the crisis'!X118</f>
        <v>4.5999999999999996</v>
      </c>
      <c r="T117" s="223">
        <f>'Complexity of the crisis'!AN118</f>
        <v>4</v>
      </c>
      <c r="U117" s="121" t="str">
        <f>VLOOKUP(C117,Lists!$C$3:$E$160,3,FALSE)</f>
        <v>Africa</v>
      </c>
      <c r="V117" s="122">
        <v>44498</v>
      </c>
    </row>
    <row r="118" spans="1:22" x14ac:dyDescent="0.25">
      <c r="A118" s="53" t="str">
        <f>'Crisis Indicator Data'!A116</f>
        <v>CAR refugees in Chad</v>
      </c>
      <c r="B118" s="45" t="str">
        <f>Lists!G116</f>
        <v>CAR refugees</v>
      </c>
      <c r="C118" s="53" t="str">
        <f>'Crisis Indicator Data'!C116</f>
        <v>TCD004</v>
      </c>
      <c r="D118" s="53" t="str">
        <f>'Crisis Indicator Data'!D116</f>
        <v>Chad</v>
      </c>
      <c r="E118" s="53" t="str">
        <f>'Crisis Indicator Data'!E116</f>
        <v>TCD</v>
      </c>
      <c r="F118" s="53" t="str">
        <f>'Crisis Indicator Data'!B116</f>
        <v>International displacement</v>
      </c>
      <c r="G118" s="220">
        <f t="shared" si="15"/>
        <v>3.5</v>
      </c>
      <c r="H118" s="54">
        <f t="shared" si="16"/>
        <v>4</v>
      </c>
      <c r="I118" s="115" t="str">
        <f t="shared" si="17"/>
        <v>High</v>
      </c>
      <c r="J118" s="221" t="str">
        <f>INDEX(Trends!$D$3:$D$404,MATCH(C118,Trends!$C$3:$C$404,0))</f>
        <v>Stable</v>
      </c>
      <c r="K118" s="107" t="str">
        <f>IF(Reliability!B116="x","x",(IF(ROUNDUP(Reliability!B116,0)=1,"Very High",IF(ROUNDUP(Reliability!B116,0)=2,"High",IF(ROUNDUP(Reliability!B116,0)=3,"Medium",IF(ROUNDUP(Reliability!B116,0)=4,"Low","Very Low"))))))</f>
        <v>Medium</v>
      </c>
      <c r="L118" s="222">
        <f t="shared" si="18"/>
        <v>2.8</v>
      </c>
      <c r="M118" s="228">
        <f>'Impact of the crisis'!N119</f>
        <v>1.9</v>
      </c>
      <c r="N118" s="228">
        <f>'Impact of the crisis'!AB119</f>
        <v>3.2</v>
      </c>
      <c r="O118" s="222">
        <f>'Conditions of people affected'!R119</f>
        <v>3.65</v>
      </c>
      <c r="P118" s="228">
        <f>'Conditions of people affected'!K119</f>
        <v>3.3</v>
      </c>
      <c r="Q118" s="228">
        <f>'Conditions of people affected'!Q119</f>
        <v>4</v>
      </c>
      <c r="R118" s="223">
        <f t="shared" si="19"/>
        <v>3.8</v>
      </c>
      <c r="S118" s="223">
        <f>'Complexity of the crisis'!X119</f>
        <v>4.5999999999999996</v>
      </c>
      <c r="T118" s="223">
        <f>'Complexity of the crisis'!AN119</f>
        <v>2.5</v>
      </c>
      <c r="U118" s="121" t="str">
        <f>VLOOKUP(C118,Lists!$C$3:$E$160,3,FALSE)</f>
        <v>Africa</v>
      </c>
      <c r="V118" s="122">
        <v>44498</v>
      </c>
    </row>
    <row r="119" spans="1:22" ht="13.5" customHeight="1" x14ac:dyDescent="0.25">
      <c r="A119" s="53" t="str">
        <f>'Crisis Indicator Data'!A117</f>
        <v>Darfur refugees in Chad</v>
      </c>
      <c r="B119" s="45" t="str">
        <f>Lists!G117</f>
        <v>Darfur refugees</v>
      </c>
      <c r="C119" s="53" t="str">
        <f>'Crisis Indicator Data'!C117</f>
        <v>TCD005</v>
      </c>
      <c r="D119" s="53" t="str">
        <f>'Crisis Indicator Data'!D117</f>
        <v>Chad</v>
      </c>
      <c r="E119" s="53" t="str">
        <f>'Crisis Indicator Data'!E117</f>
        <v>TCD</v>
      </c>
      <c r="F119" s="53" t="str">
        <f>'Crisis Indicator Data'!B117</f>
        <v>International displacement</v>
      </c>
      <c r="G119" s="220">
        <f t="shared" si="15"/>
        <v>3.4</v>
      </c>
      <c r="H119" s="54">
        <f t="shared" si="16"/>
        <v>4</v>
      </c>
      <c r="I119" s="115" t="str">
        <f t="shared" si="17"/>
        <v>High</v>
      </c>
      <c r="J119" s="221" t="str">
        <f>INDEX(Trends!$D$3:$D$404,MATCH(C119,Trends!$C$3:$C$404,0))</f>
        <v>Decreasing</v>
      </c>
      <c r="K119" s="107" t="str">
        <f>IF(Reliability!B117="x","x",(IF(ROUNDUP(Reliability!B117,0)=1,"Very High",IF(ROUNDUP(Reliability!B117,0)=2,"High",IF(ROUNDUP(Reliability!B117,0)=3,"Medium",IF(ROUNDUP(Reliability!B117,0)=4,"Low","Very Low"))))))</f>
        <v>Medium</v>
      </c>
      <c r="L119" s="222">
        <f t="shared" si="18"/>
        <v>2.5</v>
      </c>
      <c r="M119" s="228">
        <f>'Impact of the crisis'!N120</f>
        <v>1.7</v>
      </c>
      <c r="N119" s="228">
        <f>'Impact of the crisis'!AB120</f>
        <v>2.9</v>
      </c>
      <c r="O119" s="222">
        <f>'Conditions of people affected'!R120</f>
        <v>3.7</v>
      </c>
      <c r="P119" s="228">
        <f>'Conditions of people affected'!K120</f>
        <v>3.4</v>
      </c>
      <c r="Q119" s="228">
        <f>'Conditions of people affected'!Q120</f>
        <v>4</v>
      </c>
      <c r="R119" s="223">
        <f t="shared" si="19"/>
        <v>3.6</v>
      </c>
      <c r="S119" s="223">
        <f>'Complexity of the crisis'!X120</f>
        <v>4.5999999999999996</v>
      </c>
      <c r="T119" s="223">
        <f>'Complexity of the crisis'!AN120</f>
        <v>2</v>
      </c>
      <c r="U119" s="121" t="str">
        <f>VLOOKUP(C119,Lists!$C$3:$E$160,3,FALSE)</f>
        <v>Africa</v>
      </c>
      <c r="V119" s="122">
        <v>44498</v>
      </c>
    </row>
    <row r="120" spans="1:22" x14ac:dyDescent="0.25">
      <c r="A120" s="53" t="str">
        <f>'Crisis Indicator Data'!A118</f>
        <v>Tibesti Conflict in Chad</v>
      </c>
      <c r="B120" s="45" t="str">
        <f>Lists!G118</f>
        <v>Tibesti conflict</v>
      </c>
      <c r="C120" s="53" t="str">
        <f>'Crisis Indicator Data'!C118</f>
        <v>TCD006</v>
      </c>
      <c r="D120" s="53" t="str">
        <f>'Crisis Indicator Data'!D118</f>
        <v>Chad</v>
      </c>
      <c r="E120" s="53" t="str">
        <f>'Crisis Indicator Data'!E118</f>
        <v>TCD</v>
      </c>
      <c r="F120" s="53" t="str">
        <f>'Crisis Indicator Data'!B118</f>
        <v>Conflict</v>
      </c>
      <c r="G120" s="220">
        <f t="shared" si="15"/>
        <v>2.7</v>
      </c>
      <c r="H120" s="54">
        <f t="shared" si="16"/>
        <v>3</v>
      </c>
      <c r="I120" s="115" t="str">
        <f t="shared" si="17"/>
        <v>Medium</v>
      </c>
      <c r="J120" s="221" t="str">
        <f>INDEX(Trends!$D$3:$D$404,MATCH(C120,Trends!$C$3:$C$404,0))</f>
        <v>Decreasing</v>
      </c>
      <c r="K120" s="107" t="str">
        <f>IF(Reliability!B118="x","x",(IF(ROUNDUP(Reliability!B118,0)=1,"Very High",IF(ROUNDUP(Reliability!B118,0)=2,"High",IF(ROUNDUP(Reliability!B118,0)=3,"Medium",IF(ROUNDUP(Reliability!B118,0)=4,"Low","Very Low"))))))</f>
        <v>Medium</v>
      </c>
      <c r="L120" s="222">
        <f t="shared" si="18"/>
        <v>2.4</v>
      </c>
      <c r="M120" s="228">
        <f>'Impact of the crisis'!N121</f>
        <v>1.3</v>
      </c>
      <c r="N120" s="228">
        <f>'Impact of the crisis'!AB121</f>
        <v>2.8</v>
      </c>
      <c r="O120" s="222">
        <f>'Conditions of people affected'!R121</f>
        <v>2.2000000000000002</v>
      </c>
      <c r="P120" s="228">
        <f>'Conditions of people affected'!K121</f>
        <v>0.4</v>
      </c>
      <c r="Q120" s="228">
        <f>'Conditions of people affected'!Q121</f>
        <v>4</v>
      </c>
      <c r="R120" s="223">
        <f t="shared" si="19"/>
        <v>3.8</v>
      </c>
      <c r="S120" s="223">
        <f>'Complexity of the crisis'!X121</f>
        <v>4.5999999999999996</v>
      </c>
      <c r="T120" s="223">
        <f>'Complexity of the crisis'!AN121</f>
        <v>2.5</v>
      </c>
      <c r="U120" s="121" t="str">
        <f>VLOOKUP(C120,Lists!$C$3:$E$160,3,FALSE)</f>
        <v>Africa</v>
      </c>
      <c r="V120" s="122">
        <v>44498</v>
      </c>
    </row>
    <row r="121" spans="1:22" x14ac:dyDescent="0.25">
      <c r="A121" s="53" t="str">
        <f>'Crisis Indicator Data'!A119</f>
        <v>Multiple situations in Thailand</v>
      </c>
      <c r="B121" s="45" t="str">
        <f>Lists!G119</f>
        <v>Country level</v>
      </c>
      <c r="C121" s="53" t="str">
        <f>'Crisis Indicator Data'!C119</f>
        <v>THA001</v>
      </c>
      <c r="D121" s="53" t="str">
        <f>'Crisis Indicator Data'!D119</f>
        <v>Thailand</v>
      </c>
      <c r="E121" s="53" t="str">
        <f>'Crisis Indicator Data'!E119</f>
        <v>THA</v>
      </c>
      <c r="F121" s="53" t="str">
        <f>'Crisis Indicator Data'!B119</f>
        <v>Multiple crises country</v>
      </c>
      <c r="G121" s="220">
        <f t="shared" si="15"/>
        <v>2</v>
      </c>
      <c r="H121" s="54">
        <f t="shared" si="16"/>
        <v>2</v>
      </c>
      <c r="I121" s="115" t="str">
        <f t="shared" si="17"/>
        <v>Low</v>
      </c>
      <c r="J121" s="221" t="str">
        <f>INDEX(Trends!$D$3:$D$404,MATCH(C121,Trends!$C$3:$C$404,0))</f>
        <v>Decreasing</v>
      </c>
      <c r="K121" s="107" t="str">
        <f>IF(Reliability!B119="x","x",(IF(ROUNDUP(Reliability!B119,0)=1,"Very High",IF(ROUNDUP(Reliability!B119,0)=2,"High",IF(ROUNDUP(Reliability!B119,0)=3,"Medium",IF(ROUNDUP(Reliability!B119,0)=4,"Low","Very Low"))))))</f>
        <v>High</v>
      </c>
      <c r="L121" s="222">
        <f t="shared" si="18"/>
        <v>2.2000000000000002</v>
      </c>
      <c r="M121" s="228">
        <f>'Impact of the crisis'!N122</f>
        <v>1.2</v>
      </c>
      <c r="N121" s="228">
        <f>'Impact of the crisis'!AB122</f>
        <v>2.6</v>
      </c>
      <c r="O121" s="222">
        <f>'Conditions of people affected'!R122</f>
        <v>1.3</v>
      </c>
      <c r="P121" s="228">
        <f>'Conditions of people affected'!K122</f>
        <v>1.6</v>
      </c>
      <c r="Q121" s="228">
        <f>'Conditions of people affected'!Q122</f>
        <v>1</v>
      </c>
      <c r="R121" s="223">
        <f t="shared" si="19"/>
        <v>2.8</v>
      </c>
      <c r="S121" s="223">
        <f>'Complexity of the crisis'!X122</f>
        <v>3</v>
      </c>
      <c r="T121" s="223">
        <f>'Complexity of the crisis'!AN122</f>
        <v>2.5</v>
      </c>
      <c r="U121" s="121" t="str">
        <f>VLOOKUP(C121,Lists!$C$3:$E$160,3,FALSE)</f>
        <v>Asia</v>
      </c>
      <c r="V121" s="122">
        <v>44521</v>
      </c>
    </row>
    <row r="122" spans="1:22" x14ac:dyDescent="0.25">
      <c r="A122" s="53" t="str">
        <f>'Crisis Indicator Data'!A120</f>
        <v xml:space="preserve">Conflict in southern Thailand </v>
      </c>
      <c r="B122" s="45" t="str">
        <f>Lists!G120</f>
        <v>Conflict</v>
      </c>
      <c r="C122" s="53" t="str">
        <f>'Crisis Indicator Data'!C120</f>
        <v>THA002</v>
      </c>
      <c r="D122" s="53" t="str">
        <f>'Crisis Indicator Data'!D120</f>
        <v>Thailand</v>
      </c>
      <c r="E122" s="53" t="str">
        <f>'Crisis Indicator Data'!E120</f>
        <v>THA</v>
      </c>
      <c r="F122" s="53" t="str">
        <f>'Crisis Indicator Data'!B120</f>
        <v>Conflict</v>
      </c>
      <c r="G122" s="220" t="str">
        <f t="shared" si="15"/>
        <v>x</v>
      </c>
      <c r="H122" s="54" t="str">
        <f t="shared" si="16"/>
        <v>x</v>
      </c>
      <c r="I122" s="115" t="str">
        <f t="shared" si="17"/>
        <v>x</v>
      </c>
      <c r="J122" s="221" t="str">
        <f>INDEX(Trends!$D$3:$D$404,MATCH(C122,Trends!$C$3:$C$404,0))</f>
        <v>-</v>
      </c>
      <c r="K122" s="107" t="str">
        <f>IF(Reliability!B120="x","x",(IF(ROUNDUP(Reliability!B120,0)=1,"Very High",IF(ROUNDUP(Reliability!B120,0)=2,"High",IF(ROUNDUP(Reliability!B120,0)=3,"Medium",IF(ROUNDUP(Reliability!B120,0)=4,"Low","Very Low"))))))</f>
        <v>Very Low</v>
      </c>
      <c r="L122" s="222">
        <f t="shared" si="18"/>
        <v>2.2000000000000002</v>
      </c>
      <c r="M122" s="228">
        <f>'Impact of the crisis'!N123</f>
        <v>1.1000000000000001</v>
      </c>
      <c r="N122" s="228">
        <f>'Impact of the crisis'!AB123</f>
        <v>2.6</v>
      </c>
      <c r="O122" s="222" t="str">
        <f>'Conditions of people affected'!R123</f>
        <v>x</v>
      </c>
      <c r="P122" s="228" t="str">
        <f>'Conditions of people affected'!K123</f>
        <v>x</v>
      </c>
      <c r="Q122" s="228" t="str">
        <f>'Conditions of people affected'!Q123</f>
        <v>x</v>
      </c>
      <c r="R122" s="223">
        <f t="shared" si="19"/>
        <v>2.2999999999999998</v>
      </c>
      <c r="S122" s="223">
        <f>'Complexity of the crisis'!X123</f>
        <v>3</v>
      </c>
      <c r="T122" s="223">
        <f>'Complexity of the crisis'!AN123</f>
        <v>1.5</v>
      </c>
      <c r="U122" s="121" t="str">
        <f>VLOOKUP(C122,Lists!$C$3:$E$160,3,FALSE)</f>
        <v>Asia</v>
      </c>
      <c r="V122" s="122">
        <v>44521</v>
      </c>
    </row>
    <row r="123" spans="1:22" x14ac:dyDescent="0.25">
      <c r="A123" s="53" t="str">
        <f>'Crisis Indicator Data'!A121</f>
        <v>Myanmar refugees in Thailand</v>
      </c>
      <c r="B123" s="45" t="str">
        <f>Lists!G121</f>
        <v>Refugees</v>
      </c>
      <c r="C123" s="53" t="str">
        <f>'Crisis Indicator Data'!C121</f>
        <v>THA003</v>
      </c>
      <c r="D123" s="53" t="str">
        <f>'Crisis Indicator Data'!D121</f>
        <v>Thailand</v>
      </c>
      <c r="E123" s="53" t="str">
        <f>'Crisis Indicator Data'!E121</f>
        <v>THA</v>
      </c>
      <c r="F123" s="53" t="str">
        <f>'Crisis Indicator Data'!B121</f>
        <v>International displacement</v>
      </c>
      <c r="G123" s="220">
        <f t="shared" si="15"/>
        <v>2.2999999999999998</v>
      </c>
      <c r="H123" s="54">
        <f t="shared" si="16"/>
        <v>3</v>
      </c>
      <c r="I123" s="115" t="str">
        <f t="shared" si="17"/>
        <v>Medium</v>
      </c>
      <c r="J123" s="221" t="str">
        <f>INDEX(Trends!$D$3:$D$404,MATCH(C123,Trends!$C$3:$C$404,0))</f>
        <v>Stable</v>
      </c>
      <c r="K123" s="107" t="str">
        <f>IF(Reliability!B121="x","x",(IF(ROUNDUP(Reliability!B121,0)=1,"Very High",IF(ROUNDUP(Reliability!B121,0)=2,"High",IF(ROUNDUP(Reliability!B121,0)=3,"Medium",IF(ROUNDUP(Reliability!B121,0)=4,"Low","Very Low"))))))</f>
        <v>Medium</v>
      </c>
      <c r="L123" s="222">
        <f t="shared" si="18"/>
        <v>2.5</v>
      </c>
      <c r="M123" s="228">
        <f>'Impact of the crisis'!N124</f>
        <v>0</v>
      </c>
      <c r="N123" s="228">
        <f>'Impact of the crisis'!AB124</f>
        <v>3.4</v>
      </c>
      <c r="O123" s="222">
        <f>'Conditions of people affected'!R124</f>
        <v>2.2999999999999998</v>
      </c>
      <c r="P123" s="228">
        <f>'Conditions of people affected'!K124</f>
        <v>1.6</v>
      </c>
      <c r="Q123" s="228">
        <f>'Conditions of people affected'!Q124</f>
        <v>3</v>
      </c>
      <c r="R123" s="223">
        <f t="shared" si="19"/>
        <v>2.2999999999999998</v>
      </c>
      <c r="S123" s="223">
        <f>'Complexity of the crisis'!X124</f>
        <v>3</v>
      </c>
      <c r="T123" s="223">
        <f>'Complexity of the crisis'!AN124</f>
        <v>1.5</v>
      </c>
      <c r="U123" s="121" t="str">
        <f>VLOOKUP(C123,Lists!$C$3:$E$160,3,FALSE)</f>
        <v>Asia</v>
      </c>
      <c r="V123" s="122">
        <v>44521</v>
      </c>
    </row>
    <row r="124" spans="1:22" x14ac:dyDescent="0.25">
      <c r="A124" s="53" t="str">
        <f>'Crisis Indicator Data'!A122</f>
        <v>Venezuelan refugees in Trinidad and Tobago</v>
      </c>
      <c r="B124" s="45" t="str">
        <f>Lists!G122</f>
        <v>Venezuelan refugees</v>
      </c>
      <c r="C124" s="53" t="str">
        <f>'Crisis Indicator Data'!C122</f>
        <v>TTO002</v>
      </c>
      <c r="D124" s="53" t="str">
        <f>'Crisis Indicator Data'!D122</f>
        <v>Trinidad and Tobago</v>
      </c>
      <c r="E124" s="53" t="str">
        <f>'Crisis Indicator Data'!E122</f>
        <v>TTO</v>
      </c>
      <c r="F124" s="53" t="str">
        <f>'Crisis Indicator Data'!B122</f>
        <v>International displacement</v>
      </c>
      <c r="G124" s="220">
        <f t="shared" si="15"/>
        <v>1.8</v>
      </c>
      <c r="H124" s="54">
        <f t="shared" si="16"/>
        <v>2</v>
      </c>
      <c r="I124" s="115" t="str">
        <f t="shared" si="17"/>
        <v>Low</v>
      </c>
      <c r="J124" s="221" t="str">
        <f>INDEX(Trends!$D$3:$D$404,MATCH(C124,Trends!$C$3:$C$404,0))</f>
        <v>Increasing</v>
      </c>
      <c r="K124" s="107" t="str">
        <f>IF(Reliability!B122="x","x",(IF(ROUNDUP(Reliability!B122,0)=1,"Very High",IF(ROUNDUP(Reliability!B122,0)=2,"High",IF(ROUNDUP(Reliability!B122,0)=3,"Medium",IF(ROUNDUP(Reliability!B122,0)=4,"Low","Very Low"))))))</f>
        <v>Medium</v>
      </c>
      <c r="L124" s="222">
        <f t="shared" si="18"/>
        <v>2.6</v>
      </c>
      <c r="M124" s="228">
        <f>'Impact of the crisis'!N125</f>
        <v>2.9</v>
      </c>
      <c r="N124" s="228">
        <f>'Impact of the crisis'!AB125</f>
        <v>2.4</v>
      </c>
      <c r="O124" s="222">
        <f>'Conditions of people affected'!R125</f>
        <v>1.1499999999999999</v>
      </c>
      <c r="P124" s="228">
        <f>'Conditions of people affected'!K125</f>
        <v>1.3</v>
      </c>
      <c r="Q124" s="228">
        <f>'Conditions of people affected'!Q125</f>
        <v>1</v>
      </c>
      <c r="R124" s="223">
        <f t="shared" si="19"/>
        <v>1.9</v>
      </c>
      <c r="S124" s="223">
        <f>'Complexity of the crisis'!X125</f>
        <v>1.8</v>
      </c>
      <c r="T124" s="223">
        <f>'Complexity of the crisis'!AN125</f>
        <v>2</v>
      </c>
      <c r="U124" s="121" t="str">
        <f>VLOOKUP(C124,Lists!$C$3:$E$160,3,FALSE)</f>
        <v>Americas</v>
      </c>
      <c r="V124" s="122">
        <v>44495</v>
      </c>
    </row>
    <row r="125" spans="1:22" x14ac:dyDescent="0.25">
      <c r="A125" s="53" t="str">
        <f>'Crisis Indicator Data'!A123</f>
        <v>Mixed migration flows in Tunisia</v>
      </c>
      <c r="B125" s="45" t="str">
        <f>Lists!G123</f>
        <v>Mixed Migration</v>
      </c>
      <c r="C125" s="53" t="str">
        <f>'Crisis Indicator Data'!C123</f>
        <v>TUN002</v>
      </c>
      <c r="D125" s="53" t="str">
        <f>'Crisis Indicator Data'!D123</f>
        <v>Tunisia</v>
      </c>
      <c r="E125" s="53" t="str">
        <f>'Crisis Indicator Data'!E123</f>
        <v>TUN</v>
      </c>
      <c r="F125" s="53" t="str">
        <f>'Crisis Indicator Data'!B123</f>
        <v>International displacement</v>
      </c>
      <c r="G125" s="220" t="str">
        <f t="shared" si="15"/>
        <v>x</v>
      </c>
      <c r="H125" s="54" t="str">
        <f t="shared" si="16"/>
        <v>x</v>
      </c>
      <c r="I125" s="115" t="str">
        <f t="shared" si="17"/>
        <v>x</v>
      </c>
      <c r="J125" s="221" t="str">
        <f>INDEX(Trends!$D$3:$D$404,MATCH(C125,Trends!$C$3:$C$404,0))</f>
        <v>-</v>
      </c>
      <c r="K125" s="107" t="str">
        <f>IF(Reliability!B123="x","x",(IF(ROUNDUP(Reliability!B123,0)=1,"Very High",IF(ROUNDUP(Reliability!B123,0)=2,"High",IF(ROUNDUP(Reliability!B123,0)=3,"Medium",IF(ROUNDUP(Reliability!B123,0)=4,"Low","Very Low"))))))</f>
        <v>Low</v>
      </c>
      <c r="L125" s="222">
        <f t="shared" si="18"/>
        <v>4.2</v>
      </c>
      <c r="M125" s="228">
        <f>'Impact of the crisis'!N126</f>
        <v>4.3</v>
      </c>
      <c r="N125" s="228">
        <f>'Impact of the crisis'!AB126</f>
        <v>4.2</v>
      </c>
      <c r="O125" s="222" t="str">
        <f>'Conditions of people affected'!R126</f>
        <v>x</v>
      </c>
      <c r="P125" s="228" t="str">
        <f>'Conditions of people affected'!K126</f>
        <v>x</v>
      </c>
      <c r="Q125" s="228" t="str">
        <f>'Conditions of people affected'!Q126</f>
        <v>x</v>
      </c>
      <c r="R125" s="223">
        <f t="shared" si="19"/>
        <v>1.9</v>
      </c>
      <c r="S125" s="223">
        <f>'Complexity of the crisis'!X126</f>
        <v>2.9</v>
      </c>
      <c r="T125" s="223">
        <f>'Complexity of the crisis'!AN126</f>
        <v>0.5</v>
      </c>
      <c r="U125" s="121" t="str">
        <f>VLOOKUP(C125,Lists!$C$3:$E$160,3,FALSE)</f>
        <v>Africa</v>
      </c>
      <c r="V125" s="122">
        <v>44490</v>
      </c>
    </row>
    <row r="126" spans="1:22" x14ac:dyDescent="0.25">
      <c r="A126" s="53" t="str">
        <f>'Crisis Indicator Data'!A124</f>
        <v>Complex situation in Turkey</v>
      </c>
      <c r="B126" s="45" t="str">
        <f>Lists!G124</f>
        <v>Country level</v>
      </c>
      <c r="C126" s="53" t="str">
        <f>'Crisis Indicator Data'!C124</f>
        <v>TUR001</v>
      </c>
      <c r="D126" s="53" t="str">
        <f>'Crisis Indicator Data'!D124</f>
        <v>Turkey</v>
      </c>
      <c r="E126" s="53" t="str">
        <f>'Crisis Indicator Data'!E124</f>
        <v>TUR</v>
      </c>
      <c r="F126" s="53" t="str">
        <f>'Crisis Indicator Data'!B124</f>
        <v>Multiple crises country</v>
      </c>
      <c r="G126" s="220">
        <f t="shared" si="15"/>
        <v>3.4</v>
      </c>
      <c r="H126" s="54">
        <f t="shared" si="16"/>
        <v>4</v>
      </c>
      <c r="I126" s="115" t="str">
        <f t="shared" si="17"/>
        <v>High</v>
      </c>
      <c r="J126" s="221" t="str">
        <f>INDEX(Trends!$D$3:$D$404,MATCH(C126,Trends!$C$3:$C$404,0))</f>
        <v>Increasing</v>
      </c>
      <c r="K126" s="107" t="str">
        <f>IF(Reliability!B124="x","x",(IF(ROUNDUP(Reliability!B124,0)=1,"Very High",IF(ROUNDUP(Reliability!B124,0)=2,"High",IF(ROUNDUP(Reliability!B124,0)=3,"Medium",IF(ROUNDUP(Reliability!B124,0)=4,"Low","Very Low"))))))</f>
        <v>High</v>
      </c>
      <c r="L126" s="222">
        <f t="shared" si="18"/>
        <v>3.5</v>
      </c>
      <c r="M126" s="228">
        <f>'Impact of the crisis'!N127</f>
        <v>3.7</v>
      </c>
      <c r="N126" s="228">
        <f>'Impact of the crisis'!AB127</f>
        <v>3.4</v>
      </c>
      <c r="O126" s="222">
        <f>'Conditions of people affected'!R127</f>
        <v>3</v>
      </c>
      <c r="P126" s="228">
        <f>'Conditions of people affected'!K127</f>
        <v>4</v>
      </c>
      <c r="Q126" s="228">
        <f>'Conditions of people affected'!Q127</f>
        <v>2</v>
      </c>
      <c r="R126" s="223">
        <f t="shared" si="19"/>
        <v>3.8</v>
      </c>
      <c r="S126" s="223">
        <f>'Complexity of the crisis'!X127</f>
        <v>4.0999999999999996</v>
      </c>
      <c r="T126" s="223">
        <f>'Complexity of the crisis'!AN127</f>
        <v>3.5</v>
      </c>
      <c r="U126" s="121" t="str">
        <f>VLOOKUP(C126,Lists!$C$3:$E$160,3,FALSE)</f>
        <v>Middle east</v>
      </c>
      <c r="V126" s="122">
        <v>44559</v>
      </c>
    </row>
    <row r="127" spans="1:22" x14ac:dyDescent="0.25">
      <c r="A127" s="53" t="str">
        <f>'Crisis Indicator Data'!A125</f>
        <v>Syrian Refugees in Turkey</v>
      </c>
      <c r="B127" s="45" t="str">
        <f>Lists!G125</f>
        <v>Syrian refugees</v>
      </c>
      <c r="C127" s="53" t="str">
        <f>'Crisis Indicator Data'!C125</f>
        <v>TUR002</v>
      </c>
      <c r="D127" s="53" t="str">
        <f>'Crisis Indicator Data'!D125</f>
        <v>Turkey</v>
      </c>
      <c r="E127" s="53" t="str">
        <f>'Crisis Indicator Data'!E125</f>
        <v>TUR</v>
      </c>
      <c r="F127" s="53" t="str">
        <f>'Crisis Indicator Data'!B125</f>
        <v>International displacement</v>
      </c>
      <c r="G127" s="220">
        <f t="shared" si="15"/>
        <v>3.4</v>
      </c>
      <c r="H127" s="54">
        <f t="shared" si="16"/>
        <v>4</v>
      </c>
      <c r="I127" s="115" t="str">
        <f t="shared" si="17"/>
        <v>High</v>
      </c>
      <c r="J127" s="221" t="str">
        <f>INDEX(Trends!$D$3:$D$404,MATCH(C127,Trends!$C$3:$C$404,0))</f>
        <v>Stable</v>
      </c>
      <c r="K127" s="107" t="str">
        <f>IF(Reliability!B125="x","x",(IF(ROUNDUP(Reliability!B125,0)=1,"Very High",IF(ROUNDUP(Reliability!B125,0)=2,"High",IF(ROUNDUP(Reliability!B125,0)=3,"Medium",IF(ROUNDUP(Reliability!B125,0)=4,"Low","Very Low"))))))</f>
        <v>High</v>
      </c>
      <c r="L127" s="222">
        <f t="shared" si="18"/>
        <v>3.2</v>
      </c>
      <c r="M127" s="228">
        <f>'Impact of the crisis'!N128</f>
        <v>2.9</v>
      </c>
      <c r="N127" s="228">
        <f>'Impact of the crisis'!AB128</f>
        <v>3.3</v>
      </c>
      <c r="O127" s="222">
        <f>'Conditions of people affected'!R128</f>
        <v>3.45</v>
      </c>
      <c r="P127" s="228">
        <f>'Conditions of people affected'!K128</f>
        <v>3.9</v>
      </c>
      <c r="Q127" s="228">
        <f>'Conditions of people affected'!Q128</f>
        <v>3</v>
      </c>
      <c r="R127" s="223">
        <f t="shared" si="19"/>
        <v>3.4</v>
      </c>
      <c r="S127" s="223">
        <f>'Complexity of the crisis'!X128</f>
        <v>4.0999999999999996</v>
      </c>
      <c r="T127" s="223">
        <f>'Complexity of the crisis'!AN128</f>
        <v>2.5</v>
      </c>
      <c r="U127" s="121" t="str">
        <f>VLOOKUP(C127,Lists!$C$3:$E$160,3,FALSE)</f>
        <v>Middle east</v>
      </c>
      <c r="V127" s="122">
        <v>44559</v>
      </c>
    </row>
    <row r="128" spans="1:22" x14ac:dyDescent="0.25">
      <c r="A128" s="53" t="str">
        <f>'Crisis Indicator Data'!A126</f>
        <v>Mixed Migration Flows in Turkey</v>
      </c>
      <c r="B128" s="45" t="str">
        <f>Lists!G126</f>
        <v>Mixed Migration</v>
      </c>
      <c r="C128" s="53" t="str">
        <f>'Crisis Indicator Data'!C126</f>
        <v>TUR003</v>
      </c>
      <c r="D128" s="53" t="str">
        <f>'Crisis Indicator Data'!D126</f>
        <v>Turkey</v>
      </c>
      <c r="E128" s="53" t="str">
        <f>'Crisis Indicator Data'!E126</f>
        <v>TUR</v>
      </c>
      <c r="F128" s="53" t="str">
        <f>'Crisis Indicator Data'!B126</f>
        <v>International displacement</v>
      </c>
      <c r="G128" s="220">
        <f t="shared" si="15"/>
        <v>3.4</v>
      </c>
      <c r="H128" s="54">
        <f t="shared" si="16"/>
        <v>4</v>
      </c>
      <c r="I128" s="115" t="str">
        <f t="shared" si="17"/>
        <v>High</v>
      </c>
      <c r="J128" s="221" t="str">
        <f>INDEX(Trends!$D$3:$D$404,MATCH(C128,Trends!$C$3:$C$404,0))</f>
        <v>Stable</v>
      </c>
      <c r="K128" s="107" t="str">
        <f>IF(Reliability!B126="x","x",(IF(ROUNDUP(Reliability!B126,0)=1,"Very High",IF(ROUNDUP(Reliability!B126,0)=2,"High",IF(ROUNDUP(Reliability!B126,0)=3,"Medium",IF(ROUNDUP(Reliability!B126,0)=4,"Low","Very Low"))))))</f>
        <v>High</v>
      </c>
      <c r="L128" s="222">
        <f t="shared" si="18"/>
        <v>3.2</v>
      </c>
      <c r="M128" s="228">
        <f>'Impact of the crisis'!N129</f>
        <v>3.1</v>
      </c>
      <c r="N128" s="228">
        <f>'Impact of the crisis'!AB129</f>
        <v>3.3</v>
      </c>
      <c r="O128" s="222">
        <f>'Conditions of people affected'!R129</f>
        <v>3.5</v>
      </c>
      <c r="P128" s="228">
        <f>'Conditions of people affected'!K129</f>
        <v>4</v>
      </c>
      <c r="Q128" s="228">
        <f>'Conditions of people affected'!Q129</f>
        <v>3</v>
      </c>
      <c r="R128" s="223">
        <f t="shared" si="19"/>
        <v>3.4</v>
      </c>
      <c r="S128" s="223">
        <f>'Complexity of the crisis'!X129</f>
        <v>4.0999999999999996</v>
      </c>
      <c r="T128" s="223">
        <f>'Complexity of the crisis'!AN129</f>
        <v>2.5</v>
      </c>
      <c r="U128" s="121" t="str">
        <f>VLOOKUP(C128,Lists!$C$3:$E$160,3,FALSE)</f>
        <v>Middle east</v>
      </c>
      <c r="V128" s="122">
        <v>44559</v>
      </c>
    </row>
    <row r="129" spans="1:22" x14ac:dyDescent="0.25">
      <c r="A129" s="53" t="str">
        <f>'Crisis Indicator Data'!A127</f>
        <v>Kurdish Conflict</v>
      </c>
      <c r="B129" s="45" t="str">
        <f>Lists!G127</f>
        <v>Kurdish conflict</v>
      </c>
      <c r="C129" s="53" t="str">
        <f>'Crisis Indicator Data'!C127</f>
        <v>TUR004</v>
      </c>
      <c r="D129" s="53" t="str">
        <f>'Crisis Indicator Data'!D127</f>
        <v>Turkey</v>
      </c>
      <c r="E129" s="53" t="str">
        <f>'Crisis Indicator Data'!E127</f>
        <v>TUR</v>
      </c>
      <c r="F129" s="53" t="str">
        <f>'Crisis Indicator Data'!B127</f>
        <v>Conflict</v>
      </c>
      <c r="G129" s="220" t="str">
        <f t="shared" si="15"/>
        <v>x</v>
      </c>
      <c r="H129" s="54" t="str">
        <f t="shared" si="16"/>
        <v>x</v>
      </c>
      <c r="I129" s="115" t="str">
        <f t="shared" si="17"/>
        <v>x</v>
      </c>
      <c r="J129" s="221" t="str">
        <f>INDEX(Trends!$D$3:$D$404,MATCH(C129,Trends!$C$3:$C$404,0))</f>
        <v>-</v>
      </c>
      <c r="K129" s="107" t="str">
        <f>IF(Reliability!B127="x","x",(IF(ROUNDUP(Reliability!B127,0)=1,"Very High",IF(ROUNDUP(Reliability!B127,0)=2,"High",IF(ROUNDUP(Reliability!B127,0)=3,"Medium",IF(ROUNDUP(Reliability!B127,0)=4,"Low","Very Low"))))))</f>
        <v>Medium</v>
      </c>
      <c r="L129" s="222">
        <f t="shared" si="18"/>
        <v>3</v>
      </c>
      <c r="M129" s="228">
        <f>'Impact of the crisis'!N130</f>
        <v>2.4</v>
      </c>
      <c r="N129" s="228">
        <f>'Impact of the crisis'!AB130</f>
        <v>3.2</v>
      </c>
      <c r="O129" s="222" t="str">
        <f>'Conditions of people affected'!R130</f>
        <v>x</v>
      </c>
      <c r="P129" s="228" t="str">
        <f>'Conditions of people affected'!K130</f>
        <v>x</v>
      </c>
      <c r="Q129" s="228" t="str">
        <f>'Conditions of people affected'!Q130</f>
        <v>x</v>
      </c>
      <c r="R129" s="223">
        <f t="shared" si="19"/>
        <v>3.4</v>
      </c>
      <c r="S129" s="223">
        <f>'Complexity of the crisis'!X130</f>
        <v>4.0999999999999996</v>
      </c>
      <c r="T129" s="223">
        <f>'Complexity of the crisis'!AN130</f>
        <v>2.5</v>
      </c>
      <c r="U129" s="121" t="str">
        <f>VLOOKUP(C129,Lists!$C$3:$E$160,3,FALSE)</f>
        <v>Middle east</v>
      </c>
      <c r="V129" s="122">
        <v>44559</v>
      </c>
    </row>
    <row r="130" spans="1:22" x14ac:dyDescent="0.25">
      <c r="A130" s="53" t="str">
        <f>'Crisis Indicator Data'!A128</f>
        <v>International Displacement in Tanzania</v>
      </c>
      <c r="B130" s="45" t="str">
        <f>Lists!G128</f>
        <v>Refugees</v>
      </c>
      <c r="C130" s="53" t="str">
        <f>'Crisis Indicator Data'!C128</f>
        <v>TZA002</v>
      </c>
      <c r="D130" s="53" t="str">
        <f>'Crisis Indicator Data'!D128</f>
        <v>Tanzania</v>
      </c>
      <c r="E130" s="53" t="str">
        <f>'Crisis Indicator Data'!E128</f>
        <v>TZA</v>
      </c>
      <c r="F130" s="53" t="str">
        <f>'Crisis Indicator Data'!B128</f>
        <v>International displacement</v>
      </c>
      <c r="G130" s="220">
        <f t="shared" si="15"/>
        <v>2.5</v>
      </c>
      <c r="H130" s="54">
        <f t="shared" si="16"/>
        <v>3</v>
      </c>
      <c r="I130" s="115" t="str">
        <f t="shared" si="17"/>
        <v>Medium</v>
      </c>
      <c r="J130" s="221" t="str">
        <f>INDEX(Trends!$D$3:$D$404,MATCH(C130,Trends!$C$3:$C$404,0))</f>
        <v>Stable</v>
      </c>
      <c r="K130" s="107" t="str">
        <f>IF(Reliability!B128="x","x",(IF(ROUNDUP(Reliability!B128,0)=1,"Very High",IF(ROUNDUP(Reliability!B128,0)=2,"High",IF(ROUNDUP(Reliability!B128,0)=3,"Medium",IF(ROUNDUP(Reliability!B128,0)=4,"Low","Very Low"))))))</f>
        <v>Very High</v>
      </c>
      <c r="L130" s="222">
        <f t="shared" si="18"/>
        <v>3.1</v>
      </c>
      <c r="M130" s="228">
        <f>'Impact of the crisis'!N131</f>
        <v>2.2999999999999998</v>
      </c>
      <c r="N130" s="228">
        <f>'Impact of the crisis'!AB131</f>
        <v>3.5</v>
      </c>
      <c r="O130" s="222">
        <f>'Conditions of people affected'!R131</f>
        <v>2.15</v>
      </c>
      <c r="P130" s="228">
        <f>'Conditions of people affected'!K131</f>
        <v>2.2999999999999998</v>
      </c>
      <c r="Q130" s="228">
        <f>'Conditions of people affected'!Q131</f>
        <v>2</v>
      </c>
      <c r="R130" s="223">
        <f t="shared" si="19"/>
        <v>2.4</v>
      </c>
      <c r="S130" s="223">
        <f>'Complexity of the crisis'!X131</f>
        <v>3.1</v>
      </c>
      <c r="T130" s="223">
        <f>'Complexity of the crisis'!AN131</f>
        <v>1.5</v>
      </c>
      <c r="U130" s="121" t="str">
        <f>VLOOKUP(C130,Lists!$C$3:$E$160,3,FALSE)</f>
        <v>Africa</v>
      </c>
      <c r="V130" s="122">
        <v>44557</v>
      </c>
    </row>
    <row r="131" spans="1:22" x14ac:dyDescent="0.25">
      <c r="A131" s="53" t="str">
        <f>'Crisis Indicator Data'!A129</f>
        <v>International Displacement in Uganda</v>
      </c>
      <c r="B131" s="45" t="str">
        <f>Lists!G129</f>
        <v>Refugees</v>
      </c>
      <c r="C131" s="53" t="str">
        <f>'Crisis Indicator Data'!C129</f>
        <v>UGA005</v>
      </c>
      <c r="D131" s="53" t="str">
        <f>'Crisis Indicator Data'!D129</f>
        <v>Uganda</v>
      </c>
      <c r="E131" s="53" t="str">
        <f>'Crisis Indicator Data'!E129</f>
        <v>UGA</v>
      </c>
      <c r="F131" s="53" t="str">
        <f>'Crisis Indicator Data'!B129</f>
        <v>International displacement</v>
      </c>
      <c r="G131" s="220">
        <f t="shared" si="15"/>
        <v>3.2</v>
      </c>
      <c r="H131" s="54">
        <f t="shared" si="16"/>
        <v>4</v>
      </c>
      <c r="I131" s="115" t="str">
        <f t="shared" si="17"/>
        <v>High</v>
      </c>
      <c r="J131" s="221" t="str">
        <f>INDEX(Trends!$D$3:$D$404,MATCH(C131,Trends!$C$3:$C$404,0))</f>
        <v>Stable</v>
      </c>
      <c r="K131" s="107" t="str">
        <f>IF(Reliability!B129="x","x",(IF(ROUNDUP(Reliability!B129,0)=1,"Very High",IF(ROUNDUP(Reliability!B129,0)=2,"High",IF(ROUNDUP(Reliability!B129,0)=3,"Medium",IF(ROUNDUP(Reliability!B129,0)=4,"Low","Very Low"))))))</f>
        <v>Medium</v>
      </c>
      <c r="L131" s="222">
        <f t="shared" si="18"/>
        <v>3.3</v>
      </c>
      <c r="M131" s="228">
        <f>'Impact of the crisis'!N132</f>
        <v>2.1</v>
      </c>
      <c r="N131" s="228">
        <f>'Impact of the crisis'!AB132</f>
        <v>3.7</v>
      </c>
      <c r="O131" s="222">
        <f>'Conditions of people affected'!R132</f>
        <v>3.3</v>
      </c>
      <c r="P131" s="228">
        <f>'Conditions of people affected'!K132</f>
        <v>3.6</v>
      </c>
      <c r="Q131" s="228">
        <f>'Conditions of people affected'!Q132</f>
        <v>3</v>
      </c>
      <c r="R131" s="223">
        <f t="shared" si="19"/>
        <v>2.8</v>
      </c>
      <c r="S131" s="223">
        <f>'Complexity of the crisis'!X132</f>
        <v>3.5</v>
      </c>
      <c r="T131" s="223">
        <f>'Complexity of the crisis'!AN132</f>
        <v>2</v>
      </c>
      <c r="U131" s="121" t="str">
        <f>VLOOKUP(C131,Lists!$C$3:$E$160,3,FALSE)</f>
        <v>Africa</v>
      </c>
      <c r="V131" s="122">
        <v>44498</v>
      </c>
    </row>
    <row r="132" spans="1:22" x14ac:dyDescent="0.25">
      <c r="A132" s="53" t="str">
        <f>'Crisis Indicator Data'!A130</f>
        <v>Conflict in Ukraine</v>
      </c>
      <c r="B132" s="45" t="str">
        <f>Lists!G130</f>
        <v>Conflict</v>
      </c>
      <c r="C132" s="53" t="str">
        <f>'Crisis Indicator Data'!C130</f>
        <v>UKR002</v>
      </c>
      <c r="D132" s="53" t="str">
        <f>'Crisis Indicator Data'!D130</f>
        <v>Ukraine</v>
      </c>
      <c r="E132" s="53" t="str">
        <f>'Crisis Indicator Data'!E130</f>
        <v>UKR</v>
      </c>
      <c r="F132" s="53" t="str">
        <f>'Crisis Indicator Data'!B130</f>
        <v>Conflict</v>
      </c>
      <c r="G132" s="220">
        <f t="shared" si="15"/>
        <v>3.7</v>
      </c>
      <c r="H132" s="54">
        <f t="shared" si="16"/>
        <v>4</v>
      </c>
      <c r="I132" s="115" t="str">
        <f t="shared" si="17"/>
        <v>High</v>
      </c>
      <c r="J132" s="221" t="str">
        <f>INDEX(Trends!$D$3:$D$404,MATCH(C132,Trends!$C$3:$C$404,0))</f>
        <v>Increasing</v>
      </c>
      <c r="K132" s="107" t="str">
        <f>IF(Reliability!B130="x","x",(IF(ROUNDUP(Reliability!B130,0)=1,"Very High",IF(ROUNDUP(Reliability!B130,0)=2,"High",IF(ROUNDUP(Reliability!B130,0)=3,"Medium",IF(ROUNDUP(Reliability!B130,0)=4,"Low","Very Low"))))))</f>
        <v>Medium</v>
      </c>
      <c r="L132" s="222">
        <f t="shared" si="18"/>
        <v>3.2</v>
      </c>
      <c r="M132" s="228">
        <f>'Impact of the crisis'!N133</f>
        <v>1.7</v>
      </c>
      <c r="N132" s="228">
        <f>'Impact of the crisis'!AB133</f>
        <v>3.7</v>
      </c>
      <c r="O132" s="222">
        <f>'Conditions of people affected'!R133</f>
        <v>4.0999999999999996</v>
      </c>
      <c r="P132" s="228">
        <f>'Conditions of people affected'!K133</f>
        <v>4.2</v>
      </c>
      <c r="Q132" s="228">
        <f>'Conditions of people affected'!Q133</f>
        <v>4</v>
      </c>
      <c r="R132" s="223">
        <f t="shared" si="19"/>
        <v>3.3</v>
      </c>
      <c r="S132" s="223">
        <f>'Complexity of the crisis'!X133</f>
        <v>3</v>
      </c>
      <c r="T132" s="223">
        <f>'Complexity of the crisis'!AN133</f>
        <v>3.5</v>
      </c>
      <c r="U132" s="121" t="str">
        <f>VLOOKUP(C132,Lists!$C$3:$E$160,3,FALSE)</f>
        <v>Europe</v>
      </c>
      <c r="V132" s="122">
        <v>44496</v>
      </c>
    </row>
    <row r="133" spans="1:22" x14ac:dyDescent="0.25">
      <c r="A133" s="53" t="str">
        <f>'Crisis Indicator Data'!A131</f>
        <v>Complex crisis in Venezuela</v>
      </c>
      <c r="B133" s="45" t="str">
        <f>Lists!G131</f>
        <v>Complex crisis</v>
      </c>
      <c r="C133" s="53" t="str">
        <f>'Crisis Indicator Data'!C131</f>
        <v>VEN001</v>
      </c>
      <c r="D133" s="53" t="str">
        <f>'Crisis Indicator Data'!D131</f>
        <v>Venezuela</v>
      </c>
      <c r="E133" s="53" t="str">
        <f>'Crisis Indicator Data'!E131</f>
        <v>VEN</v>
      </c>
      <c r="F133" s="53" t="str">
        <f>'Crisis Indicator Data'!B131</f>
        <v>Complex crisis</v>
      </c>
      <c r="G133" s="220">
        <f t="shared" si="15"/>
        <v>4.2</v>
      </c>
      <c r="H133" s="54">
        <f t="shared" ref="H133:H137" si="20">IF(G133="x","x",ROUNDUP(G133,0))</f>
        <v>5</v>
      </c>
      <c r="I133" s="115" t="str">
        <f t="shared" ref="I133:I137" si="21">IF(O133="x","x",IF(L133="x","x",(IF(H133=5,"Very High",IF(H133=4,"High",IF(H133=3,"Medium",IF(H133=2,"Low","Very Low")))))))</f>
        <v>Very High</v>
      </c>
      <c r="J133" s="221" t="str">
        <f>INDEX(Trends!$D$3:$D$404,MATCH(C133,Trends!$C$3:$C$404,0))</f>
        <v>Stable</v>
      </c>
      <c r="K133" s="107" t="str">
        <f>IF(Reliability!B131="x","x",(IF(ROUNDUP(Reliability!B131,0)=1,"Very High",IF(ROUNDUP(Reliability!B131,0)=2,"High",IF(ROUNDUP(Reliability!B131,0)=3,"Medium",IF(ROUNDUP(Reliability!B131,0)=4,"Low","Very Low"))))))</f>
        <v>Medium</v>
      </c>
      <c r="L133" s="222">
        <f t="shared" ref="L133:L137" si="22">IF(OR(N133="x",M133="x"),"x",ROUND((5-GEOMEAN(((5-M133)/5*4+1),((5-N133)/5*4+1),((5-N133)/5*4+1)))/4*5,1))</f>
        <v>5</v>
      </c>
      <c r="M133" s="228">
        <f>'Impact of the crisis'!N134</f>
        <v>4.9000000000000004</v>
      </c>
      <c r="N133" s="228">
        <f>'Impact of the crisis'!AB134</f>
        <v>5</v>
      </c>
      <c r="O133" s="222">
        <f>'Conditions of people affected'!R134</f>
        <v>4</v>
      </c>
      <c r="P133" s="228">
        <f>'Conditions of people affected'!K134</f>
        <v>5</v>
      </c>
      <c r="Q133" s="228">
        <f>'Conditions of people affected'!Q134</f>
        <v>3</v>
      </c>
      <c r="R133" s="223">
        <f t="shared" ref="R133:R137" si="23">IF(OR(T133="x",S133="x"),S133,ROUND((5-GEOMEAN(((5-S133)/5*4+1),((5-T133)/5*4+1)))/4*5,1))</f>
        <v>3.8</v>
      </c>
      <c r="S133" s="223">
        <f>'Complexity of the crisis'!X134</f>
        <v>4.0999999999999996</v>
      </c>
      <c r="T133" s="223">
        <f>'Complexity of the crisis'!AN134</f>
        <v>3.5</v>
      </c>
      <c r="U133" s="121" t="str">
        <f>VLOOKUP(C133,Lists!$C$3:$E$160,3,FALSE)</f>
        <v>Americas</v>
      </c>
      <c r="V133" s="122">
        <v>44489</v>
      </c>
    </row>
    <row r="134" spans="1:22" x14ac:dyDescent="0.25">
      <c r="A134" s="53" t="str">
        <f>'Crisis Indicator Data'!A132</f>
        <v>Conflict in Yemen</v>
      </c>
      <c r="B134" s="45" t="str">
        <f>Lists!G132</f>
        <v>Complex crisis</v>
      </c>
      <c r="C134" s="53" t="str">
        <f>'Crisis Indicator Data'!C132</f>
        <v>YEM001</v>
      </c>
      <c r="D134" s="53" t="str">
        <f>'Crisis Indicator Data'!D132</f>
        <v>Yemen</v>
      </c>
      <c r="E134" s="53" t="str">
        <f>'Crisis Indicator Data'!E132</f>
        <v>YEM</v>
      </c>
      <c r="F134" s="53" t="str">
        <f>'Crisis Indicator Data'!B132</f>
        <v>Complex crisis</v>
      </c>
      <c r="G134" s="220">
        <f t="shared" si="15"/>
        <v>4.8</v>
      </c>
      <c r="H134" s="54">
        <f t="shared" si="20"/>
        <v>5</v>
      </c>
      <c r="I134" s="115" t="str">
        <f t="shared" si="21"/>
        <v>Very High</v>
      </c>
      <c r="J134" s="221" t="str">
        <f>INDEX(Trends!$D$3:$D$404,MATCH(C134,Trends!$C$3:$C$404,0))</f>
        <v>Decreasing</v>
      </c>
      <c r="K134" s="107" t="str">
        <f>IF(Reliability!B132="x","x",(IF(ROUNDUP(Reliability!B132,0)=1,"Very High",IF(ROUNDUP(Reliability!B132,0)=2,"High",IF(ROUNDUP(Reliability!B132,0)=3,"Medium",IF(ROUNDUP(Reliability!B132,0)=4,"Low","Very Low"))))))</f>
        <v>High</v>
      </c>
      <c r="L134" s="222">
        <f t="shared" si="22"/>
        <v>4.5999999999999996</v>
      </c>
      <c r="M134" s="228">
        <f>'Impact of the crisis'!N135</f>
        <v>4.9000000000000004</v>
      </c>
      <c r="N134" s="228">
        <f>'Impact of the crisis'!AB135</f>
        <v>4.4000000000000004</v>
      </c>
      <c r="O134" s="222">
        <f>'Conditions of people affected'!R135</f>
        <v>5</v>
      </c>
      <c r="P134" s="228">
        <f>'Conditions of people affected'!K135</f>
        <v>5</v>
      </c>
      <c r="Q134" s="228">
        <f>'Conditions of people affected'!Q135</f>
        <v>5</v>
      </c>
      <c r="R134" s="223">
        <f t="shared" si="23"/>
        <v>4.5999999999999996</v>
      </c>
      <c r="S134" s="223">
        <f>'Complexity of the crisis'!X135</f>
        <v>4.7</v>
      </c>
      <c r="T134" s="223">
        <f>'Complexity of the crisis'!AN135</f>
        <v>4.5</v>
      </c>
      <c r="U134" s="121" t="str">
        <f>VLOOKUP(C134,Lists!$C$3:$E$160,3,FALSE)</f>
        <v>Middle east</v>
      </c>
      <c r="V134" s="122">
        <v>44501</v>
      </c>
    </row>
    <row r="135" spans="1:22" x14ac:dyDescent="0.25">
      <c r="A135" s="53" t="str">
        <f>'Crisis Indicator Data'!A133</f>
        <v>Mixed migration flows in Yemen</v>
      </c>
      <c r="B135" s="45" t="str">
        <f>Lists!G133</f>
        <v>Mixed Migration</v>
      </c>
      <c r="C135" s="53" t="str">
        <f>'Crisis Indicator Data'!C133</f>
        <v>YEM002</v>
      </c>
      <c r="D135" s="53" t="str">
        <f>'Crisis Indicator Data'!D133</f>
        <v>Yemen</v>
      </c>
      <c r="E135" s="53" t="str">
        <f>'Crisis Indicator Data'!E133</f>
        <v>YEM</v>
      </c>
      <c r="F135" s="53" t="str">
        <f>'Crisis Indicator Data'!B133</f>
        <v>International displacement</v>
      </c>
      <c r="G135" s="220">
        <f t="shared" si="15"/>
        <v>4.5999999999999996</v>
      </c>
      <c r="H135" s="54">
        <f t="shared" si="20"/>
        <v>5</v>
      </c>
      <c r="I135" s="115" t="str">
        <f t="shared" si="21"/>
        <v>Very High</v>
      </c>
      <c r="J135" s="221" t="str">
        <f>INDEX(Trends!$D$3:$D$404,MATCH(C135,Trends!$C$3:$C$404,0))</f>
        <v>Increasing</v>
      </c>
      <c r="K135" s="107" t="str">
        <f>IF(Reliability!B133="x","x",(IF(ROUNDUP(Reliability!B133,0)=1,"Very High",IF(ROUNDUP(Reliability!B133,0)=2,"High",IF(ROUNDUP(Reliability!B133,0)=3,"Medium",IF(ROUNDUP(Reliability!B133,0)=4,"Low","Very Low"))))))</f>
        <v>High</v>
      </c>
      <c r="L135" s="222">
        <f t="shared" si="22"/>
        <v>4.5999999999999996</v>
      </c>
      <c r="M135" s="228">
        <f>'Impact of the crisis'!N136</f>
        <v>4.9000000000000004</v>
      </c>
      <c r="N135" s="228">
        <f>'Impact of the crisis'!AB136</f>
        <v>4.4000000000000004</v>
      </c>
      <c r="O135" s="222">
        <f>'Conditions of people affected'!R136</f>
        <v>5</v>
      </c>
      <c r="P135" s="228">
        <f>'Conditions of people affected'!K136</f>
        <v>5</v>
      </c>
      <c r="Q135" s="228">
        <f>'Conditions of people affected'!Q136</f>
        <v>5</v>
      </c>
      <c r="R135" s="223">
        <f t="shared" si="23"/>
        <v>4</v>
      </c>
      <c r="S135" s="223">
        <f>'Complexity of the crisis'!X136</f>
        <v>4.7</v>
      </c>
      <c r="T135" s="223">
        <f>'Complexity of the crisis'!AN136</f>
        <v>3</v>
      </c>
      <c r="U135" s="121" t="str">
        <f>VLOOKUP(C135,Lists!$C$3:$E$160,3,FALSE)</f>
        <v>Middle east</v>
      </c>
      <c r="V135" s="122">
        <v>44501</v>
      </c>
    </row>
    <row r="136" spans="1:22" x14ac:dyDescent="0.25">
      <c r="A136" s="53" t="str">
        <f>'Crisis Indicator Data'!A134</f>
        <v>Drought in Zambia</v>
      </c>
      <c r="B136" s="45" t="str">
        <f>Lists!G134</f>
        <v>Drought</v>
      </c>
      <c r="C136" s="53" t="str">
        <f>'Crisis Indicator Data'!C134</f>
        <v>ZMB002</v>
      </c>
      <c r="D136" s="53" t="str">
        <f>'Crisis Indicator Data'!D134</f>
        <v>Zambia</v>
      </c>
      <c r="E136" s="53" t="str">
        <f>'Crisis Indicator Data'!E134</f>
        <v>ZMB</v>
      </c>
      <c r="F136" s="53" t="str">
        <f>'Crisis Indicator Data'!B134</f>
        <v>Drought</v>
      </c>
      <c r="G136" s="220">
        <f t="shared" si="15"/>
        <v>2.9</v>
      </c>
      <c r="H136" s="54">
        <f t="shared" si="20"/>
        <v>3</v>
      </c>
      <c r="I136" s="115" t="str">
        <f t="shared" si="21"/>
        <v>Medium</v>
      </c>
      <c r="J136" s="221" t="str">
        <f>INDEX(Trends!$D$3:$D$404,MATCH(C136,Trends!$C$3:$C$404,0))</f>
        <v>Stable</v>
      </c>
      <c r="K136" s="107" t="str">
        <f>IF(Reliability!B134="x","x",(IF(ROUNDUP(Reliability!B134,0)=1,"Very High",IF(ROUNDUP(Reliability!B134,0)=2,"High",IF(ROUNDUP(Reliability!B134,0)=3,"Medium",IF(ROUNDUP(Reliability!B134,0)=4,"Low","Very Low"))))))</f>
        <v>Very High</v>
      </c>
      <c r="L136" s="222">
        <f t="shared" si="22"/>
        <v>3</v>
      </c>
      <c r="M136" s="228">
        <f>'Impact of the crisis'!N137</f>
        <v>4.3</v>
      </c>
      <c r="N136" s="228">
        <f>'Impact of the crisis'!AB137</f>
        <v>2</v>
      </c>
      <c r="O136" s="222">
        <f>'Conditions of people affected'!R137</f>
        <v>3.35</v>
      </c>
      <c r="P136" s="228">
        <f>'Conditions of people affected'!K137</f>
        <v>3.7</v>
      </c>
      <c r="Q136" s="228">
        <f>'Conditions of people affected'!Q137</f>
        <v>3</v>
      </c>
      <c r="R136" s="223">
        <f t="shared" si="23"/>
        <v>2.1</v>
      </c>
      <c r="S136" s="223">
        <f>'Complexity of the crisis'!X137</f>
        <v>2.1</v>
      </c>
      <c r="T136" s="223">
        <f>'Complexity of the crisis'!AN137</f>
        <v>2</v>
      </c>
      <c r="U136" s="121" t="str">
        <f>VLOOKUP(C136,Lists!$C$3:$E$160,3,FALSE)</f>
        <v>Africa</v>
      </c>
      <c r="V136" s="122">
        <v>44557</v>
      </c>
    </row>
    <row r="137" spans="1:22" x14ac:dyDescent="0.25">
      <c r="A137" s="53" t="str">
        <f>'Crisis Indicator Data'!A135</f>
        <v>Complex crisis in Zimbabwe</v>
      </c>
      <c r="B137" s="45" t="str">
        <f>Lists!G135</f>
        <v>Complex crisis</v>
      </c>
      <c r="C137" s="53" t="str">
        <f>'Crisis Indicator Data'!C135</f>
        <v>ZWE001</v>
      </c>
      <c r="D137" s="53" t="str">
        <f>'Crisis Indicator Data'!D135</f>
        <v>Zimbabwe</v>
      </c>
      <c r="E137" s="53" t="str">
        <f>'Crisis Indicator Data'!E135</f>
        <v>ZWE</v>
      </c>
      <c r="F137" s="53" t="str">
        <f>'Crisis Indicator Data'!B135</f>
        <v>Complex crisis</v>
      </c>
      <c r="G137" s="220">
        <f t="shared" si="15"/>
        <v>3.8</v>
      </c>
      <c r="H137" s="54">
        <f t="shared" si="20"/>
        <v>4</v>
      </c>
      <c r="I137" s="115" t="str">
        <f t="shared" si="21"/>
        <v>High</v>
      </c>
      <c r="J137" s="221" t="str">
        <f>INDEX(Trends!$D$3:$D$404,MATCH(C137,Trends!$C$3:$C$404,0))</f>
        <v>Increasing</v>
      </c>
      <c r="K137" s="107" t="str">
        <f>IF(Reliability!B135="x","x",(IF(ROUNDUP(Reliability!B135,0)=1,"Very High",IF(ROUNDUP(Reliability!B135,0)=2,"High",IF(ROUNDUP(Reliability!B135,0)=3,"Medium",IF(ROUNDUP(Reliability!B135,0)=4,"Low","Very Low"))))))</f>
        <v>Very High</v>
      </c>
      <c r="L137" s="222">
        <f t="shared" si="22"/>
        <v>3.7</v>
      </c>
      <c r="M137" s="228">
        <f>'Impact of the crisis'!N138</f>
        <v>4.5999999999999996</v>
      </c>
      <c r="N137" s="228">
        <f>'Impact of the crisis'!AB138</f>
        <v>3.1</v>
      </c>
      <c r="O137" s="222">
        <f>'Conditions of people affected'!R138</f>
        <v>4.3499999999999996</v>
      </c>
      <c r="P137" s="228">
        <f>'Conditions of people affected'!K138</f>
        <v>4.7</v>
      </c>
      <c r="Q137" s="228">
        <f>'Conditions of people affected'!Q138</f>
        <v>4</v>
      </c>
      <c r="R137" s="223">
        <f t="shared" si="23"/>
        <v>3</v>
      </c>
      <c r="S137" s="223">
        <f>'Complexity of the crisis'!X138</f>
        <v>3.4</v>
      </c>
      <c r="T137" s="223">
        <f>'Complexity of the crisis'!AN138</f>
        <v>2.5</v>
      </c>
      <c r="U137" s="121" t="str">
        <f>VLOOKUP(C137,Lists!$C$3:$E$160,3,FALSE)</f>
        <v>Africa</v>
      </c>
      <c r="V137" s="122">
        <v>44557</v>
      </c>
    </row>
  </sheetData>
  <autoFilter ref="A4:T155" xr:uid="{00000000-0009-0000-0000-000002000000}"/>
  <mergeCells count="1">
    <mergeCell ref="A1:T1"/>
  </mergeCells>
  <conditionalFormatting sqref="L5:L155">
    <cfRule type="cellIs" dxfId="593" priority="81" stopIfTrue="1" operator="between">
      <formula>4</formula>
      <formula>5</formula>
    </cfRule>
    <cfRule type="cellIs" dxfId="592" priority="92" stopIfTrue="1" operator="between">
      <formula>3</formula>
      <formula>4</formula>
    </cfRule>
    <cfRule type="cellIs" dxfId="591" priority="93" stopIfTrue="1" operator="between">
      <formula>2</formula>
      <formula>3</formula>
    </cfRule>
    <cfRule type="cellIs" dxfId="590" priority="94" stopIfTrue="1" operator="between">
      <formula>1</formula>
      <formula>2</formula>
    </cfRule>
    <cfRule type="cellIs" dxfId="589" priority="95" stopIfTrue="1" operator="between">
      <formula>0</formula>
      <formula>1</formula>
    </cfRule>
  </conditionalFormatting>
  <conditionalFormatting sqref="M5:N155">
    <cfRule type="cellIs" dxfId="588" priority="82" stopIfTrue="1" operator="between">
      <formula>4</formula>
      <formula>5</formula>
    </cfRule>
    <cfRule type="cellIs" dxfId="587" priority="88" stopIfTrue="1" operator="between">
      <formula>3</formula>
      <formula>4</formula>
    </cfRule>
    <cfRule type="cellIs" dxfId="586" priority="89" stopIfTrue="1" operator="between">
      <formula>2</formula>
      <formula>3</formula>
    </cfRule>
    <cfRule type="cellIs" dxfId="585" priority="90" stopIfTrue="1" operator="between">
      <formula>1</formula>
      <formula>2</formula>
    </cfRule>
    <cfRule type="cellIs" dxfId="584" priority="91" stopIfTrue="1" operator="between">
      <formula>0</formula>
      <formula>1</formula>
    </cfRule>
  </conditionalFormatting>
  <conditionalFormatting sqref="H5:H155">
    <cfRule type="cellIs" dxfId="583" priority="76" stopIfTrue="1" operator="equal">
      <formula>5</formula>
    </cfRule>
    <cfRule type="cellIs" dxfId="582" priority="77" stopIfTrue="1" operator="equal">
      <formula>4</formula>
    </cfRule>
    <cfRule type="cellIs" dxfId="581" priority="78" stopIfTrue="1" operator="equal">
      <formula>3</formula>
    </cfRule>
    <cfRule type="cellIs" dxfId="580" priority="79" stopIfTrue="1" operator="equal">
      <formula>2</formula>
    </cfRule>
    <cfRule type="cellIs" dxfId="579" priority="80" stopIfTrue="1" operator="equal">
      <formula>1</formula>
    </cfRule>
  </conditionalFormatting>
  <conditionalFormatting sqref="P5:Q155">
    <cfRule type="cellIs" dxfId="578" priority="71" stopIfTrue="1" operator="between">
      <formula>7.1</formula>
      <formula>10</formula>
    </cfRule>
    <cfRule type="cellIs" dxfId="577" priority="72" stopIfTrue="1" operator="between">
      <formula>5.4</formula>
      <formula>7</formula>
    </cfRule>
    <cfRule type="cellIs" dxfId="576" priority="73" stopIfTrue="1" operator="between">
      <formula>3.5</formula>
      <formula>5.3</formula>
    </cfRule>
    <cfRule type="cellIs" dxfId="575" priority="74" stopIfTrue="1" operator="between">
      <formula>1.8</formula>
      <formula>3.4</formula>
    </cfRule>
    <cfRule type="cellIs" dxfId="574" priority="75" stopIfTrue="1" operator="between">
      <formula>0</formula>
      <formula>1.7</formula>
    </cfRule>
  </conditionalFormatting>
  <conditionalFormatting sqref="T5:T155">
    <cfRule type="cellIs" dxfId="573" priority="61" stopIfTrue="1" operator="between">
      <formula>4</formula>
      <formula>5</formula>
    </cfRule>
    <cfRule type="cellIs" dxfId="572" priority="62" stopIfTrue="1" operator="between">
      <formula>3</formula>
      <formula>4</formula>
    </cfRule>
    <cfRule type="cellIs" dxfId="571" priority="63" stopIfTrue="1" operator="between">
      <formula>2</formula>
      <formula>3</formula>
    </cfRule>
    <cfRule type="cellIs" dxfId="570" priority="64" stopIfTrue="1" operator="between">
      <formula>1</formula>
      <formula>2</formula>
    </cfRule>
    <cfRule type="cellIs" dxfId="569" priority="65" stopIfTrue="1" operator="between">
      <formula>0</formula>
      <formula>1</formula>
    </cfRule>
  </conditionalFormatting>
  <conditionalFormatting sqref="R5:R155">
    <cfRule type="cellIs" dxfId="568" priority="31" stopIfTrue="1" operator="between">
      <formula>4</formula>
      <formula>5</formula>
    </cfRule>
    <cfRule type="cellIs" dxfId="567" priority="32" stopIfTrue="1" operator="between">
      <formula>3</formula>
      <formula>4</formula>
    </cfRule>
    <cfRule type="cellIs" dxfId="566" priority="33" stopIfTrue="1" operator="between">
      <formula>2</formula>
      <formula>3</formula>
    </cfRule>
    <cfRule type="cellIs" dxfId="565" priority="34" stopIfTrue="1" operator="between">
      <formula>1</formula>
      <formula>2</formula>
    </cfRule>
    <cfRule type="cellIs" dxfId="564" priority="35" stopIfTrue="1" operator="between">
      <formula>0</formula>
      <formula>1</formula>
    </cfRule>
  </conditionalFormatting>
  <conditionalFormatting sqref="J5:J155">
    <cfRule type="cellIs" dxfId="563" priority="11" operator="equal">
      <formula>"Increasing"</formula>
    </cfRule>
    <cfRule type="cellIs" dxfId="562" priority="12" operator="equal">
      <formula>"Stable"</formula>
    </cfRule>
    <cfRule type="cellIs" dxfId="561" priority="13" operator="equal">
      <formula>"Decreasing"</formula>
    </cfRule>
  </conditionalFormatting>
  <conditionalFormatting sqref="I5:I155">
    <cfRule type="cellIs" dxfId="560" priority="41" stopIfTrue="1" operator="equal">
      <formula>"Very High"</formula>
    </cfRule>
    <cfRule type="cellIs" dxfId="559" priority="42" stopIfTrue="1" operator="equal">
      <formula>"High"</formula>
    </cfRule>
    <cfRule type="cellIs" dxfId="558" priority="43" stopIfTrue="1" operator="equal">
      <formula>"Medium"</formula>
    </cfRule>
    <cfRule type="cellIs" dxfId="557" priority="44" stopIfTrue="1" operator="equal">
      <formula>"Low"</formula>
    </cfRule>
    <cfRule type="cellIs" dxfId="556" priority="45" stopIfTrue="1" operator="equal">
      <formula>"Very Low"</formula>
    </cfRule>
  </conditionalFormatting>
  <conditionalFormatting sqref="O5:O155">
    <cfRule type="cellIs" dxfId="555" priority="6" stopIfTrue="1" operator="between">
      <formula>5</formula>
      <formula>5.9</formula>
    </cfRule>
    <cfRule type="cellIs" dxfId="554" priority="7" stopIfTrue="1" operator="between">
      <formula>4</formula>
      <formula>4.9</formula>
    </cfRule>
    <cfRule type="cellIs" dxfId="553" priority="8" stopIfTrue="1" operator="between">
      <formula>3</formula>
      <formula>3.9</formula>
    </cfRule>
    <cfRule type="cellIs" dxfId="552" priority="9" stopIfTrue="1" operator="between">
      <formula>2</formula>
      <formula>2.9</formula>
    </cfRule>
    <cfRule type="cellIs" dxfId="551" priority="10" stopIfTrue="1" operator="between">
      <formula>0</formula>
      <formula>1.9</formula>
    </cfRule>
  </conditionalFormatting>
  <conditionalFormatting sqref="S5:T155">
    <cfRule type="cellIs" dxfId="550" priority="51" stopIfTrue="1" operator="between">
      <formula>4</formula>
      <formula>5</formula>
    </cfRule>
    <cfRule type="cellIs" dxfId="549" priority="52" stopIfTrue="1" operator="between">
      <formula>3</formula>
      <formula>4</formula>
    </cfRule>
    <cfRule type="cellIs" dxfId="548" priority="53" stopIfTrue="1" operator="between">
      <formula>2</formula>
      <formula>3</formula>
    </cfRule>
    <cfRule type="cellIs" dxfId="547" priority="54" stopIfTrue="1" operator="between">
      <formula>1</formula>
      <formula>2</formula>
    </cfRule>
    <cfRule type="cellIs" dxfId="546" priority="55" stopIfTrue="1" operator="between">
      <formula>0</formula>
      <formula>1</formula>
    </cfRule>
  </conditionalFormatting>
  <conditionalFormatting sqref="K5:K155">
    <cfRule type="cellIs" dxfId="545" priority="1" stopIfTrue="1" operator="equal">
      <formula>"Very Low"</formula>
    </cfRule>
    <cfRule type="cellIs" dxfId="544" priority="2" stopIfTrue="1" operator="equal">
      <formula>"Low"</formula>
    </cfRule>
    <cfRule type="cellIs" dxfId="543" priority="3" stopIfTrue="1" operator="equal">
      <formula>"Medium"</formula>
    </cfRule>
    <cfRule type="cellIs" dxfId="542" priority="4" stopIfTrue="1" operator="equal">
      <formula>"High"</formula>
    </cfRule>
    <cfRule type="cellIs" dxfId="541"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2578125" defaultRowHeight="15" x14ac:dyDescent="0.25"/>
  <cols>
    <col min="2" max="52" width="5" style="208" bestFit="1" customWidth="1"/>
  </cols>
  <sheetData>
    <row r="1" spans="1:57" ht="296.25" customHeight="1" x14ac:dyDescent="0.25">
      <c r="A1" t="s">
        <v>6780</v>
      </c>
      <c r="B1" s="203" t="s">
        <v>7756</v>
      </c>
      <c r="C1" s="203" t="s">
        <v>7757</v>
      </c>
      <c r="D1" s="203" t="s">
        <v>7758</v>
      </c>
      <c r="E1" s="203" t="s">
        <v>7759</v>
      </c>
      <c r="F1" s="203" t="s">
        <v>7760</v>
      </c>
      <c r="G1" s="203" t="s">
        <v>7761</v>
      </c>
      <c r="H1" s="203" t="s">
        <v>7762</v>
      </c>
      <c r="I1" s="203" t="s">
        <v>7763</v>
      </c>
      <c r="J1" s="203" t="s">
        <v>7764</v>
      </c>
      <c r="K1" s="203" t="s">
        <v>7765</v>
      </c>
      <c r="L1" s="203" t="s">
        <v>7766</v>
      </c>
      <c r="M1" s="203" t="s">
        <v>7767</v>
      </c>
      <c r="N1" s="203" t="s">
        <v>7768</v>
      </c>
      <c r="O1" s="203" t="s">
        <v>7769</v>
      </c>
      <c r="P1" s="203" t="s">
        <v>7770</v>
      </c>
      <c r="Q1" s="203" t="s">
        <v>7771</v>
      </c>
      <c r="R1" s="203" t="s">
        <v>7772</v>
      </c>
      <c r="S1" s="203" t="s">
        <v>7773</v>
      </c>
      <c r="T1" s="203" t="s">
        <v>7773</v>
      </c>
      <c r="U1" s="203" t="s">
        <v>7774</v>
      </c>
      <c r="V1" s="203" t="s">
        <v>7775</v>
      </c>
      <c r="W1" s="203" t="s">
        <v>7776</v>
      </c>
      <c r="X1" s="203" t="s">
        <v>7777</v>
      </c>
      <c r="Y1" s="203" t="s">
        <v>7778</v>
      </c>
      <c r="Z1" s="203" t="s">
        <v>7779</v>
      </c>
      <c r="AA1" s="203" t="s">
        <v>7780</v>
      </c>
      <c r="AB1" s="203" t="s">
        <v>7781</v>
      </c>
      <c r="AC1" s="203" t="s">
        <v>7782</v>
      </c>
      <c r="AD1" s="203" t="s">
        <v>7783</v>
      </c>
      <c r="AE1" s="203" t="s">
        <v>6927</v>
      </c>
      <c r="AF1" s="203" t="s">
        <v>6842</v>
      </c>
      <c r="AG1" s="203" t="s">
        <v>7784</v>
      </c>
      <c r="AH1" s="203" t="s">
        <v>7784</v>
      </c>
      <c r="AI1" s="203" t="s">
        <v>7784</v>
      </c>
      <c r="AJ1" s="203" t="s">
        <v>7785</v>
      </c>
      <c r="AK1" s="203" t="s">
        <v>7786</v>
      </c>
      <c r="AL1" s="203" t="s">
        <v>7787</v>
      </c>
      <c r="AM1" s="203" t="s">
        <v>7788</v>
      </c>
      <c r="AN1" s="203" t="s">
        <v>7789</v>
      </c>
      <c r="AO1" s="203" t="s">
        <v>7790</v>
      </c>
      <c r="AP1" s="203" t="s">
        <v>7791</v>
      </c>
      <c r="AQ1" s="203" t="s">
        <v>7792</v>
      </c>
      <c r="AR1" s="203" t="s">
        <v>7793</v>
      </c>
      <c r="AS1" s="203" t="s">
        <v>7794</v>
      </c>
      <c r="AT1" s="203" t="s">
        <v>7795</v>
      </c>
      <c r="AU1" s="203" t="s">
        <v>7796</v>
      </c>
      <c r="AV1" s="203" t="s">
        <v>7797</v>
      </c>
      <c r="AW1" s="203" t="s">
        <v>7798</v>
      </c>
      <c r="AX1" s="203" t="s">
        <v>7799</v>
      </c>
      <c r="AY1" s="203" t="s">
        <v>7800</v>
      </c>
      <c r="AZ1" s="203" t="s">
        <v>7801</v>
      </c>
    </row>
    <row r="2" spans="1:57" x14ac:dyDescent="0.25">
      <c r="A2" t="s">
        <v>7804</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7821</v>
      </c>
      <c r="BB2" t="s">
        <v>7822</v>
      </c>
      <c r="BC2" t="s">
        <v>7823</v>
      </c>
      <c r="BD2" t="s">
        <v>7824</v>
      </c>
      <c r="BE2" t="s">
        <v>7825</v>
      </c>
    </row>
    <row r="3" spans="1:57" x14ac:dyDescent="0.25">
      <c r="A3" t="s">
        <v>6945</v>
      </c>
      <c r="B3" s="205">
        <f>IF('Indicator Date hidden'!C4="x","x",$B$2-'Indicator Date hidden'!C4)</f>
        <v>0</v>
      </c>
      <c r="C3" s="205">
        <f>IF('Indicator Date hidden'!D4="x","x",$C$2-'Indicator Date hidden'!D4)</f>
        <v>0</v>
      </c>
      <c r="D3" s="205">
        <f>IF('Indicator Date hidden'!E4="x","x",$D$2-'Indicator Date hidden'!E4)</f>
        <v>0</v>
      </c>
      <c r="E3" s="205">
        <f>IF('Indicator Date hidden'!F4="x","x",$E$2-'Indicator Date hidden'!F4)</f>
        <v>0</v>
      </c>
      <c r="F3" s="205">
        <f>IF('Indicator Date hidden'!G4="x","x",$F$2-'Indicator Date hidden'!G4)</f>
        <v>0</v>
      </c>
      <c r="G3" s="205">
        <f>IF('Indicator Date hidden'!H4="x","x",$G$2-'Indicator Date hidden'!H4)</f>
        <v>0</v>
      </c>
      <c r="H3" s="205">
        <f>IF('Indicator Date hidden'!I4="x","x",$H$2-'Indicator Date hidden'!I4)</f>
        <v>0</v>
      </c>
      <c r="I3" s="205">
        <f>IF('Indicator Date hidden'!J4="x","x",$I$2-'Indicator Date hidden'!J4)</f>
        <v>0</v>
      </c>
      <c r="J3" s="205">
        <f>IF('Indicator Date hidden'!K4="x","x",$J$2-'Indicator Date hidden'!K4)</f>
        <v>0</v>
      </c>
      <c r="K3" s="205">
        <f>IF('Indicator Date hidden'!L4="x","x",$K$2-'Indicator Date hidden'!L4)</f>
        <v>0</v>
      </c>
      <c r="L3" s="205">
        <f>IF('Indicator Date hidden'!M4="x","x",$L$2-'Indicator Date hidden'!M4)</f>
        <v>0</v>
      </c>
      <c r="M3" s="205">
        <f>IF('Indicator Date hidden'!N4="x","x",$M$2-'Indicator Date hidden'!N4)</f>
        <v>0</v>
      </c>
      <c r="N3" s="205">
        <f>IF('Indicator Date hidden'!O4="x","x",$N$2-'Indicator Date hidden'!O4)</f>
        <v>0</v>
      </c>
      <c r="O3" s="205">
        <f>IF('Indicator Date hidden'!P4="x","x",$O$2-'Indicator Date hidden'!P4)</f>
        <v>0</v>
      </c>
      <c r="P3" s="205">
        <f>IF('Indicator Date hidden'!Q4="x","x",$P$2-'Indicator Date hidden'!Q4)</f>
        <v>0</v>
      </c>
      <c r="Q3" s="205">
        <f>IF('Indicator Date hidden'!R4="x","x",$Q$2-'Indicator Date hidden'!R4)</f>
        <v>3</v>
      </c>
      <c r="R3" s="205">
        <f>IF('Indicator Date hidden'!S4="x","x",$R$2-'Indicator Date hidden'!S4)</f>
        <v>0</v>
      </c>
      <c r="S3" s="205">
        <f>IF('Indicator Date hidden'!T4="x","x",$S$2-'Indicator Date hidden'!T4)</f>
        <v>0</v>
      </c>
      <c r="T3" s="205">
        <f>IF('Indicator Date hidden'!U4="x","x",$T$2-'Indicator Date hidden'!U4)</f>
        <v>0</v>
      </c>
      <c r="U3" s="205">
        <f>IF('Indicator Date hidden'!V4="x","x",$U$2-'Indicator Date hidden'!V4)</f>
        <v>0</v>
      </c>
      <c r="V3" s="205">
        <f>IF('Indicator Date hidden'!W4="x","x",$V$2-'Indicator Date hidden'!W4)</f>
        <v>0</v>
      </c>
      <c r="W3" s="205">
        <f>IF('Indicator Date hidden'!X4="x","x",$W$2-'Indicator Date hidden'!X4)</f>
        <v>10</v>
      </c>
      <c r="X3" s="205">
        <f>IF('Indicator Date hidden'!Y4="x","x",$X$2-'Indicator Date hidden'!Y4)</f>
        <v>1</v>
      </c>
      <c r="Y3" s="205">
        <f>IF('Indicator Date hidden'!Z4="x","x",$Y$2-'Indicator Date hidden'!Z4)</f>
        <v>0</v>
      </c>
      <c r="Z3" s="205">
        <f>IF('Indicator Date hidden'!AA4="x","x",$Z$2-'Indicator Date hidden'!AA4)</f>
        <v>0</v>
      </c>
      <c r="AA3" s="205">
        <f>IF('Indicator Date hidden'!AB4="x","x",$AA$2-'Indicator Date hidden'!AB4)</f>
        <v>0</v>
      </c>
      <c r="AB3" s="205">
        <f>IF('Indicator Date hidden'!AC4="x","x",$AB$2-'Indicator Date hidden'!AC4)</f>
        <v>0</v>
      </c>
      <c r="AC3" s="205">
        <f>IF('Indicator Date hidden'!AD4="x","x",$AC$2-'Indicator Date hidden'!AD4)</f>
        <v>0</v>
      </c>
      <c r="AD3" s="205">
        <f>IF('Indicator Date hidden'!AE4="x","x",$AD$2-'Indicator Date hidden'!AE4)</f>
        <v>0</v>
      </c>
      <c r="AE3" s="205">
        <f>IF('Indicator Date hidden'!AF4="x","x",$AE$2-'Indicator Date hidden'!AF4)</f>
        <v>0</v>
      </c>
      <c r="AF3" s="205">
        <f>IF('Indicator Date hidden'!AG4="x","x",$AF$2-'Indicator Date hidden'!AG4)</f>
        <v>6</v>
      </c>
      <c r="AG3" s="205">
        <f>IF('Indicator Date hidden'!AH4="x","x",$AG$2-'Indicator Date hidden'!AH4)</f>
        <v>0</v>
      </c>
      <c r="AH3" s="205">
        <f>IF('Indicator Date hidden'!AI4="x","x",$AH$2-'Indicator Date hidden'!AI4)</f>
        <v>0</v>
      </c>
      <c r="AI3" s="205">
        <f>IF('Indicator Date hidden'!AJ4="x","x",$AI$2-'Indicator Date hidden'!AJ4)</f>
        <v>0</v>
      </c>
      <c r="AJ3" s="205">
        <f>IF('Indicator Date hidden'!AK4="x","x",$AJ$2-'Indicator Date hidden'!AK4)</f>
        <v>1</v>
      </c>
      <c r="AK3" s="205">
        <f>IF('Indicator Date hidden'!AL4="x","x",$AK$2-'Indicator Date hidden'!AL4)</f>
        <v>1</v>
      </c>
      <c r="AL3" s="205">
        <f>IF('Indicator Date hidden'!AM4="x","x",$AL$2-'Indicator Date hidden'!AM4)</f>
        <v>0</v>
      </c>
      <c r="AM3" s="205">
        <f>IF('Indicator Date hidden'!AN4="x","x",$AM$2-'Indicator Date hidden'!AN4)</f>
        <v>0</v>
      </c>
      <c r="AN3" s="205">
        <f>IF('Indicator Date hidden'!AO4="x","x",$AN$2-'Indicator Date hidden'!AO4)</f>
        <v>0</v>
      </c>
      <c r="AO3" s="205" t="str">
        <f>IF('Indicator Date hidden'!AP4="x","x",$AO$2-'Indicator Date hidden'!AP4)</f>
        <v>x</v>
      </c>
      <c r="AP3" s="205" t="str">
        <f>IF('Indicator Date hidden'!AQ4="x","x",$AP$2-'Indicator Date hidden'!AQ4)</f>
        <v>x</v>
      </c>
      <c r="AQ3" s="205">
        <f>IF('Indicator Date hidden'!AR4="x","x",$AQ$2-'Indicator Date hidden'!AR4)</f>
        <v>0</v>
      </c>
      <c r="AR3" s="205">
        <f>IF('Indicator Date hidden'!AS4="x","x",$AR$2-'Indicator Date hidden'!AS4)</f>
        <v>0</v>
      </c>
      <c r="AS3" s="205">
        <f>IF('Indicator Date hidden'!AT4="x","x",$AS$2-'Indicator Date hidden'!AT4)</f>
        <v>0</v>
      </c>
      <c r="AT3" s="205">
        <f>IF('Indicator Date hidden'!AU4="x","x",$AT$2-'Indicator Date hidden'!AU4)</f>
        <v>0</v>
      </c>
      <c r="AU3" s="205">
        <f>IF('Indicator Date hidden'!AV4="x","x",$AU$2-'Indicator Date hidden'!AV4)</f>
        <v>3</v>
      </c>
      <c r="AV3" s="205">
        <f>IF('Indicator Date hidden'!AW4="x","x",$AV$2-'Indicator Date hidden'!AW4)</f>
        <v>0</v>
      </c>
      <c r="AW3" s="205">
        <f>IF('Indicator Date hidden'!AX4="x","x",$AW$2-'Indicator Date hidden'!AX4)</f>
        <v>0</v>
      </c>
      <c r="AX3" s="205">
        <f>IF('Indicator Date hidden'!AY4="x","x",$AX$2-'Indicator Date hidden'!AY4)</f>
        <v>0</v>
      </c>
      <c r="AY3" s="205">
        <f>IF('Indicator Date hidden'!AZ4="x","x",$AY$2-'Indicator Date hidden'!AZ4)</f>
        <v>0</v>
      </c>
      <c r="AZ3" s="205">
        <f>IF('Indicator Date hidden'!BA4="x","x",$AZ$2-'Indicator Date hidden'!BA4)</f>
        <v>0</v>
      </c>
      <c r="BA3">
        <f t="shared" ref="BA3:BA34" si="0">SUM(B3:AZ3)</f>
        <v>25</v>
      </c>
      <c r="BB3" s="21">
        <f t="shared" ref="BB3:BB34" si="1">BA3/COUNT(B3:AZ3)</f>
        <v>0.51020408163265307</v>
      </c>
      <c r="BC3">
        <f t="shared" ref="BC3:BC34" si="2">COUNTIF(B3:AZ3,"&gt;0")</f>
        <v>7</v>
      </c>
      <c r="BD3" s="21">
        <f t="shared" ref="BD3:BD34" si="3">_xlfn.STDEV.P(B3:AZ3)</f>
        <v>1.7157428209782613</v>
      </c>
      <c r="BE3" s="274">
        <f t="shared" ref="BE3:BE34" si="4">MEDIAN(B3:AZ3)</f>
        <v>0</v>
      </c>
    </row>
    <row r="4" spans="1:57" x14ac:dyDescent="0.25">
      <c r="A4" t="s">
        <v>6948</v>
      </c>
      <c r="B4" s="205">
        <f>IF('Indicator Date hidden'!C5="x","x",$B$2-'Indicator Date hidden'!C5)</f>
        <v>0</v>
      </c>
      <c r="C4" s="205">
        <f>IF('Indicator Date hidden'!D5="x","x",$C$2-'Indicator Date hidden'!D5)</f>
        <v>0</v>
      </c>
      <c r="D4" s="205">
        <f>IF('Indicator Date hidden'!E5="x","x",$D$2-'Indicator Date hidden'!E5)</f>
        <v>0</v>
      </c>
      <c r="E4" s="205">
        <f>IF('Indicator Date hidden'!F5="x","x",$E$2-'Indicator Date hidden'!F5)</f>
        <v>0</v>
      </c>
      <c r="F4" s="205">
        <f>IF('Indicator Date hidden'!G5="x","x",$F$2-'Indicator Date hidden'!G5)</f>
        <v>0</v>
      </c>
      <c r="G4" s="205">
        <f>IF('Indicator Date hidden'!H5="x","x",$G$2-'Indicator Date hidden'!H5)</f>
        <v>0</v>
      </c>
      <c r="H4" s="205">
        <f>IF('Indicator Date hidden'!I5="x","x",$H$2-'Indicator Date hidden'!I5)</f>
        <v>0</v>
      </c>
      <c r="I4" s="205">
        <f>IF('Indicator Date hidden'!J5="x","x",$I$2-'Indicator Date hidden'!J5)</f>
        <v>0</v>
      </c>
      <c r="J4" s="205">
        <f>IF('Indicator Date hidden'!K5="x","x",$J$2-'Indicator Date hidden'!K5)</f>
        <v>0</v>
      </c>
      <c r="K4" s="205">
        <f>IF('Indicator Date hidden'!L5="x","x",$K$2-'Indicator Date hidden'!L5)</f>
        <v>0</v>
      </c>
      <c r="L4" s="205">
        <f>IF('Indicator Date hidden'!M5="x","x",$L$2-'Indicator Date hidden'!M5)</f>
        <v>0</v>
      </c>
      <c r="M4" s="205">
        <f>IF('Indicator Date hidden'!N5="x","x",$M$2-'Indicator Date hidden'!N5)</f>
        <v>0</v>
      </c>
      <c r="N4" s="205">
        <f>IF('Indicator Date hidden'!O5="x","x",$N$2-'Indicator Date hidden'!O5)</f>
        <v>0</v>
      </c>
      <c r="O4" s="205">
        <f>IF('Indicator Date hidden'!P5="x","x",$O$2-'Indicator Date hidden'!P5)</f>
        <v>0</v>
      </c>
      <c r="P4" s="205">
        <f>IF('Indicator Date hidden'!Q5="x","x",$P$2-'Indicator Date hidden'!Q5)</f>
        <v>0</v>
      </c>
      <c r="Q4" s="205">
        <f>IF('Indicator Date hidden'!R5="x","x",$Q$2-'Indicator Date hidden'!R5)</f>
        <v>5</v>
      </c>
      <c r="R4" s="205">
        <f>IF('Indicator Date hidden'!S5="x","x",$R$2-'Indicator Date hidden'!S5)</f>
        <v>0</v>
      </c>
      <c r="S4" s="205">
        <f>IF('Indicator Date hidden'!T5="x","x",$S$2-'Indicator Date hidden'!T5)</f>
        <v>0</v>
      </c>
      <c r="T4" s="205">
        <f>IF('Indicator Date hidden'!U5="x","x",$T$2-'Indicator Date hidden'!U5)</f>
        <v>0</v>
      </c>
      <c r="U4" s="205">
        <f>IF('Indicator Date hidden'!V5="x","x",$U$2-'Indicator Date hidden'!V5)</f>
        <v>0</v>
      </c>
      <c r="V4" s="205">
        <f>IF('Indicator Date hidden'!W5="x","x",$V$2-'Indicator Date hidden'!W5)</f>
        <v>0</v>
      </c>
      <c r="W4" s="205">
        <f>IF('Indicator Date hidden'!X5="x","x",$W$2-'Indicator Date hidden'!X5)</f>
        <v>5</v>
      </c>
      <c r="X4" s="205">
        <f>IF('Indicator Date hidden'!Y5="x","x",$X$2-'Indicator Date hidden'!Y5)</f>
        <v>1</v>
      </c>
      <c r="Y4" s="205">
        <f>IF('Indicator Date hidden'!Z5="x","x",$Y$2-'Indicator Date hidden'!Z5)</f>
        <v>0</v>
      </c>
      <c r="Z4" s="205">
        <f>IF('Indicator Date hidden'!AA5="x","x",$Z$2-'Indicator Date hidden'!AA5)</f>
        <v>0</v>
      </c>
      <c r="AA4" s="205">
        <f>IF('Indicator Date hidden'!AB5="x","x",$AA$2-'Indicator Date hidden'!AB5)</f>
        <v>1</v>
      </c>
      <c r="AB4" s="205">
        <f>IF('Indicator Date hidden'!AC5="x","x",$AB$2-'Indicator Date hidden'!AC5)</f>
        <v>0</v>
      </c>
      <c r="AC4" s="205">
        <f>IF('Indicator Date hidden'!AD5="x","x",$AC$2-'Indicator Date hidden'!AD5)</f>
        <v>0</v>
      </c>
      <c r="AD4" s="205" t="str">
        <f>IF('Indicator Date hidden'!AE5="x","x",$AD$2-'Indicator Date hidden'!AE5)</f>
        <v>x</v>
      </c>
      <c r="AE4" s="205">
        <f>IF('Indicator Date hidden'!AF5="x","x",$AE$2-'Indicator Date hidden'!AF5)</f>
        <v>0</v>
      </c>
      <c r="AF4" s="205">
        <f>IF('Indicator Date hidden'!AG5="x","x",$AF$2-'Indicator Date hidden'!AG5)</f>
        <v>1</v>
      </c>
      <c r="AG4" s="205">
        <f>IF('Indicator Date hidden'!AH5="x","x",$AG$2-'Indicator Date hidden'!AH5)</f>
        <v>0</v>
      </c>
      <c r="AH4" s="205">
        <f>IF('Indicator Date hidden'!AI5="x","x",$AH$2-'Indicator Date hidden'!AI5)</f>
        <v>0</v>
      </c>
      <c r="AI4" s="205">
        <f>IF('Indicator Date hidden'!AJ5="x","x",$AI$2-'Indicator Date hidden'!AJ5)</f>
        <v>0</v>
      </c>
      <c r="AJ4" s="205" t="str">
        <f>IF('Indicator Date hidden'!AK5="x","x",$AJ$2-'Indicator Date hidden'!AK5)</f>
        <v>x</v>
      </c>
      <c r="AK4" s="205">
        <f>IF('Indicator Date hidden'!AL5="x","x",$AK$2-'Indicator Date hidden'!AL5)</f>
        <v>1</v>
      </c>
      <c r="AL4" s="205">
        <f>IF('Indicator Date hidden'!AM5="x","x",$AL$2-'Indicator Date hidden'!AM5)</f>
        <v>0</v>
      </c>
      <c r="AM4" s="205">
        <f>IF('Indicator Date hidden'!AN5="x","x",$AM$2-'Indicator Date hidden'!AN5)</f>
        <v>0</v>
      </c>
      <c r="AN4" s="205">
        <f>IF('Indicator Date hidden'!AO5="x","x",$AN$2-'Indicator Date hidden'!AO5)</f>
        <v>0</v>
      </c>
      <c r="AO4" s="205">
        <f>IF('Indicator Date hidden'!AP5="x","x",$AO$2-'Indicator Date hidden'!AP5)</f>
        <v>0</v>
      </c>
      <c r="AP4" s="205">
        <f>IF('Indicator Date hidden'!AQ5="x","x",$AP$2-'Indicator Date hidden'!AQ5)</f>
        <v>0</v>
      </c>
      <c r="AQ4" s="205" t="str">
        <f>IF('Indicator Date hidden'!AR5="x","x",$AQ$2-'Indicator Date hidden'!AR5)</f>
        <v>x</v>
      </c>
      <c r="AR4" s="205">
        <f>IF('Indicator Date hidden'!AS5="x","x",$AR$2-'Indicator Date hidden'!AS5)</f>
        <v>0</v>
      </c>
      <c r="AS4" s="205">
        <f>IF('Indicator Date hidden'!AT5="x","x",$AS$2-'Indicator Date hidden'!AT5)</f>
        <v>0</v>
      </c>
      <c r="AT4" s="205">
        <f>IF('Indicator Date hidden'!AU5="x","x",$AT$2-'Indicator Date hidden'!AU5)</f>
        <v>0</v>
      </c>
      <c r="AU4" s="205">
        <f>IF('Indicator Date hidden'!AV5="x","x",$AU$2-'Indicator Date hidden'!AV5)</f>
        <v>2</v>
      </c>
      <c r="AV4" s="205">
        <f>IF('Indicator Date hidden'!AW5="x","x",$AV$2-'Indicator Date hidden'!AW5)</f>
        <v>0</v>
      </c>
      <c r="AW4" s="205">
        <f>IF('Indicator Date hidden'!AX5="x","x",$AW$2-'Indicator Date hidden'!AX5)</f>
        <v>0</v>
      </c>
      <c r="AX4" s="205">
        <f>IF('Indicator Date hidden'!AY5="x","x",$AX$2-'Indicator Date hidden'!AY5)</f>
        <v>0</v>
      </c>
      <c r="AY4" s="205">
        <f>IF('Indicator Date hidden'!AZ5="x","x",$AY$2-'Indicator Date hidden'!AZ5)</f>
        <v>0</v>
      </c>
      <c r="AZ4" s="205">
        <f>IF('Indicator Date hidden'!BA5="x","x",$AZ$2-'Indicator Date hidden'!BA5)</f>
        <v>0</v>
      </c>
      <c r="BA4">
        <f t="shared" si="0"/>
        <v>16</v>
      </c>
      <c r="BB4" s="21">
        <f t="shared" si="1"/>
        <v>0.33333333333333331</v>
      </c>
      <c r="BC4">
        <f t="shared" si="2"/>
        <v>7</v>
      </c>
      <c r="BD4" s="21">
        <f t="shared" si="3"/>
        <v>1.0474837574980447</v>
      </c>
      <c r="BE4" s="274">
        <f t="shared" si="4"/>
        <v>0</v>
      </c>
    </row>
    <row r="5" spans="1:57" x14ac:dyDescent="0.25">
      <c r="A5" t="s">
        <v>7026</v>
      </c>
      <c r="B5" s="205">
        <f>IF('Indicator Date hidden'!C6="x","x",$B$2-'Indicator Date hidden'!C6)</f>
        <v>0</v>
      </c>
      <c r="C5" s="205">
        <f>IF('Indicator Date hidden'!D6="x","x",$C$2-'Indicator Date hidden'!D6)</f>
        <v>0</v>
      </c>
      <c r="D5" s="205">
        <f>IF('Indicator Date hidden'!E6="x","x",$D$2-'Indicator Date hidden'!E6)</f>
        <v>0</v>
      </c>
      <c r="E5" s="205">
        <f>IF('Indicator Date hidden'!F6="x","x",$E$2-'Indicator Date hidden'!F6)</f>
        <v>0</v>
      </c>
      <c r="F5" s="205">
        <f>IF('Indicator Date hidden'!G6="x","x",$F$2-'Indicator Date hidden'!G6)</f>
        <v>0</v>
      </c>
      <c r="G5" s="205">
        <f>IF('Indicator Date hidden'!H6="x","x",$G$2-'Indicator Date hidden'!H6)</f>
        <v>0</v>
      </c>
      <c r="H5" s="205">
        <f>IF('Indicator Date hidden'!I6="x","x",$H$2-'Indicator Date hidden'!I6)</f>
        <v>0</v>
      </c>
      <c r="I5" s="205">
        <f>IF('Indicator Date hidden'!J6="x","x",$I$2-'Indicator Date hidden'!J6)</f>
        <v>0</v>
      </c>
      <c r="J5" s="205">
        <f>IF('Indicator Date hidden'!K6="x","x",$J$2-'Indicator Date hidden'!K6)</f>
        <v>0</v>
      </c>
      <c r="K5" s="205">
        <f>IF('Indicator Date hidden'!L6="x","x",$K$2-'Indicator Date hidden'!L6)</f>
        <v>0</v>
      </c>
      <c r="L5" s="205">
        <f>IF('Indicator Date hidden'!M6="x","x",$L$2-'Indicator Date hidden'!M6)</f>
        <v>0</v>
      </c>
      <c r="M5" s="205">
        <f>IF('Indicator Date hidden'!N6="x","x",$M$2-'Indicator Date hidden'!N6)</f>
        <v>0</v>
      </c>
      <c r="N5" s="205">
        <f>IF('Indicator Date hidden'!O6="x","x",$N$2-'Indicator Date hidden'!O6)</f>
        <v>0</v>
      </c>
      <c r="O5" s="205">
        <f>IF('Indicator Date hidden'!P6="x","x",$O$2-'Indicator Date hidden'!P6)</f>
        <v>0</v>
      </c>
      <c r="P5" s="205">
        <f>IF('Indicator Date hidden'!Q6="x","x",$P$2-'Indicator Date hidden'!Q6)</f>
        <v>0</v>
      </c>
      <c r="Q5" s="205" t="str">
        <f>IF('Indicator Date hidden'!R6="x","x",$Q$2-'Indicator Date hidden'!R6)</f>
        <v>x</v>
      </c>
      <c r="R5" s="205">
        <f>IF('Indicator Date hidden'!S6="x","x",$R$2-'Indicator Date hidden'!S6)</f>
        <v>0</v>
      </c>
      <c r="S5" s="205">
        <f>IF('Indicator Date hidden'!T6="x","x",$S$2-'Indicator Date hidden'!T6)</f>
        <v>0</v>
      </c>
      <c r="T5" s="205">
        <f>IF('Indicator Date hidden'!U6="x","x",$T$2-'Indicator Date hidden'!U6)</f>
        <v>0</v>
      </c>
      <c r="U5" s="205">
        <f>IF('Indicator Date hidden'!V6="x","x",$U$2-'Indicator Date hidden'!V6)</f>
        <v>0</v>
      </c>
      <c r="V5" s="205">
        <f>IF('Indicator Date hidden'!W6="x","x",$V$2-'Indicator Date hidden'!W6)</f>
        <v>0</v>
      </c>
      <c r="W5" s="205">
        <f>IF('Indicator Date hidden'!X6="x","x",$W$2-'Indicator Date hidden'!X6)</f>
        <v>2</v>
      </c>
      <c r="X5" s="205">
        <f>IF('Indicator Date hidden'!Y6="x","x",$X$2-'Indicator Date hidden'!Y6)</f>
        <v>4</v>
      </c>
      <c r="Y5" s="205">
        <f>IF('Indicator Date hidden'!Z6="x","x",$Y$2-'Indicator Date hidden'!Z6)</f>
        <v>0</v>
      </c>
      <c r="Z5" s="205">
        <f>IF('Indicator Date hidden'!AA6="x","x",$Z$2-'Indicator Date hidden'!AA6)</f>
        <v>0</v>
      </c>
      <c r="AA5" s="205">
        <f>IF('Indicator Date hidden'!AB6="x","x",$AA$2-'Indicator Date hidden'!AB6)</f>
        <v>0</v>
      </c>
      <c r="AB5" s="205">
        <f>IF('Indicator Date hidden'!AC6="x","x",$AB$2-'Indicator Date hidden'!AC6)</f>
        <v>0</v>
      </c>
      <c r="AC5" s="205">
        <f>IF('Indicator Date hidden'!AD6="x","x",$AC$2-'Indicator Date hidden'!AD6)</f>
        <v>0</v>
      </c>
      <c r="AD5" s="205">
        <f>IF('Indicator Date hidden'!AE6="x","x",$AD$2-'Indicator Date hidden'!AE6)</f>
        <v>0</v>
      </c>
      <c r="AE5" s="205">
        <f>IF('Indicator Date hidden'!AF6="x","x",$AE$2-'Indicator Date hidden'!AF6)</f>
        <v>0</v>
      </c>
      <c r="AF5" s="205" t="str">
        <f>IF('Indicator Date hidden'!AG6="x","x",$AF$2-'Indicator Date hidden'!AG6)</f>
        <v>x</v>
      </c>
      <c r="AG5" s="205">
        <f>IF('Indicator Date hidden'!AH6="x","x",$AG$2-'Indicator Date hidden'!AH6)</f>
        <v>0</v>
      </c>
      <c r="AH5" s="205">
        <f>IF('Indicator Date hidden'!AI6="x","x",$AH$2-'Indicator Date hidden'!AI6)</f>
        <v>0</v>
      </c>
      <c r="AI5" s="205">
        <f>IF('Indicator Date hidden'!AJ6="x","x",$AI$2-'Indicator Date hidden'!AJ6)</f>
        <v>0</v>
      </c>
      <c r="AJ5" s="205">
        <f>IF('Indicator Date hidden'!AK6="x","x",$AJ$2-'Indicator Date hidden'!AK6)</f>
        <v>1</v>
      </c>
      <c r="AK5" s="205">
        <f>IF('Indicator Date hidden'!AL6="x","x",$AK$2-'Indicator Date hidden'!AL6)</f>
        <v>1</v>
      </c>
      <c r="AL5" s="205">
        <f>IF('Indicator Date hidden'!AM6="x","x",$AL$2-'Indicator Date hidden'!AM6)</f>
        <v>0</v>
      </c>
      <c r="AM5" s="205">
        <f>IF('Indicator Date hidden'!AN6="x","x",$AM$2-'Indicator Date hidden'!AN6)</f>
        <v>0</v>
      </c>
      <c r="AN5" s="205">
        <f>IF('Indicator Date hidden'!AO6="x","x",$AN$2-'Indicator Date hidden'!AO6)</f>
        <v>0</v>
      </c>
      <c r="AO5" s="205">
        <f>IF('Indicator Date hidden'!AP6="x","x",$AO$2-'Indicator Date hidden'!AP6)</f>
        <v>0</v>
      </c>
      <c r="AP5" s="205">
        <f>IF('Indicator Date hidden'!AQ6="x","x",$AP$2-'Indicator Date hidden'!AQ6)</f>
        <v>0</v>
      </c>
      <c r="AQ5" s="205">
        <f>IF('Indicator Date hidden'!AR6="x","x",$AQ$2-'Indicator Date hidden'!AR6)</f>
        <v>4</v>
      </c>
      <c r="AR5" s="205">
        <f>IF('Indicator Date hidden'!AS6="x","x",$AR$2-'Indicator Date hidden'!AS6)</f>
        <v>0</v>
      </c>
      <c r="AS5" s="205">
        <f>IF('Indicator Date hidden'!AT6="x","x",$AS$2-'Indicator Date hidden'!AT6)</f>
        <v>0</v>
      </c>
      <c r="AT5" s="205">
        <f>IF('Indicator Date hidden'!AU6="x","x",$AT$2-'Indicator Date hidden'!AU6)</f>
        <v>0</v>
      </c>
      <c r="AU5" s="205">
        <f>IF('Indicator Date hidden'!AV6="x","x",$AU$2-'Indicator Date hidden'!AV6)</f>
        <v>8</v>
      </c>
      <c r="AV5" s="205">
        <f>IF('Indicator Date hidden'!AW6="x","x",$AV$2-'Indicator Date hidden'!AW6)</f>
        <v>0</v>
      </c>
      <c r="AW5" s="205">
        <f>IF('Indicator Date hidden'!AX6="x","x",$AW$2-'Indicator Date hidden'!AX6)</f>
        <v>0</v>
      </c>
      <c r="AX5" s="205">
        <f>IF('Indicator Date hidden'!AY6="x","x",$AX$2-'Indicator Date hidden'!AY6)</f>
        <v>0</v>
      </c>
      <c r="AY5" s="205">
        <f>IF('Indicator Date hidden'!AZ6="x","x",$AY$2-'Indicator Date hidden'!AZ6)</f>
        <v>0</v>
      </c>
      <c r="AZ5" s="205">
        <f>IF('Indicator Date hidden'!BA6="x","x",$AZ$2-'Indicator Date hidden'!BA6)</f>
        <v>0</v>
      </c>
      <c r="BA5">
        <f t="shared" si="0"/>
        <v>20</v>
      </c>
      <c r="BB5" s="21">
        <f t="shared" si="1"/>
        <v>0.40816326530612246</v>
      </c>
      <c r="BC5">
        <f t="shared" si="2"/>
        <v>6</v>
      </c>
      <c r="BD5" s="21">
        <f t="shared" si="3"/>
        <v>1.3838480414828314</v>
      </c>
      <c r="BE5" s="274">
        <f t="shared" si="4"/>
        <v>0</v>
      </c>
    </row>
    <row r="6" spans="1:57" x14ac:dyDescent="0.25">
      <c r="A6" t="s">
        <v>6946</v>
      </c>
      <c r="B6" s="205">
        <f>IF('Indicator Date hidden'!C7="x","x",$B$2-'Indicator Date hidden'!C7)</f>
        <v>0</v>
      </c>
      <c r="C6" s="205">
        <f>IF('Indicator Date hidden'!D7="x","x",$C$2-'Indicator Date hidden'!D7)</f>
        <v>0</v>
      </c>
      <c r="D6" s="205">
        <f>IF('Indicator Date hidden'!E7="x","x",$D$2-'Indicator Date hidden'!E7)</f>
        <v>0</v>
      </c>
      <c r="E6" s="205">
        <f>IF('Indicator Date hidden'!F7="x","x",$E$2-'Indicator Date hidden'!F7)</f>
        <v>0</v>
      </c>
      <c r="F6" s="205">
        <f>IF('Indicator Date hidden'!G7="x","x",$F$2-'Indicator Date hidden'!G7)</f>
        <v>0</v>
      </c>
      <c r="G6" s="205">
        <f>IF('Indicator Date hidden'!H7="x","x",$G$2-'Indicator Date hidden'!H7)</f>
        <v>0</v>
      </c>
      <c r="H6" s="205">
        <f>IF('Indicator Date hidden'!I7="x","x",$H$2-'Indicator Date hidden'!I7)</f>
        <v>0</v>
      </c>
      <c r="I6" s="205">
        <f>IF('Indicator Date hidden'!J7="x","x",$I$2-'Indicator Date hidden'!J7)</f>
        <v>0</v>
      </c>
      <c r="J6" s="205">
        <f>IF('Indicator Date hidden'!K7="x","x",$J$2-'Indicator Date hidden'!K7)</f>
        <v>0</v>
      </c>
      <c r="K6" s="205">
        <f>IF('Indicator Date hidden'!L7="x","x",$K$2-'Indicator Date hidden'!L7)</f>
        <v>0</v>
      </c>
      <c r="L6" s="205">
        <f>IF('Indicator Date hidden'!M7="x","x",$L$2-'Indicator Date hidden'!M7)</f>
        <v>0</v>
      </c>
      <c r="M6" s="205">
        <f>IF('Indicator Date hidden'!N7="x","x",$M$2-'Indicator Date hidden'!N7)</f>
        <v>0</v>
      </c>
      <c r="N6" s="205">
        <f>IF('Indicator Date hidden'!O7="x","x",$N$2-'Indicator Date hidden'!O7)</f>
        <v>0</v>
      </c>
      <c r="O6" s="205">
        <f>IF('Indicator Date hidden'!P7="x","x",$O$2-'Indicator Date hidden'!P7)</f>
        <v>0</v>
      </c>
      <c r="P6" s="205">
        <f>IF('Indicator Date hidden'!Q7="x","x",$P$2-'Indicator Date hidden'!Q7)</f>
        <v>0</v>
      </c>
      <c r="Q6" s="205" t="str">
        <f>IF('Indicator Date hidden'!R7="x","x",$Q$2-'Indicator Date hidden'!R7)</f>
        <v>x</v>
      </c>
      <c r="R6" s="205">
        <f>IF('Indicator Date hidden'!S7="x","x",$R$2-'Indicator Date hidden'!S7)</f>
        <v>0</v>
      </c>
      <c r="S6" s="205">
        <f>IF('Indicator Date hidden'!T7="x","x",$S$2-'Indicator Date hidden'!T7)</f>
        <v>0</v>
      </c>
      <c r="T6" s="205">
        <f>IF('Indicator Date hidden'!U7="x","x",$T$2-'Indicator Date hidden'!U7)</f>
        <v>0</v>
      </c>
      <c r="U6" s="205">
        <f>IF('Indicator Date hidden'!V7="x","x",$U$2-'Indicator Date hidden'!V7)</f>
        <v>0</v>
      </c>
      <c r="V6" s="205">
        <f>IF('Indicator Date hidden'!W7="x","x",$V$2-'Indicator Date hidden'!W7)</f>
        <v>0</v>
      </c>
      <c r="W6" s="205">
        <f>IF('Indicator Date hidden'!X7="x","x",$W$2-'Indicator Date hidden'!X7)</f>
        <v>7</v>
      </c>
      <c r="X6" s="205">
        <f>IF('Indicator Date hidden'!Y7="x","x",$X$2-'Indicator Date hidden'!Y7)</f>
        <v>5</v>
      </c>
      <c r="Y6" s="205">
        <f>IF('Indicator Date hidden'!Z7="x","x",$Y$2-'Indicator Date hidden'!Z7)</f>
        <v>0</v>
      </c>
      <c r="Z6" s="205">
        <f>IF('Indicator Date hidden'!AA7="x","x",$Z$2-'Indicator Date hidden'!AA7)</f>
        <v>0</v>
      </c>
      <c r="AA6" s="205">
        <f>IF('Indicator Date hidden'!AB7="x","x",$AA$2-'Indicator Date hidden'!AB7)</f>
        <v>0</v>
      </c>
      <c r="AB6" s="205">
        <f>IF('Indicator Date hidden'!AC7="x","x",$AB$2-'Indicator Date hidden'!AC7)</f>
        <v>0</v>
      </c>
      <c r="AC6" s="205">
        <f>IF('Indicator Date hidden'!AD7="x","x",$AC$2-'Indicator Date hidden'!AD7)</f>
        <v>0</v>
      </c>
      <c r="AD6" s="205">
        <f>IF('Indicator Date hidden'!AE7="x","x",$AD$2-'Indicator Date hidden'!AE7)</f>
        <v>0</v>
      </c>
      <c r="AE6" s="205" t="str">
        <f>IF('Indicator Date hidden'!AF7="x","x",$AE$2-'Indicator Date hidden'!AF7)</f>
        <v>x</v>
      </c>
      <c r="AF6" s="205">
        <f>IF('Indicator Date hidden'!AG7="x","x",$AF$2-'Indicator Date hidden'!AG7)</f>
        <v>5</v>
      </c>
      <c r="AG6" s="205">
        <f>IF('Indicator Date hidden'!AH7="x","x",$AG$2-'Indicator Date hidden'!AH7)</f>
        <v>0</v>
      </c>
      <c r="AH6" s="205">
        <f>IF('Indicator Date hidden'!AI7="x","x",$AH$2-'Indicator Date hidden'!AI7)</f>
        <v>0</v>
      </c>
      <c r="AI6" s="205">
        <f>IF('Indicator Date hidden'!AJ7="x","x",$AI$2-'Indicator Date hidden'!AJ7)</f>
        <v>0</v>
      </c>
      <c r="AJ6" s="205" t="str">
        <f>IF('Indicator Date hidden'!AK7="x","x",$AJ$2-'Indicator Date hidden'!AK7)</f>
        <v>x</v>
      </c>
      <c r="AK6" s="205">
        <f>IF('Indicator Date hidden'!AL7="x","x",$AK$2-'Indicator Date hidden'!AL7)</f>
        <v>1</v>
      </c>
      <c r="AL6" s="205">
        <f>IF('Indicator Date hidden'!AM7="x","x",$AL$2-'Indicator Date hidden'!AM7)</f>
        <v>0</v>
      </c>
      <c r="AM6" s="205">
        <f>IF('Indicator Date hidden'!AN7="x","x",$AM$2-'Indicator Date hidden'!AN7)</f>
        <v>0</v>
      </c>
      <c r="AN6" s="205">
        <f>IF('Indicator Date hidden'!AO7="x","x",$AN$2-'Indicator Date hidden'!AO7)</f>
        <v>0</v>
      </c>
      <c r="AO6" s="205">
        <f>IF('Indicator Date hidden'!AP7="x","x",$AO$2-'Indicator Date hidden'!AP7)</f>
        <v>1</v>
      </c>
      <c r="AP6" s="205">
        <f>IF('Indicator Date hidden'!AQ7="x","x",$AP$2-'Indicator Date hidden'!AQ7)</f>
        <v>1</v>
      </c>
      <c r="AQ6" s="205">
        <f>IF('Indicator Date hidden'!AR7="x","x",$AQ$2-'Indicator Date hidden'!AR7)</f>
        <v>8</v>
      </c>
      <c r="AR6" s="205">
        <f>IF('Indicator Date hidden'!AS7="x","x",$AR$2-'Indicator Date hidden'!AS7)</f>
        <v>0</v>
      </c>
      <c r="AS6" s="205">
        <f>IF('Indicator Date hidden'!AT7="x","x",$AS$2-'Indicator Date hidden'!AT7)</f>
        <v>0</v>
      </c>
      <c r="AT6" s="205">
        <f>IF('Indicator Date hidden'!AU7="x","x",$AT$2-'Indicator Date hidden'!AU7)</f>
        <v>0</v>
      </c>
      <c r="AU6" s="205">
        <f>IF('Indicator Date hidden'!AV7="x","x",$AU$2-'Indicator Date hidden'!AV7)</f>
        <v>1</v>
      </c>
      <c r="AV6" s="205">
        <f>IF('Indicator Date hidden'!AW7="x","x",$AV$2-'Indicator Date hidden'!AW7)</f>
        <v>0</v>
      </c>
      <c r="AW6" s="205">
        <f>IF('Indicator Date hidden'!AX7="x","x",$AW$2-'Indicator Date hidden'!AX7)</f>
        <v>0</v>
      </c>
      <c r="AX6" s="205">
        <f>IF('Indicator Date hidden'!AY7="x","x",$AX$2-'Indicator Date hidden'!AY7)</f>
        <v>0</v>
      </c>
      <c r="AY6" s="205">
        <f>IF('Indicator Date hidden'!AZ7="x","x",$AY$2-'Indicator Date hidden'!AZ7)</f>
        <v>0</v>
      </c>
      <c r="AZ6" s="205">
        <f>IF('Indicator Date hidden'!BA7="x","x",$AZ$2-'Indicator Date hidden'!BA7)</f>
        <v>0</v>
      </c>
      <c r="BA6">
        <f t="shared" si="0"/>
        <v>29</v>
      </c>
      <c r="BB6" s="21">
        <f t="shared" si="1"/>
        <v>0.60416666666666663</v>
      </c>
      <c r="BC6">
        <f t="shared" si="2"/>
        <v>8</v>
      </c>
      <c r="BD6" s="21">
        <f t="shared" si="3"/>
        <v>1.7646952443851476</v>
      </c>
      <c r="BE6" s="274">
        <f t="shared" si="4"/>
        <v>0</v>
      </c>
    </row>
    <row r="7" spans="1:57" x14ac:dyDescent="0.25">
      <c r="A7" t="s">
        <v>6955</v>
      </c>
      <c r="B7" s="205">
        <f>IF('Indicator Date hidden'!C8="x","x",$B$2-'Indicator Date hidden'!C8)</f>
        <v>0</v>
      </c>
      <c r="C7" s="205">
        <f>IF('Indicator Date hidden'!D8="x","x",$C$2-'Indicator Date hidden'!D8)</f>
        <v>0</v>
      </c>
      <c r="D7" s="205">
        <f>IF('Indicator Date hidden'!E8="x","x",$D$2-'Indicator Date hidden'!E8)</f>
        <v>0</v>
      </c>
      <c r="E7" s="205">
        <f>IF('Indicator Date hidden'!F8="x","x",$E$2-'Indicator Date hidden'!F8)</f>
        <v>0</v>
      </c>
      <c r="F7" s="205">
        <f>IF('Indicator Date hidden'!G8="x","x",$F$2-'Indicator Date hidden'!G8)</f>
        <v>0</v>
      </c>
      <c r="G7" s="205">
        <f>IF('Indicator Date hidden'!H8="x","x",$G$2-'Indicator Date hidden'!H8)</f>
        <v>0</v>
      </c>
      <c r="H7" s="205">
        <f>IF('Indicator Date hidden'!I8="x","x",$H$2-'Indicator Date hidden'!I8)</f>
        <v>0</v>
      </c>
      <c r="I7" s="205">
        <f>IF('Indicator Date hidden'!J8="x","x",$I$2-'Indicator Date hidden'!J8)</f>
        <v>0</v>
      </c>
      <c r="J7" s="205">
        <f>IF('Indicator Date hidden'!K8="x","x",$J$2-'Indicator Date hidden'!K8)</f>
        <v>0</v>
      </c>
      <c r="K7" s="205">
        <f>IF('Indicator Date hidden'!L8="x","x",$K$2-'Indicator Date hidden'!L8)</f>
        <v>0</v>
      </c>
      <c r="L7" s="205">
        <f>IF('Indicator Date hidden'!M8="x","x",$L$2-'Indicator Date hidden'!M8)</f>
        <v>0</v>
      </c>
      <c r="M7" s="205">
        <f>IF('Indicator Date hidden'!N8="x","x",$M$2-'Indicator Date hidden'!N8)</f>
        <v>0</v>
      </c>
      <c r="N7" s="205">
        <f>IF('Indicator Date hidden'!O8="x","x",$N$2-'Indicator Date hidden'!O8)</f>
        <v>0</v>
      </c>
      <c r="O7" s="205">
        <f>IF('Indicator Date hidden'!P8="x","x",$O$2-'Indicator Date hidden'!P8)</f>
        <v>0</v>
      </c>
      <c r="P7" s="205">
        <f>IF('Indicator Date hidden'!Q8="x","x",$P$2-'Indicator Date hidden'!Q8)</f>
        <v>0</v>
      </c>
      <c r="Q7" s="205" t="str">
        <f>IF('Indicator Date hidden'!R8="x","x",$Q$2-'Indicator Date hidden'!R8)</f>
        <v>x</v>
      </c>
      <c r="R7" s="205">
        <f>IF('Indicator Date hidden'!S8="x","x",$R$2-'Indicator Date hidden'!S8)</f>
        <v>0</v>
      </c>
      <c r="S7" s="205">
        <f>IF('Indicator Date hidden'!T8="x","x",$S$2-'Indicator Date hidden'!T8)</f>
        <v>0</v>
      </c>
      <c r="T7" s="205">
        <f>IF('Indicator Date hidden'!U8="x","x",$T$2-'Indicator Date hidden'!U8)</f>
        <v>0</v>
      </c>
      <c r="U7" s="205">
        <f>IF('Indicator Date hidden'!V8="x","x",$U$2-'Indicator Date hidden'!V8)</f>
        <v>0</v>
      </c>
      <c r="V7" s="205">
        <f>IF('Indicator Date hidden'!W8="x","x",$V$2-'Indicator Date hidden'!W8)</f>
        <v>0</v>
      </c>
      <c r="W7" s="205" t="str">
        <f>IF('Indicator Date hidden'!X8="x","x",$W$2-'Indicator Date hidden'!X8)</f>
        <v>x</v>
      </c>
      <c r="X7" s="205" t="str">
        <f>IF('Indicator Date hidden'!Y8="x","x",$X$2-'Indicator Date hidden'!Y8)</f>
        <v>x</v>
      </c>
      <c r="Y7" s="205">
        <f>IF('Indicator Date hidden'!Z8="x","x",$Y$2-'Indicator Date hidden'!Z8)</f>
        <v>0</v>
      </c>
      <c r="Z7" s="205">
        <f>IF('Indicator Date hidden'!AA8="x","x",$Z$2-'Indicator Date hidden'!AA8)</f>
        <v>0</v>
      </c>
      <c r="AA7" s="205" t="str">
        <f>IF('Indicator Date hidden'!AB8="x","x",$AA$2-'Indicator Date hidden'!AB8)</f>
        <v>x</v>
      </c>
      <c r="AB7" s="205">
        <f>IF('Indicator Date hidden'!AC8="x","x",$AB$2-'Indicator Date hidden'!AC8)</f>
        <v>0</v>
      </c>
      <c r="AC7" s="205">
        <f>IF('Indicator Date hidden'!AD8="x","x",$AC$2-'Indicator Date hidden'!AD8)</f>
        <v>0</v>
      </c>
      <c r="AD7" s="205" t="str">
        <f>IF('Indicator Date hidden'!AE8="x","x",$AD$2-'Indicator Date hidden'!AE8)</f>
        <v>x</v>
      </c>
      <c r="AE7" s="205" t="str">
        <f>IF('Indicator Date hidden'!AF8="x","x",$AE$2-'Indicator Date hidden'!AF8)</f>
        <v>x</v>
      </c>
      <c r="AF7" s="205" t="str">
        <f>IF('Indicator Date hidden'!AG8="x","x",$AF$2-'Indicator Date hidden'!AG8)</f>
        <v>x</v>
      </c>
      <c r="AG7" s="205">
        <f>IF('Indicator Date hidden'!AH8="x","x",$AG$2-'Indicator Date hidden'!AH8)</f>
        <v>0</v>
      </c>
      <c r="AH7" s="205">
        <f>IF('Indicator Date hidden'!AI8="x","x",$AH$2-'Indicator Date hidden'!AI8)</f>
        <v>0</v>
      </c>
      <c r="AI7" s="205">
        <f>IF('Indicator Date hidden'!AJ8="x","x",$AI$2-'Indicator Date hidden'!AJ8)</f>
        <v>0</v>
      </c>
      <c r="AJ7" s="205" t="str">
        <f>IF('Indicator Date hidden'!AK8="x","x",$AJ$2-'Indicator Date hidden'!AK8)</f>
        <v>x</v>
      </c>
      <c r="AK7" s="205">
        <f>IF('Indicator Date hidden'!AL8="x","x",$AK$2-'Indicator Date hidden'!AL8)</f>
        <v>1</v>
      </c>
      <c r="AL7" s="205">
        <f>IF('Indicator Date hidden'!AM8="x","x",$AL$2-'Indicator Date hidden'!AM8)</f>
        <v>0</v>
      </c>
      <c r="AM7" s="205">
        <f>IF('Indicator Date hidden'!AN8="x","x",$AM$2-'Indicator Date hidden'!AN8)</f>
        <v>0</v>
      </c>
      <c r="AN7" s="205">
        <f>IF('Indicator Date hidden'!AO8="x","x",$AN$2-'Indicator Date hidden'!AO8)</f>
        <v>0</v>
      </c>
      <c r="AO7" s="205">
        <f>IF('Indicator Date hidden'!AP8="x","x",$AO$2-'Indicator Date hidden'!AP8)</f>
        <v>0</v>
      </c>
      <c r="AP7" s="205" t="str">
        <f>IF('Indicator Date hidden'!AQ8="x","x",$AP$2-'Indicator Date hidden'!AQ8)</f>
        <v>x</v>
      </c>
      <c r="AQ7" s="205">
        <f>IF('Indicator Date hidden'!AR8="x","x",$AQ$2-'Indicator Date hidden'!AR8)</f>
        <v>6</v>
      </c>
      <c r="AR7" s="205">
        <f>IF('Indicator Date hidden'!AS8="x","x",$AR$2-'Indicator Date hidden'!AS8)</f>
        <v>0</v>
      </c>
      <c r="AS7" s="205" t="str">
        <f>IF('Indicator Date hidden'!AT8="x","x",$AS$2-'Indicator Date hidden'!AT8)</f>
        <v>x</v>
      </c>
      <c r="AT7" s="205">
        <f>IF('Indicator Date hidden'!AU8="x","x",$AT$2-'Indicator Date hidden'!AU8)</f>
        <v>0</v>
      </c>
      <c r="AU7" s="205">
        <f>IF('Indicator Date hidden'!AV8="x","x",$AU$2-'Indicator Date hidden'!AV8)</f>
        <v>1</v>
      </c>
      <c r="AV7" s="205">
        <f>IF('Indicator Date hidden'!AW8="x","x",$AV$2-'Indicator Date hidden'!AW8)</f>
        <v>0</v>
      </c>
      <c r="AW7" s="205">
        <f>IF('Indicator Date hidden'!AX8="x","x",$AW$2-'Indicator Date hidden'!AX8)</f>
        <v>0</v>
      </c>
      <c r="AX7" s="205">
        <f>IF('Indicator Date hidden'!AY8="x","x",$AX$2-'Indicator Date hidden'!AY8)</f>
        <v>0</v>
      </c>
      <c r="AY7" s="205">
        <f>IF('Indicator Date hidden'!AZ8="x","x",$AY$2-'Indicator Date hidden'!AZ8)</f>
        <v>4</v>
      </c>
      <c r="AZ7" s="205">
        <f>IF('Indicator Date hidden'!BA8="x","x",$AZ$2-'Indicator Date hidden'!BA8)</f>
        <v>0</v>
      </c>
      <c r="BA7">
        <f t="shared" si="0"/>
        <v>12</v>
      </c>
      <c r="BB7" s="21">
        <f t="shared" si="1"/>
        <v>0.29268292682926828</v>
      </c>
      <c r="BC7">
        <f t="shared" si="2"/>
        <v>4</v>
      </c>
      <c r="BD7" s="21">
        <f t="shared" si="3"/>
        <v>1.1096890893733977</v>
      </c>
      <c r="BE7" s="274">
        <f t="shared" si="4"/>
        <v>0</v>
      </c>
    </row>
    <row r="8" spans="1:57" x14ac:dyDescent="0.25">
      <c r="A8" t="s">
        <v>6952</v>
      </c>
      <c r="B8" s="205">
        <f>IF('Indicator Date hidden'!C9="x","x",$B$2-'Indicator Date hidden'!C9)</f>
        <v>0</v>
      </c>
      <c r="C8" s="205">
        <f>IF('Indicator Date hidden'!D9="x","x",$C$2-'Indicator Date hidden'!D9)</f>
        <v>0</v>
      </c>
      <c r="D8" s="205">
        <f>IF('Indicator Date hidden'!E9="x","x",$D$2-'Indicator Date hidden'!E9)</f>
        <v>0</v>
      </c>
      <c r="E8" s="205">
        <f>IF('Indicator Date hidden'!F9="x","x",$E$2-'Indicator Date hidden'!F9)</f>
        <v>0</v>
      </c>
      <c r="F8" s="205">
        <f>IF('Indicator Date hidden'!G9="x","x",$F$2-'Indicator Date hidden'!G9)</f>
        <v>0</v>
      </c>
      <c r="G8" s="205">
        <f>IF('Indicator Date hidden'!H9="x","x",$G$2-'Indicator Date hidden'!H9)</f>
        <v>0</v>
      </c>
      <c r="H8" s="205">
        <f>IF('Indicator Date hidden'!I9="x","x",$H$2-'Indicator Date hidden'!I9)</f>
        <v>0</v>
      </c>
      <c r="I8" s="205">
        <f>IF('Indicator Date hidden'!J9="x","x",$I$2-'Indicator Date hidden'!J9)</f>
        <v>0</v>
      </c>
      <c r="J8" s="205">
        <f>IF('Indicator Date hidden'!K9="x","x",$J$2-'Indicator Date hidden'!K9)</f>
        <v>0</v>
      </c>
      <c r="K8" s="205">
        <f>IF('Indicator Date hidden'!L9="x","x",$K$2-'Indicator Date hidden'!L9)</f>
        <v>0</v>
      </c>
      <c r="L8" s="205">
        <f>IF('Indicator Date hidden'!M9="x","x",$L$2-'Indicator Date hidden'!M9)</f>
        <v>0</v>
      </c>
      <c r="M8" s="205">
        <f>IF('Indicator Date hidden'!N9="x","x",$M$2-'Indicator Date hidden'!N9)</f>
        <v>0</v>
      </c>
      <c r="N8" s="205">
        <f>IF('Indicator Date hidden'!O9="x","x",$N$2-'Indicator Date hidden'!O9)</f>
        <v>0</v>
      </c>
      <c r="O8" s="205">
        <f>IF('Indicator Date hidden'!P9="x","x",$O$2-'Indicator Date hidden'!P9)</f>
        <v>0</v>
      </c>
      <c r="P8" s="205">
        <f>IF('Indicator Date hidden'!Q9="x","x",$P$2-'Indicator Date hidden'!Q9)</f>
        <v>0</v>
      </c>
      <c r="Q8" s="205">
        <f>IF('Indicator Date hidden'!R9="x","x",$Q$2-'Indicator Date hidden'!R9)</f>
        <v>9</v>
      </c>
      <c r="R8" s="205">
        <f>IF('Indicator Date hidden'!S9="x","x",$R$2-'Indicator Date hidden'!S9)</f>
        <v>0</v>
      </c>
      <c r="S8" s="205">
        <f>IF('Indicator Date hidden'!T9="x","x",$S$2-'Indicator Date hidden'!T9)</f>
        <v>0</v>
      </c>
      <c r="T8" s="205">
        <f>IF('Indicator Date hidden'!U9="x","x",$T$2-'Indicator Date hidden'!U9)</f>
        <v>0</v>
      </c>
      <c r="U8" s="205">
        <f>IF('Indicator Date hidden'!V9="x","x",$U$2-'Indicator Date hidden'!V9)</f>
        <v>0</v>
      </c>
      <c r="V8" s="205">
        <f>IF('Indicator Date hidden'!W9="x","x",$V$2-'Indicator Date hidden'!W9)</f>
        <v>0</v>
      </c>
      <c r="W8" s="205">
        <f>IF('Indicator Date hidden'!X9="x","x",$W$2-'Indicator Date hidden'!X9)</f>
        <v>9</v>
      </c>
      <c r="X8" s="205">
        <f>IF('Indicator Date hidden'!Y9="x","x",$X$2-'Indicator Date hidden'!Y9)</f>
        <v>1</v>
      </c>
      <c r="Y8" s="205">
        <f>IF('Indicator Date hidden'!Z9="x","x",$Y$2-'Indicator Date hidden'!Z9)</f>
        <v>0</v>
      </c>
      <c r="Z8" s="205">
        <f>IF('Indicator Date hidden'!AA9="x","x",$Z$2-'Indicator Date hidden'!AA9)</f>
        <v>0</v>
      </c>
      <c r="AA8" s="205">
        <f>IF('Indicator Date hidden'!AB9="x","x",$AA$2-'Indicator Date hidden'!AB9)</f>
        <v>0</v>
      </c>
      <c r="AB8" s="205">
        <f>IF('Indicator Date hidden'!AC9="x","x",$AB$2-'Indicator Date hidden'!AC9)</f>
        <v>0</v>
      </c>
      <c r="AC8" s="205">
        <f>IF('Indicator Date hidden'!AD9="x","x",$AC$2-'Indicator Date hidden'!AD9)</f>
        <v>0</v>
      </c>
      <c r="AD8" s="205" t="str">
        <f>IF('Indicator Date hidden'!AE9="x","x",$AD$2-'Indicator Date hidden'!AE9)</f>
        <v>x</v>
      </c>
      <c r="AE8" s="205">
        <f>IF('Indicator Date hidden'!AF9="x","x",$AE$2-'Indicator Date hidden'!AF9)</f>
        <v>0</v>
      </c>
      <c r="AF8" s="205">
        <f>IF('Indicator Date hidden'!AG9="x","x",$AF$2-'Indicator Date hidden'!AG9)</f>
        <v>0</v>
      </c>
      <c r="AG8" s="205">
        <f>IF('Indicator Date hidden'!AH9="x","x",$AG$2-'Indicator Date hidden'!AH9)</f>
        <v>0</v>
      </c>
      <c r="AH8" s="205">
        <f>IF('Indicator Date hidden'!AI9="x","x",$AH$2-'Indicator Date hidden'!AI9)</f>
        <v>0</v>
      </c>
      <c r="AI8" s="205">
        <f>IF('Indicator Date hidden'!AJ9="x","x",$AI$2-'Indicator Date hidden'!AJ9)</f>
        <v>0</v>
      </c>
      <c r="AJ8" s="205" t="str">
        <f>IF('Indicator Date hidden'!AK9="x","x",$AJ$2-'Indicator Date hidden'!AK9)</f>
        <v>x</v>
      </c>
      <c r="AK8" s="205">
        <f>IF('Indicator Date hidden'!AL9="x","x",$AK$2-'Indicator Date hidden'!AL9)</f>
        <v>1</v>
      </c>
      <c r="AL8" s="205">
        <f>IF('Indicator Date hidden'!AM9="x","x",$AL$2-'Indicator Date hidden'!AM9)</f>
        <v>0</v>
      </c>
      <c r="AM8" s="205">
        <f>IF('Indicator Date hidden'!AN9="x","x",$AM$2-'Indicator Date hidden'!AN9)</f>
        <v>0</v>
      </c>
      <c r="AN8" s="205">
        <f>IF('Indicator Date hidden'!AO9="x","x",$AN$2-'Indicator Date hidden'!AO9)</f>
        <v>0</v>
      </c>
      <c r="AO8" s="205" t="str">
        <f>IF('Indicator Date hidden'!AP9="x","x",$AO$2-'Indicator Date hidden'!AP9)</f>
        <v>x</v>
      </c>
      <c r="AP8" s="205" t="str">
        <f>IF('Indicator Date hidden'!AQ9="x","x",$AP$2-'Indicator Date hidden'!AQ9)</f>
        <v>x</v>
      </c>
      <c r="AQ8" s="205">
        <f>IF('Indicator Date hidden'!AR9="x","x",$AQ$2-'Indicator Date hidden'!AR9)</f>
        <v>0</v>
      </c>
      <c r="AR8" s="205">
        <f>IF('Indicator Date hidden'!AS9="x","x",$AR$2-'Indicator Date hidden'!AS9)</f>
        <v>0</v>
      </c>
      <c r="AS8" s="205">
        <f>IF('Indicator Date hidden'!AT9="x","x",$AS$2-'Indicator Date hidden'!AT9)</f>
        <v>0</v>
      </c>
      <c r="AT8" s="205">
        <f>IF('Indicator Date hidden'!AU9="x","x",$AT$2-'Indicator Date hidden'!AU9)</f>
        <v>0</v>
      </c>
      <c r="AU8" s="205">
        <f>IF('Indicator Date hidden'!AV9="x","x",$AU$2-'Indicator Date hidden'!AV9)</f>
        <v>1</v>
      </c>
      <c r="AV8" s="205">
        <f>IF('Indicator Date hidden'!AW9="x","x",$AV$2-'Indicator Date hidden'!AW9)</f>
        <v>0</v>
      </c>
      <c r="AW8" s="205">
        <f>IF('Indicator Date hidden'!AX9="x","x",$AW$2-'Indicator Date hidden'!AX9)</f>
        <v>0</v>
      </c>
      <c r="AX8" s="205">
        <f>IF('Indicator Date hidden'!AY9="x","x",$AX$2-'Indicator Date hidden'!AY9)</f>
        <v>0</v>
      </c>
      <c r="AY8" s="205">
        <f>IF('Indicator Date hidden'!AZ9="x","x",$AY$2-'Indicator Date hidden'!AZ9)</f>
        <v>0</v>
      </c>
      <c r="AZ8" s="205">
        <f>IF('Indicator Date hidden'!BA9="x","x",$AZ$2-'Indicator Date hidden'!BA9)</f>
        <v>0</v>
      </c>
      <c r="BA8">
        <f t="shared" si="0"/>
        <v>21</v>
      </c>
      <c r="BB8" s="21">
        <f t="shared" si="1"/>
        <v>0.44680851063829785</v>
      </c>
      <c r="BC8">
        <f t="shared" si="2"/>
        <v>5</v>
      </c>
      <c r="BD8" s="21">
        <f t="shared" si="3"/>
        <v>1.8196154683596</v>
      </c>
      <c r="BE8" s="274">
        <f t="shared" si="4"/>
        <v>0</v>
      </c>
    </row>
    <row r="9" spans="1:57" x14ac:dyDescent="0.25">
      <c r="A9" t="s">
        <v>6953</v>
      </c>
      <c r="B9" s="205">
        <f>IF('Indicator Date hidden'!C10="x","x",$B$2-'Indicator Date hidden'!C10)</f>
        <v>0</v>
      </c>
      <c r="C9" s="205">
        <f>IF('Indicator Date hidden'!D10="x","x",$C$2-'Indicator Date hidden'!D10)</f>
        <v>0</v>
      </c>
      <c r="D9" s="205">
        <f>IF('Indicator Date hidden'!E10="x","x",$D$2-'Indicator Date hidden'!E10)</f>
        <v>0</v>
      </c>
      <c r="E9" s="205">
        <f>IF('Indicator Date hidden'!F10="x","x",$E$2-'Indicator Date hidden'!F10)</f>
        <v>0</v>
      </c>
      <c r="F9" s="205">
        <f>IF('Indicator Date hidden'!G10="x","x",$F$2-'Indicator Date hidden'!G10)</f>
        <v>0</v>
      </c>
      <c r="G9" s="205">
        <f>IF('Indicator Date hidden'!H10="x","x",$G$2-'Indicator Date hidden'!H10)</f>
        <v>0</v>
      </c>
      <c r="H9" s="205">
        <f>IF('Indicator Date hidden'!I10="x","x",$H$2-'Indicator Date hidden'!I10)</f>
        <v>0</v>
      </c>
      <c r="I9" s="205">
        <f>IF('Indicator Date hidden'!J10="x","x",$I$2-'Indicator Date hidden'!J10)</f>
        <v>0</v>
      </c>
      <c r="J9" s="205">
        <f>IF('Indicator Date hidden'!K10="x","x",$J$2-'Indicator Date hidden'!K10)</f>
        <v>0</v>
      </c>
      <c r="K9" s="205">
        <f>IF('Indicator Date hidden'!L10="x","x",$K$2-'Indicator Date hidden'!L10)</f>
        <v>0</v>
      </c>
      <c r="L9" s="205">
        <f>IF('Indicator Date hidden'!M10="x","x",$L$2-'Indicator Date hidden'!M10)</f>
        <v>0</v>
      </c>
      <c r="M9" s="205">
        <f>IF('Indicator Date hidden'!N10="x","x",$M$2-'Indicator Date hidden'!N10)</f>
        <v>0</v>
      </c>
      <c r="N9" s="205">
        <f>IF('Indicator Date hidden'!O10="x","x",$N$2-'Indicator Date hidden'!O10)</f>
        <v>0</v>
      </c>
      <c r="O9" s="205">
        <f>IF('Indicator Date hidden'!P10="x","x",$O$2-'Indicator Date hidden'!P10)</f>
        <v>0</v>
      </c>
      <c r="P9" s="205">
        <f>IF('Indicator Date hidden'!Q10="x","x",$P$2-'Indicator Date hidden'!Q10)</f>
        <v>0</v>
      </c>
      <c r="Q9" s="205">
        <f>IF('Indicator Date hidden'!R10="x","x",$Q$2-'Indicator Date hidden'!R10)</f>
        <v>4</v>
      </c>
      <c r="R9" s="205">
        <f>IF('Indicator Date hidden'!S10="x","x",$R$2-'Indicator Date hidden'!S10)</f>
        <v>0</v>
      </c>
      <c r="S9" s="205">
        <f>IF('Indicator Date hidden'!T10="x","x",$S$2-'Indicator Date hidden'!T10)</f>
        <v>0</v>
      </c>
      <c r="T9" s="205">
        <f>IF('Indicator Date hidden'!U10="x","x",$T$2-'Indicator Date hidden'!U10)</f>
        <v>0</v>
      </c>
      <c r="U9" s="205">
        <f>IF('Indicator Date hidden'!V10="x","x",$U$2-'Indicator Date hidden'!V10)</f>
        <v>0</v>
      </c>
      <c r="V9" s="205">
        <f>IF('Indicator Date hidden'!W10="x","x",$V$2-'Indicator Date hidden'!W10)</f>
        <v>0</v>
      </c>
      <c r="W9" s="205">
        <f>IF('Indicator Date hidden'!X10="x","x",$W$2-'Indicator Date hidden'!X10)</f>
        <v>4</v>
      </c>
      <c r="X9" s="205">
        <f>IF('Indicator Date hidden'!Y10="x","x",$X$2-'Indicator Date hidden'!Y10)</f>
        <v>1</v>
      </c>
      <c r="Y9" s="205">
        <f>IF('Indicator Date hidden'!Z10="x","x",$Y$2-'Indicator Date hidden'!Z10)</f>
        <v>0</v>
      </c>
      <c r="Z9" s="205">
        <f>IF('Indicator Date hidden'!AA10="x","x",$Z$2-'Indicator Date hidden'!AA10)</f>
        <v>0</v>
      </c>
      <c r="AA9" s="205">
        <f>IF('Indicator Date hidden'!AB10="x","x",$AA$2-'Indicator Date hidden'!AB10)</f>
        <v>0</v>
      </c>
      <c r="AB9" s="205">
        <f>IF('Indicator Date hidden'!AC10="x","x",$AB$2-'Indicator Date hidden'!AC10)</f>
        <v>0</v>
      </c>
      <c r="AC9" s="205">
        <f>IF('Indicator Date hidden'!AD10="x","x",$AC$2-'Indicator Date hidden'!AD10)</f>
        <v>0</v>
      </c>
      <c r="AD9" s="205" t="str">
        <f>IF('Indicator Date hidden'!AE10="x","x",$AD$2-'Indicator Date hidden'!AE10)</f>
        <v>x</v>
      </c>
      <c r="AE9" s="205">
        <f>IF('Indicator Date hidden'!AF10="x","x",$AE$2-'Indicator Date hidden'!AF10)</f>
        <v>0</v>
      </c>
      <c r="AF9" s="205">
        <f>IF('Indicator Date hidden'!AG10="x","x",$AF$2-'Indicator Date hidden'!AG10)</f>
        <v>0</v>
      </c>
      <c r="AG9" s="205">
        <f>IF('Indicator Date hidden'!AH10="x","x",$AG$2-'Indicator Date hidden'!AH10)</f>
        <v>0</v>
      </c>
      <c r="AH9" s="205">
        <f>IF('Indicator Date hidden'!AI10="x","x",$AH$2-'Indicator Date hidden'!AI10)</f>
        <v>0</v>
      </c>
      <c r="AI9" s="205">
        <f>IF('Indicator Date hidden'!AJ10="x","x",$AI$2-'Indicator Date hidden'!AJ10)</f>
        <v>0</v>
      </c>
      <c r="AJ9" s="205">
        <f>IF('Indicator Date hidden'!AK10="x","x",$AJ$2-'Indicator Date hidden'!AK10)</f>
        <v>1</v>
      </c>
      <c r="AK9" s="205">
        <f>IF('Indicator Date hidden'!AL10="x","x",$AK$2-'Indicator Date hidden'!AL10)</f>
        <v>1</v>
      </c>
      <c r="AL9" s="205">
        <f>IF('Indicator Date hidden'!AM10="x","x",$AL$2-'Indicator Date hidden'!AM10)</f>
        <v>0</v>
      </c>
      <c r="AM9" s="205">
        <f>IF('Indicator Date hidden'!AN10="x","x",$AM$2-'Indicator Date hidden'!AN10)</f>
        <v>0</v>
      </c>
      <c r="AN9" s="205">
        <f>IF('Indicator Date hidden'!AO10="x","x",$AN$2-'Indicator Date hidden'!AO10)</f>
        <v>0</v>
      </c>
      <c r="AO9" s="205">
        <f>IF('Indicator Date hidden'!AP10="x","x",$AO$2-'Indicator Date hidden'!AP10)</f>
        <v>0</v>
      </c>
      <c r="AP9" s="205">
        <f>IF('Indicator Date hidden'!AQ10="x","x",$AP$2-'Indicator Date hidden'!AQ10)</f>
        <v>0</v>
      </c>
      <c r="AQ9" s="205">
        <f>IF('Indicator Date hidden'!AR10="x","x",$AQ$2-'Indicator Date hidden'!AR10)</f>
        <v>4</v>
      </c>
      <c r="AR9" s="205">
        <f>IF('Indicator Date hidden'!AS10="x","x",$AR$2-'Indicator Date hidden'!AS10)</f>
        <v>0</v>
      </c>
      <c r="AS9" s="205">
        <f>IF('Indicator Date hidden'!AT10="x","x",$AS$2-'Indicator Date hidden'!AT10)</f>
        <v>0</v>
      </c>
      <c r="AT9" s="205">
        <f>IF('Indicator Date hidden'!AU10="x","x",$AT$2-'Indicator Date hidden'!AU10)</f>
        <v>0</v>
      </c>
      <c r="AU9" s="205">
        <f>IF('Indicator Date hidden'!AV10="x","x",$AU$2-'Indicator Date hidden'!AV10)</f>
        <v>3</v>
      </c>
      <c r="AV9" s="205">
        <f>IF('Indicator Date hidden'!AW10="x","x",$AV$2-'Indicator Date hidden'!AW10)</f>
        <v>0</v>
      </c>
      <c r="AW9" s="205">
        <f>IF('Indicator Date hidden'!AX10="x","x",$AW$2-'Indicator Date hidden'!AX10)</f>
        <v>0</v>
      </c>
      <c r="AX9" s="205">
        <f>IF('Indicator Date hidden'!AY10="x","x",$AX$2-'Indicator Date hidden'!AY10)</f>
        <v>0</v>
      </c>
      <c r="AY9" s="205">
        <f>IF('Indicator Date hidden'!AZ10="x","x",$AY$2-'Indicator Date hidden'!AZ10)</f>
        <v>0</v>
      </c>
      <c r="AZ9" s="205">
        <f>IF('Indicator Date hidden'!BA10="x","x",$AZ$2-'Indicator Date hidden'!BA10)</f>
        <v>0</v>
      </c>
      <c r="BA9">
        <f t="shared" si="0"/>
        <v>18</v>
      </c>
      <c r="BB9" s="21">
        <f t="shared" si="1"/>
        <v>0.36</v>
      </c>
      <c r="BC9">
        <f t="shared" si="2"/>
        <v>7</v>
      </c>
      <c r="BD9" s="21">
        <f t="shared" si="3"/>
        <v>1.034601372510205</v>
      </c>
      <c r="BE9" s="274">
        <f t="shared" si="4"/>
        <v>0</v>
      </c>
    </row>
    <row r="10" spans="1:57" x14ac:dyDescent="0.25">
      <c r="A10" t="s">
        <v>6957</v>
      </c>
      <c r="B10" s="205">
        <f>IF('Indicator Date hidden'!C11="x","x",$B$2-'Indicator Date hidden'!C11)</f>
        <v>0</v>
      </c>
      <c r="C10" s="205">
        <f>IF('Indicator Date hidden'!D11="x","x",$C$2-'Indicator Date hidden'!D11)</f>
        <v>0</v>
      </c>
      <c r="D10" s="205">
        <f>IF('Indicator Date hidden'!E11="x","x",$D$2-'Indicator Date hidden'!E11)</f>
        <v>0</v>
      </c>
      <c r="E10" s="205">
        <f>IF('Indicator Date hidden'!F11="x","x",$E$2-'Indicator Date hidden'!F11)</f>
        <v>0</v>
      </c>
      <c r="F10" s="205">
        <f>IF('Indicator Date hidden'!G11="x","x",$F$2-'Indicator Date hidden'!G11)</f>
        <v>0</v>
      </c>
      <c r="G10" s="205">
        <f>IF('Indicator Date hidden'!H11="x","x",$G$2-'Indicator Date hidden'!H11)</f>
        <v>0</v>
      </c>
      <c r="H10" s="205">
        <f>IF('Indicator Date hidden'!I11="x","x",$H$2-'Indicator Date hidden'!I11)</f>
        <v>0</v>
      </c>
      <c r="I10" s="205">
        <f>IF('Indicator Date hidden'!J11="x","x",$I$2-'Indicator Date hidden'!J11)</f>
        <v>0</v>
      </c>
      <c r="J10" s="205">
        <f>IF('Indicator Date hidden'!K11="x","x",$J$2-'Indicator Date hidden'!K11)</f>
        <v>0</v>
      </c>
      <c r="K10" s="205">
        <f>IF('Indicator Date hidden'!L11="x","x",$K$2-'Indicator Date hidden'!L11)</f>
        <v>0</v>
      </c>
      <c r="L10" s="205">
        <f>IF('Indicator Date hidden'!M11="x","x",$L$2-'Indicator Date hidden'!M11)</f>
        <v>0</v>
      </c>
      <c r="M10" s="205">
        <f>IF('Indicator Date hidden'!N11="x","x",$M$2-'Indicator Date hidden'!N11)</f>
        <v>0</v>
      </c>
      <c r="N10" s="205">
        <f>IF('Indicator Date hidden'!O11="x","x",$N$2-'Indicator Date hidden'!O11)</f>
        <v>0</v>
      </c>
      <c r="O10" s="205">
        <f>IF('Indicator Date hidden'!P11="x","x",$O$2-'Indicator Date hidden'!P11)</f>
        <v>0</v>
      </c>
      <c r="P10" s="205">
        <f>IF('Indicator Date hidden'!Q11="x","x",$P$2-'Indicator Date hidden'!Q11)</f>
        <v>0</v>
      </c>
      <c r="Q10" s="205" t="str">
        <f>IF('Indicator Date hidden'!R11="x","x",$Q$2-'Indicator Date hidden'!R11)</f>
        <v>x</v>
      </c>
      <c r="R10" s="205">
        <f>IF('Indicator Date hidden'!S11="x","x",$R$2-'Indicator Date hidden'!S11)</f>
        <v>0</v>
      </c>
      <c r="S10" s="205">
        <f>IF('Indicator Date hidden'!T11="x","x",$S$2-'Indicator Date hidden'!T11)</f>
        <v>0</v>
      </c>
      <c r="T10" s="205">
        <f>IF('Indicator Date hidden'!U11="x","x",$T$2-'Indicator Date hidden'!U11)</f>
        <v>0</v>
      </c>
      <c r="U10" s="205" t="str">
        <f>IF('Indicator Date hidden'!V11="x","x",$U$2-'Indicator Date hidden'!V11)</f>
        <v>x</v>
      </c>
      <c r="V10" s="205">
        <f>IF('Indicator Date hidden'!W11="x","x",$V$2-'Indicator Date hidden'!W11)</f>
        <v>0</v>
      </c>
      <c r="W10" s="205">
        <f>IF('Indicator Date hidden'!X11="x","x",$W$2-'Indicator Date hidden'!X11)</f>
        <v>7</v>
      </c>
      <c r="X10" s="205">
        <f>IF('Indicator Date hidden'!Y11="x","x",$X$2-'Indicator Date hidden'!Y11)</f>
        <v>3</v>
      </c>
      <c r="Y10" s="205">
        <f>IF('Indicator Date hidden'!Z11="x","x",$Y$2-'Indicator Date hidden'!Z11)</f>
        <v>0</v>
      </c>
      <c r="Z10" s="205">
        <f>IF('Indicator Date hidden'!AA11="x","x",$Z$2-'Indicator Date hidden'!AA11)</f>
        <v>0</v>
      </c>
      <c r="AA10" s="205">
        <f>IF('Indicator Date hidden'!AB11="x","x",$AA$2-'Indicator Date hidden'!AB11)</f>
        <v>1</v>
      </c>
      <c r="AB10" s="205">
        <f>IF('Indicator Date hidden'!AC11="x","x",$AB$2-'Indicator Date hidden'!AC11)</f>
        <v>0</v>
      </c>
      <c r="AC10" s="205">
        <f>IF('Indicator Date hidden'!AD11="x","x",$AC$2-'Indicator Date hidden'!AD11)</f>
        <v>0</v>
      </c>
      <c r="AD10" s="205" t="str">
        <f>IF('Indicator Date hidden'!AE11="x","x",$AD$2-'Indicator Date hidden'!AE11)</f>
        <v>x</v>
      </c>
      <c r="AE10" s="205">
        <f>IF('Indicator Date hidden'!AF11="x","x",$AE$2-'Indicator Date hidden'!AF11)</f>
        <v>0</v>
      </c>
      <c r="AF10" s="205">
        <f>IF('Indicator Date hidden'!AG11="x","x",$AF$2-'Indicator Date hidden'!AG11)</f>
        <v>3</v>
      </c>
      <c r="AG10" s="205">
        <f>IF('Indicator Date hidden'!AH11="x","x",$AG$2-'Indicator Date hidden'!AH11)</f>
        <v>0</v>
      </c>
      <c r="AH10" s="205">
        <f>IF('Indicator Date hidden'!AI11="x","x",$AH$2-'Indicator Date hidden'!AI11)</f>
        <v>0</v>
      </c>
      <c r="AI10" s="205">
        <f>IF('Indicator Date hidden'!AJ11="x","x",$AI$2-'Indicator Date hidden'!AJ11)</f>
        <v>0</v>
      </c>
      <c r="AJ10" s="205" t="str">
        <f>IF('Indicator Date hidden'!AK11="x","x",$AJ$2-'Indicator Date hidden'!AK11)</f>
        <v>x</v>
      </c>
      <c r="AK10" s="205">
        <f>IF('Indicator Date hidden'!AL11="x","x",$AK$2-'Indicator Date hidden'!AL11)</f>
        <v>1</v>
      </c>
      <c r="AL10" s="205">
        <f>IF('Indicator Date hidden'!AM11="x","x",$AL$2-'Indicator Date hidden'!AM11)</f>
        <v>0</v>
      </c>
      <c r="AM10" s="205">
        <f>IF('Indicator Date hidden'!AN11="x","x",$AM$2-'Indicator Date hidden'!AN11)</f>
        <v>0</v>
      </c>
      <c r="AN10" s="205">
        <f>IF('Indicator Date hidden'!AO11="x","x",$AN$2-'Indicator Date hidden'!AO11)</f>
        <v>0</v>
      </c>
      <c r="AO10" s="205">
        <f>IF('Indicator Date hidden'!AP11="x","x",$AO$2-'Indicator Date hidden'!AP11)</f>
        <v>0</v>
      </c>
      <c r="AP10" s="205" t="str">
        <f>IF('Indicator Date hidden'!AQ11="x","x",$AP$2-'Indicator Date hidden'!AQ11)</f>
        <v>x</v>
      </c>
      <c r="AQ10" s="205">
        <f>IF('Indicator Date hidden'!AR11="x","x",$AQ$2-'Indicator Date hidden'!AR11)</f>
        <v>0</v>
      </c>
      <c r="AR10" s="205">
        <f>IF('Indicator Date hidden'!AS11="x","x",$AR$2-'Indicator Date hidden'!AS11)</f>
        <v>0</v>
      </c>
      <c r="AS10" s="205">
        <f>IF('Indicator Date hidden'!AT11="x","x",$AS$2-'Indicator Date hidden'!AT11)</f>
        <v>0</v>
      </c>
      <c r="AT10" s="205">
        <f>IF('Indicator Date hidden'!AU11="x","x",$AT$2-'Indicator Date hidden'!AU11)</f>
        <v>0</v>
      </c>
      <c r="AU10" s="205" t="str">
        <f>IF('Indicator Date hidden'!AV11="x","x",$AU$2-'Indicator Date hidden'!AV11)</f>
        <v>x</v>
      </c>
      <c r="AV10" s="205">
        <f>IF('Indicator Date hidden'!AW11="x","x",$AV$2-'Indicator Date hidden'!AW11)</f>
        <v>0</v>
      </c>
      <c r="AW10" s="205">
        <f>IF('Indicator Date hidden'!AX11="x","x",$AW$2-'Indicator Date hidden'!AX11)</f>
        <v>0</v>
      </c>
      <c r="AX10" s="205">
        <f>IF('Indicator Date hidden'!AY11="x","x",$AX$2-'Indicator Date hidden'!AY11)</f>
        <v>0</v>
      </c>
      <c r="AY10" s="205">
        <f>IF('Indicator Date hidden'!AZ11="x","x",$AY$2-'Indicator Date hidden'!AZ11)</f>
        <v>0</v>
      </c>
      <c r="AZ10" s="205">
        <f>IF('Indicator Date hidden'!BA11="x","x",$AZ$2-'Indicator Date hidden'!BA11)</f>
        <v>0</v>
      </c>
      <c r="BA10">
        <f t="shared" si="0"/>
        <v>15</v>
      </c>
      <c r="BB10" s="21">
        <f t="shared" si="1"/>
        <v>0.33333333333333331</v>
      </c>
      <c r="BC10">
        <f t="shared" si="2"/>
        <v>5</v>
      </c>
      <c r="BD10" s="21">
        <f t="shared" si="3"/>
        <v>1.1925695879998879</v>
      </c>
      <c r="BE10" s="274">
        <f t="shared" si="4"/>
        <v>0</v>
      </c>
    </row>
    <row r="11" spans="1:57" x14ac:dyDescent="0.25">
      <c r="A11" t="s">
        <v>6959</v>
      </c>
      <c r="B11" s="205">
        <f>IF('Indicator Date hidden'!C12="x","x",$B$2-'Indicator Date hidden'!C12)</f>
        <v>0</v>
      </c>
      <c r="C11" s="205">
        <f>IF('Indicator Date hidden'!D12="x","x",$C$2-'Indicator Date hidden'!D12)</f>
        <v>0</v>
      </c>
      <c r="D11" s="205">
        <f>IF('Indicator Date hidden'!E12="x","x",$D$2-'Indicator Date hidden'!E12)</f>
        <v>0</v>
      </c>
      <c r="E11" s="205">
        <f>IF('Indicator Date hidden'!F12="x","x",$E$2-'Indicator Date hidden'!F12)</f>
        <v>0</v>
      </c>
      <c r="F11" s="205">
        <f>IF('Indicator Date hidden'!G12="x","x",$F$2-'Indicator Date hidden'!G12)</f>
        <v>0</v>
      </c>
      <c r="G11" s="205">
        <f>IF('Indicator Date hidden'!H12="x","x",$G$2-'Indicator Date hidden'!H12)</f>
        <v>0</v>
      </c>
      <c r="H11" s="205">
        <f>IF('Indicator Date hidden'!I12="x","x",$H$2-'Indicator Date hidden'!I12)</f>
        <v>0</v>
      </c>
      <c r="I11" s="205">
        <f>IF('Indicator Date hidden'!J12="x","x",$I$2-'Indicator Date hidden'!J12)</f>
        <v>0</v>
      </c>
      <c r="J11" s="205">
        <f>IF('Indicator Date hidden'!K12="x","x",$J$2-'Indicator Date hidden'!K12)</f>
        <v>0</v>
      </c>
      <c r="K11" s="205">
        <f>IF('Indicator Date hidden'!L12="x","x",$K$2-'Indicator Date hidden'!L12)</f>
        <v>0</v>
      </c>
      <c r="L11" s="205">
        <f>IF('Indicator Date hidden'!M12="x","x",$L$2-'Indicator Date hidden'!M12)</f>
        <v>0</v>
      </c>
      <c r="M11" s="205">
        <f>IF('Indicator Date hidden'!N12="x","x",$M$2-'Indicator Date hidden'!N12)</f>
        <v>0</v>
      </c>
      <c r="N11" s="205">
        <f>IF('Indicator Date hidden'!O12="x","x",$N$2-'Indicator Date hidden'!O12)</f>
        <v>0</v>
      </c>
      <c r="O11" s="205">
        <f>IF('Indicator Date hidden'!P12="x","x",$O$2-'Indicator Date hidden'!P12)</f>
        <v>0</v>
      </c>
      <c r="P11" s="205">
        <f>IF('Indicator Date hidden'!Q12="x","x",$P$2-'Indicator Date hidden'!Q12)</f>
        <v>0</v>
      </c>
      <c r="Q11" s="205" t="str">
        <f>IF('Indicator Date hidden'!R12="x","x",$Q$2-'Indicator Date hidden'!R12)</f>
        <v>x</v>
      </c>
      <c r="R11" s="205">
        <f>IF('Indicator Date hidden'!S12="x","x",$R$2-'Indicator Date hidden'!S12)</f>
        <v>0</v>
      </c>
      <c r="S11" s="205">
        <f>IF('Indicator Date hidden'!T12="x","x",$S$2-'Indicator Date hidden'!T12)</f>
        <v>0</v>
      </c>
      <c r="T11" s="205">
        <f>IF('Indicator Date hidden'!U12="x","x",$T$2-'Indicator Date hidden'!U12)</f>
        <v>0</v>
      </c>
      <c r="U11" s="205" t="str">
        <f>IF('Indicator Date hidden'!V12="x","x",$U$2-'Indicator Date hidden'!V12)</f>
        <v>x</v>
      </c>
      <c r="V11" s="205">
        <f>IF('Indicator Date hidden'!W12="x","x",$V$2-'Indicator Date hidden'!W12)</f>
        <v>0</v>
      </c>
      <c r="W11" s="205" t="str">
        <f>IF('Indicator Date hidden'!X12="x","x",$W$2-'Indicator Date hidden'!X12)</f>
        <v>x</v>
      </c>
      <c r="X11" s="205">
        <f>IF('Indicator Date hidden'!Y12="x","x",$X$2-'Indicator Date hidden'!Y12)</f>
        <v>3</v>
      </c>
      <c r="Y11" s="205">
        <f>IF('Indicator Date hidden'!Z12="x","x",$Y$2-'Indicator Date hidden'!Z12)</f>
        <v>0</v>
      </c>
      <c r="Z11" s="205">
        <f>IF('Indicator Date hidden'!AA12="x","x",$Z$2-'Indicator Date hidden'!AA12)</f>
        <v>0</v>
      </c>
      <c r="AA11" s="205" t="str">
        <f>IF('Indicator Date hidden'!AB12="x","x",$AA$2-'Indicator Date hidden'!AB12)</f>
        <v>x</v>
      </c>
      <c r="AB11" s="205">
        <f>IF('Indicator Date hidden'!AC12="x","x",$AB$2-'Indicator Date hidden'!AC12)</f>
        <v>0</v>
      </c>
      <c r="AC11" s="205">
        <f>IF('Indicator Date hidden'!AD12="x","x",$AC$2-'Indicator Date hidden'!AD12)</f>
        <v>0</v>
      </c>
      <c r="AD11" s="205" t="str">
        <f>IF('Indicator Date hidden'!AE12="x","x",$AD$2-'Indicator Date hidden'!AE12)</f>
        <v>x</v>
      </c>
      <c r="AE11" s="205">
        <f>IF('Indicator Date hidden'!AF12="x","x",$AE$2-'Indicator Date hidden'!AF12)</f>
        <v>0</v>
      </c>
      <c r="AF11" s="205">
        <f>IF('Indicator Date hidden'!AG12="x","x",$AF$2-'Indicator Date hidden'!AG12)</f>
        <v>1</v>
      </c>
      <c r="AG11" s="205">
        <f>IF('Indicator Date hidden'!AH12="x","x",$AG$2-'Indicator Date hidden'!AH12)</f>
        <v>0</v>
      </c>
      <c r="AH11" s="205">
        <f>IF('Indicator Date hidden'!AI12="x","x",$AH$2-'Indicator Date hidden'!AI12)</f>
        <v>0</v>
      </c>
      <c r="AI11" s="205">
        <f>IF('Indicator Date hidden'!AJ12="x","x",$AI$2-'Indicator Date hidden'!AJ12)</f>
        <v>0</v>
      </c>
      <c r="AJ11" s="205" t="str">
        <f>IF('Indicator Date hidden'!AK12="x","x",$AJ$2-'Indicator Date hidden'!AK12)</f>
        <v>x</v>
      </c>
      <c r="AK11" s="205">
        <f>IF('Indicator Date hidden'!AL12="x","x",$AK$2-'Indicator Date hidden'!AL12)</f>
        <v>1</v>
      </c>
      <c r="AL11" s="205">
        <f>IF('Indicator Date hidden'!AM12="x","x",$AL$2-'Indicator Date hidden'!AM12)</f>
        <v>0</v>
      </c>
      <c r="AM11" s="205">
        <f>IF('Indicator Date hidden'!AN12="x","x",$AM$2-'Indicator Date hidden'!AN12)</f>
        <v>0</v>
      </c>
      <c r="AN11" s="205">
        <f>IF('Indicator Date hidden'!AO12="x","x",$AN$2-'Indicator Date hidden'!AO12)</f>
        <v>0</v>
      </c>
      <c r="AO11" s="205">
        <f>IF('Indicator Date hidden'!AP12="x","x",$AO$2-'Indicator Date hidden'!AP12)</f>
        <v>0</v>
      </c>
      <c r="AP11" s="205">
        <f>IF('Indicator Date hidden'!AQ12="x","x",$AP$2-'Indicator Date hidden'!AQ12)</f>
        <v>0</v>
      </c>
      <c r="AQ11" s="205">
        <f>IF('Indicator Date hidden'!AR12="x","x",$AQ$2-'Indicator Date hidden'!AR12)</f>
        <v>0</v>
      </c>
      <c r="AR11" s="205">
        <f>IF('Indicator Date hidden'!AS12="x","x",$AR$2-'Indicator Date hidden'!AS12)</f>
        <v>0</v>
      </c>
      <c r="AS11" s="205">
        <f>IF('Indicator Date hidden'!AT12="x","x",$AS$2-'Indicator Date hidden'!AT12)</f>
        <v>0</v>
      </c>
      <c r="AT11" s="205">
        <f>IF('Indicator Date hidden'!AU12="x","x",$AT$2-'Indicator Date hidden'!AU12)</f>
        <v>0</v>
      </c>
      <c r="AU11" s="205" t="str">
        <f>IF('Indicator Date hidden'!AV12="x","x",$AU$2-'Indicator Date hidden'!AV12)</f>
        <v>x</v>
      </c>
      <c r="AV11" s="205">
        <f>IF('Indicator Date hidden'!AW12="x","x",$AV$2-'Indicator Date hidden'!AW12)</f>
        <v>0</v>
      </c>
      <c r="AW11" s="205">
        <f>IF('Indicator Date hidden'!AX12="x","x",$AW$2-'Indicator Date hidden'!AX12)</f>
        <v>0</v>
      </c>
      <c r="AX11" s="205">
        <f>IF('Indicator Date hidden'!AY12="x","x",$AX$2-'Indicator Date hidden'!AY12)</f>
        <v>0</v>
      </c>
      <c r="AY11" s="205">
        <f>IF('Indicator Date hidden'!AZ12="x","x",$AY$2-'Indicator Date hidden'!AZ12)</f>
        <v>0</v>
      </c>
      <c r="AZ11" s="205">
        <f>IF('Indicator Date hidden'!BA12="x","x",$AZ$2-'Indicator Date hidden'!BA12)</f>
        <v>0</v>
      </c>
      <c r="BA11">
        <f t="shared" si="0"/>
        <v>5</v>
      </c>
      <c r="BB11" s="21">
        <f t="shared" si="1"/>
        <v>0.11363636363636363</v>
      </c>
      <c r="BC11">
        <f t="shared" si="2"/>
        <v>3</v>
      </c>
      <c r="BD11" s="21">
        <f t="shared" si="3"/>
        <v>0.48691557467337615</v>
      </c>
      <c r="BE11" s="274">
        <f t="shared" si="4"/>
        <v>0</v>
      </c>
    </row>
    <row r="12" spans="1:57" x14ac:dyDescent="0.25">
      <c r="A12" t="s">
        <v>6960</v>
      </c>
      <c r="B12" s="205">
        <f>IF('Indicator Date hidden'!C13="x","x",$B$2-'Indicator Date hidden'!C13)</f>
        <v>0</v>
      </c>
      <c r="C12" s="205">
        <f>IF('Indicator Date hidden'!D13="x","x",$C$2-'Indicator Date hidden'!D13)</f>
        <v>0</v>
      </c>
      <c r="D12" s="205">
        <f>IF('Indicator Date hidden'!E13="x","x",$D$2-'Indicator Date hidden'!E13)</f>
        <v>0</v>
      </c>
      <c r="E12" s="205">
        <f>IF('Indicator Date hidden'!F13="x","x",$E$2-'Indicator Date hidden'!F13)</f>
        <v>0</v>
      </c>
      <c r="F12" s="205">
        <f>IF('Indicator Date hidden'!G13="x","x",$F$2-'Indicator Date hidden'!G13)</f>
        <v>0</v>
      </c>
      <c r="G12" s="205">
        <f>IF('Indicator Date hidden'!H13="x","x",$G$2-'Indicator Date hidden'!H13)</f>
        <v>0</v>
      </c>
      <c r="H12" s="205">
        <f>IF('Indicator Date hidden'!I13="x","x",$H$2-'Indicator Date hidden'!I13)</f>
        <v>0</v>
      </c>
      <c r="I12" s="205">
        <f>IF('Indicator Date hidden'!J13="x","x",$I$2-'Indicator Date hidden'!J13)</f>
        <v>0</v>
      </c>
      <c r="J12" s="205">
        <f>IF('Indicator Date hidden'!K13="x","x",$J$2-'Indicator Date hidden'!K13)</f>
        <v>0</v>
      </c>
      <c r="K12" s="205">
        <f>IF('Indicator Date hidden'!L13="x","x",$K$2-'Indicator Date hidden'!L13)</f>
        <v>0</v>
      </c>
      <c r="L12" s="205">
        <f>IF('Indicator Date hidden'!M13="x","x",$L$2-'Indicator Date hidden'!M13)</f>
        <v>0</v>
      </c>
      <c r="M12" s="205">
        <f>IF('Indicator Date hidden'!N13="x","x",$M$2-'Indicator Date hidden'!N13)</f>
        <v>0</v>
      </c>
      <c r="N12" s="205">
        <f>IF('Indicator Date hidden'!O13="x","x",$N$2-'Indicator Date hidden'!O13)</f>
        <v>0</v>
      </c>
      <c r="O12" s="205">
        <f>IF('Indicator Date hidden'!P13="x","x",$O$2-'Indicator Date hidden'!P13)</f>
        <v>0</v>
      </c>
      <c r="P12" s="205">
        <f>IF('Indicator Date hidden'!Q13="x","x",$P$2-'Indicator Date hidden'!Q13)</f>
        <v>0</v>
      </c>
      <c r="Q12" s="205">
        <f>IF('Indicator Date hidden'!R13="x","x",$Q$2-'Indicator Date hidden'!R13)</f>
        <v>8</v>
      </c>
      <c r="R12" s="205">
        <f>IF('Indicator Date hidden'!S13="x","x",$R$2-'Indicator Date hidden'!S13)</f>
        <v>0</v>
      </c>
      <c r="S12" s="205">
        <f>IF('Indicator Date hidden'!T13="x","x",$S$2-'Indicator Date hidden'!T13)</f>
        <v>0</v>
      </c>
      <c r="T12" s="205">
        <f>IF('Indicator Date hidden'!U13="x","x",$T$2-'Indicator Date hidden'!U13)</f>
        <v>0</v>
      </c>
      <c r="U12" s="205">
        <f>IF('Indicator Date hidden'!V13="x","x",$U$2-'Indicator Date hidden'!V13)</f>
        <v>0</v>
      </c>
      <c r="V12" s="205">
        <f>IF('Indicator Date hidden'!W13="x","x",$V$2-'Indicator Date hidden'!W13)</f>
        <v>0</v>
      </c>
      <c r="W12" s="205">
        <f>IF('Indicator Date hidden'!X13="x","x",$W$2-'Indicator Date hidden'!X13)</f>
        <v>1</v>
      </c>
      <c r="X12" s="205">
        <f>IF('Indicator Date hidden'!Y13="x","x",$X$2-'Indicator Date hidden'!Y13)</f>
        <v>1</v>
      </c>
      <c r="Y12" s="205">
        <f>IF('Indicator Date hidden'!Z13="x","x",$Y$2-'Indicator Date hidden'!Z13)</f>
        <v>0</v>
      </c>
      <c r="Z12" s="205">
        <f>IF('Indicator Date hidden'!AA13="x","x",$Z$2-'Indicator Date hidden'!AA13)</f>
        <v>0</v>
      </c>
      <c r="AA12" s="205">
        <f>IF('Indicator Date hidden'!AB13="x","x",$AA$2-'Indicator Date hidden'!AB13)</f>
        <v>0</v>
      </c>
      <c r="AB12" s="205">
        <f>IF('Indicator Date hidden'!AC13="x","x",$AB$2-'Indicator Date hidden'!AC13)</f>
        <v>0</v>
      </c>
      <c r="AC12" s="205">
        <f>IF('Indicator Date hidden'!AD13="x","x",$AC$2-'Indicator Date hidden'!AD13)</f>
        <v>0</v>
      </c>
      <c r="AD12" s="205">
        <f>IF('Indicator Date hidden'!AE13="x","x",$AD$2-'Indicator Date hidden'!AE13)</f>
        <v>0</v>
      </c>
      <c r="AE12" s="205">
        <f>IF('Indicator Date hidden'!AF13="x","x",$AE$2-'Indicator Date hidden'!AF13)</f>
        <v>0</v>
      </c>
      <c r="AF12" s="205">
        <f>IF('Indicator Date hidden'!AG13="x","x",$AF$2-'Indicator Date hidden'!AG13)</f>
        <v>5</v>
      </c>
      <c r="AG12" s="205">
        <f>IF('Indicator Date hidden'!AH13="x","x",$AG$2-'Indicator Date hidden'!AH13)</f>
        <v>0</v>
      </c>
      <c r="AH12" s="205">
        <f>IF('Indicator Date hidden'!AI13="x","x",$AH$2-'Indicator Date hidden'!AI13)</f>
        <v>0</v>
      </c>
      <c r="AI12" s="205">
        <f>IF('Indicator Date hidden'!AJ13="x","x",$AI$2-'Indicator Date hidden'!AJ13)</f>
        <v>0</v>
      </c>
      <c r="AJ12" s="205">
        <f>IF('Indicator Date hidden'!AK13="x","x",$AJ$2-'Indicator Date hidden'!AK13)</f>
        <v>1</v>
      </c>
      <c r="AK12" s="205">
        <f>IF('Indicator Date hidden'!AL13="x","x",$AK$2-'Indicator Date hidden'!AL13)</f>
        <v>1</v>
      </c>
      <c r="AL12" s="205">
        <f>IF('Indicator Date hidden'!AM13="x","x",$AL$2-'Indicator Date hidden'!AM13)</f>
        <v>0</v>
      </c>
      <c r="AM12" s="205">
        <f>IF('Indicator Date hidden'!AN13="x","x",$AM$2-'Indicator Date hidden'!AN13)</f>
        <v>0</v>
      </c>
      <c r="AN12" s="205">
        <f>IF('Indicator Date hidden'!AO13="x","x",$AN$2-'Indicator Date hidden'!AO13)</f>
        <v>0</v>
      </c>
      <c r="AO12" s="205" t="str">
        <f>IF('Indicator Date hidden'!AP13="x","x",$AO$2-'Indicator Date hidden'!AP13)</f>
        <v>x</v>
      </c>
      <c r="AP12" s="205" t="str">
        <f>IF('Indicator Date hidden'!AQ13="x","x",$AP$2-'Indicator Date hidden'!AQ13)</f>
        <v>x</v>
      </c>
      <c r="AQ12" s="205" t="str">
        <f>IF('Indicator Date hidden'!AR13="x","x",$AQ$2-'Indicator Date hidden'!AR13)</f>
        <v>x</v>
      </c>
      <c r="AR12" s="205">
        <f>IF('Indicator Date hidden'!AS13="x","x",$AR$2-'Indicator Date hidden'!AS13)</f>
        <v>0</v>
      </c>
      <c r="AS12" s="205">
        <f>IF('Indicator Date hidden'!AT13="x","x",$AS$2-'Indicator Date hidden'!AT13)</f>
        <v>0</v>
      </c>
      <c r="AT12" s="205">
        <f>IF('Indicator Date hidden'!AU13="x","x",$AT$2-'Indicator Date hidden'!AU13)</f>
        <v>0</v>
      </c>
      <c r="AU12" s="205">
        <f>IF('Indicator Date hidden'!AV13="x","x",$AU$2-'Indicator Date hidden'!AV13)</f>
        <v>0</v>
      </c>
      <c r="AV12" s="205">
        <f>IF('Indicator Date hidden'!AW13="x","x",$AV$2-'Indicator Date hidden'!AW13)</f>
        <v>0</v>
      </c>
      <c r="AW12" s="205">
        <f>IF('Indicator Date hidden'!AX13="x","x",$AW$2-'Indicator Date hidden'!AX13)</f>
        <v>0</v>
      </c>
      <c r="AX12" s="205">
        <f>IF('Indicator Date hidden'!AY13="x","x",$AX$2-'Indicator Date hidden'!AY13)</f>
        <v>0</v>
      </c>
      <c r="AY12" s="205">
        <f>IF('Indicator Date hidden'!AZ13="x","x",$AY$2-'Indicator Date hidden'!AZ13)</f>
        <v>0</v>
      </c>
      <c r="AZ12" s="205">
        <f>IF('Indicator Date hidden'!BA13="x","x",$AZ$2-'Indicator Date hidden'!BA13)</f>
        <v>0</v>
      </c>
      <c r="BA12">
        <f t="shared" si="0"/>
        <v>17</v>
      </c>
      <c r="BB12" s="21">
        <f t="shared" si="1"/>
        <v>0.35416666666666669</v>
      </c>
      <c r="BC12">
        <f t="shared" si="2"/>
        <v>6</v>
      </c>
      <c r="BD12" s="21">
        <f t="shared" si="3"/>
        <v>1.346129998262509</v>
      </c>
      <c r="BE12" s="274">
        <f t="shared" si="4"/>
        <v>0</v>
      </c>
    </row>
    <row r="13" spans="1:57" x14ac:dyDescent="0.25">
      <c r="A13" t="s">
        <v>6973</v>
      </c>
      <c r="B13" s="205">
        <f>IF('Indicator Date hidden'!C14="x","x",$B$2-'Indicator Date hidden'!C14)</f>
        <v>0</v>
      </c>
      <c r="C13" s="205">
        <f>IF('Indicator Date hidden'!D14="x","x",$C$2-'Indicator Date hidden'!D14)</f>
        <v>0</v>
      </c>
      <c r="D13" s="205">
        <f>IF('Indicator Date hidden'!E14="x","x",$D$2-'Indicator Date hidden'!E14)</f>
        <v>0</v>
      </c>
      <c r="E13" s="205">
        <f>IF('Indicator Date hidden'!F14="x","x",$E$2-'Indicator Date hidden'!F14)</f>
        <v>0</v>
      </c>
      <c r="F13" s="205">
        <f>IF('Indicator Date hidden'!G14="x","x",$F$2-'Indicator Date hidden'!G14)</f>
        <v>0</v>
      </c>
      <c r="G13" s="205">
        <f>IF('Indicator Date hidden'!H14="x","x",$G$2-'Indicator Date hidden'!H14)</f>
        <v>0</v>
      </c>
      <c r="H13" s="205">
        <f>IF('Indicator Date hidden'!I14="x","x",$H$2-'Indicator Date hidden'!I14)</f>
        <v>0</v>
      </c>
      <c r="I13" s="205">
        <f>IF('Indicator Date hidden'!J14="x","x",$I$2-'Indicator Date hidden'!J14)</f>
        <v>0</v>
      </c>
      <c r="J13" s="205">
        <f>IF('Indicator Date hidden'!K14="x","x",$J$2-'Indicator Date hidden'!K14)</f>
        <v>0</v>
      </c>
      <c r="K13" s="205">
        <f>IF('Indicator Date hidden'!L14="x","x",$K$2-'Indicator Date hidden'!L14)</f>
        <v>0</v>
      </c>
      <c r="L13" s="205">
        <f>IF('Indicator Date hidden'!M14="x","x",$L$2-'Indicator Date hidden'!M14)</f>
        <v>0</v>
      </c>
      <c r="M13" s="205">
        <f>IF('Indicator Date hidden'!N14="x","x",$M$2-'Indicator Date hidden'!N14)</f>
        <v>0</v>
      </c>
      <c r="N13" s="205">
        <f>IF('Indicator Date hidden'!O14="x","x",$N$2-'Indicator Date hidden'!O14)</f>
        <v>0</v>
      </c>
      <c r="O13" s="205">
        <f>IF('Indicator Date hidden'!P14="x","x",$O$2-'Indicator Date hidden'!P14)</f>
        <v>0</v>
      </c>
      <c r="P13" s="205">
        <f>IF('Indicator Date hidden'!Q14="x","x",$P$2-'Indicator Date hidden'!Q14)</f>
        <v>0</v>
      </c>
      <c r="Q13" s="205" t="str">
        <f>IF('Indicator Date hidden'!R14="x","x",$Q$2-'Indicator Date hidden'!R14)</f>
        <v>x</v>
      </c>
      <c r="R13" s="205">
        <f>IF('Indicator Date hidden'!S14="x","x",$R$2-'Indicator Date hidden'!S14)</f>
        <v>0</v>
      </c>
      <c r="S13" s="205">
        <f>IF('Indicator Date hidden'!T14="x","x",$S$2-'Indicator Date hidden'!T14)</f>
        <v>0</v>
      </c>
      <c r="T13" s="205">
        <f>IF('Indicator Date hidden'!U14="x","x",$T$2-'Indicator Date hidden'!U14)</f>
        <v>0</v>
      </c>
      <c r="U13" s="205" t="str">
        <f>IF('Indicator Date hidden'!V14="x","x",$U$2-'Indicator Date hidden'!V14)</f>
        <v>x</v>
      </c>
      <c r="V13" s="205">
        <f>IF('Indicator Date hidden'!W14="x","x",$V$2-'Indicator Date hidden'!W14)</f>
        <v>0</v>
      </c>
      <c r="W13" s="205" t="str">
        <f>IF('Indicator Date hidden'!X14="x","x",$W$2-'Indicator Date hidden'!X14)</f>
        <v>x</v>
      </c>
      <c r="X13" s="205">
        <f>IF('Indicator Date hidden'!Y14="x","x",$X$2-'Indicator Date hidden'!Y14)</f>
        <v>6</v>
      </c>
      <c r="Y13" s="205">
        <f>IF('Indicator Date hidden'!Z14="x","x",$Y$2-'Indicator Date hidden'!Z14)</f>
        <v>0</v>
      </c>
      <c r="Z13" s="205">
        <f>IF('Indicator Date hidden'!AA14="x","x",$Z$2-'Indicator Date hidden'!AA14)</f>
        <v>0</v>
      </c>
      <c r="AA13" s="205">
        <f>IF('Indicator Date hidden'!AB14="x","x",$AA$2-'Indicator Date hidden'!AB14)</f>
        <v>1</v>
      </c>
      <c r="AB13" s="205">
        <f>IF('Indicator Date hidden'!AC14="x","x",$AB$2-'Indicator Date hidden'!AC14)</f>
        <v>0</v>
      </c>
      <c r="AC13" s="205">
        <f>IF('Indicator Date hidden'!AD14="x","x",$AC$2-'Indicator Date hidden'!AD14)</f>
        <v>0</v>
      </c>
      <c r="AD13" s="205" t="str">
        <f>IF('Indicator Date hidden'!AE14="x","x",$AD$2-'Indicator Date hidden'!AE14)</f>
        <v>x</v>
      </c>
      <c r="AE13" s="205">
        <f>IF('Indicator Date hidden'!AF14="x","x",$AE$2-'Indicator Date hidden'!AF14)</f>
        <v>0</v>
      </c>
      <c r="AF13" s="205" t="str">
        <f>IF('Indicator Date hidden'!AG14="x","x",$AF$2-'Indicator Date hidden'!AG14)</f>
        <v>x</v>
      </c>
      <c r="AG13" s="205">
        <f>IF('Indicator Date hidden'!AH14="x","x",$AG$2-'Indicator Date hidden'!AH14)</f>
        <v>0</v>
      </c>
      <c r="AH13" s="205">
        <f>IF('Indicator Date hidden'!AI14="x","x",$AH$2-'Indicator Date hidden'!AI14)</f>
        <v>0</v>
      </c>
      <c r="AI13" s="205">
        <f>IF('Indicator Date hidden'!AJ14="x","x",$AI$2-'Indicator Date hidden'!AJ14)</f>
        <v>0</v>
      </c>
      <c r="AJ13" s="205" t="str">
        <f>IF('Indicator Date hidden'!AK14="x","x",$AJ$2-'Indicator Date hidden'!AK14)</f>
        <v>x</v>
      </c>
      <c r="AK13" s="205">
        <f>IF('Indicator Date hidden'!AL14="x","x",$AK$2-'Indicator Date hidden'!AL14)</f>
        <v>1</v>
      </c>
      <c r="AL13" s="205">
        <f>IF('Indicator Date hidden'!AM14="x","x",$AL$2-'Indicator Date hidden'!AM14)</f>
        <v>0</v>
      </c>
      <c r="AM13" s="205">
        <f>IF('Indicator Date hidden'!AN14="x","x",$AM$2-'Indicator Date hidden'!AN14)</f>
        <v>0</v>
      </c>
      <c r="AN13" s="205">
        <f>IF('Indicator Date hidden'!AO14="x","x",$AN$2-'Indicator Date hidden'!AO14)</f>
        <v>0</v>
      </c>
      <c r="AO13" s="205">
        <f>IF('Indicator Date hidden'!AP14="x","x",$AO$2-'Indicator Date hidden'!AP14)</f>
        <v>0</v>
      </c>
      <c r="AP13" s="205">
        <f>IF('Indicator Date hidden'!AQ14="x","x",$AP$2-'Indicator Date hidden'!AQ14)</f>
        <v>0</v>
      </c>
      <c r="AQ13" s="205" t="str">
        <f>IF('Indicator Date hidden'!AR14="x","x",$AQ$2-'Indicator Date hidden'!AR14)</f>
        <v>x</v>
      </c>
      <c r="AR13" s="205">
        <f>IF('Indicator Date hidden'!AS14="x","x",$AR$2-'Indicator Date hidden'!AS14)</f>
        <v>0</v>
      </c>
      <c r="AS13" s="205">
        <f>IF('Indicator Date hidden'!AT14="x","x",$AS$2-'Indicator Date hidden'!AT14)</f>
        <v>0</v>
      </c>
      <c r="AT13" s="205">
        <f>IF('Indicator Date hidden'!AU14="x","x",$AT$2-'Indicator Date hidden'!AU14)</f>
        <v>0</v>
      </c>
      <c r="AU13" s="205" t="str">
        <f>IF('Indicator Date hidden'!AV14="x","x",$AU$2-'Indicator Date hidden'!AV14)</f>
        <v>x</v>
      </c>
      <c r="AV13" s="205">
        <f>IF('Indicator Date hidden'!AW14="x","x",$AV$2-'Indicator Date hidden'!AW14)</f>
        <v>0</v>
      </c>
      <c r="AW13" s="205">
        <f>IF('Indicator Date hidden'!AX14="x","x",$AW$2-'Indicator Date hidden'!AX14)</f>
        <v>0</v>
      </c>
      <c r="AX13" s="205">
        <f>IF('Indicator Date hidden'!AY14="x","x",$AX$2-'Indicator Date hidden'!AY14)</f>
        <v>0</v>
      </c>
      <c r="AY13" s="205">
        <f>IF('Indicator Date hidden'!AZ14="x","x",$AY$2-'Indicator Date hidden'!AZ14)</f>
        <v>0</v>
      </c>
      <c r="AZ13" s="205">
        <f>IF('Indicator Date hidden'!BA14="x","x",$AZ$2-'Indicator Date hidden'!BA14)</f>
        <v>0</v>
      </c>
      <c r="BA13">
        <f t="shared" si="0"/>
        <v>8</v>
      </c>
      <c r="BB13" s="21">
        <f t="shared" si="1"/>
        <v>0.18604651162790697</v>
      </c>
      <c r="BC13">
        <f t="shared" si="2"/>
        <v>3</v>
      </c>
      <c r="BD13" s="21">
        <f t="shared" si="3"/>
        <v>0.92147036075157907</v>
      </c>
      <c r="BE13" s="274">
        <f t="shared" si="4"/>
        <v>0</v>
      </c>
    </row>
    <row r="14" spans="1:57" x14ac:dyDescent="0.25">
      <c r="A14" t="s">
        <v>6971</v>
      </c>
      <c r="B14" s="205">
        <f>IF('Indicator Date hidden'!C15="x","x",$B$2-'Indicator Date hidden'!C15)</f>
        <v>0</v>
      </c>
      <c r="C14" s="205">
        <f>IF('Indicator Date hidden'!D15="x","x",$C$2-'Indicator Date hidden'!D15)</f>
        <v>0</v>
      </c>
      <c r="D14" s="205">
        <f>IF('Indicator Date hidden'!E15="x","x",$D$2-'Indicator Date hidden'!E15)</f>
        <v>0</v>
      </c>
      <c r="E14" s="205">
        <f>IF('Indicator Date hidden'!F15="x","x",$E$2-'Indicator Date hidden'!F15)</f>
        <v>0</v>
      </c>
      <c r="F14" s="205">
        <f>IF('Indicator Date hidden'!G15="x","x",$F$2-'Indicator Date hidden'!G15)</f>
        <v>0</v>
      </c>
      <c r="G14" s="205">
        <f>IF('Indicator Date hidden'!H15="x","x",$G$2-'Indicator Date hidden'!H15)</f>
        <v>0</v>
      </c>
      <c r="H14" s="205">
        <f>IF('Indicator Date hidden'!I15="x","x",$H$2-'Indicator Date hidden'!I15)</f>
        <v>0</v>
      </c>
      <c r="I14" s="205">
        <f>IF('Indicator Date hidden'!J15="x","x",$I$2-'Indicator Date hidden'!J15)</f>
        <v>0</v>
      </c>
      <c r="J14" s="205">
        <f>IF('Indicator Date hidden'!K15="x","x",$J$2-'Indicator Date hidden'!K15)</f>
        <v>0</v>
      </c>
      <c r="K14" s="205">
        <f>IF('Indicator Date hidden'!L15="x","x",$K$2-'Indicator Date hidden'!L15)</f>
        <v>0</v>
      </c>
      <c r="L14" s="205">
        <f>IF('Indicator Date hidden'!M15="x","x",$L$2-'Indicator Date hidden'!M15)</f>
        <v>0</v>
      </c>
      <c r="M14" s="205">
        <f>IF('Indicator Date hidden'!N15="x","x",$M$2-'Indicator Date hidden'!N15)</f>
        <v>0</v>
      </c>
      <c r="N14" s="205">
        <f>IF('Indicator Date hidden'!O15="x","x",$N$2-'Indicator Date hidden'!O15)</f>
        <v>0</v>
      </c>
      <c r="O14" s="205">
        <f>IF('Indicator Date hidden'!P15="x","x",$O$2-'Indicator Date hidden'!P15)</f>
        <v>0</v>
      </c>
      <c r="P14" s="205">
        <f>IF('Indicator Date hidden'!Q15="x","x",$P$2-'Indicator Date hidden'!Q15)</f>
        <v>0</v>
      </c>
      <c r="Q14" s="205" t="str">
        <f>IF('Indicator Date hidden'!R15="x","x",$Q$2-'Indicator Date hidden'!R15)</f>
        <v>x</v>
      </c>
      <c r="R14" s="205">
        <f>IF('Indicator Date hidden'!S15="x","x",$R$2-'Indicator Date hidden'!S15)</f>
        <v>0</v>
      </c>
      <c r="S14" s="205">
        <f>IF('Indicator Date hidden'!T15="x","x",$S$2-'Indicator Date hidden'!T15)</f>
        <v>0</v>
      </c>
      <c r="T14" s="205">
        <f>IF('Indicator Date hidden'!U15="x","x",$T$2-'Indicator Date hidden'!U15)</f>
        <v>0</v>
      </c>
      <c r="U14" s="205" t="str">
        <f>IF('Indicator Date hidden'!V15="x","x",$U$2-'Indicator Date hidden'!V15)</f>
        <v>x</v>
      </c>
      <c r="V14" s="205">
        <f>IF('Indicator Date hidden'!W15="x","x",$V$2-'Indicator Date hidden'!W15)</f>
        <v>0</v>
      </c>
      <c r="W14" s="205" t="str">
        <f>IF('Indicator Date hidden'!X15="x","x",$W$2-'Indicator Date hidden'!X15)</f>
        <v>x</v>
      </c>
      <c r="X14" s="205">
        <f>IF('Indicator Date hidden'!Y15="x","x",$X$2-'Indicator Date hidden'!Y15)</f>
        <v>2</v>
      </c>
      <c r="Y14" s="205">
        <f>IF('Indicator Date hidden'!Z15="x","x",$Y$2-'Indicator Date hidden'!Z15)</f>
        <v>0</v>
      </c>
      <c r="Z14" s="205">
        <f>IF('Indicator Date hidden'!AA15="x","x",$Z$2-'Indicator Date hidden'!AA15)</f>
        <v>0</v>
      </c>
      <c r="AA14" s="205" t="str">
        <f>IF('Indicator Date hidden'!AB15="x","x",$AA$2-'Indicator Date hidden'!AB15)</f>
        <v>x</v>
      </c>
      <c r="AB14" s="205">
        <f>IF('Indicator Date hidden'!AC15="x","x",$AB$2-'Indicator Date hidden'!AC15)</f>
        <v>0</v>
      </c>
      <c r="AC14" s="205">
        <f>IF('Indicator Date hidden'!AD15="x","x",$AC$2-'Indicator Date hidden'!AD15)</f>
        <v>0</v>
      </c>
      <c r="AD14" s="205" t="str">
        <f>IF('Indicator Date hidden'!AE15="x","x",$AD$2-'Indicator Date hidden'!AE15)</f>
        <v>x</v>
      </c>
      <c r="AE14" s="205">
        <f>IF('Indicator Date hidden'!AF15="x","x",$AE$2-'Indicator Date hidden'!AF15)</f>
        <v>0</v>
      </c>
      <c r="AF14" s="205" t="str">
        <f>IF('Indicator Date hidden'!AG15="x","x",$AF$2-'Indicator Date hidden'!AG15)</f>
        <v>x</v>
      </c>
      <c r="AG14" s="205">
        <f>IF('Indicator Date hidden'!AH15="x","x",$AG$2-'Indicator Date hidden'!AH15)</f>
        <v>0</v>
      </c>
      <c r="AH14" s="205">
        <f>IF('Indicator Date hidden'!AI15="x","x",$AH$2-'Indicator Date hidden'!AI15)</f>
        <v>0</v>
      </c>
      <c r="AI14" s="205">
        <f>IF('Indicator Date hidden'!AJ15="x","x",$AI$2-'Indicator Date hidden'!AJ15)</f>
        <v>0</v>
      </c>
      <c r="AJ14" s="205" t="str">
        <f>IF('Indicator Date hidden'!AK15="x","x",$AJ$2-'Indicator Date hidden'!AK15)</f>
        <v>x</v>
      </c>
      <c r="AK14" s="205">
        <f>IF('Indicator Date hidden'!AL15="x","x",$AK$2-'Indicator Date hidden'!AL15)</f>
        <v>1</v>
      </c>
      <c r="AL14" s="205">
        <f>IF('Indicator Date hidden'!AM15="x","x",$AL$2-'Indicator Date hidden'!AM15)</f>
        <v>0</v>
      </c>
      <c r="AM14" s="205">
        <f>IF('Indicator Date hidden'!AN15="x","x",$AM$2-'Indicator Date hidden'!AN15)</f>
        <v>0</v>
      </c>
      <c r="AN14" s="205">
        <f>IF('Indicator Date hidden'!AO15="x","x",$AN$2-'Indicator Date hidden'!AO15)</f>
        <v>0</v>
      </c>
      <c r="AO14" s="205">
        <f>IF('Indicator Date hidden'!AP15="x","x",$AO$2-'Indicator Date hidden'!AP15)</f>
        <v>0</v>
      </c>
      <c r="AP14" s="205">
        <f>IF('Indicator Date hidden'!AQ15="x","x",$AP$2-'Indicator Date hidden'!AQ15)</f>
        <v>0</v>
      </c>
      <c r="AQ14" s="205">
        <f>IF('Indicator Date hidden'!AR15="x","x",$AQ$2-'Indicator Date hidden'!AR15)</f>
        <v>4</v>
      </c>
      <c r="AR14" s="205">
        <f>IF('Indicator Date hidden'!AS15="x","x",$AR$2-'Indicator Date hidden'!AS15)</f>
        <v>0</v>
      </c>
      <c r="AS14" s="205">
        <f>IF('Indicator Date hidden'!AT15="x","x",$AS$2-'Indicator Date hidden'!AT15)</f>
        <v>0</v>
      </c>
      <c r="AT14" s="205">
        <f>IF('Indicator Date hidden'!AU15="x","x",$AT$2-'Indicator Date hidden'!AU15)</f>
        <v>0</v>
      </c>
      <c r="AU14" s="205">
        <f>IF('Indicator Date hidden'!AV15="x","x",$AU$2-'Indicator Date hidden'!AV15)</f>
        <v>4</v>
      </c>
      <c r="AV14" s="205">
        <f>IF('Indicator Date hidden'!AW15="x","x",$AV$2-'Indicator Date hidden'!AW15)</f>
        <v>0</v>
      </c>
      <c r="AW14" s="205">
        <f>IF('Indicator Date hidden'!AX15="x","x",$AW$2-'Indicator Date hidden'!AX15)</f>
        <v>0</v>
      </c>
      <c r="AX14" s="205">
        <f>IF('Indicator Date hidden'!AY15="x","x",$AX$2-'Indicator Date hidden'!AY15)</f>
        <v>0</v>
      </c>
      <c r="AY14" s="205">
        <f>IF('Indicator Date hidden'!AZ15="x","x",$AY$2-'Indicator Date hidden'!AZ15)</f>
        <v>0</v>
      </c>
      <c r="AZ14" s="205">
        <f>IF('Indicator Date hidden'!BA15="x","x",$AZ$2-'Indicator Date hidden'!BA15)</f>
        <v>0</v>
      </c>
      <c r="BA14">
        <f t="shared" si="0"/>
        <v>11</v>
      </c>
      <c r="BB14" s="21">
        <f t="shared" si="1"/>
        <v>0.25</v>
      </c>
      <c r="BC14">
        <f t="shared" si="2"/>
        <v>4</v>
      </c>
      <c r="BD14" s="21">
        <f t="shared" si="3"/>
        <v>0.882274951990076</v>
      </c>
      <c r="BE14" s="274">
        <f t="shared" si="4"/>
        <v>0</v>
      </c>
    </row>
    <row r="15" spans="1:57" x14ac:dyDescent="0.25">
      <c r="A15" t="s">
        <v>6967</v>
      </c>
      <c r="B15" s="205">
        <f>IF('Indicator Date hidden'!C16="x","x",$B$2-'Indicator Date hidden'!C16)</f>
        <v>0</v>
      </c>
      <c r="C15" s="205">
        <f>IF('Indicator Date hidden'!D16="x","x",$C$2-'Indicator Date hidden'!D16)</f>
        <v>0</v>
      </c>
      <c r="D15" s="205">
        <f>IF('Indicator Date hidden'!E16="x","x",$D$2-'Indicator Date hidden'!E16)</f>
        <v>0</v>
      </c>
      <c r="E15" s="205">
        <f>IF('Indicator Date hidden'!F16="x","x",$E$2-'Indicator Date hidden'!F16)</f>
        <v>0</v>
      </c>
      <c r="F15" s="205">
        <f>IF('Indicator Date hidden'!G16="x","x",$F$2-'Indicator Date hidden'!G16)</f>
        <v>0</v>
      </c>
      <c r="G15" s="205">
        <f>IF('Indicator Date hidden'!H16="x","x",$G$2-'Indicator Date hidden'!H16)</f>
        <v>0</v>
      </c>
      <c r="H15" s="205">
        <f>IF('Indicator Date hidden'!I16="x","x",$H$2-'Indicator Date hidden'!I16)</f>
        <v>0</v>
      </c>
      <c r="I15" s="205">
        <f>IF('Indicator Date hidden'!J16="x","x",$I$2-'Indicator Date hidden'!J16)</f>
        <v>0</v>
      </c>
      <c r="J15" s="205">
        <f>IF('Indicator Date hidden'!K16="x","x",$J$2-'Indicator Date hidden'!K16)</f>
        <v>0</v>
      </c>
      <c r="K15" s="205">
        <f>IF('Indicator Date hidden'!L16="x","x",$K$2-'Indicator Date hidden'!L16)</f>
        <v>0</v>
      </c>
      <c r="L15" s="205">
        <f>IF('Indicator Date hidden'!M16="x","x",$L$2-'Indicator Date hidden'!M16)</f>
        <v>0</v>
      </c>
      <c r="M15" s="205">
        <f>IF('Indicator Date hidden'!N16="x","x",$M$2-'Indicator Date hidden'!N16)</f>
        <v>0</v>
      </c>
      <c r="N15" s="205">
        <f>IF('Indicator Date hidden'!O16="x","x",$N$2-'Indicator Date hidden'!O16)</f>
        <v>0</v>
      </c>
      <c r="O15" s="205">
        <f>IF('Indicator Date hidden'!P16="x","x",$O$2-'Indicator Date hidden'!P16)</f>
        <v>0</v>
      </c>
      <c r="P15" s="205">
        <f>IF('Indicator Date hidden'!Q16="x","x",$P$2-'Indicator Date hidden'!Q16)</f>
        <v>0</v>
      </c>
      <c r="Q15" s="205">
        <f>IF('Indicator Date hidden'!R16="x","x",$Q$2-'Indicator Date hidden'!R16)</f>
        <v>3</v>
      </c>
      <c r="R15" s="205">
        <f>IF('Indicator Date hidden'!S16="x","x",$R$2-'Indicator Date hidden'!S16)</f>
        <v>0</v>
      </c>
      <c r="S15" s="205">
        <f>IF('Indicator Date hidden'!T16="x","x",$S$2-'Indicator Date hidden'!T16)</f>
        <v>0</v>
      </c>
      <c r="T15" s="205">
        <f>IF('Indicator Date hidden'!U16="x","x",$T$2-'Indicator Date hidden'!U16)</f>
        <v>0</v>
      </c>
      <c r="U15" s="205">
        <f>IF('Indicator Date hidden'!V16="x","x",$U$2-'Indicator Date hidden'!V16)</f>
        <v>0</v>
      </c>
      <c r="V15" s="205">
        <f>IF('Indicator Date hidden'!W16="x","x",$V$2-'Indicator Date hidden'!W16)</f>
        <v>0</v>
      </c>
      <c r="W15" s="205">
        <f>IF('Indicator Date hidden'!X16="x","x",$W$2-'Indicator Date hidden'!X16)</f>
        <v>0</v>
      </c>
      <c r="X15" s="205">
        <f>IF('Indicator Date hidden'!Y16="x","x",$X$2-'Indicator Date hidden'!Y16)</f>
        <v>3</v>
      </c>
      <c r="Y15" s="205">
        <f>IF('Indicator Date hidden'!Z16="x","x",$Y$2-'Indicator Date hidden'!Z16)</f>
        <v>0</v>
      </c>
      <c r="Z15" s="205">
        <f>IF('Indicator Date hidden'!AA16="x","x",$Z$2-'Indicator Date hidden'!AA16)</f>
        <v>0</v>
      </c>
      <c r="AA15" s="205">
        <f>IF('Indicator Date hidden'!AB16="x","x",$AA$2-'Indicator Date hidden'!AB16)</f>
        <v>0</v>
      </c>
      <c r="AB15" s="205">
        <f>IF('Indicator Date hidden'!AC16="x","x",$AB$2-'Indicator Date hidden'!AC16)</f>
        <v>0</v>
      </c>
      <c r="AC15" s="205">
        <f>IF('Indicator Date hidden'!AD16="x","x",$AC$2-'Indicator Date hidden'!AD16)</f>
        <v>0</v>
      </c>
      <c r="AD15" s="205">
        <f>IF('Indicator Date hidden'!AE16="x","x",$AD$2-'Indicator Date hidden'!AE16)</f>
        <v>0</v>
      </c>
      <c r="AE15" s="205">
        <f>IF('Indicator Date hidden'!AF16="x","x",$AE$2-'Indicator Date hidden'!AF16)</f>
        <v>0</v>
      </c>
      <c r="AF15" s="205">
        <f>IF('Indicator Date hidden'!AG16="x","x",$AF$2-'Indicator Date hidden'!AG16)</f>
        <v>3</v>
      </c>
      <c r="AG15" s="205">
        <f>IF('Indicator Date hidden'!AH16="x","x",$AG$2-'Indicator Date hidden'!AH16)</f>
        <v>0</v>
      </c>
      <c r="AH15" s="205">
        <f>IF('Indicator Date hidden'!AI16="x","x",$AH$2-'Indicator Date hidden'!AI16)</f>
        <v>0</v>
      </c>
      <c r="AI15" s="205">
        <f>IF('Indicator Date hidden'!AJ16="x","x",$AI$2-'Indicator Date hidden'!AJ16)</f>
        <v>0</v>
      </c>
      <c r="AJ15" s="205">
        <f>IF('Indicator Date hidden'!AK16="x","x",$AJ$2-'Indicator Date hidden'!AK16)</f>
        <v>1</v>
      </c>
      <c r="AK15" s="205">
        <f>IF('Indicator Date hidden'!AL16="x","x",$AK$2-'Indicator Date hidden'!AL16)</f>
        <v>1</v>
      </c>
      <c r="AL15" s="205">
        <f>IF('Indicator Date hidden'!AM16="x","x",$AL$2-'Indicator Date hidden'!AM16)</f>
        <v>0</v>
      </c>
      <c r="AM15" s="205">
        <f>IF('Indicator Date hidden'!AN16="x","x",$AM$2-'Indicator Date hidden'!AN16)</f>
        <v>0</v>
      </c>
      <c r="AN15" s="205">
        <f>IF('Indicator Date hidden'!AO16="x","x",$AN$2-'Indicator Date hidden'!AO16)</f>
        <v>0</v>
      </c>
      <c r="AO15" s="205">
        <f>IF('Indicator Date hidden'!AP16="x","x",$AO$2-'Indicator Date hidden'!AP16)</f>
        <v>0</v>
      </c>
      <c r="AP15" s="205">
        <f>IF('Indicator Date hidden'!AQ16="x","x",$AP$2-'Indicator Date hidden'!AQ16)</f>
        <v>0</v>
      </c>
      <c r="AQ15" s="205">
        <f>IF('Indicator Date hidden'!AR16="x","x",$AQ$2-'Indicator Date hidden'!AR16)</f>
        <v>0</v>
      </c>
      <c r="AR15" s="205">
        <f>IF('Indicator Date hidden'!AS16="x","x",$AR$2-'Indicator Date hidden'!AS16)</f>
        <v>0</v>
      </c>
      <c r="AS15" s="205">
        <f>IF('Indicator Date hidden'!AT16="x","x",$AS$2-'Indicator Date hidden'!AT16)</f>
        <v>0</v>
      </c>
      <c r="AT15" s="205">
        <f>IF('Indicator Date hidden'!AU16="x","x",$AT$2-'Indicator Date hidden'!AU16)</f>
        <v>0</v>
      </c>
      <c r="AU15" s="205">
        <f>IF('Indicator Date hidden'!AV16="x","x",$AU$2-'Indicator Date hidden'!AV16)</f>
        <v>1</v>
      </c>
      <c r="AV15" s="205">
        <f>IF('Indicator Date hidden'!AW16="x","x",$AV$2-'Indicator Date hidden'!AW16)</f>
        <v>0</v>
      </c>
      <c r="AW15" s="205">
        <f>IF('Indicator Date hidden'!AX16="x","x",$AW$2-'Indicator Date hidden'!AX16)</f>
        <v>0</v>
      </c>
      <c r="AX15" s="205">
        <f>IF('Indicator Date hidden'!AY16="x","x",$AX$2-'Indicator Date hidden'!AY16)</f>
        <v>0</v>
      </c>
      <c r="AY15" s="205">
        <f>IF('Indicator Date hidden'!AZ16="x","x",$AY$2-'Indicator Date hidden'!AZ16)</f>
        <v>0</v>
      </c>
      <c r="AZ15" s="205">
        <f>IF('Indicator Date hidden'!BA16="x","x",$AZ$2-'Indicator Date hidden'!BA16)</f>
        <v>0</v>
      </c>
      <c r="BA15">
        <f t="shared" si="0"/>
        <v>12</v>
      </c>
      <c r="BB15" s="21">
        <f t="shared" si="1"/>
        <v>0.23529411764705882</v>
      </c>
      <c r="BC15">
        <f t="shared" si="2"/>
        <v>6</v>
      </c>
      <c r="BD15" s="21">
        <f t="shared" si="3"/>
        <v>0.72998080270534449</v>
      </c>
      <c r="BE15" s="274">
        <f t="shared" si="4"/>
        <v>0</v>
      </c>
    </row>
    <row r="16" spans="1:57" x14ac:dyDescent="0.25">
      <c r="A16" t="s">
        <v>6984</v>
      </c>
      <c r="B16" s="205">
        <f>IF('Indicator Date hidden'!C17="x","x",$B$2-'Indicator Date hidden'!C17)</f>
        <v>0</v>
      </c>
      <c r="C16" s="205">
        <f>IF('Indicator Date hidden'!D17="x","x",$C$2-'Indicator Date hidden'!D17)</f>
        <v>0</v>
      </c>
      <c r="D16" s="205">
        <f>IF('Indicator Date hidden'!E17="x","x",$D$2-'Indicator Date hidden'!E17)</f>
        <v>0</v>
      </c>
      <c r="E16" s="205">
        <f>IF('Indicator Date hidden'!F17="x","x",$E$2-'Indicator Date hidden'!F17)</f>
        <v>0</v>
      </c>
      <c r="F16" s="205">
        <f>IF('Indicator Date hidden'!G17="x","x",$F$2-'Indicator Date hidden'!G17)</f>
        <v>0</v>
      </c>
      <c r="G16" s="205">
        <f>IF('Indicator Date hidden'!H17="x","x",$G$2-'Indicator Date hidden'!H17)</f>
        <v>0</v>
      </c>
      <c r="H16" s="205">
        <f>IF('Indicator Date hidden'!I17="x","x",$H$2-'Indicator Date hidden'!I17)</f>
        <v>0</v>
      </c>
      <c r="I16" s="205">
        <f>IF('Indicator Date hidden'!J17="x","x",$I$2-'Indicator Date hidden'!J17)</f>
        <v>0</v>
      </c>
      <c r="J16" s="205">
        <f>IF('Indicator Date hidden'!K17="x","x",$J$2-'Indicator Date hidden'!K17)</f>
        <v>0</v>
      </c>
      <c r="K16" s="205">
        <f>IF('Indicator Date hidden'!L17="x","x",$K$2-'Indicator Date hidden'!L17)</f>
        <v>0</v>
      </c>
      <c r="L16" s="205">
        <f>IF('Indicator Date hidden'!M17="x","x",$L$2-'Indicator Date hidden'!M17)</f>
        <v>0</v>
      </c>
      <c r="M16" s="205">
        <f>IF('Indicator Date hidden'!N17="x","x",$M$2-'Indicator Date hidden'!N17)</f>
        <v>0</v>
      </c>
      <c r="N16" s="205">
        <f>IF('Indicator Date hidden'!O17="x","x",$N$2-'Indicator Date hidden'!O17)</f>
        <v>0</v>
      </c>
      <c r="O16" s="205">
        <f>IF('Indicator Date hidden'!P17="x","x",$O$2-'Indicator Date hidden'!P17)</f>
        <v>0</v>
      </c>
      <c r="P16" s="205">
        <f>IF('Indicator Date hidden'!Q17="x","x",$P$2-'Indicator Date hidden'!Q17)</f>
        <v>0</v>
      </c>
      <c r="Q16" s="205">
        <f>IF('Indicator Date hidden'!R17="x","x",$Q$2-'Indicator Date hidden'!R17)</f>
        <v>2</v>
      </c>
      <c r="R16" s="205">
        <f>IF('Indicator Date hidden'!S17="x","x",$R$2-'Indicator Date hidden'!S17)</f>
        <v>0</v>
      </c>
      <c r="S16" s="205">
        <f>IF('Indicator Date hidden'!T17="x","x",$S$2-'Indicator Date hidden'!T17)</f>
        <v>0</v>
      </c>
      <c r="T16" s="205">
        <f>IF('Indicator Date hidden'!U17="x","x",$T$2-'Indicator Date hidden'!U17)</f>
        <v>0</v>
      </c>
      <c r="U16" s="205" t="str">
        <f>IF('Indicator Date hidden'!V17="x","x",$U$2-'Indicator Date hidden'!V17)</f>
        <v>x</v>
      </c>
      <c r="V16" s="205">
        <f>IF('Indicator Date hidden'!W17="x","x",$V$2-'Indicator Date hidden'!W17)</f>
        <v>0</v>
      </c>
      <c r="W16" s="205">
        <f>IF('Indicator Date hidden'!X17="x","x",$W$2-'Indicator Date hidden'!X17)</f>
        <v>1</v>
      </c>
      <c r="X16" s="205">
        <f>IF('Indicator Date hidden'!Y17="x","x",$X$2-'Indicator Date hidden'!Y17)</f>
        <v>4</v>
      </c>
      <c r="Y16" s="205">
        <f>IF('Indicator Date hidden'!Z17="x","x",$Y$2-'Indicator Date hidden'!Z17)</f>
        <v>0</v>
      </c>
      <c r="Z16" s="205">
        <f>IF('Indicator Date hidden'!AA17="x","x",$Z$2-'Indicator Date hidden'!AA17)</f>
        <v>0</v>
      </c>
      <c r="AA16" s="205">
        <f>IF('Indicator Date hidden'!AB17="x","x",$AA$2-'Indicator Date hidden'!AB17)</f>
        <v>1</v>
      </c>
      <c r="AB16" s="205">
        <f>IF('Indicator Date hidden'!AC17="x","x",$AB$2-'Indicator Date hidden'!AC17)</f>
        <v>0</v>
      </c>
      <c r="AC16" s="205">
        <f>IF('Indicator Date hidden'!AD17="x","x",$AC$2-'Indicator Date hidden'!AD17)</f>
        <v>0</v>
      </c>
      <c r="AD16" s="205" t="str">
        <f>IF('Indicator Date hidden'!AE17="x","x",$AD$2-'Indicator Date hidden'!AE17)</f>
        <v>x</v>
      </c>
      <c r="AE16" s="205">
        <f>IF('Indicator Date hidden'!AF17="x","x",$AE$2-'Indicator Date hidden'!AF17)</f>
        <v>0</v>
      </c>
      <c r="AF16" s="205" t="str">
        <f>IF('Indicator Date hidden'!AG17="x","x",$AF$2-'Indicator Date hidden'!AG17)</f>
        <v>x</v>
      </c>
      <c r="AG16" s="205">
        <f>IF('Indicator Date hidden'!AH17="x","x",$AG$2-'Indicator Date hidden'!AH17)</f>
        <v>0</v>
      </c>
      <c r="AH16" s="205">
        <f>IF('Indicator Date hidden'!AI17="x","x",$AH$2-'Indicator Date hidden'!AI17)</f>
        <v>0</v>
      </c>
      <c r="AI16" s="205">
        <f>IF('Indicator Date hidden'!AJ17="x","x",$AI$2-'Indicator Date hidden'!AJ17)</f>
        <v>0</v>
      </c>
      <c r="AJ16" s="205" t="str">
        <f>IF('Indicator Date hidden'!AK17="x","x",$AJ$2-'Indicator Date hidden'!AK17)</f>
        <v>x</v>
      </c>
      <c r="AK16" s="205">
        <f>IF('Indicator Date hidden'!AL17="x","x",$AK$2-'Indicator Date hidden'!AL17)</f>
        <v>1</v>
      </c>
      <c r="AL16" s="205">
        <f>IF('Indicator Date hidden'!AM17="x","x",$AL$2-'Indicator Date hidden'!AM17)</f>
        <v>0</v>
      </c>
      <c r="AM16" s="205">
        <f>IF('Indicator Date hidden'!AN17="x","x",$AM$2-'Indicator Date hidden'!AN17)</f>
        <v>0</v>
      </c>
      <c r="AN16" s="205">
        <f>IF('Indicator Date hidden'!AO17="x","x",$AN$2-'Indicator Date hidden'!AO17)</f>
        <v>0</v>
      </c>
      <c r="AO16" s="205">
        <f>IF('Indicator Date hidden'!AP17="x","x",$AO$2-'Indicator Date hidden'!AP17)</f>
        <v>0</v>
      </c>
      <c r="AP16" s="205">
        <f>IF('Indicator Date hidden'!AQ17="x","x",$AP$2-'Indicator Date hidden'!AQ17)</f>
        <v>0</v>
      </c>
      <c r="AQ16" s="205">
        <f>IF('Indicator Date hidden'!AR17="x","x",$AQ$2-'Indicator Date hidden'!AR17)</f>
        <v>4</v>
      </c>
      <c r="AR16" s="205">
        <f>IF('Indicator Date hidden'!AS17="x","x",$AR$2-'Indicator Date hidden'!AS17)</f>
        <v>0</v>
      </c>
      <c r="AS16" s="205">
        <f>IF('Indicator Date hidden'!AT17="x","x",$AS$2-'Indicator Date hidden'!AT17)</f>
        <v>0</v>
      </c>
      <c r="AT16" s="205">
        <f>IF('Indicator Date hidden'!AU17="x","x",$AT$2-'Indicator Date hidden'!AU17)</f>
        <v>0</v>
      </c>
      <c r="AU16" s="205" t="str">
        <f>IF('Indicator Date hidden'!AV17="x","x",$AU$2-'Indicator Date hidden'!AV17)</f>
        <v>x</v>
      </c>
      <c r="AV16" s="205">
        <f>IF('Indicator Date hidden'!AW17="x","x",$AV$2-'Indicator Date hidden'!AW17)</f>
        <v>0</v>
      </c>
      <c r="AW16" s="205">
        <f>IF('Indicator Date hidden'!AX17="x","x",$AW$2-'Indicator Date hidden'!AX17)</f>
        <v>0</v>
      </c>
      <c r="AX16" s="205">
        <f>IF('Indicator Date hidden'!AY17="x","x",$AX$2-'Indicator Date hidden'!AY17)</f>
        <v>0</v>
      </c>
      <c r="AY16" s="205">
        <f>IF('Indicator Date hidden'!AZ17="x","x",$AY$2-'Indicator Date hidden'!AZ17)</f>
        <v>0</v>
      </c>
      <c r="AZ16" s="205">
        <f>IF('Indicator Date hidden'!BA17="x","x",$AZ$2-'Indicator Date hidden'!BA17)</f>
        <v>0</v>
      </c>
      <c r="BA16">
        <f t="shared" si="0"/>
        <v>13</v>
      </c>
      <c r="BB16" s="21">
        <f t="shared" si="1"/>
        <v>0.28260869565217389</v>
      </c>
      <c r="BC16">
        <f t="shared" si="2"/>
        <v>6</v>
      </c>
      <c r="BD16" s="21">
        <f t="shared" si="3"/>
        <v>0.87633236394549452</v>
      </c>
      <c r="BE16" s="274">
        <f t="shared" si="4"/>
        <v>0</v>
      </c>
    </row>
    <row r="17" spans="1:57" x14ac:dyDescent="0.25">
      <c r="A17" t="s">
        <v>6977</v>
      </c>
      <c r="B17" s="205">
        <f>IF('Indicator Date hidden'!C18="x","x",$B$2-'Indicator Date hidden'!C18)</f>
        <v>0</v>
      </c>
      <c r="C17" s="205">
        <f>IF('Indicator Date hidden'!D18="x","x",$C$2-'Indicator Date hidden'!D18)</f>
        <v>0</v>
      </c>
      <c r="D17" s="205">
        <f>IF('Indicator Date hidden'!E18="x","x",$D$2-'Indicator Date hidden'!E18)</f>
        <v>0</v>
      </c>
      <c r="E17" s="205">
        <f>IF('Indicator Date hidden'!F18="x","x",$E$2-'Indicator Date hidden'!F18)</f>
        <v>0</v>
      </c>
      <c r="F17" s="205">
        <f>IF('Indicator Date hidden'!G18="x","x",$F$2-'Indicator Date hidden'!G18)</f>
        <v>0</v>
      </c>
      <c r="G17" s="205">
        <f>IF('Indicator Date hidden'!H18="x","x",$G$2-'Indicator Date hidden'!H18)</f>
        <v>0</v>
      </c>
      <c r="H17" s="205">
        <f>IF('Indicator Date hidden'!I18="x","x",$H$2-'Indicator Date hidden'!I18)</f>
        <v>0</v>
      </c>
      <c r="I17" s="205">
        <f>IF('Indicator Date hidden'!J18="x","x",$I$2-'Indicator Date hidden'!J18)</f>
        <v>0</v>
      </c>
      <c r="J17" s="205">
        <f>IF('Indicator Date hidden'!K18="x","x",$J$2-'Indicator Date hidden'!K18)</f>
        <v>0</v>
      </c>
      <c r="K17" s="205">
        <f>IF('Indicator Date hidden'!L18="x","x",$K$2-'Indicator Date hidden'!L18)</f>
        <v>0</v>
      </c>
      <c r="L17" s="205">
        <f>IF('Indicator Date hidden'!M18="x","x",$L$2-'Indicator Date hidden'!M18)</f>
        <v>0</v>
      </c>
      <c r="M17" s="205">
        <f>IF('Indicator Date hidden'!N18="x","x",$M$2-'Indicator Date hidden'!N18)</f>
        <v>0</v>
      </c>
      <c r="N17" s="205">
        <f>IF('Indicator Date hidden'!O18="x","x",$N$2-'Indicator Date hidden'!O18)</f>
        <v>0</v>
      </c>
      <c r="O17" s="205">
        <f>IF('Indicator Date hidden'!P18="x","x",$O$2-'Indicator Date hidden'!P18)</f>
        <v>0</v>
      </c>
      <c r="P17" s="205">
        <f>IF('Indicator Date hidden'!Q18="x","x",$P$2-'Indicator Date hidden'!Q18)</f>
        <v>0</v>
      </c>
      <c r="Q17" s="205">
        <f>IF('Indicator Date hidden'!R18="x","x",$Q$2-'Indicator Date hidden'!R18)</f>
        <v>9</v>
      </c>
      <c r="R17" s="205">
        <f>IF('Indicator Date hidden'!S18="x","x",$R$2-'Indicator Date hidden'!S18)</f>
        <v>0</v>
      </c>
      <c r="S17" s="205">
        <f>IF('Indicator Date hidden'!T18="x","x",$S$2-'Indicator Date hidden'!T18)</f>
        <v>0</v>
      </c>
      <c r="T17" s="205">
        <f>IF('Indicator Date hidden'!U18="x","x",$T$2-'Indicator Date hidden'!U18)</f>
        <v>0</v>
      </c>
      <c r="U17" s="205">
        <f>IF('Indicator Date hidden'!V18="x","x",$U$2-'Indicator Date hidden'!V18)</f>
        <v>0</v>
      </c>
      <c r="V17" s="205">
        <f>IF('Indicator Date hidden'!W18="x","x",$V$2-'Indicator Date hidden'!W18)</f>
        <v>0</v>
      </c>
      <c r="W17" s="205">
        <f>IF('Indicator Date hidden'!X18="x","x",$W$2-'Indicator Date hidden'!X18)</f>
        <v>9</v>
      </c>
      <c r="X17" s="205">
        <f>IF('Indicator Date hidden'!Y18="x","x",$X$2-'Indicator Date hidden'!Y18)</f>
        <v>1</v>
      </c>
      <c r="Y17" s="205">
        <f>IF('Indicator Date hidden'!Z18="x","x",$Y$2-'Indicator Date hidden'!Z18)</f>
        <v>0</v>
      </c>
      <c r="Z17" s="205">
        <f>IF('Indicator Date hidden'!AA18="x","x",$Z$2-'Indicator Date hidden'!AA18)</f>
        <v>0</v>
      </c>
      <c r="AA17" s="205">
        <f>IF('Indicator Date hidden'!AB18="x","x",$AA$2-'Indicator Date hidden'!AB18)</f>
        <v>0</v>
      </c>
      <c r="AB17" s="205">
        <f>IF('Indicator Date hidden'!AC18="x","x",$AB$2-'Indicator Date hidden'!AC18)</f>
        <v>0</v>
      </c>
      <c r="AC17" s="205">
        <f>IF('Indicator Date hidden'!AD18="x","x",$AC$2-'Indicator Date hidden'!AD18)</f>
        <v>0</v>
      </c>
      <c r="AD17" s="205" t="str">
        <f>IF('Indicator Date hidden'!AE18="x","x",$AD$2-'Indicator Date hidden'!AE18)</f>
        <v>x</v>
      </c>
      <c r="AE17" s="205">
        <f>IF('Indicator Date hidden'!AF18="x","x",$AE$2-'Indicator Date hidden'!AF18)</f>
        <v>0</v>
      </c>
      <c r="AF17" s="205">
        <f>IF('Indicator Date hidden'!AG18="x","x",$AF$2-'Indicator Date hidden'!AG18)</f>
        <v>1</v>
      </c>
      <c r="AG17" s="205">
        <f>IF('Indicator Date hidden'!AH18="x","x",$AG$2-'Indicator Date hidden'!AH18)</f>
        <v>0</v>
      </c>
      <c r="AH17" s="205">
        <f>IF('Indicator Date hidden'!AI18="x","x",$AH$2-'Indicator Date hidden'!AI18)</f>
        <v>0</v>
      </c>
      <c r="AI17" s="205">
        <f>IF('Indicator Date hidden'!AJ18="x","x",$AI$2-'Indicator Date hidden'!AJ18)</f>
        <v>0</v>
      </c>
      <c r="AJ17" s="205" t="str">
        <f>IF('Indicator Date hidden'!AK18="x","x",$AJ$2-'Indicator Date hidden'!AK18)</f>
        <v>x</v>
      </c>
      <c r="AK17" s="205">
        <f>IF('Indicator Date hidden'!AL18="x","x",$AK$2-'Indicator Date hidden'!AL18)</f>
        <v>1</v>
      </c>
      <c r="AL17" s="205">
        <f>IF('Indicator Date hidden'!AM18="x","x",$AL$2-'Indicator Date hidden'!AM18)</f>
        <v>0</v>
      </c>
      <c r="AM17" s="205">
        <f>IF('Indicator Date hidden'!AN18="x","x",$AM$2-'Indicator Date hidden'!AN18)</f>
        <v>0</v>
      </c>
      <c r="AN17" s="205">
        <f>IF('Indicator Date hidden'!AO18="x","x",$AN$2-'Indicator Date hidden'!AO18)</f>
        <v>0</v>
      </c>
      <c r="AO17" s="205" t="str">
        <f>IF('Indicator Date hidden'!AP18="x","x",$AO$2-'Indicator Date hidden'!AP18)</f>
        <v>x</v>
      </c>
      <c r="AP17" s="205" t="str">
        <f>IF('Indicator Date hidden'!AQ18="x","x",$AP$2-'Indicator Date hidden'!AQ18)</f>
        <v>x</v>
      </c>
      <c r="AQ17" s="205">
        <f>IF('Indicator Date hidden'!AR18="x","x",$AQ$2-'Indicator Date hidden'!AR18)</f>
        <v>0</v>
      </c>
      <c r="AR17" s="205">
        <f>IF('Indicator Date hidden'!AS18="x","x",$AR$2-'Indicator Date hidden'!AS18)</f>
        <v>0</v>
      </c>
      <c r="AS17" s="205">
        <f>IF('Indicator Date hidden'!AT18="x","x",$AS$2-'Indicator Date hidden'!AT18)</f>
        <v>0</v>
      </c>
      <c r="AT17" s="205">
        <f>IF('Indicator Date hidden'!AU18="x","x",$AT$2-'Indicator Date hidden'!AU18)</f>
        <v>0</v>
      </c>
      <c r="AU17" s="205">
        <f>IF('Indicator Date hidden'!AV18="x","x",$AU$2-'Indicator Date hidden'!AV18)</f>
        <v>5</v>
      </c>
      <c r="AV17" s="205">
        <f>IF('Indicator Date hidden'!AW18="x","x",$AV$2-'Indicator Date hidden'!AW18)</f>
        <v>0</v>
      </c>
      <c r="AW17" s="205">
        <f>IF('Indicator Date hidden'!AX18="x","x",$AW$2-'Indicator Date hidden'!AX18)</f>
        <v>0</v>
      </c>
      <c r="AX17" s="205">
        <f>IF('Indicator Date hidden'!AY18="x","x",$AX$2-'Indicator Date hidden'!AY18)</f>
        <v>0</v>
      </c>
      <c r="AY17" s="205">
        <f>IF('Indicator Date hidden'!AZ18="x","x",$AY$2-'Indicator Date hidden'!AZ18)</f>
        <v>0</v>
      </c>
      <c r="AZ17" s="205">
        <f>IF('Indicator Date hidden'!BA18="x","x",$AZ$2-'Indicator Date hidden'!BA18)</f>
        <v>0</v>
      </c>
      <c r="BA17">
        <f t="shared" si="0"/>
        <v>26</v>
      </c>
      <c r="BB17" s="21">
        <f t="shared" si="1"/>
        <v>0.55319148936170215</v>
      </c>
      <c r="BC17">
        <f t="shared" si="2"/>
        <v>6</v>
      </c>
      <c r="BD17" s="21">
        <f t="shared" si="3"/>
        <v>1.9330112176568308</v>
      </c>
      <c r="BE17" s="274">
        <f t="shared" si="4"/>
        <v>0</v>
      </c>
    </row>
    <row r="18" spans="1:57" x14ac:dyDescent="0.25">
      <c r="A18" t="s">
        <v>6963</v>
      </c>
      <c r="B18" s="205">
        <f>IF('Indicator Date hidden'!C19="x","x",$B$2-'Indicator Date hidden'!C19)</f>
        <v>0</v>
      </c>
      <c r="C18" s="205">
        <f>IF('Indicator Date hidden'!D19="x","x",$C$2-'Indicator Date hidden'!D19)</f>
        <v>0</v>
      </c>
      <c r="D18" s="205">
        <f>IF('Indicator Date hidden'!E19="x","x",$D$2-'Indicator Date hidden'!E19)</f>
        <v>0</v>
      </c>
      <c r="E18" s="205">
        <f>IF('Indicator Date hidden'!F19="x","x",$E$2-'Indicator Date hidden'!F19)</f>
        <v>0</v>
      </c>
      <c r="F18" s="205">
        <f>IF('Indicator Date hidden'!G19="x","x",$F$2-'Indicator Date hidden'!G19)</f>
        <v>0</v>
      </c>
      <c r="G18" s="205">
        <f>IF('Indicator Date hidden'!H19="x","x",$G$2-'Indicator Date hidden'!H19)</f>
        <v>0</v>
      </c>
      <c r="H18" s="205">
        <f>IF('Indicator Date hidden'!I19="x","x",$H$2-'Indicator Date hidden'!I19)</f>
        <v>0</v>
      </c>
      <c r="I18" s="205">
        <f>IF('Indicator Date hidden'!J19="x","x",$I$2-'Indicator Date hidden'!J19)</f>
        <v>0</v>
      </c>
      <c r="J18" s="205">
        <f>IF('Indicator Date hidden'!K19="x","x",$J$2-'Indicator Date hidden'!K19)</f>
        <v>0</v>
      </c>
      <c r="K18" s="205">
        <f>IF('Indicator Date hidden'!L19="x","x",$K$2-'Indicator Date hidden'!L19)</f>
        <v>0</v>
      </c>
      <c r="L18" s="205">
        <f>IF('Indicator Date hidden'!M19="x","x",$L$2-'Indicator Date hidden'!M19)</f>
        <v>0</v>
      </c>
      <c r="M18" s="205">
        <f>IF('Indicator Date hidden'!N19="x","x",$M$2-'Indicator Date hidden'!N19)</f>
        <v>0</v>
      </c>
      <c r="N18" s="205">
        <f>IF('Indicator Date hidden'!O19="x","x",$N$2-'Indicator Date hidden'!O19)</f>
        <v>0</v>
      </c>
      <c r="O18" s="205">
        <f>IF('Indicator Date hidden'!P19="x","x",$O$2-'Indicator Date hidden'!P19)</f>
        <v>0</v>
      </c>
      <c r="P18" s="205">
        <f>IF('Indicator Date hidden'!Q19="x","x",$P$2-'Indicator Date hidden'!Q19)</f>
        <v>0</v>
      </c>
      <c r="Q18" s="205" t="str">
        <f>IF('Indicator Date hidden'!R19="x","x",$Q$2-'Indicator Date hidden'!R19)</f>
        <v>x</v>
      </c>
      <c r="R18" s="205">
        <f>IF('Indicator Date hidden'!S19="x","x",$R$2-'Indicator Date hidden'!S19)</f>
        <v>0</v>
      </c>
      <c r="S18" s="205">
        <f>IF('Indicator Date hidden'!T19="x","x",$S$2-'Indicator Date hidden'!T19)</f>
        <v>0</v>
      </c>
      <c r="T18" s="205">
        <f>IF('Indicator Date hidden'!U19="x","x",$T$2-'Indicator Date hidden'!U19)</f>
        <v>0</v>
      </c>
      <c r="U18" s="205" t="str">
        <f>IF('Indicator Date hidden'!V19="x","x",$U$2-'Indicator Date hidden'!V19)</f>
        <v>x</v>
      </c>
      <c r="V18" s="205">
        <f>IF('Indicator Date hidden'!W19="x","x",$V$2-'Indicator Date hidden'!W19)</f>
        <v>0</v>
      </c>
      <c r="W18" s="205" t="str">
        <f>IF('Indicator Date hidden'!X19="x","x",$W$2-'Indicator Date hidden'!X19)</f>
        <v>x</v>
      </c>
      <c r="X18" s="205">
        <f>IF('Indicator Date hidden'!Y19="x","x",$X$2-'Indicator Date hidden'!Y19)</f>
        <v>1</v>
      </c>
      <c r="Y18" s="205">
        <f>IF('Indicator Date hidden'!Z19="x","x",$Y$2-'Indicator Date hidden'!Z19)</f>
        <v>0</v>
      </c>
      <c r="Z18" s="205">
        <f>IF('Indicator Date hidden'!AA19="x","x",$Z$2-'Indicator Date hidden'!AA19)</f>
        <v>0</v>
      </c>
      <c r="AA18" s="205" t="str">
        <f>IF('Indicator Date hidden'!AB19="x","x",$AA$2-'Indicator Date hidden'!AB19)</f>
        <v>x</v>
      </c>
      <c r="AB18" s="205">
        <f>IF('Indicator Date hidden'!AC19="x","x",$AB$2-'Indicator Date hidden'!AC19)</f>
        <v>0</v>
      </c>
      <c r="AC18" s="205">
        <f>IF('Indicator Date hidden'!AD19="x","x",$AC$2-'Indicator Date hidden'!AD19)</f>
        <v>0</v>
      </c>
      <c r="AD18" s="205" t="str">
        <f>IF('Indicator Date hidden'!AE19="x","x",$AD$2-'Indicator Date hidden'!AE19)</f>
        <v>x</v>
      </c>
      <c r="AE18" s="205">
        <f>IF('Indicator Date hidden'!AF19="x","x",$AE$2-'Indicator Date hidden'!AF19)</f>
        <v>0</v>
      </c>
      <c r="AF18" s="205">
        <f>IF('Indicator Date hidden'!AG19="x","x",$AF$2-'Indicator Date hidden'!AG19)</f>
        <v>1</v>
      </c>
      <c r="AG18" s="205">
        <f>IF('Indicator Date hidden'!AH19="x","x",$AG$2-'Indicator Date hidden'!AH19)</f>
        <v>0</v>
      </c>
      <c r="AH18" s="205">
        <f>IF('Indicator Date hidden'!AI19="x","x",$AH$2-'Indicator Date hidden'!AI19)</f>
        <v>0</v>
      </c>
      <c r="AI18" s="205">
        <f>IF('Indicator Date hidden'!AJ19="x","x",$AI$2-'Indicator Date hidden'!AJ19)</f>
        <v>0</v>
      </c>
      <c r="AJ18" s="205" t="str">
        <f>IF('Indicator Date hidden'!AK19="x","x",$AJ$2-'Indicator Date hidden'!AK19)</f>
        <v>x</v>
      </c>
      <c r="AK18" s="205">
        <f>IF('Indicator Date hidden'!AL19="x","x",$AK$2-'Indicator Date hidden'!AL19)</f>
        <v>1</v>
      </c>
      <c r="AL18" s="205">
        <f>IF('Indicator Date hidden'!AM19="x","x",$AL$2-'Indicator Date hidden'!AM19)</f>
        <v>0</v>
      </c>
      <c r="AM18" s="205">
        <f>IF('Indicator Date hidden'!AN19="x","x",$AM$2-'Indicator Date hidden'!AN19)</f>
        <v>0</v>
      </c>
      <c r="AN18" s="205">
        <f>IF('Indicator Date hidden'!AO19="x","x",$AN$2-'Indicator Date hidden'!AO19)</f>
        <v>0</v>
      </c>
      <c r="AO18" s="205">
        <f>IF('Indicator Date hidden'!AP19="x","x",$AO$2-'Indicator Date hidden'!AP19)</f>
        <v>0</v>
      </c>
      <c r="AP18" s="205">
        <f>IF('Indicator Date hidden'!AQ19="x","x",$AP$2-'Indicator Date hidden'!AQ19)</f>
        <v>0</v>
      </c>
      <c r="AQ18" s="205" t="str">
        <f>IF('Indicator Date hidden'!AR19="x","x",$AQ$2-'Indicator Date hidden'!AR19)</f>
        <v>x</v>
      </c>
      <c r="AR18" s="205">
        <f>IF('Indicator Date hidden'!AS19="x","x",$AR$2-'Indicator Date hidden'!AS19)</f>
        <v>0</v>
      </c>
      <c r="AS18" s="205">
        <f>IF('Indicator Date hidden'!AT19="x","x",$AS$2-'Indicator Date hidden'!AT19)</f>
        <v>0</v>
      </c>
      <c r="AT18" s="205">
        <f>IF('Indicator Date hidden'!AU19="x","x",$AT$2-'Indicator Date hidden'!AU19)</f>
        <v>0</v>
      </c>
      <c r="AU18" s="205" t="str">
        <f>IF('Indicator Date hidden'!AV19="x","x",$AU$2-'Indicator Date hidden'!AV19)</f>
        <v>x</v>
      </c>
      <c r="AV18" s="205">
        <f>IF('Indicator Date hidden'!AW19="x","x",$AV$2-'Indicator Date hidden'!AW19)</f>
        <v>0</v>
      </c>
      <c r="AW18" s="205">
        <f>IF('Indicator Date hidden'!AX19="x","x",$AW$2-'Indicator Date hidden'!AX19)</f>
        <v>0</v>
      </c>
      <c r="AX18" s="205">
        <f>IF('Indicator Date hidden'!AY19="x","x",$AX$2-'Indicator Date hidden'!AY19)</f>
        <v>0</v>
      </c>
      <c r="AY18" s="205">
        <f>IF('Indicator Date hidden'!AZ19="x","x",$AY$2-'Indicator Date hidden'!AZ19)</f>
        <v>0</v>
      </c>
      <c r="AZ18" s="205">
        <f>IF('Indicator Date hidden'!BA19="x","x",$AZ$2-'Indicator Date hidden'!BA19)</f>
        <v>0</v>
      </c>
      <c r="BA18">
        <f t="shared" si="0"/>
        <v>3</v>
      </c>
      <c r="BB18" s="21">
        <f t="shared" si="1"/>
        <v>6.9767441860465115E-2</v>
      </c>
      <c r="BC18">
        <f t="shared" si="2"/>
        <v>3</v>
      </c>
      <c r="BD18" s="21">
        <f t="shared" si="3"/>
        <v>0.25475467790937961</v>
      </c>
      <c r="BE18" s="274">
        <f t="shared" si="4"/>
        <v>0</v>
      </c>
    </row>
    <row r="19" spans="1:57" x14ac:dyDescent="0.25">
      <c r="A19" t="s">
        <v>6979</v>
      </c>
      <c r="B19" s="205">
        <f>IF('Indicator Date hidden'!C20="x","x",$B$2-'Indicator Date hidden'!C20)</f>
        <v>0</v>
      </c>
      <c r="C19" s="205">
        <f>IF('Indicator Date hidden'!D20="x","x",$C$2-'Indicator Date hidden'!D20)</f>
        <v>0</v>
      </c>
      <c r="D19" s="205">
        <f>IF('Indicator Date hidden'!E20="x","x",$D$2-'Indicator Date hidden'!E20)</f>
        <v>0</v>
      </c>
      <c r="E19" s="205">
        <f>IF('Indicator Date hidden'!F20="x","x",$E$2-'Indicator Date hidden'!F20)</f>
        <v>0</v>
      </c>
      <c r="F19" s="205">
        <f>IF('Indicator Date hidden'!G20="x","x",$F$2-'Indicator Date hidden'!G20)</f>
        <v>0</v>
      </c>
      <c r="G19" s="205">
        <f>IF('Indicator Date hidden'!H20="x","x",$G$2-'Indicator Date hidden'!H20)</f>
        <v>0</v>
      </c>
      <c r="H19" s="205">
        <f>IF('Indicator Date hidden'!I20="x","x",$H$2-'Indicator Date hidden'!I20)</f>
        <v>0</v>
      </c>
      <c r="I19" s="205">
        <f>IF('Indicator Date hidden'!J20="x","x",$I$2-'Indicator Date hidden'!J20)</f>
        <v>0</v>
      </c>
      <c r="J19" s="205">
        <f>IF('Indicator Date hidden'!K20="x","x",$J$2-'Indicator Date hidden'!K20)</f>
        <v>0</v>
      </c>
      <c r="K19" s="205">
        <f>IF('Indicator Date hidden'!L20="x","x",$K$2-'Indicator Date hidden'!L20)</f>
        <v>0</v>
      </c>
      <c r="L19" s="205">
        <f>IF('Indicator Date hidden'!M20="x","x",$L$2-'Indicator Date hidden'!M20)</f>
        <v>0</v>
      </c>
      <c r="M19" s="205">
        <f>IF('Indicator Date hidden'!N20="x","x",$M$2-'Indicator Date hidden'!N20)</f>
        <v>0</v>
      </c>
      <c r="N19" s="205">
        <f>IF('Indicator Date hidden'!O20="x","x",$N$2-'Indicator Date hidden'!O20)</f>
        <v>0</v>
      </c>
      <c r="O19" s="205">
        <f>IF('Indicator Date hidden'!P20="x","x",$O$2-'Indicator Date hidden'!P20)</f>
        <v>0</v>
      </c>
      <c r="P19" s="205">
        <f>IF('Indicator Date hidden'!Q20="x","x",$P$2-'Indicator Date hidden'!Q20)</f>
        <v>0</v>
      </c>
      <c r="Q19" s="205">
        <f>IF('Indicator Date hidden'!R20="x","x",$Q$2-'Indicator Date hidden'!R20)</f>
        <v>3</v>
      </c>
      <c r="R19" s="205">
        <f>IF('Indicator Date hidden'!S20="x","x",$R$2-'Indicator Date hidden'!S20)</f>
        <v>0</v>
      </c>
      <c r="S19" s="205">
        <f>IF('Indicator Date hidden'!T20="x","x",$S$2-'Indicator Date hidden'!T20)</f>
        <v>0</v>
      </c>
      <c r="T19" s="205">
        <f>IF('Indicator Date hidden'!U20="x","x",$T$2-'Indicator Date hidden'!U20)</f>
        <v>0</v>
      </c>
      <c r="U19" s="205">
        <f>IF('Indicator Date hidden'!V20="x","x",$U$2-'Indicator Date hidden'!V20)</f>
        <v>0</v>
      </c>
      <c r="V19" s="205">
        <f>IF('Indicator Date hidden'!W20="x","x",$V$2-'Indicator Date hidden'!W20)</f>
        <v>0</v>
      </c>
      <c r="W19" s="205">
        <f>IF('Indicator Date hidden'!X20="x","x",$W$2-'Indicator Date hidden'!X20)</f>
        <v>3</v>
      </c>
      <c r="X19" s="205">
        <f>IF('Indicator Date hidden'!Y20="x","x",$X$2-'Indicator Date hidden'!Y20)</f>
        <v>4</v>
      </c>
      <c r="Y19" s="205">
        <f>IF('Indicator Date hidden'!Z20="x","x",$Y$2-'Indicator Date hidden'!Z20)</f>
        <v>0</v>
      </c>
      <c r="Z19" s="205">
        <f>IF('Indicator Date hidden'!AA20="x","x",$Z$2-'Indicator Date hidden'!AA20)</f>
        <v>0</v>
      </c>
      <c r="AA19" s="205">
        <f>IF('Indicator Date hidden'!AB20="x","x",$AA$2-'Indicator Date hidden'!AB20)</f>
        <v>0</v>
      </c>
      <c r="AB19" s="205">
        <f>IF('Indicator Date hidden'!AC20="x","x",$AB$2-'Indicator Date hidden'!AC20)</f>
        <v>0</v>
      </c>
      <c r="AC19" s="205">
        <f>IF('Indicator Date hidden'!AD20="x","x",$AC$2-'Indicator Date hidden'!AD20)</f>
        <v>0</v>
      </c>
      <c r="AD19" s="205">
        <f>IF('Indicator Date hidden'!AE20="x","x",$AD$2-'Indicator Date hidden'!AE20)</f>
        <v>0</v>
      </c>
      <c r="AE19" s="205">
        <f>IF('Indicator Date hidden'!AF20="x","x",$AE$2-'Indicator Date hidden'!AF20)</f>
        <v>0</v>
      </c>
      <c r="AF19" s="205" t="str">
        <f>IF('Indicator Date hidden'!AG20="x","x",$AF$2-'Indicator Date hidden'!AG20)</f>
        <v>x</v>
      </c>
      <c r="AG19" s="205">
        <f>IF('Indicator Date hidden'!AH20="x","x",$AG$2-'Indicator Date hidden'!AH20)</f>
        <v>0</v>
      </c>
      <c r="AH19" s="205">
        <f>IF('Indicator Date hidden'!AI20="x","x",$AH$2-'Indicator Date hidden'!AI20)</f>
        <v>0</v>
      </c>
      <c r="AI19" s="205">
        <f>IF('Indicator Date hidden'!AJ20="x","x",$AI$2-'Indicator Date hidden'!AJ20)</f>
        <v>0</v>
      </c>
      <c r="AJ19" s="205" t="str">
        <f>IF('Indicator Date hidden'!AK20="x","x",$AJ$2-'Indicator Date hidden'!AK20)</f>
        <v>x</v>
      </c>
      <c r="AK19" s="205">
        <f>IF('Indicator Date hidden'!AL20="x","x",$AK$2-'Indicator Date hidden'!AL20)</f>
        <v>1</v>
      </c>
      <c r="AL19" s="205">
        <f>IF('Indicator Date hidden'!AM20="x","x",$AL$2-'Indicator Date hidden'!AM20)</f>
        <v>0</v>
      </c>
      <c r="AM19" s="205">
        <f>IF('Indicator Date hidden'!AN20="x","x",$AM$2-'Indicator Date hidden'!AN20)</f>
        <v>0</v>
      </c>
      <c r="AN19" s="205">
        <f>IF('Indicator Date hidden'!AO20="x","x",$AN$2-'Indicator Date hidden'!AO20)</f>
        <v>0</v>
      </c>
      <c r="AO19" s="205" t="str">
        <f>IF('Indicator Date hidden'!AP20="x","x",$AO$2-'Indicator Date hidden'!AP20)</f>
        <v>x</v>
      </c>
      <c r="AP19" s="205">
        <f>IF('Indicator Date hidden'!AQ20="x","x",$AP$2-'Indicator Date hidden'!AQ20)</f>
        <v>2</v>
      </c>
      <c r="AQ19" s="205" t="str">
        <f>IF('Indicator Date hidden'!AR20="x","x",$AQ$2-'Indicator Date hidden'!AR20)</f>
        <v>x</v>
      </c>
      <c r="AR19" s="205">
        <f>IF('Indicator Date hidden'!AS20="x","x",$AR$2-'Indicator Date hidden'!AS20)</f>
        <v>0</v>
      </c>
      <c r="AS19" s="205" t="str">
        <f>IF('Indicator Date hidden'!AT20="x","x",$AS$2-'Indicator Date hidden'!AT20)</f>
        <v>x</v>
      </c>
      <c r="AT19" s="205">
        <f>IF('Indicator Date hidden'!AU20="x","x",$AT$2-'Indicator Date hidden'!AU20)</f>
        <v>0</v>
      </c>
      <c r="AU19" s="205" t="str">
        <f>IF('Indicator Date hidden'!AV20="x","x",$AU$2-'Indicator Date hidden'!AV20)</f>
        <v>x</v>
      </c>
      <c r="AV19" s="205">
        <f>IF('Indicator Date hidden'!AW20="x","x",$AV$2-'Indicator Date hidden'!AW20)</f>
        <v>0</v>
      </c>
      <c r="AW19" s="205">
        <f>IF('Indicator Date hidden'!AX20="x","x",$AW$2-'Indicator Date hidden'!AX20)</f>
        <v>0</v>
      </c>
      <c r="AX19" s="205">
        <f>IF('Indicator Date hidden'!AY20="x","x",$AX$2-'Indicator Date hidden'!AY20)</f>
        <v>0</v>
      </c>
      <c r="AY19" s="205">
        <f>IF('Indicator Date hidden'!AZ20="x","x",$AY$2-'Indicator Date hidden'!AZ20)</f>
        <v>0</v>
      </c>
      <c r="AZ19" s="205">
        <f>IF('Indicator Date hidden'!BA20="x","x",$AZ$2-'Indicator Date hidden'!BA20)</f>
        <v>0</v>
      </c>
      <c r="BA19">
        <f t="shared" si="0"/>
        <v>13</v>
      </c>
      <c r="BB19" s="21">
        <f t="shared" si="1"/>
        <v>0.28888888888888886</v>
      </c>
      <c r="BC19">
        <f t="shared" si="2"/>
        <v>5</v>
      </c>
      <c r="BD19" s="21">
        <f t="shared" si="3"/>
        <v>0.88499145563288339</v>
      </c>
      <c r="BE19" s="274">
        <f t="shared" si="4"/>
        <v>0</v>
      </c>
    </row>
    <row r="20" spans="1:57" x14ac:dyDescent="0.25">
      <c r="A20" t="s">
        <v>6965</v>
      </c>
      <c r="B20" s="205">
        <f>IF('Indicator Date hidden'!C21="x","x",$B$2-'Indicator Date hidden'!C21)</f>
        <v>0</v>
      </c>
      <c r="C20" s="205">
        <f>IF('Indicator Date hidden'!D21="x","x",$C$2-'Indicator Date hidden'!D21)</f>
        <v>0</v>
      </c>
      <c r="D20" s="205">
        <f>IF('Indicator Date hidden'!E21="x","x",$D$2-'Indicator Date hidden'!E21)</f>
        <v>0</v>
      </c>
      <c r="E20" s="205">
        <f>IF('Indicator Date hidden'!F21="x","x",$E$2-'Indicator Date hidden'!F21)</f>
        <v>0</v>
      </c>
      <c r="F20" s="205">
        <f>IF('Indicator Date hidden'!G21="x","x",$F$2-'Indicator Date hidden'!G21)</f>
        <v>0</v>
      </c>
      <c r="G20" s="205">
        <f>IF('Indicator Date hidden'!H21="x","x",$G$2-'Indicator Date hidden'!H21)</f>
        <v>0</v>
      </c>
      <c r="H20" s="205">
        <f>IF('Indicator Date hidden'!I21="x","x",$H$2-'Indicator Date hidden'!I21)</f>
        <v>0</v>
      </c>
      <c r="I20" s="205">
        <f>IF('Indicator Date hidden'!J21="x","x",$I$2-'Indicator Date hidden'!J21)</f>
        <v>0</v>
      </c>
      <c r="J20" s="205">
        <f>IF('Indicator Date hidden'!K21="x","x",$J$2-'Indicator Date hidden'!K21)</f>
        <v>0</v>
      </c>
      <c r="K20" s="205">
        <f>IF('Indicator Date hidden'!L21="x","x",$K$2-'Indicator Date hidden'!L21)</f>
        <v>0</v>
      </c>
      <c r="L20" s="205">
        <f>IF('Indicator Date hidden'!M21="x","x",$L$2-'Indicator Date hidden'!M21)</f>
        <v>0</v>
      </c>
      <c r="M20" s="205">
        <f>IF('Indicator Date hidden'!N21="x","x",$M$2-'Indicator Date hidden'!N21)</f>
        <v>0</v>
      </c>
      <c r="N20" s="205">
        <f>IF('Indicator Date hidden'!O21="x","x",$N$2-'Indicator Date hidden'!O21)</f>
        <v>0</v>
      </c>
      <c r="O20" s="205">
        <f>IF('Indicator Date hidden'!P21="x","x",$O$2-'Indicator Date hidden'!P21)</f>
        <v>0</v>
      </c>
      <c r="P20" s="205">
        <f>IF('Indicator Date hidden'!Q21="x","x",$P$2-'Indicator Date hidden'!Q21)</f>
        <v>0</v>
      </c>
      <c r="Q20" s="205">
        <f>IF('Indicator Date hidden'!R21="x","x",$Q$2-'Indicator Date hidden'!R21)</f>
        <v>2</v>
      </c>
      <c r="R20" s="205">
        <f>IF('Indicator Date hidden'!S21="x","x",$R$2-'Indicator Date hidden'!S21)</f>
        <v>0</v>
      </c>
      <c r="S20" s="205">
        <f>IF('Indicator Date hidden'!T21="x","x",$S$2-'Indicator Date hidden'!T21)</f>
        <v>0</v>
      </c>
      <c r="T20" s="205">
        <f>IF('Indicator Date hidden'!U21="x","x",$T$2-'Indicator Date hidden'!U21)</f>
        <v>0</v>
      </c>
      <c r="U20" s="205">
        <f>IF('Indicator Date hidden'!V21="x","x",$U$2-'Indicator Date hidden'!V21)</f>
        <v>0</v>
      </c>
      <c r="V20" s="205">
        <f>IF('Indicator Date hidden'!W21="x","x",$V$2-'Indicator Date hidden'!W21)</f>
        <v>0</v>
      </c>
      <c r="W20" s="205">
        <f>IF('Indicator Date hidden'!X21="x","x",$W$2-'Indicator Date hidden'!X21)</f>
        <v>0</v>
      </c>
      <c r="X20" s="205">
        <f>IF('Indicator Date hidden'!Y21="x","x",$X$2-'Indicator Date hidden'!Y21)</f>
        <v>4</v>
      </c>
      <c r="Y20" s="205">
        <f>IF('Indicator Date hidden'!Z21="x","x",$Y$2-'Indicator Date hidden'!Z21)</f>
        <v>0</v>
      </c>
      <c r="Z20" s="205">
        <f>IF('Indicator Date hidden'!AA21="x","x",$Z$2-'Indicator Date hidden'!AA21)</f>
        <v>0</v>
      </c>
      <c r="AA20" s="205">
        <f>IF('Indicator Date hidden'!AB21="x","x",$AA$2-'Indicator Date hidden'!AB21)</f>
        <v>0</v>
      </c>
      <c r="AB20" s="205">
        <f>IF('Indicator Date hidden'!AC21="x","x",$AB$2-'Indicator Date hidden'!AC21)</f>
        <v>0</v>
      </c>
      <c r="AC20" s="205">
        <f>IF('Indicator Date hidden'!AD21="x","x",$AC$2-'Indicator Date hidden'!AD21)</f>
        <v>0</v>
      </c>
      <c r="AD20" s="205">
        <f>IF('Indicator Date hidden'!AE21="x","x",$AD$2-'Indicator Date hidden'!AE21)</f>
        <v>0</v>
      </c>
      <c r="AE20" s="205">
        <f>IF('Indicator Date hidden'!AF21="x","x",$AE$2-'Indicator Date hidden'!AF21)</f>
        <v>0</v>
      </c>
      <c r="AF20" s="205">
        <f>IF('Indicator Date hidden'!AG21="x","x",$AF$2-'Indicator Date hidden'!AG21)</f>
        <v>2</v>
      </c>
      <c r="AG20" s="205">
        <f>IF('Indicator Date hidden'!AH21="x","x",$AG$2-'Indicator Date hidden'!AH21)</f>
        <v>0</v>
      </c>
      <c r="AH20" s="205">
        <f>IF('Indicator Date hidden'!AI21="x","x",$AH$2-'Indicator Date hidden'!AI21)</f>
        <v>0</v>
      </c>
      <c r="AI20" s="205">
        <f>IF('Indicator Date hidden'!AJ21="x","x",$AI$2-'Indicator Date hidden'!AJ21)</f>
        <v>0</v>
      </c>
      <c r="AJ20" s="205" t="str">
        <f>IF('Indicator Date hidden'!AK21="x","x",$AJ$2-'Indicator Date hidden'!AK21)</f>
        <v>x</v>
      </c>
      <c r="AK20" s="205">
        <f>IF('Indicator Date hidden'!AL21="x","x",$AK$2-'Indicator Date hidden'!AL21)</f>
        <v>1</v>
      </c>
      <c r="AL20" s="205">
        <f>IF('Indicator Date hidden'!AM21="x","x",$AL$2-'Indicator Date hidden'!AM21)</f>
        <v>0</v>
      </c>
      <c r="AM20" s="205">
        <f>IF('Indicator Date hidden'!AN21="x","x",$AM$2-'Indicator Date hidden'!AN21)</f>
        <v>0</v>
      </c>
      <c r="AN20" s="205">
        <f>IF('Indicator Date hidden'!AO21="x","x",$AN$2-'Indicator Date hidden'!AO21)</f>
        <v>0</v>
      </c>
      <c r="AO20" s="205">
        <f>IF('Indicator Date hidden'!AP21="x","x",$AO$2-'Indicator Date hidden'!AP21)</f>
        <v>0</v>
      </c>
      <c r="AP20" s="205">
        <f>IF('Indicator Date hidden'!AQ21="x","x",$AP$2-'Indicator Date hidden'!AQ21)</f>
        <v>0</v>
      </c>
      <c r="AQ20" s="205">
        <f>IF('Indicator Date hidden'!AR21="x","x",$AQ$2-'Indicator Date hidden'!AR21)</f>
        <v>0</v>
      </c>
      <c r="AR20" s="205">
        <f>IF('Indicator Date hidden'!AS21="x","x",$AR$2-'Indicator Date hidden'!AS21)</f>
        <v>0</v>
      </c>
      <c r="AS20" s="205">
        <f>IF('Indicator Date hidden'!AT21="x","x",$AS$2-'Indicator Date hidden'!AT21)</f>
        <v>0</v>
      </c>
      <c r="AT20" s="205">
        <f>IF('Indicator Date hidden'!AU21="x","x",$AT$2-'Indicator Date hidden'!AU21)</f>
        <v>0</v>
      </c>
      <c r="AU20" s="205">
        <f>IF('Indicator Date hidden'!AV21="x","x",$AU$2-'Indicator Date hidden'!AV21)</f>
        <v>8</v>
      </c>
      <c r="AV20" s="205">
        <f>IF('Indicator Date hidden'!AW21="x","x",$AV$2-'Indicator Date hidden'!AW21)</f>
        <v>0</v>
      </c>
      <c r="AW20" s="205">
        <f>IF('Indicator Date hidden'!AX21="x","x",$AW$2-'Indicator Date hidden'!AX21)</f>
        <v>0</v>
      </c>
      <c r="AX20" s="205">
        <f>IF('Indicator Date hidden'!AY21="x","x",$AX$2-'Indicator Date hidden'!AY21)</f>
        <v>0</v>
      </c>
      <c r="AY20" s="205">
        <f>IF('Indicator Date hidden'!AZ21="x","x",$AY$2-'Indicator Date hidden'!AZ21)</f>
        <v>0</v>
      </c>
      <c r="AZ20" s="205">
        <f>IF('Indicator Date hidden'!BA21="x","x",$AZ$2-'Indicator Date hidden'!BA21)</f>
        <v>0</v>
      </c>
      <c r="BA20">
        <f t="shared" si="0"/>
        <v>17</v>
      </c>
      <c r="BB20" s="21">
        <f t="shared" si="1"/>
        <v>0.34</v>
      </c>
      <c r="BC20">
        <f t="shared" si="2"/>
        <v>5</v>
      </c>
      <c r="BD20" s="21">
        <f t="shared" si="3"/>
        <v>1.290116273829611</v>
      </c>
      <c r="BE20" s="274">
        <f t="shared" si="4"/>
        <v>0</v>
      </c>
    </row>
    <row r="21" spans="1:57" x14ac:dyDescent="0.25">
      <c r="A21" t="s">
        <v>6988</v>
      </c>
      <c r="B21" s="205">
        <f>IF('Indicator Date hidden'!C22="x","x",$B$2-'Indicator Date hidden'!C22)</f>
        <v>0</v>
      </c>
      <c r="C21" s="205">
        <f>IF('Indicator Date hidden'!D22="x","x",$C$2-'Indicator Date hidden'!D22)</f>
        <v>0</v>
      </c>
      <c r="D21" s="205">
        <f>IF('Indicator Date hidden'!E22="x","x",$D$2-'Indicator Date hidden'!E22)</f>
        <v>0</v>
      </c>
      <c r="E21" s="205">
        <f>IF('Indicator Date hidden'!F22="x","x",$E$2-'Indicator Date hidden'!F22)</f>
        <v>0</v>
      </c>
      <c r="F21" s="205">
        <f>IF('Indicator Date hidden'!G22="x","x",$F$2-'Indicator Date hidden'!G22)</f>
        <v>0</v>
      </c>
      <c r="G21" s="205">
        <f>IF('Indicator Date hidden'!H22="x","x",$G$2-'Indicator Date hidden'!H22)</f>
        <v>0</v>
      </c>
      <c r="H21" s="205">
        <f>IF('Indicator Date hidden'!I22="x","x",$H$2-'Indicator Date hidden'!I22)</f>
        <v>0</v>
      </c>
      <c r="I21" s="205">
        <f>IF('Indicator Date hidden'!J22="x","x",$I$2-'Indicator Date hidden'!J22)</f>
        <v>0</v>
      </c>
      <c r="J21" s="205">
        <f>IF('Indicator Date hidden'!K22="x","x",$J$2-'Indicator Date hidden'!K22)</f>
        <v>0</v>
      </c>
      <c r="K21" s="205">
        <f>IF('Indicator Date hidden'!L22="x","x",$K$2-'Indicator Date hidden'!L22)</f>
        <v>0</v>
      </c>
      <c r="L21" s="205">
        <f>IF('Indicator Date hidden'!M22="x","x",$L$2-'Indicator Date hidden'!M22)</f>
        <v>0</v>
      </c>
      <c r="M21" s="205">
        <f>IF('Indicator Date hidden'!N22="x","x",$M$2-'Indicator Date hidden'!N22)</f>
        <v>0</v>
      </c>
      <c r="N21" s="205">
        <f>IF('Indicator Date hidden'!O22="x","x",$N$2-'Indicator Date hidden'!O22)</f>
        <v>0</v>
      </c>
      <c r="O21" s="205">
        <f>IF('Indicator Date hidden'!P22="x","x",$O$2-'Indicator Date hidden'!P22)</f>
        <v>0</v>
      </c>
      <c r="P21" s="205">
        <f>IF('Indicator Date hidden'!Q22="x","x",$P$2-'Indicator Date hidden'!Q22)</f>
        <v>0</v>
      </c>
      <c r="Q21" s="205">
        <f>IF('Indicator Date hidden'!R22="x","x",$Q$2-'Indicator Date hidden'!R22)</f>
        <v>4</v>
      </c>
      <c r="R21" s="205">
        <f>IF('Indicator Date hidden'!S22="x","x",$R$2-'Indicator Date hidden'!S22)</f>
        <v>0</v>
      </c>
      <c r="S21" s="205">
        <f>IF('Indicator Date hidden'!T22="x","x",$S$2-'Indicator Date hidden'!T22)</f>
        <v>0</v>
      </c>
      <c r="T21" s="205">
        <f>IF('Indicator Date hidden'!U22="x","x",$T$2-'Indicator Date hidden'!U22)</f>
        <v>0</v>
      </c>
      <c r="U21" s="205">
        <f>IF('Indicator Date hidden'!V22="x","x",$U$2-'Indicator Date hidden'!V22)</f>
        <v>0</v>
      </c>
      <c r="V21" s="205">
        <f>IF('Indicator Date hidden'!W22="x","x",$V$2-'Indicator Date hidden'!W22)</f>
        <v>0</v>
      </c>
      <c r="W21" s="205">
        <f>IF('Indicator Date hidden'!X22="x","x",$W$2-'Indicator Date hidden'!X22)</f>
        <v>4</v>
      </c>
      <c r="X21" s="205">
        <f>IF('Indicator Date hidden'!Y22="x","x",$X$2-'Indicator Date hidden'!Y22)</f>
        <v>2</v>
      </c>
      <c r="Y21" s="205">
        <f>IF('Indicator Date hidden'!Z22="x","x",$Y$2-'Indicator Date hidden'!Z22)</f>
        <v>0</v>
      </c>
      <c r="Z21" s="205">
        <f>IF('Indicator Date hidden'!AA22="x","x",$Z$2-'Indicator Date hidden'!AA22)</f>
        <v>0</v>
      </c>
      <c r="AA21" s="205">
        <f>IF('Indicator Date hidden'!AB22="x","x",$AA$2-'Indicator Date hidden'!AB22)</f>
        <v>1</v>
      </c>
      <c r="AB21" s="205">
        <f>IF('Indicator Date hidden'!AC22="x","x",$AB$2-'Indicator Date hidden'!AC22)</f>
        <v>0</v>
      </c>
      <c r="AC21" s="205">
        <f>IF('Indicator Date hidden'!AD22="x","x",$AC$2-'Indicator Date hidden'!AD22)</f>
        <v>0</v>
      </c>
      <c r="AD21" s="205">
        <f>IF('Indicator Date hidden'!AE22="x","x",$AD$2-'Indicator Date hidden'!AE22)</f>
        <v>0</v>
      </c>
      <c r="AE21" s="205">
        <f>IF('Indicator Date hidden'!AF22="x","x",$AE$2-'Indicator Date hidden'!AF22)</f>
        <v>0</v>
      </c>
      <c r="AF21" s="205">
        <f>IF('Indicator Date hidden'!AG22="x","x",$AF$2-'Indicator Date hidden'!AG22)</f>
        <v>1</v>
      </c>
      <c r="AG21" s="205">
        <f>IF('Indicator Date hidden'!AH22="x","x",$AG$2-'Indicator Date hidden'!AH22)</f>
        <v>0</v>
      </c>
      <c r="AH21" s="205">
        <f>IF('Indicator Date hidden'!AI22="x","x",$AH$2-'Indicator Date hidden'!AI22)</f>
        <v>0</v>
      </c>
      <c r="AI21" s="205">
        <f>IF('Indicator Date hidden'!AJ22="x","x",$AI$2-'Indicator Date hidden'!AJ22)</f>
        <v>0</v>
      </c>
      <c r="AJ21" s="205" t="str">
        <f>IF('Indicator Date hidden'!AK22="x","x",$AJ$2-'Indicator Date hidden'!AK22)</f>
        <v>x</v>
      </c>
      <c r="AK21" s="205" t="str">
        <f>IF('Indicator Date hidden'!AL22="x","x",$AK$2-'Indicator Date hidden'!AL22)</f>
        <v>x</v>
      </c>
      <c r="AL21" s="205">
        <f>IF('Indicator Date hidden'!AM22="x","x",$AL$2-'Indicator Date hidden'!AM22)</f>
        <v>0</v>
      </c>
      <c r="AM21" s="205">
        <f>IF('Indicator Date hidden'!AN22="x","x",$AM$2-'Indicator Date hidden'!AN22)</f>
        <v>0</v>
      </c>
      <c r="AN21" s="205">
        <f>IF('Indicator Date hidden'!AO22="x","x",$AN$2-'Indicator Date hidden'!AO22)</f>
        <v>0</v>
      </c>
      <c r="AO21" s="205">
        <f>IF('Indicator Date hidden'!AP22="x","x",$AO$2-'Indicator Date hidden'!AP22)</f>
        <v>0</v>
      </c>
      <c r="AP21" s="205">
        <f>IF('Indicator Date hidden'!AQ22="x","x",$AP$2-'Indicator Date hidden'!AQ22)</f>
        <v>0</v>
      </c>
      <c r="AQ21" s="205">
        <f>IF('Indicator Date hidden'!AR22="x","x",$AQ$2-'Indicator Date hidden'!AR22)</f>
        <v>0</v>
      </c>
      <c r="AR21" s="205">
        <f>IF('Indicator Date hidden'!AS22="x","x",$AR$2-'Indicator Date hidden'!AS22)</f>
        <v>0</v>
      </c>
      <c r="AS21" s="205">
        <f>IF('Indicator Date hidden'!AT22="x","x",$AS$2-'Indicator Date hidden'!AT22)</f>
        <v>0</v>
      </c>
      <c r="AT21" s="205">
        <f>IF('Indicator Date hidden'!AU22="x","x",$AT$2-'Indicator Date hidden'!AU22)</f>
        <v>0</v>
      </c>
      <c r="AU21" s="205" t="str">
        <f>IF('Indicator Date hidden'!AV22="x","x",$AU$2-'Indicator Date hidden'!AV22)</f>
        <v>x</v>
      </c>
      <c r="AV21" s="205">
        <f>IF('Indicator Date hidden'!AW22="x","x",$AV$2-'Indicator Date hidden'!AW22)</f>
        <v>0</v>
      </c>
      <c r="AW21" s="205">
        <f>IF('Indicator Date hidden'!AX22="x","x",$AW$2-'Indicator Date hidden'!AX22)</f>
        <v>0</v>
      </c>
      <c r="AX21" s="205">
        <f>IF('Indicator Date hidden'!AY22="x","x",$AX$2-'Indicator Date hidden'!AY22)</f>
        <v>0</v>
      </c>
      <c r="AY21" s="205">
        <f>IF('Indicator Date hidden'!AZ22="x","x",$AY$2-'Indicator Date hidden'!AZ22)</f>
        <v>0</v>
      </c>
      <c r="AZ21" s="205">
        <f>IF('Indicator Date hidden'!BA22="x","x",$AZ$2-'Indicator Date hidden'!BA22)</f>
        <v>0</v>
      </c>
      <c r="BA21">
        <f t="shared" si="0"/>
        <v>12</v>
      </c>
      <c r="BB21" s="21">
        <f t="shared" si="1"/>
        <v>0.25</v>
      </c>
      <c r="BC21">
        <f t="shared" si="2"/>
        <v>5</v>
      </c>
      <c r="BD21" s="21">
        <f t="shared" si="3"/>
        <v>0.8539125638299665</v>
      </c>
      <c r="BE21" s="274">
        <f t="shared" si="4"/>
        <v>0</v>
      </c>
    </row>
    <row r="22" spans="1:57" x14ac:dyDescent="0.25">
      <c r="A22" t="s">
        <v>6981</v>
      </c>
      <c r="B22" s="205">
        <f>IF('Indicator Date hidden'!C23="x","x",$B$2-'Indicator Date hidden'!C23)</f>
        <v>0</v>
      </c>
      <c r="C22" s="205">
        <f>IF('Indicator Date hidden'!D23="x","x",$C$2-'Indicator Date hidden'!D23)</f>
        <v>0</v>
      </c>
      <c r="D22" s="205">
        <f>IF('Indicator Date hidden'!E23="x","x",$D$2-'Indicator Date hidden'!E23)</f>
        <v>0</v>
      </c>
      <c r="E22" s="205">
        <f>IF('Indicator Date hidden'!F23="x","x",$E$2-'Indicator Date hidden'!F23)</f>
        <v>0</v>
      </c>
      <c r="F22" s="205">
        <f>IF('Indicator Date hidden'!G23="x","x",$F$2-'Indicator Date hidden'!G23)</f>
        <v>0</v>
      </c>
      <c r="G22" s="205">
        <f>IF('Indicator Date hidden'!H23="x","x",$G$2-'Indicator Date hidden'!H23)</f>
        <v>0</v>
      </c>
      <c r="H22" s="205">
        <f>IF('Indicator Date hidden'!I23="x","x",$H$2-'Indicator Date hidden'!I23)</f>
        <v>0</v>
      </c>
      <c r="I22" s="205">
        <f>IF('Indicator Date hidden'!J23="x","x",$I$2-'Indicator Date hidden'!J23)</f>
        <v>0</v>
      </c>
      <c r="J22" s="205">
        <f>IF('Indicator Date hidden'!K23="x","x",$J$2-'Indicator Date hidden'!K23)</f>
        <v>0</v>
      </c>
      <c r="K22" s="205">
        <f>IF('Indicator Date hidden'!L23="x","x",$K$2-'Indicator Date hidden'!L23)</f>
        <v>0</v>
      </c>
      <c r="L22" s="205">
        <f>IF('Indicator Date hidden'!M23="x","x",$L$2-'Indicator Date hidden'!M23)</f>
        <v>0</v>
      </c>
      <c r="M22" s="205">
        <f>IF('Indicator Date hidden'!N23="x","x",$M$2-'Indicator Date hidden'!N23)</f>
        <v>0</v>
      </c>
      <c r="N22" s="205">
        <f>IF('Indicator Date hidden'!O23="x","x",$N$2-'Indicator Date hidden'!O23)</f>
        <v>0</v>
      </c>
      <c r="O22" s="205">
        <f>IF('Indicator Date hidden'!P23="x","x",$O$2-'Indicator Date hidden'!P23)</f>
        <v>0</v>
      </c>
      <c r="P22" s="205">
        <f>IF('Indicator Date hidden'!Q23="x","x",$P$2-'Indicator Date hidden'!Q23)</f>
        <v>0</v>
      </c>
      <c r="Q22" s="205">
        <f>IF('Indicator Date hidden'!R23="x","x",$Q$2-'Indicator Date hidden'!R23)</f>
        <v>6</v>
      </c>
      <c r="R22" s="205">
        <f>IF('Indicator Date hidden'!S23="x","x",$R$2-'Indicator Date hidden'!S23)</f>
        <v>0</v>
      </c>
      <c r="S22" s="205">
        <f>IF('Indicator Date hidden'!T23="x","x",$S$2-'Indicator Date hidden'!T23)</f>
        <v>0</v>
      </c>
      <c r="T22" s="205">
        <f>IF('Indicator Date hidden'!U23="x","x",$T$2-'Indicator Date hidden'!U23)</f>
        <v>0</v>
      </c>
      <c r="U22" s="205">
        <f>IF('Indicator Date hidden'!V23="x","x",$U$2-'Indicator Date hidden'!V23)</f>
        <v>0</v>
      </c>
      <c r="V22" s="205">
        <f>IF('Indicator Date hidden'!W23="x","x",$V$2-'Indicator Date hidden'!W23)</f>
        <v>0</v>
      </c>
      <c r="W22" s="205">
        <f>IF('Indicator Date hidden'!X23="x","x",$W$2-'Indicator Date hidden'!X23)</f>
        <v>6</v>
      </c>
      <c r="X22" s="205">
        <f>IF('Indicator Date hidden'!Y23="x","x",$X$2-'Indicator Date hidden'!Y23)</f>
        <v>2</v>
      </c>
      <c r="Y22" s="205">
        <f>IF('Indicator Date hidden'!Z23="x","x",$Y$2-'Indicator Date hidden'!Z23)</f>
        <v>0</v>
      </c>
      <c r="Z22" s="205">
        <f>IF('Indicator Date hidden'!AA23="x","x",$Z$2-'Indicator Date hidden'!AA23)</f>
        <v>0</v>
      </c>
      <c r="AA22" s="205">
        <f>IF('Indicator Date hidden'!AB23="x","x",$AA$2-'Indicator Date hidden'!AB23)</f>
        <v>0</v>
      </c>
      <c r="AB22" s="205">
        <f>IF('Indicator Date hidden'!AC23="x","x",$AB$2-'Indicator Date hidden'!AC23)</f>
        <v>0</v>
      </c>
      <c r="AC22" s="205">
        <f>IF('Indicator Date hidden'!AD23="x","x",$AC$2-'Indicator Date hidden'!AD23)</f>
        <v>0</v>
      </c>
      <c r="AD22" s="205">
        <f>IF('Indicator Date hidden'!AE23="x","x",$AD$2-'Indicator Date hidden'!AE23)</f>
        <v>0</v>
      </c>
      <c r="AE22" s="205">
        <f>IF('Indicator Date hidden'!AF23="x","x",$AE$2-'Indicator Date hidden'!AF23)</f>
        <v>0</v>
      </c>
      <c r="AF22" s="205">
        <f>IF('Indicator Date hidden'!AG23="x","x",$AF$2-'Indicator Date hidden'!AG23)</f>
        <v>0</v>
      </c>
      <c r="AG22" s="205">
        <f>IF('Indicator Date hidden'!AH23="x","x",$AG$2-'Indicator Date hidden'!AH23)</f>
        <v>0</v>
      </c>
      <c r="AH22" s="205">
        <f>IF('Indicator Date hidden'!AI23="x","x",$AH$2-'Indicator Date hidden'!AI23)</f>
        <v>0</v>
      </c>
      <c r="AI22" s="205">
        <f>IF('Indicator Date hidden'!AJ23="x","x",$AI$2-'Indicator Date hidden'!AJ23)</f>
        <v>0</v>
      </c>
      <c r="AJ22" s="205" t="str">
        <f>IF('Indicator Date hidden'!AK23="x","x",$AJ$2-'Indicator Date hidden'!AK23)</f>
        <v>x</v>
      </c>
      <c r="AK22" s="205">
        <f>IF('Indicator Date hidden'!AL23="x","x",$AK$2-'Indicator Date hidden'!AL23)</f>
        <v>1</v>
      </c>
      <c r="AL22" s="205">
        <f>IF('Indicator Date hidden'!AM23="x","x",$AL$2-'Indicator Date hidden'!AM23)</f>
        <v>0</v>
      </c>
      <c r="AM22" s="205">
        <f>IF('Indicator Date hidden'!AN23="x","x",$AM$2-'Indicator Date hidden'!AN23)</f>
        <v>0</v>
      </c>
      <c r="AN22" s="205">
        <f>IF('Indicator Date hidden'!AO23="x","x",$AN$2-'Indicator Date hidden'!AO23)</f>
        <v>0</v>
      </c>
      <c r="AO22" s="205">
        <f>IF('Indicator Date hidden'!AP23="x","x",$AO$2-'Indicator Date hidden'!AP23)</f>
        <v>0</v>
      </c>
      <c r="AP22" s="205">
        <f>IF('Indicator Date hidden'!AQ23="x","x",$AP$2-'Indicator Date hidden'!AQ23)</f>
        <v>0</v>
      </c>
      <c r="AQ22" s="205">
        <f>IF('Indicator Date hidden'!AR23="x","x",$AQ$2-'Indicator Date hidden'!AR23)</f>
        <v>4</v>
      </c>
      <c r="AR22" s="205">
        <f>IF('Indicator Date hidden'!AS23="x","x",$AR$2-'Indicator Date hidden'!AS23)</f>
        <v>0</v>
      </c>
      <c r="AS22" s="205">
        <f>IF('Indicator Date hidden'!AT23="x","x",$AS$2-'Indicator Date hidden'!AT23)</f>
        <v>0</v>
      </c>
      <c r="AT22" s="205">
        <f>IF('Indicator Date hidden'!AU23="x","x",$AT$2-'Indicator Date hidden'!AU23)</f>
        <v>0</v>
      </c>
      <c r="AU22" s="205">
        <f>IF('Indicator Date hidden'!AV23="x","x",$AU$2-'Indicator Date hidden'!AV23)</f>
        <v>2</v>
      </c>
      <c r="AV22" s="205">
        <f>IF('Indicator Date hidden'!AW23="x","x",$AV$2-'Indicator Date hidden'!AW23)</f>
        <v>0</v>
      </c>
      <c r="AW22" s="205">
        <f>IF('Indicator Date hidden'!AX23="x","x",$AW$2-'Indicator Date hidden'!AX23)</f>
        <v>0</v>
      </c>
      <c r="AX22" s="205">
        <f>IF('Indicator Date hidden'!AY23="x","x",$AX$2-'Indicator Date hidden'!AY23)</f>
        <v>0</v>
      </c>
      <c r="AY22" s="205">
        <f>IF('Indicator Date hidden'!AZ23="x","x",$AY$2-'Indicator Date hidden'!AZ23)</f>
        <v>0</v>
      </c>
      <c r="AZ22" s="205">
        <f>IF('Indicator Date hidden'!BA23="x","x",$AZ$2-'Indicator Date hidden'!BA23)</f>
        <v>0</v>
      </c>
      <c r="BA22">
        <f t="shared" si="0"/>
        <v>21</v>
      </c>
      <c r="BB22" s="21">
        <f t="shared" si="1"/>
        <v>0.42</v>
      </c>
      <c r="BC22">
        <f t="shared" si="2"/>
        <v>6</v>
      </c>
      <c r="BD22" s="21">
        <f t="shared" si="3"/>
        <v>1.3280060240827223</v>
      </c>
      <c r="BE22" s="274">
        <f t="shared" si="4"/>
        <v>0</v>
      </c>
    </row>
    <row r="23" spans="1:57" x14ac:dyDescent="0.25">
      <c r="A23" t="s">
        <v>6975</v>
      </c>
      <c r="B23" s="205">
        <f>IF('Indicator Date hidden'!C24="x","x",$B$2-'Indicator Date hidden'!C24)</f>
        <v>0</v>
      </c>
      <c r="C23" s="205">
        <f>IF('Indicator Date hidden'!D24="x","x",$C$2-'Indicator Date hidden'!D24)</f>
        <v>0</v>
      </c>
      <c r="D23" s="205">
        <f>IF('Indicator Date hidden'!E24="x","x",$D$2-'Indicator Date hidden'!E24)</f>
        <v>0</v>
      </c>
      <c r="E23" s="205">
        <f>IF('Indicator Date hidden'!F24="x","x",$E$2-'Indicator Date hidden'!F24)</f>
        <v>0</v>
      </c>
      <c r="F23" s="205">
        <f>IF('Indicator Date hidden'!G24="x","x",$F$2-'Indicator Date hidden'!G24)</f>
        <v>0</v>
      </c>
      <c r="G23" s="205">
        <f>IF('Indicator Date hidden'!H24="x","x",$G$2-'Indicator Date hidden'!H24)</f>
        <v>0</v>
      </c>
      <c r="H23" s="205">
        <f>IF('Indicator Date hidden'!I24="x","x",$H$2-'Indicator Date hidden'!I24)</f>
        <v>0</v>
      </c>
      <c r="I23" s="205">
        <f>IF('Indicator Date hidden'!J24="x","x",$I$2-'Indicator Date hidden'!J24)</f>
        <v>0</v>
      </c>
      <c r="J23" s="205">
        <f>IF('Indicator Date hidden'!K24="x","x",$J$2-'Indicator Date hidden'!K24)</f>
        <v>0</v>
      </c>
      <c r="K23" s="205">
        <f>IF('Indicator Date hidden'!L24="x","x",$K$2-'Indicator Date hidden'!L24)</f>
        <v>0</v>
      </c>
      <c r="L23" s="205">
        <f>IF('Indicator Date hidden'!M24="x","x",$L$2-'Indicator Date hidden'!M24)</f>
        <v>0</v>
      </c>
      <c r="M23" s="205">
        <f>IF('Indicator Date hidden'!N24="x","x",$M$2-'Indicator Date hidden'!N24)</f>
        <v>0</v>
      </c>
      <c r="N23" s="205">
        <f>IF('Indicator Date hidden'!O24="x","x",$N$2-'Indicator Date hidden'!O24)</f>
        <v>0</v>
      </c>
      <c r="O23" s="205">
        <f>IF('Indicator Date hidden'!P24="x","x",$O$2-'Indicator Date hidden'!P24)</f>
        <v>0</v>
      </c>
      <c r="P23" s="205">
        <f>IF('Indicator Date hidden'!Q24="x","x",$P$2-'Indicator Date hidden'!Q24)</f>
        <v>0</v>
      </c>
      <c r="Q23" s="205">
        <f>IF('Indicator Date hidden'!R24="x","x",$Q$2-'Indicator Date hidden'!R24)</f>
        <v>2</v>
      </c>
      <c r="R23" s="205">
        <f>IF('Indicator Date hidden'!S24="x","x",$R$2-'Indicator Date hidden'!S24)</f>
        <v>0</v>
      </c>
      <c r="S23" s="205">
        <f>IF('Indicator Date hidden'!T24="x","x",$S$2-'Indicator Date hidden'!T24)</f>
        <v>0</v>
      </c>
      <c r="T23" s="205">
        <f>IF('Indicator Date hidden'!U24="x","x",$T$2-'Indicator Date hidden'!U24)</f>
        <v>0</v>
      </c>
      <c r="U23" s="205">
        <f>IF('Indicator Date hidden'!V24="x","x",$U$2-'Indicator Date hidden'!V24)</f>
        <v>0</v>
      </c>
      <c r="V23" s="205">
        <f>IF('Indicator Date hidden'!W24="x","x",$V$2-'Indicator Date hidden'!W24)</f>
        <v>0</v>
      </c>
      <c r="W23" s="205">
        <f>IF('Indicator Date hidden'!X24="x","x",$W$2-'Indicator Date hidden'!X24)</f>
        <v>2</v>
      </c>
      <c r="X23" s="205">
        <f>IF('Indicator Date hidden'!Y24="x","x",$X$2-'Indicator Date hidden'!Y24)</f>
        <v>1</v>
      </c>
      <c r="Y23" s="205">
        <f>IF('Indicator Date hidden'!Z24="x","x",$Y$2-'Indicator Date hidden'!Z24)</f>
        <v>0</v>
      </c>
      <c r="Z23" s="205">
        <f>IF('Indicator Date hidden'!AA24="x","x",$Z$2-'Indicator Date hidden'!AA24)</f>
        <v>0</v>
      </c>
      <c r="AA23" s="205" t="str">
        <f>IF('Indicator Date hidden'!AB24="x","x",$AA$2-'Indicator Date hidden'!AB24)</f>
        <v>x</v>
      </c>
      <c r="AB23" s="205">
        <f>IF('Indicator Date hidden'!AC24="x","x",$AB$2-'Indicator Date hidden'!AC24)</f>
        <v>0</v>
      </c>
      <c r="AC23" s="205">
        <f>IF('Indicator Date hidden'!AD24="x","x",$AC$2-'Indicator Date hidden'!AD24)</f>
        <v>0</v>
      </c>
      <c r="AD23" s="205" t="str">
        <f>IF('Indicator Date hidden'!AE24="x","x",$AD$2-'Indicator Date hidden'!AE24)</f>
        <v>x</v>
      </c>
      <c r="AE23" s="205">
        <f>IF('Indicator Date hidden'!AF24="x","x",$AE$2-'Indicator Date hidden'!AF24)</f>
        <v>0</v>
      </c>
      <c r="AF23" s="205">
        <f>IF('Indicator Date hidden'!AG24="x","x",$AF$2-'Indicator Date hidden'!AG24)</f>
        <v>6</v>
      </c>
      <c r="AG23" s="205">
        <f>IF('Indicator Date hidden'!AH24="x","x",$AG$2-'Indicator Date hidden'!AH24)</f>
        <v>0</v>
      </c>
      <c r="AH23" s="205">
        <f>IF('Indicator Date hidden'!AI24="x","x",$AH$2-'Indicator Date hidden'!AI24)</f>
        <v>0</v>
      </c>
      <c r="AI23" s="205">
        <f>IF('Indicator Date hidden'!AJ24="x","x",$AI$2-'Indicator Date hidden'!AJ24)</f>
        <v>0</v>
      </c>
      <c r="AJ23" s="205">
        <f>IF('Indicator Date hidden'!AK24="x","x",$AJ$2-'Indicator Date hidden'!AK24)</f>
        <v>1</v>
      </c>
      <c r="AK23" s="205">
        <f>IF('Indicator Date hidden'!AL24="x","x",$AK$2-'Indicator Date hidden'!AL24)</f>
        <v>1</v>
      </c>
      <c r="AL23" s="205">
        <f>IF('Indicator Date hidden'!AM24="x","x",$AL$2-'Indicator Date hidden'!AM24)</f>
        <v>0</v>
      </c>
      <c r="AM23" s="205">
        <f>IF('Indicator Date hidden'!AN24="x","x",$AM$2-'Indicator Date hidden'!AN24)</f>
        <v>0</v>
      </c>
      <c r="AN23" s="205">
        <f>IF('Indicator Date hidden'!AO24="x","x",$AN$2-'Indicator Date hidden'!AO24)</f>
        <v>0</v>
      </c>
      <c r="AO23" s="205" t="str">
        <f>IF('Indicator Date hidden'!AP24="x","x",$AO$2-'Indicator Date hidden'!AP24)</f>
        <v>x</v>
      </c>
      <c r="AP23" s="205">
        <f>IF('Indicator Date hidden'!AQ24="x","x",$AP$2-'Indicator Date hidden'!AQ24)</f>
        <v>2</v>
      </c>
      <c r="AQ23" s="205" t="str">
        <f>IF('Indicator Date hidden'!AR24="x","x",$AQ$2-'Indicator Date hidden'!AR24)</f>
        <v>x</v>
      </c>
      <c r="AR23" s="205">
        <f>IF('Indicator Date hidden'!AS24="x","x",$AR$2-'Indicator Date hidden'!AS24)</f>
        <v>0</v>
      </c>
      <c r="AS23" s="205">
        <f>IF('Indicator Date hidden'!AT24="x","x",$AS$2-'Indicator Date hidden'!AT24)</f>
        <v>0</v>
      </c>
      <c r="AT23" s="205">
        <f>IF('Indicator Date hidden'!AU24="x","x",$AT$2-'Indicator Date hidden'!AU24)</f>
        <v>0</v>
      </c>
      <c r="AU23" s="205">
        <f>IF('Indicator Date hidden'!AV24="x","x",$AU$2-'Indicator Date hidden'!AV24)</f>
        <v>1</v>
      </c>
      <c r="AV23" s="205">
        <f>IF('Indicator Date hidden'!AW24="x","x",$AV$2-'Indicator Date hidden'!AW24)</f>
        <v>0</v>
      </c>
      <c r="AW23" s="205">
        <f>IF('Indicator Date hidden'!AX24="x","x",$AW$2-'Indicator Date hidden'!AX24)</f>
        <v>0</v>
      </c>
      <c r="AX23" s="205">
        <f>IF('Indicator Date hidden'!AY24="x","x",$AX$2-'Indicator Date hidden'!AY24)</f>
        <v>0</v>
      </c>
      <c r="AY23" s="205">
        <f>IF('Indicator Date hidden'!AZ24="x","x",$AY$2-'Indicator Date hidden'!AZ24)</f>
        <v>0</v>
      </c>
      <c r="AZ23" s="205">
        <f>IF('Indicator Date hidden'!BA24="x","x",$AZ$2-'Indicator Date hidden'!BA24)</f>
        <v>0</v>
      </c>
      <c r="BA23">
        <f t="shared" si="0"/>
        <v>16</v>
      </c>
      <c r="BB23" s="21">
        <f t="shared" si="1"/>
        <v>0.34042553191489361</v>
      </c>
      <c r="BC23">
        <f t="shared" si="2"/>
        <v>8</v>
      </c>
      <c r="BD23" s="21">
        <f t="shared" si="3"/>
        <v>0.99523536710863825</v>
      </c>
      <c r="BE23" s="274">
        <f t="shared" si="4"/>
        <v>0</v>
      </c>
    </row>
    <row r="24" spans="1:57" x14ac:dyDescent="0.25">
      <c r="A24" t="s">
        <v>6990</v>
      </c>
      <c r="B24" s="205">
        <f>IF('Indicator Date hidden'!C25="x","x",$B$2-'Indicator Date hidden'!C25)</f>
        <v>0</v>
      </c>
      <c r="C24" s="205">
        <f>IF('Indicator Date hidden'!D25="x","x",$C$2-'Indicator Date hidden'!D25)</f>
        <v>0</v>
      </c>
      <c r="D24" s="205">
        <f>IF('Indicator Date hidden'!E25="x","x",$D$2-'Indicator Date hidden'!E25)</f>
        <v>0</v>
      </c>
      <c r="E24" s="205">
        <f>IF('Indicator Date hidden'!F25="x","x",$E$2-'Indicator Date hidden'!F25)</f>
        <v>0</v>
      </c>
      <c r="F24" s="205">
        <f>IF('Indicator Date hidden'!G25="x","x",$F$2-'Indicator Date hidden'!G25)</f>
        <v>0</v>
      </c>
      <c r="G24" s="205">
        <f>IF('Indicator Date hidden'!H25="x","x",$G$2-'Indicator Date hidden'!H25)</f>
        <v>0</v>
      </c>
      <c r="H24" s="205">
        <f>IF('Indicator Date hidden'!I25="x","x",$H$2-'Indicator Date hidden'!I25)</f>
        <v>0</v>
      </c>
      <c r="I24" s="205">
        <f>IF('Indicator Date hidden'!J25="x","x",$I$2-'Indicator Date hidden'!J25)</f>
        <v>0</v>
      </c>
      <c r="J24" s="205">
        <f>IF('Indicator Date hidden'!K25="x","x",$J$2-'Indicator Date hidden'!K25)</f>
        <v>0</v>
      </c>
      <c r="K24" s="205">
        <f>IF('Indicator Date hidden'!L25="x","x",$K$2-'Indicator Date hidden'!L25)</f>
        <v>0</v>
      </c>
      <c r="L24" s="205">
        <f>IF('Indicator Date hidden'!M25="x","x",$L$2-'Indicator Date hidden'!M25)</f>
        <v>0</v>
      </c>
      <c r="M24" s="205">
        <f>IF('Indicator Date hidden'!N25="x","x",$M$2-'Indicator Date hidden'!N25)</f>
        <v>0</v>
      </c>
      <c r="N24" s="205">
        <f>IF('Indicator Date hidden'!O25="x","x",$N$2-'Indicator Date hidden'!O25)</f>
        <v>0</v>
      </c>
      <c r="O24" s="205">
        <f>IF('Indicator Date hidden'!P25="x","x",$O$2-'Indicator Date hidden'!P25)</f>
        <v>0</v>
      </c>
      <c r="P24" s="205">
        <f>IF('Indicator Date hidden'!Q25="x","x",$P$2-'Indicator Date hidden'!Q25)</f>
        <v>0</v>
      </c>
      <c r="Q24" s="205" t="str">
        <f>IF('Indicator Date hidden'!R25="x","x",$Q$2-'Indicator Date hidden'!R25)</f>
        <v>x</v>
      </c>
      <c r="R24" s="205">
        <f>IF('Indicator Date hidden'!S25="x","x",$R$2-'Indicator Date hidden'!S25)</f>
        <v>0</v>
      </c>
      <c r="S24" s="205">
        <f>IF('Indicator Date hidden'!T25="x","x",$S$2-'Indicator Date hidden'!T25)</f>
        <v>0</v>
      </c>
      <c r="T24" s="205">
        <f>IF('Indicator Date hidden'!U25="x","x",$T$2-'Indicator Date hidden'!U25)</f>
        <v>0</v>
      </c>
      <c r="U24" s="205">
        <f>IF('Indicator Date hidden'!V25="x","x",$U$2-'Indicator Date hidden'!V25)</f>
        <v>0</v>
      </c>
      <c r="V24" s="205">
        <f>IF('Indicator Date hidden'!W25="x","x",$V$2-'Indicator Date hidden'!W25)</f>
        <v>0</v>
      </c>
      <c r="W24" s="205">
        <f>IF('Indicator Date hidden'!X25="x","x",$W$2-'Indicator Date hidden'!X25)</f>
        <v>7</v>
      </c>
      <c r="X24" s="205">
        <f>IF('Indicator Date hidden'!Y25="x","x",$X$2-'Indicator Date hidden'!Y25)</f>
        <v>4</v>
      </c>
      <c r="Y24" s="205">
        <f>IF('Indicator Date hidden'!Z25="x","x",$Y$2-'Indicator Date hidden'!Z25)</f>
        <v>0</v>
      </c>
      <c r="Z24" s="205">
        <f>IF('Indicator Date hidden'!AA25="x","x",$Z$2-'Indicator Date hidden'!AA25)</f>
        <v>0</v>
      </c>
      <c r="AA24" s="205">
        <f>IF('Indicator Date hidden'!AB25="x","x",$AA$2-'Indicator Date hidden'!AB25)</f>
        <v>0</v>
      </c>
      <c r="AB24" s="205">
        <f>IF('Indicator Date hidden'!AC25="x","x",$AB$2-'Indicator Date hidden'!AC25)</f>
        <v>0</v>
      </c>
      <c r="AC24" s="205">
        <f>IF('Indicator Date hidden'!AD25="x","x",$AC$2-'Indicator Date hidden'!AD25)</f>
        <v>0</v>
      </c>
      <c r="AD24" s="205">
        <f>IF('Indicator Date hidden'!AE25="x","x",$AD$2-'Indicator Date hidden'!AE25)</f>
        <v>0</v>
      </c>
      <c r="AE24" s="205">
        <f>IF('Indicator Date hidden'!AF25="x","x",$AE$2-'Indicator Date hidden'!AF25)</f>
        <v>0</v>
      </c>
      <c r="AF24" s="205">
        <f>IF('Indicator Date hidden'!AG25="x","x",$AF$2-'Indicator Date hidden'!AG25)</f>
        <v>4</v>
      </c>
      <c r="AG24" s="205">
        <f>IF('Indicator Date hidden'!AH25="x","x",$AG$2-'Indicator Date hidden'!AH25)</f>
        <v>0</v>
      </c>
      <c r="AH24" s="205">
        <f>IF('Indicator Date hidden'!AI25="x","x",$AH$2-'Indicator Date hidden'!AI25)</f>
        <v>0</v>
      </c>
      <c r="AI24" s="205">
        <f>IF('Indicator Date hidden'!AJ25="x","x",$AI$2-'Indicator Date hidden'!AJ25)</f>
        <v>0</v>
      </c>
      <c r="AJ24" s="205" t="str">
        <f>IF('Indicator Date hidden'!AK25="x","x",$AJ$2-'Indicator Date hidden'!AK25)</f>
        <v>x</v>
      </c>
      <c r="AK24" s="205">
        <f>IF('Indicator Date hidden'!AL25="x","x",$AK$2-'Indicator Date hidden'!AL25)</f>
        <v>1</v>
      </c>
      <c r="AL24" s="205">
        <f>IF('Indicator Date hidden'!AM25="x","x",$AL$2-'Indicator Date hidden'!AM25)</f>
        <v>0</v>
      </c>
      <c r="AM24" s="205">
        <f>IF('Indicator Date hidden'!AN25="x","x",$AM$2-'Indicator Date hidden'!AN25)</f>
        <v>0</v>
      </c>
      <c r="AN24" s="205">
        <f>IF('Indicator Date hidden'!AO25="x","x",$AN$2-'Indicator Date hidden'!AO25)</f>
        <v>0</v>
      </c>
      <c r="AO24" s="205">
        <f>IF('Indicator Date hidden'!AP25="x","x",$AO$2-'Indicator Date hidden'!AP25)</f>
        <v>0</v>
      </c>
      <c r="AP24" s="205">
        <f>IF('Indicator Date hidden'!AQ25="x","x",$AP$2-'Indicator Date hidden'!AQ25)</f>
        <v>0</v>
      </c>
      <c r="AQ24" s="205">
        <f>IF('Indicator Date hidden'!AR25="x","x",$AQ$2-'Indicator Date hidden'!AR25)</f>
        <v>0</v>
      </c>
      <c r="AR24" s="205">
        <f>IF('Indicator Date hidden'!AS25="x","x",$AR$2-'Indicator Date hidden'!AS25)</f>
        <v>0</v>
      </c>
      <c r="AS24" s="205">
        <f>IF('Indicator Date hidden'!AT25="x","x",$AS$2-'Indicator Date hidden'!AT25)</f>
        <v>0</v>
      </c>
      <c r="AT24" s="205">
        <f>IF('Indicator Date hidden'!AU25="x","x",$AT$2-'Indicator Date hidden'!AU25)</f>
        <v>0</v>
      </c>
      <c r="AU24" s="205">
        <f>IF('Indicator Date hidden'!AV25="x","x",$AU$2-'Indicator Date hidden'!AV25)</f>
        <v>1</v>
      </c>
      <c r="AV24" s="205">
        <f>IF('Indicator Date hidden'!AW25="x","x",$AV$2-'Indicator Date hidden'!AW25)</f>
        <v>0</v>
      </c>
      <c r="AW24" s="205">
        <f>IF('Indicator Date hidden'!AX25="x","x",$AW$2-'Indicator Date hidden'!AX25)</f>
        <v>0</v>
      </c>
      <c r="AX24" s="205">
        <f>IF('Indicator Date hidden'!AY25="x","x",$AX$2-'Indicator Date hidden'!AY25)</f>
        <v>0</v>
      </c>
      <c r="AY24" s="205">
        <f>IF('Indicator Date hidden'!AZ25="x","x",$AY$2-'Indicator Date hidden'!AZ25)</f>
        <v>0</v>
      </c>
      <c r="AZ24" s="205">
        <f>IF('Indicator Date hidden'!BA25="x","x",$AZ$2-'Indicator Date hidden'!BA25)</f>
        <v>0</v>
      </c>
      <c r="BA24">
        <f t="shared" si="0"/>
        <v>17</v>
      </c>
      <c r="BB24" s="21">
        <f t="shared" si="1"/>
        <v>0.34693877551020408</v>
      </c>
      <c r="BC24">
        <f t="shared" si="2"/>
        <v>5</v>
      </c>
      <c r="BD24" s="21">
        <f t="shared" si="3"/>
        <v>1.2543966825003519</v>
      </c>
      <c r="BE24" s="274">
        <f t="shared" si="4"/>
        <v>0</v>
      </c>
    </row>
    <row r="25" spans="1:57" x14ac:dyDescent="0.25">
      <c r="A25" t="s">
        <v>6982</v>
      </c>
      <c r="B25" s="205">
        <f>IF('Indicator Date hidden'!C26="x","x",$B$2-'Indicator Date hidden'!C26)</f>
        <v>0</v>
      </c>
      <c r="C25" s="205">
        <f>IF('Indicator Date hidden'!D26="x","x",$C$2-'Indicator Date hidden'!D26)</f>
        <v>0</v>
      </c>
      <c r="D25" s="205">
        <f>IF('Indicator Date hidden'!E26="x","x",$D$2-'Indicator Date hidden'!E26)</f>
        <v>0</v>
      </c>
      <c r="E25" s="205">
        <f>IF('Indicator Date hidden'!F26="x","x",$E$2-'Indicator Date hidden'!F26)</f>
        <v>0</v>
      </c>
      <c r="F25" s="205">
        <f>IF('Indicator Date hidden'!G26="x","x",$F$2-'Indicator Date hidden'!G26)</f>
        <v>0</v>
      </c>
      <c r="G25" s="205">
        <f>IF('Indicator Date hidden'!H26="x","x",$G$2-'Indicator Date hidden'!H26)</f>
        <v>0</v>
      </c>
      <c r="H25" s="205">
        <f>IF('Indicator Date hidden'!I26="x","x",$H$2-'Indicator Date hidden'!I26)</f>
        <v>0</v>
      </c>
      <c r="I25" s="205">
        <f>IF('Indicator Date hidden'!J26="x","x",$I$2-'Indicator Date hidden'!J26)</f>
        <v>0</v>
      </c>
      <c r="J25" s="205">
        <f>IF('Indicator Date hidden'!K26="x","x",$J$2-'Indicator Date hidden'!K26)</f>
        <v>0</v>
      </c>
      <c r="K25" s="205">
        <f>IF('Indicator Date hidden'!L26="x","x",$K$2-'Indicator Date hidden'!L26)</f>
        <v>0</v>
      </c>
      <c r="L25" s="205">
        <f>IF('Indicator Date hidden'!M26="x","x",$L$2-'Indicator Date hidden'!M26)</f>
        <v>0</v>
      </c>
      <c r="M25" s="205">
        <f>IF('Indicator Date hidden'!N26="x","x",$M$2-'Indicator Date hidden'!N26)</f>
        <v>0</v>
      </c>
      <c r="N25" s="205">
        <f>IF('Indicator Date hidden'!O26="x","x",$N$2-'Indicator Date hidden'!O26)</f>
        <v>0</v>
      </c>
      <c r="O25" s="205">
        <f>IF('Indicator Date hidden'!P26="x","x",$O$2-'Indicator Date hidden'!P26)</f>
        <v>0</v>
      </c>
      <c r="P25" s="205">
        <f>IF('Indicator Date hidden'!Q26="x","x",$P$2-'Indicator Date hidden'!Q26)</f>
        <v>0</v>
      </c>
      <c r="Q25" s="205">
        <f>IF('Indicator Date hidden'!R26="x","x",$Q$2-'Indicator Date hidden'!R26)</f>
        <v>1</v>
      </c>
      <c r="R25" s="205">
        <f>IF('Indicator Date hidden'!S26="x","x",$R$2-'Indicator Date hidden'!S26)</f>
        <v>0</v>
      </c>
      <c r="S25" s="205">
        <f>IF('Indicator Date hidden'!T26="x","x",$S$2-'Indicator Date hidden'!T26)</f>
        <v>0</v>
      </c>
      <c r="T25" s="205">
        <f>IF('Indicator Date hidden'!U26="x","x",$T$2-'Indicator Date hidden'!U26)</f>
        <v>0</v>
      </c>
      <c r="U25" s="205">
        <f>IF('Indicator Date hidden'!V26="x","x",$U$2-'Indicator Date hidden'!V26)</f>
        <v>0</v>
      </c>
      <c r="V25" s="205">
        <f>IF('Indicator Date hidden'!W26="x","x",$V$2-'Indicator Date hidden'!W26)</f>
        <v>0</v>
      </c>
      <c r="W25" s="205">
        <f>IF('Indicator Date hidden'!X26="x","x",$W$2-'Indicator Date hidden'!X26)</f>
        <v>7</v>
      </c>
      <c r="X25" s="205">
        <f>IF('Indicator Date hidden'!Y26="x","x",$X$2-'Indicator Date hidden'!Y26)</f>
        <v>1</v>
      </c>
      <c r="Y25" s="205">
        <f>IF('Indicator Date hidden'!Z26="x","x",$Y$2-'Indicator Date hidden'!Z26)</f>
        <v>0</v>
      </c>
      <c r="Z25" s="205">
        <f>IF('Indicator Date hidden'!AA26="x","x",$Z$2-'Indicator Date hidden'!AA26)</f>
        <v>0</v>
      </c>
      <c r="AA25" s="205">
        <f>IF('Indicator Date hidden'!AB26="x","x",$AA$2-'Indicator Date hidden'!AB26)</f>
        <v>1</v>
      </c>
      <c r="AB25" s="205">
        <f>IF('Indicator Date hidden'!AC26="x","x",$AB$2-'Indicator Date hidden'!AC26)</f>
        <v>0</v>
      </c>
      <c r="AC25" s="205">
        <f>IF('Indicator Date hidden'!AD26="x","x",$AC$2-'Indicator Date hidden'!AD26)</f>
        <v>0</v>
      </c>
      <c r="AD25" s="205">
        <f>IF('Indicator Date hidden'!AE26="x","x",$AD$2-'Indicator Date hidden'!AE26)</f>
        <v>0</v>
      </c>
      <c r="AE25" s="205">
        <f>IF('Indicator Date hidden'!AF26="x","x",$AE$2-'Indicator Date hidden'!AF26)</f>
        <v>0</v>
      </c>
      <c r="AF25" s="205">
        <f>IF('Indicator Date hidden'!AG26="x","x",$AF$2-'Indicator Date hidden'!AG26)</f>
        <v>0</v>
      </c>
      <c r="AG25" s="205">
        <f>IF('Indicator Date hidden'!AH26="x","x",$AG$2-'Indicator Date hidden'!AH26)</f>
        <v>0</v>
      </c>
      <c r="AH25" s="205">
        <f>IF('Indicator Date hidden'!AI26="x","x",$AH$2-'Indicator Date hidden'!AI26)</f>
        <v>0</v>
      </c>
      <c r="AI25" s="205">
        <f>IF('Indicator Date hidden'!AJ26="x","x",$AI$2-'Indicator Date hidden'!AJ26)</f>
        <v>0</v>
      </c>
      <c r="AJ25" s="205" t="str">
        <f>IF('Indicator Date hidden'!AK26="x","x",$AJ$2-'Indicator Date hidden'!AK26)</f>
        <v>x</v>
      </c>
      <c r="AK25" s="205">
        <f>IF('Indicator Date hidden'!AL26="x","x",$AK$2-'Indicator Date hidden'!AL26)</f>
        <v>1</v>
      </c>
      <c r="AL25" s="205">
        <f>IF('Indicator Date hidden'!AM26="x","x",$AL$2-'Indicator Date hidden'!AM26)</f>
        <v>0</v>
      </c>
      <c r="AM25" s="205">
        <f>IF('Indicator Date hidden'!AN26="x","x",$AM$2-'Indicator Date hidden'!AN26)</f>
        <v>0</v>
      </c>
      <c r="AN25" s="205">
        <f>IF('Indicator Date hidden'!AO26="x","x",$AN$2-'Indicator Date hidden'!AO26)</f>
        <v>0</v>
      </c>
      <c r="AO25" s="205">
        <f>IF('Indicator Date hidden'!AP26="x","x",$AO$2-'Indicator Date hidden'!AP26)</f>
        <v>0</v>
      </c>
      <c r="AP25" s="205">
        <f>IF('Indicator Date hidden'!AQ26="x","x",$AP$2-'Indicator Date hidden'!AQ26)</f>
        <v>0</v>
      </c>
      <c r="AQ25" s="205">
        <f>IF('Indicator Date hidden'!AR26="x","x",$AQ$2-'Indicator Date hidden'!AR26)</f>
        <v>4</v>
      </c>
      <c r="AR25" s="205">
        <f>IF('Indicator Date hidden'!AS26="x","x",$AR$2-'Indicator Date hidden'!AS26)</f>
        <v>0</v>
      </c>
      <c r="AS25" s="205">
        <f>IF('Indicator Date hidden'!AT26="x","x",$AS$2-'Indicator Date hidden'!AT26)</f>
        <v>0</v>
      </c>
      <c r="AT25" s="205">
        <f>IF('Indicator Date hidden'!AU26="x","x",$AT$2-'Indicator Date hidden'!AU26)</f>
        <v>0</v>
      </c>
      <c r="AU25" s="205">
        <f>IF('Indicator Date hidden'!AV26="x","x",$AU$2-'Indicator Date hidden'!AV26)</f>
        <v>1</v>
      </c>
      <c r="AV25" s="205">
        <f>IF('Indicator Date hidden'!AW26="x","x",$AV$2-'Indicator Date hidden'!AW26)</f>
        <v>0</v>
      </c>
      <c r="AW25" s="205">
        <f>IF('Indicator Date hidden'!AX26="x","x",$AW$2-'Indicator Date hidden'!AX26)</f>
        <v>0</v>
      </c>
      <c r="AX25" s="205">
        <f>IF('Indicator Date hidden'!AY26="x","x",$AX$2-'Indicator Date hidden'!AY26)</f>
        <v>0</v>
      </c>
      <c r="AY25" s="205">
        <f>IF('Indicator Date hidden'!AZ26="x","x",$AY$2-'Indicator Date hidden'!AZ26)</f>
        <v>0</v>
      </c>
      <c r="AZ25" s="205">
        <f>IF('Indicator Date hidden'!BA26="x","x",$AZ$2-'Indicator Date hidden'!BA26)</f>
        <v>0</v>
      </c>
      <c r="BA25">
        <f t="shared" si="0"/>
        <v>16</v>
      </c>
      <c r="BB25" s="21">
        <f t="shared" si="1"/>
        <v>0.32</v>
      </c>
      <c r="BC25">
        <f t="shared" si="2"/>
        <v>7</v>
      </c>
      <c r="BD25" s="21">
        <f t="shared" si="3"/>
        <v>1.1391224692718513</v>
      </c>
      <c r="BE25" s="274">
        <f t="shared" si="4"/>
        <v>0</v>
      </c>
    </row>
    <row r="26" spans="1:57" x14ac:dyDescent="0.25">
      <c r="A26" t="s">
        <v>6986</v>
      </c>
      <c r="B26" s="205">
        <f>IF('Indicator Date hidden'!C27="x","x",$B$2-'Indicator Date hidden'!C27)</f>
        <v>0</v>
      </c>
      <c r="C26" s="205">
        <f>IF('Indicator Date hidden'!D27="x","x",$C$2-'Indicator Date hidden'!D27)</f>
        <v>0</v>
      </c>
      <c r="D26" s="205">
        <f>IF('Indicator Date hidden'!E27="x","x",$D$2-'Indicator Date hidden'!E27)</f>
        <v>0</v>
      </c>
      <c r="E26" s="205">
        <f>IF('Indicator Date hidden'!F27="x","x",$E$2-'Indicator Date hidden'!F27)</f>
        <v>0</v>
      </c>
      <c r="F26" s="205">
        <f>IF('Indicator Date hidden'!G27="x","x",$F$2-'Indicator Date hidden'!G27)</f>
        <v>0</v>
      </c>
      <c r="G26" s="205">
        <f>IF('Indicator Date hidden'!H27="x","x",$G$2-'Indicator Date hidden'!H27)</f>
        <v>0</v>
      </c>
      <c r="H26" s="205">
        <f>IF('Indicator Date hidden'!I27="x","x",$H$2-'Indicator Date hidden'!I27)</f>
        <v>0</v>
      </c>
      <c r="I26" s="205">
        <f>IF('Indicator Date hidden'!J27="x","x",$I$2-'Indicator Date hidden'!J27)</f>
        <v>0</v>
      </c>
      <c r="J26" s="205">
        <f>IF('Indicator Date hidden'!K27="x","x",$J$2-'Indicator Date hidden'!K27)</f>
        <v>0</v>
      </c>
      <c r="K26" s="205">
        <f>IF('Indicator Date hidden'!L27="x","x",$K$2-'Indicator Date hidden'!L27)</f>
        <v>0</v>
      </c>
      <c r="L26" s="205">
        <f>IF('Indicator Date hidden'!M27="x","x",$L$2-'Indicator Date hidden'!M27)</f>
        <v>0</v>
      </c>
      <c r="M26" s="205">
        <f>IF('Indicator Date hidden'!N27="x","x",$M$2-'Indicator Date hidden'!N27)</f>
        <v>0</v>
      </c>
      <c r="N26" s="205">
        <f>IF('Indicator Date hidden'!O27="x","x",$N$2-'Indicator Date hidden'!O27)</f>
        <v>0</v>
      </c>
      <c r="O26" s="205">
        <f>IF('Indicator Date hidden'!P27="x","x",$O$2-'Indicator Date hidden'!P27)</f>
        <v>0</v>
      </c>
      <c r="P26" s="205">
        <f>IF('Indicator Date hidden'!Q27="x","x",$P$2-'Indicator Date hidden'!Q27)</f>
        <v>0</v>
      </c>
      <c r="Q26" s="205" t="str">
        <f>IF('Indicator Date hidden'!R27="x","x",$Q$2-'Indicator Date hidden'!R27)</f>
        <v>x</v>
      </c>
      <c r="R26" s="205">
        <f>IF('Indicator Date hidden'!S27="x","x",$R$2-'Indicator Date hidden'!S27)</f>
        <v>0</v>
      </c>
      <c r="S26" s="205">
        <f>IF('Indicator Date hidden'!T27="x","x",$S$2-'Indicator Date hidden'!T27)</f>
        <v>0</v>
      </c>
      <c r="T26" s="205">
        <f>IF('Indicator Date hidden'!U27="x","x",$T$2-'Indicator Date hidden'!U27)</f>
        <v>0</v>
      </c>
      <c r="U26" s="205" t="str">
        <f>IF('Indicator Date hidden'!V27="x","x",$U$2-'Indicator Date hidden'!V27)</f>
        <v>x</v>
      </c>
      <c r="V26" s="205">
        <f>IF('Indicator Date hidden'!W27="x","x",$V$2-'Indicator Date hidden'!W27)</f>
        <v>0</v>
      </c>
      <c r="W26" s="205">
        <f>IF('Indicator Date hidden'!X27="x","x",$W$2-'Indicator Date hidden'!X27)</f>
        <v>5</v>
      </c>
      <c r="X26" s="205">
        <f>IF('Indicator Date hidden'!Y27="x","x",$X$2-'Indicator Date hidden'!Y27)</f>
        <v>2</v>
      </c>
      <c r="Y26" s="205">
        <f>IF('Indicator Date hidden'!Z27="x","x",$Y$2-'Indicator Date hidden'!Z27)</f>
        <v>0</v>
      </c>
      <c r="Z26" s="205">
        <f>IF('Indicator Date hidden'!AA27="x","x",$Z$2-'Indicator Date hidden'!AA27)</f>
        <v>0</v>
      </c>
      <c r="AA26" s="205" t="str">
        <f>IF('Indicator Date hidden'!AB27="x","x",$AA$2-'Indicator Date hidden'!AB27)</f>
        <v>x</v>
      </c>
      <c r="AB26" s="205">
        <f>IF('Indicator Date hidden'!AC27="x","x",$AB$2-'Indicator Date hidden'!AC27)</f>
        <v>0</v>
      </c>
      <c r="AC26" s="205">
        <f>IF('Indicator Date hidden'!AD27="x","x",$AC$2-'Indicator Date hidden'!AD27)</f>
        <v>0</v>
      </c>
      <c r="AD26" s="205" t="str">
        <f>IF('Indicator Date hidden'!AE27="x","x",$AD$2-'Indicator Date hidden'!AE27)</f>
        <v>x</v>
      </c>
      <c r="AE26" s="205" t="str">
        <f>IF('Indicator Date hidden'!AF27="x","x",$AE$2-'Indicator Date hidden'!AF27)</f>
        <v>x</v>
      </c>
      <c r="AF26" s="205" t="str">
        <f>IF('Indicator Date hidden'!AG27="x","x",$AF$2-'Indicator Date hidden'!AG27)</f>
        <v>x</v>
      </c>
      <c r="AG26" s="205">
        <f>IF('Indicator Date hidden'!AH27="x","x",$AG$2-'Indicator Date hidden'!AH27)</f>
        <v>0</v>
      </c>
      <c r="AH26" s="205">
        <f>IF('Indicator Date hidden'!AI27="x","x",$AH$2-'Indicator Date hidden'!AI27)</f>
        <v>0</v>
      </c>
      <c r="AI26" s="205">
        <f>IF('Indicator Date hidden'!AJ27="x","x",$AI$2-'Indicator Date hidden'!AJ27)</f>
        <v>0</v>
      </c>
      <c r="AJ26" s="205" t="str">
        <f>IF('Indicator Date hidden'!AK27="x","x",$AJ$2-'Indicator Date hidden'!AK27)</f>
        <v>x</v>
      </c>
      <c r="AK26" s="205">
        <f>IF('Indicator Date hidden'!AL27="x","x",$AK$2-'Indicator Date hidden'!AL27)</f>
        <v>1</v>
      </c>
      <c r="AL26" s="205">
        <f>IF('Indicator Date hidden'!AM27="x","x",$AL$2-'Indicator Date hidden'!AM27)</f>
        <v>0</v>
      </c>
      <c r="AM26" s="205">
        <f>IF('Indicator Date hidden'!AN27="x","x",$AM$2-'Indicator Date hidden'!AN27)</f>
        <v>0</v>
      </c>
      <c r="AN26" s="205">
        <f>IF('Indicator Date hidden'!AO27="x","x",$AN$2-'Indicator Date hidden'!AO27)</f>
        <v>0</v>
      </c>
      <c r="AO26" s="205">
        <f>IF('Indicator Date hidden'!AP27="x","x",$AO$2-'Indicator Date hidden'!AP27)</f>
        <v>0</v>
      </c>
      <c r="AP26" s="205">
        <f>IF('Indicator Date hidden'!AQ27="x","x",$AP$2-'Indicator Date hidden'!AQ27)</f>
        <v>0</v>
      </c>
      <c r="AQ26" s="205">
        <f>IF('Indicator Date hidden'!AR27="x","x",$AQ$2-'Indicator Date hidden'!AR27)</f>
        <v>6</v>
      </c>
      <c r="AR26" s="205">
        <f>IF('Indicator Date hidden'!AS27="x","x",$AR$2-'Indicator Date hidden'!AS27)</f>
        <v>0</v>
      </c>
      <c r="AS26" s="205">
        <f>IF('Indicator Date hidden'!AT27="x","x",$AS$2-'Indicator Date hidden'!AT27)</f>
        <v>2</v>
      </c>
      <c r="AT26" s="205">
        <f>IF('Indicator Date hidden'!AU27="x","x",$AT$2-'Indicator Date hidden'!AU27)</f>
        <v>0</v>
      </c>
      <c r="AU26" s="205">
        <f>IF('Indicator Date hidden'!AV27="x","x",$AU$2-'Indicator Date hidden'!AV27)</f>
        <v>3</v>
      </c>
      <c r="AV26" s="205">
        <f>IF('Indicator Date hidden'!AW27="x","x",$AV$2-'Indicator Date hidden'!AW27)</f>
        <v>0</v>
      </c>
      <c r="AW26" s="205">
        <f>IF('Indicator Date hidden'!AX27="x","x",$AW$2-'Indicator Date hidden'!AX27)</f>
        <v>0</v>
      </c>
      <c r="AX26" s="205">
        <f>IF('Indicator Date hidden'!AY27="x","x",$AX$2-'Indicator Date hidden'!AY27)</f>
        <v>0</v>
      </c>
      <c r="AY26" s="205" t="str">
        <f>IF('Indicator Date hidden'!AZ27="x","x",$AY$2-'Indicator Date hidden'!AZ27)</f>
        <v>x</v>
      </c>
      <c r="AZ26" s="205" t="str">
        <f>IF('Indicator Date hidden'!BA27="x","x",$AZ$2-'Indicator Date hidden'!BA27)</f>
        <v>x</v>
      </c>
      <c r="BA26">
        <f t="shared" si="0"/>
        <v>19</v>
      </c>
      <c r="BB26" s="21">
        <f t="shared" si="1"/>
        <v>0.45238095238095238</v>
      </c>
      <c r="BC26">
        <f t="shared" si="2"/>
        <v>6</v>
      </c>
      <c r="BD26" s="21">
        <f t="shared" si="3"/>
        <v>1.2947215356497641</v>
      </c>
      <c r="BE26" s="274">
        <f t="shared" si="4"/>
        <v>0</v>
      </c>
    </row>
    <row r="27" spans="1:57" x14ac:dyDescent="0.25">
      <c r="A27" t="s">
        <v>6969</v>
      </c>
      <c r="B27" s="205">
        <f>IF('Indicator Date hidden'!C28="x","x",$B$2-'Indicator Date hidden'!C28)</f>
        <v>0</v>
      </c>
      <c r="C27" s="205">
        <f>IF('Indicator Date hidden'!D28="x","x",$C$2-'Indicator Date hidden'!D28)</f>
        <v>0</v>
      </c>
      <c r="D27" s="205">
        <f>IF('Indicator Date hidden'!E28="x","x",$D$2-'Indicator Date hidden'!E28)</f>
        <v>0</v>
      </c>
      <c r="E27" s="205">
        <f>IF('Indicator Date hidden'!F28="x","x",$E$2-'Indicator Date hidden'!F28)</f>
        <v>0</v>
      </c>
      <c r="F27" s="205">
        <f>IF('Indicator Date hidden'!G28="x","x",$F$2-'Indicator Date hidden'!G28)</f>
        <v>0</v>
      </c>
      <c r="G27" s="205">
        <f>IF('Indicator Date hidden'!H28="x","x",$G$2-'Indicator Date hidden'!H28)</f>
        <v>0</v>
      </c>
      <c r="H27" s="205">
        <f>IF('Indicator Date hidden'!I28="x","x",$H$2-'Indicator Date hidden'!I28)</f>
        <v>0</v>
      </c>
      <c r="I27" s="205">
        <f>IF('Indicator Date hidden'!J28="x","x",$I$2-'Indicator Date hidden'!J28)</f>
        <v>0</v>
      </c>
      <c r="J27" s="205">
        <f>IF('Indicator Date hidden'!K28="x","x",$J$2-'Indicator Date hidden'!K28)</f>
        <v>0</v>
      </c>
      <c r="K27" s="205">
        <f>IF('Indicator Date hidden'!L28="x","x",$K$2-'Indicator Date hidden'!L28)</f>
        <v>0</v>
      </c>
      <c r="L27" s="205">
        <f>IF('Indicator Date hidden'!M28="x","x",$L$2-'Indicator Date hidden'!M28)</f>
        <v>0</v>
      </c>
      <c r="M27" s="205">
        <f>IF('Indicator Date hidden'!N28="x","x",$M$2-'Indicator Date hidden'!N28)</f>
        <v>0</v>
      </c>
      <c r="N27" s="205">
        <f>IF('Indicator Date hidden'!O28="x","x",$N$2-'Indicator Date hidden'!O28)</f>
        <v>0</v>
      </c>
      <c r="O27" s="205">
        <f>IF('Indicator Date hidden'!P28="x","x",$O$2-'Indicator Date hidden'!P28)</f>
        <v>0</v>
      </c>
      <c r="P27" s="205">
        <f>IF('Indicator Date hidden'!Q28="x","x",$P$2-'Indicator Date hidden'!Q28)</f>
        <v>0</v>
      </c>
      <c r="Q27" s="205" t="str">
        <f>IF('Indicator Date hidden'!R28="x","x",$Q$2-'Indicator Date hidden'!R28)</f>
        <v>x</v>
      </c>
      <c r="R27" s="205">
        <f>IF('Indicator Date hidden'!S28="x","x",$R$2-'Indicator Date hidden'!S28)</f>
        <v>0</v>
      </c>
      <c r="S27" s="205">
        <f>IF('Indicator Date hidden'!T28="x","x",$S$2-'Indicator Date hidden'!T28)</f>
        <v>0</v>
      </c>
      <c r="T27" s="205">
        <f>IF('Indicator Date hidden'!U28="x","x",$T$2-'Indicator Date hidden'!U28)</f>
        <v>0</v>
      </c>
      <c r="U27" s="205" t="str">
        <f>IF('Indicator Date hidden'!V28="x","x",$U$2-'Indicator Date hidden'!V28)</f>
        <v>x</v>
      </c>
      <c r="V27" s="205">
        <f>IF('Indicator Date hidden'!W28="x","x",$V$2-'Indicator Date hidden'!W28)</f>
        <v>0</v>
      </c>
      <c r="W27" s="205">
        <f>IF('Indicator Date hidden'!X28="x","x",$W$2-'Indicator Date hidden'!X28)</f>
        <v>10</v>
      </c>
      <c r="X27" s="205">
        <f>IF('Indicator Date hidden'!Y28="x","x",$X$2-'Indicator Date hidden'!Y28)</f>
        <v>2</v>
      </c>
      <c r="Y27" s="205">
        <f>IF('Indicator Date hidden'!Z28="x","x",$Y$2-'Indicator Date hidden'!Z28)</f>
        <v>0</v>
      </c>
      <c r="Z27" s="205">
        <f>IF('Indicator Date hidden'!AA28="x","x",$Z$2-'Indicator Date hidden'!AA28)</f>
        <v>0</v>
      </c>
      <c r="AA27" s="205" t="str">
        <f>IF('Indicator Date hidden'!AB28="x","x",$AA$2-'Indicator Date hidden'!AB28)</f>
        <v>x</v>
      </c>
      <c r="AB27" s="205">
        <f>IF('Indicator Date hidden'!AC28="x","x",$AB$2-'Indicator Date hidden'!AC28)</f>
        <v>0</v>
      </c>
      <c r="AC27" s="205">
        <f>IF('Indicator Date hidden'!AD28="x","x",$AC$2-'Indicator Date hidden'!AD28)</f>
        <v>0</v>
      </c>
      <c r="AD27" s="205" t="str">
        <f>IF('Indicator Date hidden'!AE28="x","x",$AD$2-'Indicator Date hidden'!AE28)</f>
        <v>x</v>
      </c>
      <c r="AE27" s="205">
        <f>IF('Indicator Date hidden'!AF28="x","x",$AE$2-'Indicator Date hidden'!AF28)</f>
        <v>0</v>
      </c>
      <c r="AF27" s="205">
        <f>IF('Indicator Date hidden'!AG28="x","x",$AF$2-'Indicator Date hidden'!AG28)</f>
        <v>1</v>
      </c>
      <c r="AG27" s="205">
        <f>IF('Indicator Date hidden'!AH28="x","x",$AG$2-'Indicator Date hidden'!AH28)</f>
        <v>0</v>
      </c>
      <c r="AH27" s="205">
        <f>IF('Indicator Date hidden'!AI28="x","x",$AH$2-'Indicator Date hidden'!AI28)</f>
        <v>0</v>
      </c>
      <c r="AI27" s="205">
        <f>IF('Indicator Date hidden'!AJ28="x","x",$AI$2-'Indicator Date hidden'!AJ28)</f>
        <v>0</v>
      </c>
      <c r="AJ27" s="205" t="str">
        <f>IF('Indicator Date hidden'!AK28="x","x",$AJ$2-'Indicator Date hidden'!AK28)</f>
        <v>x</v>
      </c>
      <c r="AK27" s="205">
        <f>IF('Indicator Date hidden'!AL28="x","x",$AK$2-'Indicator Date hidden'!AL28)</f>
        <v>1</v>
      </c>
      <c r="AL27" s="205">
        <f>IF('Indicator Date hidden'!AM28="x","x",$AL$2-'Indicator Date hidden'!AM28)</f>
        <v>0</v>
      </c>
      <c r="AM27" s="205">
        <f>IF('Indicator Date hidden'!AN28="x","x",$AM$2-'Indicator Date hidden'!AN28)</f>
        <v>0</v>
      </c>
      <c r="AN27" s="205">
        <f>IF('Indicator Date hidden'!AO28="x","x",$AN$2-'Indicator Date hidden'!AO28)</f>
        <v>0</v>
      </c>
      <c r="AO27" s="205">
        <f>IF('Indicator Date hidden'!AP28="x","x",$AO$2-'Indicator Date hidden'!AP28)</f>
        <v>0</v>
      </c>
      <c r="AP27" s="205">
        <f>IF('Indicator Date hidden'!AQ28="x","x",$AP$2-'Indicator Date hidden'!AQ28)</f>
        <v>0</v>
      </c>
      <c r="AQ27" s="205">
        <f>IF('Indicator Date hidden'!AR28="x","x",$AQ$2-'Indicator Date hidden'!AR28)</f>
        <v>0</v>
      </c>
      <c r="AR27" s="205">
        <f>IF('Indicator Date hidden'!AS28="x","x",$AR$2-'Indicator Date hidden'!AS28)</f>
        <v>0</v>
      </c>
      <c r="AS27" s="205">
        <f>IF('Indicator Date hidden'!AT28="x","x",$AS$2-'Indicator Date hidden'!AT28)</f>
        <v>0</v>
      </c>
      <c r="AT27" s="205">
        <f>IF('Indicator Date hidden'!AU28="x","x",$AT$2-'Indicator Date hidden'!AU28)</f>
        <v>0</v>
      </c>
      <c r="AU27" s="205">
        <f>IF('Indicator Date hidden'!AV28="x","x",$AU$2-'Indicator Date hidden'!AV28)</f>
        <v>3</v>
      </c>
      <c r="AV27" s="205">
        <f>IF('Indicator Date hidden'!AW28="x","x",$AV$2-'Indicator Date hidden'!AW28)</f>
        <v>0</v>
      </c>
      <c r="AW27" s="205">
        <f>IF('Indicator Date hidden'!AX28="x","x",$AW$2-'Indicator Date hidden'!AX28)</f>
        <v>0</v>
      </c>
      <c r="AX27" s="205">
        <f>IF('Indicator Date hidden'!AY28="x","x",$AX$2-'Indicator Date hidden'!AY28)</f>
        <v>0</v>
      </c>
      <c r="AY27" s="205">
        <f>IF('Indicator Date hidden'!AZ28="x","x",$AY$2-'Indicator Date hidden'!AZ28)</f>
        <v>0</v>
      </c>
      <c r="AZ27" s="205">
        <f>IF('Indicator Date hidden'!BA28="x","x",$AZ$2-'Indicator Date hidden'!BA28)</f>
        <v>0</v>
      </c>
      <c r="BA27">
        <f t="shared" si="0"/>
        <v>17</v>
      </c>
      <c r="BB27" s="21">
        <f t="shared" si="1"/>
        <v>0.36956521739130432</v>
      </c>
      <c r="BC27">
        <f t="shared" si="2"/>
        <v>5</v>
      </c>
      <c r="BD27" s="21">
        <f t="shared" si="3"/>
        <v>1.5373423659336649</v>
      </c>
      <c r="BE27" s="274">
        <f t="shared" si="4"/>
        <v>0</v>
      </c>
    </row>
    <row r="28" spans="1:57" x14ac:dyDescent="0.25">
      <c r="A28" t="s">
        <v>6966</v>
      </c>
      <c r="B28" s="205">
        <f>IF('Indicator Date hidden'!C29="x","x",$B$2-'Indicator Date hidden'!C29)</f>
        <v>0</v>
      </c>
      <c r="C28" s="205">
        <f>IF('Indicator Date hidden'!D29="x","x",$C$2-'Indicator Date hidden'!D29)</f>
        <v>0</v>
      </c>
      <c r="D28" s="205">
        <f>IF('Indicator Date hidden'!E29="x","x",$D$2-'Indicator Date hidden'!E29)</f>
        <v>0</v>
      </c>
      <c r="E28" s="205">
        <f>IF('Indicator Date hidden'!F29="x","x",$E$2-'Indicator Date hidden'!F29)</f>
        <v>0</v>
      </c>
      <c r="F28" s="205">
        <f>IF('Indicator Date hidden'!G29="x","x",$F$2-'Indicator Date hidden'!G29)</f>
        <v>0</v>
      </c>
      <c r="G28" s="205">
        <f>IF('Indicator Date hidden'!H29="x","x",$G$2-'Indicator Date hidden'!H29)</f>
        <v>0</v>
      </c>
      <c r="H28" s="205">
        <f>IF('Indicator Date hidden'!I29="x","x",$H$2-'Indicator Date hidden'!I29)</f>
        <v>0</v>
      </c>
      <c r="I28" s="205">
        <f>IF('Indicator Date hidden'!J29="x","x",$I$2-'Indicator Date hidden'!J29)</f>
        <v>0</v>
      </c>
      <c r="J28" s="205">
        <f>IF('Indicator Date hidden'!K29="x","x",$J$2-'Indicator Date hidden'!K29)</f>
        <v>0</v>
      </c>
      <c r="K28" s="205">
        <f>IF('Indicator Date hidden'!L29="x","x",$K$2-'Indicator Date hidden'!L29)</f>
        <v>0</v>
      </c>
      <c r="L28" s="205">
        <f>IF('Indicator Date hidden'!M29="x","x",$L$2-'Indicator Date hidden'!M29)</f>
        <v>0</v>
      </c>
      <c r="M28" s="205">
        <f>IF('Indicator Date hidden'!N29="x","x",$M$2-'Indicator Date hidden'!N29)</f>
        <v>0</v>
      </c>
      <c r="N28" s="205">
        <f>IF('Indicator Date hidden'!O29="x","x",$N$2-'Indicator Date hidden'!O29)</f>
        <v>0</v>
      </c>
      <c r="O28" s="205">
        <f>IF('Indicator Date hidden'!P29="x","x",$O$2-'Indicator Date hidden'!P29)</f>
        <v>0</v>
      </c>
      <c r="P28" s="205">
        <f>IF('Indicator Date hidden'!Q29="x","x",$P$2-'Indicator Date hidden'!Q29)</f>
        <v>0</v>
      </c>
      <c r="Q28" s="205">
        <f>IF('Indicator Date hidden'!R29="x","x",$Q$2-'Indicator Date hidden'!R29)</f>
        <v>4</v>
      </c>
      <c r="R28" s="205">
        <f>IF('Indicator Date hidden'!S29="x","x",$R$2-'Indicator Date hidden'!S29)</f>
        <v>0</v>
      </c>
      <c r="S28" s="205">
        <f>IF('Indicator Date hidden'!T29="x","x",$S$2-'Indicator Date hidden'!T29)</f>
        <v>0</v>
      </c>
      <c r="T28" s="205">
        <f>IF('Indicator Date hidden'!U29="x","x",$T$2-'Indicator Date hidden'!U29)</f>
        <v>0</v>
      </c>
      <c r="U28" s="205">
        <f>IF('Indicator Date hidden'!V29="x","x",$U$2-'Indicator Date hidden'!V29)</f>
        <v>0</v>
      </c>
      <c r="V28" s="205">
        <f>IF('Indicator Date hidden'!W29="x","x",$V$2-'Indicator Date hidden'!W29)</f>
        <v>0</v>
      </c>
      <c r="W28" s="205">
        <f>IF('Indicator Date hidden'!X29="x","x",$W$2-'Indicator Date hidden'!X29)</f>
        <v>4</v>
      </c>
      <c r="X28" s="205">
        <f>IF('Indicator Date hidden'!Y29="x","x",$X$2-'Indicator Date hidden'!Y29)</f>
        <v>4</v>
      </c>
      <c r="Y28" s="205">
        <f>IF('Indicator Date hidden'!Z29="x","x",$Y$2-'Indicator Date hidden'!Z29)</f>
        <v>0</v>
      </c>
      <c r="Z28" s="205">
        <f>IF('Indicator Date hidden'!AA29="x","x",$Z$2-'Indicator Date hidden'!AA29)</f>
        <v>0</v>
      </c>
      <c r="AA28" s="205">
        <f>IF('Indicator Date hidden'!AB29="x","x",$AA$2-'Indicator Date hidden'!AB29)</f>
        <v>0</v>
      </c>
      <c r="AB28" s="205">
        <f>IF('Indicator Date hidden'!AC29="x","x",$AB$2-'Indicator Date hidden'!AC29)</f>
        <v>0</v>
      </c>
      <c r="AC28" s="205">
        <f>IF('Indicator Date hidden'!AD29="x","x",$AC$2-'Indicator Date hidden'!AD29)</f>
        <v>0</v>
      </c>
      <c r="AD28" s="205">
        <f>IF('Indicator Date hidden'!AE29="x","x",$AD$2-'Indicator Date hidden'!AE29)</f>
        <v>0</v>
      </c>
      <c r="AE28" s="205">
        <f>IF('Indicator Date hidden'!AF29="x","x",$AE$2-'Indicator Date hidden'!AF29)</f>
        <v>0</v>
      </c>
      <c r="AF28" s="205">
        <f>IF('Indicator Date hidden'!AG29="x","x",$AF$2-'Indicator Date hidden'!AG29)</f>
        <v>4</v>
      </c>
      <c r="AG28" s="205">
        <f>IF('Indicator Date hidden'!AH29="x","x",$AG$2-'Indicator Date hidden'!AH29)</f>
        <v>0</v>
      </c>
      <c r="AH28" s="205">
        <f>IF('Indicator Date hidden'!AI29="x","x",$AH$2-'Indicator Date hidden'!AI29)</f>
        <v>0</v>
      </c>
      <c r="AI28" s="205">
        <f>IF('Indicator Date hidden'!AJ29="x","x",$AI$2-'Indicator Date hidden'!AJ29)</f>
        <v>0</v>
      </c>
      <c r="AJ28" s="205" t="str">
        <f>IF('Indicator Date hidden'!AK29="x","x",$AJ$2-'Indicator Date hidden'!AK29)</f>
        <v>x</v>
      </c>
      <c r="AK28" s="205">
        <f>IF('Indicator Date hidden'!AL29="x","x",$AK$2-'Indicator Date hidden'!AL29)</f>
        <v>0</v>
      </c>
      <c r="AL28" s="205">
        <f>IF('Indicator Date hidden'!AM29="x","x",$AL$2-'Indicator Date hidden'!AM29)</f>
        <v>0</v>
      </c>
      <c r="AM28" s="205">
        <f>IF('Indicator Date hidden'!AN29="x","x",$AM$2-'Indicator Date hidden'!AN29)</f>
        <v>0</v>
      </c>
      <c r="AN28" s="205">
        <f>IF('Indicator Date hidden'!AO29="x","x",$AN$2-'Indicator Date hidden'!AO29)</f>
        <v>0</v>
      </c>
      <c r="AO28" s="205">
        <f>IF('Indicator Date hidden'!AP29="x","x",$AO$2-'Indicator Date hidden'!AP29)</f>
        <v>0</v>
      </c>
      <c r="AP28" s="205">
        <f>IF('Indicator Date hidden'!AQ29="x","x",$AP$2-'Indicator Date hidden'!AQ29)</f>
        <v>0</v>
      </c>
      <c r="AQ28" s="205">
        <f>IF('Indicator Date hidden'!AR29="x","x",$AQ$2-'Indicator Date hidden'!AR29)</f>
        <v>0</v>
      </c>
      <c r="AR28" s="205">
        <f>IF('Indicator Date hidden'!AS29="x","x",$AR$2-'Indicator Date hidden'!AS29)</f>
        <v>0</v>
      </c>
      <c r="AS28" s="205">
        <f>IF('Indicator Date hidden'!AT29="x","x",$AS$2-'Indicator Date hidden'!AT29)</f>
        <v>0</v>
      </c>
      <c r="AT28" s="205">
        <f>IF('Indicator Date hidden'!AU29="x","x",$AT$2-'Indicator Date hidden'!AU29)</f>
        <v>0</v>
      </c>
      <c r="AU28" s="205">
        <f>IF('Indicator Date hidden'!AV29="x","x",$AU$2-'Indicator Date hidden'!AV29)</f>
        <v>7</v>
      </c>
      <c r="AV28" s="205">
        <f>IF('Indicator Date hidden'!AW29="x","x",$AV$2-'Indicator Date hidden'!AW29)</f>
        <v>0</v>
      </c>
      <c r="AW28" s="205">
        <f>IF('Indicator Date hidden'!AX29="x","x",$AW$2-'Indicator Date hidden'!AX29)</f>
        <v>0</v>
      </c>
      <c r="AX28" s="205">
        <f>IF('Indicator Date hidden'!AY29="x","x",$AX$2-'Indicator Date hidden'!AY29)</f>
        <v>0</v>
      </c>
      <c r="AY28" s="205">
        <f>IF('Indicator Date hidden'!AZ29="x","x",$AY$2-'Indicator Date hidden'!AZ29)</f>
        <v>0</v>
      </c>
      <c r="AZ28" s="205">
        <f>IF('Indicator Date hidden'!BA29="x","x",$AZ$2-'Indicator Date hidden'!BA29)</f>
        <v>0</v>
      </c>
      <c r="BA28">
        <f t="shared" si="0"/>
        <v>23</v>
      </c>
      <c r="BB28" s="21">
        <f t="shared" si="1"/>
        <v>0.46</v>
      </c>
      <c r="BC28">
        <f t="shared" si="2"/>
        <v>5</v>
      </c>
      <c r="BD28" s="21">
        <f t="shared" si="3"/>
        <v>1.4312232530251876</v>
      </c>
      <c r="BE28" s="274">
        <f t="shared" si="4"/>
        <v>0</v>
      </c>
    </row>
    <row r="29" spans="1:57" x14ac:dyDescent="0.25">
      <c r="A29" t="s">
        <v>6961</v>
      </c>
      <c r="B29" s="205">
        <f>IF('Indicator Date hidden'!C30="x","x",$B$2-'Indicator Date hidden'!C30)</f>
        <v>0</v>
      </c>
      <c r="C29" s="205">
        <f>IF('Indicator Date hidden'!D30="x","x",$C$2-'Indicator Date hidden'!D30)</f>
        <v>0</v>
      </c>
      <c r="D29" s="205">
        <f>IF('Indicator Date hidden'!E30="x","x",$D$2-'Indicator Date hidden'!E30)</f>
        <v>0</v>
      </c>
      <c r="E29" s="205">
        <f>IF('Indicator Date hidden'!F30="x","x",$E$2-'Indicator Date hidden'!F30)</f>
        <v>0</v>
      </c>
      <c r="F29" s="205">
        <f>IF('Indicator Date hidden'!G30="x","x",$F$2-'Indicator Date hidden'!G30)</f>
        <v>0</v>
      </c>
      <c r="G29" s="205">
        <f>IF('Indicator Date hidden'!H30="x","x",$G$2-'Indicator Date hidden'!H30)</f>
        <v>0</v>
      </c>
      <c r="H29" s="205">
        <f>IF('Indicator Date hidden'!I30="x","x",$H$2-'Indicator Date hidden'!I30)</f>
        <v>0</v>
      </c>
      <c r="I29" s="205">
        <f>IF('Indicator Date hidden'!J30="x","x",$I$2-'Indicator Date hidden'!J30)</f>
        <v>0</v>
      </c>
      <c r="J29" s="205">
        <f>IF('Indicator Date hidden'!K30="x","x",$J$2-'Indicator Date hidden'!K30)</f>
        <v>0</v>
      </c>
      <c r="K29" s="205">
        <f>IF('Indicator Date hidden'!L30="x","x",$K$2-'Indicator Date hidden'!L30)</f>
        <v>0</v>
      </c>
      <c r="L29" s="205">
        <f>IF('Indicator Date hidden'!M30="x","x",$L$2-'Indicator Date hidden'!M30)</f>
        <v>0</v>
      </c>
      <c r="M29" s="205">
        <f>IF('Indicator Date hidden'!N30="x","x",$M$2-'Indicator Date hidden'!N30)</f>
        <v>0</v>
      </c>
      <c r="N29" s="205">
        <f>IF('Indicator Date hidden'!O30="x","x",$N$2-'Indicator Date hidden'!O30)</f>
        <v>0</v>
      </c>
      <c r="O29" s="205">
        <f>IF('Indicator Date hidden'!P30="x","x",$O$2-'Indicator Date hidden'!P30)</f>
        <v>0</v>
      </c>
      <c r="P29" s="205">
        <f>IF('Indicator Date hidden'!Q30="x","x",$P$2-'Indicator Date hidden'!Q30)</f>
        <v>0</v>
      </c>
      <c r="Q29" s="205">
        <f>IF('Indicator Date hidden'!R30="x","x",$Q$2-'Indicator Date hidden'!R30)</f>
        <v>4</v>
      </c>
      <c r="R29" s="205">
        <f>IF('Indicator Date hidden'!S30="x","x",$R$2-'Indicator Date hidden'!S30)</f>
        <v>0</v>
      </c>
      <c r="S29" s="205">
        <f>IF('Indicator Date hidden'!T30="x","x",$S$2-'Indicator Date hidden'!T30)</f>
        <v>0</v>
      </c>
      <c r="T29" s="205">
        <f>IF('Indicator Date hidden'!U30="x","x",$T$2-'Indicator Date hidden'!U30)</f>
        <v>0</v>
      </c>
      <c r="U29" s="205">
        <f>IF('Indicator Date hidden'!V30="x","x",$U$2-'Indicator Date hidden'!V30)</f>
        <v>0</v>
      </c>
      <c r="V29" s="205">
        <f>IF('Indicator Date hidden'!W30="x","x",$V$2-'Indicator Date hidden'!W30)</f>
        <v>0</v>
      </c>
      <c r="W29" s="205">
        <f>IF('Indicator Date hidden'!X30="x","x",$W$2-'Indicator Date hidden'!X30)</f>
        <v>4</v>
      </c>
      <c r="X29" s="205" t="str">
        <f>IF('Indicator Date hidden'!Y30="x","x",$X$2-'Indicator Date hidden'!Y30)</f>
        <v>x</v>
      </c>
      <c r="Y29" s="205">
        <f>IF('Indicator Date hidden'!Z30="x","x",$Y$2-'Indicator Date hidden'!Z30)</f>
        <v>0</v>
      </c>
      <c r="Z29" s="205">
        <f>IF('Indicator Date hidden'!AA30="x","x",$Z$2-'Indicator Date hidden'!AA30)</f>
        <v>0</v>
      </c>
      <c r="AA29" s="205">
        <f>IF('Indicator Date hidden'!AB30="x","x",$AA$2-'Indicator Date hidden'!AB30)</f>
        <v>0</v>
      </c>
      <c r="AB29" s="205">
        <f>IF('Indicator Date hidden'!AC30="x","x",$AB$2-'Indicator Date hidden'!AC30)</f>
        <v>0</v>
      </c>
      <c r="AC29" s="205">
        <f>IF('Indicator Date hidden'!AD30="x","x",$AC$2-'Indicator Date hidden'!AD30)</f>
        <v>0</v>
      </c>
      <c r="AD29" s="205">
        <f>IF('Indicator Date hidden'!AE30="x","x",$AD$2-'Indicator Date hidden'!AE30)</f>
        <v>0</v>
      </c>
      <c r="AE29" s="205">
        <f>IF('Indicator Date hidden'!AF30="x","x",$AE$2-'Indicator Date hidden'!AF30)</f>
        <v>0</v>
      </c>
      <c r="AF29" s="205">
        <f>IF('Indicator Date hidden'!AG30="x","x",$AF$2-'Indicator Date hidden'!AG30)</f>
        <v>7</v>
      </c>
      <c r="AG29" s="205">
        <f>IF('Indicator Date hidden'!AH30="x","x",$AG$2-'Indicator Date hidden'!AH30)</f>
        <v>0</v>
      </c>
      <c r="AH29" s="205">
        <f>IF('Indicator Date hidden'!AI30="x","x",$AH$2-'Indicator Date hidden'!AI30)</f>
        <v>0</v>
      </c>
      <c r="AI29" s="205">
        <f>IF('Indicator Date hidden'!AJ30="x","x",$AI$2-'Indicator Date hidden'!AJ30)</f>
        <v>0</v>
      </c>
      <c r="AJ29" s="205">
        <f>IF('Indicator Date hidden'!AK30="x","x",$AJ$2-'Indicator Date hidden'!AK30)</f>
        <v>1</v>
      </c>
      <c r="AK29" s="205">
        <f>IF('Indicator Date hidden'!AL30="x","x",$AK$2-'Indicator Date hidden'!AL30)</f>
        <v>0</v>
      </c>
      <c r="AL29" s="205">
        <f>IF('Indicator Date hidden'!AM30="x","x",$AL$2-'Indicator Date hidden'!AM30)</f>
        <v>0</v>
      </c>
      <c r="AM29" s="205">
        <f>IF('Indicator Date hidden'!AN30="x","x",$AM$2-'Indicator Date hidden'!AN30)</f>
        <v>0</v>
      </c>
      <c r="AN29" s="205">
        <f>IF('Indicator Date hidden'!AO30="x","x",$AN$2-'Indicator Date hidden'!AO30)</f>
        <v>0</v>
      </c>
      <c r="AO29" s="205">
        <f>IF('Indicator Date hidden'!AP30="x","x",$AO$2-'Indicator Date hidden'!AP30)</f>
        <v>0</v>
      </c>
      <c r="AP29" s="205">
        <f>IF('Indicator Date hidden'!AQ30="x","x",$AP$2-'Indicator Date hidden'!AQ30)</f>
        <v>0</v>
      </c>
      <c r="AQ29" s="205">
        <f>IF('Indicator Date hidden'!AR30="x","x",$AQ$2-'Indicator Date hidden'!AR30)</f>
        <v>0</v>
      </c>
      <c r="AR29" s="205">
        <f>IF('Indicator Date hidden'!AS30="x","x",$AR$2-'Indicator Date hidden'!AS30)</f>
        <v>0</v>
      </c>
      <c r="AS29" s="205">
        <f>IF('Indicator Date hidden'!AT30="x","x",$AS$2-'Indicator Date hidden'!AT30)</f>
        <v>0</v>
      </c>
      <c r="AT29" s="205">
        <f>IF('Indicator Date hidden'!AU30="x","x",$AT$2-'Indicator Date hidden'!AU30)</f>
        <v>0</v>
      </c>
      <c r="AU29" s="205">
        <f>IF('Indicator Date hidden'!AV30="x","x",$AU$2-'Indicator Date hidden'!AV30)</f>
        <v>6</v>
      </c>
      <c r="AV29" s="205">
        <f>IF('Indicator Date hidden'!AW30="x","x",$AV$2-'Indicator Date hidden'!AW30)</f>
        <v>0</v>
      </c>
      <c r="AW29" s="205">
        <f>IF('Indicator Date hidden'!AX30="x","x",$AW$2-'Indicator Date hidden'!AX30)</f>
        <v>0</v>
      </c>
      <c r="AX29" s="205">
        <f>IF('Indicator Date hidden'!AY30="x","x",$AX$2-'Indicator Date hidden'!AY30)</f>
        <v>0</v>
      </c>
      <c r="AY29" s="205">
        <f>IF('Indicator Date hidden'!AZ30="x","x",$AY$2-'Indicator Date hidden'!AZ30)</f>
        <v>0</v>
      </c>
      <c r="AZ29" s="205">
        <f>IF('Indicator Date hidden'!BA30="x","x",$AZ$2-'Indicator Date hidden'!BA30)</f>
        <v>0</v>
      </c>
      <c r="BA29">
        <f t="shared" si="0"/>
        <v>22</v>
      </c>
      <c r="BB29" s="21">
        <f t="shared" si="1"/>
        <v>0.44</v>
      </c>
      <c r="BC29">
        <f t="shared" si="2"/>
        <v>5</v>
      </c>
      <c r="BD29" s="21">
        <f t="shared" si="3"/>
        <v>1.4718695594379279</v>
      </c>
      <c r="BE29" s="274">
        <f t="shared" si="4"/>
        <v>0</v>
      </c>
    </row>
    <row r="30" spans="1:57" x14ac:dyDescent="0.25">
      <c r="A30" t="s">
        <v>7009</v>
      </c>
      <c r="B30" s="205">
        <f>IF('Indicator Date hidden'!C31="x","x",$B$2-'Indicator Date hidden'!C31)</f>
        <v>0</v>
      </c>
      <c r="C30" s="205">
        <f>IF('Indicator Date hidden'!D31="x","x",$C$2-'Indicator Date hidden'!D31)</f>
        <v>0</v>
      </c>
      <c r="D30" s="205">
        <f>IF('Indicator Date hidden'!E31="x","x",$D$2-'Indicator Date hidden'!E31)</f>
        <v>0</v>
      </c>
      <c r="E30" s="205">
        <f>IF('Indicator Date hidden'!F31="x","x",$E$2-'Indicator Date hidden'!F31)</f>
        <v>0</v>
      </c>
      <c r="F30" s="205">
        <f>IF('Indicator Date hidden'!G31="x","x",$F$2-'Indicator Date hidden'!G31)</f>
        <v>0</v>
      </c>
      <c r="G30" s="205">
        <f>IF('Indicator Date hidden'!H31="x","x",$G$2-'Indicator Date hidden'!H31)</f>
        <v>0</v>
      </c>
      <c r="H30" s="205">
        <f>IF('Indicator Date hidden'!I31="x","x",$H$2-'Indicator Date hidden'!I31)</f>
        <v>0</v>
      </c>
      <c r="I30" s="205">
        <f>IF('Indicator Date hidden'!J31="x","x",$I$2-'Indicator Date hidden'!J31)</f>
        <v>0</v>
      </c>
      <c r="J30" s="205">
        <f>IF('Indicator Date hidden'!K31="x","x",$J$2-'Indicator Date hidden'!K31)</f>
        <v>0</v>
      </c>
      <c r="K30" s="205">
        <f>IF('Indicator Date hidden'!L31="x","x",$K$2-'Indicator Date hidden'!L31)</f>
        <v>0</v>
      </c>
      <c r="L30" s="205">
        <f>IF('Indicator Date hidden'!M31="x","x",$L$2-'Indicator Date hidden'!M31)</f>
        <v>0</v>
      </c>
      <c r="M30" s="205">
        <f>IF('Indicator Date hidden'!N31="x","x",$M$2-'Indicator Date hidden'!N31)</f>
        <v>0</v>
      </c>
      <c r="N30" s="205">
        <f>IF('Indicator Date hidden'!O31="x","x",$N$2-'Indicator Date hidden'!O31)</f>
        <v>0</v>
      </c>
      <c r="O30" s="205">
        <f>IF('Indicator Date hidden'!P31="x","x",$O$2-'Indicator Date hidden'!P31)</f>
        <v>0</v>
      </c>
      <c r="P30" s="205">
        <f>IF('Indicator Date hidden'!Q31="x","x",$P$2-'Indicator Date hidden'!Q31)</f>
        <v>0</v>
      </c>
      <c r="Q30" s="205" t="str">
        <f>IF('Indicator Date hidden'!R31="x","x",$Q$2-'Indicator Date hidden'!R31)</f>
        <v>x</v>
      </c>
      <c r="R30" s="205">
        <f>IF('Indicator Date hidden'!S31="x","x",$R$2-'Indicator Date hidden'!S31)</f>
        <v>0</v>
      </c>
      <c r="S30" s="205">
        <f>IF('Indicator Date hidden'!T31="x","x",$S$2-'Indicator Date hidden'!T31)</f>
        <v>0</v>
      </c>
      <c r="T30" s="205">
        <f>IF('Indicator Date hidden'!U31="x","x",$T$2-'Indicator Date hidden'!U31)</f>
        <v>0</v>
      </c>
      <c r="U30" s="205">
        <f>IF('Indicator Date hidden'!V31="x","x",$U$2-'Indicator Date hidden'!V31)</f>
        <v>0</v>
      </c>
      <c r="V30" s="205">
        <f>IF('Indicator Date hidden'!W31="x","x",$V$2-'Indicator Date hidden'!W31)</f>
        <v>0</v>
      </c>
      <c r="W30" s="205" t="str">
        <f>IF('Indicator Date hidden'!X31="x","x",$W$2-'Indicator Date hidden'!X31)</f>
        <v>x</v>
      </c>
      <c r="X30" s="205">
        <f>IF('Indicator Date hidden'!Y31="x","x",$X$2-'Indicator Date hidden'!Y31)</f>
        <v>3</v>
      </c>
      <c r="Y30" s="205">
        <f>IF('Indicator Date hidden'!Z31="x","x",$Y$2-'Indicator Date hidden'!Z31)</f>
        <v>0</v>
      </c>
      <c r="Z30" s="205">
        <f>IF('Indicator Date hidden'!AA31="x","x",$Z$2-'Indicator Date hidden'!AA31)</f>
        <v>0</v>
      </c>
      <c r="AA30" s="205">
        <f>IF('Indicator Date hidden'!AB31="x","x",$AA$2-'Indicator Date hidden'!AB31)</f>
        <v>0</v>
      </c>
      <c r="AB30" s="205">
        <f>IF('Indicator Date hidden'!AC31="x","x",$AB$2-'Indicator Date hidden'!AC31)</f>
        <v>0</v>
      </c>
      <c r="AC30" s="205">
        <f>IF('Indicator Date hidden'!AD31="x","x",$AC$2-'Indicator Date hidden'!AD31)</f>
        <v>0</v>
      </c>
      <c r="AD30" s="205">
        <f>IF('Indicator Date hidden'!AE31="x","x",$AD$2-'Indicator Date hidden'!AE31)</f>
        <v>0</v>
      </c>
      <c r="AE30" s="205" t="str">
        <f>IF('Indicator Date hidden'!AF31="x","x",$AE$2-'Indicator Date hidden'!AF31)</f>
        <v>x</v>
      </c>
      <c r="AF30" s="205">
        <f>IF('Indicator Date hidden'!AG31="x","x",$AF$2-'Indicator Date hidden'!AG31)</f>
        <v>6</v>
      </c>
      <c r="AG30" s="205">
        <f>IF('Indicator Date hidden'!AH31="x","x",$AG$2-'Indicator Date hidden'!AH31)</f>
        <v>0</v>
      </c>
      <c r="AH30" s="205">
        <f>IF('Indicator Date hidden'!AI31="x","x",$AH$2-'Indicator Date hidden'!AI31)</f>
        <v>0</v>
      </c>
      <c r="AI30" s="205">
        <f>IF('Indicator Date hidden'!AJ31="x","x",$AI$2-'Indicator Date hidden'!AJ31)</f>
        <v>0</v>
      </c>
      <c r="AJ30" s="205" t="str">
        <f>IF('Indicator Date hidden'!AK31="x","x",$AJ$2-'Indicator Date hidden'!AK31)</f>
        <v>x</v>
      </c>
      <c r="AK30" s="205" t="str">
        <f>IF('Indicator Date hidden'!AL31="x","x",$AK$2-'Indicator Date hidden'!AL31)</f>
        <v>x</v>
      </c>
      <c r="AL30" s="205">
        <f>IF('Indicator Date hidden'!AM31="x","x",$AL$2-'Indicator Date hidden'!AM31)</f>
        <v>0</v>
      </c>
      <c r="AM30" s="205">
        <f>IF('Indicator Date hidden'!AN31="x","x",$AM$2-'Indicator Date hidden'!AN31)</f>
        <v>0</v>
      </c>
      <c r="AN30" s="205">
        <f>IF('Indicator Date hidden'!AO31="x","x",$AN$2-'Indicator Date hidden'!AO31)</f>
        <v>0</v>
      </c>
      <c r="AO30" s="205">
        <f>IF('Indicator Date hidden'!AP31="x","x",$AO$2-'Indicator Date hidden'!AP31)</f>
        <v>0</v>
      </c>
      <c r="AP30" s="205">
        <f>IF('Indicator Date hidden'!AQ31="x","x",$AP$2-'Indicator Date hidden'!AQ31)</f>
        <v>0</v>
      </c>
      <c r="AQ30" s="205">
        <f>IF('Indicator Date hidden'!AR31="x","x",$AQ$2-'Indicator Date hidden'!AR31)</f>
        <v>0</v>
      </c>
      <c r="AR30" s="205">
        <f>IF('Indicator Date hidden'!AS31="x","x",$AR$2-'Indicator Date hidden'!AS31)</f>
        <v>0</v>
      </c>
      <c r="AS30" s="205">
        <f>IF('Indicator Date hidden'!AT31="x","x",$AS$2-'Indicator Date hidden'!AT31)</f>
        <v>0</v>
      </c>
      <c r="AT30" s="205">
        <f>IF('Indicator Date hidden'!AU31="x","x",$AT$2-'Indicator Date hidden'!AU31)</f>
        <v>0</v>
      </c>
      <c r="AU30" s="205">
        <f>IF('Indicator Date hidden'!AV31="x","x",$AU$2-'Indicator Date hidden'!AV31)</f>
        <v>2</v>
      </c>
      <c r="AV30" s="205">
        <f>IF('Indicator Date hidden'!AW31="x","x",$AV$2-'Indicator Date hidden'!AW31)</f>
        <v>0</v>
      </c>
      <c r="AW30" s="205">
        <f>IF('Indicator Date hidden'!AX31="x","x",$AW$2-'Indicator Date hidden'!AX31)</f>
        <v>0</v>
      </c>
      <c r="AX30" s="205">
        <f>IF('Indicator Date hidden'!AY31="x","x",$AX$2-'Indicator Date hidden'!AY31)</f>
        <v>0</v>
      </c>
      <c r="AY30" s="205">
        <f>IF('Indicator Date hidden'!AZ31="x","x",$AY$2-'Indicator Date hidden'!AZ31)</f>
        <v>0</v>
      </c>
      <c r="AZ30" s="205">
        <f>IF('Indicator Date hidden'!BA31="x","x",$AZ$2-'Indicator Date hidden'!BA31)</f>
        <v>0</v>
      </c>
      <c r="BA30">
        <f t="shared" si="0"/>
        <v>11</v>
      </c>
      <c r="BB30" s="21">
        <f t="shared" si="1"/>
        <v>0.2391304347826087</v>
      </c>
      <c r="BC30">
        <f t="shared" si="2"/>
        <v>3</v>
      </c>
      <c r="BD30" s="21">
        <f t="shared" si="3"/>
        <v>1.004008977283086</v>
      </c>
      <c r="BE30" s="274">
        <f t="shared" si="4"/>
        <v>0</v>
      </c>
    </row>
    <row r="31" spans="1:57" x14ac:dyDescent="0.25">
      <c r="A31" t="s">
        <v>7092</v>
      </c>
      <c r="B31" s="205">
        <f>IF('Indicator Date hidden'!C32="x","x",$B$2-'Indicator Date hidden'!C32)</f>
        <v>0</v>
      </c>
      <c r="C31" s="205">
        <f>IF('Indicator Date hidden'!D32="x","x",$C$2-'Indicator Date hidden'!D32)</f>
        <v>0</v>
      </c>
      <c r="D31" s="205">
        <f>IF('Indicator Date hidden'!E32="x","x",$D$2-'Indicator Date hidden'!E32)</f>
        <v>0</v>
      </c>
      <c r="E31" s="205">
        <f>IF('Indicator Date hidden'!F32="x","x",$E$2-'Indicator Date hidden'!F32)</f>
        <v>0</v>
      </c>
      <c r="F31" s="205">
        <f>IF('Indicator Date hidden'!G32="x","x",$F$2-'Indicator Date hidden'!G32)</f>
        <v>0</v>
      </c>
      <c r="G31" s="205">
        <f>IF('Indicator Date hidden'!H32="x","x",$G$2-'Indicator Date hidden'!H32)</f>
        <v>0</v>
      </c>
      <c r="H31" s="205">
        <f>IF('Indicator Date hidden'!I32="x","x",$H$2-'Indicator Date hidden'!I32)</f>
        <v>0</v>
      </c>
      <c r="I31" s="205">
        <f>IF('Indicator Date hidden'!J32="x","x",$I$2-'Indicator Date hidden'!J32)</f>
        <v>0</v>
      </c>
      <c r="J31" s="205">
        <f>IF('Indicator Date hidden'!K32="x","x",$J$2-'Indicator Date hidden'!K32)</f>
        <v>0</v>
      </c>
      <c r="K31" s="205">
        <f>IF('Indicator Date hidden'!L32="x","x",$K$2-'Indicator Date hidden'!L32)</f>
        <v>0</v>
      </c>
      <c r="L31" s="205">
        <f>IF('Indicator Date hidden'!M32="x","x",$L$2-'Indicator Date hidden'!M32)</f>
        <v>0</v>
      </c>
      <c r="M31" s="205">
        <f>IF('Indicator Date hidden'!N32="x","x",$M$2-'Indicator Date hidden'!N32)</f>
        <v>0</v>
      </c>
      <c r="N31" s="205">
        <f>IF('Indicator Date hidden'!O32="x","x",$N$2-'Indicator Date hidden'!O32)</f>
        <v>0</v>
      </c>
      <c r="O31" s="205">
        <f>IF('Indicator Date hidden'!P32="x","x",$O$2-'Indicator Date hidden'!P32)</f>
        <v>0</v>
      </c>
      <c r="P31" s="205">
        <f>IF('Indicator Date hidden'!Q32="x","x",$P$2-'Indicator Date hidden'!Q32)</f>
        <v>0</v>
      </c>
      <c r="Q31" s="205">
        <f>IF('Indicator Date hidden'!R32="x","x",$Q$2-'Indicator Date hidden'!R32)</f>
        <v>4</v>
      </c>
      <c r="R31" s="205">
        <f>IF('Indicator Date hidden'!S32="x","x",$R$2-'Indicator Date hidden'!S32)</f>
        <v>0</v>
      </c>
      <c r="S31" s="205">
        <f>IF('Indicator Date hidden'!T32="x","x",$S$2-'Indicator Date hidden'!T32)</f>
        <v>0</v>
      </c>
      <c r="T31" s="205">
        <f>IF('Indicator Date hidden'!U32="x","x",$T$2-'Indicator Date hidden'!U32)</f>
        <v>0</v>
      </c>
      <c r="U31" s="205">
        <f>IF('Indicator Date hidden'!V32="x","x",$U$2-'Indicator Date hidden'!V32)</f>
        <v>0</v>
      </c>
      <c r="V31" s="205">
        <f>IF('Indicator Date hidden'!W32="x","x",$V$2-'Indicator Date hidden'!W32)</f>
        <v>0</v>
      </c>
      <c r="W31" s="205">
        <f>IF('Indicator Date hidden'!X32="x","x",$W$2-'Indicator Date hidden'!X32)</f>
        <v>0</v>
      </c>
      <c r="X31" s="205">
        <f>IF('Indicator Date hidden'!Y32="x","x",$X$2-'Indicator Date hidden'!Y32)</f>
        <v>2</v>
      </c>
      <c r="Y31" s="205">
        <f>IF('Indicator Date hidden'!Z32="x","x",$Y$2-'Indicator Date hidden'!Z32)</f>
        <v>0</v>
      </c>
      <c r="Z31" s="205">
        <f>IF('Indicator Date hidden'!AA32="x","x",$Z$2-'Indicator Date hidden'!AA32)</f>
        <v>0</v>
      </c>
      <c r="AA31" s="205">
        <f>IF('Indicator Date hidden'!AB32="x","x",$AA$2-'Indicator Date hidden'!AB32)</f>
        <v>0</v>
      </c>
      <c r="AB31" s="205">
        <f>IF('Indicator Date hidden'!AC32="x","x",$AB$2-'Indicator Date hidden'!AC32)</f>
        <v>0</v>
      </c>
      <c r="AC31" s="205">
        <f>IF('Indicator Date hidden'!AD32="x","x",$AC$2-'Indicator Date hidden'!AD32)</f>
        <v>0</v>
      </c>
      <c r="AD31" s="205">
        <f>IF('Indicator Date hidden'!AE32="x","x",$AD$2-'Indicator Date hidden'!AE32)</f>
        <v>0</v>
      </c>
      <c r="AE31" s="205">
        <f>IF('Indicator Date hidden'!AF32="x","x",$AE$2-'Indicator Date hidden'!AF32)</f>
        <v>0</v>
      </c>
      <c r="AF31" s="205">
        <f>IF('Indicator Date hidden'!AG32="x","x",$AF$2-'Indicator Date hidden'!AG32)</f>
        <v>1</v>
      </c>
      <c r="AG31" s="205">
        <f>IF('Indicator Date hidden'!AH32="x","x",$AG$2-'Indicator Date hidden'!AH32)</f>
        <v>0</v>
      </c>
      <c r="AH31" s="205">
        <f>IF('Indicator Date hidden'!AI32="x","x",$AH$2-'Indicator Date hidden'!AI32)</f>
        <v>0</v>
      </c>
      <c r="AI31" s="205">
        <f>IF('Indicator Date hidden'!AJ32="x","x",$AI$2-'Indicator Date hidden'!AJ32)</f>
        <v>0</v>
      </c>
      <c r="AJ31" s="205" t="str">
        <f>IF('Indicator Date hidden'!AK32="x","x",$AJ$2-'Indicator Date hidden'!AK32)</f>
        <v>x</v>
      </c>
      <c r="AK31" s="205">
        <f>IF('Indicator Date hidden'!AL32="x","x",$AK$2-'Indicator Date hidden'!AL32)</f>
        <v>1</v>
      </c>
      <c r="AL31" s="205">
        <f>IF('Indicator Date hidden'!AM32="x","x",$AL$2-'Indicator Date hidden'!AM32)</f>
        <v>0</v>
      </c>
      <c r="AM31" s="205">
        <f>IF('Indicator Date hidden'!AN32="x","x",$AM$2-'Indicator Date hidden'!AN32)</f>
        <v>0</v>
      </c>
      <c r="AN31" s="205">
        <f>IF('Indicator Date hidden'!AO32="x","x",$AN$2-'Indicator Date hidden'!AO32)</f>
        <v>0</v>
      </c>
      <c r="AO31" s="205">
        <f>IF('Indicator Date hidden'!AP32="x","x",$AO$2-'Indicator Date hidden'!AP32)</f>
        <v>0</v>
      </c>
      <c r="AP31" s="205">
        <f>IF('Indicator Date hidden'!AQ32="x","x",$AP$2-'Indicator Date hidden'!AQ32)</f>
        <v>0</v>
      </c>
      <c r="AQ31" s="205">
        <f>IF('Indicator Date hidden'!AR32="x","x",$AQ$2-'Indicator Date hidden'!AR32)</f>
        <v>8</v>
      </c>
      <c r="AR31" s="205">
        <f>IF('Indicator Date hidden'!AS32="x","x",$AR$2-'Indicator Date hidden'!AS32)</f>
        <v>0</v>
      </c>
      <c r="AS31" s="205">
        <f>IF('Indicator Date hidden'!AT32="x","x",$AS$2-'Indicator Date hidden'!AT32)</f>
        <v>0</v>
      </c>
      <c r="AT31" s="205">
        <f>IF('Indicator Date hidden'!AU32="x","x",$AT$2-'Indicator Date hidden'!AU32)</f>
        <v>0</v>
      </c>
      <c r="AU31" s="205">
        <f>IF('Indicator Date hidden'!AV32="x","x",$AU$2-'Indicator Date hidden'!AV32)</f>
        <v>5</v>
      </c>
      <c r="AV31" s="205">
        <f>IF('Indicator Date hidden'!AW32="x","x",$AV$2-'Indicator Date hidden'!AW32)</f>
        <v>0</v>
      </c>
      <c r="AW31" s="205">
        <f>IF('Indicator Date hidden'!AX32="x","x",$AW$2-'Indicator Date hidden'!AX32)</f>
        <v>0</v>
      </c>
      <c r="AX31" s="205">
        <f>IF('Indicator Date hidden'!AY32="x","x",$AX$2-'Indicator Date hidden'!AY32)</f>
        <v>0</v>
      </c>
      <c r="AY31" s="205">
        <f>IF('Indicator Date hidden'!AZ32="x","x",$AY$2-'Indicator Date hidden'!AZ32)</f>
        <v>0</v>
      </c>
      <c r="AZ31" s="205">
        <f>IF('Indicator Date hidden'!BA32="x","x",$AZ$2-'Indicator Date hidden'!BA32)</f>
        <v>0</v>
      </c>
      <c r="BA31">
        <f t="shared" si="0"/>
        <v>21</v>
      </c>
      <c r="BB31" s="21">
        <f t="shared" si="1"/>
        <v>0.42</v>
      </c>
      <c r="BC31">
        <f t="shared" si="2"/>
        <v>6</v>
      </c>
      <c r="BD31" s="21">
        <f t="shared" si="3"/>
        <v>1.4295453822806745</v>
      </c>
      <c r="BE31" s="274">
        <f t="shared" si="4"/>
        <v>0</v>
      </c>
    </row>
    <row r="32" spans="1:57" x14ac:dyDescent="0.25">
      <c r="A32" t="s">
        <v>7002</v>
      </c>
      <c r="B32" s="205">
        <f>IF('Indicator Date hidden'!C33="x","x",$B$2-'Indicator Date hidden'!C33)</f>
        <v>0</v>
      </c>
      <c r="C32" s="205">
        <f>IF('Indicator Date hidden'!D33="x","x",$C$2-'Indicator Date hidden'!D33)</f>
        <v>0</v>
      </c>
      <c r="D32" s="205">
        <f>IF('Indicator Date hidden'!E33="x","x",$D$2-'Indicator Date hidden'!E33)</f>
        <v>0</v>
      </c>
      <c r="E32" s="205">
        <f>IF('Indicator Date hidden'!F33="x","x",$E$2-'Indicator Date hidden'!F33)</f>
        <v>0</v>
      </c>
      <c r="F32" s="205">
        <f>IF('Indicator Date hidden'!G33="x","x",$F$2-'Indicator Date hidden'!G33)</f>
        <v>0</v>
      </c>
      <c r="G32" s="205">
        <f>IF('Indicator Date hidden'!H33="x","x",$G$2-'Indicator Date hidden'!H33)</f>
        <v>0</v>
      </c>
      <c r="H32" s="205">
        <f>IF('Indicator Date hidden'!I33="x","x",$H$2-'Indicator Date hidden'!I33)</f>
        <v>0</v>
      </c>
      <c r="I32" s="205">
        <f>IF('Indicator Date hidden'!J33="x","x",$I$2-'Indicator Date hidden'!J33)</f>
        <v>0</v>
      </c>
      <c r="J32" s="205">
        <f>IF('Indicator Date hidden'!K33="x","x",$J$2-'Indicator Date hidden'!K33)</f>
        <v>0</v>
      </c>
      <c r="K32" s="205">
        <f>IF('Indicator Date hidden'!L33="x","x",$K$2-'Indicator Date hidden'!L33)</f>
        <v>0</v>
      </c>
      <c r="L32" s="205">
        <f>IF('Indicator Date hidden'!M33="x","x",$L$2-'Indicator Date hidden'!M33)</f>
        <v>0</v>
      </c>
      <c r="M32" s="205">
        <f>IF('Indicator Date hidden'!N33="x","x",$M$2-'Indicator Date hidden'!N33)</f>
        <v>0</v>
      </c>
      <c r="N32" s="205">
        <f>IF('Indicator Date hidden'!O33="x","x",$N$2-'Indicator Date hidden'!O33)</f>
        <v>0</v>
      </c>
      <c r="O32" s="205">
        <f>IF('Indicator Date hidden'!P33="x","x",$O$2-'Indicator Date hidden'!P33)</f>
        <v>0</v>
      </c>
      <c r="P32" s="205">
        <f>IF('Indicator Date hidden'!Q33="x","x",$P$2-'Indicator Date hidden'!Q33)</f>
        <v>0</v>
      </c>
      <c r="Q32" s="205">
        <f>IF('Indicator Date hidden'!R33="x","x",$Q$2-'Indicator Date hidden'!R33)</f>
        <v>3</v>
      </c>
      <c r="R32" s="205">
        <f>IF('Indicator Date hidden'!S33="x","x",$R$2-'Indicator Date hidden'!S33)</f>
        <v>0</v>
      </c>
      <c r="S32" s="205">
        <f>IF('Indicator Date hidden'!T33="x","x",$S$2-'Indicator Date hidden'!T33)</f>
        <v>0</v>
      </c>
      <c r="T32" s="205">
        <f>IF('Indicator Date hidden'!U33="x","x",$T$2-'Indicator Date hidden'!U33)</f>
        <v>0</v>
      </c>
      <c r="U32" s="205">
        <f>IF('Indicator Date hidden'!V33="x","x",$U$2-'Indicator Date hidden'!V33)</f>
        <v>0</v>
      </c>
      <c r="V32" s="205">
        <f>IF('Indicator Date hidden'!W33="x","x",$V$2-'Indicator Date hidden'!W33)</f>
        <v>0</v>
      </c>
      <c r="W32" s="205">
        <f>IF('Indicator Date hidden'!X33="x","x",$W$2-'Indicator Date hidden'!X33)</f>
        <v>3</v>
      </c>
      <c r="X32" s="205">
        <f>IF('Indicator Date hidden'!Y33="x","x",$X$2-'Indicator Date hidden'!Y33)</f>
        <v>5</v>
      </c>
      <c r="Y32" s="205">
        <f>IF('Indicator Date hidden'!Z33="x","x",$Y$2-'Indicator Date hidden'!Z33)</f>
        <v>0</v>
      </c>
      <c r="Z32" s="205">
        <f>IF('Indicator Date hidden'!AA33="x","x",$Z$2-'Indicator Date hidden'!AA33)</f>
        <v>0</v>
      </c>
      <c r="AA32" s="205">
        <f>IF('Indicator Date hidden'!AB33="x","x",$AA$2-'Indicator Date hidden'!AB33)</f>
        <v>0</v>
      </c>
      <c r="AB32" s="205">
        <f>IF('Indicator Date hidden'!AC33="x","x",$AB$2-'Indicator Date hidden'!AC33)</f>
        <v>0</v>
      </c>
      <c r="AC32" s="205">
        <f>IF('Indicator Date hidden'!AD33="x","x",$AC$2-'Indicator Date hidden'!AD33)</f>
        <v>0</v>
      </c>
      <c r="AD32" s="205">
        <f>IF('Indicator Date hidden'!AE33="x","x",$AD$2-'Indicator Date hidden'!AE33)</f>
        <v>0</v>
      </c>
      <c r="AE32" s="205">
        <f>IF('Indicator Date hidden'!AF33="x","x",$AE$2-'Indicator Date hidden'!AF33)</f>
        <v>0</v>
      </c>
      <c r="AF32" s="205">
        <f>IF('Indicator Date hidden'!AG33="x","x",$AF$2-'Indicator Date hidden'!AG33)</f>
        <v>6</v>
      </c>
      <c r="AG32" s="205">
        <f>IF('Indicator Date hidden'!AH33="x","x",$AG$2-'Indicator Date hidden'!AH33)</f>
        <v>0</v>
      </c>
      <c r="AH32" s="205">
        <f>IF('Indicator Date hidden'!AI33="x","x",$AH$2-'Indicator Date hidden'!AI33)</f>
        <v>0</v>
      </c>
      <c r="AI32" s="205">
        <f>IF('Indicator Date hidden'!AJ33="x","x",$AI$2-'Indicator Date hidden'!AJ33)</f>
        <v>0</v>
      </c>
      <c r="AJ32" s="205">
        <f>IF('Indicator Date hidden'!AK33="x","x",$AJ$2-'Indicator Date hidden'!AK33)</f>
        <v>0</v>
      </c>
      <c r="AK32" s="205">
        <f>IF('Indicator Date hidden'!AL33="x","x",$AK$2-'Indicator Date hidden'!AL33)</f>
        <v>0</v>
      </c>
      <c r="AL32" s="205">
        <f>IF('Indicator Date hidden'!AM33="x","x",$AL$2-'Indicator Date hidden'!AM33)</f>
        <v>0</v>
      </c>
      <c r="AM32" s="205">
        <f>IF('Indicator Date hidden'!AN33="x","x",$AM$2-'Indicator Date hidden'!AN33)</f>
        <v>0</v>
      </c>
      <c r="AN32" s="205">
        <f>IF('Indicator Date hidden'!AO33="x","x",$AN$2-'Indicator Date hidden'!AO33)</f>
        <v>0</v>
      </c>
      <c r="AO32" s="205">
        <f>IF('Indicator Date hidden'!AP33="x","x",$AO$2-'Indicator Date hidden'!AP33)</f>
        <v>0</v>
      </c>
      <c r="AP32" s="205">
        <f>IF('Indicator Date hidden'!AQ33="x","x",$AP$2-'Indicator Date hidden'!AQ33)</f>
        <v>0</v>
      </c>
      <c r="AQ32" s="205">
        <f>IF('Indicator Date hidden'!AR33="x","x",$AQ$2-'Indicator Date hidden'!AR33)</f>
        <v>0</v>
      </c>
      <c r="AR32" s="205">
        <f>IF('Indicator Date hidden'!AS33="x","x",$AR$2-'Indicator Date hidden'!AS33)</f>
        <v>0</v>
      </c>
      <c r="AS32" s="205">
        <f>IF('Indicator Date hidden'!AT33="x","x",$AS$2-'Indicator Date hidden'!AT33)</f>
        <v>0</v>
      </c>
      <c r="AT32" s="205">
        <f>IF('Indicator Date hidden'!AU33="x","x",$AT$2-'Indicator Date hidden'!AU33)</f>
        <v>0</v>
      </c>
      <c r="AU32" s="205">
        <f>IF('Indicator Date hidden'!AV33="x","x",$AU$2-'Indicator Date hidden'!AV33)</f>
        <v>4</v>
      </c>
      <c r="AV32" s="205">
        <f>IF('Indicator Date hidden'!AW33="x","x",$AV$2-'Indicator Date hidden'!AW33)</f>
        <v>0</v>
      </c>
      <c r="AW32" s="205">
        <f>IF('Indicator Date hidden'!AX33="x","x",$AW$2-'Indicator Date hidden'!AX33)</f>
        <v>0</v>
      </c>
      <c r="AX32" s="205">
        <f>IF('Indicator Date hidden'!AY33="x","x",$AX$2-'Indicator Date hidden'!AY33)</f>
        <v>0</v>
      </c>
      <c r="AY32" s="205">
        <f>IF('Indicator Date hidden'!AZ33="x","x",$AY$2-'Indicator Date hidden'!AZ33)</f>
        <v>0</v>
      </c>
      <c r="AZ32" s="205">
        <f>IF('Indicator Date hidden'!BA33="x","x",$AZ$2-'Indicator Date hidden'!BA33)</f>
        <v>0</v>
      </c>
      <c r="BA32">
        <f t="shared" si="0"/>
        <v>21</v>
      </c>
      <c r="BB32" s="21">
        <f t="shared" si="1"/>
        <v>0.41176470588235292</v>
      </c>
      <c r="BC32">
        <f t="shared" si="2"/>
        <v>5</v>
      </c>
      <c r="BD32" s="21">
        <f t="shared" si="3"/>
        <v>1.3012282371009458</v>
      </c>
      <c r="BE32" s="274">
        <f t="shared" si="4"/>
        <v>0</v>
      </c>
    </row>
    <row r="33" spans="1:57" x14ac:dyDescent="0.25">
      <c r="A33" t="s">
        <v>6993</v>
      </c>
      <c r="B33" s="205">
        <f>IF('Indicator Date hidden'!C34="x","x",$B$2-'Indicator Date hidden'!C34)</f>
        <v>0</v>
      </c>
      <c r="C33" s="205">
        <f>IF('Indicator Date hidden'!D34="x","x",$C$2-'Indicator Date hidden'!D34)</f>
        <v>0</v>
      </c>
      <c r="D33" s="205">
        <f>IF('Indicator Date hidden'!E34="x","x",$D$2-'Indicator Date hidden'!E34)</f>
        <v>0</v>
      </c>
      <c r="E33" s="205">
        <f>IF('Indicator Date hidden'!F34="x","x",$E$2-'Indicator Date hidden'!F34)</f>
        <v>0</v>
      </c>
      <c r="F33" s="205">
        <f>IF('Indicator Date hidden'!G34="x","x",$F$2-'Indicator Date hidden'!G34)</f>
        <v>0</v>
      </c>
      <c r="G33" s="205">
        <f>IF('Indicator Date hidden'!H34="x","x",$G$2-'Indicator Date hidden'!H34)</f>
        <v>0</v>
      </c>
      <c r="H33" s="205">
        <f>IF('Indicator Date hidden'!I34="x","x",$H$2-'Indicator Date hidden'!I34)</f>
        <v>0</v>
      </c>
      <c r="I33" s="205">
        <f>IF('Indicator Date hidden'!J34="x","x",$I$2-'Indicator Date hidden'!J34)</f>
        <v>0</v>
      </c>
      <c r="J33" s="205">
        <f>IF('Indicator Date hidden'!K34="x","x",$J$2-'Indicator Date hidden'!K34)</f>
        <v>0</v>
      </c>
      <c r="K33" s="205">
        <f>IF('Indicator Date hidden'!L34="x","x",$K$2-'Indicator Date hidden'!L34)</f>
        <v>0</v>
      </c>
      <c r="L33" s="205">
        <f>IF('Indicator Date hidden'!M34="x","x",$L$2-'Indicator Date hidden'!M34)</f>
        <v>0</v>
      </c>
      <c r="M33" s="205">
        <f>IF('Indicator Date hidden'!N34="x","x",$M$2-'Indicator Date hidden'!N34)</f>
        <v>0</v>
      </c>
      <c r="N33" s="205">
        <f>IF('Indicator Date hidden'!O34="x","x",$N$2-'Indicator Date hidden'!O34)</f>
        <v>0</v>
      </c>
      <c r="O33" s="205">
        <f>IF('Indicator Date hidden'!P34="x","x",$O$2-'Indicator Date hidden'!P34)</f>
        <v>0</v>
      </c>
      <c r="P33" s="205">
        <f>IF('Indicator Date hidden'!Q34="x","x",$P$2-'Indicator Date hidden'!Q34)</f>
        <v>0</v>
      </c>
      <c r="Q33" s="205" t="str">
        <f>IF('Indicator Date hidden'!R34="x","x",$Q$2-'Indicator Date hidden'!R34)</f>
        <v>x</v>
      </c>
      <c r="R33" s="205">
        <f>IF('Indicator Date hidden'!S34="x","x",$R$2-'Indicator Date hidden'!S34)</f>
        <v>0</v>
      </c>
      <c r="S33" s="205">
        <f>IF('Indicator Date hidden'!T34="x","x",$S$2-'Indicator Date hidden'!T34)</f>
        <v>0</v>
      </c>
      <c r="T33" s="205">
        <f>IF('Indicator Date hidden'!U34="x","x",$T$2-'Indicator Date hidden'!U34)</f>
        <v>0</v>
      </c>
      <c r="U33" s="205" t="str">
        <f>IF('Indicator Date hidden'!V34="x","x",$U$2-'Indicator Date hidden'!V34)</f>
        <v>x</v>
      </c>
      <c r="V33" s="205">
        <f>IF('Indicator Date hidden'!W34="x","x",$V$2-'Indicator Date hidden'!W34)</f>
        <v>0</v>
      </c>
      <c r="W33" s="205" t="str">
        <f>IF('Indicator Date hidden'!X34="x","x",$W$2-'Indicator Date hidden'!X34)</f>
        <v>x</v>
      </c>
      <c r="X33" s="205">
        <f>IF('Indicator Date hidden'!Y34="x","x",$X$2-'Indicator Date hidden'!Y34)</f>
        <v>4</v>
      </c>
      <c r="Y33" s="205">
        <f>IF('Indicator Date hidden'!Z34="x","x",$Y$2-'Indicator Date hidden'!Z34)</f>
        <v>0</v>
      </c>
      <c r="Z33" s="205">
        <f>IF('Indicator Date hidden'!AA34="x","x",$Z$2-'Indicator Date hidden'!AA34)</f>
        <v>0</v>
      </c>
      <c r="AA33" s="205" t="str">
        <f>IF('Indicator Date hidden'!AB34="x","x",$AA$2-'Indicator Date hidden'!AB34)</f>
        <v>x</v>
      </c>
      <c r="AB33" s="205">
        <f>IF('Indicator Date hidden'!AC34="x","x",$AB$2-'Indicator Date hidden'!AC34)</f>
        <v>0</v>
      </c>
      <c r="AC33" s="205">
        <f>IF('Indicator Date hidden'!AD34="x","x",$AC$2-'Indicator Date hidden'!AD34)</f>
        <v>0</v>
      </c>
      <c r="AD33" s="205" t="str">
        <f>IF('Indicator Date hidden'!AE34="x","x",$AD$2-'Indicator Date hidden'!AE34)</f>
        <v>x</v>
      </c>
      <c r="AE33" s="205">
        <f>IF('Indicator Date hidden'!AF34="x","x",$AE$2-'Indicator Date hidden'!AF34)</f>
        <v>0</v>
      </c>
      <c r="AF33" s="205">
        <f>IF('Indicator Date hidden'!AG34="x","x",$AF$2-'Indicator Date hidden'!AG34)</f>
        <v>3</v>
      </c>
      <c r="AG33" s="205">
        <f>IF('Indicator Date hidden'!AH34="x","x",$AG$2-'Indicator Date hidden'!AH34)</f>
        <v>0</v>
      </c>
      <c r="AH33" s="205">
        <f>IF('Indicator Date hidden'!AI34="x","x",$AH$2-'Indicator Date hidden'!AI34)</f>
        <v>0</v>
      </c>
      <c r="AI33" s="205">
        <f>IF('Indicator Date hidden'!AJ34="x","x",$AI$2-'Indicator Date hidden'!AJ34)</f>
        <v>0</v>
      </c>
      <c r="AJ33" s="205" t="str">
        <f>IF('Indicator Date hidden'!AK34="x","x",$AJ$2-'Indicator Date hidden'!AK34)</f>
        <v>x</v>
      </c>
      <c r="AK33" s="205">
        <f>IF('Indicator Date hidden'!AL34="x","x",$AK$2-'Indicator Date hidden'!AL34)</f>
        <v>1</v>
      </c>
      <c r="AL33" s="205">
        <f>IF('Indicator Date hidden'!AM34="x","x",$AL$2-'Indicator Date hidden'!AM34)</f>
        <v>0</v>
      </c>
      <c r="AM33" s="205">
        <f>IF('Indicator Date hidden'!AN34="x","x",$AM$2-'Indicator Date hidden'!AN34)</f>
        <v>0</v>
      </c>
      <c r="AN33" s="205">
        <f>IF('Indicator Date hidden'!AO34="x","x",$AN$2-'Indicator Date hidden'!AO34)</f>
        <v>0</v>
      </c>
      <c r="AO33" s="205">
        <f>IF('Indicator Date hidden'!AP34="x","x",$AO$2-'Indicator Date hidden'!AP34)</f>
        <v>0</v>
      </c>
      <c r="AP33" s="205">
        <f>IF('Indicator Date hidden'!AQ34="x","x",$AP$2-'Indicator Date hidden'!AQ34)</f>
        <v>0</v>
      </c>
      <c r="AQ33" s="205">
        <f>IF('Indicator Date hidden'!AR34="x","x",$AQ$2-'Indicator Date hidden'!AR34)</f>
        <v>4</v>
      </c>
      <c r="AR33" s="205">
        <f>IF('Indicator Date hidden'!AS34="x","x",$AR$2-'Indicator Date hidden'!AS34)</f>
        <v>0</v>
      </c>
      <c r="AS33" s="205">
        <f>IF('Indicator Date hidden'!AT34="x","x",$AS$2-'Indicator Date hidden'!AT34)</f>
        <v>0</v>
      </c>
      <c r="AT33" s="205">
        <f>IF('Indicator Date hidden'!AU34="x","x",$AT$2-'Indicator Date hidden'!AU34)</f>
        <v>0</v>
      </c>
      <c r="AU33" s="205" t="str">
        <f>IF('Indicator Date hidden'!AV34="x","x",$AU$2-'Indicator Date hidden'!AV34)</f>
        <v>x</v>
      </c>
      <c r="AV33" s="205">
        <f>IF('Indicator Date hidden'!AW34="x","x",$AV$2-'Indicator Date hidden'!AW34)</f>
        <v>0</v>
      </c>
      <c r="AW33" s="205">
        <f>IF('Indicator Date hidden'!AX34="x","x",$AW$2-'Indicator Date hidden'!AX34)</f>
        <v>0</v>
      </c>
      <c r="AX33" s="205">
        <f>IF('Indicator Date hidden'!AY34="x","x",$AX$2-'Indicator Date hidden'!AY34)</f>
        <v>0</v>
      </c>
      <c r="AY33" s="205">
        <f>IF('Indicator Date hidden'!AZ34="x","x",$AY$2-'Indicator Date hidden'!AZ34)</f>
        <v>0</v>
      </c>
      <c r="AZ33" s="205">
        <f>IF('Indicator Date hidden'!BA34="x","x",$AZ$2-'Indicator Date hidden'!BA34)</f>
        <v>0</v>
      </c>
      <c r="BA33">
        <f t="shared" si="0"/>
        <v>12</v>
      </c>
      <c r="BB33" s="21">
        <f t="shared" si="1"/>
        <v>0.27272727272727271</v>
      </c>
      <c r="BC33">
        <f t="shared" si="2"/>
        <v>4</v>
      </c>
      <c r="BD33" s="21">
        <f t="shared" si="3"/>
        <v>0.9381712472977406</v>
      </c>
      <c r="BE33" s="274">
        <f t="shared" si="4"/>
        <v>0</v>
      </c>
    </row>
    <row r="34" spans="1:57" x14ac:dyDescent="0.25">
      <c r="A34" t="s">
        <v>6991</v>
      </c>
      <c r="B34" s="205">
        <f>IF('Indicator Date hidden'!C35="x","x",$B$2-'Indicator Date hidden'!C35)</f>
        <v>0</v>
      </c>
      <c r="C34" s="205">
        <f>IF('Indicator Date hidden'!D35="x","x",$C$2-'Indicator Date hidden'!D35)</f>
        <v>0</v>
      </c>
      <c r="D34" s="205">
        <f>IF('Indicator Date hidden'!E35="x","x",$D$2-'Indicator Date hidden'!E35)</f>
        <v>0</v>
      </c>
      <c r="E34" s="205">
        <f>IF('Indicator Date hidden'!F35="x","x",$E$2-'Indicator Date hidden'!F35)</f>
        <v>0</v>
      </c>
      <c r="F34" s="205">
        <f>IF('Indicator Date hidden'!G35="x","x",$F$2-'Indicator Date hidden'!G35)</f>
        <v>0</v>
      </c>
      <c r="G34" s="205">
        <f>IF('Indicator Date hidden'!H35="x","x",$G$2-'Indicator Date hidden'!H35)</f>
        <v>0</v>
      </c>
      <c r="H34" s="205">
        <f>IF('Indicator Date hidden'!I35="x","x",$H$2-'Indicator Date hidden'!I35)</f>
        <v>0</v>
      </c>
      <c r="I34" s="205">
        <f>IF('Indicator Date hidden'!J35="x","x",$I$2-'Indicator Date hidden'!J35)</f>
        <v>0</v>
      </c>
      <c r="J34" s="205">
        <f>IF('Indicator Date hidden'!K35="x","x",$J$2-'Indicator Date hidden'!K35)</f>
        <v>0</v>
      </c>
      <c r="K34" s="205">
        <f>IF('Indicator Date hidden'!L35="x","x",$K$2-'Indicator Date hidden'!L35)</f>
        <v>0</v>
      </c>
      <c r="L34" s="205">
        <f>IF('Indicator Date hidden'!M35="x","x",$L$2-'Indicator Date hidden'!M35)</f>
        <v>0</v>
      </c>
      <c r="M34" s="205">
        <f>IF('Indicator Date hidden'!N35="x","x",$M$2-'Indicator Date hidden'!N35)</f>
        <v>0</v>
      </c>
      <c r="N34" s="205">
        <f>IF('Indicator Date hidden'!O35="x","x",$N$2-'Indicator Date hidden'!O35)</f>
        <v>0</v>
      </c>
      <c r="O34" s="205">
        <f>IF('Indicator Date hidden'!P35="x","x",$O$2-'Indicator Date hidden'!P35)</f>
        <v>0</v>
      </c>
      <c r="P34" s="205">
        <f>IF('Indicator Date hidden'!Q35="x","x",$P$2-'Indicator Date hidden'!Q35)</f>
        <v>0</v>
      </c>
      <c r="Q34" s="205">
        <f>IF('Indicator Date hidden'!R35="x","x",$Q$2-'Indicator Date hidden'!R35)</f>
        <v>4</v>
      </c>
      <c r="R34" s="205">
        <f>IF('Indicator Date hidden'!S35="x","x",$R$2-'Indicator Date hidden'!S35)</f>
        <v>0</v>
      </c>
      <c r="S34" s="205">
        <f>IF('Indicator Date hidden'!T35="x","x",$S$2-'Indicator Date hidden'!T35)</f>
        <v>0</v>
      </c>
      <c r="T34" s="205">
        <f>IF('Indicator Date hidden'!U35="x","x",$T$2-'Indicator Date hidden'!U35)</f>
        <v>0</v>
      </c>
      <c r="U34" s="205">
        <f>IF('Indicator Date hidden'!V35="x","x",$U$2-'Indicator Date hidden'!V35)</f>
        <v>0</v>
      </c>
      <c r="V34" s="205">
        <f>IF('Indicator Date hidden'!W35="x","x",$V$2-'Indicator Date hidden'!W35)</f>
        <v>0</v>
      </c>
      <c r="W34" s="205">
        <f>IF('Indicator Date hidden'!X35="x","x",$W$2-'Indicator Date hidden'!X35)</f>
        <v>4</v>
      </c>
      <c r="X34" s="205">
        <f>IF('Indicator Date hidden'!Y35="x","x",$X$2-'Indicator Date hidden'!Y35)</f>
        <v>5</v>
      </c>
      <c r="Y34" s="205">
        <f>IF('Indicator Date hidden'!Z35="x","x",$Y$2-'Indicator Date hidden'!Z35)</f>
        <v>0</v>
      </c>
      <c r="Z34" s="205">
        <f>IF('Indicator Date hidden'!AA35="x","x",$Z$2-'Indicator Date hidden'!AA35)</f>
        <v>0</v>
      </c>
      <c r="AA34" s="205">
        <f>IF('Indicator Date hidden'!AB35="x","x",$AA$2-'Indicator Date hidden'!AB35)</f>
        <v>0</v>
      </c>
      <c r="AB34" s="205">
        <f>IF('Indicator Date hidden'!AC35="x","x",$AB$2-'Indicator Date hidden'!AC35)</f>
        <v>0</v>
      </c>
      <c r="AC34" s="205">
        <f>IF('Indicator Date hidden'!AD35="x","x",$AC$2-'Indicator Date hidden'!AD35)</f>
        <v>0</v>
      </c>
      <c r="AD34" s="205">
        <f>IF('Indicator Date hidden'!AE35="x","x",$AD$2-'Indicator Date hidden'!AE35)</f>
        <v>0</v>
      </c>
      <c r="AE34" s="205">
        <f>IF('Indicator Date hidden'!AF35="x","x",$AE$2-'Indicator Date hidden'!AF35)</f>
        <v>0</v>
      </c>
      <c r="AF34" s="205">
        <f>IF('Indicator Date hidden'!AG35="x","x",$AF$2-'Indicator Date hidden'!AG35)</f>
        <v>5</v>
      </c>
      <c r="AG34" s="205">
        <f>IF('Indicator Date hidden'!AH35="x","x",$AG$2-'Indicator Date hidden'!AH35)</f>
        <v>0</v>
      </c>
      <c r="AH34" s="205">
        <f>IF('Indicator Date hidden'!AI35="x","x",$AH$2-'Indicator Date hidden'!AI35)</f>
        <v>0</v>
      </c>
      <c r="AI34" s="205">
        <f>IF('Indicator Date hidden'!AJ35="x","x",$AI$2-'Indicator Date hidden'!AJ35)</f>
        <v>0</v>
      </c>
      <c r="AJ34" s="205">
        <f>IF('Indicator Date hidden'!AK35="x","x",$AJ$2-'Indicator Date hidden'!AK35)</f>
        <v>0</v>
      </c>
      <c r="AK34" s="205">
        <f>IF('Indicator Date hidden'!AL35="x","x",$AK$2-'Indicator Date hidden'!AL35)</f>
        <v>1</v>
      </c>
      <c r="AL34" s="205">
        <f>IF('Indicator Date hidden'!AM35="x","x",$AL$2-'Indicator Date hidden'!AM35)</f>
        <v>0</v>
      </c>
      <c r="AM34" s="205">
        <f>IF('Indicator Date hidden'!AN35="x","x",$AM$2-'Indicator Date hidden'!AN35)</f>
        <v>0</v>
      </c>
      <c r="AN34" s="205">
        <f>IF('Indicator Date hidden'!AO35="x","x",$AN$2-'Indicator Date hidden'!AO35)</f>
        <v>0</v>
      </c>
      <c r="AO34" s="205" t="str">
        <f>IF('Indicator Date hidden'!AP35="x","x",$AO$2-'Indicator Date hidden'!AP35)</f>
        <v>x</v>
      </c>
      <c r="AP34" s="205" t="str">
        <f>IF('Indicator Date hidden'!AQ35="x","x",$AP$2-'Indicator Date hidden'!AQ35)</f>
        <v>x</v>
      </c>
      <c r="AQ34" s="205" t="str">
        <f>IF('Indicator Date hidden'!AR35="x","x",$AQ$2-'Indicator Date hidden'!AR35)</f>
        <v>x</v>
      </c>
      <c r="AR34" s="205">
        <f>IF('Indicator Date hidden'!AS35="x","x",$AR$2-'Indicator Date hidden'!AS35)</f>
        <v>0</v>
      </c>
      <c r="AS34" s="205">
        <f>IF('Indicator Date hidden'!AT35="x","x",$AS$2-'Indicator Date hidden'!AT35)</f>
        <v>0</v>
      </c>
      <c r="AT34" s="205">
        <f>IF('Indicator Date hidden'!AU35="x","x",$AT$2-'Indicator Date hidden'!AU35)</f>
        <v>0</v>
      </c>
      <c r="AU34" s="205">
        <f>IF('Indicator Date hidden'!AV35="x","x",$AU$2-'Indicator Date hidden'!AV35)</f>
        <v>4</v>
      </c>
      <c r="AV34" s="205">
        <f>IF('Indicator Date hidden'!AW35="x","x",$AV$2-'Indicator Date hidden'!AW35)</f>
        <v>0</v>
      </c>
      <c r="AW34" s="205">
        <f>IF('Indicator Date hidden'!AX35="x","x",$AW$2-'Indicator Date hidden'!AX35)</f>
        <v>0</v>
      </c>
      <c r="AX34" s="205">
        <f>IF('Indicator Date hidden'!AY35="x","x",$AX$2-'Indicator Date hidden'!AY35)</f>
        <v>0</v>
      </c>
      <c r="AY34" s="205">
        <f>IF('Indicator Date hidden'!AZ35="x","x",$AY$2-'Indicator Date hidden'!AZ35)</f>
        <v>0</v>
      </c>
      <c r="AZ34" s="205">
        <f>IF('Indicator Date hidden'!BA35="x","x",$AZ$2-'Indicator Date hidden'!BA35)</f>
        <v>0</v>
      </c>
      <c r="BA34">
        <f t="shared" si="0"/>
        <v>23</v>
      </c>
      <c r="BB34" s="21">
        <f t="shared" si="1"/>
        <v>0.47916666666666669</v>
      </c>
      <c r="BC34">
        <f t="shared" si="2"/>
        <v>6</v>
      </c>
      <c r="BD34" s="21">
        <f t="shared" si="3"/>
        <v>1.3538461159066622</v>
      </c>
      <c r="BE34" s="274">
        <f t="shared" si="4"/>
        <v>0</v>
      </c>
    </row>
    <row r="35" spans="1:57" x14ac:dyDescent="0.25">
      <c r="A35" t="s">
        <v>7216</v>
      </c>
      <c r="B35" s="205">
        <f>IF('Indicator Date hidden'!C36="x","x",$B$2-'Indicator Date hidden'!C36)</f>
        <v>0</v>
      </c>
      <c r="C35" s="205">
        <f>IF('Indicator Date hidden'!D36="x","x",$C$2-'Indicator Date hidden'!D36)</f>
        <v>0</v>
      </c>
      <c r="D35" s="205">
        <f>IF('Indicator Date hidden'!E36="x","x",$D$2-'Indicator Date hidden'!E36)</f>
        <v>0</v>
      </c>
      <c r="E35" s="205">
        <f>IF('Indicator Date hidden'!F36="x","x",$E$2-'Indicator Date hidden'!F36)</f>
        <v>0</v>
      </c>
      <c r="F35" s="205">
        <f>IF('Indicator Date hidden'!G36="x","x",$F$2-'Indicator Date hidden'!G36)</f>
        <v>0</v>
      </c>
      <c r="G35" s="205">
        <f>IF('Indicator Date hidden'!H36="x","x",$G$2-'Indicator Date hidden'!H36)</f>
        <v>0</v>
      </c>
      <c r="H35" s="205">
        <f>IF('Indicator Date hidden'!I36="x","x",$H$2-'Indicator Date hidden'!I36)</f>
        <v>0</v>
      </c>
      <c r="I35" s="205">
        <f>IF('Indicator Date hidden'!J36="x","x",$I$2-'Indicator Date hidden'!J36)</f>
        <v>0</v>
      </c>
      <c r="J35" s="205">
        <f>IF('Indicator Date hidden'!K36="x","x",$J$2-'Indicator Date hidden'!K36)</f>
        <v>0</v>
      </c>
      <c r="K35" s="205">
        <f>IF('Indicator Date hidden'!L36="x","x",$K$2-'Indicator Date hidden'!L36)</f>
        <v>0</v>
      </c>
      <c r="L35" s="205">
        <f>IF('Indicator Date hidden'!M36="x","x",$L$2-'Indicator Date hidden'!M36)</f>
        <v>0</v>
      </c>
      <c r="M35" s="205">
        <f>IF('Indicator Date hidden'!N36="x","x",$M$2-'Indicator Date hidden'!N36)</f>
        <v>0</v>
      </c>
      <c r="N35" s="205">
        <f>IF('Indicator Date hidden'!O36="x","x",$N$2-'Indicator Date hidden'!O36)</f>
        <v>0</v>
      </c>
      <c r="O35" s="205">
        <f>IF('Indicator Date hidden'!P36="x","x",$O$2-'Indicator Date hidden'!P36)</f>
        <v>0</v>
      </c>
      <c r="P35" s="205">
        <f>IF('Indicator Date hidden'!Q36="x","x",$P$2-'Indicator Date hidden'!Q36)</f>
        <v>0</v>
      </c>
      <c r="Q35" s="205">
        <f>IF('Indicator Date hidden'!R36="x","x",$Q$2-'Indicator Date hidden'!R36)</f>
        <v>4</v>
      </c>
      <c r="R35" s="205">
        <f>IF('Indicator Date hidden'!S36="x","x",$R$2-'Indicator Date hidden'!S36)</f>
        <v>0</v>
      </c>
      <c r="S35" s="205">
        <f>IF('Indicator Date hidden'!T36="x","x",$S$2-'Indicator Date hidden'!T36)</f>
        <v>0</v>
      </c>
      <c r="T35" s="205">
        <f>IF('Indicator Date hidden'!U36="x","x",$T$2-'Indicator Date hidden'!U36)</f>
        <v>0</v>
      </c>
      <c r="U35" s="205">
        <f>IF('Indicator Date hidden'!V36="x","x",$U$2-'Indicator Date hidden'!V36)</f>
        <v>0</v>
      </c>
      <c r="V35" s="205">
        <f>IF('Indicator Date hidden'!W36="x","x",$V$2-'Indicator Date hidden'!W36)</f>
        <v>0</v>
      </c>
      <c r="W35" s="205">
        <f>IF('Indicator Date hidden'!X36="x","x",$W$2-'Indicator Date hidden'!X36)</f>
        <v>4</v>
      </c>
      <c r="X35" s="205" t="str">
        <f>IF('Indicator Date hidden'!Y36="x","x",$X$2-'Indicator Date hidden'!Y36)</f>
        <v>x</v>
      </c>
      <c r="Y35" s="205">
        <f>IF('Indicator Date hidden'!Z36="x","x",$Y$2-'Indicator Date hidden'!Z36)</f>
        <v>0</v>
      </c>
      <c r="Z35" s="205">
        <f>IF('Indicator Date hidden'!AA36="x","x",$Z$2-'Indicator Date hidden'!AA36)</f>
        <v>0</v>
      </c>
      <c r="AA35" s="205">
        <f>IF('Indicator Date hidden'!AB36="x","x",$AA$2-'Indicator Date hidden'!AB36)</f>
        <v>0</v>
      </c>
      <c r="AB35" s="205">
        <f>IF('Indicator Date hidden'!AC36="x","x",$AB$2-'Indicator Date hidden'!AC36)</f>
        <v>0</v>
      </c>
      <c r="AC35" s="205">
        <f>IF('Indicator Date hidden'!AD36="x","x",$AC$2-'Indicator Date hidden'!AD36)</f>
        <v>0</v>
      </c>
      <c r="AD35" s="205">
        <f>IF('Indicator Date hidden'!AE36="x","x",$AD$2-'Indicator Date hidden'!AE36)</f>
        <v>0</v>
      </c>
      <c r="AE35" s="205">
        <f>IF('Indicator Date hidden'!AF36="x","x",$AE$2-'Indicator Date hidden'!AF36)</f>
        <v>0</v>
      </c>
      <c r="AF35" s="205">
        <f>IF('Indicator Date hidden'!AG36="x","x",$AF$2-'Indicator Date hidden'!AG36)</f>
        <v>2</v>
      </c>
      <c r="AG35" s="205">
        <f>IF('Indicator Date hidden'!AH36="x","x",$AG$2-'Indicator Date hidden'!AH36)</f>
        <v>0</v>
      </c>
      <c r="AH35" s="205">
        <f>IF('Indicator Date hidden'!AI36="x","x",$AH$2-'Indicator Date hidden'!AI36)</f>
        <v>0</v>
      </c>
      <c r="AI35" s="205">
        <f>IF('Indicator Date hidden'!AJ36="x","x",$AI$2-'Indicator Date hidden'!AJ36)</f>
        <v>0</v>
      </c>
      <c r="AJ35" s="205">
        <f>IF('Indicator Date hidden'!AK36="x","x",$AJ$2-'Indicator Date hidden'!AK36)</f>
        <v>1</v>
      </c>
      <c r="AK35" s="205">
        <f>IF('Indicator Date hidden'!AL36="x","x",$AK$2-'Indicator Date hidden'!AL36)</f>
        <v>0</v>
      </c>
      <c r="AL35" s="205">
        <f>IF('Indicator Date hidden'!AM36="x","x",$AL$2-'Indicator Date hidden'!AM36)</f>
        <v>0</v>
      </c>
      <c r="AM35" s="205">
        <f>IF('Indicator Date hidden'!AN36="x","x",$AM$2-'Indicator Date hidden'!AN36)</f>
        <v>0</v>
      </c>
      <c r="AN35" s="205">
        <f>IF('Indicator Date hidden'!AO36="x","x",$AN$2-'Indicator Date hidden'!AO36)</f>
        <v>0</v>
      </c>
      <c r="AO35" s="205" t="str">
        <f>IF('Indicator Date hidden'!AP36="x","x",$AO$2-'Indicator Date hidden'!AP36)</f>
        <v>x</v>
      </c>
      <c r="AP35" s="205" t="str">
        <f>IF('Indicator Date hidden'!AQ36="x","x",$AP$2-'Indicator Date hidden'!AQ36)</f>
        <v>x</v>
      </c>
      <c r="AQ35" s="205" t="str">
        <f>IF('Indicator Date hidden'!AR36="x","x",$AQ$2-'Indicator Date hidden'!AR36)</f>
        <v>x</v>
      </c>
      <c r="AR35" s="205">
        <f>IF('Indicator Date hidden'!AS36="x","x",$AR$2-'Indicator Date hidden'!AS36)</f>
        <v>0</v>
      </c>
      <c r="AS35" s="205">
        <f>IF('Indicator Date hidden'!AT36="x","x",$AS$2-'Indicator Date hidden'!AT36)</f>
        <v>0</v>
      </c>
      <c r="AT35" s="205">
        <f>IF('Indicator Date hidden'!AU36="x","x",$AT$2-'Indicator Date hidden'!AU36)</f>
        <v>0</v>
      </c>
      <c r="AU35" s="205">
        <f>IF('Indicator Date hidden'!AV36="x","x",$AU$2-'Indicator Date hidden'!AV36)</f>
        <v>1</v>
      </c>
      <c r="AV35" s="205">
        <f>IF('Indicator Date hidden'!AW36="x","x",$AV$2-'Indicator Date hidden'!AW36)</f>
        <v>0</v>
      </c>
      <c r="AW35" s="205">
        <f>IF('Indicator Date hidden'!AX36="x","x",$AW$2-'Indicator Date hidden'!AX36)</f>
        <v>0</v>
      </c>
      <c r="AX35" s="205">
        <f>IF('Indicator Date hidden'!AY36="x","x",$AX$2-'Indicator Date hidden'!AY36)</f>
        <v>0</v>
      </c>
      <c r="AY35" s="205">
        <f>IF('Indicator Date hidden'!AZ36="x","x",$AY$2-'Indicator Date hidden'!AZ36)</f>
        <v>0</v>
      </c>
      <c r="AZ35" s="205">
        <f>IF('Indicator Date hidden'!BA36="x","x",$AZ$2-'Indicator Date hidden'!BA36)</f>
        <v>0</v>
      </c>
      <c r="BA35">
        <f t="shared" ref="BA35:BA66" si="5">SUM(B35:AZ35)</f>
        <v>12</v>
      </c>
      <c r="BB35" s="21">
        <f t="shared" ref="BB35:BB66" si="6">BA35/COUNT(B35:AZ35)</f>
        <v>0.25531914893617019</v>
      </c>
      <c r="BC35">
        <f t="shared" ref="BC35:BC66" si="7">COUNTIF(B35:AZ35,"&gt;0")</f>
        <v>5</v>
      </c>
      <c r="BD35" s="21">
        <f t="shared" ref="BD35:BD66" si="8">_xlfn.STDEV.P(B35:AZ35)</f>
        <v>0.86216168465339615</v>
      </c>
      <c r="BE35" s="274">
        <f t="shared" ref="BE35:BE66" si="9">MEDIAN(B35:AZ35)</f>
        <v>0</v>
      </c>
    </row>
    <row r="36" spans="1:57" x14ac:dyDescent="0.25">
      <c r="A36" t="s">
        <v>6997</v>
      </c>
      <c r="B36" s="205">
        <f>IF('Indicator Date hidden'!C37="x","x",$B$2-'Indicator Date hidden'!C37)</f>
        <v>0</v>
      </c>
      <c r="C36" s="205">
        <f>IF('Indicator Date hidden'!D37="x","x",$C$2-'Indicator Date hidden'!D37)</f>
        <v>0</v>
      </c>
      <c r="D36" s="205">
        <f>IF('Indicator Date hidden'!E37="x","x",$D$2-'Indicator Date hidden'!E37)</f>
        <v>0</v>
      </c>
      <c r="E36" s="205">
        <f>IF('Indicator Date hidden'!F37="x","x",$E$2-'Indicator Date hidden'!F37)</f>
        <v>0</v>
      </c>
      <c r="F36" s="205">
        <f>IF('Indicator Date hidden'!G37="x","x",$F$2-'Indicator Date hidden'!G37)</f>
        <v>0</v>
      </c>
      <c r="G36" s="205">
        <f>IF('Indicator Date hidden'!H37="x","x",$G$2-'Indicator Date hidden'!H37)</f>
        <v>0</v>
      </c>
      <c r="H36" s="205">
        <f>IF('Indicator Date hidden'!I37="x","x",$H$2-'Indicator Date hidden'!I37)</f>
        <v>0</v>
      </c>
      <c r="I36" s="205">
        <f>IF('Indicator Date hidden'!J37="x","x",$I$2-'Indicator Date hidden'!J37)</f>
        <v>0</v>
      </c>
      <c r="J36" s="205">
        <f>IF('Indicator Date hidden'!K37="x","x",$J$2-'Indicator Date hidden'!K37)</f>
        <v>0</v>
      </c>
      <c r="K36" s="205">
        <f>IF('Indicator Date hidden'!L37="x","x",$K$2-'Indicator Date hidden'!L37)</f>
        <v>0</v>
      </c>
      <c r="L36" s="205">
        <f>IF('Indicator Date hidden'!M37="x","x",$L$2-'Indicator Date hidden'!M37)</f>
        <v>0</v>
      </c>
      <c r="M36" s="205">
        <f>IF('Indicator Date hidden'!N37="x","x",$M$2-'Indicator Date hidden'!N37)</f>
        <v>0</v>
      </c>
      <c r="N36" s="205">
        <f>IF('Indicator Date hidden'!O37="x","x",$N$2-'Indicator Date hidden'!O37)</f>
        <v>0</v>
      </c>
      <c r="O36" s="205">
        <f>IF('Indicator Date hidden'!P37="x","x",$O$2-'Indicator Date hidden'!P37)</f>
        <v>0</v>
      </c>
      <c r="P36" s="205">
        <f>IF('Indicator Date hidden'!Q37="x","x",$P$2-'Indicator Date hidden'!Q37)</f>
        <v>0</v>
      </c>
      <c r="Q36" s="205" t="str">
        <f>IF('Indicator Date hidden'!R37="x","x",$Q$2-'Indicator Date hidden'!R37)</f>
        <v>x</v>
      </c>
      <c r="R36" s="205">
        <f>IF('Indicator Date hidden'!S37="x","x",$R$2-'Indicator Date hidden'!S37)</f>
        <v>0</v>
      </c>
      <c r="S36" s="205">
        <f>IF('Indicator Date hidden'!T37="x","x",$S$2-'Indicator Date hidden'!T37)</f>
        <v>0</v>
      </c>
      <c r="T36" s="205">
        <f>IF('Indicator Date hidden'!U37="x","x",$T$2-'Indicator Date hidden'!U37)</f>
        <v>0</v>
      </c>
      <c r="U36" s="205">
        <f>IF('Indicator Date hidden'!V37="x","x",$U$2-'Indicator Date hidden'!V37)</f>
        <v>0</v>
      </c>
      <c r="V36" s="205">
        <f>IF('Indicator Date hidden'!W37="x","x",$V$2-'Indicator Date hidden'!W37)</f>
        <v>0</v>
      </c>
      <c r="W36" s="205">
        <f>IF('Indicator Date hidden'!X37="x","x",$W$2-'Indicator Date hidden'!X37)</f>
        <v>0</v>
      </c>
      <c r="X36" s="205">
        <f>IF('Indicator Date hidden'!Y37="x","x",$X$2-'Indicator Date hidden'!Y37)</f>
        <v>4</v>
      </c>
      <c r="Y36" s="205">
        <f>IF('Indicator Date hidden'!Z37="x","x",$Y$2-'Indicator Date hidden'!Z37)</f>
        <v>0</v>
      </c>
      <c r="Z36" s="205">
        <f>IF('Indicator Date hidden'!AA37="x","x",$Z$2-'Indicator Date hidden'!AA37)</f>
        <v>0</v>
      </c>
      <c r="AA36" s="205">
        <f>IF('Indicator Date hidden'!AB37="x","x",$AA$2-'Indicator Date hidden'!AB37)</f>
        <v>0</v>
      </c>
      <c r="AB36" s="205">
        <f>IF('Indicator Date hidden'!AC37="x","x",$AB$2-'Indicator Date hidden'!AC37)</f>
        <v>0</v>
      </c>
      <c r="AC36" s="205">
        <f>IF('Indicator Date hidden'!AD37="x","x",$AC$2-'Indicator Date hidden'!AD37)</f>
        <v>0</v>
      </c>
      <c r="AD36" s="205" t="str">
        <f>IF('Indicator Date hidden'!AE37="x","x",$AD$2-'Indicator Date hidden'!AE37)</f>
        <v>x</v>
      </c>
      <c r="AE36" s="205">
        <f>IF('Indicator Date hidden'!AF37="x","x",$AE$2-'Indicator Date hidden'!AF37)</f>
        <v>0</v>
      </c>
      <c r="AF36" s="205">
        <f>IF('Indicator Date hidden'!AG37="x","x",$AF$2-'Indicator Date hidden'!AG37)</f>
        <v>0</v>
      </c>
      <c r="AG36" s="205">
        <f>IF('Indicator Date hidden'!AH37="x","x",$AG$2-'Indicator Date hidden'!AH37)</f>
        <v>0</v>
      </c>
      <c r="AH36" s="205">
        <f>IF('Indicator Date hidden'!AI37="x","x",$AH$2-'Indicator Date hidden'!AI37)</f>
        <v>0</v>
      </c>
      <c r="AI36" s="205">
        <f>IF('Indicator Date hidden'!AJ37="x","x",$AI$2-'Indicator Date hidden'!AJ37)</f>
        <v>0</v>
      </c>
      <c r="AJ36" s="205" t="str">
        <f>IF('Indicator Date hidden'!AK37="x","x",$AJ$2-'Indicator Date hidden'!AK37)</f>
        <v>x</v>
      </c>
      <c r="AK36" s="205">
        <f>IF('Indicator Date hidden'!AL37="x","x",$AK$2-'Indicator Date hidden'!AL37)</f>
        <v>1</v>
      </c>
      <c r="AL36" s="205">
        <f>IF('Indicator Date hidden'!AM37="x","x",$AL$2-'Indicator Date hidden'!AM37)</f>
        <v>0</v>
      </c>
      <c r="AM36" s="205">
        <f>IF('Indicator Date hidden'!AN37="x","x",$AM$2-'Indicator Date hidden'!AN37)</f>
        <v>0</v>
      </c>
      <c r="AN36" s="205">
        <f>IF('Indicator Date hidden'!AO37="x","x",$AN$2-'Indicator Date hidden'!AO37)</f>
        <v>0</v>
      </c>
      <c r="AO36" s="205">
        <f>IF('Indicator Date hidden'!AP37="x","x",$AO$2-'Indicator Date hidden'!AP37)</f>
        <v>0</v>
      </c>
      <c r="AP36" s="205">
        <f>IF('Indicator Date hidden'!AQ37="x","x",$AP$2-'Indicator Date hidden'!AQ37)</f>
        <v>0</v>
      </c>
      <c r="AQ36" s="205">
        <f>IF('Indicator Date hidden'!AR37="x","x",$AQ$2-'Indicator Date hidden'!AR37)</f>
        <v>4</v>
      </c>
      <c r="AR36" s="205">
        <f>IF('Indicator Date hidden'!AS37="x","x",$AR$2-'Indicator Date hidden'!AS37)</f>
        <v>0</v>
      </c>
      <c r="AS36" s="205">
        <f>IF('Indicator Date hidden'!AT37="x","x",$AS$2-'Indicator Date hidden'!AT37)</f>
        <v>0</v>
      </c>
      <c r="AT36" s="205">
        <f>IF('Indicator Date hidden'!AU37="x","x",$AT$2-'Indicator Date hidden'!AU37)</f>
        <v>0</v>
      </c>
      <c r="AU36" s="205">
        <f>IF('Indicator Date hidden'!AV37="x","x",$AU$2-'Indicator Date hidden'!AV37)</f>
        <v>3</v>
      </c>
      <c r="AV36" s="205">
        <f>IF('Indicator Date hidden'!AW37="x","x",$AV$2-'Indicator Date hidden'!AW37)</f>
        <v>0</v>
      </c>
      <c r="AW36" s="205">
        <f>IF('Indicator Date hidden'!AX37="x","x",$AW$2-'Indicator Date hidden'!AX37)</f>
        <v>0</v>
      </c>
      <c r="AX36" s="205">
        <f>IF('Indicator Date hidden'!AY37="x","x",$AX$2-'Indicator Date hidden'!AY37)</f>
        <v>0</v>
      </c>
      <c r="AY36" s="205">
        <f>IF('Indicator Date hidden'!AZ37="x","x",$AY$2-'Indicator Date hidden'!AZ37)</f>
        <v>0</v>
      </c>
      <c r="AZ36" s="205">
        <f>IF('Indicator Date hidden'!BA37="x","x",$AZ$2-'Indicator Date hidden'!BA37)</f>
        <v>0</v>
      </c>
      <c r="BA36">
        <f t="shared" si="5"/>
        <v>12</v>
      </c>
      <c r="BB36" s="21">
        <f t="shared" si="6"/>
        <v>0.25</v>
      </c>
      <c r="BC36">
        <f t="shared" si="7"/>
        <v>4</v>
      </c>
      <c r="BD36" s="21">
        <f t="shared" si="8"/>
        <v>0.90138781886599728</v>
      </c>
      <c r="BE36" s="274">
        <f t="shared" si="9"/>
        <v>0</v>
      </c>
    </row>
    <row r="37" spans="1:57" x14ac:dyDescent="0.25">
      <c r="A37" t="s">
        <v>6999</v>
      </c>
      <c r="B37" s="205">
        <f>IF('Indicator Date hidden'!C38="x","x",$B$2-'Indicator Date hidden'!C38)</f>
        <v>0</v>
      </c>
      <c r="C37" s="205">
        <f>IF('Indicator Date hidden'!D38="x","x",$C$2-'Indicator Date hidden'!D38)</f>
        <v>0</v>
      </c>
      <c r="D37" s="205">
        <f>IF('Indicator Date hidden'!E38="x","x",$D$2-'Indicator Date hidden'!E38)</f>
        <v>0</v>
      </c>
      <c r="E37" s="205">
        <f>IF('Indicator Date hidden'!F38="x","x",$E$2-'Indicator Date hidden'!F38)</f>
        <v>0</v>
      </c>
      <c r="F37" s="205">
        <f>IF('Indicator Date hidden'!G38="x","x",$F$2-'Indicator Date hidden'!G38)</f>
        <v>0</v>
      </c>
      <c r="G37" s="205">
        <f>IF('Indicator Date hidden'!H38="x","x",$G$2-'Indicator Date hidden'!H38)</f>
        <v>0</v>
      </c>
      <c r="H37" s="205">
        <f>IF('Indicator Date hidden'!I38="x","x",$H$2-'Indicator Date hidden'!I38)</f>
        <v>0</v>
      </c>
      <c r="I37" s="205">
        <f>IF('Indicator Date hidden'!J38="x","x",$I$2-'Indicator Date hidden'!J38)</f>
        <v>0</v>
      </c>
      <c r="J37" s="205">
        <f>IF('Indicator Date hidden'!K38="x","x",$J$2-'Indicator Date hidden'!K38)</f>
        <v>0</v>
      </c>
      <c r="K37" s="205">
        <f>IF('Indicator Date hidden'!L38="x","x",$K$2-'Indicator Date hidden'!L38)</f>
        <v>0</v>
      </c>
      <c r="L37" s="205">
        <f>IF('Indicator Date hidden'!M38="x","x",$L$2-'Indicator Date hidden'!M38)</f>
        <v>0</v>
      </c>
      <c r="M37" s="205">
        <f>IF('Indicator Date hidden'!N38="x","x",$M$2-'Indicator Date hidden'!N38)</f>
        <v>0</v>
      </c>
      <c r="N37" s="205">
        <f>IF('Indicator Date hidden'!O38="x","x",$N$2-'Indicator Date hidden'!O38)</f>
        <v>0</v>
      </c>
      <c r="O37" s="205">
        <f>IF('Indicator Date hidden'!P38="x","x",$O$2-'Indicator Date hidden'!P38)</f>
        <v>0</v>
      </c>
      <c r="P37" s="205">
        <f>IF('Indicator Date hidden'!Q38="x","x",$P$2-'Indicator Date hidden'!Q38)</f>
        <v>0</v>
      </c>
      <c r="Q37" s="205">
        <f>IF('Indicator Date hidden'!R38="x","x",$Q$2-'Indicator Date hidden'!R38)</f>
        <v>2</v>
      </c>
      <c r="R37" s="205">
        <f>IF('Indicator Date hidden'!S38="x","x",$R$2-'Indicator Date hidden'!S38)</f>
        <v>0</v>
      </c>
      <c r="S37" s="205">
        <f>IF('Indicator Date hidden'!T38="x","x",$S$2-'Indicator Date hidden'!T38)</f>
        <v>0</v>
      </c>
      <c r="T37" s="205">
        <f>IF('Indicator Date hidden'!U38="x","x",$T$2-'Indicator Date hidden'!U38)</f>
        <v>0</v>
      </c>
      <c r="U37" s="205">
        <f>IF('Indicator Date hidden'!V38="x","x",$U$2-'Indicator Date hidden'!V38)</f>
        <v>0</v>
      </c>
      <c r="V37" s="205">
        <f>IF('Indicator Date hidden'!W38="x","x",$V$2-'Indicator Date hidden'!W38)</f>
        <v>0</v>
      </c>
      <c r="W37" s="205">
        <f>IF('Indicator Date hidden'!X38="x","x",$W$2-'Indicator Date hidden'!X38)</f>
        <v>4</v>
      </c>
      <c r="X37" s="205">
        <f>IF('Indicator Date hidden'!Y38="x","x",$X$2-'Indicator Date hidden'!Y38)</f>
        <v>2</v>
      </c>
      <c r="Y37" s="205">
        <f>IF('Indicator Date hidden'!Z38="x","x",$Y$2-'Indicator Date hidden'!Z38)</f>
        <v>0</v>
      </c>
      <c r="Z37" s="205">
        <f>IF('Indicator Date hidden'!AA38="x","x",$Z$2-'Indicator Date hidden'!AA38)</f>
        <v>0</v>
      </c>
      <c r="AA37" s="205">
        <f>IF('Indicator Date hidden'!AB38="x","x",$AA$2-'Indicator Date hidden'!AB38)</f>
        <v>3</v>
      </c>
      <c r="AB37" s="205">
        <f>IF('Indicator Date hidden'!AC38="x","x",$AB$2-'Indicator Date hidden'!AC38)</f>
        <v>0</v>
      </c>
      <c r="AC37" s="205">
        <f>IF('Indicator Date hidden'!AD38="x","x",$AC$2-'Indicator Date hidden'!AD38)</f>
        <v>0</v>
      </c>
      <c r="AD37" s="205">
        <f>IF('Indicator Date hidden'!AE38="x","x",$AD$2-'Indicator Date hidden'!AE38)</f>
        <v>0</v>
      </c>
      <c r="AE37" s="205">
        <f>IF('Indicator Date hidden'!AF38="x","x",$AE$2-'Indicator Date hidden'!AF38)</f>
        <v>0</v>
      </c>
      <c r="AF37" s="205">
        <f>IF('Indicator Date hidden'!AG38="x","x",$AF$2-'Indicator Date hidden'!AG38)</f>
        <v>2</v>
      </c>
      <c r="AG37" s="205">
        <f>IF('Indicator Date hidden'!AH38="x","x",$AG$2-'Indicator Date hidden'!AH38)</f>
        <v>0</v>
      </c>
      <c r="AH37" s="205">
        <f>IF('Indicator Date hidden'!AI38="x","x",$AH$2-'Indicator Date hidden'!AI38)</f>
        <v>0</v>
      </c>
      <c r="AI37" s="205">
        <f>IF('Indicator Date hidden'!AJ38="x","x",$AI$2-'Indicator Date hidden'!AJ38)</f>
        <v>0</v>
      </c>
      <c r="AJ37" s="205" t="str">
        <f>IF('Indicator Date hidden'!AK38="x","x",$AJ$2-'Indicator Date hidden'!AK38)</f>
        <v>x</v>
      </c>
      <c r="AK37" s="205">
        <f>IF('Indicator Date hidden'!AL38="x","x",$AK$2-'Indicator Date hidden'!AL38)</f>
        <v>1</v>
      </c>
      <c r="AL37" s="205">
        <f>IF('Indicator Date hidden'!AM38="x","x",$AL$2-'Indicator Date hidden'!AM38)</f>
        <v>0</v>
      </c>
      <c r="AM37" s="205">
        <f>IF('Indicator Date hidden'!AN38="x","x",$AM$2-'Indicator Date hidden'!AN38)</f>
        <v>0</v>
      </c>
      <c r="AN37" s="205">
        <f>IF('Indicator Date hidden'!AO38="x","x",$AN$2-'Indicator Date hidden'!AO38)</f>
        <v>0</v>
      </c>
      <c r="AO37" s="205">
        <f>IF('Indicator Date hidden'!AP38="x","x",$AO$2-'Indicator Date hidden'!AP38)</f>
        <v>0</v>
      </c>
      <c r="AP37" s="205">
        <f>IF('Indicator Date hidden'!AQ38="x","x",$AP$2-'Indicator Date hidden'!AQ38)</f>
        <v>0</v>
      </c>
      <c r="AQ37" s="205">
        <f>IF('Indicator Date hidden'!AR38="x","x",$AQ$2-'Indicator Date hidden'!AR38)</f>
        <v>4</v>
      </c>
      <c r="AR37" s="205">
        <f>IF('Indicator Date hidden'!AS38="x","x",$AR$2-'Indicator Date hidden'!AS38)</f>
        <v>0</v>
      </c>
      <c r="AS37" s="205">
        <f>IF('Indicator Date hidden'!AT38="x","x",$AS$2-'Indicator Date hidden'!AT38)</f>
        <v>0</v>
      </c>
      <c r="AT37" s="205">
        <f>IF('Indicator Date hidden'!AU38="x","x",$AT$2-'Indicator Date hidden'!AU38)</f>
        <v>0</v>
      </c>
      <c r="AU37" s="205">
        <f>IF('Indicator Date hidden'!AV38="x","x",$AU$2-'Indicator Date hidden'!AV38)</f>
        <v>4</v>
      </c>
      <c r="AV37" s="205">
        <f>IF('Indicator Date hidden'!AW38="x","x",$AV$2-'Indicator Date hidden'!AW38)</f>
        <v>0</v>
      </c>
      <c r="AW37" s="205">
        <f>IF('Indicator Date hidden'!AX38="x","x",$AW$2-'Indicator Date hidden'!AX38)</f>
        <v>0</v>
      </c>
      <c r="AX37" s="205">
        <f>IF('Indicator Date hidden'!AY38="x","x",$AX$2-'Indicator Date hidden'!AY38)</f>
        <v>0</v>
      </c>
      <c r="AY37" s="205">
        <f>IF('Indicator Date hidden'!AZ38="x","x",$AY$2-'Indicator Date hidden'!AZ38)</f>
        <v>0</v>
      </c>
      <c r="AZ37" s="205">
        <f>IF('Indicator Date hidden'!BA38="x","x",$AZ$2-'Indicator Date hidden'!BA38)</f>
        <v>0</v>
      </c>
      <c r="BA37">
        <f t="shared" si="5"/>
        <v>22</v>
      </c>
      <c r="BB37" s="21">
        <f t="shared" si="6"/>
        <v>0.44</v>
      </c>
      <c r="BC37">
        <f t="shared" si="7"/>
        <v>8</v>
      </c>
      <c r="BD37" s="21">
        <f t="shared" si="8"/>
        <v>1.0983624174196784</v>
      </c>
      <c r="BE37" s="274">
        <f t="shared" si="9"/>
        <v>0</v>
      </c>
    </row>
    <row r="38" spans="1:57" x14ac:dyDescent="0.25">
      <c r="A38" t="s">
        <v>7005</v>
      </c>
      <c r="B38" s="205">
        <f>IF('Indicator Date hidden'!C39="x","x",$B$2-'Indicator Date hidden'!C39)</f>
        <v>0</v>
      </c>
      <c r="C38" s="205">
        <f>IF('Indicator Date hidden'!D39="x","x",$C$2-'Indicator Date hidden'!D39)</f>
        <v>0</v>
      </c>
      <c r="D38" s="205">
        <f>IF('Indicator Date hidden'!E39="x","x",$D$2-'Indicator Date hidden'!E39)</f>
        <v>0</v>
      </c>
      <c r="E38" s="205">
        <f>IF('Indicator Date hidden'!F39="x","x",$E$2-'Indicator Date hidden'!F39)</f>
        <v>0</v>
      </c>
      <c r="F38" s="205">
        <f>IF('Indicator Date hidden'!G39="x","x",$F$2-'Indicator Date hidden'!G39)</f>
        <v>0</v>
      </c>
      <c r="G38" s="205">
        <f>IF('Indicator Date hidden'!H39="x","x",$G$2-'Indicator Date hidden'!H39)</f>
        <v>0</v>
      </c>
      <c r="H38" s="205">
        <f>IF('Indicator Date hidden'!I39="x","x",$H$2-'Indicator Date hidden'!I39)</f>
        <v>0</v>
      </c>
      <c r="I38" s="205">
        <f>IF('Indicator Date hidden'!J39="x","x",$I$2-'Indicator Date hidden'!J39)</f>
        <v>0</v>
      </c>
      <c r="J38" s="205">
        <f>IF('Indicator Date hidden'!K39="x","x",$J$2-'Indicator Date hidden'!K39)</f>
        <v>0</v>
      </c>
      <c r="K38" s="205">
        <f>IF('Indicator Date hidden'!L39="x","x",$K$2-'Indicator Date hidden'!L39)</f>
        <v>0</v>
      </c>
      <c r="L38" s="205">
        <f>IF('Indicator Date hidden'!M39="x","x",$L$2-'Indicator Date hidden'!M39)</f>
        <v>0</v>
      </c>
      <c r="M38" s="205">
        <f>IF('Indicator Date hidden'!N39="x","x",$M$2-'Indicator Date hidden'!N39)</f>
        <v>0</v>
      </c>
      <c r="N38" s="205">
        <f>IF('Indicator Date hidden'!O39="x","x",$N$2-'Indicator Date hidden'!O39)</f>
        <v>0</v>
      </c>
      <c r="O38" s="205">
        <f>IF('Indicator Date hidden'!P39="x","x",$O$2-'Indicator Date hidden'!P39)</f>
        <v>0</v>
      </c>
      <c r="P38" s="205">
        <f>IF('Indicator Date hidden'!Q39="x","x",$P$2-'Indicator Date hidden'!Q39)</f>
        <v>0</v>
      </c>
      <c r="Q38" s="205">
        <f>IF('Indicator Date hidden'!R39="x","x",$Q$2-'Indicator Date hidden'!R39)</f>
        <v>4</v>
      </c>
      <c r="R38" s="205">
        <f>IF('Indicator Date hidden'!S39="x","x",$R$2-'Indicator Date hidden'!S39)</f>
        <v>0</v>
      </c>
      <c r="S38" s="205">
        <f>IF('Indicator Date hidden'!T39="x","x",$S$2-'Indicator Date hidden'!T39)</f>
        <v>0</v>
      </c>
      <c r="T38" s="205">
        <f>IF('Indicator Date hidden'!U39="x","x",$T$2-'Indicator Date hidden'!U39)</f>
        <v>0</v>
      </c>
      <c r="U38" s="205">
        <f>IF('Indicator Date hidden'!V39="x","x",$U$2-'Indicator Date hidden'!V39)</f>
        <v>0</v>
      </c>
      <c r="V38" s="205">
        <f>IF('Indicator Date hidden'!W39="x","x",$V$2-'Indicator Date hidden'!W39)</f>
        <v>0</v>
      </c>
      <c r="W38" s="205">
        <f>IF('Indicator Date hidden'!X39="x","x",$W$2-'Indicator Date hidden'!X39)</f>
        <v>4</v>
      </c>
      <c r="X38" s="205">
        <f>IF('Indicator Date hidden'!Y39="x","x",$X$2-'Indicator Date hidden'!Y39)</f>
        <v>4</v>
      </c>
      <c r="Y38" s="205">
        <f>IF('Indicator Date hidden'!Z39="x","x",$Y$2-'Indicator Date hidden'!Z39)</f>
        <v>0</v>
      </c>
      <c r="Z38" s="205">
        <f>IF('Indicator Date hidden'!AA39="x","x",$Z$2-'Indicator Date hidden'!AA39)</f>
        <v>0</v>
      </c>
      <c r="AA38" s="205">
        <f>IF('Indicator Date hidden'!AB39="x","x",$AA$2-'Indicator Date hidden'!AB39)</f>
        <v>0</v>
      </c>
      <c r="AB38" s="205">
        <f>IF('Indicator Date hidden'!AC39="x","x",$AB$2-'Indicator Date hidden'!AC39)</f>
        <v>0</v>
      </c>
      <c r="AC38" s="205">
        <f>IF('Indicator Date hidden'!AD39="x","x",$AC$2-'Indicator Date hidden'!AD39)</f>
        <v>0</v>
      </c>
      <c r="AD38" s="205">
        <f>IF('Indicator Date hidden'!AE39="x","x",$AD$2-'Indicator Date hidden'!AE39)</f>
        <v>0</v>
      </c>
      <c r="AE38" s="205">
        <f>IF('Indicator Date hidden'!AF39="x","x",$AE$2-'Indicator Date hidden'!AF39)</f>
        <v>0</v>
      </c>
      <c r="AF38" s="205">
        <f>IF('Indicator Date hidden'!AG39="x","x",$AF$2-'Indicator Date hidden'!AG39)</f>
        <v>0</v>
      </c>
      <c r="AG38" s="205">
        <f>IF('Indicator Date hidden'!AH39="x","x",$AG$2-'Indicator Date hidden'!AH39)</f>
        <v>0</v>
      </c>
      <c r="AH38" s="205">
        <f>IF('Indicator Date hidden'!AI39="x","x",$AH$2-'Indicator Date hidden'!AI39)</f>
        <v>0</v>
      </c>
      <c r="AI38" s="205">
        <f>IF('Indicator Date hidden'!AJ39="x","x",$AI$2-'Indicator Date hidden'!AJ39)</f>
        <v>0</v>
      </c>
      <c r="AJ38" s="205">
        <f>IF('Indicator Date hidden'!AK39="x","x",$AJ$2-'Indicator Date hidden'!AK39)</f>
        <v>1</v>
      </c>
      <c r="AK38" s="205">
        <f>IF('Indicator Date hidden'!AL39="x","x",$AK$2-'Indicator Date hidden'!AL39)</f>
        <v>1</v>
      </c>
      <c r="AL38" s="205">
        <f>IF('Indicator Date hidden'!AM39="x","x",$AL$2-'Indicator Date hidden'!AM39)</f>
        <v>0</v>
      </c>
      <c r="AM38" s="205">
        <f>IF('Indicator Date hidden'!AN39="x","x",$AM$2-'Indicator Date hidden'!AN39)</f>
        <v>0</v>
      </c>
      <c r="AN38" s="205">
        <f>IF('Indicator Date hidden'!AO39="x","x",$AN$2-'Indicator Date hidden'!AO39)</f>
        <v>0</v>
      </c>
      <c r="AO38" s="205">
        <f>IF('Indicator Date hidden'!AP39="x","x",$AO$2-'Indicator Date hidden'!AP39)</f>
        <v>0</v>
      </c>
      <c r="AP38" s="205">
        <f>IF('Indicator Date hidden'!AQ39="x","x",$AP$2-'Indicator Date hidden'!AQ39)</f>
        <v>0</v>
      </c>
      <c r="AQ38" s="205">
        <f>IF('Indicator Date hidden'!AR39="x","x",$AQ$2-'Indicator Date hidden'!AR39)</f>
        <v>0</v>
      </c>
      <c r="AR38" s="205">
        <f>IF('Indicator Date hidden'!AS39="x","x",$AR$2-'Indicator Date hidden'!AS39)</f>
        <v>0</v>
      </c>
      <c r="AS38" s="205">
        <f>IF('Indicator Date hidden'!AT39="x","x",$AS$2-'Indicator Date hidden'!AT39)</f>
        <v>0</v>
      </c>
      <c r="AT38" s="205">
        <f>IF('Indicator Date hidden'!AU39="x","x",$AT$2-'Indicator Date hidden'!AU39)</f>
        <v>0</v>
      </c>
      <c r="AU38" s="205">
        <f>IF('Indicator Date hidden'!AV39="x","x",$AU$2-'Indicator Date hidden'!AV39)</f>
        <v>3</v>
      </c>
      <c r="AV38" s="205">
        <f>IF('Indicator Date hidden'!AW39="x","x",$AV$2-'Indicator Date hidden'!AW39)</f>
        <v>0</v>
      </c>
      <c r="AW38" s="205">
        <f>IF('Indicator Date hidden'!AX39="x","x",$AW$2-'Indicator Date hidden'!AX39)</f>
        <v>0</v>
      </c>
      <c r="AX38" s="205">
        <f>IF('Indicator Date hidden'!AY39="x","x",$AX$2-'Indicator Date hidden'!AY39)</f>
        <v>0</v>
      </c>
      <c r="AY38" s="205">
        <f>IF('Indicator Date hidden'!AZ39="x","x",$AY$2-'Indicator Date hidden'!AZ39)</f>
        <v>0</v>
      </c>
      <c r="AZ38" s="205">
        <f>IF('Indicator Date hidden'!BA39="x","x",$AZ$2-'Indicator Date hidden'!BA39)</f>
        <v>0</v>
      </c>
      <c r="BA38">
        <f t="shared" si="5"/>
        <v>17</v>
      </c>
      <c r="BB38" s="21">
        <f t="shared" si="6"/>
        <v>0.33333333333333331</v>
      </c>
      <c r="BC38">
        <f t="shared" si="7"/>
        <v>6</v>
      </c>
      <c r="BD38" s="21">
        <f t="shared" si="8"/>
        <v>1.0226199851298272</v>
      </c>
      <c r="BE38" s="274">
        <f t="shared" si="9"/>
        <v>0</v>
      </c>
    </row>
    <row r="39" spans="1:57" x14ac:dyDescent="0.25">
      <c r="A39" t="s">
        <v>7007</v>
      </c>
      <c r="B39" s="205">
        <f>IF('Indicator Date hidden'!C40="x","x",$B$2-'Indicator Date hidden'!C40)</f>
        <v>0</v>
      </c>
      <c r="C39" s="205">
        <f>IF('Indicator Date hidden'!D40="x","x",$C$2-'Indicator Date hidden'!D40)</f>
        <v>0</v>
      </c>
      <c r="D39" s="205">
        <f>IF('Indicator Date hidden'!E40="x","x",$D$2-'Indicator Date hidden'!E40)</f>
        <v>0</v>
      </c>
      <c r="E39" s="205">
        <f>IF('Indicator Date hidden'!F40="x","x",$E$2-'Indicator Date hidden'!F40)</f>
        <v>0</v>
      </c>
      <c r="F39" s="205">
        <f>IF('Indicator Date hidden'!G40="x","x",$F$2-'Indicator Date hidden'!G40)</f>
        <v>0</v>
      </c>
      <c r="G39" s="205">
        <f>IF('Indicator Date hidden'!H40="x","x",$G$2-'Indicator Date hidden'!H40)</f>
        <v>0</v>
      </c>
      <c r="H39" s="205">
        <f>IF('Indicator Date hidden'!I40="x","x",$H$2-'Indicator Date hidden'!I40)</f>
        <v>0</v>
      </c>
      <c r="I39" s="205">
        <f>IF('Indicator Date hidden'!J40="x","x",$I$2-'Indicator Date hidden'!J40)</f>
        <v>0</v>
      </c>
      <c r="J39" s="205">
        <f>IF('Indicator Date hidden'!K40="x","x",$J$2-'Indicator Date hidden'!K40)</f>
        <v>0</v>
      </c>
      <c r="K39" s="205">
        <f>IF('Indicator Date hidden'!L40="x","x",$K$2-'Indicator Date hidden'!L40)</f>
        <v>0</v>
      </c>
      <c r="L39" s="205">
        <f>IF('Indicator Date hidden'!M40="x","x",$L$2-'Indicator Date hidden'!M40)</f>
        <v>0</v>
      </c>
      <c r="M39" s="205">
        <f>IF('Indicator Date hidden'!N40="x","x",$M$2-'Indicator Date hidden'!N40)</f>
        <v>0</v>
      </c>
      <c r="N39" s="205">
        <f>IF('Indicator Date hidden'!O40="x","x",$N$2-'Indicator Date hidden'!O40)</f>
        <v>0</v>
      </c>
      <c r="O39" s="205">
        <f>IF('Indicator Date hidden'!P40="x","x",$O$2-'Indicator Date hidden'!P40)</f>
        <v>0</v>
      </c>
      <c r="P39" s="205">
        <f>IF('Indicator Date hidden'!Q40="x","x",$P$2-'Indicator Date hidden'!Q40)</f>
        <v>0</v>
      </c>
      <c r="Q39" s="205">
        <f>IF('Indicator Date hidden'!R40="x","x",$Q$2-'Indicator Date hidden'!R40)</f>
        <v>2</v>
      </c>
      <c r="R39" s="205">
        <f>IF('Indicator Date hidden'!S40="x","x",$R$2-'Indicator Date hidden'!S40)</f>
        <v>0</v>
      </c>
      <c r="S39" s="205">
        <f>IF('Indicator Date hidden'!T40="x","x",$S$2-'Indicator Date hidden'!T40)</f>
        <v>0</v>
      </c>
      <c r="T39" s="205">
        <f>IF('Indicator Date hidden'!U40="x","x",$T$2-'Indicator Date hidden'!U40)</f>
        <v>0</v>
      </c>
      <c r="U39" s="205">
        <f>IF('Indicator Date hidden'!V40="x","x",$U$2-'Indicator Date hidden'!V40)</f>
        <v>0</v>
      </c>
      <c r="V39" s="205">
        <f>IF('Indicator Date hidden'!W40="x","x",$V$2-'Indicator Date hidden'!W40)</f>
        <v>0</v>
      </c>
      <c r="W39" s="205">
        <f>IF('Indicator Date hidden'!X40="x","x",$W$2-'Indicator Date hidden'!X40)</f>
        <v>2</v>
      </c>
      <c r="X39" s="205" t="str">
        <f>IF('Indicator Date hidden'!Y40="x","x",$X$2-'Indicator Date hidden'!Y40)</f>
        <v>x</v>
      </c>
      <c r="Y39" s="205">
        <f>IF('Indicator Date hidden'!Z40="x","x",$Y$2-'Indicator Date hidden'!Z40)</f>
        <v>0</v>
      </c>
      <c r="Z39" s="205">
        <f>IF('Indicator Date hidden'!AA40="x","x",$Z$2-'Indicator Date hidden'!AA40)</f>
        <v>0</v>
      </c>
      <c r="AA39" s="205" t="str">
        <f>IF('Indicator Date hidden'!AB40="x","x",$AA$2-'Indicator Date hidden'!AB40)</f>
        <v>x</v>
      </c>
      <c r="AB39" s="205">
        <f>IF('Indicator Date hidden'!AC40="x","x",$AB$2-'Indicator Date hidden'!AC40)</f>
        <v>0</v>
      </c>
      <c r="AC39" s="205">
        <f>IF('Indicator Date hidden'!AD40="x","x",$AC$2-'Indicator Date hidden'!AD40)</f>
        <v>0</v>
      </c>
      <c r="AD39" s="205">
        <f>IF('Indicator Date hidden'!AE40="x","x",$AD$2-'Indicator Date hidden'!AE40)</f>
        <v>0</v>
      </c>
      <c r="AE39" s="205" t="str">
        <f>IF('Indicator Date hidden'!AF40="x","x",$AE$2-'Indicator Date hidden'!AF40)</f>
        <v>x</v>
      </c>
      <c r="AF39" s="205">
        <f>IF('Indicator Date hidden'!AG40="x","x",$AF$2-'Indicator Date hidden'!AG40)</f>
        <v>9</v>
      </c>
      <c r="AG39" s="205">
        <f>IF('Indicator Date hidden'!AH40="x","x",$AG$2-'Indicator Date hidden'!AH40)</f>
        <v>0</v>
      </c>
      <c r="AH39" s="205">
        <f>IF('Indicator Date hidden'!AI40="x","x",$AH$2-'Indicator Date hidden'!AI40)</f>
        <v>0</v>
      </c>
      <c r="AI39" s="205">
        <f>IF('Indicator Date hidden'!AJ40="x","x",$AI$2-'Indicator Date hidden'!AJ40)</f>
        <v>0</v>
      </c>
      <c r="AJ39" s="205" t="str">
        <f>IF('Indicator Date hidden'!AK40="x","x",$AJ$2-'Indicator Date hidden'!AK40)</f>
        <v>x</v>
      </c>
      <c r="AK39" s="205">
        <f>IF('Indicator Date hidden'!AL40="x","x",$AK$2-'Indicator Date hidden'!AL40)</f>
        <v>1</v>
      </c>
      <c r="AL39" s="205">
        <f>IF('Indicator Date hidden'!AM40="x","x",$AL$2-'Indicator Date hidden'!AM40)</f>
        <v>0</v>
      </c>
      <c r="AM39" s="205">
        <f>IF('Indicator Date hidden'!AN40="x","x",$AM$2-'Indicator Date hidden'!AN40)</f>
        <v>0</v>
      </c>
      <c r="AN39" s="205">
        <f>IF('Indicator Date hidden'!AO40="x","x",$AN$2-'Indicator Date hidden'!AO40)</f>
        <v>0</v>
      </c>
      <c r="AO39" s="205" t="str">
        <f>IF('Indicator Date hidden'!AP40="x","x",$AO$2-'Indicator Date hidden'!AP40)</f>
        <v>x</v>
      </c>
      <c r="AP39" s="205" t="str">
        <f>IF('Indicator Date hidden'!AQ40="x","x",$AP$2-'Indicator Date hidden'!AQ40)</f>
        <v>x</v>
      </c>
      <c r="AQ39" s="205">
        <f>IF('Indicator Date hidden'!AR40="x","x",$AQ$2-'Indicator Date hidden'!AR40)</f>
        <v>6</v>
      </c>
      <c r="AR39" s="205">
        <f>IF('Indicator Date hidden'!AS40="x","x",$AR$2-'Indicator Date hidden'!AS40)</f>
        <v>0</v>
      </c>
      <c r="AS39" s="205">
        <f>IF('Indicator Date hidden'!AT40="x","x",$AS$2-'Indicator Date hidden'!AT40)</f>
        <v>0</v>
      </c>
      <c r="AT39" s="205">
        <f>IF('Indicator Date hidden'!AU40="x","x",$AT$2-'Indicator Date hidden'!AU40)</f>
        <v>0</v>
      </c>
      <c r="AU39" s="205">
        <f>IF('Indicator Date hidden'!AV40="x","x",$AU$2-'Indicator Date hidden'!AV40)</f>
        <v>1</v>
      </c>
      <c r="AV39" s="205">
        <f>IF('Indicator Date hidden'!AW40="x","x",$AV$2-'Indicator Date hidden'!AW40)</f>
        <v>0</v>
      </c>
      <c r="AW39" s="205">
        <f>IF('Indicator Date hidden'!AX40="x","x",$AW$2-'Indicator Date hidden'!AX40)</f>
        <v>0</v>
      </c>
      <c r="AX39" s="205">
        <f>IF('Indicator Date hidden'!AY40="x","x",$AX$2-'Indicator Date hidden'!AY40)</f>
        <v>0</v>
      </c>
      <c r="AY39" s="205">
        <f>IF('Indicator Date hidden'!AZ40="x","x",$AY$2-'Indicator Date hidden'!AZ40)</f>
        <v>0</v>
      </c>
      <c r="AZ39" s="205">
        <f>IF('Indicator Date hidden'!BA40="x","x",$AZ$2-'Indicator Date hidden'!BA40)</f>
        <v>0</v>
      </c>
      <c r="BA39">
        <f t="shared" si="5"/>
        <v>21</v>
      </c>
      <c r="BB39" s="21">
        <f t="shared" si="6"/>
        <v>0.46666666666666667</v>
      </c>
      <c r="BC39">
        <f t="shared" si="7"/>
        <v>6</v>
      </c>
      <c r="BD39" s="21">
        <f t="shared" si="8"/>
        <v>1.6138291249213605</v>
      </c>
      <c r="BE39" s="274">
        <f t="shared" si="9"/>
        <v>0</v>
      </c>
    </row>
    <row r="40" spans="1:57" x14ac:dyDescent="0.25">
      <c r="A40" t="s">
        <v>7004</v>
      </c>
      <c r="B40" s="205">
        <f>IF('Indicator Date hidden'!C41="x","x",$B$2-'Indicator Date hidden'!C41)</f>
        <v>0</v>
      </c>
      <c r="C40" s="205">
        <f>IF('Indicator Date hidden'!D41="x","x",$C$2-'Indicator Date hidden'!D41)</f>
        <v>0</v>
      </c>
      <c r="D40" s="205">
        <f>IF('Indicator Date hidden'!E41="x","x",$D$2-'Indicator Date hidden'!E41)</f>
        <v>0</v>
      </c>
      <c r="E40" s="205">
        <f>IF('Indicator Date hidden'!F41="x","x",$E$2-'Indicator Date hidden'!F41)</f>
        <v>0</v>
      </c>
      <c r="F40" s="205">
        <f>IF('Indicator Date hidden'!G41="x","x",$F$2-'Indicator Date hidden'!G41)</f>
        <v>0</v>
      </c>
      <c r="G40" s="205">
        <f>IF('Indicator Date hidden'!H41="x","x",$G$2-'Indicator Date hidden'!H41)</f>
        <v>0</v>
      </c>
      <c r="H40" s="205">
        <f>IF('Indicator Date hidden'!I41="x","x",$H$2-'Indicator Date hidden'!I41)</f>
        <v>0</v>
      </c>
      <c r="I40" s="205">
        <f>IF('Indicator Date hidden'!J41="x","x",$I$2-'Indicator Date hidden'!J41)</f>
        <v>0</v>
      </c>
      <c r="J40" s="205">
        <f>IF('Indicator Date hidden'!K41="x","x",$J$2-'Indicator Date hidden'!K41)</f>
        <v>0</v>
      </c>
      <c r="K40" s="205">
        <f>IF('Indicator Date hidden'!L41="x","x",$K$2-'Indicator Date hidden'!L41)</f>
        <v>0</v>
      </c>
      <c r="L40" s="205">
        <f>IF('Indicator Date hidden'!M41="x","x",$L$2-'Indicator Date hidden'!M41)</f>
        <v>0</v>
      </c>
      <c r="M40" s="205">
        <f>IF('Indicator Date hidden'!N41="x","x",$M$2-'Indicator Date hidden'!N41)</f>
        <v>0</v>
      </c>
      <c r="N40" s="205">
        <f>IF('Indicator Date hidden'!O41="x","x",$N$2-'Indicator Date hidden'!O41)</f>
        <v>0</v>
      </c>
      <c r="O40" s="205">
        <f>IF('Indicator Date hidden'!P41="x","x",$O$2-'Indicator Date hidden'!P41)</f>
        <v>0</v>
      </c>
      <c r="P40" s="205">
        <f>IF('Indicator Date hidden'!Q41="x","x",$P$2-'Indicator Date hidden'!Q41)</f>
        <v>0</v>
      </c>
      <c r="Q40" s="205">
        <f>IF('Indicator Date hidden'!R41="x","x",$Q$2-'Indicator Date hidden'!R41)</f>
        <v>2</v>
      </c>
      <c r="R40" s="205">
        <f>IF('Indicator Date hidden'!S41="x","x",$R$2-'Indicator Date hidden'!S41)</f>
        <v>0</v>
      </c>
      <c r="S40" s="205">
        <f>IF('Indicator Date hidden'!T41="x","x",$S$2-'Indicator Date hidden'!T41)</f>
        <v>0</v>
      </c>
      <c r="T40" s="205">
        <f>IF('Indicator Date hidden'!U41="x","x",$T$2-'Indicator Date hidden'!U41)</f>
        <v>0</v>
      </c>
      <c r="U40" s="205">
        <f>IF('Indicator Date hidden'!V41="x","x",$U$2-'Indicator Date hidden'!V41)</f>
        <v>0</v>
      </c>
      <c r="V40" s="205">
        <f>IF('Indicator Date hidden'!W41="x","x",$V$2-'Indicator Date hidden'!W41)</f>
        <v>0</v>
      </c>
      <c r="W40" s="205">
        <f>IF('Indicator Date hidden'!X41="x","x",$W$2-'Indicator Date hidden'!X41)</f>
        <v>3</v>
      </c>
      <c r="X40" s="205">
        <f>IF('Indicator Date hidden'!Y41="x","x",$X$2-'Indicator Date hidden'!Y41)</f>
        <v>4</v>
      </c>
      <c r="Y40" s="205">
        <f>IF('Indicator Date hidden'!Z41="x","x",$Y$2-'Indicator Date hidden'!Z41)</f>
        <v>0</v>
      </c>
      <c r="Z40" s="205">
        <f>IF('Indicator Date hidden'!AA41="x","x",$Z$2-'Indicator Date hidden'!AA41)</f>
        <v>0</v>
      </c>
      <c r="AA40" s="205">
        <f>IF('Indicator Date hidden'!AB41="x","x",$AA$2-'Indicator Date hidden'!AB41)</f>
        <v>0</v>
      </c>
      <c r="AB40" s="205">
        <f>IF('Indicator Date hidden'!AC41="x","x",$AB$2-'Indicator Date hidden'!AC41)</f>
        <v>0</v>
      </c>
      <c r="AC40" s="205">
        <f>IF('Indicator Date hidden'!AD41="x","x",$AC$2-'Indicator Date hidden'!AD41)</f>
        <v>0</v>
      </c>
      <c r="AD40" s="205">
        <f>IF('Indicator Date hidden'!AE41="x","x",$AD$2-'Indicator Date hidden'!AE41)</f>
        <v>0</v>
      </c>
      <c r="AE40" s="205">
        <f>IF('Indicator Date hidden'!AF41="x","x",$AE$2-'Indicator Date hidden'!AF41)</f>
        <v>0</v>
      </c>
      <c r="AF40" s="205">
        <f>IF('Indicator Date hidden'!AG41="x","x",$AF$2-'Indicator Date hidden'!AG41)</f>
        <v>2</v>
      </c>
      <c r="AG40" s="205">
        <f>IF('Indicator Date hidden'!AH41="x","x",$AG$2-'Indicator Date hidden'!AH41)</f>
        <v>0</v>
      </c>
      <c r="AH40" s="205">
        <f>IF('Indicator Date hidden'!AI41="x","x",$AH$2-'Indicator Date hidden'!AI41)</f>
        <v>0</v>
      </c>
      <c r="AI40" s="205">
        <f>IF('Indicator Date hidden'!AJ41="x","x",$AI$2-'Indicator Date hidden'!AJ41)</f>
        <v>0</v>
      </c>
      <c r="AJ40" s="205">
        <f>IF('Indicator Date hidden'!AK41="x","x",$AJ$2-'Indicator Date hidden'!AK41)</f>
        <v>1</v>
      </c>
      <c r="AK40" s="205">
        <f>IF('Indicator Date hidden'!AL41="x","x",$AK$2-'Indicator Date hidden'!AL41)</f>
        <v>0</v>
      </c>
      <c r="AL40" s="205">
        <f>IF('Indicator Date hidden'!AM41="x","x",$AL$2-'Indicator Date hidden'!AM41)</f>
        <v>0</v>
      </c>
      <c r="AM40" s="205">
        <f>IF('Indicator Date hidden'!AN41="x","x",$AM$2-'Indicator Date hidden'!AN41)</f>
        <v>0</v>
      </c>
      <c r="AN40" s="205">
        <f>IF('Indicator Date hidden'!AO41="x","x",$AN$2-'Indicator Date hidden'!AO41)</f>
        <v>0</v>
      </c>
      <c r="AO40" s="205">
        <f>IF('Indicator Date hidden'!AP41="x","x",$AO$2-'Indicator Date hidden'!AP41)</f>
        <v>0</v>
      </c>
      <c r="AP40" s="205">
        <f>IF('Indicator Date hidden'!AQ41="x","x",$AP$2-'Indicator Date hidden'!AQ41)</f>
        <v>0</v>
      </c>
      <c r="AQ40" s="205" t="str">
        <f>IF('Indicator Date hidden'!AR41="x","x",$AQ$2-'Indicator Date hidden'!AR41)</f>
        <v>x</v>
      </c>
      <c r="AR40" s="205">
        <f>IF('Indicator Date hidden'!AS41="x","x",$AR$2-'Indicator Date hidden'!AS41)</f>
        <v>0</v>
      </c>
      <c r="AS40" s="205">
        <f>IF('Indicator Date hidden'!AT41="x","x",$AS$2-'Indicator Date hidden'!AT41)</f>
        <v>0</v>
      </c>
      <c r="AT40" s="205">
        <f>IF('Indicator Date hidden'!AU41="x","x",$AT$2-'Indicator Date hidden'!AU41)</f>
        <v>0</v>
      </c>
      <c r="AU40" s="205">
        <f>IF('Indicator Date hidden'!AV41="x","x",$AU$2-'Indicator Date hidden'!AV41)</f>
        <v>3</v>
      </c>
      <c r="AV40" s="205">
        <f>IF('Indicator Date hidden'!AW41="x","x",$AV$2-'Indicator Date hidden'!AW41)</f>
        <v>0</v>
      </c>
      <c r="AW40" s="205">
        <f>IF('Indicator Date hidden'!AX41="x","x",$AW$2-'Indicator Date hidden'!AX41)</f>
        <v>0</v>
      </c>
      <c r="AX40" s="205">
        <f>IF('Indicator Date hidden'!AY41="x","x",$AX$2-'Indicator Date hidden'!AY41)</f>
        <v>0</v>
      </c>
      <c r="AY40" s="205">
        <f>IF('Indicator Date hidden'!AZ41="x","x",$AY$2-'Indicator Date hidden'!AZ41)</f>
        <v>0</v>
      </c>
      <c r="AZ40" s="205">
        <f>IF('Indicator Date hidden'!BA41="x","x",$AZ$2-'Indicator Date hidden'!BA41)</f>
        <v>0</v>
      </c>
      <c r="BA40">
        <f t="shared" si="5"/>
        <v>15</v>
      </c>
      <c r="BB40" s="21">
        <f t="shared" si="6"/>
        <v>0.3</v>
      </c>
      <c r="BC40">
        <f t="shared" si="7"/>
        <v>6</v>
      </c>
      <c r="BD40" s="21">
        <f t="shared" si="8"/>
        <v>0.87749643873921224</v>
      </c>
      <c r="BE40" s="274">
        <f t="shared" si="9"/>
        <v>0</v>
      </c>
    </row>
    <row r="41" spans="1:57" x14ac:dyDescent="0.25">
      <c r="A41" t="s">
        <v>7003</v>
      </c>
      <c r="B41" s="205">
        <f>IF('Indicator Date hidden'!C42="x","x",$B$2-'Indicator Date hidden'!C42)</f>
        <v>0</v>
      </c>
      <c r="C41" s="205">
        <f>IF('Indicator Date hidden'!D42="x","x",$C$2-'Indicator Date hidden'!D42)</f>
        <v>0</v>
      </c>
      <c r="D41" s="205">
        <f>IF('Indicator Date hidden'!E42="x","x",$D$2-'Indicator Date hidden'!E42)</f>
        <v>0</v>
      </c>
      <c r="E41" s="205">
        <f>IF('Indicator Date hidden'!F42="x","x",$E$2-'Indicator Date hidden'!F42)</f>
        <v>0</v>
      </c>
      <c r="F41" s="205">
        <f>IF('Indicator Date hidden'!G42="x","x",$F$2-'Indicator Date hidden'!G42)</f>
        <v>0</v>
      </c>
      <c r="G41" s="205">
        <f>IF('Indicator Date hidden'!H42="x","x",$G$2-'Indicator Date hidden'!H42)</f>
        <v>0</v>
      </c>
      <c r="H41" s="205">
        <f>IF('Indicator Date hidden'!I42="x","x",$H$2-'Indicator Date hidden'!I42)</f>
        <v>0</v>
      </c>
      <c r="I41" s="205">
        <f>IF('Indicator Date hidden'!J42="x","x",$I$2-'Indicator Date hidden'!J42)</f>
        <v>0</v>
      </c>
      <c r="J41" s="205">
        <f>IF('Indicator Date hidden'!K42="x","x",$J$2-'Indicator Date hidden'!K42)</f>
        <v>0</v>
      </c>
      <c r="K41" s="205">
        <f>IF('Indicator Date hidden'!L42="x","x",$K$2-'Indicator Date hidden'!L42)</f>
        <v>0</v>
      </c>
      <c r="L41" s="205">
        <f>IF('Indicator Date hidden'!M42="x","x",$L$2-'Indicator Date hidden'!M42)</f>
        <v>0</v>
      </c>
      <c r="M41" s="205">
        <f>IF('Indicator Date hidden'!N42="x","x",$M$2-'Indicator Date hidden'!N42)</f>
        <v>0</v>
      </c>
      <c r="N41" s="205">
        <f>IF('Indicator Date hidden'!O42="x","x",$N$2-'Indicator Date hidden'!O42)</f>
        <v>0</v>
      </c>
      <c r="O41" s="205">
        <f>IF('Indicator Date hidden'!P42="x","x",$O$2-'Indicator Date hidden'!P42)</f>
        <v>0</v>
      </c>
      <c r="P41" s="205">
        <f>IF('Indicator Date hidden'!Q42="x","x",$P$2-'Indicator Date hidden'!Q42)</f>
        <v>0</v>
      </c>
      <c r="Q41" s="205">
        <f>IF('Indicator Date hidden'!R42="x","x",$Q$2-'Indicator Date hidden'!R42)</f>
        <v>0</v>
      </c>
      <c r="R41" s="205">
        <f>IF('Indicator Date hidden'!S42="x","x",$R$2-'Indicator Date hidden'!S42)</f>
        <v>0</v>
      </c>
      <c r="S41" s="205">
        <f>IF('Indicator Date hidden'!T42="x","x",$S$2-'Indicator Date hidden'!T42)</f>
        <v>0</v>
      </c>
      <c r="T41" s="205">
        <f>IF('Indicator Date hidden'!U42="x","x",$T$2-'Indicator Date hidden'!U42)</f>
        <v>0</v>
      </c>
      <c r="U41" s="205">
        <f>IF('Indicator Date hidden'!V42="x","x",$U$2-'Indicator Date hidden'!V42)</f>
        <v>0</v>
      </c>
      <c r="V41" s="205">
        <f>IF('Indicator Date hidden'!W42="x","x",$V$2-'Indicator Date hidden'!W42)</f>
        <v>0</v>
      </c>
      <c r="W41" s="205">
        <f>IF('Indicator Date hidden'!X42="x","x",$W$2-'Indicator Date hidden'!X42)</f>
        <v>1</v>
      </c>
      <c r="X41" s="205" t="str">
        <f>IF('Indicator Date hidden'!Y42="x","x",$X$2-'Indicator Date hidden'!Y42)</f>
        <v>x</v>
      </c>
      <c r="Y41" s="205">
        <f>IF('Indicator Date hidden'!Z42="x","x",$Y$2-'Indicator Date hidden'!Z42)</f>
        <v>0</v>
      </c>
      <c r="Z41" s="205">
        <f>IF('Indicator Date hidden'!AA42="x","x",$Z$2-'Indicator Date hidden'!AA42)</f>
        <v>0</v>
      </c>
      <c r="AA41" s="205">
        <f>IF('Indicator Date hidden'!AB42="x","x",$AA$2-'Indicator Date hidden'!AB42)</f>
        <v>0</v>
      </c>
      <c r="AB41" s="205">
        <f>IF('Indicator Date hidden'!AC42="x","x",$AB$2-'Indicator Date hidden'!AC42)</f>
        <v>0</v>
      </c>
      <c r="AC41" s="205">
        <f>IF('Indicator Date hidden'!AD42="x","x",$AC$2-'Indicator Date hidden'!AD42)</f>
        <v>0</v>
      </c>
      <c r="AD41" s="205">
        <f>IF('Indicator Date hidden'!AE42="x","x",$AD$2-'Indicator Date hidden'!AE42)</f>
        <v>0</v>
      </c>
      <c r="AE41" s="205">
        <f>IF('Indicator Date hidden'!AF42="x","x",$AE$2-'Indicator Date hidden'!AF42)</f>
        <v>0</v>
      </c>
      <c r="AF41" s="205">
        <f>IF('Indicator Date hidden'!AG42="x","x",$AF$2-'Indicator Date hidden'!AG42)</f>
        <v>1</v>
      </c>
      <c r="AG41" s="205">
        <f>IF('Indicator Date hidden'!AH42="x","x",$AG$2-'Indicator Date hidden'!AH42)</f>
        <v>0</v>
      </c>
      <c r="AH41" s="205">
        <f>IF('Indicator Date hidden'!AI42="x","x",$AH$2-'Indicator Date hidden'!AI42)</f>
        <v>0</v>
      </c>
      <c r="AI41" s="205">
        <f>IF('Indicator Date hidden'!AJ42="x","x",$AI$2-'Indicator Date hidden'!AJ42)</f>
        <v>0</v>
      </c>
      <c r="AJ41" s="205">
        <f>IF('Indicator Date hidden'!AK42="x","x",$AJ$2-'Indicator Date hidden'!AK42)</f>
        <v>1</v>
      </c>
      <c r="AK41" s="205">
        <f>IF('Indicator Date hidden'!AL42="x","x",$AK$2-'Indicator Date hidden'!AL42)</f>
        <v>0</v>
      </c>
      <c r="AL41" s="205">
        <f>IF('Indicator Date hidden'!AM42="x","x",$AL$2-'Indicator Date hidden'!AM42)</f>
        <v>0</v>
      </c>
      <c r="AM41" s="205">
        <f>IF('Indicator Date hidden'!AN42="x","x",$AM$2-'Indicator Date hidden'!AN42)</f>
        <v>0</v>
      </c>
      <c r="AN41" s="205">
        <f>IF('Indicator Date hidden'!AO42="x","x",$AN$2-'Indicator Date hidden'!AO42)</f>
        <v>0</v>
      </c>
      <c r="AO41" s="205" t="str">
        <f>IF('Indicator Date hidden'!AP42="x","x",$AO$2-'Indicator Date hidden'!AP42)</f>
        <v>x</v>
      </c>
      <c r="AP41" s="205" t="str">
        <f>IF('Indicator Date hidden'!AQ42="x","x",$AP$2-'Indicator Date hidden'!AQ42)</f>
        <v>x</v>
      </c>
      <c r="AQ41" s="205">
        <f>IF('Indicator Date hidden'!AR42="x","x",$AQ$2-'Indicator Date hidden'!AR42)</f>
        <v>0</v>
      </c>
      <c r="AR41" s="205">
        <f>IF('Indicator Date hidden'!AS42="x","x",$AR$2-'Indicator Date hidden'!AS42)</f>
        <v>0</v>
      </c>
      <c r="AS41" s="205">
        <f>IF('Indicator Date hidden'!AT42="x","x",$AS$2-'Indicator Date hidden'!AT42)</f>
        <v>0</v>
      </c>
      <c r="AT41" s="205">
        <f>IF('Indicator Date hidden'!AU42="x","x",$AT$2-'Indicator Date hidden'!AU42)</f>
        <v>0</v>
      </c>
      <c r="AU41" s="205">
        <f>IF('Indicator Date hidden'!AV42="x","x",$AU$2-'Indicator Date hidden'!AV42)</f>
        <v>2</v>
      </c>
      <c r="AV41" s="205">
        <f>IF('Indicator Date hidden'!AW42="x","x",$AV$2-'Indicator Date hidden'!AW42)</f>
        <v>0</v>
      </c>
      <c r="AW41" s="205">
        <f>IF('Indicator Date hidden'!AX42="x","x",$AW$2-'Indicator Date hidden'!AX42)</f>
        <v>0</v>
      </c>
      <c r="AX41" s="205">
        <f>IF('Indicator Date hidden'!AY42="x","x",$AX$2-'Indicator Date hidden'!AY42)</f>
        <v>0</v>
      </c>
      <c r="AY41" s="205">
        <f>IF('Indicator Date hidden'!AZ42="x","x",$AY$2-'Indicator Date hidden'!AZ42)</f>
        <v>0</v>
      </c>
      <c r="AZ41" s="205">
        <f>IF('Indicator Date hidden'!BA42="x","x",$AZ$2-'Indicator Date hidden'!BA42)</f>
        <v>0</v>
      </c>
      <c r="BA41">
        <f t="shared" si="5"/>
        <v>5</v>
      </c>
      <c r="BB41" s="21">
        <f t="shared" si="6"/>
        <v>0.10416666666666667</v>
      </c>
      <c r="BC41">
        <f t="shared" si="7"/>
        <v>4</v>
      </c>
      <c r="BD41" s="21">
        <f t="shared" si="8"/>
        <v>0.3673998351780916</v>
      </c>
      <c r="BE41" s="274">
        <f t="shared" si="9"/>
        <v>0</v>
      </c>
    </row>
    <row r="42" spans="1:57" x14ac:dyDescent="0.25">
      <c r="A42" t="s">
        <v>7010</v>
      </c>
      <c r="B42" s="205">
        <f>IF('Indicator Date hidden'!C43="x","x",$B$2-'Indicator Date hidden'!C43)</f>
        <v>0</v>
      </c>
      <c r="C42" s="205">
        <f>IF('Indicator Date hidden'!D43="x","x",$C$2-'Indicator Date hidden'!D43)</f>
        <v>0</v>
      </c>
      <c r="D42" s="205">
        <f>IF('Indicator Date hidden'!E43="x","x",$D$2-'Indicator Date hidden'!E43)</f>
        <v>0</v>
      </c>
      <c r="E42" s="205">
        <f>IF('Indicator Date hidden'!F43="x","x",$E$2-'Indicator Date hidden'!F43)</f>
        <v>0</v>
      </c>
      <c r="F42" s="205">
        <f>IF('Indicator Date hidden'!G43="x","x",$F$2-'Indicator Date hidden'!G43)</f>
        <v>0</v>
      </c>
      <c r="G42" s="205">
        <f>IF('Indicator Date hidden'!H43="x","x",$G$2-'Indicator Date hidden'!H43)</f>
        <v>0</v>
      </c>
      <c r="H42" s="205">
        <f>IF('Indicator Date hidden'!I43="x","x",$H$2-'Indicator Date hidden'!I43)</f>
        <v>0</v>
      </c>
      <c r="I42" s="205">
        <f>IF('Indicator Date hidden'!J43="x","x",$I$2-'Indicator Date hidden'!J43)</f>
        <v>0</v>
      </c>
      <c r="J42" s="205">
        <f>IF('Indicator Date hidden'!K43="x","x",$J$2-'Indicator Date hidden'!K43)</f>
        <v>0</v>
      </c>
      <c r="K42" s="205">
        <f>IF('Indicator Date hidden'!L43="x","x",$K$2-'Indicator Date hidden'!L43)</f>
        <v>0</v>
      </c>
      <c r="L42" s="205">
        <f>IF('Indicator Date hidden'!M43="x","x",$L$2-'Indicator Date hidden'!M43)</f>
        <v>0</v>
      </c>
      <c r="M42" s="205">
        <f>IF('Indicator Date hidden'!N43="x","x",$M$2-'Indicator Date hidden'!N43)</f>
        <v>0</v>
      </c>
      <c r="N42" s="205">
        <f>IF('Indicator Date hidden'!O43="x","x",$N$2-'Indicator Date hidden'!O43)</f>
        <v>0</v>
      </c>
      <c r="O42" s="205">
        <f>IF('Indicator Date hidden'!P43="x","x",$O$2-'Indicator Date hidden'!P43)</f>
        <v>0</v>
      </c>
      <c r="P42" s="205">
        <f>IF('Indicator Date hidden'!Q43="x","x",$P$2-'Indicator Date hidden'!Q43)</f>
        <v>0</v>
      </c>
      <c r="Q42" s="205" t="str">
        <f>IF('Indicator Date hidden'!R43="x","x",$Q$2-'Indicator Date hidden'!R43)</f>
        <v>x</v>
      </c>
      <c r="R42" s="205">
        <f>IF('Indicator Date hidden'!S43="x","x",$R$2-'Indicator Date hidden'!S43)</f>
        <v>0</v>
      </c>
      <c r="S42" s="205">
        <f>IF('Indicator Date hidden'!T43="x","x",$S$2-'Indicator Date hidden'!T43)</f>
        <v>0</v>
      </c>
      <c r="T42" s="205">
        <f>IF('Indicator Date hidden'!U43="x","x",$T$2-'Indicator Date hidden'!U43)</f>
        <v>0</v>
      </c>
      <c r="U42" s="205">
        <f>IF('Indicator Date hidden'!V43="x","x",$U$2-'Indicator Date hidden'!V43)</f>
        <v>0</v>
      </c>
      <c r="V42" s="205">
        <f>IF('Indicator Date hidden'!W43="x","x",$V$2-'Indicator Date hidden'!W43)</f>
        <v>0</v>
      </c>
      <c r="W42" s="205">
        <f>IF('Indicator Date hidden'!X43="x","x",$W$2-'Indicator Date hidden'!X43)</f>
        <v>6</v>
      </c>
      <c r="X42" s="205">
        <f>IF('Indicator Date hidden'!Y43="x","x",$X$2-'Indicator Date hidden'!Y43)</f>
        <v>1</v>
      </c>
      <c r="Y42" s="205">
        <f>IF('Indicator Date hidden'!Z43="x","x",$Y$2-'Indicator Date hidden'!Z43)</f>
        <v>0</v>
      </c>
      <c r="Z42" s="205">
        <f>IF('Indicator Date hidden'!AA43="x","x",$Z$2-'Indicator Date hidden'!AA43)</f>
        <v>0</v>
      </c>
      <c r="AA42" s="205">
        <f>IF('Indicator Date hidden'!AB43="x","x",$AA$2-'Indicator Date hidden'!AB43)</f>
        <v>0</v>
      </c>
      <c r="AB42" s="205">
        <f>IF('Indicator Date hidden'!AC43="x","x",$AB$2-'Indicator Date hidden'!AC43)</f>
        <v>0</v>
      </c>
      <c r="AC42" s="205">
        <f>IF('Indicator Date hidden'!AD43="x","x",$AC$2-'Indicator Date hidden'!AD43)</f>
        <v>0</v>
      </c>
      <c r="AD42" s="205">
        <f>IF('Indicator Date hidden'!AE43="x","x",$AD$2-'Indicator Date hidden'!AE43)</f>
        <v>0</v>
      </c>
      <c r="AE42" s="205">
        <f>IF('Indicator Date hidden'!AF43="x","x",$AE$2-'Indicator Date hidden'!AF43)</f>
        <v>0</v>
      </c>
      <c r="AF42" s="205">
        <f>IF('Indicator Date hidden'!AG43="x","x",$AF$2-'Indicator Date hidden'!AG43)</f>
        <v>0</v>
      </c>
      <c r="AG42" s="205">
        <f>IF('Indicator Date hidden'!AH43="x","x",$AG$2-'Indicator Date hidden'!AH43)</f>
        <v>0</v>
      </c>
      <c r="AH42" s="205">
        <f>IF('Indicator Date hidden'!AI43="x","x",$AH$2-'Indicator Date hidden'!AI43)</f>
        <v>0</v>
      </c>
      <c r="AI42" s="205">
        <f>IF('Indicator Date hidden'!AJ43="x","x",$AI$2-'Indicator Date hidden'!AJ43)</f>
        <v>0</v>
      </c>
      <c r="AJ42" s="205" t="str">
        <f>IF('Indicator Date hidden'!AK43="x","x",$AJ$2-'Indicator Date hidden'!AK43)</f>
        <v>x</v>
      </c>
      <c r="AK42" s="205">
        <f>IF('Indicator Date hidden'!AL43="x","x",$AK$2-'Indicator Date hidden'!AL43)</f>
        <v>1</v>
      </c>
      <c r="AL42" s="205">
        <f>IF('Indicator Date hidden'!AM43="x","x",$AL$2-'Indicator Date hidden'!AM43)</f>
        <v>0</v>
      </c>
      <c r="AM42" s="205">
        <f>IF('Indicator Date hidden'!AN43="x","x",$AM$2-'Indicator Date hidden'!AN43)</f>
        <v>0</v>
      </c>
      <c r="AN42" s="205">
        <f>IF('Indicator Date hidden'!AO43="x","x",$AN$2-'Indicator Date hidden'!AO43)</f>
        <v>0</v>
      </c>
      <c r="AO42" s="205">
        <f>IF('Indicator Date hidden'!AP43="x","x",$AO$2-'Indicator Date hidden'!AP43)</f>
        <v>0</v>
      </c>
      <c r="AP42" s="205">
        <f>IF('Indicator Date hidden'!AQ43="x","x",$AP$2-'Indicator Date hidden'!AQ43)</f>
        <v>0</v>
      </c>
      <c r="AQ42" s="205">
        <f>IF('Indicator Date hidden'!AR43="x","x",$AQ$2-'Indicator Date hidden'!AR43)</f>
        <v>4</v>
      </c>
      <c r="AR42" s="205">
        <f>IF('Indicator Date hidden'!AS43="x","x",$AR$2-'Indicator Date hidden'!AS43)</f>
        <v>0</v>
      </c>
      <c r="AS42" s="205">
        <f>IF('Indicator Date hidden'!AT43="x","x",$AS$2-'Indicator Date hidden'!AT43)</f>
        <v>0</v>
      </c>
      <c r="AT42" s="205">
        <f>IF('Indicator Date hidden'!AU43="x","x",$AT$2-'Indicator Date hidden'!AU43)</f>
        <v>0</v>
      </c>
      <c r="AU42" s="205">
        <f>IF('Indicator Date hidden'!AV43="x","x",$AU$2-'Indicator Date hidden'!AV43)</f>
        <v>3</v>
      </c>
      <c r="AV42" s="205">
        <f>IF('Indicator Date hidden'!AW43="x","x",$AV$2-'Indicator Date hidden'!AW43)</f>
        <v>0</v>
      </c>
      <c r="AW42" s="205">
        <f>IF('Indicator Date hidden'!AX43="x","x",$AW$2-'Indicator Date hidden'!AX43)</f>
        <v>0</v>
      </c>
      <c r="AX42" s="205">
        <f>IF('Indicator Date hidden'!AY43="x","x",$AX$2-'Indicator Date hidden'!AY43)</f>
        <v>0</v>
      </c>
      <c r="AY42" s="205">
        <f>IF('Indicator Date hidden'!AZ43="x","x",$AY$2-'Indicator Date hidden'!AZ43)</f>
        <v>0</v>
      </c>
      <c r="AZ42" s="205">
        <f>IF('Indicator Date hidden'!BA43="x","x",$AZ$2-'Indicator Date hidden'!BA43)</f>
        <v>0</v>
      </c>
      <c r="BA42">
        <f t="shared" si="5"/>
        <v>15</v>
      </c>
      <c r="BB42" s="21">
        <f t="shared" si="6"/>
        <v>0.30612244897959184</v>
      </c>
      <c r="BC42">
        <f t="shared" si="7"/>
        <v>5</v>
      </c>
      <c r="BD42" s="21">
        <f t="shared" si="8"/>
        <v>1.0917890510281842</v>
      </c>
      <c r="BE42" s="274">
        <f t="shared" si="9"/>
        <v>0</v>
      </c>
    </row>
    <row r="43" spans="1:57" x14ac:dyDescent="0.25">
      <c r="A43" t="s">
        <v>7001</v>
      </c>
      <c r="B43" s="205">
        <f>IF('Indicator Date hidden'!C44="x","x",$B$2-'Indicator Date hidden'!C44)</f>
        <v>0</v>
      </c>
      <c r="C43" s="205">
        <f>IF('Indicator Date hidden'!D44="x","x",$C$2-'Indicator Date hidden'!D44)</f>
        <v>0</v>
      </c>
      <c r="D43" s="205">
        <f>IF('Indicator Date hidden'!E44="x","x",$D$2-'Indicator Date hidden'!E44)</f>
        <v>0</v>
      </c>
      <c r="E43" s="205">
        <f>IF('Indicator Date hidden'!F44="x","x",$E$2-'Indicator Date hidden'!F44)</f>
        <v>0</v>
      </c>
      <c r="F43" s="205">
        <f>IF('Indicator Date hidden'!G44="x","x",$F$2-'Indicator Date hidden'!G44)</f>
        <v>0</v>
      </c>
      <c r="G43" s="205">
        <f>IF('Indicator Date hidden'!H44="x","x",$G$2-'Indicator Date hidden'!H44)</f>
        <v>0</v>
      </c>
      <c r="H43" s="205">
        <f>IF('Indicator Date hidden'!I44="x","x",$H$2-'Indicator Date hidden'!I44)</f>
        <v>0</v>
      </c>
      <c r="I43" s="205">
        <f>IF('Indicator Date hidden'!J44="x","x",$I$2-'Indicator Date hidden'!J44)</f>
        <v>0</v>
      </c>
      <c r="J43" s="205">
        <f>IF('Indicator Date hidden'!K44="x","x",$J$2-'Indicator Date hidden'!K44)</f>
        <v>0</v>
      </c>
      <c r="K43" s="205">
        <f>IF('Indicator Date hidden'!L44="x","x",$K$2-'Indicator Date hidden'!L44)</f>
        <v>0</v>
      </c>
      <c r="L43" s="205">
        <f>IF('Indicator Date hidden'!M44="x","x",$L$2-'Indicator Date hidden'!M44)</f>
        <v>0</v>
      </c>
      <c r="M43" s="205">
        <f>IF('Indicator Date hidden'!N44="x","x",$M$2-'Indicator Date hidden'!N44)</f>
        <v>0</v>
      </c>
      <c r="N43" s="205">
        <f>IF('Indicator Date hidden'!O44="x","x",$N$2-'Indicator Date hidden'!O44)</f>
        <v>0</v>
      </c>
      <c r="O43" s="205">
        <f>IF('Indicator Date hidden'!P44="x","x",$O$2-'Indicator Date hidden'!P44)</f>
        <v>0</v>
      </c>
      <c r="P43" s="205">
        <f>IF('Indicator Date hidden'!Q44="x","x",$P$2-'Indicator Date hidden'!Q44)</f>
        <v>0</v>
      </c>
      <c r="Q43" s="205">
        <f>IF('Indicator Date hidden'!R44="x","x",$Q$2-'Indicator Date hidden'!R44)</f>
        <v>2</v>
      </c>
      <c r="R43" s="205">
        <f>IF('Indicator Date hidden'!S44="x","x",$R$2-'Indicator Date hidden'!S44)</f>
        <v>0</v>
      </c>
      <c r="S43" s="205">
        <f>IF('Indicator Date hidden'!T44="x","x",$S$2-'Indicator Date hidden'!T44)</f>
        <v>0</v>
      </c>
      <c r="T43" s="205">
        <f>IF('Indicator Date hidden'!U44="x","x",$T$2-'Indicator Date hidden'!U44)</f>
        <v>0</v>
      </c>
      <c r="U43" s="205">
        <f>IF('Indicator Date hidden'!V44="x","x",$U$2-'Indicator Date hidden'!V44)</f>
        <v>0</v>
      </c>
      <c r="V43" s="205">
        <f>IF('Indicator Date hidden'!W44="x","x",$V$2-'Indicator Date hidden'!W44)</f>
        <v>0</v>
      </c>
      <c r="W43" s="205">
        <f>IF('Indicator Date hidden'!X44="x","x",$W$2-'Indicator Date hidden'!X44)</f>
        <v>2</v>
      </c>
      <c r="X43" s="205">
        <f>IF('Indicator Date hidden'!Y44="x","x",$X$2-'Indicator Date hidden'!Y44)</f>
        <v>4</v>
      </c>
      <c r="Y43" s="205">
        <f>IF('Indicator Date hidden'!Z44="x","x",$Y$2-'Indicator Date hidden'!Z44)</f>
        <v>0</v>
      </c>
      <c r="Z43" s="205">
        <f>IF('Indicator Date hidden'!AA44="x","x",$Z$2-'Indicator Date hidden'!AA44)</f>
        <v>0</v>
      </c>
      <c r="AA43" s="205">
        <f>IF('Indicator Date hidden'!AB44="x","x",$AA$2-'Indicator Date hidden'!AB44)</f>
        <v>0</v>
      </c>
      <c r="AB43" s="205">
        <f>IF('Indicator Date hidden'!AC44="x","x",$AB$2-'Indicator Date hidden'!AC44)</f>
        <v>0</v>
      </c>
      <c r="AC43" s="205">
        <f>IF('Indicator Date hidden'!AD44="x","x",$AC$2-'Indicator Date hidden'!AD44)</f>
        <v>0</v>
      </c>
      <c r="AD43" s="205">
        <f>IF('Indicator Date hidden'!AE44="x","x",$AD$2-'Indicator Date hidden'!AE44)</f>
        <v>0</v>
      </c>
      <c r="AE43" s="205">
        <f>IF('Indicator Date hidden'!AF44="x","x",$AE$2-'Indicator Date hidden'!AF44)</f>
        <v>0</v>
      </c>
      <c r="AF43" s="205">
        <f>IF('Indicator Date hidden'!AG44="x","x",$AF$2-'Indicator Date hidden'!AG44)</f>
        <v>5</v>
      </c>
      <c r="AG43" s="205">
        <f>IF('Indicator Date hidden'!AH44="x","x",$AG$2-'Indicator Date hidden'!AH44)</f>
        <v>0</v>
      </c>
      <c r="AH43" s="205">
        <f>IF('Indicator Date hidden'!AI44="x","x",$AH$2-'Indicator Date hidden'!AI44)</f>
        <v>0</v>
      </c>
      <c r="AI43" s="205">
        <f>IF('Indicator Date hidden'!AJ44="x","x",$AI$2-'Indicator Date hidden'!AJ44)</f>
        <v>0</v>
      </c>
      <c r="AJ43" s="205">
        <f>IF('Indicator Date hidden'!AK44="x","x",$AJ$2-'Indicator Date hidden'!AK44)</f>
        <v>1</v>
      </c>
      <c r="AK43" s="205">
        <f>IF('Indicator Date hidden'!AL44="x","x",$AK$2-'Indicator Date hidden'!AL44)</f>
        <v>1</v>
      </c>
      <c r="AL43" s="205">
        <f>IF('Indicator Date hidden'!AM44="x","x",$AL$2-'Indicator Date hidden'!AM44)</f>
        <v>0</v>
      </c>
      <c r="AM43" s="205">
        <f>IF('Indicator Date hidden'!AN44="x","x",$AM$2-'Indicator Date hidden'!AN44)</f>
        <v>0</v>
      </c>
      <c r="AN43" s="205">
        <f>IF('Indicator Date hidden'!AO44="x","x",$AN$2-'Indicator Date hidden'!AO44)</f>
        <v>0</v>
      </c>
      <c r="AO43" s="205">
        <f>IF('Indicator Date hidden'!AP44="x","x",$AO$2-'Indicator Date hidden'!AP44)</f>
        <v>0</v>
      </c>
      <c r="AP43" s="205">
        <f>IF('Indicator Date hidden'!AQ44="x","x",$AP$2-'Indicator Date hidden'!AQ44)</f>
        <v>0</v>
      </c>
      <c r="AQ43" s="205">
        <f>IF('Indicator Date hidden'!AR44="x","x",$AQ$2-'Indicator Date hidden'!AR44)</f>
        <v>0</v>
      </c>
      <c r="AR43" s="205">
        <f>IF('Indicator Date hidden'!AS44="x","x",$AR$2-'Indicator Date hidden'!AS44)</f>
        <v>0</v>
      </c>
      <c r="AS43" s="205">
        <f>IF('Indicator Date hidden'!AT44="x","x",$AS$2-'Indicator Date hidden'!AT44)</f>
        <v>0</v>
      </c>
      <c r="AT43" s="205">
        <f>IF('Indicator Date hidden'!AU44="x","x",$AT$2-'Indicator Date hidden'!AU44)</f>
        <v>0</v>
      </c>
      <c r="AU43" s="205">
        <f>IF('Indicator Date hidden'!AV44="x","x",$AU$2-'Indicator Date hidden'!AV44)</f>
        <v>2</v>
      </c>
      <c r="AV43" s="205">
        <f>IF('Indicator Date hidden'!AW44="x","x",$AV$2-'Indicator Date hidden'!AW44)</f>
        <v>0</v>
      </c>
      <c r="AW43" s="205">
        <f>IF('Indicator Date hidden'!AX44="x","x",$AW$2-'Indicator Date hidden'!AX44)</f>
        <v>0</v>
      </c>
      <c r="AX43" s="205">
        <f>IF('Indicator Date hidden'!AY44="x","x",$AX$2-'Indicator Date hidden'!AY44)</f>
        <v>0</v>
      </c>
      <c r="AY43" s="205">
        <f>IF('Indicator Date hidden'!AZ44="x","x",$AY$2-'Indicator Date hidden'!AZ44)</f>
        <v>0</v>
      </c>
      <c r="AZ43" s="205">
        <f>IF('Indicator Date hidden'!BA44="x","x",$AZ$2-'Indicator Date hidden'!BA44)</f>
        <v>0</v>
      </c>
      <c r="BA43">
        <f t="shared" si="5"/>
        <v>17</v>
      </c>
      <c r="BB43" s="21">
        <f t="shared" si="6"/>
        <v>0.33333333333333331</v>
      </c>
      <c r="BC43">
        <f t="shared" si="7"/>
        <v>7</v>
      </c>
      <c r="BD43" s="21">
        <f t="shared" si="8"/>
        <v>0.98352440815564335</v>
      </c>
      <c r="BE43" s="274">
        <f t="shared" si="9"/>
        <v>0</v>
      </c>
    </row>
    <row r="44" spans="1:57" x14ac:dyDescent="0.25">
      <c r="A44" t="s">
        <v>7066</v>
      </c>
      <c r="B44" s="205">
        <f>IF('Indicator Date hidden'!C45="x","x",$B$2-'Indicator Date hidden'!C45)</f>
        <v>0</v>
      </c>
      <c r="C44" s="205">
        <f>IF('Indicator Date hidden'!D45="x","x",$C$2-'Indicator Date hidden'!D45)</f>
        <v>0</v>
      </c>
      <c r="D44" s="205">
        <f>IF('Indicator Date hidden'!E45="x","x",$D$2-'Indicator Date hidden'!E45)</f>
        <v>0</v>
      </c>
      <c r="E44" s="205">
        <f>IF('Indicator Date hidden'!F45="x","x",$E$2-'Indicator Date hidden'!F45)</f>
        <v>0</v>
      </c>
      <c r="F44" s="205">
        <f>IF('Indicator Date hidden'!G45="x","x",$F$2-'Indicator Date hidden'!G45)</f>
        <v>0</v>
      </c>
      <c r="G44" s="205">
        <f>IF('Indicator Date hidden'!H45="x","x",$G$2-'Indicator Date hidden'!H45)</f>
        <v>0</v>
      </c>
      <c r="H44" s="205">
        <f>IF('Indicator Date hidden'!I45="x","x",$H$2-'Indicator Date hidden'!I45)</f>
        <v>0</v>
      </c>
      <c r="I44" s="205">
        <f>IF('Indicator Date hidden'!J45="x","x",$I$2-'Indicator Date hidden'!J45)</f>
        <v>0</v>
      </c>
      <c r="J44" s="205">
        <f>IF('Indicator Date hidden'!K45="x","x",$J$2-'Indicator Date hidden'!K45)</f>
        <v>0</v>
      </c>
      <c r="K44" s="205">
        <f>IF('Indicator Date hidden'!L45="x","x",$K$2-'Indicator Date hidden'!L45)</f>
        <v>0</v>
      </c>
      <c r="L44" s="205">
        <f>IF('Indicator Date hidden'!M45="x","x",$L$2-'Indicator Date hidden'!M45)</f>
        <v>0</v>
      </c>
      <c r="M44" s="205">
        <f>IF('Indicator Date hidden'!N45="x","x",$M$2-'Indicator Date hidden'!N45)</f>
        <v>0</v>
      </c>
      <c r="N44" s="205">
        <f>IF('Indicator Date hidden'!O45="x","x",$N$2-'Indicator Date hidden'!O45)</f>
        <v>0</v>
      </c>
      <c r="O44" s="205">
        <f>IF('Indicator Date hidden'!P45="x","x",$O$2-'Indicator Date hidden'!P45)</f>
        <v>0</v>
      </c>
      <c r="P44" s="205">
        <f>IF('Indicator Date hidden'!Q45="x","x",$P$2-'Indicator Date hidden'!Q45)</f>
        <v>0</v>
      </c>
      <c r="Q44" s="205" t="str">
        <f>IF('Indicator Date hidden'!R45="x","x",$Q$2-'Indicator Date hidden'!R45)</f>
        <v>x</v>
      </c>
      <c r="R44" s="205">
        <f>IF('Indicator Date hidden'!S45="x","x",$R$2-'Indicator Date hidden'!S45)</f>
        <v>0</v>
      </c>
      <c r="S44" s="205">
        <f>IF('Indicator Date hidden'!T45="x","x",$S$2-'Indicator Date hidden'!T45)</f>
        <v>0</v>
      </c>
      <c r="T44" s="205">
        <f>IF('Indicator Date hidden'!U45="x","x",$T$2-'Indicator Date hidden'!U45)</f>
        <v>0</v>
      </c>
      <c r="U44" s="205" t="str">
        <f>IF('Indicator Date hidden'!V45="x","x",$U$2-'Indicator Date hidden'!V45)</f>
        <v>x</v>
      </c>
      <c r="V44" s="205">
        <f>IF('Indicator Date hidden'!W45="x","x",$V$2-'Indicator Date hidden'!W45)</f>
        <v>0</v>
      </c>
      <c r="W44" s="205" t="str">
        <f>IF('Indicator Date hidden'!X45="x","x",$W$2-'Indicator Date hidden'!X45)</f>
        <v>x</v>
      </c>
      <c r="X44" s="205">
        <f>IF('Indicator Date hidden'!Y45="x","x",$X$2-'Indicator Date hidden'!Y45)</f>
        <v>2</v>
      </c>
      <c r="Y44" s="205">
        <f>IF('Indicator Date hidden'!Z45="x","x",$Y$2-'Indicator Date hidden'!Z45)</f>
        <v>0</v>
      </c>
      <c r="Z44" s="205">
        <f>IF('Indicator Date hidden'!AA45="x","x",$Z$2-'Indicator Date hidden'!AA45)</f>
        <v>0</v>
      </c>
      <c r="AA44" s="205" t="str">
        <f>IF('Indicator Date hidden'!AB45="x","x",$AA$2-'Indicator Date hidden'!AB45)</f>
        <v>x</v>
      </c>
      <c r="AB44" s="205">
        <f>IF('Indicator Date hidden'!AC45="x","x",$AB$2-'Indicator Date hidden'!AC45)</f>
        <v>0</v>
      </c>
      <c r="AC44" s="205">
        <f>IF('Indicator Date hidden'!AD45="x","x",$AC$2-'Indicator Date hidden'!AD45)</f>
        <v>0</v>
      </c>
      <c r="AD44" s="205" t="str">
        <f>IF('Indicator Date hidden'!AE45="x","x",$AD$2-'Indicator Date hidden'!AE45)</f>
        <v>x</v>
      </c>
      <c r="AE44" s="205">
        <f>IF('Indicator Date hidden'!AF45="x","x",$AE$2-'Indicator Date hidden'!AF45)</f>
        <v>0</v>
      </c>
      <c r="AF44" s="205">
        <f>IF('Indicator Date hidden'!AG45="x","x",$AF$2-'Indicator Date hidden'!AG45)</f>
        <v>2</v>
      </c>
      <c r="AG44" s="205">
        <f>IF('Indicator Date hidden'!AH45="x","x",$AG$2-'Indicator Date hidden'!AH45)</f>
        <v>0</v>
      </c>
      <c r="AH44" s="205">
        <f>IF('Indicator Date hidden'!AI45="x","x",$AH$2-'Indicator Date hidden'!AI45)</f>
        <v>0</v>
      </c>
      <c r="AI44" s="205">
        <f>IF('Indicator Date hidden'!AJ45="x","x",$AI$2-'Indicator Date hidden'!AJ45)</f>
        <v>0</v>
      </c>
      <c r="AJ44" s="205" t="str">
        <f>IF('Indicator Date hidden'!AK45="x","x",$AJ$2-'Indicator Date hidden'!AK45)</f>
        <v>x</v>
      </c>
      <c r="AK44" s="205">
        <f>IF('Indicator Date hidden'!AL45="x","x",$AK$2-'Indicator Date hidden'!AL45)</f>
        <v>1</v>
      </c>
      <c r="AL44" s="205">
        <f>IF('Indicator Date hidden'!AM45="x","x",$AL$2-'Indicator Date hidden'!AM45)</f>
        <v>0</v>
      </c>
      <c r="AM44" s="205">
        <f>IF('Indicator Date hidden'!AN45="x","x",$AM$2-'Indicator Date hidden'!AN45)</f>
        <v>0</v>
      </c>
      <c r="AN44" s="205">
        <f>IF('Indicator Date hidden'!AO45="x","x",$AN$2-'Indicator Date hidden'!AO45)</f>
        <v>0</v>
      </c>
      <c r="AO44" s="205">
        <f>IF('Indicator Date hidden'!AP45="x","x",$AO$2-'Indicator Date hidden'!AP45)</f>
        <v>0</v>
      </c>
      <c r="AP44" s="205">
        <f>IF('Indicator Date hidden'!AQ45="x","x",$AP$2-'Indicator Date hidden'!AQ45)</f>
        <v>0</v>
      </c>
      <c r="AQ44" s="205">
        <f>IF('Indicator Date hidden'!AR45="x","x",$AQ$2-'Indicator Date hidden'!AR45)</f>
        <v>0</v>
      </c>
      <c r="AR44" s="205">
        <f>IF('Indicator Date hidden'!AS45="x","x",$AR$2-'Indicator Date hidden'!AS45)</f>
        <v>0</v>
      </c>
      <c r="AS44" s="205">
        <f>IF('Indicator Date hidden'!AT45="x","x",$AS$2-'Indicator Date hidden'!AT45)</f>
        <v>0</v>
      </c>
      <c r="AT44" s="205">
        <f>IF('Indicator Date hidden'!AU45="x","x",$AT$2-'Indicator Date hidden'!AU45)</f>
        <v>0</v>
      </c>
      <c r="AU44" s="205">
        <f>IF('Indicator Date hidden'!AV45="x","x",$AU$2-'Indicator Date hidden'!AV45)</f>
        <v>3</v>
      </c>
      <c r="AV44" s="205">
        <f>IF('Indicator Date hidden'!AW45="x","x",$AV$2-'Indicator Date hidden'!AW45)</f>
        <v>0</v>
      </c>
      <c r="AW44" s="205">
        <f>IF('Indicator Date hidden'!AX45="x","x",$AW$2-'Indicator Date hidden'!AX45)</f>
        <v>0</v>
      </c>
      <c r="AX44" s="205">
        <f>IF('Indicator Date hidden'!AY45="x","x",$AX$2-'Indicator Date hidden'!AY45)</f>
        <v>0</v>
      </c>
      <c r="AY44" s="205">
        <f>IF('Indicator Date hidden'!AZ45="x","x",$AY$2-'Indicator Date hidden'!AZ45)</f>
        <v>0</v>
      </c>
      <c r="AZ44" s="205">
        <f>IF('Indicator Date hidden'!BA45="x","x",$AZ$2-'Indicator Date hidden'!BA45)</f>
        <v>0</v>
      </c>
      <c r="BA44">
        <f t="shared" si="5"/>
        <v>8</v>
      </c>
      <c r="BB44" s="21">
        <f t="shared" si="6"/>
        <v>0.17777777777777778</v>
      </c>
      <c r="BC44">
        <f t="shared" si="7"/>
        <v>4</v>
      </c>
      <c r="BD44" s="21">
        <f t="shared" si="8"/>
        <v>0.60695556816656282</v>
      </c>
      <c r="BE44" s="274">
        <f t="shared" si="9"/>
        <v>0</v>
      </c>
    </row>
    <row r="45" spans="1:57" x14ac:dyDescent="0.25">
      <c r="A45" t="s">
        <v>7012</v>
      </c>
      <c r="B45" s="205">
        <f>IF('Indicator Date hidden'!C46="x","x",$B$2-'Indicator Date hidden'!C46)</f>
        <v>0</v>
      </c>
      <c r="C45" s="205">
        <f>IF('Indicator Date hidden'!D46="x","x",$C$2-'Indicator Date hidden'!D46)</f>
        <v>0</v>
      </c>
      <c r="D45" s="205">
        <f>IF('Indicator Date hidden'!E46="x","x",$D$2-'Indicator Date hidden'!E46)</f>
        <v>0</v>
      </c>
      <c r="E45" s="205">
        <f>IF('Indicator Date hidden'!F46="x","x",$E$2-'Indicator Date hidden'!F46)</f>
        <v>0</v>
      </c>
      <c r="F45" s="205">
        <f>IF('Indicator Date hidden'!G46="x","x",$F$2-'Indicator Date hidden'!G46)</f>
        <v>0</v>
      </c>
      <c r="G45" s="205">
        <f>IF('Indicator Date hidden'!H46="x","x",$G$2-'Indicator Date hidden'!H46)</f>
        <v>0</v>
      </c>
      <c r="H45" s="205">
        <f>IF('Indicator Date hidden'!I46="x","x",$H$2-'Indicator Date hidden'!I46)</f>
        <v>0</v>
      </c>
      <c r="I45" s="205">
        <f>IF('Indicator Date hidden'!J46="x","x",$I$2-'Indicator Date hidden'!J46)</f>
        <v>0</v>
      </c>
      <c r="J45" s="205">
        <f>IF('Indicator Date hidden'!K46="x","x",$J$2-'Indicator Date hidden'!K46)</f>
        <v>0</v>
      </c>
      <c r="K45" s="205">
        <f>IF('Indicator Date hidden'!L46="x","x",$K$2-'Indicator Date hidden'!L46)</f>
        <v>0</v>
      </c>
      <c r="L45" s="205">
        <f>IF('Indicator Date hidden'!M46="x","x",$L$2-'Indicator Date hidden'!M46)</f>
        <v>0</v>
      </c>
      <c r="M45" s="205">
        <f>IF('Indicator Date hidden'!N46="x","x",$M$2-'Indicator Date hidden'!N46)</f>
        <v>0</v>
      </c>
      <c r="N45" s="205">
        <f>IF('Indicator Date hidden'!O46="x","x",$N$2-'Indicator Date hidden'!O46)</f>
        <v>0</v>
      </c>
      <c r="O45" s="205">
        <f>IF('Indicator Date hidden'!P46="x","x",$O$2-'Indicator Date hidden'!P46)</f>
        <v>0</v>
      </c>
      <c r="P45" s="205">
        <f>IF('Indicator Date hidden'!Q46="x","x",$P$2-'Indicator Date hidden'!Q46)</f>
        <v>0</v>
      </c>
      <c r="Q45" s="205" t="str">
        <f>IF('Indicator Date hidden'!R46="x","x",$Q$2-'Indicator Date hidden'!R46)</f>
        <v>x</v>
      </c>
      <c r="R45" s="205">
        <f>IF('Indicator Date hidden'!S46="x","x",$R$2-'Indicator Date hidden'!S46)</f>
        <v>0</v>
      </c>
      <c r="S45" s="205">
        <f>IF('Indicator Date hidden'!T46="x","x",$S$2-'Indicator Date hidden'!T46)</f>
        <v>0</v>
      </c>
      <c r="T45" s="205">
        <f>IF('Indicator Date hidden'!U46="x","x",$T$2-'Indicator Date hidden'!U46)</f>
        <v>0</v>
      </c>
      <c r="U45" s="205" t="str">
        <f>IF('Indicator Date hidden'!V46="x","x",$U$2-'Indicator Date hidden'!V46)</f>
        <v>x</v>
      </c>
      <c r="V45" s="205">
        <f>IF('Indicator Date hidden'!W46="x","x",$V$2-'Indicator Date hidden'!W46)</f>
        <v>0</v>
      </c>
      <c r="W45" s="205" t="str">
        <f>IF('Indicator Date hidden'!X46="x","x",$W$2-'Indicator Date hidden'!X46)</f>
        <v>x</v>
      </c>
      <c r="X45" s="205">
        <f>IF('Indicator Date hidden'!Y46="x","x",$X$2-'Indicator Date hidden'!Y46)</f>
        <v>4</v>
      </c>
      <c r="Y45" s="205">
        <f>IF('Indicator Date hidden'!Z46="x","x",$Y$2-'Indicator Date hidden'!Z46)</f>
        <v>0</v>
      </c>
      <c r="Z45" s="205">
        <f>IF('Indicator Date hidden'!AA46="x","x",$Z$2-'Indicator Date hidden'!AA46)</f>
        <v>0</v>
      </c>
      <c r="AA45" s="205">
        <f>IF('Indicator Date hidden'!AB46="x","x",$AA$2-'Indicator Date hidden'!AB46)</f>
        <v>0</v>
      </c>
      <c r="AB45" s="205">
        <f>IF('Indicator Date hidden'!AC46="x","x",$AB$2-'Indicator Date hidden'!AC46)</f>
        <v>0</v>
      </c>
      <c r="AC45" s="205">
        <f>IF('Indicator Date hidden'!AD46="x","x",$AC$2-'Indicator Date hidden'!AD46)</f>
        <v>0</v>
      </c>
      <c r="AD45" s="205" t="str">
        <f>IF('Indicator Date hidden'!AE46="x","x",$AD$2-'Indicator Date hidden'!AE46)</f>
        <v>x</v>
      </c>
      <c r="AE45" s="205">
        <f>IF('Indicator Date hidden'!AF46="x","x",$AE$2-'Indicator Date hidden'!AF46)</f>
        <v>0</v>
      </c>
      <c r="AF45" s="205" t="str">
        <f>IF('Indicator Date hidden'!AG46="x","x",$AF$2-'Indicator Date hidden'!AG46)</f>
        <v>x</v>
      </c>
      <c r="AG45" s="205">
        <f>IF('Indicator Date hidden'!AH46="x","x",$AG$2-'Indicator Date hidden'!AH46)</f>
        <v>0</v>
      </c>
      <c r="AH45" s="205">
        <f>IF('Indicator Date hidden'!AI46="x","x",$AH$2-'Indicator Date hidden'!AI46)</f>
        <v>0</v>
      </c>
      <c r="AI45" s="205">
        <f>IF('Indicator Date hidden'!AJ46="x","x",$AI$2-'Indicator Date hidden'!AJ46)</f>
        <v>0</v>
      </c>
      <c r="AJ45" s="205" t="str">
        <f>IF('Indicator Date hidden'!AK46="x","x",$AJ$2-'Indicator Date hidden'!AK46)</f>
        <v>x</v>
      </c>
      <c r="AK45" s="205">
        <f>IF('Indicator Date hidden'!AL46="x","x",$AK$2-'Indicator Date hidden'!AL46)</f>
        <v>1</v>
      </c>
      <c r="AL45" s="205">
        <f>IF('Indicator Date hidden'!AM46="x","x",$AL$2-'Indicator Date hidden'!AM46)</f>
        <v>0</v>
      </c>
      <c r="AM45" s="205">
        <f>IF('Indicator Date hidden'!AN46="x","x",$AM$2-'Indicator Date hidden'!AN46)</f>
        <v>0</v>
      </c>
      <c r="AN45" s="205">
        <f>IF('Indicator Date hidden'!AO46="x","x",$AN$2-'Indicator Date hidden'!AO46)</f>
        <v>0</v>
      </c>
      <c r="AO45" s="205" t="str">
        <f>IF('Indicator Date hidden'!AP46="x","x",$AO$2-'Indicator Date hidden'!AP46)</f>
        <v>x</v>
      </c>
      <c r="AP45" s="205" t="str">
        <f>IF('Indicator Date hidden'!AQ46="x","x",$AP$2-'Indicator Date hidden'!AQ46)</f>
        <v>x</v>
      </c>
      <c r="AQ45" s="205">
        <f>IF('Indicator Date hidden'!AR46="x","x",$AQ$2-'Indicator Date hidden'!AR46)</f>
        <v>4</v>
      </c>
      <c r="AR45" s="205">
        <f>IF('Indicator Date hidden'!AS46="x","x",$AR$2-'Indicator Date hidden'!AS46)</f>
        <v>0</v>
      </c>
      <c r="AS45" s="205">
        <f>IF('Indicator Date hidden'!AT46="x","x",$AS$2-'Indicator Date hidden'!AT46)</f>
        <v>0</v>
      </c>
      <c r="AT45" s="205">
        <f>IF('Indicator Date hidden'!AU46="x","x",$AT$2-'Indicator Date hidden'!AU46)</f>
        <v>0</v>
      </c>
      <c r="AU45" s="205">
        <f>IF('Indicator Date hidden'!AV46="x","x",$AU$2-'Indicator Date hidden'!AV46)</f>
        <v>2</v>
      </c>
      <c r="AV45" s="205">
        <f>IF('Indicator Date hidden'!AW46="x","x",$AV$2-'Indicator Date hidden'!AW46)</f>
        <v>0</v>
      </c>
      <c r="AW45" s="205">
        <f>IF('Indicator Date hidden'!AX46="x","x",$AW$2-'Indicator Date hidden'!AX46)</f>
        <v>0</v>
      </c>
      <c r="AX45" s="205">
        <f>IF('Indicator Date hidden'!AY46="x","x",$AX$2-'Indicator Date hidden'!AY46)</f>
        <v>0</v>
      </c>
      <c r="AY45" s="205">
        <f>IF('Indicator Date hidden'!AZ46="x","x",$AY$2-'Indicator Date hidden'!AZ46)</f>
        <v>0</v>
      </c>
      <c r="AZ45" s="205">
        <f>IF('Indicator Date hidden'!BA46="x","x",$AZ$2-'Indicator Date hidden'!BA46)</f>
        <v>0</v>
      </c>
      <c r="BA45">
        <f t="shared" si="5"/>
        <v>11</v>
      </c>
      <c r="BB45" s="21">
        <f t="shared" si="6"/>
        <v>0.2558139534883721</v>
      </c>
      <c r="BC45">
        <f t="shared" si="7"/>
        <v>4</v>
      </c>
      <c r="BD45" s="21">
        <f t="shared" si="8"/>
        <v>0.89164137268282861</v>
      </c>
      <c r="BE45" s="274">
        <f t="shared" si="9"/>
        <v>0</v>
      </c>
    </row>
    <row r="46" spans="1:57" x14ac:dyDescent="0.25">
      <c r="A46" t="s">
        <v>7014</v>
      </c>
      <c r="B46" s="205">
        <f>IF('Indicator Date hidden'!C47="x","x",$B$2-'Indicator Date hidden'!C47)</f>
        <v>0</v>
      </c>
      <c r="C46" s="205">
        <f>IF('Indicator Date hidden'!D47="x","x",$C$2-'Indicator Date hidden'!D47)</f>
        <v>0</v>
      </c>
      <c r="D46" s="205">
        <f>IF('Indicator Date hidden'!E47="x","x",$D$2-'Indicator Date hidden'!E47)</f>
        <v>0</v>
      </c>
      <c r="E46" s="205">
        <f>IF('Indicator Date hidden'!F47="x","x",$E$2-'Indicator Date hidden'!F47)</f>
        <v>0</v>
      </c>
      <c r="F46" s="205">
        <f>IF('Indicator Date hidden'!G47="x","x",$F$2-'Indicator Date hidden'!G47)</f>
        <v>0</v>
      </c>
      <c r="G46" s="205">
        <f>IF('Indicator Date hidden'!H47="x","x",$G$2-'Indicator Date hidden'!H47)</f>
        <v>0</v>
      </c>
      <c r="H46" s="205">
        <f>IF('Indicator Date hidden'!I47="x","x",$H$2-'Indicator Date hidden'!I47)</f>
        <v>0</v>
      </c>
      <c r="I46" s="205">
        <f>IF('Indicator Date hidden'!J47="x","x",$I$2-'Indicator Date hidden'!J47)</f>
        <v>0</v>
      </c>
      <c r="J46" s="205">
        <f>IF('Indicator Date hidden'!K47="x","x",$J$2-'Indicator Date hidden'!K47)</f>
        <v>0</v>
      </c>
      <c r="K46" s="205">
        <f>IF('Indicator Date hidden'!L47="x","x",$K$2-'Indicator Date hidden'!L47)</f>
        <v>0</v>
      </c>
      <c r="L46" s="205">
        <f>IF('Indicator Date hidden'!M47="x","x",$L$2-'Indicator Date hidden'!M47)</f>
        <v>0</v>
      </c>
      <c r="M46" s="205">
        <f>IF('Indicator Date hidden'!N47="x","x",$M$2-'Indicator Date hidden'!N47)</f>
        <v>0</v>
      </c>
      <c r="N46" s="205">
        <f>IF('Indicator Date hidden'!O47="x","x",$N$2-'Indicator Date hidden'!O47)</f>
        <v>0</v>
      </c>
      <c r="O46" s="205">
        <f>IF('Indicator Date hidden'!P47="x","x",$O$2-'Indicator Date hidden'!P47)</f>
        <v>0</v>
      </c>
      <c r="P46" s="205">
        <f>IF('Indicator Date hidden'!Q47="x","x",$P$2-'Indicator Date hidden'!Q47)</f>
        <v>0</v>
      </c>
      <c r="Q46" s="205" t="str">
        <f>IF('Indicator Date hidden'!R47="x","x",$Q$2-'Indicator Date hidden'!R47)</f>
        <v>x</v>
      </c>
      <c r="R46" s="205">
        <f>IF('Indicator Date hidden'!S47="x","x",$R$2-'Indicator Date hidden'!S47)</f>
        <v>0</v>
      </c>
      <c r="S46" s="205">
        <f>IF('Indicator Date hidden'!T47="x","x",$S$2-'Indicator Date hidden'!T47)</f>
        <v>0</v>
      </c>
      <c r="T46" s="205">
        <f>IF('Indicator Date hidden'!U47="x","x",$T$2-'Indicator Date hidden'!U47)</f>
        <v>0</v>
      </c>
      <c r="U46" s="205" t="str">
        <f>IF('Indicator Date hidden'!V47="x","x",$U$2-'Indicator Date hidden'!V47)</f>
        <v>x</v>
      </c>
      <c r="V46" s="205">
        <f>IF('Indicator Date hidden'!W47="x","x",$V$2-'Indicator Date hidden'!W47)</f>
        <v>0</v>
      </c>
      <c r="W46" s="205" t="str">
        <f>IF('Indicator Date hidden'!X47="x","x",$W$2-'Indicator Date hidden'!X47)</f>
        <v>x</v>
      </c>
      <c r="X46" s="205">
        <f>IF('Indicator Date hidden'!Y47="x","x",$X$2-'Indicator Date hidden'!Y47)</f>
        <v>2</v>
      </c>
      <c r="Y46" s="205">
        <f>IF('Indicator Date hidden'!Z47="x","x",$Y$2-'Indicator Date hidden'!Z47)</f>
        <v>0</v>
      </c>
      <c r="Z46" s="205">
        <f>IF('Indicator Date hidden'!AA47="x","x",$Z$2-'Indicator Date hidden'!AA47)</f>
        <v>0</v>
      </c>
      <c r="AA46" s="205">
        <f>IF('Indicator Date hidden'!AB47="x","x",$AA$2-'Indicator Date hidden'!AB47)</f>
        <v>1</v>
      </c>
      <c r="AB46" s="205">
        <f>IF('Indicator Date hidden'!AC47="x","x",$AB$2-'Indicator Date hidden'!AC47)</f>
        <v>0</v>
      </c>
      <c r="AC46" s="205">
        <f>IF('Indicator Date hidden'!AD47="x","x",$AC$2-'Indicator Date hidden'!AD47)</f>
        <v>0</v>
      </c>
      <c r="AD46" s="205" t="str">
        <f>IF('Indicator Date hidden'!AE47="x","x",$AD$2-'Indicator Date hidden'!AE47)</f>
        <v>x</v>
      </c>
      <c r="AE46" s="205">
        <f>IF('Indicator Date hidden'!AF47="x","x",$AE$2-'Indicator Date hidden'!AF47)</f>
        <v>0</v>
      </c>
      <c r="AF46" s="205">
        <f>IF('Indicator Date hidden'!AG47="x","x",$AF$2-'Indicator Date hidden'!AG47)</f>
        <v>1</v>
      </c>
      <c r="AG46" s="205">
        <f>IF('Indicator Date hidden'!AH47="x","x",$AG$2-'Indicator Date hidden'!AH47)</f>
        <v>0</v>
      </c>
      <c r="AH46" s="205">
        <f>IF('Indicator Date hidden'!AI47="x","x",$AH$2-'Indicator Date hidden'!AI47)</f>
        <v>0</v>
      </c>
      <c r="AI46" s="205">
        <f>IF('Indicator Date hidden'!AJ47="x","x",$AI$2-'Indicator Date hidden'!AJ47)</f>
        <v>0</v>
      </c>
      <c r="AJ46" s="205">
        <f>IF('Indicator Date hidden'!AK47="x","x",$AJ$2-'Indicator Date hidden'!AK47)</f>
        <v>1</v>
      </c>
      <c r="AK46" s="205">
        <f>IF('Indicator Date hidden'!AL47="x","x",$AK$2-'Indicator Date hidden'!AL47)</f>
        <v>1</v>
      </c>
      <c r="AL46" s="205">
        <f>IF('Indicator Date hidden'!AM47="x","x",$AL$2-'Indicator Date hidden'!AM47)</f>
        <v>0</v>
      </c>
      <c r="AM46" s="205">
        <f>IF('Indicator Date hidden'!AN47="x","x",$AM$2-'Indicator Date hidden'!AN47)</f>
        <v>0</v>
      </c>
      <c r="AN46" s="205">
        <f>IF('Indicator Date hidden'!AO47="x","x",$AN$2-'Indicator Date hidden'!AO47)</f>
        <v>0</v>
      </c>
      <c r="AO46" s="205">
        <f>IF('Indicator Date hidden'!AP47="x","x",$AO$2-'Indicator Date hidden'!AP47)</f>
        <v>0</v>
      </c>
      <c r="AP46" s="205">
        <f>IF('Indicator Date hidden'!AQ47="x","x",$AP$2-'Indicator Date hidden'!AQ47)</f>
        <v>0</v>
      </c>
      <c r="AQ46" s="205" t="str">
        <f>IF('Indicator Date hidden'!AR47="x","x",$AQ$2-'Indicator Date hidden'!AR47)</f>
        <v>x</v>
      </c>
      <c r="AR46" s="205">
        <f>IF('Indicator Date hidden'!AS47="x","x",$AR$2-'Indicator Date hidden'!AS47)</f>
        <v>0</v>
      </c>
      <c r="AS46" s="205">
        <f>IF('Indicator Date hidden'!AT47="x","x",$AS$2-'Indicator Date hidden'!AT47)</f>
        <v>0</v>
      </c>
      <c r="AT46" s="205">
        <f>IF('Indicator Date hidden'!AU47="x","x",$AT$2-'Indicator Date hidden'!AU47)</f>
        <v>0</v>
      </c>
      <c r="AU46" s="205">
        <f>IF('Indicator Date hidden'!AV47="x","x",$AU$2-'Indicator Date hidden'!AV47)</f>
        <v>3</v>
      </c>
      <c r="AV46" s="205">
        <f>IF('Indicator Date hidden'!AW47="x","x",$AV$2-'Indicator Date hidden'!AW47)</f>
        <v>0</v>
      </c>
      <c r="AW46" s="205">
        <f>IF('Indicator Date hidden'!AX47="x","x",$AW$2-'Indicator Date hidden'!AX47)</f>
        <v>0</v>
      </c>
      <c r="AX46" s="205">
        <f>IF('Indicator Date hidden'!AY47="x","x",$AX$2-'Indicator Date hidden'!AY47)</f>
        <v>0</v>
      </c>
      <c r="AY46" s="205">
        <f>IF('Indicator Date hidden'!AZ47="x","x",$AY$2-'Indicator Date hidden'!AZ47)</f>
        <v>0</v>
      </c>
      <c r="AZ46" s="205">
        <f>IF('Indicator Date hidden'!BA47="x","x",$AZ$2-'Indicator Date hidden'!BA47)</f>
        <v>0</v>
      </c>
      <c r="BA46">
        <f t="shared" si="5"/>
        <v>9</v>
      </c>
      <c r="BB46" s="21">
        <f t="shared" si="6"/>
        <v>0.19565217391304349</v>
      </c>
      <c r="BC46">
        <f t="shared" si="7"/>
        <v>6</v>
      </c>
      <c r="BD46" s="21">
        <f t="shared" si="8"/>
        <v>0.57557401282059684</v>
      </c>
      <c r="BE46" s="274">
        <f t="shared" si="9"/>
        <v>0</v>
      </c>
    </row>
    <row r="47" spans="1:57" x14ac:dyDescent="0.25">
      <c r="A47" t="s">
        <v>7016</v>
      </c>
      <c r="B47" s="205">
        <f>IF('Indicator Date hidden'!C48="x","x",$B$2-'Indicator Date hidden'!C48)</f>
        <v>0</v>
      </c>
      <c r="C47" s="205">
        <f>IF('Indicator Date hidden'!D48="x","x",$C$2-'Indicator Date hidden'!D48)</f>
        <v>0</v>
      </c>
      <c r="D47" s="205">
        <f>IF('Indicator Date hidden'!E48="x","x",$D$2-'Indicator Date hidden'!E48)</f>
        <v>0</v>
      </c>
      <c r="E47" s="205">
        <f>IF('Indicator Date hidden'!F48="x","x",$E$2-'Indicator Date hidden'!F48)</f>
        <v>0</v>
      </c>
      <c r="F47" s="205">
        <f>IF('Indicator Date hidden'!G48="x","x",$F$2-'Indicator Date hidden'!G48)</f>
        <v>0</v>
      </c>
      <c r="G47" s="205">
        <f>IF('Indicator Date hidden'!H48="x","x",$G$2-'Indicator Date hidden'!H48)</f>
        <v>0</v>
      </c>
      <c r="H47" s="205">
        <f>IF('Indicator Date hidden'!I48="x","x",$H$2-'Indicator Date hidden'!I48)</f>
        <v>0</v>
      </c>
      <c r="I47" s="205">
        <f>IF('Indicator Date hidden'!J48="x","x",$I$2-'Indicator Date hidden'!J48)</f>
        <v>0</v>
      </c>
      <c r="J47" s="205">
        <f>IF('Indicator Date hidden'!K48="x","x",$J$2-'Indicator Date hidden'!K48)</f>
        <v>0</v>
      </c>
      <c r="K47" s="205">
        <f>IF('Indicator Date hidden'!L48="x","x",$K$2-'Indicator Date hidden'!L48)</f>
        <v>0</v>
      </c>
      <c r="L47" s="205">
        <f>IF('Indicator Date hidden'!M48="x","x",$L$2-'Indicator Date hidden'!M48)</f>
        <v>0</v>
      </c>
      <c r="M47" s="205">
        <f>IF('Indicator Date hidden'!N48="x","x",$M$2-'Indicator Date hidden'!N48)</f>
        <v>0</v>
      </c>
      <c r="N47" s="205">
        <f>IF('Indicator Date hidden'!O48="x","x",$N$2-'Indicator Date hidden'!O48)</f>
        <v>0</v>
      </c>
      <c r="O47" s="205">
        <f>IF('Indicator Date hidden'!P48="x","x",$O$2-'Indicator Date hidden'!P48)</f>
        <v>0</v>
      </c>
      <c r="P47" s="205">
        <f>IF('Indicator Date hidden'!Q48="x","x",$P$2-'Indicator Date hidden'!Q48)</f>
        <v>0</v>
      </c>
      <c r="Q47" s="205" t="str">
        <f>IF('Indicator Date hidden'!R48="x","x",$Q$2-'Indicator Date hidden'!R48)</f>
        <v>x</v>
      </c>
      <c r="R47" s="205">
        <f>IF('Indicator Date hidden'!S48="x","x",$R$2-'Indicator Date hidden'!S48)</f>
        <v>0</v>
      </c>
      <c r="S47" s="205">
        <f>IF('Indicator Date hidden'!T48="x","x",$S$2-'Indicator Date hidden'!T48)</f>
        <v>0</v>
      </c>
      <c r="T47" s="205">
        <f>IF('Indicator Date hidden'!U48="x","x",$T$2-'Indicator Date hidden'!U48)</f>
        <v>0</v>
      </c>
      <c r="U47" s="205" t="str">
        <f>IF('Indicator Date hidden'!V48="x","x",$U$2-'Indicator Date hidden'!V48)</f>
        <v>x</v>
      </c>
      <c r="V47" s="205">
        <f>IF('Indicator Date hidden'!W48="x","x",$V$2-'Indicator Date hidden'!W48)</f>
        <v>0</v>
      </c>
      <c r="W47" s="205" t="str">
        <f>IF('Indicator Date hidden'!X48="x","x",$W$2-'Indicator Date hidden'!X48)</f>
        <v>x</v>
      </c>
      <c r="X47" s="205">
        <f>IF('Indicator Date hidden'!Y48="x","x",$X$2-'Indicator Date hidden'!Y48)</f>
        <v>3</v>
      </c>
      <c r="Y47" s="205">
        <f>IF('Indicator Date hidden'!Z48="x","x",$Y$2-'Indicator Date hidden'!Z48)</f>
        <v>0</v>
      </c>
      <c r="Z47" s="205">
        <f>IF('Indicator Date hidden'!AA48="x","x",$Z$2-'Indicator Date hidden'!AA48)</f>
        <v>0</v>
      </c>
      <c r="AA47" s="205">
        <f>IF('Indicator Date hidden'!AB48="x","x",$AA$2-'Indicator Date hidden'!AB48)</f>
        <v>1</v>
      </c>
      <c r="AB47" s="205">
        <f>IF('Indicator Date hidden'!AC48="x","x",$AB$2-'Indicator Date hidden'!AC48)</f>
        <v>0</v>
      </c>
      <c r="AC47" s="205">
        <f>IF('Indicator Date hidden'!AD48="x","x",$AC$2-'Indicator Date hidden'!AD48)</f>
        <v>0</v>
      </c>
      <c r="AD47" s="205" t="str">
        <f>IF('Indicator Date hidden'!AE48="x","x",$AD$2-'Indicator Date hidden'!AE48)</f>
        <v>x</v>
      </c>
      <c r="AE47" s="205">
        <f>IF('Indicator Date hidden'!AF48="x","x",$AE$2-'Indicator Date hidden'!AF48)</f>
        <v>0</v>
      </c>
      <c r="AF47" s="205">
        <f>IF('Indicator Date hidden'!AG48="x","x",$AF$2-'Indicator Date hidden'!AG48)</f>
        <v>1</v>
      </c>
      <c r="AG47" s="205">
        <f>IF('Indicator Date hidden'!AH48="x","x",$AG$2-'Indicator Date hidden'!AH48)</f>
        <v>0</v>
      </c>
      <c r="AH47" s="205">
        <f>IF('Indicator Date hidden'!AI48="x","x",$AH$2-'Indicator Date hidden'!AI48)</f>
        <v>0</v>
      </c>
      <c r="AI47" s="205">
        <f>IF('Indicator Date hidden'!AJ48="x","x",$AI$2-'Indicator Date hidden'!AJ48)</f>
        <v>0</v>
      </c>
      <c r="AJ47" s="205" t="str">
        <f>IF('Indicator Date hidden'!AK48="x","x",$AJ$2-'Indicator Date hidden'!AK48)</f>
        <v>x</v>
      </c>
      <c r="AK47" s="205">
        <f>IF('Indicator Date hidden'!AL48="x","x",$AK$2-'Indicator Date hidden'!AL48)</f>
        <v>1</v>
      </c>
      <c r="AL47" s="205">
        <f>IF('Indicator Date hidden'!AM48="x","x",$AL$2-'Indicator Date hidden'!AM48)</f>
        <v>0</v>
      </c>
      <c r="AM47" s="205">
        <f>IF('Indicator Date hidden'!AN48="x","x",$AM$2-'Indicator Date hidden'!AN48)</f>
        <v>0</v>
      </c>
      <c r="AN47" s="205">
        <f>IF('Indicator Date hidden'!AO48="x","x",$AN$2-'Indicator Date hidden'!AO48)</f>
        <v>0</v>
      </c>
      <c r="AO47" s="205">
        <f>IF('Indicator Date hidden'!AP48="x","x",$AO$2-'Indicator Date hidden'!AP48)</f>
        <v>0</v>
      </c>
      <c r="AP47" s="205">
        <f>IF('Indicator Date hidden'!AQ48="x","x",$AP$2-'Indicator Date hidden'!AQ48)</f>
        <v>0</v>
      </c>
      <c r="AQ47" s="205">
        <f>IF('Indicator Date hidden'!AR48="x","x",$AQ$2-'Indicator Date hidden'!AR48)</f>
        <v>0</v>
      </c>
      <c r="AR47" s="205">
        <f>IF('Indicator Date hidden'!AS48="x","x",$AR$2-'Indicator Date hidden'!AS48)</f>
        <v>0</v>
      </c>
      <c r="AS47" s="205">
        <f>IF('Indicator Date hidden'!AT48="x","x",$AS$2-'Indicator Date hidden'!AT48)</f>
        <v>0</v>
      </c>
      <c r="AT47" s="205">
        <f>IF('Indicator Date hidden'!AU48="x","x",$AT$2-'Indicator Date hidden'!AU48)</f>
        <v>0</v>
      </c>
      <c r="AU47" s="205" t="str">
        <f>IF('Indicator Date hidden'!AV48="x","x",$AU$2-'Indicator Date hidden'!AV48)</f>
        <v>x</v>
      </c>
      <c r="AV47" s="205">
        <f>IF('Indicator Date hidden'!AW48="x","x",$AV$2-'Indicator Date hidden'!AW48)</f>
        <v>0</v>
      </c>
      <c r="AW47" s="205">
        <f>IF('Indicator Date hidden'!AX48="x","x",$AW$2-'Indicator Date hidden'!AX48)</f>
        <v>0</v>
      </c>
      <c r="AX47" s="205">
        <f>IF('Indicator Date hidden'!AY48="x","x",$AX$2-'Indicator Date hidden'!AY48)</f>
        <v>0</v>
      </c>
      <c r="AY47" s="205">
        <f>IF('Indicator Date hidden'!AZ48="x","x",$AY$2-'Indicator Date hidden'!AZ48)</f>
        <v>0</v>
      </c>
      <c r="AZ47" s="205">
        <f>IF('Indicator Date hidden'!BA48="x","x",$AZ$2-'Indicator Date hidden'!BA48)</f>
        <v>0</v>
      </c>
      <c r="BA47">
        <f t="shared" si="5"/>
        <v>6</v>
      </c>
      <c r="BB47" s="21">
        <f t="shared" si="6"/>
        <v>0.13333333333333333</v>
      </c>
      <c r="BC47">
        <f t="shared" si="7"/>
        <v>4</v>
      </c>
      <c r="BD47" s="21">
        <f t="shared" si="8"/>
        <v>0.49888765156985887</v>
      </c>
      <c r="BE47" s="274">
        <f t="shared" si="9"/>
        <v>0</v>
      </c>
    </row>
    <row r="48" spans="1:57" x14ac:dyDescent="0.25">
      <c r="A48" t="s">
        <v>7023</v>
      </c>
      <c r="B48" s="205">
        <f>IF('Indicator Date hidden'!C49="x","x",$B$2-'Indicator Date hidden'!C49)</f>
        <v>0</v>
      </c>
      <c r="C48" s="205">
        <f>IF('Indicator Date hidden'!D49="x","x",$C$2-'Indicator Date hidden'!D49)</f>
        <v>0</v>
      </c>
      <c r="D48" s="205">
        <f>IF('Indicator Date hidden'!E49="x","x",$D$2-'Indicator Date hidden'!E49)</f>
        <v>0</v>
      </c>
      <c r="E48" s="205">
        <f>IF('Indicator Date hidden'!F49="x","x",$E$2-'Indicator Date hidden'!F49)</f>
        <v>0</v>
      </c>
      <c r="F48" s="205">
        <f>IF('Indicator Date hidden'!G49="x","x",$F$2-'Indicator Date hidden'!G49)</f>
        <v>0</v>
      </c>
      <c r="G48" s="205">
        <f>IF('Indicator Date hidden'!H49="x","x",$G$2-'Indicator Date hidden'!H49)</f>
        <v>0</v>
      </c>
      <c r="H48" s="205">
        <f>IF('Indicator Date hidden'!I49="x","x",$H$2-'Indicator Date hidden'!I49)</f>
        <v>0</v>
      </c>
      <c r="I48" s="205">
        <f>IF('Indicator Date hidden'!J49="x","x",$I$2-'Indicator Date hidden'!J49)</f>
        <v>0</v>
      </c>
      <c r="J48" s="205">
        <f>IF('Indicator Date hidden'!K49="x","x",$J$2-'Indicator Date hidden'!K49)</f>
        <v>0</v>
      </c>
      <c r="K48" s="205">
        <f>IF('Indicator Date hidden'!L49="x","x",$K$2-'Indicator Date hidden'!L49)</f>
        <v>0</v>
      </c>
      <c r="L48" s="205">
        <f>IF('Indicator Date hidden'!M49="x","x",$L$2-'Indicator Date hidden'!M49)</f>
        <v>0</v>
      </c>
      <c r="M48" s="205">
        <f>IF('Indicator Date hidden'!N49="x","x",$M$2-'Indicator Date hidden'!N49)</f>
        <v>0</v>
      </c>
      <c r="N48" s="205">
        <f>IF('Indicator Date hidden'!O49="x","x",$N$2-'Indicator Date hidden'!O49)</f>
        <v>0</v>
      </c>
      <c r="O48" s="205">
        <f>IF('Indicator Date hidden'!P49="x","x",$O$2-'Indicator Date hidden'!P49)</f>
        <v>0</v>
      </c>
      <c r="P48" s="205">
        <f>IF('Indicator Date hidden'!Q49="x","x",$P$2-'Indicator Date hidden'!Q49)</f>
        <v>0</v>
      </c>
      <c r="Q48" s="205" t="str">
        <f>IF('Indicator Date hidden'!R49="x","x",$Q$2-'Indicator Date hidden'!R49)</f>
        <v>x</v>
      </c>
      <c r="R48" s="205">
        <f>IF('Indicator Date hidden'!S49="x","x",$R$2-'Indicator Date hidden'!S49)</f>
        <v>0</v>
      </c>
      <c r="S48" s="205">
        <f>IF('Indicator Date hidden'!T49="x","x",$S$2-'Indicator Date hidden'!T49)</f>
        <v>0</v>
      </c>
      <c r="T48" s="205">
        <f>IF('Indicator Date hidden'!U49="x","x",$T$2-'Indicator Date hidden'!U49)</f>
        <v>0</v>
      </c>
      <c r="U48" s="205" t="str">
        <f>IF('Indicator Date hidden'!V49="x","x",$U$2-'Indicator Date hidden'!V49)</f>
        <v>x</v>
      </c>
      <c r="V48" s="205">
        <f>IF('Indicator Date hidden'!W49="x","x",$V$2-'Indicator Date hidden'!W49)</f>
        <v>0</v>
      </c>
      <c r="W48" s="205" t="str">
        <f>IF('Indicator Date hidden'!X49="x","x",$W$2-'Indicator Date hidden'!X49)</f>
        <v>x</v>
      </c>
      <c r="X48" s="205">
        <f>IF('Indicator Date hidden'!Y49="x","x",$X$2-'Indicator Date hidden'!Y49)</f>
        <v>4</v>
      </c>
      <c r="Y48" s="205">
        <f>IF('Indicator Date hidden'!Z49="x","x",$Y$2-'Indicator Date hidden'!Z49)</f>
        <v>0</v>
      </c>
      <c r="Z48" s="205">
        <f>IF('Indicator Date hidden'!AA49="x","x",$Z$2-'Indicator Date hidden'!AA49)</f>
        <v>0</v>
      </c>
      <c r="AA48" s="205">
        <f>IF('Indicator Date hidden'!AB49="x","x",$AA$2-'Indicator Date hidden'!AB49)</f>
        <v>0</v>
      </c>
      <c r="AB48" s="205">
        <f>IF('Indicator Date hidden'!AC49="x","x",$AB$2-'Indicator Date hidden'!AC49)</f>
        <v>0</v>
      </c>
      <c r="AC48" s="205">
        <f>IF('Indicator Date hidden'!AD49="x","x",$AC$2-'Indicator Date hidden'!AD49)</f>
        <v>0</v>
      </c>
      <c r="AD48" s="205" t="str">
        <f>IF('Indicator Date hidden'!AE49="x","x",$AD$2-'Indicator Date hidden'!AE49)</f>
        <v>x</v>
      </c>
      <c r="AE48" s="205">
        <f>IF('Indicator Date hidden'!AF49="x","x",$AE$2-'Indicator Date hidden'!AF49)</f>
        <v>0</v>
      </c>
      <c r="AF48" s="205">
        <f>IF('Indicator Date hidden'!AG49="x","x",$AF$2-'Indicator Date hidden'!AG49)</f>
        <v>1</v>
      </c>
      <c r="AG48" s="205">
        <f>IF('Indicator Date hidden'!AH49="x","x",$AG$2-'Indicator Date hidden'!AH49)</f>
        <v>0</v>
      </c>
      <c r="AH48" s="205">
        <f>IF('Indicator Date hidden'!AI49="x","x",$AH$2-'Indicator Date hidden'!AI49)</f>
        <v>0</v>
      </c>
      <c r="AI48" s="205">
        <f>IF('Indicator Date hidden'!AJ49="x","x",$AI$2-'Indicator Date hidden'!AJ49)</f>
        <v>0</v>
      </c>
      <c r="AJ48" s="205" t="str">
        <f>IF('Indicator Date hidden'!AK49="x","x",$AJ$2-'Indicator Date hidden'!AK49)</f>
        <v>x</v>
      </c>
      <c r="AK48" s="205">
        <f>IF('Indicator Date hidden'!AL49="x","x",$AK$2-'Indicator Date hidden'!AL49)</f>
        <v>1</v>
      </c>
      <c r="AL48" s="205">
        <f>IF('Indicator Date hidden'!AM49="x","x",$AL$2-'Indicator Date hidden'!AM49)</f>
        <v>0</v>
      </c>
      <c r="AM48" s="205">
        <f>IF('Indicator Date hidden'!AN49="x","x",$AM$2-'Indicator Date hidden'!AN49)</f>
        <v>0</v>
      </c>
      <c r="AN48" s="205">
        <f>IF('Indicator Date hidden'!AO49="x","x",$AN$2-'Indicator Date hidden'!AO49)</f>
        <v>0</v>
      </c>
      <c r="AO48" s="205">
        <f>IF('Indicator Date hidden'!AP49="x","x",$AO$2-'Indicator Date hidden'!AP49)</f>
        <v>0</v>
      </c>
      <c r="AP48" s="205">
        <f>IF('Indicator Date hidden'!AQ49="x","x",$AP$2-'Indicator Date hidden'!AQ49)</f>
        <v>0</v>
      </c>
      <c r="AQ48" s="205">
        <f>IF('Indicator Date hidden'!AR49="x","x",$AQ$2-'Indicator Date hidden'!AR49)</f>
        <v>0</v>
      </c>
      <c r="AR48" s="205">
        <f>IF('Indicator Date hidden'!AS49="x","x",$AR$2-'Indicator Date hidden'!AS49)</f>
        <v>0</v>
      </c>
      <c r="AS48" s="205">
        <f>IF('Indicator Date hidden'!AT49="x","x",$AS$2-'Indicator Date hidden'!AT49)</f>
        <v>0</v>
      </c>
      <c r="AT48" s="205">
        <f>IF('Indicator Date hidden'!AU49="x","x",$AT$2-'Indicator Date hidden'!AU49)</f>
        <v>0</v>
      </c>
      <c r="AU48" s="205" t="str">
        <f>IF('Indicator Date hidden'!AV49="x","x",$AU$2-'Indicator Date hidden'!AV49)</f>
        <v>x</v>
      </c>
      <c r="AV48" s="205">
        <f>IF('Indicator Date hidden'!AW49="x","x",$AV$2-'Indicator Date hidden'!AW49)</f>
        <v>0</v>
      </c>
      <c r="AW48" s="205">
        <f>IF('Indicator Date hidden'!AX49="x","x",$AW$2-'Indicator Date hidden'!AX49)</f>
        <v>0</v>
      </c>
      <c r="AX48" s="205">
        <f>IF('Indicator Date hidden'!AY49="x","x",$AX$2-'Indicator Date hidden'!AY49)</f>
        <v>0</v>
      </c>
      <c r="AY48" s="205">
        <f>IF('Indicator Date hidden'!AZ49="x","x",$AY$2-'Indicator Date hidden'!AZ49)</f>
        <v>0</v>
      </c>
      <c r="AZ48" s="205">
        <f>IF('Indicator Date hidden'!BA49="x","x",$AZ$2-'Indicator Date hidden'!BA49)</f>
        <v>0</v>
      </c>
      <c r="BA48">
        <f t="shared" si="5"/>
        <v>6</v>
      </c>
      <c r="BB48" s="21">
        <f t="shared" si="6"/>
        <v>0.13333333333333333</v>
      </c>
      <c r="BC48">
        <f t="shared" si="7"/>
        <v>3</v>
      </c>
      <c r="BD48" s="21">
        <f t="shared" si="8"/>
        <v>0.6182412330330469</v>
      </c>
      <c r="BE48" s="274">
        <f t="shared" si="9"/>
        <v>0</v>
      </c>
    </row>
    <row r="49" spans="1:57" x14ac:dyDescent="0.25">
      <c r="A49" t="s">
        <v>7019</v>
      </c>
      <c r="B49" s="205">
        <f>IF('Indicator Date hidden'!C50="x","x",$B$2-'Indicator Date hidden'!C50)</f>
        <v>0</v>
      </c>
      <c r="C49" s="205">
        <f>IF('Indicator Date hidden'!D50="x","x",$C$2-'Indicator Date hidden'!D50)</f>
        <v>0</v>
      </c>
      <c r="D49" s="205">
        <f>IF('Indicator Date hidden'!E50="x","x",$D$2-'Indicator Date hidden'!E50)</f>
        <v>0</v>
      </c>
      <c r="E49" s="205">
        <f>IF('Indicator Date hidden'!F50="x","x",$E$2-'Indicator Date hidden'!F50)</f>
        <v>0</v>
      </c>
      <c r="F49" s="205">
        <f>IF('Indicator Date hidden'!G50="x","x",$F$2-'Indicator Date hidden'!G50)</f>
        <v>0</v>
      </c>
      <c r="G49" s="205">
        <f>IF('Indicator Date hidden'!H50="x","x",$G$2-'Indicator Date hidden'!H50)</f>
        <v>0</v>
      </c>
      <c r="H49" s="205">
        <f>IF('Indicator Date hidden'!I50="x","x",$H$2-'Indicator Date hidden'!I50)</f>
        <v>0</v>
      </c>
      <c r="I49" s="205">
        <f>IF('Indicator Date hidden'!J50="x","x",$I$2-'Indicator Date hidden'!J50)</f>
        <v>0</v>
      </c>
      <c r="J49" s="205">
        <f>IF('Indicator Date hidden'!K50="x","x",$J$2-'Indicator Date hidden'!K50)</f>
        <v>0</v>
      </c>
      <c r="K49" s="205">
        <f>IF('Indicator Date hidden'!L50="x","x",$K$2-'Indicator Date hidden'!L50)</f>
        <v>0</v>
      </c>
      <c r="L49" s="205">
        <f>IF('Indicator Date hidden'!M50="x","x",$L$2-'Indicator Date hidden'!M50)</f>
        <v>0</v>
      </c>
      <c r="M49" s="205">
        <f>IF('Indicator Date hidden'!N50="x","x",$M$2-'Indicator Date hidden'!N50)</f>
        <v>0</v>
      </c>
      <c r="N49" s="205">
        <f>IF('Indicator Date hidden'!O50="x","x",$N$2-'Indicator Date hidden'!O50)</f>
        <v>0</v>
      </c>
      <c r="O49" s="205">
        <f>IF('Indicator Date hidden'!P50="x","x",$O$2-'Indicator Date hidden'!P50)</f>
        <v>0</v>
      </c>
      <c r="P49" s="205">
        <f>IF('Indicator Date hidden'!Q50="x","x",$P$2-'Indicator Date hidden'!Q50)</f>
        <v>0</v>
      </c>
      <c r="Q49" s="205">
        <f>IF('Indicator Date hidden'!R50="x","x",$Q$2-'Indicator Date hidden'!R50)</f>
        <v>8</v>
      </c>
      <c r="R49" s="205">
        <f>IF('Indicator Date hidden'!S50="x","x",$R$2-'Indicator Date hidden'!S50)</f>
        <v>0</v>
      </c>
      <c r="S49" s="205">
        <f>IF('Indicator Date hidden'!T50="x","x",$S$2-'Indicator Date hidden'!T50)</f>
        <v>0</v>
      </c>
      <c r="T49" s="205">
        <f>IF('Indicator Date hidden'!U50="x","x",$T$2-'Indicator Date hidden'!U50)</f>
        <v>0</v>
      </c>
      <c r="U49" s="205" t="str">
        <f>IF('Indicator Date hidden'!V50="x","x",$U$2-'Indicator Date hidden'!V50)</f>
        <v>x</v>
      </c>
      <c r="V49" s="205">
        <f>IF('Indicator Date hidden'!W50="x","x",$V$2-'Indicator Date hidden'!W50)</f>
        <v>0</v>
      </c>
      <c r="W49" s="205">
        <f>IF('Indicator Date hidden'!X50="x","x",$W$2-'Indicator Date hidden'!X50)</f>
        <v>2</v>
      </c>
      <c r="X49" s="205">
        <f>IF('Indicator Date hidden'!Y50="x","x",$X$2-'Indicator Date hidden'!Y50)</f>
        <v>4</v>
      </c>
      <c r="Y49" s="205">
        <f>IF('Indicator Date hidden'!Z50="x","x",$Y$2-'Indicator Date hidden'!Z50)</f>
        <v>0</v>
      </c>
      <c r="Z49" s="205">
        <f>IF('Indicator Date hidden'!AA50="x","x",$Z$2-'Indicator Date hidden'!AA50)</f>
        <v>0</v>
      </c>
      <c r="AA49" s="205">
        <f>IF('Indicator Date hidden'!AB50="x","x",$AA$2-'Indicator Date hidden'!AB50)</f>
        <v>0</v>
      </c>
      <c r="AB49" s="205">
        <f>IF('Indicator Date hidden'!AC50="x","x",$AB$2-'Indicator Date hidden'!AC50)</f>
        <v>0</v>
      </c>
      <c r="AC49" s="205">
        <f>IF('Indicator Date hidden'!AD50="x","x",$AC$2-'Indicator Date hidden'!AD50)</f>
        <v>0</v>
      </c>
      <c r="AD49" s="205">
        <f>IF('Indicator Date hidden'!AE50="x","x",$AD$2-'Indicator Date hidden'!AE50)</f>
        <v>0</v>
      </c>
      <c r="AE49" s="205" t="str">
        <f>IF('Indicator Date hidden'!AF50="x","x",$AE$2-'Indicator Date hidden'!AF50)</f>
        <v>x</v>
      </c>
      <c r="AF49" s="205">
        <f>IF('Indicator Date hidden'!AG50="x","x",$AF$2-'Indicator Date hidden'!AG50)</f>
        <v>1</v>
      </c>
      <c r="AG49" s="205">
        <f>IF('Indicator Date hidden'!AH50="x","x",$AG$2-'Indicator Date hidden'!AH50)</f>
        <v>0</v>
      </c>
      <c r="AH49" s="205">
        <f>IF('Indicator Date hidden'!AI50="x","x",$AH$2-'Indicator Date hidden'!AI50)</f>
        <v>0</v>
      </c>
      <c r="AI49" s="205">
        <f>IF('Indicator Date hidden'!AJ50="x","x",$AI$2-'Indicator Date hidden'!AJ50)</f>
        <v>0</v>
      </c>
      <c r="AJ49" s="205" t="str">
        <f>IF('Indicator Date hidden'!AK50="x","x",$AJ$2-'Indicator Date hidden'!AK50)</f>
        <v>x</v>
      </c>
      <c r="AK49" s="205">
        <f>IF('Indicator Date hidden'!AL50="x","x",$AK$2-'Indicator Date hidden'!AL50)</f>
        <v>0</v>
      </c>
      <c r="AL49" s="205">
        <f>IF('Indicator Date hidden'!AM50="x","x",$AL$2-'Indicator Date hidden'!AM50)</f>
        <v>0</v>
      </c>
      <c r="AM49" s="205">
        <f>IF('Indicator Date hidden'!AN50="x","x",$AM$2-'Indicator Date hidden'!AN50)</f>
        <v>0</v>
      </c>
      <c r="AN49" s="205">
        <f>IF('Indicator Date hidden'!AO50="x","x",$AN$2-'Indicator Date hidden'!AO50)</f>
        <v>0</v>
      </c>
      <c r="AO49" s="205" t="str">
        <f>IF('Indicator Date hidden'!AP50="x","x",$AO$2-'Indicator Date hidden'!AP50)</f>
        <v>x</v>
      </c>
      <c r="AP49" s="205" t="str">
        <f>IF('Indicator Date hidden'!AQ50="x","x",$AP$2-'Indicator Date hidden'!AQ50)</f>
        <v>x</v>
      </c>
      <c r="AQ49" s="205">
        <f>IF('Indicator Date hidden'!AR50="x","x",$AQ$2-'Indicator Date hidden'!AR50)</f>
        <v>4</v>
      </c>
      <c r="AR49" s="205">
        <f>IF('Indicator Date hidden'!AS50="x","x",$AR$2-'Indicator Date hidden'!AS50)</f>
        <v>0</v>
      </c>
      <c r="AS49" s="205">
        <f>IF('Indicator Date hidden'!AT50="x","x",$AS$2-'Indicator Date hidden'!AT50)</f>
        <v>0</v>
      </c>
      <c r="AT49" s="205">
        <f>IF('Indicator Date hidden'!AU50="x","x",$AT$2-'Indicator Date hidden'!AU50)</f>
        <v>0</v>
      </c>
      <c r="AU49" s="205" t="str">
        <f>IF('Indicator Date hidden'!AV50="x","x",$AU$2-'Indicator Date hidden'!AV50)</f>
        <v>x</v>
      </c>
      <c r="AV49" s="205">
        <f>IF('Indicator Date hidden'!AW50="x","x",$AV$2-'Indicator Date hidden'!AW50)</f>
        <v>0</v>
      </c>
      <c r="AW49" s="205">
        <f>IF('Indicator Date hidden'!AX50="x","x",$AW$2-'Indicator Date hidden'!AX50)</f>
        <v>0</v>
      </c>
      <c r="AX49" s="205">
        <f>IF('Indicator Date hidden'!AY50="x","x",$AX$2-'Indicator Date hidden'!AY50)</f>
        <v>0</v>
      </c>
      <c r="AY49" s="205">
        <f>IF('Indicator Date hidden'!AZ50="x","x",$AY$2-'Indicator Date hidden'!AZ50)</f>
        <v>0</v>
      </c>
      <c r="AZ49" s="205">
        <f>IF('Indicator Date hidden'!BA50="x","x",$AZ$2-'Indicator Date hidden'!BA50)</f>
        <v>0</v>
      </c>
      <c r="BA49">
        <f t="shared" si="5"/>
        <v>19</v>
      </c>
      <c r="BB49" s="21">
        <f t="shared" si="6"/>
        <v>0.42222222222222222</v>
      </c>
      <c r="BC49">
        <f t="shared" si="7"/>
        <v>5</v>
      </c>
      <c r="BD49" s="21">
        <f t="shared" si="8"/>
        <v>1.4374188114485538</v>
      </c>
      <c r="BE49" s="274">
        <f t="shared" si="9"/>
        <v>0</v>
      </c>
    </row>
    <row r="50" spans="1:57" x14ac:dyDescent="0.25">
      <c r="A50" t="s">
        <v>7021</v>
      </c>
      <c r="B50" s="205">
        <f>IF('Indicator Date hidden'!C51="x","x",$B$2-'Indicator Date hidden'!C51)</f>
        <v>0</v>
      </c>
      <c r="C50" s="205">
        <f>IF('Indicator Date hidden'!D51="x","x",$C$2-'Indicator Date hidden'!D51)</f>
        <v>0</v>
      </c>
      <c r="D50" s="205">
        <f>IF('Indicator Date hidden'!E51="x","x",$D$2-'Indicator Date hidden'!E51)</f>
        <v>0</v>
      </c>
      <c r="E50" s="205">
        <f>IF('Indicator Date hidden'!F51="x","x",$E$2-'Indicator Date hidden'!F51)</f>
        <v>0</v>
      </c>
      <c r="F50" s="205">
        <f>IF('Indicator Date hidden'!G51="x","x",$F$2-'Indicator Date hidden'!G51)</f>
        <v>0</v>
      </c>
      <c r="G50" s="205">
        <f>IF('Indicator Date hidden'!H51="x","x",$G$2-'Indicator Date hidden'!H51)</f>
        <v>0</v>
      </c>
      <c r="H50" s="205">
        <f>IF('Indicator Date hidden'!I51="x","x",$H$2-'Indicator Date hidden'!I51)</f>
        <v>0</v>
      </c>
      <c r="I50" s="205">
        <f>IF('Indicator Date hidden'!J51="x","x",$I$2-'Indicator Date hidden'!J51)</f>
        <v>0</v>
      </c>
      <c r="J50" s="205">
        <f>IF('Indicator Date hidden'!K51="x","x",$J$2-'Indicator Date hidden'!K51)</f>
        <v>0</v>
      </c>
      <c r="K50" s="205">
        <f>IF('Indicator Date hidden'!L51="x","x",$K$2-'Indicator Date hidden'!L51)</f>
        <v>0</v>
      </c>
      <c r="L50" s="205">
        <f>IF('Indicator Date hidden'!M51="x","x",$L$2-'Indicator Date hidden'!M51)</f>
        <v>0</v>
      </c>
      <c r="M50" s="205">
        <f>IF('Indicator Date hidden'!N51="x","x",$M$2-'Indicator Date hidden'!N51)</f>
        <v>0</v>
      </c>
      <c r="N50" s="205">
        <f>IF('Indicator Date hidden'!O51="x","x",$N$2-'Indicator Date hidden'!O51)</f>
        <v>0</v>
      </c>
      <c r="O50" s="205">
        <f>IF('Indicator Date hidden'!P51="x","x",$O$2-'Indicator Date hidden'!P51)</f>
        <v>0</v>
      </c>
      <c r="P50" s="205">
        <f>IF('Indicator Date hidden'!Q51="x","x",$P$2-'Indicator Date hidden'!Q51)</f>
        <v>0</v>
      </c>
      <c r="Q50" s="205" t="str">
        <f>IF('Indicator Date hidden'!R51="x","x",$Q$2-'Indicator Date hidden'!R51)</f>
        <v>x</v>
      </c>
      <c r="R50" s="205">
        <f>IF('Indicator Date hidden'!S51="x","x",$R$2-'Indicator Date hidden'!S51)</f>
        <v>0</v>
      </c>
      <c r="S50" s="205">
        <f>IF('Indicator Date hidden'!T51="x","x",$S$2-'Indicator Date hidden'!T51)</f>
        <v>0</v>
      </c>
      <c r="T50" s="205">
        <f>IF('Indicator Date hidden'!U51="x","x",$T$2-'Indicator Date hidden'!U51)</f>
        <v>0</v>
      </c>
      <c r="U50" s="205">
        <f>IF('Indicator Date hidden'!V51="x","x",$U$2-'Indicator Date hidden'!V51)</f>
        <v>0</v>
      </c>
      <c r="V50" s="205">
        <f>IF('Indicator Date hidden'!W51="x","x",$V$2-'Indicator Date hidden'!W51)</f>
        <v>0</v>
      </c>
      <c r="W50" s="205" t="str">
        <f>IF('Indicator Date hidden'!X51="x","x",$W$2-'Indicator Date hidden'!X51)</f>
        <v>x</v>
      </c>
      <c r="X50" s="205">
        <f>IF('Indicator Date hidden'!Y51="x","x",$X$2-'Indicator Date hidden'!Y51)</f>
        <v>3</v>
      </c>
      <c r="Y50" s="205">
        <f>IF('Indicator Date hidden'!Z51="x","x",$Y$2-'Indicator Date hidden'!Z51)</f>
        <v>0</v>
      </c>
      <c r="Z50" s="205">
        <f>IF('Indicator Date hidden'!AA51="x","x",$Z$2-'Indicator Date hidden'!AA51)</f>
        <v>0</v>
      </c>
      <c r="AA50" s="205" t="str">
        <f>IF('Indicator Date hidden'!AB51="x","x",$AA$2-'Indicator Date hidden'!AB51)</f>
        <v>x</v>
      </c>
      <c r="AB50" s="205">
        <f>IF('Indicator Date hidden'!AC51="x","x",$AB$2-'Indicator Date hidden'!AC51)</f>
        <v>0</v>
      </c>
      <c r="AC50" s="205">
        <f>IF('Indicator Date hidden'!AD51="x","x",$AC$2-'Indicator Date hidden'!AD51)</f>
        <v>0</v>
      </c>
      <c r="AD50" s="205" t="str">
        <f>IF('Indicator Date hidden'!AE51="x","x",$AD$2-'Indicator Date hidden'!AE51)</f>
        <v>x</v>
      </c>
      <c r="AE50" s="205" t="str">
        <f>IF('Indicator Date hidden'!AF51="x","x",$AE$2-'Indicator Date hidden'!AF51)</f>
        <v>x</v>
      </c>
      <c r="AF50" s="205" t="str">
        <f>IF('Indicator Date hidden'!AG51="x","x",$AF$2-'Indicator Date hidden'!AG51)</f>
        <v>x</v>
      </c>
      <c r="AG50" s="205">
        <f>IF('Indicator Date hidden'!AH51="x","x",$AG$2-'Indicator Date hidden'!AH51)</f>
        <v>0</v>
      </c>
      <c r="AH50" s="205">
        <f>IF('Indicator Date hidden'!AI51="x","x",$AH$2-'Indicator Date hidden'!AI51)</f>
        <v>0</v>
      </c>
      <c r="AI50" s="205">
        <f>IF('Indicator Date hidden'!AJ51="x","x",$AI$2-'Indicator Date hidden'!AJ51)</f>
        <v>0</v>
      </c>
      <c r="AJ50" s="205" t="str">
        <f>IF('Indicator Date hidden'!AK51="x","x",$AJ$2-'Indicator Date hidden'!AK51)</f>
        <v>x</v>
      </c>
      <c r="AK50" s="205">
        <f>IF('Indicator Date hidden'!AL51="x","x",$AK$2-'Indicator Date hidden'!AL51)</f>
        <v>1</v>
      </c>
      <c r="AL50" s="205">
        <f>IF('Indicator Date hidden'!AM51="x","x",$AL$2-'Indicator Date hidden'!AM51)</f>
        <v>0</v>
      </c>
      <c r="AM50" s="205">
        <f>IF('Indicator Date hidden'!AN51="x","x",$AM$2-'Indicator Date hidden'!AN51)</f>
        <v>0</v>
      </c>
      <c r="AN50" s="205">
        <f>IF('Indicator Date hidden'!AO51="x","x",$AN$2-'Indicator Date hidden'!AO51)</f>
        <v>0</v>
      </c>
      <c r="AO50" s="205" t="str">
        <f>IF('Indicator Date hidden'!AP51="x","x",$AO$2-'Indicator Date hidden'!AP51)</f>
        <v>x</v>
      </c>
      <c r="AP50" s="205" t="str">
        <f>IF('Indicator Date hidden'!AQ51="x","x",$AP$2-'Indicator Date hidden'!AQ51)</f>
        <v>x</v>
      </c>
      <c r="AQ50" s="205" t="str">
        <f>IF('Indicator Date hidden'!AR51="x","x",$AQ$2-'Indicator Date hidden'!AR51)</f>
        <v>x</v>
      </c>
      <c r="AR50" s="205">
        <f>IF('Indicator Date hidden'!AS51="x","x",$AR$2-'Indicator Date hidden'!AS51)</f>
        <v>0</v>
      </c>
      <c r="AS50" s="205">
        <f>IF('Indicator Date hidden'!AT51="x","x",$AS$2-'Indicator Date hidden'!AT51)</f>
        <v>0</v>
      </c>
      <c r="AT50" s="205">
        <f>IF('Indicator Date hidden'!AU51="x","x",$AT$2-'Indicator Date hidden'!AU51)</f>
        <v>0</v>
      </c>
      <c r="AU50" s="205" t="str">
        <f>IF('Indicator Date hidden'!AV51="x","x",$AU$2-'Indicator Date hidden'!AV51)</f>
        <v>x</v>
      </c>
      <c r="AV50" s="205">
        <f>IF('Indicator Date hidden'!AW51="x","x",$AV$2-'Indicator Date hidden'!AW51)</f>
        <v>0</v>
      </c>
      <c r="AW50" s="205">
        <f>IF('Indicator Date hidden'!AX51="x","x",$AW$2-'Indicator Date hidden'!AX51)</f>
        <v>0</v>
      </c>
      <c r="AX50" s="205">
        <f>IF('Indicator Date hidden'!AY51="x","x",$AX$2-'Indicator Date hidden'!AY51)</f>
        <v>0</v>
      </c>
      <c r="AY50" s="205">
        <f>IF('Indicator Date hidden'!AZ51="x","x",$AY$2-'Indicator Date hidden'!AZ51)</f>
        <v>8</v>
      </c>
      <c r="AZ50" s="205">
        <f>IF('Indicator Date hidden'!BA51="x","x",$AZ$2-'Indicator Date hidden'!BA51)</f>
        <v>8</v>
      </c>
      <c r="BA50">
        <f t="shared" si="5"/>
        <v>20</v>
      </c>
      <c r="BB50" s="21">
        <f t="shared" si="6"/>
        <v>0.5</v>
      </c>
      <c r="BC50">
        <f t="shared" si="7"/>
        <v>4</v>
      </c>
      <c r="BD50" s="21">
        <f t="shared" si="8"/>
        <v>1.7888543819998317</v>
      </c>
      <c r="BE50" s="274">
        <f t="shared" si="9"/>
        <v>0</v>
      </c>
    </row>
    <row r="51" spans="1:57" x14ac:dyDescent="0.25">
      <c r="A51" t="s">
        <v>7025</v>
      </c>
      <c r="B51" s="205">
        <f>IF('Indicator Date hidden'!C52="x","x",$B$2-'Indicator Date hidden'!C52)</f>
        <v>0</v>
      </c>
      <c r="C51" s="205">
        <f>IF('Indicator Date hidden'!D52="x","x",$C$2-'Indicator Date hidden'!D52)</f>
        <v>0</v>
      </c>
      <c r="D51" s="205">
        <f>IF('Indicator Date hidden'!E52="x","x",$D$2-'Indicator Date hidden'!E52)</f>
        <v>0</v>
      </c>
      <c r="E51" s="205">
        <f>IF('Indicator Date hidden'!F52="x","x",$E$2-'Indicator Date hidden'!F52)</f>
        <v>0</v>
      </c>
      <c r="F51" s="205">
        <f>IF('Indicator Date hidden'!G52="x","x",$F$2-'Indicator Date hidden'!G52)</f>
        <v>0</v>
      </c>
      <c r="G51" s="205">
        <f>IF('Indicator Date hidden'!H52="x","x",$G$2-'Indicator Date hidden'!H52)</f>
        <v>0</v>
      </c>
      <c r="H51" s="205">
        <f>IF('Indicator Date hidden'!I52="x","x",$H$2-'Indicator Date hidden'!I52)</f>
        <v>0</v>
      </c>
      <c r="I51" s="205">
        <f>IF('Indicator Date hidden'!J52="x","x",$I$2-'Indicator Date hidden'!J52)</f>
        <v>0</v>
      </c>
      <c r="J51" s="205">
        <f>IF('Indicator Date hidden'!K52="x","x",$J$2-'Indicator Date hidden'!K52)</f>
        <v>0</v>
      </c>
      <c r="K51" s="205">
        <f>IF('Indicator Date hidden'!L52="x","x",$K$2-'Indicator Date hidden'!L52)</f>
        <v>0</v>
      </c>
      <c r="L51" s="205">
        <f>IF('Indicator Date hidden'!M52="x","x",$L$2-'Indicator Date hidden'!M52)</f>
        <v>0</v>
      </c>
      <c r="M51" s="205">
        <f>IF('Indicator Date hidden'!N52="x","x",$M$2-'Indicator Date hidden'!N52)</f>
        <v>0</v>
      </c>
      <c r="N51" s="205">
        <f>IF('Indicator Date hidden'!O52="x","x",$N$2-'Indicator Date hidden'!O52)</f>
        <v>0</v>
      </c>
      <c r="O51" s="205">
        <f>IF('Indicator Date hidden'!P52="x","x",$O$2-'Indicator Date hidden'!P52)</f>
        <v>0</v>
      </c>
      <c r="P51" s="205">
        <f>IF('Indicator Date hidden'!Q52="x","x",$P$2-'Indicator Date hidden'!Q52)</f>
        <v>0</v>
      </c>
      <c r="Q51" s="205">
        <f>IF('Indicator Date hidden'!R52="x","x",$Q$2-'Indicator Date hidden'!R52)</f>
        <v>1</v>
      </c>
      <c r="R51" s="205">
        <f>IF('Indicator Date hidden'!S52="x","x",$R$2-'Indicator Date hidden'!S52)</f>
        <v>0</v>
      </c>
      <c r="S51" s="205">
        <f>IF('Indicator Date hidden'!T52="x","x",$S$2-'Indicator Date hidden'!T52)</f>
        <v>0</v>
      </c>
      <c r="T51" s="205">
        <f>IF('Indicator Date hidden'!U52="x","x",$T$2-'Indicator Date hidden'!U52)</f>
        <v>0</v>
      </c>
      <c r="U51" s="205">
        <f>IF('Indicator Date hidden'!V52="x","x",$U$2-'Indicator Date hidden'!V52)</f>
        <v>0</v>
      </c>
      <c r="V51" s="205">
        <f>IF('Indicator Date hidden'!W52="x","x",$V$2-'Indicator Date hidden'!W52)</f>
        <v>0</v>
      </c>
      <c r="W51" s="205">
        <f>IF('Indicator Date hidden'!X52="x","x",$W$2-'Indicator Date hidden'!X52)</f>
        <v>1</v>
      </c>
      <c r="X51" s="205">
        <f>IF('Indicator Date hidden'!Y52="x","x",$X$2-'Indicator Date hidden'!Y52)</f>
        <v>2</v>
      </c>
      <c r="Y51" s="205">
        <f>IF('Indicator Date hidden'!Z52="x","x",$Y$2-'Indicator Date hidden'!Z52)</f>
        <v>0</v>
      </c>
      <c r="Z51" s="205">
        <f>IF('Indicator Date hidden'!AA52="x","x",$Z$2-'Indicator Date hidden'!AA52)</f>
        <v>0</v>
      </c>
      <c r="AA51" s="205">
        <f>IF('Indicator Date hidden'!AB52="x","x",$AA$2-'Indicator Date hidden'!AB52)</f>
        <v>0</v>
      </c>
      <c r="AB51" s="205">
        <f>IF('Indicator Date hidden'!AC52="x","x",$AB$2-'Indicator Date hidden'!AC52)</f>
        <v>0</v>
      </c>
      <c r="AC51" s="205">
        <f>IF('Indicator Date hidden'!AD52="x","x",$AC$2-'Indicator Date hidden'!AD52)</f>
        <v>0</v>
      </c>
      <c r="AD51" s="205">
        <f>IF('Indicator Date hidden'!AE52="x","x",$AD$2-'Indicator Date hidden'!AE52)</f>
        <v>0</v>
      </c>
      <c r="AE51" s="205">
        <f>IF('Indicator Date hidden'!AF52="x","x",$AE$2-'Indicator Date hidden'!AF52)</f>
        <v>0</v>
      </c>
      <c r="AF51" s="205">
        <f>IF('Indicator Date hidden'!AG52="x","x",$AF$2-'Indicator Date hidden'!AG52)</f>
        <v>0</v>
      </c>
      <c r="AG51" s="205">
        <f>IF('Indicator Date hidden'!AH52="x","x",$AG$2-'Indicator Date hidden'!AH52)</f>
        <v>0</v>
      </c>
      <c r="AH51" s="205">
        <f>IF('Indicator Date hidden'!AI52="x","x",$AH$2-'Indicator Date hidden'!AI52)</f>
        <v>0</v>
      </c>
      <c r="AI51" s="205">
        <f>IF('Indicator Date hidden'!AJ52="x","x",$AI$2-'Indicator Date hidden'!AJ52)</f>
        <v>0</v>
      </c>
      <c r="AJ51" s="205" t="str">
        <f>IF('Indicator Date hidden'!AK52="x","x",$AJ$2-'Indicator Date hidden'!AK52)</f>
        <v>x</v>
      </c>
      <c r="AK51" s="205">
        <f>IF('Indicator Date hidden'!AL52="x","x",$AK$2-'Indicator Date hidden'!AL52)</f>
        <v>1</v>
      </c>
      <c r="AL51" s="205">
        <f>IF('Indicator Date hidden'!AM52="x","x",$AL$2-'Indicator Date hidden'!AM52)</f>
        <v>0</v>
      </c>
      <c r="AM51" s="205">
        <f>IF('Indicator Date hidden'!AN52="x","x",$AM$2-'Indicator Date hidden'!AN52)</f>
        <v>0</v>
      </c>
      <c r="AN51" s="205">
        <f>IF('Indicator Date hidden'!AO52="x","x",$AN$2-'Indicator Date hidden'!AO52)</f>
        <v>0</v>
      </c>
      <c r="AO51" s="205">
        <f>IF('Indicator Date hidden'!AP52="x","x",$AO$2-'Indicator Date hidden'!AP52)</f>
        <v>0</v>
      </c>
      <c r="AP51" s="205">
        <f>IF('Indicator Date hidden'!AQ52="x","x",$AP$2-'Indicator Date hidden'!AQ52)</f>
        <v>0</v>
      </c>
      <c r="AQ51" s="205">
        <f>IF('Indicator Date hidden'!AR52="x","x",$AQ$2-'Indicator Date hidden'!AR52)</f>
        <v>0</v>
      </c>
      <c r="AR51" s="205">
        <f>IF('Indicator Date hidden'!AS52="x","x",$AR$2-'Indicator Date hidden'!AS52)</f>
        <v>0</v>
      </c>
      <c r="AS51" s="205">
        <f>IF('Indicator Date hidden'!AT52="x","x",$AS$2-'Indicator Date hidden'!AT52)</f>
        <v>0</v>
      </c>
      <c r="AT51" s="205">
        <f>IF('Indicator Date hidden'!AU52="x","x",$AT$2-'Indicator Date hidden'!AU52)</f>
        <v>0</v>
      </c>
      <c r="AU51" s="205">
        <f>IF('Indicator Date hidden'!AV52="x","x",$AU$2-'Indicator Date hidden'!AV52)</f>
        <v>1</v>
      </c>
      <c r="AV51" s="205">
        <f>IF('Indicator Date hidden'!AW52="x","x",$AV$2-'Indicator Date hidden'!AW52)</f>
        <v>0</v>
      </c>
      <c r="AW51" s="205">
        <f>IF('Indicator Date hidden'!AX52="x","x",$AW$2-'Indicator Date hidden'!AX52)</f>
        <v>0</v>
      </c>
      <c r="AX51" s="205">
        <f>IF('Indicator Date hidden'!AY52="x","x",$AX$2-'Indicator Date hidden'!AY52)</f>
        <v>0</v>
      </c>
      <c r="AY51" s="205">
        <f>IF('Indicator Date hidden'!AZ52="x","x",$AY$2-'Indicator Date hidden'!AZ52)</f>
        <v>0</v>
      </c>
      <c r="AZ51" s="205">
        <f>IF('Indicator Date hidden'!BA52="x","x",$AZ$2-'Indicator Date hidden'!BA52)</f>
        <v>0</v>
      </c>
      <c r="BA51">
        <f t="shared" si="5"/>
        <v>6</v>
      </c>
      <c r="BB51" s="21">
        <f t="shared" si="6"/>
        <v>0.12</v>
      </c>
      <c r="BC51">
        <f t="shared" si="7"/>
        <v>5</v>
      </c>
      <c r="BD51" s="21">
        <f t="shared" si="8"/>
        <v>0.38157568056677826</v>
      </c>
      <c r="BE51" s="274">
        <f t="shared" si="9"/>
        <v>0</v>
      </c>
    </row>
    <row r="52" spans="1:57" x14ac:dyDescent="0.25">
      <c r="A52" t="s">
        <v>7027</v>
      </c>
      <c r="B52" s="205">
        <f>IF('Indicator Date hidden'!C53="x","x",$B$2-'Indicator Date hidden'!C53)</f>
        <v>0</v>
      </c>
      <c r="C52" s="205">
        <f>IF('Indicator Date hidden'!D53="x","x",$C$2-'Indicator Date hidden'!D53)</f>
        <v>0</v>
      </c>
      <c r="D52" s="205">
        <f>IF('Indicator Date hidden'!E53="x","x",$D$2-'Indicator Date hidden'!E53)</f>
        <v>0</v>
      </c>
      <c r="E52" s="205">
        <f>IF('Indicator Date hidden'!F53="x","x",$E$2-'Indicator Date hidden'!F53)</f>
        <v>0</v>
      </c>
      <c r="F52" s="205">
        <f>IF('Indicator Date hidden'!G53="x","x",$F$2-'Indicator Date hidden'!G53)</f>
        <v>0</v>
      </c>
      <c r="G52" s="205">
        <f>IF('Indicator Date hidden'!H53="x","x",$G$2-'Indicator Date hidden'!H53)</f>
        <v>0</v>
      </c>
      <c r="H52" s="205">
        <f>IF('Indicator Date hidden'!I53="x","x",$H$2-'Indicator Date hidden'!I53)</f>
        <v>0</v>
      </c>
      <c r="I52" s="205">
        <f>IF('Indicator Date hidden'!J53="x","x",$I$2-'Indicator Date hidden'!J53)</f>
        <v>0</v>
      </c>
      <c r="J52" s="205">
        <f>IF('Indicator Date hidden'!K53="x","x",$J$2-'Indicator Date hidden'!K53)</f>
        <v>0</v>
      </c>
      <c r="K52" s="205">
        <f>IF('Indicator Date hidden'!L53="x","x",$K$2-'Indicator Date hidden'!L53)</f>
        <v>0</v>
      </c>
      <c r="L52" s="205">
        <f>IF('Indicator Date hidden'!M53="x","x",$L$2-'Indicator Date hidden'!M53)</f>
        <v>0</v>
      </c>
      <c r="M52" s="205">
        <f>IF('Indicator Date hidden'!N53="x","x",$M$2-'Indicator Date hidden'!N53)</f>
        <v>0</v>
      </c>
      <c r="N52" s="205">
        <f>IF('Indicator Date hidden'!O53="x","x",$N$2-'Indicator Date hidden'!O53)</f>
        <v>0</v>
      </c>
      <c r="O52" s="205">
        <f>IF('Indicator Date hidden'!P53="x","x",$O$2-'Indicator Date hidden'!P53)</f>
        <v>0</v>
      </c>
      <c r="P52" s="205">
        <f>IF('Indicator Date hidden'!Q53="x","x",$P$2-'Indicator Date hidden'!Q53)</f>
        <v>0</v>
      </c>
      <c r="Q52" s="205">
        <f>IF('Indicator Date hidden'!R53="x","x",$Q$2-'Indicator Date hidden'!R53)</f>
        <v>0</v>
      </c>
      <c r="R52" s="205">
        <f>IF('Indicator Date hidden'!S53="x","x",$R$2-'Indicator Date hidden'!S53)</f>
        <v>0</v>
      </c>
      <c r="S52" s="205">
        <f>IF('Indicator Date hidden'!T53="x","x",$S$2-'Indicator Date hidden'!T53)</f>
        <v>0</v>
      </c>
      <c r="T52" s="205">
        <f>IF('Indicator Date hidden'!U53="x","x",$T$2-'Indicator Date hidden'!U53)</f>
        <v>0</v>
      </c>
      <c r="U52" s="205">
        <f>IF('Indicator Date hidden'!V53="x","x",$U$2-'Indicator Date hidden'!V53)</f>
        <v>0</v>
      </c>
      <c r="V52" s="205">
        <f>IF('Indicator Date hidden'!W53="x","x",$V$2-'Indicator Date hidden'!W53)</f>
        <v>0</v>
      </c>
      <c r="W52" s="205">
        <f>IF('Indicator Date hidden'!X53="x","x",$W$2-'Indicator Date hidden'!X53)</f>
        <v>2</v>
      </c>
      <c r="X52" s="205">
        <f>IF('Indicator Date hidden'!Y53="x","x",$X$2-'Indicator Date hidden'!Y53)</f>
        <v>3</v>
      </c>
      <c r="Y52" s="205">
        <f>IF('Indicator Date hidden'!Z53="x","x",$Y$2-'Indicator Date hidden'!Z53)</f>
        <v>0</v>
      </c>
      <c r="Z52" s="205">
        <f>IF('Indicator Date hidden'!AA53="x","x",$Z$2-'Indicator Date hidden'!AA53)</f>
        <v>0</v>
      </c>
      <c r="AA52" s="205">
        <f>IF('Indicator Date hidden'!AB53="x","x",$AA$2-'Indicator Date hidden'!AB53)</f>
        <v>0</v>
      </c>
      <c r="AB52" s="205">
        <f>IF('Indicator Date hidden'!AC53="x","x",$AB$2-'Indicator Date hidden'!AC53)</f>
        <v>0</v>
      </c>
      <c r="AC52" s="205">
        <f>IF('Indicator Date hidden'!AD53="x","x",$AC$2-'Indicator Date hidden'!AD53)</f>
        <v>0</v>
      </c>
      <c r="AD52" s="205">
        <f>IF('Indicator Date hidden'!AE53="x","x",$AD$2-'Indicator Date hidden'!AE53)</f>
        <v>0</v>
      </c>
      <c r="AE52" s="205">
        <f>IF('Indicator Date hidden'!AF53="x","x",$AE$2-'Indicator Date hidden'!AF53)</f>
        <v>0</v>
      </c>
      <c r="AF52" s="205">
        <f>IF('Indicator Date hidden'!AG53="x","x",$AF$2-'Indicator Date hidden'!AG53)</f>
        <v>0</v>
      </c>
      <c r="AG52" s="205">
        <f>IF('Indicator Date hidden'!AH53="x","x",$AG$2-'Indicator Date hidden'!AH53)</f>
        <v>0</v>
      </c>
      <c r="AH52" s="205">
        <f>IF('Indicator Date hidden'!AI53="x","x",$AH$2-'Indicator Date hidden'!AI53)</f>
        <v>0</v>
      </c>
      <c r="AI52" s="205">
        <f>IF('Indicator Date hidden'!AJ53="x","x",$AI$2-'Indicator Date hidden'!AJ53)</f>
        <v>0</v>
      </c>
      <c r="AJ52" s="205" t="str">
        <f>IF('Indicator Date hidden'!AK53="x","x",$AJ$2-'Indicator Date hidden'!AK53)</f>
        <v>x</v>
      </c>
      <c r="AK52" s="205">
        <f>IF('Indicator Date hidden'!AL53="x","x",$AK$2-'Indicator Date hidden'!AL53)</f>
        <v>1</v>
      </c>
      <c r="AL52" s="205">
        <f>IF('Indicator Date hidden'!AM53="x","x",$AL$2-'Indicator Date hidden'!AM53)</f>
        <v>0</v>
      </c>
      <c r="AM52" s="205">
        <f>IF('Indicator Date hidden'!AN53="x","x",$AM$2-'Indicator Date hidden'!AN53)</f>
        <v>0</v>
      </c>
      <c r="AN52" s="205">
        <f>IF('Indicator Date hidden'!AO53="x","x",$AN$2-'Indicator Date hidden'!AO53)</f>
        <v>0</v>
      </c>
      <c r="AO52" s="205">
        <f>IF('Indicator Date hidden'!AP53="x","x",$AO$2-'Indicator Date hidden'!AP53)</f>
        <v>0</v>
      </c>
      <c r="AP52" s="205">
        <f>IF('Indicator Date hidden'!AQ53="x","x",$AP$2-'Indicator Date hidden'!AQ53)</f>
        <v>0</v>
      </c>
      <c r="AQ52" s="205">
        <f>IF('Indicator Date hidden'!AR53="x","x",$AQ$2-'Indicator Date hidden'!AR53)</f>
        <v>0</v>
      </c>
      <c r="AR52" s="205">
        <f>IF('Indicator Date hidden'!AS53="x","x",$AR$2-'Indicator Date hidden'!AS53)</f>
        <v>0</v>
      </c>
      <c r="AS52" s="205">
        <f>IF('Indicator Date hidden'!AT53="x","x",$AS$2-'Indicator Date hidden'!AT53)</f>
        <v>0</v>
      </c>
      <c r="AT52" s="205">
        <f>IF('Indicator Date hidden'!AU53="x","x",$AT$2-'Indicator Date hidden'!AU53)</f>
        <v>0</v>
      </c>
      <c r="AU52" s="205">
        <f>IF('Indicator Date hidden'!AV53="x","x",$AU$2-'Indicator Date hidden'!AV53)</f>
        <v>1</v>
      </c>
      <c r="AV52" s="205">
        <f>IF('Indicator Date hidden'!AW53="x","x",$AV$2-'Indicator Date hidden'!AW53)</f>
        <v>0</v>
      </c>
      <c r="AW52" s="205">
        <f>IF('Indicator Date hidden'!AX53="x","x",$AW$2-'Indicator Date hidden'!AX53)</f>
        <v>0</v>
      </c>
      <c r="AX52" s="205">
        <f>IF('Indicator Date hidden'!AY53="x","x",$AX$2-'Indicator Date hidden'!AY53)</f>
        <v>0</v>
      </c>
      <c r="AY52" s="205">
        <f>IF('Indicator Date hidden'!AZ53="x","x",$AY$2-'Indicator Date hidden'!AZ53)</f>
        <v>0</v>
      </c>
      <c r="AZ52" s="205">
        <f>IF('Indicator Date hidden'!BA53="x","x",$AZ$2-'Indicator Date hidden'!BA53)</f>
        <v>0</v>
      </c>
      <c r="BA52">
        <f t="shared" si="5"/>
        <v>7</v>
      </c>
      <c r="BB52" s="21">
        <f t="shared" si="6"/>
        <v>0.14000000000000001</v>
      </c>
      <c r="BC52">
        <f t="shared" si="7"/>
        <v>4</v>
      </c>
      <c r="BD52" s="21">
        <f t="shared" si="8"/>
        <v>0.52952809179494909</v>
      </c>
      <c r="BE52" s="274">
        <f t="shared" si="9"/>
        <v>0</v>
      </c>
    </row>
    <row r="53" spans="1:57" x14ac:dyDescent="0.25">
      <c r="A53" t="s">
        <v>7028</v>
      </c>
      <c r="B53" s="205">
        <f>IF('Indicator Date hidden'!C54="x","x",$B$2-'Indicator Date hidden'!C54)</f>
        <v>0</v>
      </c>
      <c r="C53" s="205">
        <f>IF('Indicator Date hidden'!D54="x","x",$C$2-'Indicator Date hidden'!D54)</f>
        <v>0</v>
      </c>
      <c r="D53" s="205">
        <f>IF('Indicator Date hidden'!E54="x","x",$D$2-'Indicator Date hidden'!E54)</f>
        <v>0</v>
      </c>
      <c r="E53" s="205">
        <f>IF('Indicator Date hidden'!F54="x","x",$E$2-'Indicator Date hidden'!F54)</f>
        <v>0</v>
      </c>
      <c r="F53" s="205">
        <f>IF('Indicator Date hidden'!G54="x","x",$F$2-'Indicator Date hidden'!G54)</f>
        <v>0</v>
      </c>
      <c r="G53" s="205">
        <f>IF('Indicator Date hidden'!H54="x","x",$G$2-'Indicator Date hidden'!H54)</f>
        <v>0</v>
      </c>
      <c r="H53" s="205">
        <f>IF('Indicator Date hidden'!I54="x","x",$H$2-'Indicator Date hidden'!I54)</f>
        <v>0</v>
      </c>
      <c r="I53" s="205">
        <f>IF('Indicator Date hidden'!J54="x","x",$I$2-'Indicator Date hidden'!J54)</f>
        <v>0</v>
      </c>
      <c r="J53" s="205">
        <f>IF('Indicator Date hidden'!K54="x","x",$J$2-'Indicator Date hidden'!K54)</f>
        <v>0</v>
      </c>
      <c r="K53" s="205">
        <f>IF('Indicator Date hidden'!L54="x","x",$K$2-'Indicator Date hidden'!L54)</f>
        <v>0</v>
      </c>
      <c r="L53" s="205">
        <f>IF('Indicator Date hidden'!M54="x","x",$L$2-'Indicator Date hidden'!M54)</f>
        <v>0</v>
      </c>
      <c r="M53" s="205">
        <f>IF('Indicator Date hidden'!N54="x","x",$M$2-'Indicator Date hidden'!N54)</f>
        <v>0</v>
      </c>
      <c r="N53" s="205">
        <f>IF('Indicator Date hidden'!O54="x","x",$N$2-'Indicator Date hidden'!O54)</f>
        <v>0</v>
      </c>
      <c r="O53" s="205">
        <f>IF('Indicator Date hidden'!P54="x","x",$O$2-'Indicator Date hidden'!P54)</f>
        <v>0</v>
      </c>
      <c r="P53" s="205">
        <f>IF('Indicator Date hidden'!Q54="x","x",$P$2-'Indicator Date hidden'!Q54)</f>
        <v>0</v>
      </c>
      <c r="Q53" s="205">
        <f>IF('Indicator Date hidden'!R54="x","x",$Q$2-'Indicator Date hidden'!R54)</f>
        <v>0</v>
      </c>
      <c r="R53" s="205">
        <f>IF('Indicator Date hidden'!S54="x","x",$R$2-'Indicator Date hidden'!S54)</f>
        <v>0</v>
      </c>
      <c r="S53" s="205">
        <f>IF('Indicator Date hidden'!T54="x","x",$S$2-'Indicator Date hidden'!T54)</f>
        <v>0</v>
      </c>
      <c r="T53" s="205">
        <f>IF('Indicator Date hidden'!U54="x","x",$T$2-'Indicator Date hidden'!U54)</f>
        <v>0</v>
      </c>
      <c r="U53" s="205">
        <f>IF('Indicator Date hidden'!V54="x","x",$U$2-'Indicator Date hidden'!V54)</f>
        <v>0</v>
      </c>
      <c r="V53" s="205">
        <f>IF('Indicator Date hidden'!W54="x","x",$V$2-'Indicator Date hidden'!W54)</f>
        <v>0</v>
      </c>
      <c r="W53" s="205">
        <f>IF('Indicator Date hidden'!X54="x","x",$W$2-'Indicator Date hidden'!X54)</f>
        <v>0</v>
      </c>
      <c r="X53" s="205">
        <f>IF('Indicator Date hidden'!Y54="x","x",$X$2-'Indicator Date hidden'!Y54)</f>
        <v>4</v>
      </c>
      <c r="Y53" s="205">
        <f>IF('Indicator Date hidden'!Z54="x","x",$Y$2-'Indicator Date hidden'!Z54)</f>
        <v>0</v>
      </c>
      <c r="Z53" s="205">
        <f>IF('Indicator Date hidden'!AA54="x","x",$Z$2-'Indicator Date hidden'!AA54)</f>
        <v>0</v>
      </c>
      <c r="AA53" s="205">
        <f>IF('Indicator Date hidden'!AB54="x","x",$AA$2-'Indicator Date hidden'!AB54)</f>
        <v>0</v>
      </c>
      <c r="AB53" s="205">
        <f>IF('Indicator Date hidden'!AC54="x","x",$AB$2-'Indicator Date hidden'!AC54)</f>
        <v>0</v>
      </c>
      <c r="AC53" s="205">
        <f>IF('Indicator Date hidden'!AD54="x","x",$AC$2-'Indicator Date hidden'!AD54)</f>
        <v>0</v>
      </c>
      <c r="AD53" s="205" t="str">
        <f>IF('Indicator Date hidden'!AE54="x","x",$AD$2-'Indicator Date hidden'!AE54)</f>
        <v>x</v>
      </c>
      <c r="AE53" s="205">
        <f>IF('Indicator Date hidden'!AF54="x","x",$AE$2-'Indicator Date hidden'!AF54)</f>
        <v>0</v>
      </c>
      <c r="AF53" s="205">
        <f>IF('Indicator Date hidden'!AG54="x","x",$AF$2-'Indicator Date hidden'!AG54)</f>
        <v>5</v>
      </c>
      <c r="AG53" s="205">
        <f>IF('Indicator Date hidden'!AH54="x","x",$AG$2-'Indicator Date hidden'!AH54)</f>
        <v>0</v>
      </c>
      <c r="AH53" s="205">
        <f>IF('Indicator Date hidden'!AI54="x","x",$AH$2-'Indicator Date hidden'!AI54)</f>
        <v>0</v>
      </c>
      <c r="AI53" s="205">
        <f>IF('Indicator Date hidden'!AJ54="x","x",$AI$2-'Indicator Date hidden'!AJ54)</f>
        <v>0</v>
      </c>
      <c r="AJ53" s="205">
        <f>IF('Indicator Date hidden'!AK54="x","x",$AJ$2-'Indicator Date hidden'!AK54)</f>
        <v>1</v>
      </c>
      <c r="AK53" s="205">
        <f>IF('Indicator Date hidden'!AL54="x","x",$AK$2-'Indicator Date hidden'!AL54)</f>
        <v>0</v>
      </c>
      <c r="AL53" s="205">
        <f>IF('Indicator Date hidden'!AM54="x","x",$AL$2-'Indicator Date hidden'!AM54)</f>
        <v>0</v>
      </c>
      <c r="AM53" s="205">
        <f>IF('Indicator Date hidden'!AN54="x","x",$AM$2-'Indicator Date hidden'!AN54)</f>
        <v>0</v>
      </c>
      <c r="AN53" s="205">
        <f>IF('Indicator Date hidden'!AO54="x","x",$AN$2-'Indicator Date hidden'!AO54)</f>
        <v>0</v>
      </c>
      <c r="AO53" s="205">
        <f>IF('Indicator Date hidden'!AP54="x","x",$AO$2-'Indicator Date hidden'!AP54)</f>
        <v>0</v>
      </c>
      <c r="AP53" s="205">
        <f>IF('Indicator Date hidden'!AQ54="x","x",$AP$2-'Indicator Date hidden'!AQ54)</f>
        <v>0</v>
      </c>
      <c r="AQ53" s="205">
        <f>IF('Indicator Date hidden'!AR54="x","x",$AQ$2-'Indicator Date hidden'!AR54)</f>
        <v>0</v>
      </c>
      <c r="AR53" s="205">
        <f>IF('Indicator Date hidden'!AS54="x","x",$AR$2-'Indicator Date hidden'!AS54)</f>
        <v>0</v>
      </c>
      <c r="AS53" s="205">
        <f>IF('Indicator Date hidden'!AT54="x","x",$AS$2-'Indicator Date hidden'!AT54)</f>
        <v>0</v>
      </c>
      <c r="AT53" s="205">
        <f>IF('Indicator Date hidden'!AU54="x","x",$AT$2-'Indicator Date hidden'!AU54)</f>
        <v>0</v>
      </c>
      <c r="AU53" s="205">
        <f>IF('Indicator Date hidden'!AV54="x","x",$AU$2-'Indicator Date hidden'!AV54)</f>
        <v>1</v>
      </c>
      <c r="AV53" s="205">
        <f>IF('Indicator Date hidden'!AW54="x","x",$AV$2-'Indicator Date hidden'!AW54)</f>
        <v>0</v>
      </c>
      <c r="AW53" s="205">
        <f>IF('Indicator Date hidden'!AX54="x","x",$AW$2-'Indicator Date hidden'!AX54)</f>
        <v>0</v>
      </c>
      <c r="AX53" s="205">
        <f>IF('Indicator Date hidden'!AY54="x","x",$AX$2-'Indicator Date hidden'!AY54)</f>
        <v>0</v>
      </c>
      <c r="AY53" s="205">
        <f>IF('Indicator Date hidden'!AZ54="x","x",$AY$2-'Indicator Date hidden'!AZ54)</f>
        <v>0</v>
      </c>
      <c r="AZ53" s="205">
        <f>IF('Indicator Date hidden'!BA54="x","x",$AZ$2-'Indicator Date hidden'!BA54)</f>
        <v>0</v>
      </c>
      <c r="BA53">
        <f t="shared" si="5"/>
        <v>11</v>
      </c>
      <c r="BB53" s="21">
        <f t="shared" si="6"/>
        <v>0.22</v>
      </c>
      <c r="BC53">
        <f t="shared" si="7"/>
        <v>4</v>
      </c>
      <c r="BD53" s="21">
        <f t="shared" si="8"/>
        <v>0.90088845036441667</v>
      </c>
      <c r="BE53" s="274">
        <f t="shared" si="9"/>
        <v>0</v>
      </c>
    </row>
    <row r="54" spans="1:57" x14ac:dyDescent="0.25">
      <c r="A54" t="s">
        <v>7197</v>
      </c>
      <c r="B54" s="205">
        <f>IF('Indicator Date hidden'!C55="x","x",$B$2-'Indicator Date hidden'!C55)</f>
        <v>0</v>
      </c>
      <c r="C54" s="205">
        <f>IF('Indicator Date hidden'!D55="x","x",$C$2-'Indicator Date hidden'!D55)</f>
        <v>0</v>
      </c>
      <c r="D54" s="205">
        <f>IF('Indicator Date hidden'!E55="x","x",$D$2-'Indicator Date hidden'!E55)</f>
        <v>0</v>
      </c>
      <c r="E54" s="205">
        <f>IF('Indicator Date hidden'!F55="x","x",$E$2-'Indicator Date hidden'!F55)</f>
        <v>0</v>
      </c>
      <c r="F54" s="205">
        <f>IF('Indicator Date hidden'!G55="x","x",$F$2-'Indicator Date hidden'!G55)</f>
        <v>0</v>
      </c>
      <c r="G54" s="205">
        <f>IF('Indicator Date hidden'!H55="x","x",$G$2-'Indicator Date hidden'!H55)</f>
        <v>0</v>
      </c>
      <c r="H54" s="205">
        <f>IF('Indicator Date hidden'!I55="x","x",$H$2-'Indicator Date hidden'!I55)</f>
        <v>0</v>
      </c>
      <c r="I54" s="205">
        <f>IF('Indicator Date hidden'!J55="x","x",$I$2-'Indicator Date hidden'!J55)</f>
        <v>0</v>
      </c>
      <c r="J54" s="205">
        <f>IF('Indicator Date hidden'!K55="x","x",$J$2-'Indicator Date hidden'!K55)</f>
        <v>0</v>
      </c>
      <c r="K54" s="205">
        <f>IF('Indicator Date hidden'!L55="x","x",$K$2-'Indicator Date hidden'!L55)</f>
        <v>0</v>
      </c>
      <c r="L54" s="205">
        <f>IF('Indicator Date hidden'!M55="x","x",$L$2-'Indicator Date hidden'!M55)</f>
        <v>0</v>
      </c>
      <c r="M54" s="205">
        <f>IF('Indicator Date hidden'!N55="x","x",$M$2-'Indicator Date hidden'!N55)</f>
        <v>0</v>
      </c>
      <c r="N54" s="205">
        <f>IF('Indicator Date hidden'!O55="x","x",$N$2-'Indicator Date hidden'!O55)</f>
        <v>0</v>
      </c>
      <c r="O54" s="205">
        <f>IF('Indicator Date hidden'!P55="x","x",$O$2-'Indicator Date hidden'!P55)</f>
        <v>0</v>
      </c>
      <c r="P54" s="205">
        <f>IF('Indicator Date hidden'!Q55="x","x",$P$2-'Indicator Date hidden'!Q55)</f>
        <v>0</v>
      </c>
      <c r="Q54" s="205" t="str">
        <f>IF('Indicator Date hidden'!R55="x","x",$Q$2-'Indicator Date hidden'!R55)</f>
        <v>x</v>
      </c>
      <c r="R54" s="205">
        <f>IF('Indicator Date hidden'!S55="x","x",$R$2-'Indicator Date hidden'!S55)</f>
        <v>0</v>
      </c>
      <c r="S54" s="205">
        <f>IF('Indicator Date hidden'!T55="x","x",$S$2-'Indicator Date hidden'!T55)</f>
        <v>0</v>
      </c>
      <c r="T54" s="205">
        <f>IF('Indicator Date hidden'!U55="x","x",$T$2-'Indicator Date hidden'!U55)</f>
        <v>0</v>
      </c>
      <c r="U54" s="205">
        <f>IF('Indicator Date hidden'!V55="x","x",$U$2-'Indicator Date hidden'!V55)</f>
        <v>0</v>
      </c>
      <c r="V54" s="205">
        <f>IF('Indicator Date hidden'!W55="x","x",$V$2-'Indicator Date hidden'!W55)</f>
        <v>0</v>
      </c>
      <c r="W54" s="205">
        <f>IF('Indicator Date hidden'!X55="x","x",$W$2-'Indicator Date hidden'!X55)</f>
        <v>6</v>
      </c>
      <c r="X54" s="205">
        <f>IF('Indicator Date hidden'!Y55="x","x",$X$2-'Indicator Date hidden'!Y55)</f>
        <v>4</v>
      </c>
      <c r="Y54" s="205">
        <f>IF('Indicator Date hidden'!Z55="x","x",$Y$2-'Indicator Date hidden'!Z55)</f>
        <v>0</v>
      </c>
      <c r="Z54" s="205">
        <f>IF('Indicator Date hidden'!AA55="x","x",$Z$2-'Indicator Date hidden'!AA55)</f>
        <v>0</v>
      </c>
      <c r="AA54" s="205">
        <f>IF('Indicator Date hidden'!AB55="x","x",$AA$2-'Indicator Date hidden'!AB55)</f>
        <v>0</v>
      </c>
      <c r="AB54" s="205">
        <f>IF('Indicator Date hidden'!AC55="x","x",$AB$2-'Indicator Date hidden'!AC55)</f>
        <v>0</v>
      </c>
      <c r="AC54" s="205">
        <f>IF('Indicator Date hidden'!AD55="x","x",$AC$2-'Indicator Date hidden'!AD55)</f>
        <v>0</v>
      </c>
      <c r="AD54" s="205">
        <f>IF('Indicator Date hidden'!AE55="x","x",$AD$2-'Indicator Date hidden'!AE55)</f>
        <v>0</v>
      </c>
      <c r="AE54" s="205">
        <f>IF('Indicator Date hidden'!AF55="x","x",$AE$2-'Indicator Date hidden'!AF55)</f>
        <v>0</v>
      </c>
      <c r="AF54" s="205">
        <f>IF('Indicator Date hidden'!AG55="x","x",$AF$2-'Indicator Date hidden'!AG55)</f>
        <v>0</v>
      </c>
      <c r="AG54" s="205">
        <f>IF('Indicator Date hidden'!AH55="x","x",$AG$2-'Indicator Date hidden'!AH55)</f>
        <v>0</v>
      </c>
      <c r="AH54" s="205">
        <f>IF('Indicator Date hidden'!AI55="x","x",$AH$2-'Indicator Date hidden'!AI55)</f>
        <v>0</v>
      </c>
      <c r="AI54" s="205">
        <f>IF('Indicator Date hidden'!AJ55="x","x",$AI$2-'Indicator Date hidden'!AJ55)</f>
        <v>0</v>
      </c>
      <c r="AJ54" s="205">
        <f>IF('Indicator Date hidden'!AK55="x","x",$AJ$2-'Indicator Date hidden'!AK55)</f>
        <v>1</v>
      </c>
      <c r="AK54" s="205">
        <f>IF('Indicator Date hidden'!AL55="x","x",$AK$2-'Indicator Date hidden'!AL55)</f>
        <v>1</v>
      </c>
      <c r="AL54" s="205">
        <f>IF('Indicator Date hidden'!AM55="x","x",$AL$2-'Indicator Date hidden'!AM55)</f>
        <v>0</v>
      </c>
      <c r="AM54" s="205">
        <f>IF('Indicator Date hidden'!AN55="x","x",$AM$2-'Indicator Date hidden'!AN55)</f>
        <v>0</v>
      </c>
      <c r="AN54" s="205">
        <f>IF('Indicator Date hidden'!AO55="x","x",$AN$2-'Indicator Date hidden'!AO55)</f>
        <v>0</v>
      </c>
      <c r="AO54" s="205">
        <f>IF('Indicator Date hidden'!AP55="x","x",$AO$2-'Indicator Date hidden'!AP55)</f>
        <v>0</v>
      </c>
      <c r="AP54" s="205">
        <f>IF('Indicator Date hidden'!AQ55="x","x",$AP$2-'Indicator Date hidden'!AQ55)</f>
        <v>0</v>
      </c>
      <c r="AQ54" s="205">
        <f>IF('Indicator Date hidden'!AR55="x","x",$AQ$2-'Indicator Date hidden'!AR55)</f>
        <v>6</v>
      </c>
      <c r="AR54" s="205">
        <f>IF('Indicator Date hidden'!AS55="x","x",$AR$2-'Indicator Date hidden'!AS55)</f>
        <v>0</v>
      </c>
      <c r="AS54" s="205">
        <f>IF('Indicator Date hidden'!AT55="x","x",$AS$2-'Indicator Date hidden'!AT55)</f>
        <v>0</v>
      </c>
      <c r="AT54" s="205">
        <f>IF('Indicator Date hidden'!AU55="x","x",$AT$2-'Indicator Date hidden'!AU55)</f>
        <v>0</v>
      </c>
      <c r="AU54" s="205">
        <f>IF('Indicator Date hidden'!AV55="x","x",$AU$2-'Indicator Date hidden'!AV55)</f>
        <v>1</v>
      </c>
      <c r="AV54" s="205">
        <f>IF('Indicator Date hidden'!AW55="x","x",$AV$2-'Indicator Date hidden'!AW55)</f>
        <v>0</v>
      </c>
      <c r="AW54" s="205">
        <f>IF('Indicator Date hidden'!AX55="x","x",$AW$2-'Indicator Date hidden'!AX55)</f>
        <v>0</v>
      </c>
      <c r="AX54" s="205">
        <f>IF('Indicator Date hidden'!AY55="x","x",$AX$2-'Indicator Date hidden'!AY55)</f>
        <v>0</v>
      </c>
      <c r="AY54" s="205">
        <f>IF('Indicator Date hidden'!AZ55="x","x",$AY$2-'Indicator Date hidden'!AZ55)</f>
        <v>0</v>
      </c>
      <c r="AZ54" s="205">
        <f>IF('Indicator Date hidden'!BA55="x","x",$AZ$2-'Indicator Date hidden'!BA55)</f>
        <v>0</v>
      </c>
      <c r="BA54">
        <f t="shared" si="5"/>
        <v>19</v>
      </c>
      <c r="BB54" s="21">
        <f t="shared" si="6"/>
        <v>0.38</v>
      </c>
      <c r="BC54">
        <f t="shared" si="7"/>
        <v>6</v>
      </c>
      <c r="BD54" s="21">
        <f t="shared" si="8"/>
        <v>1.2944496900227525</v>
      </c>
      <c r="BE54" s="274">
        <f t="shared" si="9"/>
        <v>0</v>
      </c>
    </row>
    <row r="55" spans="1:57" x14ac:dyDescent="0.25">
      <c r="A55" t="s">
        <v>7057</v>
      </c>
      <c r="B55" s="205">
        <f>IF('Indicator Date hidden'!C56="x","x",$B$2-'Indicator Date hidden'!C56)</f>
        <v>0</v>
      </c>
      <c r="C55" s="205">
        <f>IF('Indicator Date hidden'!D56="x","x",$C$2-'Indicator Date hidden'!D56)</f>
        <v>0</v>
      </c>
      <c r="D55" s="205">
        <f>IF('Indicator Date hidden'!E56="x","x",$D$2-'Indicator Date hidden'!E56)</f>
        <v>0</v>
      </c>
      <c r="E55" s="205">
        <f>IF('Indicator Date hidden'!F56="x","x",$E$2-'Indicator Date hidden'!F56)</f>
        <v>0</v>
      </c>
      <c r="F55" s="205">
        <f>IF('Indicator Date hidden'!G56="x","x",$F$2-'Indicator Date hidden'!G56)</f>
        <v>0</v>
      </c>
      <c r="G55" s="205">
        <f>IF('Indicator Date hidden'!H56="x","x",$G$2-'Indicator Date hidden'!H56)</f>
        <v>0</v>
      </c>
      <c r="H55" s="205">
        <f>IF('Indicator Date hidden'!I56="x","x",$H$2-'Indicator Date hidden'!I56)</f>
        <v>0</v>
      </c>
      <c r="I55" s="205">
        <f>IF('Indicator Date hidden'!J56="x","x",$I$2-'Indicator Date hidden'!J56)</f>
        <v>0</v>
      </c>
      <c r="J55" s="205">
        <f>IF('Indicator Date hidden'!K56="x","x",$J$2-'Indicator Date hidden'!K56)</f>
        <v>0</v>
      </c>
      <c r="K55" s="205">
        <f>IF('Indicator Date hidden'!L56="x","x",$K$2-'Indicator Date hidden'!L56)</f>
        <v>0</v>
      </c>
      <c r="L55" s="205">
        <f>IF('Indicator Date hidden'!M56="x","x",$L$2-'Indicator Date hidden'!M56)</f>
        <v>0</v>
      </c>
      <c r="M55" s="205">
        <f>IF('Indicator Date hidden'!N56="x","x",$M$2-'Indicator Date hidden'!N56)</f>
        <v>0</v>
      </c>
      <c r="N55" s="205">
        <f>IF('Indicator Date hidden'!O56="x","x",$N$2-'Indicator Date hidden'!O56)</f>
        <v>0</v>
      </c>
      <c r="O55" s="205">
        <f>IF('Indicator Date hidden'!P56="x","x",$O$2-'Indicator Date hidden'!P56)</f>
        <v>0</v>
      </c>
      <c r="P55" s="205">
        <f>IF('Indicator Date hidden'!Q56="x","x",$P$2-'Indicator Date hidden'!Q56)</f>
        <v>0</v>
      </c>
      <c r="Q55" s="205" t="str">
        <f>IF('Indicator Date hidden'!R56="x","x",$Q$2-'Indicator Date hidden'!R56)</f>
        <v>x</v>
      </c>
      <c r="R55" s="205">
        <f>IF('Indicator Date hidden'!S56="x","x",$R$2-'Indicator Date hidden'!S56)</f>
        <v>0</v>
      </c>
      <c r="S55" s="205">
        <f>IF('Indicator Date hidden'!T56="x","x",$S$2-'Indicator Date hidden'!T56)</f>
        <v>0</v>
      </c>
      <c r="T55" s="205">
        <f>IF('Indicator Date hidden'!U56="x","x",$T$2-'Indicator Date hidden'!U56)</f>
        <v>0</v>
      </c>
      <c r="U55" s="205">
        <f>IF('Indicator Date hidden'!V56="x","x",$U$2-'Indicator Date hidden'!V56)</f>
        <v>0</v>
      </c>
      <c r="V55" s="205">
        <f>IF('Indicator Date hidden'!W56="x","x",$V$2-'Indicator Date hidden'!W56)</f>
        <v>0</v>
      </c>
      <c r="W55" s="205">
        <f>IF('Indicator Date hidden'!X56="x","x",$W$2-'Indicator Date hidden'!X56)</f>
        <v>4</v>
      </c>
      <c r="X55" s="205" t="str">
        <f>IF('Indicator Date hidden'!Y56="x","x",$X$2-'Indicator Date hidden'!Y56)</f>
        <v>x</v>
      </c>
      <c r="Y55" s="205">
        <f>IF('Indicator Date hidden'!Z56="x","x",$Y$2-'Indicator Date hidden'!Z56)</f>
        <v>0</v>
      </c>
      <c r="Z55" s="205">
        <f>IF('Indicator Date hidden'!AA56="x","x",$Z$2-'Indicator Date hidden'!AA56)</f>
        <v>0</v>
      </c>
      <c r="AA55" s="205">
        <f>IF('Indicator Date hidden'!AB56="x","x",$AA$2-'Indicator Date hidden'!AB56)</f>
        <v>0</v>
      </c>
      <c r="AB55" s="205">
        <f>IF('Indicator Date hidden'!AC56="x","x",$AB$2-'Indicator Date hidden'!AC56)</f>
        <v>0</v>
      </c>
      <c r="AC55" s="205">
        <f>IF('Indicator Date hidden'!AD56="x","x",$AC$2-'Indicator Date hidden'!AD56)</f>
        <v>0</v>
      </c>
      <c r="AD55" s="205">
        <f>IF('Indicator Date hidden'!AE56="x","x",$AD$2-'Indicator Date hidden'!AE56)</f>
        <v>0</v>
      </c>
      <c r="AE55" s="205" t="str">
        <f>IF('Indicator Date hidden'!AF56="x","x",$AE$2-'Indicator Date hidden'!AF56)</f>
        <v>x</v>
      </c>
      <c r="AF55" s="205" t="str">
        <f>IF('Indicator Date hidden'!AG56="x","x",$AF$2-'Indicator Date hidden'!AG56)</f>
        <v>x</v>
      </c>
      <c r="AG55" s="205">
        <f>IF('Indicator Date hidden'!AH56="x","x",$AG$2-'Indicator Date hidden'!AH56)</f>
        <v>0</v>
      </c>
      <c r="AH55" s="205">
        <f>IF('Indicator Date hidden'!AI56="x","x",$AH$2-'Indicator Date hidden'!AI56)</f>
        <v>0</v>
      </c>
      <c r="AI55" s="205">
        <f>IF('Indicator Date hidden'!AJ56="x","x",$AI$2-'Indicator Date hidden'!AJ56)</f>
        <v>0</v>
      </c>
      <c r="AJ55" s="205" t="str">
        <f>IF('Indicator Date hidden'!AK56="x","x",$AJ$2-'Indicator Date hidden'!AK56)</f>
        <v>x</v>
      </c>
      <c r="AK55" s="205">
        <f>IF('Indicator Date hidden'!AL56="x","x",$AK$2-'Indicator Date hidden'!AL56)</f>
        <v>1</v>
      </c>
      <c r="AL55" s="205">
        <f>IF('Indicator Date hidden'!AM56="x","x",$AL$2-'Indicator Date hidden'!AM56)</f>
        <v>0</v>
      </c>
      <c r="AM55" s="205">
        <f>IF('Indicator Date hidden'!AN56="x","x",$AM$2-'Indicator Date hidden'!AN56)</f>
        <v>0</v>
      </c>
      <c r="AN55" s="205">
        <f>IF('Indicator Date hidden'!AO56="x","x",$AN$2-'Indicator Date hidden'!AO56)</f>
        <v>0</v>
      </c>
      <c r="AO55" s="205" t="str">
        <f>IF('Indicator Date hidden'!AP56="x","x",$AO$2-'Indicator Date hidden'!AP56)</f>
        <v>x</v>
      </c>
      <c r="AP55" s="205" t="str">
        <f>IF('Indicator Date hidden'!AQ56="x","x",$AP$2-'Indicator Date hidden'!AQ56)</f>
        <v>x</v>
      </c>
      <c r="AQ55" s="205" t="str">
        <f>IF('Indicator Date hidden'!AR56="x","x",$AQ$2-'Indicator Date hidden'!AR56)</f>
        <v>x</v>
      </c>
      <c r="AR55" s="205">
        <f>IF('Indicator Date hidden'!AS56="x","x",$AR$2-'Indicator Date hidden'!AS56)</f>
        <v>0</v>
      </c>
      <c r="AS55" s="205">
        <f>IF('Indicator Date hidden'!AT56="x","x",$AS$2-'Indicator Date hidden'!AT56)</f>
        <v>2</v>
      </c>
      <c r="AT55" s="205">
        <f>IF('Indicator Date hidden'!AU56="x","x",$AT$2-'Indicator Date hidden'!AU56)</f>
        <v>0</v>
      </c>
      <c r="AU55" s="205">
        <f>IF('Indicator Date hidden'!AV56="x","x",$AU$2-'Indicator Date hidden'!AV56)</f>
        <v>1</v>
      </c>
      <c r="AV55" s="205">
        <f>IF('Indicator Date hidden'!AW56="x","x",$AV$2-'Indicator Date hidden'!AW56)</f>
        <v>0</v>
      </c>
      <c r="AW55" s="205">
        <f>IF('Indicator Date hidden'!AX56="x","x",$AW$2-'Indicator Date hidden'!AX56)</f>
        <v>0</v>
      </c>
      <c r="AX55" s="205">
        <f>IF('Indicator Date hidden'!AY56="x","x",$AX$2-'Indicator Date hidden'!AY56)</f>
        <v>0</v>
      </c>
      <c r="AY55" s="205">
        <f>IF('Indicator Date hidden'!AZ56="x","x",$AY$2-'Indicator Date hidden'!AZ56)</f>
        <v>0</v>
      </c>
      <c r="AZ55" s="205">
        <f>IF('Indicator Date hidden'!BA56="x","x",$AZ$2-'Indicator Date hidden'!BA56)</f>
        <v>0</v>
      </c>
      <c r="BA55">
        <f t="shared" si="5"/>
        <v>8</v>
      </c>
      <c r="BB55" s="21">
        <f t="shared" si="6"/>
        <v>0.18604651162790697</v>
      </c>
      <c r="BC55">
        <f t="shared" si="7"/>
        <v>4</v>
      </c>
      <c r="BD55" s="21">
        <f t="shared" si="8"/>
        <v>0.69066243743802314</v>
      </c>
      <c r="BE55" s="274">
        <f t="shared" si="9"/>
        <v>0</v>
      </c>
    </row>
    <row r="56" spans="1:57" x14ac:dyDescent="0.25">
      <c r="A56" t="s">
        <v>7029</v>
      </c>
      <c r="B56" s="205">
        <f>IF('Indicator Date hidden'!C57="x","x",$B$2-'Indicator Date hidden'!C57)</f>
        <v>0</v>
      </c>
      <c r="C56" s="205">
        <f>IF('Indicator Date hidden'!D57="x","x",$C$2-'Indicator Date hidden'!D57)</f>
        <v>0</v>
      </c>
      <c r="D56" s="205">
        <f>IF('Indicator Date hidden'!E57="x","x",$D$2-'Indicator Date hidden'!E57)</f>
        <v>0</v>
      </c>
      <c r="E56" s="205">
        <f>IF('Indicator Date hidden'!F57="x","x",$E$2-'Indicator Date hidden'!F57)</f>
        <v>0</v>
      </c>
      <c r="F56" s="205">
        <f>IF('Indicator Date hidden'!G57="x","x",$F$2-'Indicator Date hidden'!G57)</f>
        <v>0</v>
      </c>
      <c r="G56" s="205">
        <f>IF('Indicator Date hidden'!H57="x","x",$G$2-'Indicator Date hidden'!H57)</f>
        <v>0</v>
      </c>
      <c r="H56" s="205">
        <f>IF('Indicator Date hidden'!I57="x","x",$H$2-'Indicator Date hidden'!I57)</f>
        <v>0</v>
      </c>
      <c r="I56" s="205">
        <f>IF('Indicator Date hidden'!J57="x","x",$I$2-'Indicator Date hidden'!J57)</f>
        <v>0</v>
      </c>
      <c r="J56" s="205">
        <f>IF('Indicator Date hidden'!K57="x","x",$J$2-'Indicator Date hidden'!K57)</f>
        <v>0</v>
      </c>
      <c r="K56" s="205">
        <f>IF('Indicator Date hidden'!L57="x","x",$K$2-'Indicator Date hidden'!L57)</f>
        <v>0</v>
      </c>
      <c r="L56" s="205">
        <f>IF('Indicator Date hidden'!M57="x","x",$L$2-'Indicator Date hidden'!M57)</f>
        <v>0</v>
      </c>
      <c r="M56" s="205">
        <f>IF('Indicator Date hidden'!N57="x","x",$M$2-'Indicator Date hidden'!N57)</f>
        <v>0</v>
      </c>
      <c r="N56" s="205">
        <f>IF('Indicator Date hidden'!O57="x","x",$N$2-'Indicator Date hidden'!O57)</f>
        <v>0</v>
      </c>
      <c r="O56" s="205">
        <f>IF('Indicator Date hidden'!P57="x","x",$O$2-'Indicator Date hidden'!P57)</f>
        <v>0</v>
      </c>
      <c r="P56" s="205">
        <f>IF('Indicator Date hidden'!Q57="x","x",$P$2-'Indicator Date hidden'!Q57)</f>
        <v>0</v>
      </c>
      <c r="Q56" s="205" t="str">
        <f>IF('Indicator Date hidden'!R57="x","x",$Q$2-'Indicator Date hidden'!R57)</f>
        <v>x</v>
      </c>
      <c r="R56" s="205">
        <f>IF('Indicator Date hidden'!S57="x","x",$R$2-'Indicator Date hidden'!S57)</f>
        <v>0</v>
      </c>
      <c r="S56" s="205">
        <f>IF('Indicator Date hidden'!T57="x","x",$S$2-'Indicator Date hidden'!T57)</f>
        <v>0</v>
      </c>
      <c r="T56" s="205">
        <f>IF('Indicator Date hidden'!U57="x","x",$T$2-'Indicator Date hidden'!U57)</f>
        <v>0</v>
      </c>
      <c r="U56" s="205" t="str">
        <f>IF('Indicator Date hidden'!V57="x","x",$U$2-'Indicator Date hidden'!V57)</f>
        <v>x</v>
      </c>
      <c r="V56" s="205">
        <f>IF('Indicator Date hidden'!W57="x","x",$V$2-'Indicator Date hidden'!W57)</f>
        <v>0</v>
      </c>
      <c r="W56" s="205">
        <f>IF('Indicator Date hidden'!X57="x","x",$W$2-'Indicator Date hidden'!X57)</f>
        <v>4</v>
      </c>
      <c r="X56" s="205" t="str">
        <f>IF('Indicator Date hidden'!Y57="x","x",$X$2-'Indicator Date hidden'!Y57)</f>
        <v>x</v>
      </c>
      <c r="Y56" s="205">
        <f>IF('Indicator Date hidden'!Z57="x","x",$Y$2-'Indicator Date hidden'!Z57)</f>
        <v>0</v>
      </c>
      <c r="Z56" s="205">
        <f>IF('Indicator Date hidden'!AA57="x","x",$Z$2-'Indicator Date hidden'!AA57)</f>
        <v>0</v>
      </c>
      <c r="AA56" s="205">
        <f>IF('Indicator Date hidden'!AB57="x","x",$AA$2-'Indicator Date hidden'!AB57)</f>
        <v>0</v>
      </c>
      <c r="AB56" s="205">
        <f>IF('Indicator Date hidden'!AC57="x","x",$AB$2-'Indicator Date hidden'!AC57)</f>
        <v>0</v>
      </c>
      <c r="AC56" s="205">
        <f>IF('Indicator Date hidden'!AD57="x","x",$AC$2-'Indicator Date hidden'!AD57)</f>
        <v>0</v>
      </c>
      <c r="AD56" s="205">
        <f>IF('Indicator Date hidden'!AE57="x","x",$AD$2-'Indicator Date hidden'!AE57)</f>
        <v>0</v>
      </c>
      <c r="AE56" s="205" t="str">
        <f>IF('Indicator Date hidden'!AF57="x","x",$AE$2-'Indicator Date hidden'!AF57)</f>
        <v>x</v>
      </c>
      <c r="AF56" s="205" t="str">
        <f>IF('Indicator Date hidden'!AG57="x","x",$AF$2-'Indicator Date hidden'!AG57)</f>
        <v>x</v>
      </c>
      <c r="AG56" s="205">
        <f>IF('Indicator Date hidden'!AH57="x","x",$AG$2-'Indicator Date hidden'!AH57)</f>
        <v>0</v>
      </c>
      <c r="AH56" s="205">
        <f>IF('Indicator Date hidden'!AI57="x","x",$AH$2-'Indicator Date hidden'!AI57)</f>
        <v>0</v>
      </c>
      <c r="AI56" s="205">
        <f>IF('Indicator Date hidden'!AJ57="x","x",$AI$2-'Indicator Date hidden'!AJ57)</f>
        <v>0</v>
      </c>
      <c r="AJ56" s="205" t="str">
        <f>IF('Indicator Date hidden'!AK57="x","x",$AJ$2-'Indicator Date hidden'!AK57)</f>
        <v>x</v>
      </c>
      <c r="AK56" s="205">
        <f>IF('Indicator Date hidden'!AL57="x","x",$AK$2-'Indicator Date hidden'!AL57)</f>
        <v>1</v>
      </c>
      <c r="AL56" s="205">
        <f>IF('Indicator Date hidden'!AM57="x","x",$AL$2-'Indicator Date hidden'!AM57)</f>
        <v>0</v>
      </c>
      <c r="AM56" s="205">
        <f>IF('Indicator Date hidden'!AN57="x","x",$AM$2-'Indicator Date hidden'!AN57)</f>
        <v>0</v>
      </c>
      <c r="AN56" s="205">
        <f>IF('Indicator Date hidden'!AO57="x","x",$AN$2-'Indicator Date hidden'!AO57)</f>
        <v>0</v>
      </c>
      <c r="AO56" s="205" t="str">
        <f>IF('Indicator Date hidden'!AP57="x","x",$AO$2-'Indicator Date hidden'!AP57)</f>
        <v>x</v>
      </c>
      <c r="AP56" s="205" t="str">
        <f>IF('Indicator Date hidden'!AQ57="x","x",$AP$2-'Indicator Date hidden'!AQ57)</f>
        <v>x</v>
      </c>
      <c r="AQ56" s="205" t="str">
        <f>IF('Indicator Date hidden'!AR57="x","x",$AQ$2-'Indicator Date hidden'!AR57)</f>
        <v>x</v>
      </c>
      <c r="AR56" s="205">
        <f>IF('Indicator Date hidden'!AS57="x","x",$AR$2-'Indicator Date hidden'!AS57)</f>
        <v>0</v>
      </c>
      <c r="AS56" s="205">
        <f>IF('Indicator Date hidden'!AT57="x","x",$AS$2-'Indicator Date hidden'!AT57)</f>
        <v>0</v>
      </c>
      <c r="AT56" s="205">
        <f>IF('Indicator Date hidden'!AU57="x","x",$AT$2-'Indicator Date hidden'!AU57)</f>
        <v>0</v>
      </c>
      <c r="AU56" s="205">
        <f>IF('Indicator Date hidden'!AV57="x","x",$AU$2-'Indicator Date hidden'!AV57)</f>
        <v>1</v>
      </c>
      <c r="AV56" s="205">
        <f>IF('Indicator Date hidden'!AW57="x","x",$AV$2-'Indicator Date hidden'!AW57)</f>
        <v>0</v>
      </c>
      <c r="AW56" s="205">
        <f>IF('Indicator Date hidden'!AX57="x","x",$AW$2-'Indicator Date hidden'!AX57)</f>
        <v>0</v>
      </c>
      <c r="AX56" s="205">
        <f>IF('Indicator Date hidden'!AY57="x","x",$AX$2-'Indicator Date hidden'!AY57)</f>
        <v>0</v>
      </c>
      <c r="AY56" s="205">
        <f>IF('Indicator Date hidden'!AZ57="x","x",$AY$2-'Indicator Date hidden'!AZ57)</f>
        <v>0</v>
      </c>
      <c r="AZ56" s="205">
        <f>IF('Indicator Date hidden'!BA57="x","x",$AZ$2-'Indicator Date hidden'!BA57)</f>
        <v>0</v>
      </c>
      <c r="BA56">
        <f t="shared" si="5"/>
        <v>6</v>
      </c>
      <c r="BB56" s="21">
        <f t="shared" si="6"/>
        <v>0.14285714285714285</v>
      </c>
      <c r="BC56">
        <f t="shared" si="7"/>
        <v>3</v>
      </c>
      <c r="BD56" s="21">
        <f t="shared" si="8"/>
        <v>0.63887656499993994</v>
      </c>
      <c r="BE56" s="274">
        <f t="shared" si="9"/>
        <v>0</v>
      </c>
    </row>
    <row r="57" spans="1:57" x14ac:dyDescent="0.25">
      <c r="A57" t="s">
        <v>7032</v>
      </c>
      <c r="B57" s="205">
        <f>IF('Indicator Date hidden'!C58="x","x",$B$2-'Indicator Date hidden'!C58)</f>
        <v>0</v>
      </c>
      <c r="C57" s="205">
        <f>IF('Indicator Date hidden'!D58="x","x",$C$2-'Indicator Date hidden'!D58)</f>
        <v>0</v>
      </c>
      <c r="D57" s="205">
        <f>IF('Indicator Date hidden'!E58="x","x",$D$2-'Indicator Date hidden'!E58)</f>
        <v>0</v>
      </c>
      <c r="E57" s="205">
        <f>IF('Indicator Date hidden'!F58="x","x",$E$2-'Indicator Date hidden'!F58)</f>
        <v>0</v>
      </c>
      <c r="F57" s="205">
        <f>IF('Indicator Date hidden'!G58="x","x",$F$2-'Indicator Date hidden'!G58)</f>
        <v>0</v>
      </c>
      <c r="G57" s="205">
        <f>IF('Indicator Date hidden'!H58="x","x",$G$2-'Indicator Date hidden'!H58)</f>
        <v>0</v>
      </c>
      <c r="H57" s="205">
        <f>IF('Indicator Date hidden'!I58="x","x",$H$2-'Indicator Date hidden'!I58)</f>
        <v>0</v>
      </c>
      <c r="I57" s="205">
        <f>IF('Indicator Date hidden'!J58="x","x",$I$2-'Indicator Date hidden'!J58)</f>
        <v>0</v>
      </c>
      <c r="J57" s="205">
        <f>IF('Indicator Date hidden'!K58="x","x",$J$2-'Indicator Date hidden'!K58)</f>
        <v>0</v>
      </c>
      <c r="K57" s="205">
        <f>IF('Indicator Date hidden'!L58="x","x",$K$2-'Indicator Date hidden'!L58)</f>
        <v>0</v>
      </c>
      <c r="L57" s="205">
        <f>IF('Indicator Date hidden'!M58="x","x",$L$2-'Indicator Date hidden'!M58)</f>
        <v>0</v>
      </c>
      <c r="M57" s="205">
        <f>IF('Indicator Date hidden'!N58="x","x",$M$2-'Indicator Date hidden'!N58)</f>
        <v>0</v>
      </c>
      <c r="N57" s="205">
        <f>IF('Indicator Date hidden'!O58="x","x",$N$2-'Indicator Date hidden'!O58)</f>
        <v>0</v>
      </c>
      <c r="O57" s="205">
        <f>IF('Indicator Date hidden'!P58="x","x",$O$2-'Indicator Date hidden'!P58)</f>
        <v>0</v>
      </c>
      <c r="P57" s="205">
        <f>IF('Indicator Date hidden'!Q58="x","x",$P$2-'Indicator Date hidden'!Q58)</f>
        <v>0</v>
      </c>
      <c r="Q57" s="205" t="str">
        <f>IF('Indicator Date hidden'!R58="x","x",$Q$2-'Indicator Date hidden'!R58)</f>
        <v>x</v>
      </c>
      <c r="R57" s="205">
        <f>IF('Indicator Date hidden'!S58="x","x",$R$2-'Indicator Date hidden'!S58)</f>
        <v>0</v>
      </c>
      <c r="S57" s="205">
        <f>IF('Indicator Date hidden'!T58="x","x",$S$2-'Indicator Date hidden'!T58)</f>
        <v>0</v>
      </c>
      <c r="T57" s="205">
        <f>IF('Indicator Date hidden'!U58="x","x",$T$2-'Indicator Date hidden'!U58)</f>
        <v>0</v>
      </c>
      <c r="U57" s="205" t="str">
        <f>IF('Indicator Date hidden'!V58="x","x",$U$2-'Indicator Date hidden'!V58)</f>
        <v>x</v>
      </c>
      <c r="V57" s="205">
        <f>IF('Indicator Date hidden'!W58="x","x",$V$2-'Indicator Date hidden'!W58)</f>
        <v>0</v>
      </c>
      <c r="W57" s="205" t="str">
        <f>IF('Indicator Date hidden'!X58="x","x",$W$2-'Indicator Date hidden'!X58)</f>
        <v>x</v>
      </c>
      <c r="X57" s="205">
        <f>IF('Indicator Date hidden'!Y58="x","x",$X$2-'Indicator Date hidden'!Y58)</f>
        <v>2</v>
      </c>
      <c r="Y57" s="205">
        <f>IF('Indicator Date hidden'!Z58="x","x",$Y$2-'Indicator Date hidden'!Z58)</f>
        <v>0</v>
      </c>
      <c r="Z57" s="205">
        <f>IF('Indicator Date hidden'!AA58="x","x",$Z$2-'Indicator Date hidden'!AA58)</f>
        <v>0</v>
      </c>
      <c r="AA57" s="205">
        <f>IF('Indicator Date hidden'!AB58="x","x",$AA$2-'Indicator Date hidden'!AB58)</f>
        <v>1</v>
      </c>
      <c r="AB57" s="205">
        <f>IF('Indicator Date hidden'!AC58="x","x",$AB$2-'Indicator Date hidden'!AC58)</f>
        <v>0</v>
      </c>
      <c r="AC57" s="205">
        <f>IF('Indicator Date hidden'!AD58="x","x",$AC$2-'Indicator Date hidden'!AD58)</f>
        <v>0</v>
      </c>
      <c r="AD57" s="205" t="str">
        <f>IF('Indicator Date hidden'!AE58="x","x",$AD$2-'Indicator Date hidden'!AE58)</f>
        <v>x</v>
      </c>
      <c r="AE57" s="205">
        <f>IF('Indicator Date hidden'!AF58="x","x",$AE$2-'Indicator Date hidden'!AF58)</f>
        <v>0</v>
      </c>
      <c r="AF57" s="205">
        <f>IF('Indicator Date hidden'!AG58="x","x",$AF$2-'Indicator Date hidden'!AG58)</f>
        <v>1</v>
      </c>
      <c r="AG57" s="205">
        <f>IF('Indicator Date hidden'!AH58="x","x",$AG$2-'Indicator Date hidden'!AH58)</f>
        <v>0</v>
      </c>
      <c r="AH57" s="205">
        <f>IF('Indicator Date hidden'!AI58="x","x",$AH$2-'Indicator Date hidden'!AI58)</f>
        <v>0</v>
      </c>
      <c r="AI57" s="205">
        <f>IF('Indicator Date hidden'!AJ58="x","x",$AI$2-'Indicator Date hidden'!AJ58)</f>
        <v>0</v>
      </c>
      <c r="AJ57" s="205" t="str">
        <f>IF('Indicator Date hidden'!AK58="x","x",$AJ$2-'Indicator Date hidden'!AK58)</f>
        <v>x</v>
      </c>
      <c r="AK57" s="205">
        <f>IF('Indicator Date hidden'!AL58="x","x",$AK$2-'Indicator Date hidden'!AL58)</f>
        <v>1</v>
      </c>
      <c r="AL57" s="205">
        <f>IF('Indicator Date hidden'!AM58="x","x",$AL$2-'Indicator Date hidden'!AM58)</f>
        <v>0</v>
      </c>
      <c r="AM57" s="205">
        <f>IF('Indicator Date hidden'!AN58="x","x",$AM$2-'Indicator Date hidden'!AN58)</f>
        <v>0</v>
      </c>
      <c r="AN57" s="205">
        <f>IF('Indicator Date hidden'!AO58="x","x",$AN$2-'Indicator Date hidden'!AO58)</f>
        <v>0</v>
      </c>
      <c r="AO57" s="205">
        <f>IF('Indicator Date hidden'!AP58="x","x",$AO$2-'Indicator Date hidden'!AP58)</f>
        <v>0</v>
      </c>
      <c r="AP57" s="205">
        <f>IF('Indicator Date hidden'!AQ58="x","x",$AP$2-'Indicator Date hidden'!AQ58)</f>
        <v>0</v>
      </c>
      <c r="AQ57" s="205" t="str">
        <f>IF('Indicator Date hidden'!AR58="x","x",$AQ$2-'Indicator Date hidden'!AR58)</f>
        <v>x</v>
      </c>
      <c r="AR57" s="205">
        <f>IF('Indicator Date hidden'!AS58="x","x",$AR$2-'Indicator Date hidden'!AS58)</f>
        <v>0</v>
      </c>
      <c r="AS57" s="205">
        <f>IF('Indicator Date hidden'!AT58="x","x",$AS$2-'Indicator Date hidden'!AT58)</f>
        <v>0</v>
      </c>
      <c r="AT57" s="205">
        <f>IF('Indicator Date hidden'!AU58="x","x",$AT$2-'Indicator Date hidden'!AU58)</f>
        <v>0</v>
      </c>
      <c r="AU57" s="205">
        <f>IF('Indicator Date hidden'!AV58="x","x",$AU$2-'Indicator Date hidden'!AV58)</f>
        <v>3</v>
      </c>
      <c r="AV57" s="205">
        <f>IF('Indicator Date hidden'!AW58="x","x",$AV$2-'Indicator Date hidden'!AW58)</f>
        <v>0</v>
      </c>
      <c r="AW57" s="205">
        <f>IF('Indicator Date hidden'!AX58="x","x",$AW$2-'Indicator Date hidden'!AX58)</f>
        <v>0</v>
      </c>
      <c r="AX57" s="205">
        <f>IF('Indicator Date hidden'!AY58="x","x",$AX$2-'Indicator Date hidden'!AY58)</f>
        <v>0</v>
      </c>
      <c r="AY57" s="205">
        <f>IF('Indicator Date hidden'!AZ58="x","x",$AY$2-'Indicator Date hidden'!AZ58)</f>
        <v>0</v>
      </c>
      <c r="AZ57" s="205">
        <f>IF('Indicator Date hidden'!BA58="x","x",$AZ$2-'Indicator Date hidden'!BA58)</f>
        <v>0</v>
      </c>
      <c r="BA57">
        <f t="shared" si="5"/>
        <v>8</v>
      </c>
      <c r="BB57" s="21">
        <f t="shared" si="6"/>
        <v>0.17777777777777778</v>
      </c>
      <c r="BC57">
        <f t="shared" si="7"/>
        <v>5</v>
      </c>
      <c r="BD57" s="21">
        <f t="shared" si="8"/>
        <v>0.56916659888291987</v>
      </c>
      <c r="BE57" s="274">
        <f t="shared" si="9"/>
        <v>0</v>
      </c>
    </row>
    <row r="58" spans="1:57" x14ac:dyDescent="0.25">
      <c r="A58" t="s">
        <v>7033</v>
      </c>
      <c r="B58" s="205">
        <f>IF('Indicator Date hidden'!C59="x","x",$B$2-'Indicator Date hidden'!C59)</f>
        <v>0</v>
      </c>
      <c r="C58" s="205">
        <f>IF('Indicator Date hidden'!D59="x","x",$C$2-'Indicator Date hidden'!D59)</f>
        <v>0</v>
      </c>
      <c r="D58" s="205">
        <f>IF('Indicator Date hidden'!E59="x","x",$D$2-'Indicator Date hidden'!E59)</f>
        <v>0</v>
      </c>
      <c r="E58" s="205">
        <f>IF('Indicator Date hidden'!F59="x","x",$E$2-'Indicator Date hidden'!F59)</f>
        <v>0</v>
      </c>
      <c r="F58" s="205">
        <f>IF('Indicator Date hidden'!G59="x","x",$F$2-'Indicator Date hidden'!G59)</f>
        <v>0</v>
      </c>
      <c r="G58" s="205">
        <f>IF('Indicator Date hidden'!H59="x","x",$G$2-'Indicator Date hidden'!H59)</f>
        <v>0</v>
      </c>
      <c r="H58" s="205">
        <f>IF('Indicator Date hidden'!I59="x","x",$H$2-'Indicator Date hidden'!I59)</f>
        <v>0</v>
      </c>
      <c r="I58" s="205">
        <f>IF('Indicator Date hidden'!J59="x","x",$I$2-'Indicator Date hidden'!J59)</f>
        <v>0</v>
      </c>
      <c r="J58" s="205">
        <f>IF('Indicator Date hidden'!K59="x","x",$J$2-'Indicator Date hidden'!K59)</f>
        <v>0</v>
      </c>
      <c r="K58" s="205">
        <f>IF('Indicator Date hidden'!L59="x","x",$K$2-'Indicator Date hidden'!L59)</f>
        <v>0</v>
      </c>
      <c r="L58" s="205">
        <f>IF('Indicator Date hidden'!M59="x","x",$L$2-'Indicator Date hidden'!M59)</f>
        <v>0</v>
      </c>
      <c r="M58" s="205">
        <f>IF('Indicator Date hidden'!N59="x","x",$M$2-'Indicator Date hidden'!N59)</f>
        <v>0</v>
      </c>
      <c r="N58" s="205">
        <f>IF('Indicator Date hidden'!O59="x","x",$N$2-'Indicator Date hidden'!O59)</f>
        <v>0</v>
      </c>
      <c r="O58" s="205">
        <f>IF('Indicator Date hidden'!P59="x","x",$O$2-'Indicator Date hidden'!P59)</f>
        <v>0</v>
      </c>
      <c r="P58" s="205">
        <f>IF('Indicator Date hidden'!Q59="x","x",$P$2-'Indicator Date hidden'!Q59)</f>
        <v>0</v>
      </c>
      <c r="Q58" s="205">
        <f>IF('Indicator Date hidden'!R59="x","x",$Q$2-'Indicator Date hidden'!R59)</f>
        <v>3</v>
      </c>
      <c r="R58" s="205">
        <f>IF('Indicator Date hidden'!S59="x","x",$R$2-'Indicator Date hidden'!S59)</f>
        <v>0</v>
      </c>
      <c r="S58" s="205">
        <f>IF('Indicator Date hidden'!T59="x","x",$S$2-'Indicator Date hidden'!T59)</f>
        <v>0</v>
      </c>
      <c r="T58" s="205">
        <f>IF('Indicator Date hidden'!U59="x","x",$T$2-'Indicator Date hidden'!U59)</f>
        <v>0</v>
      </c>
      <c r="U58" s="205">
        <f>IF('Indicator Date hidden'!V59="x","x",$U$2-'Indicator Date hidden'!V59)</f>
        <v>0</v>
      </c>
      <c r="V58" s="205">
        <f>IF('Indicator Date hidden'!W59="x","x",$V$2-'Indicator Date hidden'!W59)</f>
        <v>0</v>
      </c>
      <c r="W58" s="205">
        <f>IF('Indicator Date hidden'!X59="x","x",$W$2-'Indicator Date hidden'!X59)</f>
        <v>0</v>
      </c>
      <c r="X58" s="205">
        <f>IF('Indicator Date hidden'!Y59="x","x",$X$2-'Indicator Date hidden'!Y59)</f>
        <v>4</v>
      </c>
      <c r="Y58" s="205">
        <f>IF('Indicator Date hidden'!Z59="x","x",$Y$2-'Indicator Date hidden'!Z59)</f>
        <v>0</v>
      </c>
      <c r="Z58" s="205">
        <f>IF('Indicator Date hidden'!AA59="x","x",$Z$2-'Indicator Date hidden'!AA59)</f>
        <v>0</v>
      </c>
      <c r="AA58" s="205">
        <f>IF('Indicator Date hidden'!AB59="x","x",$AA$2-'Indicator Date hidden'!AB59)</f>
        <v>0</v>
      </c>
      <c r="AB58" s="205">
        <f>IF('Indicator Date hidden'!AC59="x","x",$AB$2-'Indicator Date hidden'!AC59)</f>
        <v>0</v>
      </c>
      <c r="AC58" s="205">
        <f>IF('Indicator Date hidden'!AD59="x","x",$AC$2-'Indicator Date hidden'!AD59)</f>
        <v>0</v>
      </c>
      <c r="AD58" s="205">
        <f>IF('Indicator Date hidden'!AE59="x","x",$AD$2-'Indicator Date hidden'!AE59)</f>
        <v>0</v>
      </c>
      <c r="AE58" s="205">
        <f>IF('Indicator Date hidden'!AF59="x","x",$AE$2-'Indicator Date hidden'!AF59)</f>
        <v>0</v>
      </c>
      <c r="AF58" s="205">
        <f>IF('Indicator Date hidden'!AG59="x","x",$AF$2-'Indicator Date hidden'!AG59)</f>
        <v>3</v>
      </c>
      <c r="AG58" s="205">
        <f>IF('Indicator Date hidden'!AH59="x","x",$AG$2-'Indicator Date hidden'!AH59)</f>
        <v>0</v>
      </c>
      <c r="AH58" s="205">
        <f>IF('Indicator Date hidden'!AI59="x","x",$AH$2-'Indicator Date hidden'!AI59)</f>
        <v>0</v>
      </c>
      <c r="AI58" s="205">
        <f>IF('Indicator Date hidden'!AJ59="x","x",$AI$2-'Indicator Date hidden'!AJ59)</f>
        <v>0</v>
      </c>
      <c r="AJ58" s="205">
        <f>IF('Indicator Date hidden'!AK59="x","x",$AJ$2-'Indicator Date hidden'!AK59)</f>
        <v>1</v>
      </c>
      <c r="AK58" s="205">
        <f>IF('Indicator Date hidden'!AL59="x","x",$AK$2-'Indicator Date hidden'!AL59)</f>
        <v>0</v>
      </c>
      <c r="AL58" s="205">
        <f>IF('Indicator Date hidden'!AM59="x","x",$AL$2-'Indicator Date hidden'!AM59)</f>
        <v>0</v>
      </c>
      <c r="AM58" s="205">
        <f>IF('Indicator Date hidden'!AN59="x","x",$AM$2-'Indicator Date hidden'!AN59)</f>
        <v>0</v>
      </c>
      <c r="AN58" s="205">
        <f>IF('Indicator Date hidden'!AO59="x","x",$AN$2-'Indicator Date hidden'!AO59)</f>
        <v>0</v>
      </c>
      <c r="AO58" s="205">
        <f>IF('Indicator Date hidden'!AP59="x","x",$AO$2-'Indicator Date hidden'!AP59)</f>
        <v>0</v>
      </c>
      <c r="AP58" s="205">
        <f>IF('Indicator Date hidden'!AQ59="x","x",$AP$2-'Indicator Date hidden'!AQ59)</f>
        <v>0</v>
      </c>
      <c r="AQ58" s="205">
        <f>IF('Indicator Date hidden'!AR59="x","x",$AQ$2-'Indicator Date hidden'!AR59)</f>
        <v>0</v>
      </c>
      <c r="AR58" s="205">
        <f>IF('Indicator Date hidden'!AS59="x","x",$AR$2-'Indicator Date hidden'!AS59)</f>
        <v>0</v>
      </c>
      <c r="AS58" s="205">
        <f>IF('Indicator Date hidden'!AT59="x","x",$AS$2-'Indicator Date hidden'!AT59)</f>
        <v>0</v>
      </c>
      <c r="AT58" s="205">
        <f>IF('Indicator Date hidden'!AU59="x","x",$AT$2-'Indicator Date hidden'!AU59)</f>
        <v>0</v>
      </c>
      <c r="AU58" s="205">
        <f>IF('Indicator Date hidden'!AV59="x","x",$AU$2-'Indicator Date hidden'!AV59)</f>
        <v>7</v>
      </c>
      <c r="AV58" s="205">
        <f>IF('Indicator Date hidden'!AW59="x","x",$AV$2-'Indicator Date hidden'!AW59)</f>
        <v>0</v>
      </c>
      <c r="AW58" s="205">
        <f>IF('Indicator Date hidden'!AX59="x","x",$AW$2-'Indicator Date hidden'!AX59)</f>
        <v>0</v>
      </c>
      <c r="AX58" s="205">
        <f>IF('Indicator Date hidden'!AY59="x","x",$AX$2-'Indicator Date hidden'!AY59)</f>
        <v>0</v>
      </c>
      <c r="AY58" s="205">
        <f>IF('Indicator Date hidden'!AZ59="x","x",$AY$2-'Indicator Date hidden'!AZ59)</f>
        <v>0</v>
      </c>
      <c r="AZ58" s="205">
        <f>IF('Indicator Date hidden'!BA59="x","x",$AZ$2-'Indicator Date hidden'!BA59)</f>
        <v>0</v>
      </c>
      <c r="BA58">
        <f t="shared" si="5"/>
        <v>18</v>
      </c>
      <c r="BB58" s="21">
        <f t="shared" si="6"/>
        <v>0.35294117647058826</v>
      </c>
      <c r="BC58">
        <f t="shared" si="7"/>
        <v>5</v>
      </c>
      <c r="BD58" s="21">
        <f t="shared" si="8"/>
        <v>1.2338927625531195</v>
      </c>
      <c r="BE58" s="274">
        <f t="shared" si="9"/>
        <v>0</v>
      </c>
    </row>
    <row r="59" spans="1:57" x14ac:dyDescent="0.25">
      <c r="A59" t="s">
        <v>7037</v>
      </c>
      <c r="B59" s="205">
        <f>IF('Indicator Date hidden'!C60="x","x",$B$2-'Indicator Date hidden'!C60)</f>
        <v>0</v>
      </c>
      <c r="C59" s="205">
        <f>IF('Indicator Date hidden'!D60="x","x",$C$2-'Indicator Date hidden'!D60)</f>
        <v>0</v>
      </c>
      <c r="D59" s="205">
        <f>IF('Indicator Date hidden'!E60="x","x",$D$2-'Indicator Date hidden'!E60)</f>
        <v>0</v>
      </c>
      <c r="E59" s="205">
        <f>IF('Indicator Date hidden'!F60="x","x",$E$2-'Indicator Date hidden'!F60)</f>
        <v>0</v>
      </c>
      <c r="F59" s="205">
        <f>IF('Indicator Date hidden'!G60="x","x",$F$2-'Indicator Date hidden'!G60)</f>
        <v>0</v>
      </c>
      <c r="G59" s="205">
        <f>IF('Indicator Date hidden'!H60="x","x",$G$2-'Indicator Date hidden'!H60)</f>
        <v>0</v>
      </c>
      <c r="H59" s="205">
        <f>IF('Indicator Date hidden'!I60="x","x",$H$2-'Indicator Date hidden'!I60)</f>
        <v>0</v>
      </c>
      <c r="I59" s="205">
        <f>IF('Indicator Date hidden'!J60="x","x",$I$2-'Indicator Date hidden'!J60)</f>
        <v>0</v>
      </c>
      <c r="J59" s="205">
        <f>IF('Indicator Date hidden'!K60="x","x",$J$2-'Indicator Date hidden'!K60)</f>
        <v>0</v>
      </c>
      <c r="K59" s="205">
        <f>IF('Indicator Date hidden'!L60="x","x",$K$2-'Indicator Date hidden'!L60)</f>
        <v>0</v>
      </c>
      <c r="L59" s="205">
        <f>IF('Indicator Date hidden'!M60="x","x",$L$2-'Indicator Date hidden'!M60)</f>
        <v>0</v>
      </c>
      <c r="M59" s="205">
        <f>IF('Indicator Date hidden'!N60="x","x",$M$2-'Indicator Date hidden'!N60)</f>
        <v>0</v>
      </c>
      <c r="N59" s="205">
        <f>IF('Indicator Date hidden'!O60="x","x",$N$2-'Indicator Date hidden'!O60)</f>
        <v>0</v>
      </c>
      <c r="O59" s="205">
        <f>IF('Indicator Date hidden'!P60="x","x",$O$2-'Indicator Date hidden'!P60)</f>
        <v>0</v>
      </c>
      <c r="P59" s="205">
        <f>IF('Indicator Date hidden'!Q60="x","x",$P$2-'Indicator Date hidden'!Q60)</f>
        <v>0</v>
      </c>
      <c r="Q59" s="205" t="str">
        <f>IF('Indicator Date hidden'!R60="x","x",$Q$2-'Indicator Date hidden'!R60)</f>
        <v>x</v>
      </c>
      <c r="R59" s="205">
        <f>IF('Indicator Date hidden'!S60="x","x",$R$2-'Indicator Date hidden'!S60)</f>
        <v>0</v>
      </c>
      <c r="S59" s="205">
        <f>IF('Indicator Date hidden'!T60="x","x",$S$2-'Indicator Date hidden'!T60)</f>
        <v>0</v>
      </c>
      <c r="T59" s="205">
        <f>IF('Indicator Date hidden'!U60="x","x",$T$2-'Indicator Date hidden'!U60)</f>
        <v>0</v>
      </c>
      <c r="U59" s="205">
        <f>IF('Indicator Date hidden'!V60="x","x",$U$2-'Indicator Date hidden'!V60)</f>
        <v>0</v>
      </c>
      <c r="V59" s="205">
        <f>IF('Indicator Date hidden'!W60="x","x",$V$2-'Indicator Date hidden'!W60)</f>
        <v>0</v>
      </c>
      <c r="W59" s="205">
        <f>IF('Indicator Date hidden'!X60="x","x",$W$2-'Indicator Date hidden'!X60)</f>
        <v>10</v>
      </c>
      <c r="X59" s="205">
        <f>IF('Indicator Date hidden'!Y60="x","x",$X$2-'Indicator Date hidden'!Y60)</f>
        <v>4</v>
      </c>
      <c r="Y59" s="205">
        <f>IF('Indicator Date hidden'!Z60="x","x",$Y$2-'Indicator Date hidden'!Z60)</f>
        <v>0</v>
      </c>
      <c r="Z59" s="205">
        <f>IF('Indicator Date hidden'!AA60="x","x",$Z$2-'Indicator Date hidden'!AA60)</f>
        <v>0</v>
      </c>
      <c r="AA59" s="205">
        <f>IF('Indicator Date hidden'!AB60="x","x",$AA$2-'Indicator Date hidden'!AB60)</f>
        <v>0</v>
      </c>
      <c r="AB59" s="205">
        <f>IF('Indicator Date hidden'!AC60="x","x",$AB$2-'Indicator Date hidden'!AC60)</f>
        <v>0</v>
      </c>
      <c r="AC59" s="205">
        <f>IF('Indicator Date hidden'!AD60="x","x",$AC$2-'Indicator Date hidden'!AD60)</f>
        <v>0</v>
      </c>
      <c r="AD59" s="205" t="str">
        <f>IF('Indicator Date hidden'!AE60="x","x",$AD$2-'Indicator Date hidden'!AE60)</f>
        <v>x</v>
      </c>
      <c r="AE59" s="205">
        <f>IF('Indicator Date hidden'!AF60="x","x",$AE$2-'Indicator Date hidden'!AF60)</f>
        <v>0</v>
      </c>
      <c r="AF59" s="205">
        <f>IF('Indicator Date hidden'!AG60="x","x",$AF$2-'Indicator Date hidden'!AG60)</f>
        <v>5</v>
      </c>
      <c r="AG59" s="205">
        <f>IF('Indicator Date hidden'!AH60="x","x",$AG$2-'Indicator Date hidden'!AH60)</f>
        <v>0</v>
      </c>
      <c r="AH59" s="205">
        <f>IF('Indicator Date hidden'!AI60="x","x",$AH$2-'Indicator Date hidden'!AI60)</f>
        <v>0</v>
      </c>
      <c r="AI59" s="205">
        <f>IF('Indicator Date hidden'!AJ60="x","x",$AI$2-'Indicator Date hidden'!AJ60)</f>
        <v>0</v>
      </c>
      <c r="AJ59" s="205" t="str">
        <f>IF('Indicator Date hidden'!AK60="x","x",$AJ$2-'Indicator Date hidden'!AK60)</f>
        <v>x</v>
      </c>
      <c r="AK59" s="205">
        <f>IF('Indicator Date hidden'!AL60="x","x",$AK$2-'Indicator Date hidden'!AL60)</f>
        <v>1</v>
      </c>
      <c r="AL59" s="205">
        <f>IF('Indicator Date hidden'!AM60="x","x",$AL$2-'Indicator Date hidden'!AM60)</f>
        <v>0</v>
      </c>
      <c r="AM59" s="205">
        <f>IF('Indicator Date hidden'!AN60="x","x",$AM$2-'Indicator Date hidden'!AN60)</f>
        <v>0</v>
      </c>
      <c r="AN59" s="205">
        <f>IF('Indicator Date hidden'!AO60="x","x",$AN$2-'Indicator Date hidden'!AO60)</f>
        <v>0</v>
      </c>
      <c r="AO59" s="205">
        <f>IF('Indicator Date hidden'!AP60="x","x",$AO$2-'Indicator Date hidden'!AP60)</f>
        <v>0</v>
      </c>
      <c r="AP59" s="205">
        <f>IF('Indicator Date hidden'!AQ60="x","x",$AP$2-'Indicator Date hidden'!AQ60)</f>
        <v>0</v>
      </c>
      <c r="AQ59" s="205">
        <f>IF('Indicator Date hidden'!AR60="x","x",$AQ$2-'Indicator Date hidden'!AR60)</f>
        <v>0</v>
      </c>
      <c r="AR59" s="205">
        <f>IF('Indicator Date hidden'!AS60="x","x",$AR$2-'Indicator Date hidden'!AS60)</f>
        <v>0</v>
      </c>
      <c r="AS59" s="205" t="str">
        <f>IF('Indicator Date hidden'!AT60="x","x",$AS$2-'Indicator Date hidden'!AT60)</f>
        <v>x</v>
      </c>
      <c r="AT59" s="205">
        <f>IF('Indicator Date hidden'!AU60="x","x",$AT$2-'Indicator Date hidden'!AU60)</f>
        <v>0</v>
      </c>
      <c r="AU59" s="205" t="str">
        <f>IF('Indicator Date hidden'!AV60="x","x",$AU$2-'Indicator Date hidden'!AV60)</f>
        <v>x</v>
      </c>
      <c r="AV59" s="205">
        <f>IF('Indicator Date hidden'!AW60="x","x",$AV$2-'Indicator Date hidden'!AW60)</f>
        <v>0</v>
      </c>
      <c r="AW59" s="205">
        <f>IF('Indicator Date hidden'!AX60="x","x",$AW$2-'Indicator Date hidden'!AX60)</f>
        <v>0</v>
      </c>
      <c r="AX59" s="205">
        <f>IF('Indicator Date hidden'!AY60="x","x",$AX$2-'Indicator Date hidden'!AY60)</f>
        <v>0</v>
      </c>
      <c r="AY59" s="205">
        <f>IF('Indicator Date hidden'!AZ60="x","x",$AY$2-'Indicator Date hidden'!AZ60)</f>
        <v>0</v>
      </c>
      <c r="AZ59" s="205">
        <f>IF('Indicator Date hidden'!BA60="x","x",$AZ$2-'Indicator Date hidden'!BA60)</f>
        <v>0</v>
      </c>
      <c r="BA59">
        <f t="shared" si="5"/>
        <v>20</v>
      </c>
      <c r="BB59" s="21">
        <f t="shared" si="6"/>
        <v>0.43478260869565216</v>
      </c>
      <c r="BC59">
        <f t="shared" si="7"/>
        <v>4</v>
      </c>
      <c r="BD59" s="21">
        <f t="shared" si="8"/>
        <v>1.702327995691469</v>
      </c>
      <c r="BE59" s="274">
        <f t="shared" si="9"/>
        <v>0</v>
      </c>
    </row>
    <row r="60" spans="1:57" x14ac:dyDescent="0.25">
      <c r="A60" t="s">
        <v>7035</v>
      </c>
      <c r="B60" s="205">
        <f>IF('Indicator Date hidden'!C61="x","x",$B$2-'Indicator Date hidden'!C61)</f>
        <v>0</v>
      </c>
      <c r="C60" s="205">
        <f>IF('Indicator Date hidden'!D61="x","x",$C$2-'Indicator Date hidden'!D61)</f>
        <v>0</v>
      </c>
      <c r="D60" s="205">
        <f>IF('Indicator Date hidden'!E61="x","x",$D$2-'Indicator Date hidden'!E61)</f>
        <v>0</v>
      </c>
      <c r="E60" s="205">
        <f>IF('Indicator Date hidden'!F61="x","x",$E$2-'Indicator Date hidden'!F61)</f>
        <v>0</v>
      </c>
      <c r="F60" s="205">
        <f>IF('Indicator Date hidden'!G61="x","x",$F$2-'Indicator Date hidden'!G61)</f>
        <v>0</v>
      </c>
      <c r="G60" s="205">
        <f>IF('Indicator Date hidden'!H61="x","x",$G$2-'Indicator Date hidden'!H61)</f>
        <v>0</v>
      </c>
      <c r="H60" s="205">
        <f>IF('Indicator Date hidden'!I61="x","x",$H$2-'Indicator Date hidden'!I61)</f>
        <v>0</v>
      </c>
      <c r="I60" s="205">
        <f>IF('Indicator Date hidden'!J61="x","x",$I$2-'Indicator Date hidden'!J61)</f>
        <v>0</v>
      </c>
      <c r="J60" s="205">
        <f>IF('Indicator Date hidden'!K61="x","x",$J$2-'Indicator Date hidden'!K61)</f>
        <v>0</v>
      </c>
      <c r="K60" s="205">
        <f>IF('Indicator Date hidden'!L61="x","x",$K$2-'Indicator Date hidden'!L61)</f>
        <v>0</v>
      </c>
      <c r="L60" s="205">
        <f>IF('Indicator Date hidden'!M61="x","x",$L$2-'Indicator Date hidden'!M61)</f>
        <v>0</v>
      </c>
      <c r="M60" s="205">
        <f>IF('Indicator Date hidden'!N61="x","x",$M$2-'Indicator Date hidden'!N61)</f>
        <v>0</v>
      </c>
      <c r="N60" s="205">
        <f>IF('Indicator Date hidden'!O61="x","x",$N$2-'Indicator Date hidden'!O61)</f>
        <v>0</v>
      </c>
      <c r="O60" s="205">
        <f>IF('Indicator Date hidden'!P61="x","x",$O$2-'Indicator Date hidden'!P61)</f>
        <v>0</v>
      </c>
      <c r="P60" s="205">
        <f>IF('Indicator Date hidden'!Q61="x","x",$P$2-'Indicator Date hidden'!Q61)</f>
        <v>0</v>
      </c>
      <c r="Q60" s="205" t="str">
        <f>IF('Indicator Date hidden'!R61="x","x",$Q$2-'Indicator Date hidden'!R61)</f>
        <v>x</v>
      </c>
      <c r="R60" s="205">
        <f>IF('Indicator Date hidden'!S61="x","x",$R$2-'Indicator Date hidden'!S61)</f>
        <v>0</v>
      </c>
      <c r="S60" s="205">
        <f>IF('Indicator Date hidden'!T61="x","x",$S$2-'Indicator Date hidden'!T61)</f>
        <v>0</v>
      </c>
      <c r="T60" s="205">
        <f>IF('Indicator Date hidden'!U61="x","x",$T$2-'Indicator Date hidden'!U61)</f>
        <v>0</v>
      </c>
      <c r="U60" s="205" t="str">
        <f>IF('Indicator Date hidden'!V61="x","x",$U$2-'Indicator Date hidden'!V61)</f>
        <v>x</v>
      </c>
      <c r="V60" s="205">
        <f>IF('Indicator Date hidden'!W61="x","x",$V$2-'Indicator Date hidden'!W61)</f>
        <v>0</v>
      </c>
      <c r="W60" s="205" t="str">
        <f>IF('Indicator Date hidden'!X61="x","x",$W$2-'Indicator Date hidden'!X61)</f>
        <v>x</v>
      </c>
      <c r="X60" s="205">
        <f>IF('Indicator Date hidden'!Y61="x","x",$X$2-'Indicator Date hidden'!Y61)</f>
        <v>4</v>
      </c>
      <c r="Y60" s="205">
        <f>IF('Indicator Date hidden'!Z61="x","x",$Y$2-'Indicator Date hidden'!Z61)</f>
        <v>0</v>
      </c>
      <c r="Z60" s="205">
        <f>IF('Indicator Date hidden'!AA61="x","x",$Z$2-'Indicator Date hidden'!AA61)</f>
        <v>0</v>
      </c>
      <c r="AA60" s="205" t="str">
        <f>IF('Indicator Date hidden'!AB61="x","x",$AA$2-'Indicator Date hidden'!AB61)</f>
        <v>x</v>
      </c>
      <c r="AB60" s="205">
        <f>IF('Indicator Date hidden'!AC61="x","x",$AB$2-'Indicator Date hidden'!AC61)</f>
        <v>0</v>
      </c>
      <c r="AC60" s="205">
        <f>IF('Indicator Date hidden'!AD61="x","x",$AC$2-'Indicator Date hidden'!AD61)</f>
        <v>0</v>
      </c>
      <c r="AD60" s="205" t="str">
        <f>IF('Indicator Date hidden'!AE61="x","x",$AD$2-'Indicator Date hidden'!AE61)</f>
        <v>x</v>
      </c>
      <c r="AE60" s="205">
        <f>IF('Indicator Date hidden'!AF61="x","x",$AE$2-'Indicator Date hidden'!AF61)</f>
        <v>0</v>
      </c>
      <c r="AF60" s="205">
        <f>IF('Indicator Date hidden'!AG61="x","x",$AF$2-'Indicator Date hidden'!AG61)</f>
        <v>1</v>
      </c>
      <c r="AG60" s="205">
        <f>IF('Indicator Date hidden'!AH61="x","x",$AG$2-'Indicator Date hidden'!AH61)</f>
        <v>0</v>
      </c>
      <c r="AH60" s="205">
        <f>IF('Indicator Date hidden'!AI61="x","x",$AH$2-'Indicator Date hidden'!AI61)</f>
        <v>0</v>
      </c>
      <c r="AI60" s="205">
        <f>IF('Indicator Date hidden'!AJ61="x","x",$AI$2-'Indicator Date hidden'!AJ61)</f>
        <v>0</v>
      </c>
      <c r="AJ60" s="205" t="str">
        <f>IF('Indicator Date hidden'!AK61="x","x",$AJ$2-'Indicator Date hidden'!AK61)</f>
        <v>x</v>
      </c>
      <c r="AK60" s="205">
        <f>IF('Indicator Date hidden'!AL61="x","x",$AK$2-'Indicator Date hidden'!AL61)</f>
        <v>1</v>
      </c>
      <c r="AL60" s="205">
        <f>IF('Indicator Date hidden'!AM61="x","x",$AL$2-'Indicator Date hidden'!AM61)</f>
        <v>0</v>
      </c>
      <c r="AM60" s="205">
        <f>IF('Indicator Date hidden'!AN61="x","x",$AM$2-'Indicator Date hidden'!AN61)</f>
        <v>0</v>
      </c>
      <c r="AN60" s="205">
        <f>IF('Indicator Date hidden'!AO61="x","x",$AN$2-'Indicator Date hidden'!AO61)</f>
        <v>0</v>
      </c>
      <c r="AO60" s="205">
        <f>IF('Indicator Date hidden'!AP61="x","x",$AO$2-'Indicator Date hidden'!AP61)</f>
        <v>0</v>
      </c>
      <c r="AP60" s="205">
        <f>IF('Indicator Date hidden'!AQ61="x","x",$AP$2-'Indicator Date hidden'!AQ61)</f>
        <v>0</v>
      </c>
      <c r="AQ60" s="205">
        <f>IF('Indicator Date hidden'!AR61="x","x",$AQ$2-'Indicator Date hidden'!AR61)</f>
        <v>0</v>
      </c>
      <c r="AR60" s="205">
        <f>IF('Indicator Date hidden'!AS61="x","x",$AR$2-'Indicator Date hidden'!AS61)</f>
        <v>0</v>
      </c>
      <c r="AS60" s="205">
        <f>IF('Indicator Date hidden'!AT61="x","x",$AS$2-'Indicator Date hidden'!AT61)</f>
        <v>0</v>
      </c>
      <c r="AT60" s="205">
        <f>IF('Indicator Date hidden'!AU61="x","x",$AT$2-'Indicator Date hidden'!AU61)</f>
        <v>0</v>
      </c>
      <c r="AU60" s="205" t="str">
        <f>IF('Indicator Date hidden'!AV61="x","x",$AU$2-'Indicator Date hidden'!AV61)</f>
        <v>x</v>
      </c>
      <c r="AV60" s="205">
        <f>IF('Indicator Date hidden'!AW61="x","x",$AV$2-'Indicator Date hidden'!AW61)</f>
        <v>0</v>
      </c>
      <c r="AW60" s="205">
        <f>IF('Indicator Date hidden'!AX61="x","x",$AW$2-'Indicator Date hidden'!AX61)</f>
        <v>0</v>
      </c>
      <c r="AX60" s="205">
        <f>IF('Indicator Date hidden'!AY61="x","x",$AX$2-'Indicator Date hidden'!AY61)</f>
        <v>0</v>
      </c>
      <c r="AY60" s="205">
        <f>IF('Indicator Date hidden'!AZ61="x","x",$AY$2-'Indicator Date hidden'!AZ61)</f>
        <v>0</v>
      </c>
      <c r="AZ60" s="205">
        <f>IF('Indicator Date hidden'!BA61="x","x",$AZ$2-'Indicator Date hidden'!BA61)</f>
        <v>0</v>
      </c>
      <c r="BA60">
        <f t="shared" si="5"/>
        <v>6</v>
      </c>
      <c r="BB60" s="21">
        <f t="shared" si="6"/>
        <v>0.13636363636363635</v>
      </c>
      <c r="BC60">
        <f t="shared" si="7"/>
        <v>3</v>
      </c>
      <c r="BD60" s="21">
        <f t="shared" si="8"/>
        <v>0.62489668567579637</v>
      </c>
      <c r="BE60" s="274">
        <f t="shared" si="9"/>
        <v>0</v>
      </c>
    </row>
    <row r="61" spans="1:57" x14ac:dyDescent="0.25">
      <c r="A61" t="s">
        <v>7039</v>
      </c>
      <c r="B61" s="205">
        <f>IF('Indicator Date hidden'!C62="x","x",$B$2-'Indicator Date hidden'!C62)</f>
        <v>0</v>
      </c>
      <c r="C61" s="205">
        <f>IF('Indicator Date hidden'!D62="x","x",$C$2-'Indicator Date hidden'!D62)</f>
        <v>0</v>
      </c>
      <c r="D61" s="205">
        <f>IF('Indicator Date hidden'!E62="x","x",$D$2-'Indicator Date hidden'!E62)</f>
        <v>0</v>
      </c>
      <c r="E61" s="205">
        <f>IF('Indicator Date hidden'!F62="x","x",$E$2-'Indicator Date hidden'!F62)</f>
        <v>0</v>
      </c>
      <c r="F61" s="205">
        <f>IF('Indicator Date hidden'!G62="x","x",$F$2-'Indicator Date hidden'!G62)</f>
        <v>0</v>
      </c>
      <c r="G61" s="205">
        <f>IF('Indicator Date hidden'!H62="x","x",$G$2-'Indicator Date hidden'!H62)</f>
        <v>0</v>
      </c>
      <c r="H61" s="205">
        <f>IF('Indicator Date hidden'!I62="x","x",$H$2-'Indicator Date hidden'!I62)</f>
        <v>0</v>
      </c>
      <c r="I61" s="205">
        <f>IF('Indicator Date hidden'!J62="x","x",$I$2-'Indicator Date hidden'!J62)</f>
        <v>0</v>
      </c>
      <c r="J61" s="205">
        <f>IF('Indicator Date hidden'!K62="x","x",$J$2-'Indicator Date hidden'!K62)</f>
        <v>0</v>
      </c>
      <c r="K61" s="205">
        <f>IF('Indicator Date hidden'!L62="x","x",$K$2-'Indicator Date hidden'!L62)</f>
        <v>0</v>
      </c>
      <c r="L61" s="205">
        <f>IF('Indicator Date hidden'!M62="x","x",$L$2-'Indicator Date hidden'!M62)</f>
        <v>0</v>
      </c>
      <c r="M61" s="205">
        <f>IF('Indicator Date hidden'!N62="x","x",$M$2-'Indicator Date hidden'!N62)</f>
        <v>0</v>
      </c>
      <c r="N61" s="205">
        <f>IF('Indicator Date hidden'!O62="x","x",$N$2-'Indicator Date hidden'!O62)</f>
        <v>0</v>
      </c>
      <c r="O61" s="205">
        <f>IF('Indicator Date hidden'!P62="x","x",$O$2-'Indicator Date hidden'!P62)</f>
        <v>0</v>
      </c>
      <c r="P61" s="205">
        <f>IF('Indicator Date hidden'!Q62="x","x",$P$2-'Indicator Date hidden'!Q62)</f>
        <v>0</v>
      </c>
      <c r="Q61" s="205" t="str">
        <f>IF('Indicator Date hidden'!R62="x","x",$Q$2-'Indicator Date hidden'!R62)</f>
        <v>x</v>
      </c>
      <c r="R61" s="205">
        <f>IF('Indicator Date hidden'!S62="x","x",$R$2-'Indicator Date hidden'!S62)</f>
        <v>0</v>
      </c>
      <c r="S61" s="205">
        <f>IF('Indicator Date hidden'!T62="x","x",$S$2-'Indicator Date hidden'!T62)</f>
        <v>0</v>
      </c>
      <c r="T61" s="205">
        <f>IF('Indicator Date hidden'!U62="x","x",$T$2-'Indicator Date hidden'!U62)</f>
        <v>0</v>
      </c>
      <c r="U61" s="205" t="str">
        <f>IF('Indicator Date hidden'!V62="x","x",$U$2-'Indicator Date hidden'!V62)</f>
        <v>x</v>
      </c>
      <c r="V61" s="205">
        <f>IF('Indicator Date hidden'!W62="x","x",$V$2-'Indicator Date hidden'!W62)</f>
        <v>0</v>
      </c>
      <c r="W61" s="205" t="str">
        <f>IF('Indicator Date hidden'!X62="x","x",$W$2-'Indicator Date hidden'!X62)</f>
        <v>x</v>
      </c>
      <c r="X61" s="205">
        <f>IF('Indicator Date hidden'!Y62="x","x",$X$2-'Indicator Date hidden'!Y62)</f>
        <v>1</v>
      </c>
      <c r="Y61" s="205">
        <f>IF('Indicator Date hidden'!Z62="x","x",$Y$2-'Indicator Date hidden'!Z62)</f>
        <v>0</v>
      </c>
      <c r="Z61" s="205">
        <f>IF('Indicator Date hidden'!AA62="x","x",$Z$2-'Indicator Date hidden'!AA62)</f>
        <v>0</v>
      </c>
      <c r="AA61" s="205" t="str">
        <f>IF('Indicator Date hidden'!AB62="x","x",$AA$2-'Indicator Date hidden'!AB62)</f>
        <v>x</v>
      </c>
      <c r="AB61" s="205">
        <f>IF('Indicator Date hidden'!AC62="x","x",$AB$2-'Indicator Date hidden'!AC62)</f>
        <v>0</v>
      </c>
      <c r="AC61" s="205">
        <f>IF('Indicator Date hidden'!AD62="x","x",$AC$2-'Indicator Date hidden'!AD62)</f>
        <v>0</v>
      </c>
      <c r="AD61" s="205" t="str">
        <f>IF('Indicator Date hidden'!AE62="x","x",$AD$2-'Indicator Date hidden'!AE62)</f>
        <v>x</v>
      </c>
      <c r="AE61" s="205">
        <f>IF('Indicator Date hidden'!AF62="x","x",$AE$2-'Indicator Date hidden'!AF62)</f>
        <v>0</v>
      </c>
      <c r="AF61" s="205">
        <f>IF('Indicator Date hidden'!AG62="x","x",$AF$2-'Indicator Date hidden'!AG62)</f>
        <v>1</v>
      </c>
      <c r="AG61" s="205">
        <f>IF('Indicator Date hidden'!AH62="x","x",$AG$2-'Indicator Date hidden'!AH62)</f>
        <v>0</v>
      </c>
      <c r="AH61" s="205">
        <f>IF('Indicator Date hidden'!AI62="x","x",$AH$2-'Indicator Date hidden'!AI62)</f>
        <v>0</v>
      </c>
      <c r="AI61" s="205">
        <f>IF('Indicator Date hidden'!AJ62="x","x",$AI$2-'Indicator Date hidden'!AJ62)</f>
        <v>0</v>
      </c>
      <c r="AJ61" s="205" t="str">
        <f>IF('Indicator Date hidden'!AK62="x","x",$AJ$2-'Indicator Date hidden'!AK62)</f>
        <v>x</v>
      </c>
      <c r="AK61" s="205">
        <f>IF('Indicator Date hidden'!AL62="x","x",$AK$2-'Indicator Date hidden'!AL62)</f>
        <v>1</v>
      </c>
      <c r="AL61" s="205">
        <f>IF('Indicator Date hidden'!AM62="x","x",$AL$2-'Indicator Date hidden'!AM62)</f>
        <v>0</v>
      </c>
      <c r="AM61" s="205">
        <f>IF('Indicator Date hidden'!AN62="x","x",$AM$2-'Indicator Date hidden'!AN62)</f>
        <v>0</v>
      </c>
      <c r="AN61" s="205">
        <f>IF('Indicator Date hidden'!AO62="x","x",$AN$2-'Indicator Date hidden'!AO62)</f>
        <v>0</v>
      </c>
      <c r="AO61" s="205">
        <f>IF('Indicator Date hidden'!AP62="x","x",$AO$2-'Indicator Date hidden'!AP62)</f>
        <v>0</v>
      </c>
      <c r="AP61" s="205">
        <f>IF('Indicator Date hidden'!AQ62="x","x",$AP$2-'Indicator Date hidden'!AQ62)</f>
        <v>0</v>
      </c>
      <c r="AQ61" s="205">
        <f>IF('Indicator Date hidden'!AR62="x","x",$AQ$2-'Indicator Date hidden'!AR62)</f>
        <v>0</v>
      </c>
      <c r="AR61" s="205">
        <f>IF('Indicator Date hidden'!AS62="x","x",$AR$2-'Indicator Date hidden'!AS62)</f>
        <v>0</v>
      </c>
      <c r="AS61" s="205">
        <f>IF('Indicator Date hidden'!AT62="x","x",$AS$2-'Indicator Date hidden'!AT62)</f>
        <v>0</v>
      </c>
      <c r="AT61" s="205">
        <f>IF('Indicator Date hidden'!AU62="x","x",$AT$2-'Indicator Date hidden'!AU62)</f>
        <v>0</v>
      </c>
      <c r="AU61" s="205" t="str">
        <f>IF('Indicator Date hidden'!AV62="x","x",$AU$2-'Indicator Date hidden'!AV62)</f>
        <v>x</v>
      </c>
      <c r="AV61" s="205">
        <f>IF('Indicator Date hidden'!AW62="x","x",$AV$2-'Indicator Date hidden'!AW62)</f>
        <v>0</v>
      </c>
      <c r="AW61" s="205">
        <f>IF('Indicator Date hidden'!AX62="x","x",$AW$2-'Indicator Date hidden'!AX62)</f>
        <v>0</v>
      </c>
      <c r="AX61" s="205">
        <f>IF('Indicator Date hidden'!AY62="x","x",$AX$2-'Indicator Date hidden'!AY62)</f>
        <v>0</v>
      </c>
      <c r="AY61" s="205">
        <f>IF('Indicator Date hidden'!AZ62="x","x",$AY$2-'Indicator Date hidden'!AZ62)</f>
        <v>0</v>
      </c>
      <c r="AZ61" s="205">
        <f>IF('Indicator Date hidden'!BA62="x","x",$AZ$2-'Indicator Date hidden'!BA62)</f>
        <v>0</v>
      </c>
      <c r="BA61">
        <f t="shared" si="5"/>
        <v>3</v>
      </c>
      <c r="BB61" s="21">
        <f t="shared" si="6"/>
        <v>6.8181818181818177E-2</v>
      </c>
      <c r="BC61">
        <f t="shared" si="7"/>
        <v>3</v>
      </c>
      <c r="BD61" s="21">
        <f t="shared" si="8"/>
        <v>0.25205764787294127</v>
      </c>
      <c r="BE61" s="274">
        <f t="shared" si="9"/>
        <v>0</v>
      </c>
    </row>
    <row r="62" spans="1:57" x14ac:dyDescent="0.25">
      <c r="A62" t="s">
        <v>7043</v>
      </c>
      <c r="B62" s="205">
        <f>IF('Indicator Date hidden'!C63="x","x",$B$2-'Indicator Date hidden'!C63)</f>
        <v>0</v>
      </c>
      <c r="C62" s="205">
        <f>IF('Indicator Date hidden'!D63="x","x",$C$2-'Indicator Date hidden'!D63)</f>
        <v>0</v>
      </c>
      <c r="D62" s="205">
        <f>IF('Indicator Date hidden'!E63="x","x",$D$2-'Indicator Date hidden'!E63)</f>
        <v>0</v>
      </c>
      <c r="E62" s="205">
        <f>IF('Indicator Date hidden'!F63="x","x",$E$2-'Indicator Date hidden'!F63)</f>
        <v>0</v>
      </c>
      <c r="F62" s="205">
        <f>IF('Indicator Date hidden'!G63="x","x",$F$2-'Indicator Date hidden'!G63)</f>
        <v>0</v>
      </c>
      <c r="G62" s="205">
        <f>IF('Indicator Date hidden'!H63="x","x",$G$2-'Indicator Date hidden'!H63)</f>
        <v>0</v>
      </c>
      <c r="H62" s="205">
        <f>IF('Indicator Date hidden'!I63="x","x",$H$2-'Indicator Date hidden'!I63)</f>
        <v>0</v>
      </c>
      <c r="I62" s="205">
        <f>IF('Indicator Date hidden'!J63="x","x",$I$2-'Indicator Date hidden'!J63)</f>
        <v>0</v>
      </c>
      <c r="J62" s="205">
        <f>IF('Indicator Date hidden'!K63="x","x",$J$2-'Indicator Date hidden'!K63)</f>
        <v>0</v>
      </c>
      <c r="K62" s="205">
        <f>IF('Indicator Date hidden'!L63="x","x",$K$2-'Indicator Date hidden'!L63)</f>
        <v>0</v>
      </c>
      <c r="L62" s="205">
        <f>IF('Indicator Date hidden'!M63="x","x",$L$2-'Indicator Date hidden'!M63)</f>
        <v>0</v>
      </c>
      <c r="M62" s="205">
        <f>IF('Indicator Date hidden'!N63="x","x",$M$2-'Indicator Date hidden'!N63)</f>
        <v>0</v>
      </c>
      <c r="N62" s="205">
        <f>IF('Indicator Date hidden'!O63="x","x",$N$2-'Indicator Date hidden'!O63)</f>
        <v>0</v>
      </c>
      <c r="O62" s="205">
        <f>IF('Indicator Date hidden'!P63="x","x",$O$2-'Indicator Date hidden'!P63)</f>
        <v>0</v>
      </c>
      <c r="P62" s="205">
        <f>IF('Indicator Date hidden'!Q63="x","x",$P$2-'Indicator Date hidden'!Q63)</f>
        <v>0</v>
      </c>
      <c r="Q62" s="205">
        <f>IF('Indicator Date hidden'!R63="x","x",$Q$2-'Indicator Date hidden'!R63)</f>
        <v>2</v>
      </c>
      <c r="R62" s="205">
        <f>IF('Indicator Date hidden'!S63="x","x",$R$2-'Indicator Date hidden'!S63)</f>
        <v>0</v>
      </c>
      <c r="S62" s="205">
        <f>IF('Indicator Date hidden'!T63="x","x",$S$2-'Indicator Date hidden'!T63)</f>
        <v>0</v>
      </c>
      <c r="T62" s="205">
        <f>IF('Indicator Date hidden'!U63="x","x",$T$2-'Indicator Date hidden'!U63)</f>
        <v>0</v>
      </c>
      <c r="U62" s="205">
        <f>IF('Indicator Date hidden'!V63="x","x",$U$2-'Indicator Date hidden'!V63)</f>
        <v>0</v>
      </c>
      <c r="V62" s="205">
        <f>IF('Indicator Date hidden'!W63="x","x",$V$2-'Indicator Date hidden'!W63)</f>
        <v>0</v>
      </c>
      <c r="W62" s="205">
        <f>IF('Indicator Date hidden'!X63="x","x",$W$2-'Indicator Date hidden'!X63)</f>
        <v>2</v>
      </c>
      <c r="X62" s="205" t="str">
        <f>IF('Indicator Date hidden'!Y63="x","x",$X$2-'Indicator Date hidden'!Y63)</f>
        <v>x</v>
      </c>
      <c r="Y62" s="205">
        <f>IF('Indicator Date hidden'!Z63="x","x",$Y$2-'Indicator Date hidden'!Z63)</f>
        <v>0</v>
      </c>
      <c r="Z62" s="205">
        <f>IF('Indicator Date hidden'!AA63="x","x",$Z$2-'Indicator Date hidden'!AA63)</f>
        <v>0</v>
      </c>
      <c r="AA62" s="205">
        <f>IF('Indicator Date hidden'!AB63="x","x",$AA$2-'Indicator Date hidden'!AB63)</f>
        <v>0</v>
      </c>
      <c r="AB62" s="205">
        <f>IF('Indicator Date hidden'!AC63="x","x",$AB$2-'Indicator Date hidden'!AC63)</f>
        <v>0</v>
      </c>
      <c r="AC62" s="205">
        <f>IF('Indicator Date hidden'!AD63="x","x",$AC$2-'Indicator Date hidden'!AD63)</f>
        <v>0</v>
      </c>
      <c r="AD62" s="205">
        <f>IF('Indicator Date hidden'!AE63="x","x",$AD$2-'Indicator Date hidden'!AE63)</f>
        <v>0</v>
      </c>
      <c r="AE62" s="205">
        <f>IF('Indicator Date hidden'!AF63="x","x",$AE$2-'Indicator Date hidden'!AF63)</f>
        <v>0</v>
      </c>
      <c r="AF62" s="205">
        <f>IF('Indicator Date hidden'!AG63="x","x",$AF$2-'Indicator Date hidden'!AG63)</f>
        <v>8</v>
      </c>
      <c r="AG62" s="205">
        <f>IF('Indicator Date hidden'!AH63="x","x",$AG$2-'Indicator Date hidden'!AH63)</f>
        <v>0</v>
      </c>
      <c r="AH62" s="205">
        <f>IF('Indicator Date hidden'!AI63="x","x",$AH$2-'Indicator Date hidden'!AI63)</f>
        <v>0</v>
      </c>
      <c r="AI62" s="205">
        <f>IF('Indicator Date hidden'!AJ63="x","x",$AI$2-'Indicator Date hidden'!AJ63)</f>
        <v>0</v>
      </c>
      <c r="AJ62" s="205" t="str">
        <f>IF('Indicator Date hidden'!AK63="x","x",$AJ$2-'Indicator Date hidden'!AK63)</f>
        <v>x</v>
      </c>
      <c r="AK62" s="205">
        <f>IF('Indicator Date hidden'!AL63="x","x",$AK$2-'Indicator Date hidden'!AL63)</f>
        <v>1</v>
      </c>
      <c r="AL62" s="205">
        <f>IF('Indicator Date hidden'!AM63="x","x",$AL$2-'Indicator Date hidden'!AM63)</f>
        <v>0</v>
      </c>
      <c r="AM62" s="205">
        <f>IF('Indicator Date hidden'!AN63="x","x",$AM$2-'Indicator Date hidden'!AN63)</f>
        <v>0</v>
      </c>
      <c r="AN62" s="205">
        <f>IF('Indicator Date hidden'!AO63="x","x",$AN$2-'Indicator Date hidden'!AO63)</f>
        <v>0</v>
      </c>
      <c r="AO62" s="205">
        <f>IF('Indicator Date hidden'!AP63="x","x",$AO$2-'Indicator Date hidden'!AP63)</f>
        <v>0</v>
      </c>
      <c r="AP62" s="205">
        <f>IF('Indicator Date hidden'!AQ63="x","x",$AP$2-'Indicator Date hidden'!AQ63)</f>
        <v>0</v>
      </c>
      <c r="AQ62" s="205">
        <f>IF('Indicator Date hidden'!AR63="x","x",$AQ$2-'Indicator Date hidden'!AR63)</f>
        <v>0</v>
      </c>
      <c r="AR62" s="205">
        <f>IF('Indicator Date hidden'!AS63="x","x",$AR$2-'Indicator Date hidden'!AS63)</f>
        <v>0</v>
      </c>
      <c r="AS62" s="205">
        <f>IF('Indicator Date hidden'!AT63="x","x",$AS$2-'Indicator Date hidden'!AT63)</f>
        <v>0</v>
      </c>
      <c r="AT62" s="205">
        <f>IF('Indicator Date hidden'!AU63="x","x",$AT$2-'Indicator Date hidden'!AU63)</f>
        <v>0</v>
      </c>
      <c r="AU62" s="205">
        <f>IF('Indicator Date hidden'!AV63="x","x",$AU$2-'Indicator Date hidden'!AV63)</f>
        <v>2</v>
      </c>
      <c r="AV62" s="205">
        <f>IF('Indicator Date hidden'!AW63="x","x",$AV$2-'Indicator Date hidden'!AW63)</f>
        <v>0</v>
      </c>
      <c r="AW62" s="205">
        <f>IF('Indicator Date hidden'!AX63="x","x",$AW$2-'Indicator Date hidden'!AX63)</f>
        <v>0</v>
      </c>
      <c r="AX62" s="205">
        <f>IF('Indicator Date hidden'!AY63="x","x",$AX$2-'Indicator Date hidden'!AY63)</f>
        <v>0</v>
      </c>
      <c r="AY62" s="205">
        <f>IF('Indicator Date hidden'!AZ63="x","x",$AY$2-'Indicator Date hidden'!AZ63)</f>
        <v>0</v>
      </c>
      <c r="AZ62" s="205">
        <f>IF('Indicator Date hidden'!BA63="x","x",$AZ$2-'Indicator Date hidden'!BA63)</f>
        <v>0</v>
      </c>
      <c r="BA62">
        <f t="shared" si="5"/>
        <v>15</v>
      </c>
      <c r="BB62" s="21">
        <f t="shared" si="6"/>
        <v>0.30612244897959184</v>
      </c>
      <c r="BC62">
        <f t="shared" si="7"/>
        <v>5</v>
      </c>
      <c r="BD62" s="21">
        <f t="shared" si="8"/>
        <v>1.2156140907620758</v>
      </c>
      <c r="BE62" s="274">
        <f t="shared" si="9"/>
        <v>0</v>
      </c>
    </row>
    <row r="63" spans="1:57" x14ac:dyDescent="0.25">
      <c r="A63" t="s">
        <v>7053</v>
      </c>
      <c r="B63" s="205">
        <f>IF('Indicator Date hidden'!C64="x","x",$B$2-'Indicator Date hidden'!C64)</f>
        <v>0</v>
      </c>
      <c r="C63" s="205">
        <f>IF('Indicator Date hidden'!D64="x","x",$C$2-'Indicator Date hidden'!D64)</f>
        <v>0</v>
      </c>
      <c r="D63" s="205">
        <f>IF('Indicator Date hidden'!E64="x","x",$D$2-'Indicator Date hidden'!E64)</f>
        <v>0</v>
      </c>
      <c r="E63" s="205">
        <f>IF('Indicator Date hidden'!F64="x","x",$E$2-'Indicator Date hidden'!F64)</f>
        <v>0</v>
      </c>
      <c r="F63" s="205">
        <f>IF('Indicator Date hidden'!G64="x","x",$F$2-'Indicator Date hidden'!G64)</f>
        <v>0</v>
      </c>
      <c r="G63" s="205">
        <f>IF('Indicator Date hidden'!H64="x","x",$G$2-'Indicator Date hidden'!H64)</f>
        <v>0</v>
      </c>
      <c r="H63" s="205">
        <f>IF('Indicator Date hidden'!I64="x","x",$H$2-'Indicator Date hidden'!I64)</f>
        <v>0</v>
      </c>
      <c r="I63" s="205">
        <f>IF('Indicator Date hidden'!J64="x","x",$I$2-'Indicator Date hidden'!J64)</f>
        <v>0</v>
      </c>
      <c r="J63" s="205">
        <f>IF('Indicator Date hidden'!K64="x","x",$J$2-'Indicator Date hidden'!K64)</f>
        <v>0</v>
      </c>
      <c r="K63" s="205">
        <f>IF('Indicator Date hidden'!L64="x","x",$K$2-'Indicator Date hidden'!L64)</f>
        <v>0</v>
      </c>
      <c r="L63" s="205">
        <f>IF('Indicator Date hidden'!M64="x","x",$L$2-'Indicator Date hidden'!M64)</f>
        <v>0</v>
      </c>
      <c r="M63" s="205">
        <f>IF('Indicator Date hidden'!N64="x","x",$M$2-'Indicator Date hidden'!N64)</f>
        <v>0</v>
      </c>
      <c r="N63" s="205">
        <f>IF('Indicator Date hidden'!O64="x","x",$N$2-'Indicator Date hidden'!O64)</f>
        <v>0</v>
      </c>
      <c r="O63" s="205">
        <f>IF('Indicator Date hidden'!P64="x","x",$O$2-'Indicator Date hidden'!P64)</f>
        <v>0</v>
      </c>
      <c r="P63" s="205">
        <f>IF('Indicator Date hidden'!Q64="x","x",$P$2-'Indicator Date hidden'!Q64)</f>
        <v>0</v>
      </c>
      <c r="Q63" s="205">
        <f>IF('Indicator Date hidden'!R64="x","x",$Q$2-'Indicator Date hidden'!R64)</f>
        <v>1</v>
      </c>
      <c r="R63" s="205">
        <f>IF('Indicator Date hidden'!S64="x","x",$R$2-'Indicator Date hidden'!S64)</f>
        <v>0</v>
      </c>
      <c r="S63" s="205">
        <f>IF('Indicator Date hidden'!T64="x","x",$S$2-'Indicator Date hidden'!T64)</f>
        <v>0</v>
      </c>
      <c r="T63" s="205">
        <f>IF('Indicator Date hidden'!U64="x","x",$T$2-'Indicator Date hidden'!U64)</f>
        <v>0</v>
      </c>
      <c r="U63" s="205">
        <f>IF('Indicator Date hidden'!V64="x","x",$U$2-'Indicator Date hidden'!V64)</f>
        <v>0</v>
      </c>
      <c r="V63" s="205">
        <f>IF('Indicator Date hidden'!W64="x","x",$V$2-'Indicator Date hidden'!W64)</f>
        <v>0</v>
      </c>
      <c r="W63" s="205">
        <f>IF('Indicator Date hidden'!X64="x","x",$W$2-'Indicator Date hidden'!X64)</f>
        <v>1</v>
      </c>
      <c r="X63" s="205">
        <f>IF('Indicator Date hidden'!Y64="x","x",$X$2-'Indicator Date hidden'!Y64)</f>
        <v>4</v>
      </c>
      <c r="Y63" s="205">
        <f>IF('Indicator Date hidden'!Z64="x","x",$Y$2-'Indicator Date hidden'!Z64)</f>
        <v>0</v>
      </c>
      <c r="Z63" s="205">
        <f>IF('Indicator Date hidden'!AA64="x","x",$Z$2-'Indicator Date hidden'!AA64)</f>
        <v>0</v>
      </c>
      <c r="AA63" s="205">
        <f>IF('Indicator Date hidden'!AB64="x","x",$AA$2-'Indicator Date hidden'!AB64)</f>
        <v>0</v>
      </c>
      <c r="AB63" s="205">
        <f>IF('Indicator Date hidden'!AC64="x","x",$AB$2-'Indicator Date hidden'!AC64)</f>
        <v>0</v>
      </c>
      <c r="AC63" s="205">
        <f>IF('Indicator Date hidden'!AD64="x","x",$AC$2-'Indicator Date hidden'!AD64)</f>
        <v>0</v>
      </c>
      <c r="AD63" s="205">
        <f>IF('Indicator Date hidden'!AE64="x","x",$AD$2-'Indicator Date hidden'!AE64)</f>
        <v>0</v>
      </c>
      <c r="AE63" s="205">
        <f>IF('Indicator Date hidden'!AF64="x","x",$AE$2-'Indicator Date hidden'!AF64)</f>
        <v>0</v>
      </c>
      <c r="AF63" s="205">
        <f>IF('Indicator Date hidden'!AG64="x","x",$AF$2-'Indicator Date hidden'!AG64)</f>
        <v>10</v>
      </c>
      <c r="AG63" s="205">
        <f>IF('Indicator Date hidden'!AH64="x","x",$AG$2-'Indicator Date hidden'!AH64)</f>
        <v>0</v>
      </c>
      <c r="AH63" s="205">
        <f>IF('Indicator Date hidden'!AI64="x","x",$AH$2-'Indicator Date hidden'!AI64)</f>
        <v>0</v>
      </c>
      <c r="AI63" s="205">
        <f>IF('Indicator Date hidden'!AJ64="x","x",$AI$2-'Indicator Date hidden'!AJ64)</f>
        <v>0</v>
      </c>
      <c r="AJ63" s="205" t="str">
        <f>IF('Indicator Date hidden'!AK64="x","x",$AJ$2-'Indicator Date hidden'!AK64)</f>
        <v>x</v>
      </c>
      <c r="AK63" s="205">
        <f>IF('Indicator Date hidden'!AL64="x","x",$AK$2-'Indicator Date hidden'!AL64)</f>
        <v>1</v>
      </c>
      <c r="AL63" s="205">
        <f>IF('Indicator Date hidden'!AM64="x","x",$AL$2-'Indicator Date hidden'!AM64)</f>
        <v>0</v>
      </c>
      <c r="AM63" s="205">
        <f>IF('Indicator Date hidden'!AN64="x","x",$AM$2-'Indicator Date hidden'!AN64)</f>
        <v>0</v>
      </c>
      <c r="AN63" s="205">
        <f>IF('Indicator Date hidden'!AO64="x","x",$AN$2-'Indicator Date hidden'!AO64)</f>
        <v>0</v>
      </c>
      <c r="AO63" s="205">
        <f>IF('Indicator Date hidden'!AP64="x","x",$AO$2-'Indicator Date hidden'!AP64)</f>
        <v>0</v>
      </c>
      <c r="AP63" s="205">
        <f>IF('Indicator Date hidden'!AQ64="x","x",$AP$2-'Indicator Date hidden'!AQ64)</f>
        <v>0</v>
      </c>
      <c r="AQ63" s="205">
        <f>IF('Indicator Date hidden'!AR64="x","x",$AQ$2-'Indicator Date hidden'!AR64)</f>
        <v>0</v>
      </c>
      <c r="AR63" s="205">
        <f>IF('Indicator Date hidden'!AS64="x","x",$AR$2-'Indicator Date hidden'!AS64)</f>
        <v>0</v>
      </c>
      <c r="AS63" s="205">
        <f>IF('Indicator Date hidden'!AT64="x","x",$AS$2-'Indicator Date hidden'!AT64)</f>
        <v>0</v>
      </c>
      <c r="AT63" s="205">
        <f>IF('Indicator Date hidden'!AU64="x","x",$AT$2-'Indicator Date hidden'!AU64)</f>
        <v>0</v>
      </c>
      <c r="AU63" s="205">
        <f>IF('Indicator Date hidden'!AV64="x","x",$AU$2-'Indicator Date hidden'!AV64)</f>
        <v>1</v>
      </c>
      <c r="AV63" s="205">
        <f>IF('Indicator Date hidden'!AW64="x","x",$AV$2-'Indicator Date hidden'!AW64)</f>
        <v>0</v>
      </c>
      <c r="AW63" s="205">
        <f>IF('Indicator Date hidden'!AX64="x","x",$AW$2-'Indicator Date hidden'!AX64)</f>
        <v>0</v>
      </c>
      <c r="AX63" s="205">
        <f>IF('Indicator Date hidden'!AY64="x","x",$AX$2-'Indicator Date hidden'!AY64)</f>
        <v>0</v>
      </c>
      <c r="AY63" s="205">
        <f>IF('Indicator Date hidden'!AZ64="x","x",$AY$2-'Indicator Date hidden'!AZ64)</f>
        <v>0</v>
      </c>
      <c r="AZ63" s="205">
        <f>IF('Indicator Date hidden'!BA64="x","x",$AZ$2-'Indicator Date hidden'!BA64)</f>
        <v>0</v>
      </c>
      <c r="BA63">
        <f t="shared" si="5"/>
        <v>18</v>
      </c>
      <c r="BB63" s="21">
        <f t="shared" si="6"/>
        <v>0.36</v>
      </c>
      <c r="BC63">
        <f t="shared" si="7"/>
        <v>6</v>
      </c>
      <c r="BD63" s="21">
        <f t="shared" si="8"/>
        <v>1.5067846561469891</v>
      </c>
      <c r="BE63" s="274">
        <f t="shared" si="9"/>
        <v>0</v>
      </c>
    </row>
    <row r="64" spans="1:57" x14ac:dyDescent="0.25">
      <c r="A64" t="s">
        <v>7047</v>
      </c>
      <c r="B64" s="205">
        <f>IF('Indicator Date hidden'!C65="x","x",$B$2-'Indicator Date hidden'!C65)</f>
        <v>0</v>
      </c>
      <c r="C64" s="205">
        <f>IF('Indicator Date hidden'!D65="x","x",$C$2-'Indicator Date hidden'!D65)</f>
        <v>0</v>
      </c>
      <c r="D64" s="205">
        <f>IF('Indicator Date hidden'!E65="x","x",$D$2-'Indicator Date hidden'!E65)</f>
        <v>0</v>
      </c>
      <c r="E64" s="205">
        <f>IF('Indicator Date hidden'!F65="x","x",$E$2-'Indicator Date hidden'!F65)</f>
        <v>0</v>
      </c>
      <c r="F64" s="205">
        <f>IF('Indicator Date hidden'!G65="x","x",$F$2-'Indicator Date hidden'!G65)</f>
        <v>0</v>
      </c>
      <c r="G64" s="205">
        <f>IF('Indicator Date hidden'!H65="x","x",$G$2-'Indicator Date hidden'!H65)</f>
        <v>0</v>
      </c>
      <c r="H64" s="205">
        <f>IF('Indicator Date hidden'!I65="x","x",$H$2-'Indicator Date hidden'!I65)</f>
        <v>0</v>
      </c>
      <c r="I64" s="205">
        <f>IF('Indicator Date hidden'!J65="x","x",$I$2-'Indicator Date hidden'!J65)</f>
        <v>0</v>
      </c>
      <c r="J64" s="205">
        <f>IF('Indicator Date hidden'!K65="x","x",$J$2-'Indicator Date hidden'!K65)</f>
        <v>0</v>
      </c>
      <c r="K64" s="205">
        <f>IF('Indicator Date hidden'!L65="x","x",$K$2-'Indicator Date hidden'!L65)</f>
        <v>0</v>
      </c>
      <c r="L64" s="205">
        <f>IF('Indicator Date hidden'!M65="x","x",$L$2-'Indicator Date hidden'!M65)</f>
        <v>0</v>
      </c>
      <c r="M64" s="205">
        <f>IF('Indicator Date hidden'!N65="x","x",$M$2-'Indicator Date hidden'!N65)</f>
        <v>0</v>
      </c>
      <c r="N64" s="205">
        <f>IF('Indicator Date hidden'!O65="x","x",$N$2-'Indicator Date hidden'!O65)</f>
        <v>0</v>
      </c>
      <c r="O64" s="205">
        <f>IF('Indicator Date hidden'!P65="x","x",$O$2-'Indicator Date hidden'!P65)</f>
        <v>0</v>
      </c>
      <c r="P64" s="205">
        <f>IF('Indicator Date hidden'!Q65="x","x",$P$2-'Indicator Date hidden'!Q65)</f>
        <v>0</v>
      </c>
      <c r="Q64" s="205">
        <f>IF('Indicator Date hidden'!R65="x","x",$Q$2-'Indicator Date hidden'!R65)</f>
        <v>9</v>
      </c>
      <c r="R64" s="205">
        <f>IF('Indicator Date hidden'!S65="x","x",$R$2-'Indicator Date hidden'!S65)</f>
        <v>0</v>
      </c>
      <c r="S64" s="205">
        <f>IF('Indicator Date hidden'!T65="x","x",$S$2-'Indicator Date hidden'!T65)</f>
        <v>0</v>
      </c>
      <c r="T64" s="205">
        <f>IF('Indicator Date hidden'!U65="x","x",$T$2-'Indicator Date hidden'!U65)</f>
        <v>0</v>
      </c>
      <c r="U64" s="205">
        <f>IF('Indicator Date hidden'!V65="x","x",$U$2-'Indicator Date hidden'!V65)</f>
        <v>0</v>
      </c>
      <c r="V64" s="205">
        <f>IF('Indicator Date hidden'!W65="x","x",$V$2-'Indicator Date hidden'!W65)</f>
        <v>0</v>
      </c>
      <c r="W64" s="205">
        <f>IF('Indicator Date hidden'!X65="x","x",$W$2-'Indicator Date hidden'!X65)</f>
        <v>5</v>
      </c>
      <c r="X64" s="205">
        <f>IF('Indicator Date hidden'!Y65="x","x",$X$2-'Indicator Date hidden'!Y65)</f>
        <v>1</v>
      </c>
      <c r="Y64" s="205">
        <f>IF('Indicator Date hidden'!Z65="x","x",$Y$2-'Indicator Date hidden'!Z65)</f>
        <v>0</v>
      </c>
      <c r="Z64" s="205">
        <f>IF('Indicator Date hidden'!AA65="x","x",$Z$2-'Indicator Date hidden'!AA65)</f>
        <v>0</v>
      </c>
      <c r="AA64" s="205">
        <f>IF('Indicator Date hidden'!AB65="x","x",$AA$2-'Indicator Date hidden'!AB65)</f>
        <v>0</v>
      </c>
      <c r="AB64" s="205">
        <f>IF('Indicator Date hidden'!AC65="x","x",$AB$2-'Indicator Date hidden'!AC65)</f>
        <v>0</v>
      </c>
      <c r="AC64" s="205">
        <f>IF('Indicator Date hidden'!AD65="x","x",$AC$2-'Indicator Date hidden'!AD65)</f>
        <v>0</v>
      </c>
      <c r="AD64" s="205">
        <f>IF('Indicator Date hidden'!AE65="x","x",$AD$2-'Indicator Date hidden'!AE65)</f>
        <v>0</v>
      </c>
      <c r="AE64" s="205">
        <f>IF('Indicator Date hidden'!AF65="x","x",$AE$2-'Indicator Date hidden'!AF65)</f>
        <v>0</v>
      </c>
      <c r="AF64" s="205">
        <f>IF('Indicator Date hidden'!AG65="x","x",$AF$2-'Indicator Date hidden'!AG65)</f>
        <v>0</v>
      </c>
      <c r="AG64" s="205">
        <f>IF('Indicator Date hidden'!AH65="x","x",$AG$2-'Indicator Date hidden'!AH65)</f>
        <v>0</v>
      </c>
      <c r="AH64" s="205">
        <f>IF('Indicator Date hidden'!AI65="x","x",$AH$2-'Indicator Date hidden'!AI65)</f>
        <v>0</v>
      </c>
      <c r="AI64" s="205">
        <f>IF('Indicator Date hidden'!AJ65="x","x",$AI$2-'Indicator Date hidden'!AJ65)</f>
        <v>0</v>
      </c>
      <c r="AJ64" s="205">
        <f>IF('Indicator Date hidden'!AK65="x","x",$AJ$2-'Indicator Date hidden'!AK65)</f>
        <v>1</v>
      </c>
      <c r="AK64" s="205">
        <f>IF('Indicator Date hidden'!AL65="x","x",$AK$2-'Indicator Date hidden'!AL65)</f>
        <v>1</v>
      </c>
      <c r="AL64" s="205">
        <f>IF('Indicator Date hidden'!AM65="x","x",$AL$2-'Indicator Date hidden'!AM65)</f>
        <v>0</v>
      </c>
      <c r="AM64" s="205">
        <f>IF('Indicator Date hidden'!AN65="x","x",$AM$2-'Indicator Date hidden'!AN65)</f>
        <v>0</v>
      </c>
      <c r="AN64" s="205">
        <f>IF('Indicator Date hidden'!AO65="x","x",$AN$2-'Indicator Date hidden'!AO65)</f>
        <v>0</v>
      </c>
      <c r="AO64" s="205" t="str">
        <f>IF('Indicator Date hidden'!AP65="x","x",$AO$2-'Indicator Date hidden'!AP65)</f>
        <v>x</v>
      </c>
      <c r="AP64" s="205" t="str">
        <f>IF('Indicator Date hidden'!AQ65="x","x",$AP$2-'Indicator Date hidden'!AQ65)</f>
        <v>x</v>
      </c>
      <c r="AQ64" s="205">
        <f>IF('Indicator Date hidden'!AR65="x","x",$AQ$2-'Indicator Date hidden'!AR65)</f>
        <v>0</v>
      </c>
      <c r="AR64" s="205">
        <f>IF('Indicator Date hidden'!AS65="x","x",$AR$2-'Indicator Date hidden'!AS65)</f>
        <v>0</v>
      </c>
      <c r="AS64" s="205">
        <f>IF('Indicator Date hidden'!AT65="x","x",$AS$2-'Indicator Date hidden'!AT65)</f>
        <v>0</v>
      </c>
      <c r="AT64" s="205">
        <f>IF('Indicator Date hidden'!AU65="x","x",$AT$2-'Indicator Date hidden'!AU65)</f>
        <v>0</v>
      </c>
      <c r="AU64" s="205">
        <f>IF('Indicator Date hidden'!AV65="x","x",$AU$2-'Indicator Date hidden'!AV65)</f>
        <v>1</v>
      </c>
      <c r="AV64" s="205">
        <f>IF('Indicator Date hidden'!AW65="x","x",$AV$2-'Indicator Date hidden'!AW65)</f>
        <v>0</v>
      </c>
      <c r="AW64" s="205">
        <f>IF('Indicator Date hidden'!AX65="x","x",$AW$2-'Indicator Date hidden'!AX65)</f>
        <v>0</v>
      </c>
      <c r="AX64" s="205">
        <f>IF('Indicator Date hidden'!AY65="x","x",$AX$2-'Indicator Date hidden'!AY65)</f>
        <v>0</v>
      </c>
      <c r="AY64" s="205">
        <f>IF('Indicator Date hidden'!AZ65="x","x",$AY$2-'Indicator Date hidden'!AZ65)</f>
        <v>0</v>
      </c>
      <c r="AZ64" s="205">
        <f>IF('Indicator Date hidden'!BA65="x","x",$AZ$2-'Indicator Date hidden'!BA65)</f>
        <v>0</v>
      </c>
      <c r="BA64">
        <f t="shared" si="5"/>
        <v>18</v>
      </c>
      <c r="BB64" s="21">
        <f t="shared" si="6"/>
        <v>0.36734693877551022</v>
      </c>
      <c r="BC64">
        <f t="shared" si="7"/>
        <v>6</v>
      </c>
      <c r="BD64" s="21">
        <f t="shared" si="8"/>
        <v>1.4525681346346322</v>
      </c>
      <c r="BE64" s="274">
        <f t="shared" si="9"/>
        <v>0</v>
      </c>
    </row>
    <row r="65" spans="1:57" x14ac:dyDescent="0.25">
      <c r="A65" t="s">
        <v>7018</v>
      </c>
      <c r="B65" s="205">
        <f>IF('Indicator Date hidden'!C66="x","x",$B$2-'Indicator Date hidden'!C66)</f>
        <v>0</v>
      </c>
      <c r="C65" s="205">
        <f>IF('Indicator Date hidden'!D66="x","x",$C$2-'Indicator Date hidden'!D66)</f>
        <v>0</v>
      </c>
      <c r="D65" s="205">
        <f>IF('Indicator Date hidden'!E66="x","x",$D$2-'Indicator Date hidden'!E66)</f>
        <v>0</v>
      </c>
      <c r="E65" s="205">
        <f>IF('Indicator Date hidden'!F66="x","x",$E$2-'Indicator Date hidden'!F66)</f>
        <v>0</v>
      </c>
      <c r="F65" s="205">
        <f>IF('Indicator Date hidden'!G66="x","x",$F$2-'Indicator Date hidden'!G66)</f>
        <v>0</v>
      </c>
      <c r="G65" s="205">
        <f>IF('Indicator Date hidden'!H66="x","x",$G$2-'Indicator Date hidden'!H66)</f>
        <v>0</v>
      </c>
      <c r="H65" s="205">
        <f>IF('Indicator Date hidden'!I66="x","x",$H$2-'Indicator Date hidden'!I66)</f>
        <v>0</v>
      </c>
      <c r="I65" s="205">
        <f>IF('Indicator Date hidden'!J66="x","x",$I$2-'Indicator Date hidden'!J66)</f>
        <v>0</v>
      </c>
      <c r="J65" s="205">
        <f>IF('Indicator Date hidden'!K66="x","x",$J$2-'Indicator Date hidden'!K66)</f>
        <v>0</v>
      </c>
      <c r="K65" s="205">
        <f>IF('Indicator Date hidden'!L66="x","x",$K$2-'Indicator Date hidden'!L66)</f>
        <v>0</v>
      </c>
      <c r="L65" s="205">
        <f>IF('Indicator Date hidden'!M66="x","x",$L$2-'Indicator Date hidden'!M66)</f>
        <v>0</v>
      </c>
      <c r="M65" s="205">
        <f>IF('Indicator Date hidden'!N66="x","x",$M$2-'Indicator Date hidden'!N66)</f>
        <v>0</v>
      </c>
      <c r="N65" s="205">
        <f>IF('Indicator Date hidden'!O66="x","x",$N$2-'Indicator Date hidden'!O66)</f>
        <v>0</v>
      </c>
      <c r="O65" s="205">
        <f>IF('Indicator Date hidden'!P66="x","x",$O$2-'Indicator Date hidden'!P66)</f>
        <v>0</v>
      </c>
      <c r="P65" s="205">
        <f>IF('Indicator Date hidden'!Q66="x","x",$P$2-'Indicator Date hidden'!Q66)</f>
        <v>0</v>
      </c>
      <c r="Q65" s="205" t="str">
        <f>IF('Indicator Date hidden'!R66="x","x",$Q$2-'Indicator Date hidden'!R66)</f>
        <v>x</v>
      </c>
      <c r="R65" s="205">
        <f>IF('Indicator Date hidden'!S66="x","x",$R$2-'Indicator Date hidden'!S66)</f>
        <v>0</v>
      </c>
      <c r="S65" s="205">
        <f>IF('Indicator Date hidden'!T66="x","x",$S$2-'Indicator Date hidden'!T66)</f>
        <v>0</v>
      </c>
      <c r="T65" s="205">
        <f>IF('Indicator Date hidden'!U66="x","x",$T$2-'Indicator Date hidden'!U66)</f>
        <v>0</v>
      </c>
      <c r="U65" s="205" t="str">
        <f>IF('Indicator Date hidden'!V66="x","x",$U$2-'Indicator Date hidden'!V66)</f>
        <v>x</v>
      </c>
      <c r="V65" s="205">
        <f>IF('Indicator Date hidden'!W66="x","x",$V$2-'Indicator Date hidden'!W66)</f>
        <v>0</v>
      </c>
      <c r="W65" s="205">
        <f>IF('Indicator Date hidden'!X66="x","x",$W$2-'Indicator Date hidden'!X66)</f>
        <v>9</v>
      </c>
      <c r="X65" s="205">
        <f>IF('Indicator Date hidden'!Y66="x","x",$X$2-'Indicator Date hidden'!Y66)</f>
        <v>2</v>
      </c>
      <c r="Y65" s="205">
        <f>IF('Indicator Date hidden'!Z66="x","x",$Y$2-'Indicator Date hidden'!Z66)</f>
        <v>0</v>
      </c>
      <c r="Z65" s="205">
        <f>IF('Indicator Date hidden'!AA66="x","x",$Z$2-'Indicator Date hidden'!AA66)</f>
        <v>0</v>
      </c>
      <c r="AA65" s="205" t="str">
        <f>IF('Indicator Date hidden'!AB66="x","x",$AA$2-'Indicator Date hidden'!AB66)</f>
        <v>x</v>
      </c>
      <c r="AB65" s="205">
        <f>IF('Indicator Date hidden'!AC66="x","x",$AB$2-'Indicator Date hidden'!AC66)</f>
        <v>0</v>
      </c>
      <c r="AC65" s="205">
        <f>IF('Indicator Date hidden'!AD66="x","x",$AC$2-'Indicator Date hidden'!AD66)</f>
        <v>0</v>
      </c>
      <c r="AD65" s="205" t="str">
        <f>IF('Indicator Date hidden'!AE66="x","x",$AD$2-'Indicator Date hidden'!AE66)</f>
        <v>x</v>
      </c>
      <c r="AE65" s="205">
        <f>IF('Indicator Date hidden'!AF66="x","x",$AE$2-'Indicator Date hidden'!AF66)</f>
        <v>0</v>
      </c>
      <c r="AF65" s="205">
        <f>IF('Indicator Date hidden'!AG66="x","x",$AF$2-'Indicator Date hidden'!AG66)</f>
        <v>2</v>
      </c>
      <c r="AG65" s="205">
        <f>IF('Indicator Date hidden'!AH66="x","x",$AG$2-'Indicator Date hidden'!AH66)</f>
        <v>0</v>
      </c>
      <c r="AH65" s="205">
        <f>IF('Indicator Date hidden'!AI66="x","x",$AH$2-'Indicator Date hidden'!AI66)</f>
        <v>0</v>
      </c>
      <c r="AI65" s="205">
        <f>IF('Indicator Date hidden'!AJ66="x","x",$AI$2-'Indicator Date hidden'!AJ66)</f>
        <v>0</v>
      </c>
      <c r="AJ65" s="205" t="str">
        <f>IF('Indicator Date hidden'!AK66="x","x",$AJ$2-'Indicator Date hidden'!AK66)</f>
        <v>x</v>
      </c>
      <c r="AK65" s="205">
        <f>IF('Indicator Date hidden'!AL66="x","x",$AK$2-'Indicator Date hidden'!AL66)</f>
        <v>1</v>
      </c>
      <c r="AL65" s="205">
        <f>IF('Indicator Date hidden'!AM66="x","x",$AL$2-'Indicator Date hidden'!AM66)</f>
        <v>0</v>
      </c>
      <c r="AM65" s="205">
        <f>IF('Indicator Date hidden'!AN66="x","x",$AM$2-'Indicator Date hidden'!AN66)</f>
        <v>0</v>
      </c>
      <c r="AN65" s="205">
        <f>IF('Indicator Date hidden'!AO66="x","x",$AN$2-'Indicator Date hidden'!AO66)</f>
        <v>0</v>
      </c>
      <c r="AO65" s="205">
        <f>IF('Indicator Date hidden'!AP66="x","x",$AO$2-'Indicator Date hidden'!AP66)</f>
        <v>0</v>
      </c>
      <c r="AP65" s="205">
        <f>IF('Indicator Date hidden'!AQ66="x","x",$AP$2-'Indicator Date hidden'!AQ66)</f>
        <v>0</v>
      </c>
      <c r="AQ65" s="205">
        <f>IF('Indicator Date hidden'!AR66="x","x",$AQ$2-'Indicator Date hidden'!AR66)</f>
        <v>0</v>
      </c>
      <c r="AR65" s="205">
        <f>IF('Indicator Date hidden'!AS66="x","x",$AR$2-'Indicator Date hidden'!AS66)</f>
        <v>0</v>
      </c>
      <c r="AS65" s="205">
        <f>IF('Indicator Date hidden'!AT66="x","x",$AS$2-'Indicator Date hidden'!AT66)</f>
        <v>0</v>
      </c>
      <c r="AT65" s="205">
        <f>IF('Indicator Date hidden'!AU66="x","x",$AT$2-'Indicator Date hidden'!AU66)</f>
        <v>0</v>
      </c>
      <c r="AU65" s="205" t="str">
        <f>IF('Indicator Date hidden'!AV66="x","x",$AU$2-'Indicator Date hidden'!AV66)</f>
        <v>x</v>
      </c>
      <c r="AV65" s="205">
        <f>IF('Indicator Date hidden'!AW66="x","x",$AV$2-'Indicator Date hidden'!AW66)</f>
        <v>0</v>
      </c>
      <c r="AW65" s="205">
        <f>IF('Indicator Date hidden'!AX66="x","x",$AW$2-'Indicator Date hidden'!AX66)</f>
        <v>0</v>
      </c>
      <c r="AX65" s="205">
        <f>IF('Indicator Date hidden'!AY66="x","x",$AX$2-'Indicator Date hidden'!AY66)</f>
        <v>0</v>
      </c>
      <c r="AY65" s="205">
        <f>IF('Indicator Date hidden'!AZ66="x","x",$AY$2-'Indicator Date hidden'!AZ66)</f>
        <v>0</v>
      </c>
      <c r="AZ65" s="205">
        <f>IF('Indicator Date hidden'!BA66="x","x",$AZ$2-'Indicator Date hidden'!BA66)</f>
        <v>0</v>
      </c>
      <c r="BA65">
        <f t="shared" si="5"/>
        <v>14</v>
      </c>
      <c r="BB65" s="21">
        <f t="shared" si="6"/>
        <v>0.31111111111111112</v>
      </c>
      <c r="BC65">
        <f t="shared" si="7"/>
        <v>4</v>
      </c>
      <c r="BD65" s="21">
        <f t="shared" si="8"/>
        <v>1.3795687284594451</v>
      </c>
      <c r="BE65" s="274">
        <f t="shared" si="9"/>
        <v>0</v>
      </c>
    </row>
    <row r="66" spans="1:57" x14ac:dyDescent="0.25">
      <c r="A66" t="s">
        <v>7049</v>
      </c>
      <c r="B66" s="205">
        <f>IF('Indicator Date hidden'!C67="x","x",$B$2-'Indicator Date hidden'!C67)</f>
        <v>0</v>
      </c>
      <c r="C66" s="205">
        <f>IF('Indicator Date hidden'!D67="x","x",$C$2-'Indicator Date hidden'!D67)</f>
        <v>0</v>
      </c>
      <c r="D66" s="205">
        <f>IF('Indicator Date hidden'!E67="x","x",$D$2-'Indicator Date hidden'!E67)</f>
        <v>0</v>
      </c>
      <c r="E66" s="205">
        <f>IF('Indicator Date hidden'!F67="x","x",$E$2-'Indicator Date hidden'!F67)</f>
        <v>0</v>
      </c>
      <c r="F66" s="205">
        <f>IF('Indicator Date hidden'!G67="x","x",$F$2-'Indicator Date hidden'!G67)</f>
        <v>0</v>
      </c>
      <c r="G66" s="205">
        <f>IF('Indicator Date hidden'!H67="x","x",$G$2-'Indicator Date hidden'!H67)</f>
        <v>0</v>
      </c>
      <c r="H66" s="205">
        <f>IF('Indicator Date hidden'!I67="x","x",$H$2-'Indicator Date hidden'!I67)</f>
        <v>0</v>
      </c>
      <c r="I66" s="205">
        <f>IF('Indicator Date hidden'!J67="x","x",$I$2-'Indicator Date hidden'!J67)</f>
        <v>0</v>
      </c>
      <c r="J66" s="205">
        <f>IF('Indicator Date hidden'!K67="x","x",$J$2-'Indicator Date hidden'!K67)</f>
        <v>0</v>
      </c>
      <c r="K66" s="205">
        <f>IF('Indicator Date hidden'!L67="x","x",$K$2-'Indicator Date hidden'!L67)</f>
        <v>0</v>
      </c>
      <c r="L66" s="205">
        <f>IF('Indicator Date hidden'!M67="x","x",$L$2-'Indicator Date hidden'!M67)</f>
        <v>0</v>
      </c>
      <c r="M66" s="205">
        <f>IF('Indicator Date hidden'!N67="x","x",$M$2-'Indicator Date hidden'!N67)</f>
        <v>0</v>
      </c>
      <c r="N66" s="205">
        <f>IF('Indicator Date hidden'!O67="x","x",$N$2-'Indicator Date hidden'!O67)</f>
        <v>0</v>
      </c>
      <c r="O66" s="205">
        <f>IF('Indicator Date hidden'!P67="x","x",$O$2-'Indicator Date hidden'!P67)</f>
        <v>0</v>
      </c>
      <c r="P66" s="205">
        <f>IF('Indicator Date hidden'!Q67="x","x",$P$2-'Indicator Date hidden'!Q67)</f>
        <v>0</v>
      </c>
      <c r="Q66" s="205">
        <f>IF('Indicator Date hidden'!R67="x","x",$Q$2-'Indicator Date hidden'!R67)</f>
        <v>3</v>
      </c>
      <c r="R66" s="205">
        <f>IF('Indicator Date hidden'!S67="x","x",$R$2-'Indicator Date hidden'!S67)</f>
        <v>0</v>
      </c>
      <c r="S66" s="205">
        <f>IF('Indicator Date hidden'!T67="x","x",$S$2-'Indicator Date hidden'!T67)</f>
        <v>0</v>
      </c>
      <c r="T66" s="205">
        <f>IF('Indicator Date hidden'!U67="x","x",$T$2-'Indicator Date hidden'!U67)</f>
        <v>0</v>
      </c>
      <c r="U66" s="205">
        <f>IF('Indicator Date hidden'!V67="x","x",$U$2-'Indicator Date hidden'!V67)</f>
        <v>0</v>
      </c>
      <c r="V66" s="205">
        <f>IF('Indicator Date hidden'!W67="x","x",$V$2-'Indicator Date hidden'!W67)</f>
        <v>0</v>
      </c>
      <c r="W66" s="205">
        <f>IF('Indicator Date hidden'!X67="x","x",$W$2-'Indicator Date hidden'!X67)</f>
        <v>0</v>
      </c>
      <c r="X66" s="205">
        <f>IF('Indicator Date hidden'!Y67="x","x",$X$2-'Indicator Date hidden'!Y67)</f>
        <v>4</v>
      </c>
      <c r="Y66" s="205">
        <f>IF('Indicator Date hidden'!Z67="x","x",$Y$2-'Indicator Date hidden'!Z67)</f>
        <v>0</v>
      </c>
      <c r="Z66" s="205">
        <f>IF('Indicator Date hidden'!AA67="x","x",$Z$2-'Indicator Date hidden'!AA67)</f>
        <v>0</v>
      </c>
      <c r="AA66" s="205">
        <f>IF('Indicator Date hidden'!AB67="x","x",$AA$2-'Indicator Date hidden'!AB67)</f>
        <v>0</v>
      </c>
      <c r="AB66" s="205">
        <f>IF('Indicator Date hidden'!AC67="x","x",$AB$2-'Indicator Date hidden'!AC67)</f>
        <v>0</v>
      </c>
      <c r="AC66" s="205">
        <f>IF('Indicator Date hidden'!AD67="x","x",$AC$2-'Indicator Date hidden'!AD67)</f>
        <v>0</v>
      </c>
      <c r="AD66" s="205">
        <f>IF('Indicator Date hidden'!AE67="x","x",$AD$2-'Indicator Date hidden'!AE67)</f>
        <v>0</v>
      </c>
      <c r="AE66" s="205">
        <f>IF('Indicator Date hidden'!AF67="x","x",$AE$2-'Indicator Date hidden'!AF67)</f>
        <v>0</v>
      </c>
      <c r="AF66" s="205">
        <f>IF('Indicator Date hidden'!AG67="x","x",$AF$2-'Indicator Date hidden'!AG67)</f>
        <v>8</v>
      </c>
      <c r="AG66" s="205">
        <f>IF('Indicator Date hidden'!AH67="x","x",$AG$2-'Indicator Date hidden'!AH67)</f>
        <v>0</v>
      </c>
      <c r="AH66" s="205">
        <f>IF('Indicator Date hidden'!AI67="x","x",$AH$2-'Indicator Date hidden'!AI67)</f>
        <v>0</v>
      </c>
      <c r="AI66" s="205">
        <f>IF('Indicator Date hidden'!AJ67="x","x",$AI$2-'Indicator Date hidden'!AJ67)</f>
        <v>0</v>
      </c>
      <c r="AJ66" s="205" t="str">
        <f>IF('Indicator Date hidden'!AK67="x","x",$AJ$2-'Indicator Date hidden'!AK67)</f>
        <v>x</v>
      </c>
      <c r="AK66" s="205">
        <f>IF('Indicator Date hidden'!AL67="x","x",$AK$2-'Indicator Date hidden'!AL67)</f>
        <v>1</v>
      </c>
      <c r="AL66" s="205">
        <f>IF('Indicator Date hidden'!AM67="x","x",$AL$2-'Indicator Date hidden'!AM67)</f>
        <v>0</v>
      </c>
      <c r="AM66" s="205">
        <f>IF('Indicator Date hidden'!AN67="x","x",$AM$2-'Indicator Date hidden'!AN67)</f>
        <v>0</v>
      </c>
      <c r="AN66" s="205">
        <f>IF('Indicator Date hidden'!AO67="x","x",$AN$2-'Indicator Date hidden'!AO67)</f>
        <v>0</v>
      </c>
      <c r="AO66" s="205">
        <f>IF('Indicator Date hidden'!AP67="x","x",$AO$2-'Indicator Date hidden'!AP67)</f>
        <v>0</v>
      </c>
      <c r="AP66" s="205">
        <f>IF('Indicator Date hidden'!AQ67="x","x",$AP$2-'Indicator Date hidden'!AQ67)</f>
        <v>0</v>
      </c>
      <c r="AQ66" s="205">
        <f>IF('Indicator Date hidden'!AR67="x","x",$AQ$2-'Indicator Date hidden'!AR67)</f>
        <v>0</v>
      </c>
      <c r="AR66" s="205">
        <f>IF('Indicator Date hidden'!AS67="x","x",$AR$2-'Indicator Date hidden'!AS67)</f>
        <v>0</v>
      </c>
      <c r="AS66" s="205">
        <f>IF('Indicator Date hidden'!AT67="x","x",$AS$2-'Indicator Date hidden'!AT67)</f>
        <v>0</v>
      </c>
      <c r="AT66" s="205">
        <f>IF('Indicator Date hidden'!AU67="x","x",$AT$2-'Indicator Date hidden'!AU67)</f>
        <v>0</v>
      </c>
      <c r="AU66" s="205">
        <f>IF('Indicator Date hidden'!AV67="x","x",$AU$2-'Indicator Date hidden'!AV67)</f>
        <v>4</v>
      </c>
      <c r="AV66" s="205">
        <f>IF('Indicator Date hidden'!AW67="x","x",$AV$2-'Indicator Date hidden'!AW67)</f>
        <v>0</v>
      </c>
      <c r="AW66" s="205">
        <f>IF('Indicator Date hidden'!AX67="x","x",$AW$2-'Indicator Date hidden'!AX67)</f>
        <v>0</v>
      </c>
      <c r="AX66" s="205">
        <f>IF('Indicator Date hidden'!AY67="x","x",$AX$2-'Indicator Date hidden'!AY67)</f>
        <v>0</v>
      </c>
      <c r="AY66" s="205">
        <f>IF('Indicator Date hidden'!AZ67="x","x",$AY$2-'Indicator Date hidden'!AZ67)</f>
        <v>0</v>
      </c>
      <c r="AZ66" s="205">
        <f>IF('Indicator Date hidden'!BA67="x","x",$AZ$2-'Indicator Date hidden'!BA67)</f>
        <v>0</v>
      </c>
      <c r="BA66">
        <f t="shared" si="5"/>
        <v>20</v>
      </c>
      <c r="BB66" s="21">
        <f t="shared" si="6"/>
        <v>0.4</v>
      </c>
      <c r="BC66">
        <f t="shared" si="7"/>
        <v>5</v>
      </c>
      <c r="BD66" s="21">
        <f t="shared" si="8"/>
        <v>1.4</v>
      </c>
      <c r="BE66" s="274">
        <f t="shared" si="9"/>
        <v>0</v>
      </c>
    </row>
    <row r="67" spans="1:57" x14ac:dyDescent="0.25">
      <c r="A67" t="s">
        <v>7058</v>
      </c>
      <c r="B67" s="205">
        <f>IF('Indicator Date hidden'!C68="x","x",$B$2-'Indicator Date hidden'!C68)</f>
        <v>0</v>
      </c>
      <c r="C67" s="205">
        <f>IF('Indicator Date hidden'!D68="x","x",$C$2-'Indicator Date hidden'!D68)</f>
        <v>0</v>
      </c>
      <c r="D67" s="205">
        <f>IF('Indicator Date hidden'!E68="x","x",$D$2-'Indicator Date hidden'!E68)</f>
        <v>0</v>
      </c>
      <c r="E67" s="205">
        <f>IF('Indicator Date hidden'!F68="x","x",$E$2-'Indicator Date hidden'!F68)</f>
        <v>0</v>
      </c>
      <c r="F67" s="205">
        <f>IF('Indicator Date hidden'!G68="x","x",$F$2-'Indicator Date hidden'!G68)</f>
        <v>0</v>
      </c>
      <c r="G67" s="205">
        <f>IF('Indicator Date hidden'!H68="x","x",$G$2-'Indicator Date hidden'!H68)</f>
        <v>0</v>
      </c>
      <c r="H67" s="205">
        <f>IF('Indicator Date hidden'!I68="x","x",$H$2-'Indicator Date hidden'!I68)</f>
        <v>0</v>
      </c>
      <c r="I67" s="205">
        <f>IF('Indicator Date hidden'!J68="x","x",$I$2-'Indicator Date hidden'!J68)</f>
        <v>0</v>
      </c>
      <c r="J67" s="205">
        <f>IF('Indicator Date hidden'!K68="x","x",$J$2-'Indicator Date hidden'!K68)</f>
        <v>0</v>
      </c>
      <c r="K67" s="205">
        <f>IF('Indicator Date hidden'!L68="x","x",$K$2-'Indicator Date hidden'!L68)</f>
        <v>0</v>
      </c>
      <c r="L67" s="205">
        <f>IF('Indicator Date hidden'!M68="x","x",$L$2-'Indicator Date hidden'!M68)</f>
        <v>0</v>
      </c>
      <c r="M67" s="205">
        <f>IF('Indicator Date hidden'!N68="x","x",$M$2-'Indicator Date hidden'!N68)</f>
        <v>0</v>
      </c>
      <c r="N67" s="205">
        <f>IF('Indicator Date hidden'!O68="x","x",$N$2-'Indicator Date hidden'!O68)</f>
        <v>0</v>
      </c>
      <c r="O67" s="205">
        <f>IF('Indicator Date hidden'!P68="x","x",$O$2-'Indicator Date hidden'!P68)</f>
        <v>0</v>
      </c>
      <c r="P67" s="205">
        <f>IF('Indicator Date hidden'!Q68="x","x",$P$2-'Indicator Date hidden'!Q68)</f>
        <v>0</v>
      </c>
      <c r="Q67" s="205" t="str">
        <f>IF('Indicator Date hidden'!R68="x","x",$Q$2-'Indicator Date hidden'!R68)</f>
        <v>x</v>
      </c>
      <c r="R67" s="205">
        <f>IF('Indicator Date hidden'!S68="x","x",$R$2-'Indicator Date hidden'!S68)</f>
        <v>0</v>
      </c>
      <c r="S67" s="205">
        <f>IF('Indicator Date hidden'!T68="x","x",$S$2-'Indicator Date hidden'!T68)</f>
        <v>0</v>
      </c>
      <c r="T67" s="205">
        <f>IF('Indicator Date hidden'!U68="x","x",$T$2-'Indicator Date hidden'!U68)</f>
        <v>0</v>
      </c>
      <c r="U67" s="205" t="str">
        <f>IF('Indicator Date hidden'!V68="x","x",$U$2-'Indicator Date hidden'!V68)</f>
        <v>x</v>
      </c>
      <c r="V67" s="205">
        <f>IF('Indicator Date hidden'!W68="x","x",$V$2-'Indicator Date hidden'!W68)</f>
        <v>0</v>
      </c>
      <c r="W67" s="205" t="str">
        <f>IF('Indicator Date hidden'!X68="x","x",$W$2-'Indicator Date hidden'!X68)</f>
        <v>x</v>
      </c>
      <c r="X67" s="205">
        <f>IF('Indicator Date hidden'!Y68="x","x",$X$2-'Indicator Date hidden'!Y68)</f>
        <v>4</v>
      </c>
      <c r="Y67" s="205">
        <f>IF('Indicator Date hidden'!Z68="x","x",$Y$2-'Indicator Date hidden'!Z68)</f>
        <v>0</v>
      </c>
      <c r="Z67" s="205">
        <f>IF('Indicator Date hidden'!AA68="x","x",$Z$2-'Indicator Date hidden'!AA68)</f>
        <v>0</v>
      </c>
      <c r="AA67" s="205" t="str">
        <f>IF('Indicator Date hidden'!AB68="x","x",$AA$2-'Indicator Date hidden'!AB68)</f>
        <v>x</v>
      </c>
      <c r="AB67" s="205">
        <f>IF('Indicator Date hidden'!AC68="x","x",$AB$2-'Indicator Date hidden'!AC68)</f>
        <v>0</v>
      </c>
      <c r="AC67" s="205">
        <f>IF('Indicator Date hidden'!AD68="x","x",$AC$2-'Indicator Date hidden'!AD68)</f>
        <v>0</v>
      </c>
      <c r="AD67" s="205" t="str">
        <f>IF('Indicator Date hidden'!AE68="x","x",$AD$2-'Indicator Date hidden'!AE68)</f>
        <v>x</v>
      </c>
      <c r="AE67" s="205">
        <f>IF('Indicator Date hidden'!AF68="x","x",$AE$2-'Indicator Date hidden'!AF68)</f>
        <v>0</v>
      </c>
      <c r="AF67" s="205">
        <f>IF('Indicator Date hidden'!AG68="x","x",$AF$2-'Indicator Date hidden'!AG68)</f>
        <v>1</v>
      </c>
      <c r="AG67" s="205">
        <f>IF('Indicator Date hidden'!AH68="x","x",$AG$2-'Indicator Date hidden'!AH68)</f>
        <v>0</v>
      </c>
      <c r="AH67" s="205">
        <f>IF('Indicator Date hidden'!AI68="x","x",$AH$2-'Indicator Date hidden'!AI68)</f>
        <v>0</v>
      </c>
      <c r="AI67" s="205">
        <f>IF('Indicator Date hidden'!AJ68="x","x",$AI$2-'Indicator Date hidden'!AJ68)</f>
        <v>0</v>
      </c>
      <c r="AJ67" s="205" t="str">
        <f>IF('Indicator Date hidden'!AK68="x","x",$AJ$2-'Indicator Date hidden'!AK68)</f>
        <v>x</v>
      </c>
      <c r="AK67" s="205">
        <f>IF('Indicator Date hidden'!AL68="x","x",$AK$2-'Indicator Date hidden'!AL68)</f>
        <v>1</v>
      </c>
      <c r="AL67" s="205">
        <f>IF('Indicator Date hidden'!AM68="x","x",$AL$2-'Indicator Date hidden'!AM68)</f>
        <v>0</v>
      </c>
      <c r="AM67" s="205">
        <f>IF('Indicator Date hidden'!AN68="x","x",$AM$2-'Indicator Date hidden'!AN68)</f>
        <v>0</v>
      </c>
      <c r="AN67" s="205">
        <f>IF('Indicator Date hidden'!AO68="x","x",$AN$2-'Indicator Date hidden'!AO68)</f>
        <v>0</v>
      </c>
      <c r="AO67" s="205">
        <f>IF('Indicator Date hidden'!AP68="x","x",$AO$2-'Indicator Date hidden'!AP68)</f>
        <v>0</v>
      </c>
      <c r="AP67" s="205">
        <f>IF('Indicator Date hidden'!AQ68="x","x",$AP$2-'Indicator Date hidden'!AQ68)</f>
        <v>0</v>
      </c>
      <c r="AQ67" s="205">
        <f>IF('Indicator Date hidden'!AR68="x","x",$AQ$2-'Indicator Date hidden'!AR68)</f>
        <v>0</v>
      </c>
      <c r="AR67" s="205">
        <f>IF('Indicator Date hidden'!AS68="x","x",$AR$2-'Indicator Date hidden'!AS68)</f>
        <v>0</v>
      </c>
      <c r="AS67" s="205">
        <f>IF('Indicator Date hidden'!AT68="x","x",$AS$2-'Indicator Date hidden'!AT68)</f>
        <v>0</v>
      </c>
      <c r="AT67" s="205">
        <f>IF('Indicator Date hidden'!AU68="x","x",$AT$2-'Indicator Date hidden'!AU68)</f>
        <v>0</v>
      </c>
      <c r="AU67" s="205">
        <f>IF('Indicator Date hidden'!AV68="x","x",$AU$2-'Indicator Date hidden'!AV68)</f>
        <v>1</v>
      </c>
      <c r="AV67" s="205">
        <f>IF('Indicator Date hidden'!AW68="x","x",$AV$2-'Indicator Date hidden'!AW68)</f>
        <v>0</v>
      </c>
      <c r="AW67" s="205">
        <f>IF('Indicator Date hidden'!AX68="x","x",$AW$2-'Indicator Date hidden'!AX68)</f>
        <v>0</v>
      </c>
      <c r="AX67" s="205">
        <f>IF('Indicator Date hidden'!AY68="x","x",$AX$2-'Indicator Date hidden'!AY68)</f>
        <v>0</v>
      </c>
      <c r="AY67" s="205">
        <f>IF('Indicator Date hidden'!AZ68="x","x",$AY$2-'Indicator Date hidden'!AZ68)</f>
        <v>0</v>
      </c>
      <c r="AZ67" s="205">
        <f>IF('Indicator Date hidden'!BA68="x","x",$AZ$2-'Indicator Date hidden'!BA68)</f>
        <v>0</v>
      </c>
      <c r="BA67">
        <f t="shared" ref="BA67:BA98" si="10">SUM(B67:AZ67)</f>
        <v>7</v>
      </c>
      <c r="BB67" s="21">
        <f t="shared" ref="BB67:BB98" si="11">BA67/COUNT(B67:AZ67)</f>
        <v>0.15555555555555556</v>
      </c>
      <c r="BC67">
        <f t="shared" ref="BC67:BC98" si="12">COUNTIF(B67:AZ67,"&gt;0")</f>
        <v>4</v>
      </c>
      <c r="BD67" s="21">
        <f t="shared" ref="BD67:BD98" si="13">_xlfn.STDEV.P(B67:AZ67)</f>
        <v>0.63089198073681729</v>
      </c>
      <c r="BE67" s="274">
        <f t="shared" ref="BE67:BE98" si="14">MEDIAN(B67:AZ67)</f>
        <v>0</v>
      </c>
    </row>
    <row r="68" spans="1:57" x14ac:dyDescent="0.25">
      <c r="A68" t="s">
        <v>7060</v>
      </c>
      <c r="B68" s="205">
        <f>IF('Indicator Date hidden'!C69="x","x",$B$2-'Indicator Date hidden'!C69)</f>
        <v>0</v>
      </c>
      <c r="C68" s="205">
        <f>IF('Indicator Date hidden'!D69="x","x",$C$2-'Indicator Date hidden'!D69)</f>
        <v>0</v>
      </c>
      <c r="D68" s="205">
        <f>IF('Indicator Date hidden'!E69="x","x",$D$2-'Indicator Date hidden'!E69)</f>
        <v>0</v>
      </c>
      <c r="E68" s="205">
        <f>IF('Indicator Date hidden'!F69="x","x",$E$2-'Indicator Date hidden'!F69)</f>
        <v>0</v>
      </c>
      <c r="F68" s="205">
        <f>IF('Indicator Date hidden'!G69="x","x",$F$2-'Indicator Date hidden'!G69)</f>
        <v>0</v>
      </c>
      <c r="G68" s="205">
        <f>IF('Indicator Date hidden'!H69="x","x",$G$2-'Indicator Date hidden'!H69)</f>
        <v>0</v>
      </c>
      <c r="H68" s="205">
        <f>IF('Indicator Date hidden'!I69="x","x",$H$2-'Indicator Date hidden'!I69)</f>
        <v>0</v>
      </c>
      <c r="I68" s="205">
        <f>IF('Indicator Date hidden'!J69="x","x",$I$2-'Indicator Date hidden'!J69)</f>
        <v>0</v>
      </c>
      <c r="J68" s="205">
        <f>IF('Indicator Date hidden'!K69="x","x",$J$2-'Indicator Date hidden'!K69)</f>
        <v>0</v>
      </c>
      <c r="K68" s="205">
        <f>IF('Indicator Date hidden'!L69="x","x",$K$2-'Indicator Date hidden'!L69)</f>
        <v>0</v>
      </c>
      <c r="L68" s="205">
        <f>IF('Indicator Date hidden'!M69="x","x",$L$2-'Indicator Date hidden'!M69)</f>
        <v>0</v>
      </c>
      <c r="M68" s="205">
        <f>IF('Indicator Date hidden'!N69="x","x",$M$2-'Indicator Date hidden'!N69)</f>
        <v>0</v>
      </c>
      <c r="N68" s="205">
        <f>IF('Indicator Date hidden'!O69="x","x",$N$2-'Indicator Date hidden'!O69)</f>
        <v>0</v>
      </c>
      <c r="O68" s="205">
        <f>IF('Indicator Date hidden'!P69="x","x",$O$2-'Indicator Date hidden'!P69)</f>
        <v>0</v>
      </c>
      <c r="P68" s="205">
        <f>IF('Indicator Date hidden'!Q69="x","x",$P$2-'Indicator Date hidden'!Q69)</f>
        <v>0</v>
      </c>
      <c r="Q68" s="205" t="str">
        <f>IF('Indicator Date hidden'!R69="x","x",$Q$2-'Indicator Date hidden'!R69)</f>
        <v>x</v>
      </c>
      <c r="R68" s="205">
        <f>IF('Indicator Date hidden'!S69="x","x",$R$2-'Indicator Date hidden'!S69)</f>
        <v>0</v>
      </c>
      <c r="S68" s="205">
        <f>IF('Indicator Date hidden'!T69="x","x",$S$2-'Indicator Date hidden'!T69)</f>
        <v>0</v>
      </c>
      <c r="T68" s="205">
        <f>IF('Indicator Date hidden'!U69="x","x",$T$2-'Indicator Date hidden'!U69)</f>
        <v>0</v>
      </c>
      <c r="U68" s="205">
        <f>IF('Indicator Date hidden'!V69="x","x",$U$2-'Indicator Date hidden'!V69)</f>
        <v>0</v>
      </c>
      <c r="V68" s="205">
        <f>IF('Indicator Date hidden'!W69="x","x",$V$2-'Indicator Date hidden'!W69)</f>
        <v>0</v>
      </c>
      <c r="W68" s="205" t="str">
        <f>IF('Indicator Date hidden'!X69="x","x",$W$2-'Indicator Date hidden'!X69)</f>
        <v>x</v>
      </c>
      <c r="X68" s="205" t="str">
        <f>IF('Indicator Date hidden'!Y69="x","x",$X$2-'Indicator Date hidden'!Y69)</f>
        <v>x</v>
      </c>
      <c r="Y68" s="205">
        <f>IF('Indicator Date hidden'!Z69="x","x",$Y$2-'Indicator Date hidden'!Z69)</f>
        <v>0</v>
      </c>
      <c r="Z68" s="205">
        <f>IF('Indicator Date hidden'!AA69="x","x",$Z$2-'Indicator Date hidden'!AA69)</f>
        <v>0</v>
      </c>
      <c r="AA68" s="205" t="str">
        <f>IF('Indicator Date hidden'!AB69="x","x",$AA$2-'Indicator Date hidden'!AB69)</f>
        <v>x</v>
      </c>
      <c r="AB68" s="205">
        <f>IF('Indicator Date hidden'!AC69="x","x",$AB$2-'Indicator Date hidden'!AC69)</f>
        <v>0</v>
      </c>
      <c r="AC68" s="205">
        <f>IF('Indicator Date hidden'!AD69="x","x",$AC$2-'Indicator Date hidden'!AD69)</f>
        <v>0</v>
      </c>
      <c r="AD68" s="205" t="str">
        <f>IF('Indicator Date hidden'!AE69="x","x",$AD$2-'Indicator Date hidden'!AE69)</f>
        <v>x</v>
      </c>
      <c r="AE68" s="205" t="str">
        <f>IF('Indicator Date hidden'!AF69="x","x",$AE$2-'Indicator Date hidden'!AF69)</f>
        <v>x</v>
      </c>
      <c r="AF68" s="205" t="str">
        <f>IF('Indicator Date hidden'!AG69="x","x",$AF$2-'Indicator Date hidden'!AG69)</f>
        <v>x</v>
      </c>
      <c r="AG68" s="205">
        <f>IF('Indicator Date hidden'!AH69="x","x",$AG$2-'Indicator Date hidden'!AH69)</f>
        <v>0</v>
      </c>
      <c r="AH68" s="205">
        <f>IF('Indicator Date hidden'!AI69="x","x",$AH$2-'Indicator Date hidden'!AI69)</f>
        <v>0</v>
      </c>
      <c r="AI68" s="205">
        <f>IF('Indicator Date hidden'!AJ69="x","x",$AI$2-'Indicator Date hidden'!AJ69)</f>
        <v>0</v>
      </c>
      <c r="AJ68" s="205" t="str">
        <f>IF('Indicator Date hidden'!AK69="x","x",$AJ$2-'Indicator Date hidden'!AK69)</f>
        <v>x</v>
      </c>
      <c r="AK68" s="205">
        <f>IF('Indicator Date hidden'!AL69="x","x",$AK$2-'Indicator Date hidden'!AL69)</f>
        <v>1</v>
      </c>
      <c r="AL68" s="205">
        <f>IF('Indicator Date hidden'!AM69="x","x",$AL$2-'Indicator Date hidden'!AM69)</f>
        <v>0</v>
      </c>
      <c r="AM68" s="205">
        <f>IF('Indicator Date hidden'!AN69="x","x",$AM$2-'Indicator Date hidden'!AN69)</f>
        <v>0</v>
      </c>
      <c r="AN68" s="205">
        <f>IF('Indicator Date hidden'!AO69="x","x",$AN$2-'Indicator Date hidden'!AO69)</f>
        <v>0</v>
      </c>
      <c r="AO68" s="205">
        <f>IF('Indicator Date hidden'!AP69="x","x",$AO$2-'Indicator Date hidden'!AP69)</f>
        <v>0</v>
      </c>
      <c r="AP68" s="205" t="str">
        <f>IF('Indicator Date hidden'!AQ69="x","x",$AP$2-'Indicator Date hidden'!AQ69)</f>
        <v>x</v>
      </c>
      <c r="AQ68" s="205">
        <f>IF('Indicator Date hidden'!AR69="x","x",$AQ$2-'Indicator Date hidden'!AR69)</f>
        <v>4</v>
      </c>
      <c r="AR68" s="205">
        <f>IF('Indicator Date hidden'!AS69="x","x",$AR$2-'Indicator Date hidden'!AS69)</f>
        <v>0</v>
      </c>
      <c r="AS68" s="205" t="str">
        <f>IF('Indicator Date hidden'!AT69="x","x",$AS$2-'Indicator Date hidden'!AT69)</f>
        <v>x</v>
      </c>
      <c r="AT68" s="205">
        <f>IF('Indicator Date hidden'!AU69="x","x",$AT$2-'Indicator Date hidden'!AU69)</f>
        <v>0</v>
      </c>
      <c r="AU68" s="205" t="str">
        <f>IF('Indicator Date hidden'!AV69="x","x",$AU$2-'Indicator Date hidden'!AV69)</f>
        <v>x</v>
      </c>
      <c r="AV68" s="205">
        <f>IF('Indicator Date hidden'!AW69="x","x",$AV$2-'Indicator Date hidden'!AW69)</f>
        <v>0</v>
      </c>
      <c r="AW68" s="205">
        <f>IF('Indicator Date hidden'!AX69="x","x",$AW$2-'Indicator Date hidden'!AX69)</f>
        <v>0</v>
      </c>
      <c r="AX68" s="205">
        <f>IF('Indicator Date hidden'!AY69="x","x",$AX$2-'Indicator Date hidden'!AY69)</f>
        <v>0</v>
      </c>
      <c r="AY68" s="205">
        <f>IF('Indicator Date hidden'!AZ69="x","x",$AY$2-'Indicator Date hidden'!AZ69)</f>
        <v>0</v>
      </c>
      <c r="AZ68" s="205">
        <f>IF('Indicator Date hidden'!BA69="x","x",$AZ$2-'Indicator Date hidden'!BA69)</f>
        <v>0</v>
      </c>
      <c r="BA68">
        <f t="shared" si="10"/>
        <v>5</v>
      </c>
      <c r="BB68" s="21">
        <f t="shared" si="11"/>
        <v>0.125</v>
      </c>
      <c r="BC68">
        <f t="shared" si="12"/>
        <v>2</v>
      </c>
      <c r="BD68" s="21">
        <f t="shared" si="13"/>
        <v>0.63982419460348638</v>
      </c>
      <c r="BE68" s="274">
        <f t="shared" si="14"/>
        <v>0</v>
      </c>
    </row>
    <row r="69" spans="1:57" x14ac:dyDescent="0.25">
      <c r="A69" t="s">
        <v>7061</v>
      </c>
      <c r="B69" s="205">
        <f>IF('Indicator Date hidden'!C70="x","x",$B$2-'Indicator Date hidden'!C70)</f>
        <v>0</v>
      </c>
      <c r="C69" s="205">
        <f>IF('Indicator Date hidden'!D70="x","x",$C$2-'Indicator Date hidden'!D70)</f>
        <v>0</v>
      </c>
      <c r="D69" s="205">
        <f>IF('Indicator Date hidden'!E70="x","x",$D$2-'Indicator Date hidden'!E70)</f>
        <v>0</v>
      </c>
      <c r="E69" s="205">
        <f>IF('Indicator Date hidden'!F70="x","x",$E$2-'Indicator Date hidden'!F70)</f>
        <v>0</v>
      </c>
      <c r="F69" s="205">
        <f>IF('Indicator Date hidden'!G70="x","x",$F$2-'Indicator Date hidden'!G70)</f>
        <v>0</v>
      </c>
      <c r="G69" s="205">
        <f>IF('Indicator Date hidden'!H70="x","x",$G$2-'Indicator Date hidden'!H70)</f>
        <v>0</v>
      </c>
      <c r="H69" s="205">
        <f>IF('Indicator Date hidden'!I70="x","x",$H$2-'Indicator Date hidden'!I70)</f>
        <v>0</v>
      </c>
      <c r="I69" s="205">
        <f>IF('Indicator Date hidden'!J70="x","x",$I$2-'Indicator Date hidden'!J70)</f>
        <v>0</v>
      </c>
      <c r="J69" s="205">
        <f>IF('Indicator Date hidden'!K70="x","x",$J$2-'Indicator Date hidden'!K70)</f>
        <v>0</v>
      </c>
      <c r="K69" s="205">
        <f>IF('Indicator Date hidden'!L70="x","x",$K$2-'Indicator Date hidden'!L70)</f>
        <v>0</v>
      </c>
      <c r="L69" s="205">
        <f>IF('Indicator Date hidden'!M70="x","x",$L$2-'Indicator Date hidden'!M70)</f>
        <v>0</v>
      </c>
      <c r="M69" s="205">
        <f>IF('Indicator Date hidden'!N70="x","x",$M$2-'Indicator Date hidden'!N70)</f>
        <v>0</v>
      </c>
      <c r="N69" s="205">
        <f>IF('Indicator Date hidden'!O70="x","x",$N$2-'Indicator Date hidden'!O70)</f>
        <v>0</v>
      </c>
      <c r="O69" s="205">
        <f>IF('Indicator Date hidden'!P70="x","x",$O$2-'Indicator Date hidden'!P70)</f>
        <v>0</v>
      </c>
      <c r="P69" s="205">
        <f>IF('Indicator Date hidden'!Q70="x","x",$P$2-'Indicator Date hidden'!Q70)</f>
        <v>0</v>
      </c>
      <c r="Q69" s="205" t="str">
        <f>IF('Indicator Date hidden'!R70="x","x",$Q$2-'Indicator Date hidden'!R70)</f>
        <v>x</v>
      </c>
      <c r="R69" s="205">
        <f>IF('Indicator Date hidden'!S70="x","x",$R$2-'Indicator Date hidden'!S70)</f>
        <v>0</v>
      </c>
      <c r="S69" s="205">
        <f>IF('Indicator Date hidden'!T70="x","x",$S$2-'Indicator Date hidden'!T70)</f>
        <v>0</v>
      </c>
      <c r="T69" s="205">
        <f>IF('Indicator Date hidden'!U70="x","x",$T$2-'Indicator Date hidden'!U70)</f>
        <v>0</v>
      </c>
      <c r="U69" s="205">
        <f>IF('Indicator Date hidden'!V70="x","x",$U$2-'Indicator Date hidden'!V70)</f>
        <v>0</v>
      </c>
      <c r="V69" s="205">
        <f>IF('Indicator Date hidden'!W70="x","x",$V$2-'Indicator Date hidden'!W70)</f>
        <v>0</v>
      </c>
      <c r="W69" s="205">
        <f>IF('Indicator Date hidden'!X70="x","x",$W$2-'Indicator Date hidden'!X70)</f>
        <v>5</v>
      </c>
      <c r="X69" s="205">
        <f>IF('Indicator Date hidden'!Y70="x","x",$X$2-'Indicator Date hidden'!Y70)</f>
        <v>5</v>
      </c>
      <c r="Y69" s="205">
        <f>IF('Indicator Date hidden'!Z70="x","x",$Y$2-'Indicator Date hidden'!Z70)</f>
        <v>0</v>
      </c>
      <c r="Z69" s="205">
        <f>IF('Indicator Date hidden'!AA70="x","x",$Z$2-'Indicator Date hidden'!AA70)</f>
        <v>0</v>
      </c>
      <c r="AA69" s="205">
        <f>IF('Indicator Date hidden'!AB70="x","x",$AA$2-'Indicator Date hidden'!AB70)</f>
        <v>0</v>
      </c>
      <c r="AB69" s="205">
        <f>IF('Indicator Date hidden'!AC70="x","x",$AB$2-'Indicator Date hidden'!AC70)</f>
        <v>0</v>
      </c>
      <c r="AC69" s="205">
        <f>IF('Indicator Date hidden'!AD70="x","x",$AC$2-'Indicator Date hidden'!AD70)</f>
        <v>0</v>
      </c>
      <c r="AD69" s="205">
        <f>IF('Indicator Date hidden'!AE70="x","x",$AD$2-'Indicator Date hidden'!AE70)</f>
        <v>0</v>
      </c>
      <c r="AE69" s="205">
        <f>IF('Indicator Date hidden'!AF70="x","x",$AE$2-'Indicator Date hidden'!AF70)</f>
        <v>0</v>
      </c>
      <c r="AF69" s="205">
        <f>IF('Indicator Date hidden'!AG70="x","x",$AF$2-'Indicator Date hidden'!AG70)</f>
        <v>2</v>
      </c>
      <c r="AG69" s="205">
        <f>IF('Indicator Date hidden'!AH70="x","x",$AG$2-'Indicator Date hidden'!AH70)</f>
        <v>0</v>
      </c>
      <c r="AH69" s="205">
        <f>IF('Indicator Date hidden'!AI70="x","x",$AH$2-'Indicator Date hidden'!AI70)</f>
        <v>0</v>
      </c>
      <c r="AI69" s="205">
        <f>IF('Indicator Date hidden'!AJ70="x","x",$AI$2-'Indicator Date hidden'!AJ70)</f>
        <v>0</v>
      </c>
      <c r="AJ69" s="205">
        <f>IF('Indicator Date hidden'!AK70="x","x",$AJ$2-'Indicator Date hidden'!AK70)</f>
        <v>1</v>
      </c>
      <c r="AK69" s="205">
        <f>IF('Indicator Date hidden'!AL70="x","x",$AK$2-'Indicator Date hidden'!AL70)</f>
        <v>1</v>
      </c>
      <c r="AL69" s="205">
        <f>IF('Indicator Date hidden'!AM70="x","x",$AL$2-'Indicator Date hidden'!AM70)</f>
        <v>0</v>
      </c>
      <c r="AM69" s="205">
        <f>IF('Indicator Date hidden'!AN70="x","x",$AM$2-'Indicator Date hidden'!AN70)</f>
        <v>0</v>
      </c>
      <c r="AN69" s="205">
        <f>IF('Indicator Date hidden'!AO70="x","x",$AN$2-'Indicator Date hidden'!AO70)</f>
        <v>0</v>
      </c>
      <c r="AO69" s="205">
        <f>IF('Indicator Date hidden'!AP70="x","x",$AO$2-'Indicator Date hidden'!AP70)</f>
        <v>0</v>
      </c>
      <c r="AP69" s="205">
        <f>IF('Indicator Date hidden'!AQ70="x","x",$AP$2-'Indicator Date hidden'!AQ70)</f>
        <v>0</v>
      </c>
      <c r="AQ69" s="205">
        <f>IF('Indicator Date hidden'!AR70="x","x",$AQ$2-'Indicator Date hidden'!AR70)</f>
        <v>0</v>
      </c>
      <c r="AR69" s="205">
        <f>IF('Indicator Date hidden'!AS70="x","x",$AR$2-'Indicator Date hidden'!AS70)</f>
        <v>0</v>
      </c>
      <c r="AS69" s="205">
        <f>IF('Indicator Date hidden'!AT70="x","x",$AS$2-'Indicator Date hidden'!AT70)</f>
        <v>0</v>
      </c>
      <c r="AT69" s="205">
        <f>IF('Indicator Date hidden'!AU70="x","x",$AT$2-'Indicator Date hidden'!AU70)</f>
        <v>0</v>
      </c>
      <c r="AU69" s="205">
        <f>IF('Indicator Date hidden'!AV70="x","x",$AU$2-'Indicator Date hidden'!AV70)</f>
        <v>1</v>
      </c>
      <c r="AV69" s="205">
        <f>IF('Indicator Date hidden'!AW70="x","x",$AV$2-'Indicator Date hidden'!AW70)</f>
        <v>0</v>
      </c>
      <c r="AW69" s="205">
        <f>IF('Indicator Date hidden'!AX70="x","x",$AW$2-'Indicator Date hidden'!AX70)</f>
        <v>0</v>
      </c>
      <c r="AX69" s="205">
        <f>IF('Indicator Date hidden'!AY70="x","x",$AX$2-'Indicator Date hidden'!AY70)</f>
        <v>0</v>
      </c>
      <c r="AY69" s="205">
        <f>IF('Indicator Date hidden'!AZ70="x","x",$AY$2-'Indicator Date hidden'!AZ70)</f>
        <v>0</v>
      </c>
      <c r="AZ69" s="205">
        <f>IF('Indicator Date hidden'!BA70="x","x",$AZ$2-'Indicator Date hidden'!BA70)</f>
        <v>0</v>
      </c>
      <c r="BA69">
        <f t="shared" si="10"/>
        <v>15</v>
      </c>
      <c r="BB69" s="21">
        <f t="shared" si="11"/>
        <v>0.3</v>
      </c>
      <c r="BC69">
        <f t="shared" si="12"/>
        <v>6</v>
      </c>
      <c r="BD69" s="21">
        <f t="shared" si="13"/>
        <v>1.0246950765959599</v>
      </c>
      <c r="BE69" s="274">
        <f t="shared" si="14"/>
        <v>0</v>
      </c>
    </row>
    <row r="70" spans="1:57" x14ac:dyDescent="0.25">
      <c r="A70" t="s">
        <v>7051</v>
      </c>
      <c r="B70" s="205">
        <f>IF('Indicator Date hidden'!C71="x","x",$B$2-'Indicator Date hidden'!C71)</f>
        <v>0</v>
      </c>
      <c r="C70" s="205">
        <f>IF('Indicator Date hidden'!D71="x","x",$C$2-'Indicator Date hidden'!D71)</f>
        <v>0</v>
      </c>
      <c r="D70" s="205">
        <f>IF('Indicator Date hidden'!E71="x","x",$D$2-'Indicator Date hidden'!E71)</f>
        <v>0</v>
      </c>
      <c r="E70" s="205">
        <f>IF('Indicator Date hidden'!F71="x","x",$E$2-'Indicator Date hidden'!F71)</f>
        <v>0</v>
      </c>
      <c r="F70" s="205">
        <f>IF('Indicator Date hidden'!G71="x","x",$F$2-'Indicator Date hidden'!G71)</f>
        <v>0</v>
      </c>
      <c r="G70" s="205">
        <f>IF('Indicator Date hidden'!H71="x","x",$G$2-'Indicator Date hidden'!H71)</f>
        <v>0</v>
      </c>
      <c r="H70" s="205">
        <f>IF('Indicator Date hidden'!I71="x","x",$H$2-'Indicator Date hidden'!I71)</f>
        <v>0</v>
      </c>
      <c r="I70" s="205">
        <f>IF('Indicator Date hidden'!J71="x","x",$I$2-'Indicator Date hidden'!J71)</f>
        <v>0</v>
      </c>
      <c r="J70" s="205">
        <f>IF('Indicator Date hidden'!K71="x","x",$J$2-'Indicator Date hidden'!K71)</f>
        <v>0</v>
      </c>
      <c r="K70" s="205">
        <f>IF('Indicator Date hidden'!L71="x","x",$K$2-'Indicator Date hidden'!L71)</f>
        <v>0</v>
      </c>
      <c r="L70" s="205">
        <f>IF('Indicator Date hidden'!M71="x","x",$L$2-'Indicator Date hidden'!M71)</f>
        <v>0</v>
      </c>
      <c r="M70" s="205">
        <f>IF('Indicator Date hidden'!N71="x","x",$M$2-'Indicator Date hidden'!N71)</f>
        <v>0</v>
      </c>
      <c r="N70" s="205">
        <f>IF('Indicator Date hidden'!O71="x","x",$N$2-'Indicator Date hidden'!O71)</f>
        <v>0</v>
      </c>
      <c r="O70" s="205">
        <f>IF('Indicator Date hidden'!P71="x","x",$O$2-'Indicator Date hidden'!P71)</f>
        <v>0</v>
      </c>
      <c r="P70" s="205">
        <f>IF('Indicator Date hidden'!Q71="x","x",$P$2-'Indicator Date hidden'!Q71)</f>
        <v>0</v>
      </c>
      <c r="Q70" s="205">
        <f>IF('Indicator Date hidden'!R71="x","x",$Q$2-'Indicator Date hidden'!R71)</f>
        <v>2</v>
      </c>
      <c r="R70" s="205">
        <f>IF('Indicator Date hidden'!S71="x","x",$R$2-'Indicator Date hidden'!S71)</f>
        <v>0</v>
      </c>
      <c r="S70" s="205">
        <f>IF('Indicator Date hidden'!T71="x","x",$S$2-'Indicator Date hidden'!T71)</f>
        <v>0</v>
      </c>
      <c r="T70" s="205">
        <f>IF('Indicator Date hidden'!U71="x","x",$T$2-'Indicator Date hidden'!U71)</f>
        <v>0</v>
      </c>
      <c r="U70" s="205">
        <f>IF('Indicator Date hidden'!V71="x","x",$U$2-'Indicator Date hidden'!V71)</f>
        <v>0</v>
      </c>
      <c r="V70" s="205">
        <f>IF('Indicator Date hidden'!W71="x","x",$V$2-'Indicator Date hidden'!W71)</f>
        <v>0</v>
      </c>
      <c r="W70" s="205">
        <f>IF('Indicator Date hidden'!X71="x","x",$W$2-'Indicator Date hidden'!X71)</f>
        <v>2</v>
      </c>
      <c r="X70" s="205">
        <f>IF('Indicator Date hidden'!Y71="x","x",$X$2-'Indicator Date hidden'!Y71)</f>
        <v>4</v>
      </c>
      <c r="Y70" s="205">
        <f>IF('Indicator Date hidden'!Z71="x","x",$Y$2-'Indicator Date hidden'!Z71)</f>
        <v>0</v>
      </c>
      <c r="Z70" s="205">
        <f>IF('Indicator Date hidden'!AA71="x","x",$Z$2-'Indicator Date hidden'!AA71)</f>
        <v>0</v>
      </c>
      <c r="AA70" s="205">
        <f>IF('Indicator Date hidden'!AB71="x","x",$AA$2-'Indicator Date hidden'!AB71)</f>
        <v>0</v>
      </c>
      <c r="AB70" s="205">
        <f>IF('Indicator Date hidden'!AC71="x","x",$AB$2-'Indicator Date hidden'!AC71)</f>
        <v>0</v>
      </c>
      <c r="AC70" s="205">
        <f>IF('Indicator Date hidden'!AD71="x","x",$AC$2-'Indicator Date hidden'!AD71)</f>
        <v>0</v>
      </c>
      <c r="AD70" s="205">
        <f>IF('Indicator Date hidden'!AE71="x","x",$AD$2-'Indicator Date hidden'!AE71)</f>
        <v>0</v>
      </c>
      <c r="AE70" s="205" t="str">
        <f>IF('Indicator Date hidden'!AF71="x","x",$AE$2-'Indicator Date hidden'!AF71)</f>
        <v>x</v>
      </c>
      <c r="AF70" s="205">
        <f>IF('Indicator Date hidden'!AG71="x","x",$AF$2-'Indicator Date hidden'!AG71)</f>
        <v>1</v>
      </c>
      <c r="AG70" s="205">
        <f>IF('Indicator Date hidden'!AH71="x","x",$AG$2-'Indicator Date hidden'!AH71)</f>
        <v>0</v>
      </c>
      <c r="AH70" s="205">
        <f>IF('Indicator Date hidden'!AI71="x","x",$AH$2-'Indicator Date hidden'!AI71)</f>
        <v>0</v>
      </c>
      <c r="AI70" s="205">
        <f>IF('Indicator Date hidden'!AJ71="x","x",$AI$2-'Indicator Date hidden'!AJ71)</f>
        <v>0</v>
      </c>
      <c r="AJ70" s="205" t="str">
        <f>IF('Indicator Date hidden'!AK71="x","x",$AJ$2-'Indicator Date hidden'!AK71)</f>
        <v>x</v>
      </c>
      <c r="AK70" s="205">
        <f>IF('Indicator Date hidden'!AL71="x","x",$AK$2-'Indicator Date hidden'!AL71)</f>
        <v>1</v>
      </c>
      <c r="AL70" s="205">
        <f>IF('Indicator Date hidden'!AM71="x","x",$AL$2-'Indicator Date hidden'!AM71)</f>
        <v>0</v>
      </c>
      <c r="AM70" s="205">
        <f>IF('Indicator Date hidden'!AN71="x","x",$AM$2-'Indicator Date hidden'!AN71)</f>
        <v>0</v>
      </c>
      <c r="AN70" s="205">
        <f>IF('Indicator Date hidden'!AO71="x","x",$AN$2-'Indicator Date hidden'!AO71)</f>
        <v>0</v>
      </c>
      <c r="AO70" s="205">
        <f>IF('Indicator Date hidden'!AP71="x","x",$AO$2-'Indicator Date hidden'!AP71)</f>
        <v>1</v>
      </c>
      <c r="AP70" s="205">
        <f>IF('Indicator Date hidden'!AQ71="x","x",$AP$2-'Indicator Date hidden'!AQ71)</f>
        <v>1</v>
      </c>
      <c r="AQ70" s="205">
        <f>IF('Indicator Date hidden'!AR71="x","x",$AQ$2-'Indicator Date hidden'!AR71)</f>
        <v>0</v>
      </c>
      <c r="AR70" s="205">
        <f>IF('Indicator Date hidden'!AS71="x","x",$AR$2-'Indicator Date hidden'!AS71)</f>
        <v>0</v>
      </c>
      <c r="AS70" s="205">
        <f>IF('Indicator Date hidden'!AT71="x","x",$AS$2-'Indicator Date hidden'!AT71)</f>
        <v>0</v>
      </c>
      <c r="AT70" s="205">
        <f>IF('Indicator Date hidden'!AU71="x","x",$AT$2-'Indicator Date hidden'!AU71)</f>
        <v>0</v>
      </c>
      <c r="AU70" s="205">
        <f>IF('Indicator Date hidden'!AV71="x","x",$AU$2-'Indicator Date hidden'!AV71)</f>
        <v>4</v>
      </c>
      <c r="AV70" s="205">
        <f>IF('Indicator Date hidden'!AW71="x","x",$AV$2-'Indicator Date hidden'!AW71)</f>
        <v>0</v>
      </c>
      <c r="AW70" s="205">
        <f>IF('Indicator Date hidden'!AX71="x","x",$AW$2-'Indicator Date hidden'!AX71)</f>
        <v>0</v>
      </c>
      <c r="AX70" s="205">
        <f>IF('Indicator Date hidden'!AY71="x","x",$AX$2-'Indicator Date hidden'!AY71)</f>
        <v>0</v>
      </c>
      <c r="AY70" s="205">
        <f>IF('Indicator Date hidden'!AZ71="x","x",$AY$2-'Indicator Date hidden'!AZ71)</f>
        <v>0</v>
      </c>
      <c r="AZ70" s="205">
        <f>IF('Indicator Date hidden'!BA71="x","x",$AZ$2-'Indicator Date hidden'!BA71)</f>
        <v>0</v>
      </c>
      <c r="BA70">
        <f t="shared" si="10"/>
        <v>16</v>
      </c>
      <c r="BB70" s="21">
        <f t="shared" si="11"/>
        <v>0.32653061224489793</v>
      </c>
      <c r="BC70">
        <f t="shared" si="12"/>
        <v>8</v>
      </c>
      <c r="BD70" s="21">
        <f t="shared" si="13"/>
        <v>0.88957121296748443</v>
      </c>
      <c r="BE70" s="274">
        <f t="shared" si="14"/>
        <v>0</v>
      </c>
    </row>
    <row r="71" spans="1:57" x14ac:dyDescent="0.25">
      <c r="A71" t="s">
        <v>7055</v>
      </c>
      <c r="B71" s="205">
        <f>IF('Indicator Date hidden'!C72="x","x",$B$2-'Indicator Date hidden'!C72)</f>
        <v>0</v>
      </c>
      <c r="C71" s="205">
        <f>IF('Indicator Date hidden'!D72="x","x",$C$2-'Indicator Date hidden'!D72)</f>
        <v>0</v>
      </c>
      <c r="D71" s="205">
        <f>IF('Indicator Date hidden'!E72="x","x",$D$2-'Indicator Date hidden'!E72)</f>
        <v>0</v>
      </c>
      <c r="E71" s="205">
        <f>IF('Indicator Date hidden'!F72="x","x",$E$2-'Indicator Date hidden'!F72)</f>
        <v>0</v>
      </c>
      <c r="F71" s="205">
        <f>IF('Indicator Date hidden'!G72="x","x",$F$2-'Indicator Date hidden'!G72)</f>
        <v>0</v>
      </c>
      <c r="G71" s="205">
        <f>IF('Indicator Date hidden'!H72="x","x",$G$2-'Indicator Date hidden'!H72)</f>
        <v>0</v>
      </c>
      <c r="H71" s="205">
        <f>IF('Indicator Date hidden'!I72="x","x",$H$2-'Indicator Date hidden'!I72)</f>
        <v>0</v>
      </c>
      <c r="I71" s="205">
        <f>IF('Indicator Date hidden'!J72="x","x",$I$2-'Indicator Date hidden'!J72)</f>
        <v>0</v>
      </c>
      <c r="J71" s="205">
        <f>IF('Indicator Date hidden'!K72="x","x",$J$2-'Indicator Date hidden'!K72)</f>
        <v>0</v>
      </c>
      <c r="K71" s="205">
        <f>IF('Indicator Date hidden'!L72="x","x",$K$2-'Indicator Date hidden'!L72)</f>
        <v>0</v>
      </c>
      <c r="L71" s="205">
        <f>IF('Indicator Date hidden'!M72="x","x",$L$2-'Indicator Date hidden'!M72)</f>
        <v>0</v>
      </c>
      <c r="M71" s="205">
        <f>IF('Indicator Date hidden'!N72="x","x",$M$2-'Indicator Date hidden'!N72)</f>
        <v>0</v>
      </c>
      <c r="N71" s="205">
        <f>IF('Indicator Date hidden'!O72="x","x",$N$2-'Indicator Date hidden'!O72)</f>
        <v>0</v>
      </c>
      <c r="O71" s="205">
        <f>IF('Indicator Date hidden'!P72="x","x",$O$2-'Indicator Date hidden'!P72)</f>
        <v>0</v>
      </c>
      <c r="P71" s="205">
        <f>IF('Indicator Date hidden'!Q72="x","x",$P$2-'Indicator Date hidden'!Q72)</f>
        <v>0</v>
      </c>
      <c r="Q71" s="205">
        <f>IF('Indicator Date hidden'!R72="x","x",$Q$2-'Indicator Date hidden'!R72)</f>
        <v>8</v>
      </c>
      <c r="R71" s="205">
        <f>IF('Indicator Date hidden'!S72="x","x",$R$2-'Indicator Date hidden'!S72)</f>
        <v>0</v>
      </c>
      <c r="S71" s="205">
        <f>IF('Indicator Date hidden'!T72="x","x",$S$2-'Indicator Date hidden'!T72)</f>
        <v>0</v>
      </c>
      <c r="T71" s="205">
        <f>IF('Indicator Date hidden'!U72="x","x",$T$2-'Indicator Date hidden'!U72)</f>
        <v>0</v>
      </c>
      <c r="U71" s="205">
        <f>IF('Indicator Date hidden'!V72="x","x",$U$2-'Indicator Date hidden'!V72)</f>
        <v>0</v>
      </c>
      <c r="V71" s="205">
        <f>IF('Indicator Date hidden'!W72="x","x",$V$2-'Indicator Date hidden'!W72)</f>
        <v>0</v>
      </c>
      <c r="W71" s="205">
        <f>IF('Indicator Date hidden'!X72="x","x",$W$2-'Indicator Date hidden'!X72)</f>
        <v>0</v>
      </c>
      <c r="X71" s="205">
        <f>IF('Indicator Date hidden'!Y72="x","x",$X$2-'Indicator Date hidden'!Y72)</f>
        <v>4</v>
      </c>
      <c r="Y71" s="205">
        <f>IF('Indicator Date hidden'!Z72="x","x",$Y$2-'Indicator Date hidden'!Z72)</f>
        <v>0</v>
      </c>
      <c r="Z71" s="205">
        <f>IF('Indicator Date hidden'!AA72="x","x",$Z$2-'Indicator Date hidden'!AA72)</f>
        <v>0</v>
      </c>
      <c r="AA71" s="205">
        <f>IF('Indicator Date hidden'!AB72="x","x",$AA$2-'Indicator Date hidden'!AB72)</f>
        <v>0</v>
      </c>
      <c r="AB71" s="205">
        <f>IF('Indicator Date hidden'!AC72="x","x",$AB$2-'Indicator Date hidden'!AC72)</f>
        <v>0</v>
      </c>
      <c r="AC71" s="205">
        <f>IF('Indicator Date hidden'!AD72="x","x",$AC$2-'Indicator Date hidden'!AD72)</f>
        <v>0</v>
      </c>
      <c r="AD71" s="205">
        <f>IF('Indicator Date hidden'!AE72="x","x",$AD$2-'Indicator Date hidden'!AE72)</f>
        <v>0</v>
      </c>
      <c r="AE71" s="205" t="str">
        <f>IF('Indicator Date hidden'!AF72="x","x",$AE$2-'Indicator Date hidden'!AF72)</f>
        <v>x</v>
      </c>
      <c r="AF71" s="205">
        <f>IF('Indicator Date hidden'!AG72="x","x",$AF$2-'Indicator Date hidden'!AG72)</f>
        <v>3</v>
      </c>
      <c r="AG71" s="205">
        <f>IF('Indicator Date hidden'!AH72="x","x",$AG$2-'Indicator Date hidden'!AH72)</f>
        <v>0</v>
      </c>
      <c r="AH71" s="205">
        <f>IF('Indicator Date hidden'!AI72="x","x",$AH$2-'Indicator Date hidden'!AI72)</f>
        <v>0</v>
      </c>
      <c r="AI71" s="205">
        <f>IF('Indicator Date hidden'!AJ72="x","x",$AI$2-'Indicator Date hidden'!AJ72)</f>
        <v>0</v>
      </c>
      <c r="AJ71" s="205" t="str">
        <f>IF('Indicator Date hidden'!AK72="x","x",$AJ$2-'Indicator Date hidden'!AK72)</f>
        <v>x</v>
      </c>
      <c r="AK71" s="205">
        <f>IF('Indicator Date hidden'!AL72="x","x",$AK$2-'Indicator Date hidden'!AL72)</f>
        <v>1</v>
      </c>
      <c r="AL71" s="205">
        <f>IF('Indicator Date hidden'!AM72="x","x",$AL$2-'Indicator Date hidden'!AM72)</f>
        <v>0</v>
      </c>
      <c r="AM71" s="205">
        <f>IF('Indicator Date hidden'!AN72="x","x",$AM$2-'Indicator Date hidden'!AN72)</f>
        <v>0</v>
      </c>
      <c r="AN71" s="205">
        <f>IF('Indicator Date hidden'!AO72="x","x",$AN$2-'Indicator Date hidden'!AO72)</f>
        <v>0</v>
      </c>
      <c r="AO71" s="205" t="str">
        <f>IF('Indicator Date hidden'!AP72="x","x",$AO$2-'Indicator Date hidden'!AP72)</f>
        <v>x</v>
      </c>
      <c r="AP71" s="205" t="str">
        <f>IF('Indicator Date hidden'!AQ72="x","x",$AP$2-'Indicator Date hidden'!AQ72)</f>
        <v>x</v>
      </c>
      <c r="AQ71" s="205">
        <f>IF('Indicator Date hidden'!AR72="x","x",$AQ$2-'Indicator Date hidden'!AR72)</f>
        <v>0</v>
      </c>
      <c r="AR71" s="205">
        <f>IF('Indicator Date hidden'!AS72="x","x",$AR$2-'Indicator Date hidden'!AS72)</f>
        <v>0</v>
      </c>
      <c r="AS71" s="205">
        <f>IF('Indicator Date hidden'!AT72="x","x",$AS$2-'Indicator Date hidden'!AT72)</f>
        <v>0</v>
      </c>
      <c r="AT71" s="205">
        <f>IF('Indicator Date hidden'!AU72="x","x",$AT$2-'Indicator Date hidden'!AU72)</f>
        <v>0</v>
      </c>
      <c r="AU71" s="205">
        <f>IF('Indicator Date hidden'!AV72="x","x",$AU$2-'Indicator Date hidden'!AV72)</f>
        <v>1</v>
      </c>
      <c r="AV71" s="205">
        <f>IF('Indicator Date hidden'!AW72="x","x",$AV$2-'Indicator Date hidden'!AW72)</f>
        <v>0</v>
      </c>
      <c r="AW71" s="205">
        <f>IF('Indicator Date hidden'!AX72="x","x",$AW$2-'Indicator Date hidden'!AX72)</f>
        <v>0</v>
      </c>
      <c r="AX71" s="205">
        <f>IF('Indicator Date hidden'!AY72="x","x",$AX$2-'Indicator Date hidden'!AY72)</f>
        <v>0</v>
      </c>
      <c r="AY71" s="205">
        <f>IF('Indicator Date hidden'!AZ72="x","x",$AY$2-'Indicator Date hidden'!AZ72)</f>
        <v>0</v>
      </c>
      <c r="AZ71" s="205">
        <f>IF('Indicator Date hidden'!BA72="x","x",$AZ$2-'Indicator Date hidden'!BA72)</f>
        <v>0</v>
      </c>
      <c r="BA71">
        <f t="shared" si="10"/>
        <v>17</v>
      </c>
      <c r="BB71" s="21">
        <f t="shared" si="11"/>
        <v>0.36170212765957449</v>
      </c>
      <c r="BC71">
        <f t="shared" si="12"/>
        <v>5</v>
      </c>
      <c r="BD71" s="21">
        <f t="shared" si="13"/>
        <v>1.3436300769231442</v>
      </c>
      <c r="BE71" s="274">
        <f t="shared" si="14"/>
        <v>0</v>
      </c>
    </row>
    <row r="72" spans="1:57" x14ac:dyDescent="0.25">
      <c r="A72" t="s">
        <v>7063</v>
      </c>
      <c r="B72" s="205">
        <f>IF('Indicator Date hidden'!C73="x","x",$B$2-'Indicator Date hidden'!C73)</f>
        <v>0</v>
      </c>
      <c r="C72" s="205">
        <f>IF('Indicator Date hidden'!D73="x","x",$C$2-'Indicator Date hidden'!D73)</f>
        <v>0</v>
      </c>
      <c r="D72" s="205">
        <f>IF('Indicator Date hidden'!E73="x","x",$D$2-'Indicator Date hidden'!E73)</f>
        <v>0</v>
      </c>
      <c r="E72" s="205">
        <f>IF('Indicator Date hidden'!F73="x","x",$E$2-'Indicator Date hidden'!F73)</f>
        <v>0</v>
      </c>
      <c r="F72" s="205">
        <f>IF('Indicator Date hidden'!G73="x","x",$F$2-'Indicator Date hidden'!G73)</f>
        <v>0</v>
      </c>
      <c r="G72" s="205">
        <f>IF('Indicator Date hidden'!H73="x","x",$G$2-'Indicator Date hidden'!H73)</f>
        <v>0</v>
      </c>
      <c r="H72" s="205">
        <f>IF('Indicator Date hidden'!I73="x","x",$H$2-'Indicator Date hidden'!I73)</f>
        <v>0</v>
      </c>
      <c r="I72" s="205">
        <f>IF('Indicator Date hidden'!J73="x","x",$I$2-'Indicator Date hidden'!J73)</f>
        <v>0</v>
      </c>
      <c r="J72" s="205">
        <f>IF('Indicator Date hidden'!K73="x","x",$J$2-'Indicator Date hidden'!K73)</f>
        <v>0</v>
      </c>
      <c r="K72" s="205">
        <f>IF('Indicator Date hidden'!L73="x","x",$K$2-'Indicator Date hidden'!L73)</f>
        <v>0</v>
      </c>
      <c r="L72" s="205">
        <f>IF('Indicator Date hidden'!M73="x","x",$L$2-'Indicator Date hidden'!M73)</f>
        <v>0</v>
      </c>
      <c r="M72" s="205">
        <f>IF('Indicator Date hidden'!N73="x","x",$M$2-'Indicator Date hidden'!N73)</f>
        <v>0</v>
      </c>
      <c r="N72" s="205">
        <f>IF('Indicator Date hidden'!O73="x","x",$N$2-'Indicator Date hidden'!O73)</f>
        <v>0</v>
      </c>
      <c r="O72" s="205">
        <f>IF('Indicator Date hidden'!P73="x","x",$O$2-'Indicator Date hidden'!P73)</f>
        <v>0</v>
      </c>
      <c r="P72" s="205">
        <f>IF('Indicator Date hidden'!Q73="x","x",$P$2-'Indicator Date hidden'!Q73)</f>
        <v>0</v>
      </c>
      <c r="Q72" s="205">
        <f>IF('Indicator Date hidden'!R73="x","x",$Q$2-'Indicator Date hidden'!R73)</f>
        <v>5</v>
      </c>
      <c r="R72" s="205">
        <f>IF('Indicator Date hidden'!S73="x","x",$R$2-'Indicator Date hidden'!S73)</f>
        <v>0</v>
      </c>
      <c r="S72" s="205">
        <f>IF('Indicator Date hidden'!T73="x","x",$S$2-'Indicator Date hidden'!T73)</f>
        <v>0</v>
      </c>
      <c r="T72" s="205">
        <f>IF('Indicator Date hidden'!U73="x","x",$T$2-'Indicator Date hidden'!U73)</f>
        <v>0</v>
      </c>
      <c r="U72" s="205">
        <f>IF('Indicator Date hidden'!V73="x","x",$U$2-'Indicator Date hidden'!V73)</f>
        <v>0</v>
      </c>
      <c r="V72" s="205">
        <f>IF('Indicator Date hidden'!W73="x","x",$V$2-'Indicator Date hidden'!W73)</f>
        <v>0</v>
      </c>
      <c r="W72" s="205">
        <f>IF('Indicator Date hidden'!X73="x","x",$W$2-'Indicator Date hidden'!X73)</f>
        <v>0</v>
      </c>
      <c r="X72" s="205">
        <f>IF('Indicator Date hidden'!Y73="x","x",$X$2-'Indicator Date hidden'!Y73)</f>
        <v>4</v>
      </c>
      <c r="Y72" s="205">
        <f>IF('Indicator Date hidden'!Z73="x","x",$Y$2-'Indicator Date hidden'!Z73)</f>
        <v>0</v>
      </c>
      <c r="Z72" s="205">
        <f>IF('Indicator Date hidden'!AA73="x","x",$Z$2-'Indicator Date hidden'!AA73)</f>
        <v>0</v>
      </c>
      <c r="AA72" s="205">
        <f>IF('Indicator Date hidden'!AB73="x","x",$AA$2-'Indicator Date hidden'!AB73)</f>
        <v>0</v>
      </c>
      <c r="AB72" s="205">
        <f>IF('Indicator Date hidden'!AC73="x","x",$AB$2-'Indicator Date hidden'!AC73)</f>
        <v>0</v>
      </c>
      <c r="AC72" s="205">
        <f>IF('Indicator Date hidden'!AD73="x","x",$AC$2-'Indicator Date hidden'!AD73)</f>
        <v>0</v>
      </c>
      <c r="AD72" s="205">
        <f>IF('Indicator Date hidden'!AE73="x","x",$AD$2-'Indicator Date hidden'!AE73)</f>
        <v>0</v>
      </c>
      <c r="AE72" s="205">
        <f>IF('Indicator Date hidden'!AF73="x","x",$AE$2-'Indicator Date hidden'!AF73)</f>
        <v>0</v>
      </c>
      <c r="AF72" s="205" t="str">
        <f>IF('Indicator Date hidden'!AG73="x","x",$AF$2-'Indicator Date hidden'!AG73)</f>
        <v>x</v>
      </c>
      <c r="AG72" s="205">
        <f>IF('Indicator Date hidden'!AH73="x","x",$AG$2-'Indicator Date hidden'!AH73)</f>
        <v>0</v>
      </c>
      <c r="AH72" s="205">
        <f>IF('Indicator Date hidden'!AI73="x","x",$AH$2-'Indicator Date hidden'!AI73)</f>
        <v>0</v>
      </c>
      <c r="AI72" s="205">
        <f>IF('Indicator Date hidden'!AJ73="x","x",$AI$2-'Indicator Date hidden'!AJ73)</f>
        <v>0</v>
      </c>
      <c r="AJ72" s="205" t="str">
        <f>IF('Indicator Date hidden'!AK73="x","x",$AJ$2-'Indicator Date hidden'!AK73)</f>
        <v>x</v>
      </c>
      <c r="AK72" s="205">
        <f>IF('Indicator Date hidden'!AL73="x","x",$AK$2-'Indicator Date hidden'!AL73)</f>
        <v>1</v>
      </c>
      <c r="AL72" s="205">
        <f>IF('Indicator Date hidden'!AM73="x","x",$AL$2-'Indicator Date hidden'!AM73)</f>
        <v>0</v>
      </c>
      <c r="AM72" s="205">
        <f>IF('Indicator Date hidden'!AN73="x","x",$AM$2-'Indicator Date hidden'!AN73)</f>
        <v>0</v>
      </c>
      <c r="AN72" s="205">
        <f>IF('Indicator Date hidden'!AO73="x","x",$AN$2-'Indicator Date hidden'!AO73)</f>
        <v>0</v>
      </c>
      <c r="AO72" s="205" t="str">
        <f>IF('Indicator Date hidden'!AP73="x","x",$AO$2-'Indicator Date hidden'!AP73)</f>
        <v>x</v>
      </c>
      <c r="AP72" s="205" t="str">
        <f>IF('Indicator Date hidden'!AQ73="x","x",$AP$2-'Indicator Date hidden'!AQ73)</f>
        <v>x</v>
      </c>
      <c r="AQ72" s="205" t="str">
        <f>IF('Indicator Date hidden'!AR73="x","x",$AQ$2-'Indicator Date hidden'!AR73)</f>
        <v>x</v>
      </c>
      <c r="AR72" s="205">
        <f>IF('Indicator Date hidden'!AS73="x","x",$AR$2-'Indicator Date hidden'!AS73)</f>
        <v>0</v>
      </c>
      <c r="AS72" s="205">
        <f>IF('Indicator Date hidden'!AT73="x","x",$AS$2-'Indicator Date hidden'!AT73)</f>
        <v>0</v>
      </c>
      <c r="AT72" s="205">
        <f>IF('Indicator Date hidden'!AU73="x","x",$AT$2-'Indicator Date hidden'!AU73)</f>
        <v>0</v>
      </c>
      <c r="AU72" s="205">
        <f>IF('Indicator Date hidden'!AV73="x","x",$AU$2-'Indicator Date hidden'!AV73)</f>
        <v>5</v>
      </c>
      <c r="AV72" s="205">
        <f>IF('Indicator Date hidden'!AW73="x","x",$AV$2-'Indicator Date hidden'!AW73)</f>
        <v>0</v>
      </c>
      <c r="AW72" s="205">
        <f>IF('Indicator Date hidden'!AX73="x","x",$AW$2-'Indicator Date hidden'!AX73)</f>
        <v>0</v>
      </c>
      <c r="AX72" s="205">
        <f>IF('Indicator Date hidden'!AY73="x","x",$AX$2-'Indicator Date hidden'!AY73)</f>
        <v>0</v>
      </c>
      <c r="AY72" s="205">
        <f>IF('Indicator Date hidden'!AZ73="x","x",$AY$2-'Indicator Date hidden'!AZ73)</f>
        <v>0</v>
      </c>
      <c r="AZ72" s="205">
        <f>IF('Indicator Date hidden'!BA73="x","x",$AZ$2-'Indicator Date hidden'!BA73)</f>
        <v>0</v>
      </c>
      <c r="BA72">
        <f t="shared" si="10"/>
        <v>15</v>
      </c>
      <c r="BB72" s="21">
        <f t="shared" si="11"/>
        <v>0.32608695652173914</v>
      </c>
      <c r="BC72">
        <f t="shared" si="12"/>
        <v>4</v>
      </c>
      <c r="BD72" s="21">
        <f t="shared" si="13"/>
        <v>1.1619763491211101</v>
      </c>
      <c r="BE72" s="274">
        <f t="shared" si="14"/>
        <v>0</v>
      </c>
    </row>
    <row r="73" spans="1:57" x14ac:dyDescent="0.25">
      <c r="A73" t="s">
        <v>7067</v>
      </c>
      <c r="B73" s="205">
        <f>IF('Indicator Date hidden'!C74="x","x",$B$2-'Indicator Date hidden'!C74)</f>
        <v>0</v>
      </c>
      <c r="C73" s="205">
        <f>IF('Indicator Date hidden'!D74="x","x",$C$2-'Indicator Date hidden'!D74)</f>
        <v>0</v>
      </c>
      <c r="D73" s="205">
        <f>IF('Indicator Date hidden'!E74="x","x",$D$2-'Indicator Date hidden'!E74)</f>
        <v>0</v>
      </c>
      <c r="E73" s="205">
        <f>IF('Indicator Date hidden'!F74="x","x",$E$2-'Indicator Date hidden'!F74)</f>
        <v>0</v>
      </c>
      <c r="F73" s="205">
        <f>IF('Indicator Date hidden'!G74="x","x",$F$2-'Indicator Date hidden'!G74)</f>
        <v>0</v>
      </c>
      <c r="G73" s="205">
        <f>IF('Indicator Date hidden'!H74="x","x",$G$2-'Indicator Date hidden'!H74)</f>
        <v>0</v>
      </c>
      <c r="H73" s="205">
        <f>IF('Indicator Date hidden'!I74="x","x",$H$2-'Indicator Date hidden'!I74)</f>
        <v>0</v>
      </c>
      <c r="I73" s="205">
        <f>IF('Indicator Date hidden'!J74="x","x",$I$2-'Indicator Date hidden'!J74)</f>
        <v>0</v>
      </c>
      <c r="J73" s="205">
        <f>IF('Indicator Date hidden'!K74="x","x",$J$2-'Indicator Date hidden'!K74)</f>
        <v>0</v>
      </c>
      <c r="K73" s="205">
        <f>IF('Indicator Date hidden'!L74="x","x",$K$2-'Indicator Date hidden'!L74)</f>
        <v>0</v>
      </c>
      <c r="L73" s="205">
        <f>IF('Indicator Date hidden'!M74="x","x",$L$2-'Indicator Date hidden'!M74)</f>
        <v>0</v>
      </c>
      <c r="M73" s="205">
        <f>IF('Indicator Date hidden'!N74="x","x",$M$2-'Indicator Date hidden'!N74)</f>
        <v>0</v>
      </c>
      <c r="N73" s="205">
        <f>IF('Indicator Date hidden'!O74="x","x",$N$2-'Indicator Date hidden'!O74)</f>
        <v>0</v>
      </c>
      <c r="O73" s="205">
        <f>IF('Indicator Date hidden'!P74="x","x",$O$2-'Indicator Date hidden'!P74)</f>
        <v>0</v>
      </c>
      <c r="P73" s="205">
        <f>IF('Indicator Date hidden'!Q74="x","x",$P$2-'Indicator Date hidden'!Q74)</f>
        <v>0</v>
      </c>
      <c r="Q73" s="205">
        <f>IF('Indicator Date hidden'!R74="x","x",$Q$2-'Indicator Date hidden'!R74)</f>
        <v>2</v>
      </c>
      <c r="R73" s="205">
        <f>IF('Indicator Date hidden'!S74="x","x",$R$2-'Indicator Date hidden'!S74)</f>
        <v>0</v>
      </c>
      <c r="S73" s="205">
        <f>IF('Indicator Date hidden'!T74="x","x",$S$2-'Indicator Date hidden'!T74)</f>
        <v>0</v>
      </c>
      <c r="T73" s="205">
        <f>IF('Indicator Date hidden'!U74="x","x",$T$2-'Indicator Date hidden'!U74)</f>
        <v>0</v>
      </c>
      <c r="U73" s="205">
        <f>IF('Indicator Date hidden'!V74="x","x",$U$2-'Indicator Date hidden'!V74)</f>
        <v>0</v>
      </c>
      <c r="V73" s="205">
        <f>IF('Indicator Date hidden'!W74="x","x",$V$2-'Indicator Date hidden'!W74)</f>
        <v>0</v>
      </c>
      <c r="W73" s="205">
        <f>IF('Indicator Date hidden'!X74="x","x",$W$2-'Indicator Date hidden'!X74)</f>
        <v>2</v>
      </c>
      <c r="X73" s="205">
        <f>IF('Indicator Date hidden'!Y74="x","x",$X$2-'Indicator Date hidden'!Y74)</f>
        <v>0</v>
      </c>
      <c r="Y73" s="205">
        <f>IF('Indicator Date hidden'!Z74="x","x",$Y$2-'Indicator Date hidden'!Z74)</f>
        <v>0</v>
      </c>
      <c r="Z73" s="205">
        <f>IF('Indicator Date hidden'!AA74="x","x",$Z$2-'Indicator Date hidden'!AA74)</f>
        <v>0</v>
      </c>
      <c r="AA73" s="205">
        <f>IF('Indicator Date hidden'!AB74="x","x",$AA$2-'Indicator Date hidden'!AB74)</f>
        <v>0</v>
      </c>
      <c r="AB73" s="205">
        <f>IF('Indicator Date hidden'!AC74="x","x",$AB$2-'Indicator Date hidden'!AC74)</f>
        <v>0</v>
      </c>
      <c r="AC73" s="205">
        <f>IF('Indicator Date hidden'!AD74="x","x",$AC$2-'Indicator Date hidden'!AD74)</f>
        <v>0</v>
      </c>
      <c r="AD73" s="205">
        <f>IF('Indicator Date hidden'!AE74="x","x",$AD$2-'Indicator Date hidden'!AE74)</f>
        <v>0</v>
      </c>
      <c r="AE73" s="205">
        <f>IF('Indicator Date hidden'!AF74="x","x",$AE$2-'Indicator Date hidden'!AF74)</f>
        <v>0</v>
      </c>
      <c r="AF73" s="205">
        <f>IF('Indicator Date hidden'!AG74="x","x",$AF$2-'Indicator Date hidden'!AG74)</f>
        <v>1</v>
      </c>
      <c r="AG73" s="205">
        <f>IF('Indicator Date hidden'!AH74="x","x",$AG$2-'Indicator Date hidden'!AH74)</f>
        <v>0</v>
      </c>
      <c r="AH73" s="205">
        <f>IF('Indicator Date hidden'!AI74="x","x",$AH$2-'Indicator Date hidden'!AI74)</f>
        <v>0</v>
      </c>
      <c r="AI73" s="205">
        <f>IF('Indicator Date hidden'!AJ74="x","x",$AI$2-'Indicator Date hidden'!AJ74)</f>
        <v>0</v>
      </c>
      <c r="AJ73" s="205">
        <f>IF('Indicator Date hidden'!AK74="x","x",$AJ$2-'Indicator Date hidden'!AK74)</f>
        <v>0</v>
      </c>
      <c r="AK73" s="205">
        <f>IF('Indicator Date hidden'!AL74="x","x",$AK$2-'Indicator Date hidden'!AL74)</f>
        <v>1</v>
      </c>
      <c r="AL73" s="205">
        <f>IF('Indicator Date hidden'!AM74="x","x",$AL$2-'Indicator Date hidden'!AM74)</f>
        <v>0</v>
      </c>
      <c r="AM73" s="205">
        <f>IF('Indicator Date hidden'!AN74="x","x",$AM$2-'Indicator Date hidden'!AN74)</f>
        <v>0</v>
      </c>
      <c r="AN73" s="205">
        <f>IF('Indicator Date hidden'!AO74="x","x",$AN$2-'Indicator Date hidden'!AO74)</f>
        <v>0</v>
      </c>
      <c r="AO73" s="205">
        <f>IF('Indicator Date hidden'!AP74="x","x",$AO$2-'Indicator Date hidden'!AP74)</f>
        <v>0</v>
      </c>
      <c r="AP73" s="205">
        <f>IF('Indicator Date hidden'!AQ74="x","x",$AP$2-'Indicator Date hidden'!AQ74)</f>
        <v>0</v>
      </c>
      <c r="AQ73" s="205">
        <f>IF('Indicator Date hidden'!AR74="x","x",$AQ$2-'Indicator Date hidden'!AR74)</f>
        <v>4</v>
      </c>
      <c r="AR73" s="205">
        <f>IF('Indicator Date hidden'!AS74="x","x",$AR$2-'Indicator Date hidden'!AS74)</f>
        <v>0</v>
      </c>
      <c r="AS73" s="205">
        <f>IF('Indicator Date hidden'!AT74="x","x",$AS$2-'Indicator Date hidden'!AT74)</f>
        <v>0</v>
      </c>
      <c r="AT73" s="205">
        <f>IF('Indicator Date hidden'!AU74="x","x",$AT$2-'Indicator Date hidden'!AU74)</f>
        <v>0</v>
      </c>
      <c r="AU73" s="205">
        <f>IF('Indicator Date hidden'!AV74="x","x",$AU$2-'Indicator Date hidden'!AV74)</f>
        <v>8</v>
      </c>
      <c r="AV73" s="205">
        <f>IF('Indicator Date hidden'!AW74="x","x",$AV$2-'Indicator Date hidden'!AW74)</f>
        <v>0</v>
      </c>
      <c r="AW73" s="205">
        <f>IF('Indicator Date hidden'!AX74="x","x",$AW$2-'Indicator Date hidden'!AX74)</f>
        <v>0</v>
      </c>
      <c r="AX73" s="205">
        <f>IF('Indicator Date hidden'!AY74="x","x",$AX$2-'Indicator Date hidden'!AY74)</f>
        <v>0</v>
      </c>
      <c r="AY73" s="205">
        <f>IF('Indicator Date hidden'!AZ74="x","x",$AY$2-'Indicator Date hidden'!AZ74)</f>
        <v>0</v>
      </c>
      <c r="AZ73" s="205">
        <f>IF('Indicator Date hidden'!BA74="x","x",$AZ$2-'Indicator Date hidden'!BA74)</f>
        <v>0</v>
      </c>
      <c r="BA73">
        <f t="shared" si="10"/>
        <v>18</v>
      </c>
      <c r="BB73" s="21">
        <f t="shared" si="11"/>
        <v>0.35294117647058826</v>
      </c>
      <c r="BC73">
        <f t="shared" si="12"/>
        <v>6</v>
      </c>
      <c r="BD73" s="21">
        <f t="shared" si="13"/>
        <v>1.2806788857104259</v>
      </c>
      <c r="BE73" s="274">
        <f t="shared" si="14"/>
        <v>0</v>
      </c>
    </row>
    <row r="74" spans="1:57" x14ac:dyDescent="0.25">
      <c r="A74" t="s">
        <v>7064</v>
      </c>
      <c r="B74" s="205">
        <f>IF('Indicator Date hidden'!C75="x","x",$B$2-'Indicator Date hidden'!C75)</f>
        <v>0</v>
      </c>
      <c r="C74" s="205">
        <f>IF('Indicator Date hidden'!D75="x","x",$C$2-'Indicator Date hidden'!D75)</f>
        <v>0</v>
      </c>
      <c r="D74" s="205">
        <f>IF('Indicator Date hidden'!E75="x","x",$D$2-'Indicator Date hidden'!E75)</f>
        <v>0</v>
      </c>
      <c r="E74" s="205">
        <f>IF('Indicator Date hidden'!F75="x","x",$E$2-'Indicator Date hidden'!F75)</f>
        <v>0</v>
      </c>
      <c r="F74" s="205">
        <f>IF('Indicator Date hidden'!G75="x","x",$F$2-'Indicator Date hidden'!G75)</f>
        <v>0</v>
      </c>
      <c r="G74" s="205">
        <f>IF('Indicator Date hidden'!H75="x","x",$G$2-'Indicator Date hidden'!H75)</f>
        <v>0</v>
      </c>
      <c r="H74" s="205">
        <f>IF('Indicator Date hidden'!I75="x","x",$H$2-'Indicator Date hidden'!I75)</f>
        <v>0</v>
      </c>
      <c r="I74" s="205">
        <f>IF('Indicator Date hidden'!J75="x","x",$I$2-'Indicator Date hidden'!J75)</f>
        <v>0</v>
      </c>
      <c r="J74" s="205">
        <f>IF('Indicator Date hidden'!K75="x","x",$J$2-'Indicator Date hidden'!K75)</f>
        <v>0</v>
      </c>
      <c r="K74" s="205">
        <f>IF('Indicator Date hidden'!L75="x","x",$K$2-'Indicator Date hidden'!L75)</f>
        <v>0</v>
      </c>
      <c r="L74" s="205">
        <f>IF('Indicator Date hidden'!M75="x","x",$L$2-'Indicator Date hidden'!M75)</f>
        <v>0</v>
      </c>
      <c r="M74" s="205">
        <f>IF('Indicator Date hidden'!N75="x","x",$M$2-'Indicator Date hidden'!N75)</f>
        <v>0</v>
      </c>
      <c r="N74" s="205">
        <f>IF('Indicator Date hidden'!O75="x","x",$N$2-'Indicator Date hidden'!O75)</f>
        <v>0</v>
      </c>
      <c r="O74" s="205">
        <f>IF('Indicator Date hidden'!P75="x","x",$O$2-'Indicator Date hidden'!P75)</f>
        <v>0</v>
      </c>
      <c r="P74" s="205">
        <f>IF('Indicator Date hidden'!Q75="x","x",$P$2-'Indicator Date hidden'!Q75)</f>
        <v>0</v>
      </c>
      <c r="Q74" s="205">
        <f>IF('Indicator Date hidden'!R75="x","x",$Q$2-'Indicator Date hidden'!R75)</f>
        <v>2</v>
      </c>
      <c r="R74" s="205">
        <f>IF('Indicator Date hidden'!S75="x","x",$R$2-'Indicator Date hidden'!S75)</f>
        <v>0</v>
      </c>
      <c r="S74" s="205">
        <f>IF('Indicator Date hidden'!T75="x","x",$S$2-'Indicator Date hidden'!T75)</f>
        <v>0</v>
      </c>
      <c r="T74" s="205">
        <f>IF('Indicator Date hidden'!U75="x","x",$T$2-'Indicator Date hidden'!U75)</f>
        <v>0</v>
      </c>
      <c r="U74" s="205">
        <f>IF('Indicator Date hidden'!V75="x","x",$U$2-'Indicator Date hidden'!V75)</f>
        <v>0</v>
      </c>
      <c r="V74" s="205">
        <f>IF('Indicator Date hidden'!W75="x","x",$V$2-'Indicator Date hidden'!W75)</f>
        <v>0</v>
      </c>
      <c r="W74" s="205">
        <f>IF('Indicator Date hidden'!X75="x","x",$W$2-'Indicator Date hidden'!X75)</f>
        <v>2</v>
      </c>
      <c r="X74" s="205" t="str">
        <f>IF('Indicator Date hidden'!Y75="x","x",$X$2-'Indicator Date hidden'!Y75)</f>
        <v>x</v>
      </c>
      <c r="Y74" s="205">
        <f>IF('Indicator Date hidden'!Z75="x","x",$Y$2-'Indicator Date hidden'!Z75)</f>
        <v>0</v>
      </c>
      <c r="Z74" s="205">
        <f>IF('Indicator Date hidden'!AA75="x","x",$Z$2-'Indicator Date hidden'!AA75)</f>
        <v>0</v>
      </c>
      <c r="AA74" s="205">
        <f>IF('Indicator Date hidden'!AB75="x","x",$AA$2-'Indicator Date hidden'!AB75)</f>
        <v>0</v>
      </c>
      <c r="AB74" s="205">
        <f>IF('Indicator Date hidden'!AC75="x","x",$AB$2-'Indicator Date hidden'!AC75)</f>
        <v>0</v>
      </c>
      <c r="AC74" s="205">
        <f>IF('Indicator Date hidden'!AD75="x","x",$AC$2-'Indicator Date hidden'!AD75)</f>
        <v>0</v>
      </c>
      <c r="AD74" s="205">
        <f>IF('Indicator Date hidden'!AE75="x","x",$AD$2-'Indicator Date hidden'!AE75)</f>
        <v>0</v>
      </c>
      <c r="AE74" s="205">
        <f>IF('Indicator Date hidden'!AF75="x","x",$AE$2-'Indicator Date hidden'!AF75)</f>
        <v>0</v>
      </c>
      <c r="AF74" s="205">
        <f>IF('Indicator Date hidden'!AG75="x","x",$AF$2-'Indicator Date hidden'!AG75)</f>
        <v>0</v>
      </c>
      <c r="AG74" s="205">
        <f>IF('Indicator Date hidden'!AH75="x","x",$AG$2-'Indicator Date hidden'!AH75)</f>
        <v>0</v>
      </c>
      <c r="AH74" s="205">
        <f>IF('Indicator Date hidden'!AI75="x","x",$AH$2-'Indicator Date hidden'!AI75)</f>
        <v>0</v>
      </c>
      <c r="AI74" s="205">
        <f>IF('Indicator Date hidden'!AJ75="x","x",$AI$2-'Indicator Date hidden'!AJ75)</f>
        <v>0</v>
      </c>
      <c r="AJ74" s="205">
        <f>IF('Indicator Date hidden'!AK75="x","x",$AJ$2-'Indicator Date hidden'!AK75)</f>
        <v>1</v>
      </c>
      <c r="AK74" s="205">
        <f>IF('Indicator Date hidden'!AL75="x","x",$AK$2-'Indicator Date hidden'!AL75)</f>
        <v>1</v>
      </c>
      <c r="AL74" s="205">
        <f>IF('Indicator Date hidden'!AM75="x","x",$AL$2-'Indicator Date hidden'!AM75)</f>
        <v>0</v>
      </c>
      <c r="AM74" s="205">
        <f>IF('Indicator Date hidden'!AN75="x","x",$AM$2-'Indicator Date hidden'!AN75)</f>
        <v>0</v>
      </c>
      <c r="AN74" s="205">
        <f>IF('Indicator Date hidden'!AO75="x","x",$AN$2-'Indicator Date hidden'!AO75)</f>
        <v>0</v>
      </c>
      <c r="AO74" s="205">
        <f>IF('Indicator Date hidden'!AP75="x","x",$AO$2-'Indicator Date hidden'!AP75)</f>
        <v>0</v>
      </c>
      <c r="AP74" s="205">
        <f>IF('Indicator Date hidden'!AQ75="x","x",$AP$2-'Indicator Date hidden'!AQ75)</f>
        <v>0</v>
      </c>
      <c r="AQ74" s="205">
        <f>IF('Indicator Date hidden'!AR75="x","x",$AQ$2-'Indicator Date hidden'!AR75)</f>
        <v>4</v>
      </c>
      <c r="AR74" s="205">
        <f>IF('Indicator Date hidden'!AS75="x","x",$AR$2-'Indicator Date hidden'!AS75)</f>
        <v>0</v>
      </c>
      <c r="AS74" s="205">
        <f>IF('Indicator Date hidden'!AT75="x","x",$AS$2-'Indicator Date hidden'!AT75)</f>
        <v>0</v>
      </c>
      <c r="AT74" s="205">
        <f>IF('Indicator Date hidden'!AU75="x","x",$AT$2-'Indicator Date hidden'!AU75)</f>
        <v>0</v>
      </c>
      <c r="AU74" s="205">
        <f>IF('Indicator Date hidden'!AV75="x","x",$AU$2-'Indicator Date hidden'!AV75)</f>
        <v>0</v>
      </c>
      <c r="AV74" s="205">
        <f>IF('Indicator Date hidden'!AW75="x","x",$AV$2-'Indicator Date hidden'!AW75)</f>
        <v>0</v>
      </c>
      <c r="AW74" s="205">
        <f>IF('Indicator Date hidden'!AX75="x","x",$AW$2-'Indicator Date hidden'!AX75)</f>
        <v>0</v>
      </c>
      <c r="AX74" s="205">
        <f>IF('Indicator Date hidden'!AY75="x","x",$AX$2-'Indicator Date hidden'!AY75)</f>
        <v>0</v>
      </c>
      <c r="AY74" s="205">
        <f>IF('Indicator Date hidden'!AZ75="x","x",$AY$2-'Indicator Date hidden'!AZ75)</f>
        <v>0</v>
      </c>
      <c r="AZ74" s="205">
        <f>IF('Indicator Date hidden'!BA75="x","x",$AZ$2-'Indicator Date hidden'!BA75)</f>
        <v>0</v>
      </c>
      <c r="BA74">
        <f t="shared" si="10"/>
        <v>10</v>
      </c>
      <c r="BB74" s="21">
        <f t="shared" si="11"/>
        <v>0.2</v>
      </c>
      <c r="BC74">
        <f t="shared" si="12"/>
        <v>5</v>
      </c>
      <c r="BD74" s="21">
        <f t="shared" si="13"/>
        <v>0.69282032302755092</v>
      </c>
      <c r="BE74" s="274">
        <f t="shared" si="14"/>
        <v>0</v>
      </c>
    </row>
    <row r="75" spans="1:57" x14ac:dyDescent="0.25">
      <c r="A75" t="s">
        <v>7069</v>
      </c>
      <c r="B75" s="205">
        <f>IF('Indicator Date hidden'!C76="x","x",$B$2-'Indicator Date hidden'!C76)</f>
        <v>0</v>
      </c>
      <c r="C75" s="205">
        <f>IF('Indicator Date hidden'!D76="x","x",$C$2-'Indicator Date hidden'!D76)</f>
        <v>0</v>
      </c>
      <c r="D75" s="205">
        <f>IF('Indicator Date hidden'!E76="x","x",$D$2-'Indicator Date hidden'!E76)</f>
        <v>0</v>
      </c>
      <c r="E75" s="205">
        <f>IF('Indicator Date hidden'!F76="x","x",$E$2-'Indicator Date hidden'!F76)</f>
        <v>0</v>
      </c>
      <c r="F75" s="205">
        <f>IF('Indicator Date hidden'!G76="x","x",$F$2-'Indicator Date hidden'!G76)</f>
        <v>0</v>
      </c>
      <c r="G75" s="205">
        <f>IF('Indicator Date hidden'!H76="x","x",$G$2-'Indicator Date hidden'!H76)</f>
        <v>0</v>
      </c>
      <c r="H75" s="205">
        <f>IF('Indicator Date hidden'!I76="x","x",$H$2-'Indicator Date hidden'!I76)</f>
        <v>0</v>
      </c>
      <c r="I75" s="205">
        <f>IF('Indicator Date hidden'!J76="x","x",$I$2-'Indicator Date hidden'!J76)</f>
        <v>0</v>
      </c>
      <c r="J75" s="205">
        <f>IF('Indicator Date hidden'!K76="x","x",$J$2-'Indicator Date hidden'!K76)</f>
        <v>0</v>
      </c>
      <c r="K75" s="205">
        <f>IF('Indicator Date hidden'!L76="x","x",$K$2-'Indicator Date hidden'!L76)</f>
        <v>0</v>
      </c>
      <c r="L75" s="205">
        <f>IF('Indicator Date hidden'!M76="x","x",$L$2-'Indicator Date hidden'!M76)</f>
        <v>0</v>
      </c>
      <c r="M75" s="205">
        <f>IF('Indicator Date hidden'!N76="x","x",$M$2-'Indicator Date hidden'!N76)</f>
        <v>0</v>
      </c>
      <c r="N75" s="205">
        <f>IF('Indicator Date hidden'!O76="x","x",$N$2-'Indicator Date hidden'!O76)</f>
        <v>0</v>
      </c>
      <c r="O75" s="205">
        <f>IF('Indicator Date hidden'!P76="x","x",$O$2-'Indicator Date hidden'!P76)</f>
        <v>0</v>
      </c>
      <c r="P75" s="205">
        <f>IF('Indicator Date hidden'!Q76="x","x",$P$2-'Indicator Date hidden'!Q76)</f>
        <v>0</v>
      </c>
      <c r="Q75" s="205" t="str">
        <f>IF('Indicator Date hidden'!R76="x","x",$Q$2-'Indicator Date hidden'!R76)</f>
        <v>x</v>
      </c>
      <c r="R75" s="205">
        <f>IF('Indicator Date hidden'!S76="x","x",$R$2-'Indicator Date hidden'!S76)</f>
        <v>0</v>
      </c>
      <c r="S75" s="205">
        <f>IF('Indicator Date hidden'!T76="x","x",$S$2-'Indicator Date hidden'!T76)</f>
        <v>0</v>
      </c>
      <c r="T75" s="205">
        <f>IF('Indicator Date hidden'!U76="x","x",$T$2-'Indicator Date hidden'!U76)</f>
        <v>0</v>
      </c>
      <c r="U75" s="205" t="str">
        <f>IF('Indicator Date hidden'!V76="x","x",$U$2-'Indicator Date hidden'!V76)</f>
        <v>x</v>
      </c>
      <c r="V75" s="205">
        <f>IF('Indicator Date hidden'!W76="x","x",$V$2-'Indicator Date hidden'!W76)</f>
        <v>0</v>
      </c>
      <c r="W75" s="205" t="str">
        <f>IF('Indicator Date hidden'!X76="x","x",$W$2-'Indicator Date hidden'!X76)</f>
        <v>x</v>
      </c>
      <c r="X75" s="205">
        <f>IF('Indicator Date hidden'!Y76="x","x",$X$2-'Indicator Date hidden'!Y76)</f>
        <v>2</v>
      </c>
      <c r="Y75" s="205">
        <f>IF('Indicator Date hidden'!Z76="x","x",$Y$2-'Indicator Date hidden'!Z76)</f>
        <v>0</v>
      </c>
      <c r="Z75" s="205">
        <f>IF('Indicator Date hidden'!AA76="x","x",$Z$2-'Indicator Date hidden'!AA76)</f>
        <v>0</v>
      </c>
      <c r="AA75" s="205" t="str">
        <f>IF('Indicator Date hidden'!AB76="x","x",$AA$2-'Indicator Date hidden'!AB76)</f>
        <v>x</v>
      </c>
      <c r="AB75" s="205">
        <f>IF('Indicator Date hidden'!AC76="x","x",$AB$2-'Indicator Date hidden'!AC76)</f>
        <v>0</v>
      </c>
      <c r="AC75" s="205">
        <f>IF('Indicator Date hidden'!AD76="x","x",$AC$2-'Indicator Date hidden'!AD76)</f>
        <v>0</v>
      </c>
      <c r="AD75" s="205" t="str">
        <f>IF('Indicator Date hidden'!AE76="x","x",$AD$2-'Indicator Date hidden'!AE76)</f>
        <v>x</v>
      </c>
      <c r="AE75" s="205">
        <f>IF('Indicator Date hidden'!AF76="x","x",$AE$2-'Indicator Date hidden'!AF76)</f>
        <v>0</v>
      </c>
      <c r="AF75" s="205">
        <f>IF('Indicator Date hidden'!AG76="x","x",$AF$2-'Indicator Date hidden'!AG76)</f>
        <v>1</v>
      </c>
      <c r="AG75" s="205">
        <f>IF('Indicator Date hidden'!AH76="x","x",$AG$2-'Indicator Date hidden'!AH76)</f>
        <v>0</v>
      </c>
      <c r="AH75" s="205">
        <f>IF('Indicator Date hidden'!AI76="x","x",$AH$2-'Indicator Date hidden'!AI76)</f>
        <v>0</v>
      </c>
      <c r="AI75" s="205">
        <f>IF('Indicator Date hidden'!AJ76="x","x",$AI$2-'Indicator Date hidden'!AJ76)</f>
        <v>0</v>
      </c>
      <c r="AJ75" s="205" t="str">
        <f>IF('Indicator Date hidden'!AK76="x","x",$AJ$2-'Indicator Date hidden'!AK76)</f>
        <v>x</v>
      </c>
      <c r="AK75" s="205">
        <f>IF('Indicator Date hidden'!AL76="x","x",$AK$2-'Indicator Date hidden'!AL76)</f>
        <v>1</v>
      </c>
      <c r="AL75" s="205">
        <f>IF('Indicator Date hidden'!AM76="x","x",$AL$2-'Indicator Date hidden'!AM76)</f>
        <v>0</v>
      </c>
      <c r="AM75" s="205">
        <f>IF('Indicator Date hidden'!AN76="x","x",$AM$2-'Indicator Date hidden'!AN76)</f>
        <v>0</v>
      </c>
      <c r="AN75" s="205">
        <f>IF('Indicator Date hidden'!AO76="x","x",$AN$2-'Indicator Date hidden'!AO76)</f>
        <v>0</v>
      </c>
      <c r="AO75" s="205">
        <f>IF('Indicator Date hidden'!AP76="x","x",$AO$2-'Indicator Date hidden'!AP76)</f>
        <v>0</v>
      </c>
      <c r="AP75" s="205">
        <f>IF('Indicator Date hidden'!AQ76="x","x",$AP$2-'Indicator Date hidden'!AQ76)</f>
        <v>0</v>
      </c>
      <c r="AQ75" s="205">
        <f>IF('Indicator Date hidden'!AR76="x","x",$AQ$2-'Indicator Date hidden'!AR76)</f>
        <v>0</v>
      </c>
      <c r="AR75" s="205">
        <f>IF('Indicator Date hidden'!AS76="x","x",$AR$2-'Indicator Date hidden'!AS76)</f>
        <v>0</v>
      </c>
      <c r="AS75" s="205">
        <f>IF('Indicator Date hidden'!AT76="x","x",$AS$2-'Indicator Date hidden'!AT76)</f>
        <v>0</v>
      </c>
      <c r="AT75" s="205">
        <f>IF('Indicator Date hidden'!AU76="x","x",$AT$2-'Indicator Date hidden'!AU76)</f>
        <v>0</v>
      </c>
      <c r="AU75" s="205">
        <f>IF('Indicator Date hidden'!AV76="x","x",$AU$2-'Indicator Date hidden'!AV76)</f>
        <v>1</v>
      </c>
      <c r="AV75" s="205">
        <f>IF('Indicator Date hidden'!AW76="x","x",$AV$2-'Indicator Date hidden'!AW76)</f>
        <v>0</v>
      </c>
      <c r="AW75" s="205">
        <f>IF('Indicator Date hidden'!AX76="x","x",$AW$2-'Indicator Date hidden'!AX76)</f>
        <v>0</v>
      </c>
      <c r="AX75" s="205">
        <f>IF('Indicator Date hidden'!AY76="x","x",$AX$2-'Indicator Date hidden'!AY76)</f>
        <v>0</v>
      </c>
      <c r="AY75" s="205">
        <f>IF('Indicator Date hidden'!AZ76="x","x",$AY$2-'Indicator Date hidden'!AZ76)</f>
        <v>0</v>
      </c>
      <c r="AZ75" s="205">
        <f>IF('Indicator Date hidden'!BA76="x","x",$AZ$2-'Indicator Date hidden'!BA76)</f>
        <v>0</v>
      </c>
      <c r="BA75">
        <f t="shared" si="10"/>
        <v>5</v>
      </c>
      <c r="BB75" s="21">
        <f t="shared" si="11"/>
        <v>0.1111111111111111</v>
      </c>
      <c r="BC75">
        <f t="shared" si="12"/>
        <v>4</v>
      </c>
      <c r="BD75" s="21">
        <f t="shared" si="13"/>
        <v>0.37843080813169783</v>
      </c>
      <c r="BE75" s="274">
        <f t="shared" si="14"/>
        <v>0</v>
      </c>
    </row>
    <row r="76" spans="1:57" x14ac:dyDescent="0.25">
      <c r="A76" t="s">
        <v>7077</v>
      </c>
      <c r="B76" s="205">
        <f>IF('Indicator Date hidden'!C77="x","x",$B$2-'Indicator Date hidden'!C77)</f>
        <v>0</v>
      </c>
      <c r="C76" s="205">
        <f>IF('Indicator Date hidden'!D77="x","x",$C$2-'Indicator Date hidden'!D77)</f>
        <v>0</v>
      </c>
      <c r="D76" s="205">
        <f>IF('Indicator Date hidden'!E77="x","x",$D$2-'Indicator Date hidden'!E77)</f>
        <v>0</v>
      </c>
      <c r="E76" s="205">
        <f>IF('Indicator Date hidden'!F77="x","x",$E$2-'Indicator Date hidden'!F77)</f>
        <v>0</v>
      </c>
      <c r="F76" s="205">
        <f>IF('Indicator Date hidden'!G77="x","x",$F$2-'Indicator Date hidden'!G77)</f>
        <v>0</v>
      </c>
      <c r="G76" s="205">
        <f>IF('Indicator Date hidden'!H77="x","x",$G$2-'Indicator Date hidden'!H77)</f>
        <v>0</v>
      </c>
      <c r="H76" s="205">
        <f>IF('Indicator Date hidden'!I77="x","x",$H$2-'Indicator Date hidden'!I77)</f>
        <v>0</v>
      </c>
      <c r="I76" s="205">
        <f>IF('Indicator Date hidden'!J77="x","x",$I$2-'Indicator Date hidden'!J77)</f>
        <v>0</v>
      </c>
      <c r="J76" s="205">
        <f>IF('Indicator Date hidden'!K77="x","x",$J$2-'Indicator Date hidden'!K77)</f>
        <v>0</v>
      </c>
      <c r="K76" s="205">
        <f>IF('Indicator Date hidden'!L77="x","x",$K$2-'Indicator Date hidden'!L77)</f>
        <v>0</v>
      </c>
      <c r="L76" s="205">
        <f>IF('Indicator Date hidden'!M77="x","x",$L$2-'Indicator Date hidden'!M77)</f>
        <v>0</v>
      </c>
      <c r="M76" s="205">
        <f>IF('Indicator Date hidden'!N77="x","x",$M$2-'Indicator Date hidden'!N77)</f>
        <v>0</v>
      </c>
      <c r="N76" s="205">
        <f>IF('Indicator Date hidden'!O77="x","x",$N$2-'Indicator Date hidden'!O77)</f>
        <v>0</v>
      </c>
      <c r="O76" s="205">
        <f>IF('Indicator Date hidden'!P77="x","x",$O$2-'Indicator Date hidden'!P77)</f>
        <v>0</v>
      </c>
      <c r="P76" s="205">
        <f>IF('Indicator Date hidden'!Q77="x","x",$P$2-'Indicator Date hidden'!Q77)</f>
        <v>0</v>
      </c>
      <c r="Q76" s="205" t="str">
        <f>IF('Indicator Date hidden'!R77="x","x",$Q$2-'Indicator Date hidden'!R77)</f>
        <v>x</v>
      </c>
      <c r="R76" s="205">
        <f>IF('Indicator Date hidden'!S77="x","x",$R$2-'Indicator Date hidden'!S77)</f>
        <v>0</v>
      </c>
      <c r="S76" s="205">
        <f>IF('Indicator Date hidden'!T77="x","x",$S$2-'Indicator Date hidden'!T77)</f>
        <v>0</v>
      </c>
      <c r="T76" s="205">
        <f>IF('Indicator Date hidden'!U77="x","x",$T$2-'Indicator Date hidden'!U77)</f>
        <v>0</v>
      </c>
      <c r="U76" s="205" t="str">
        <f>IF('Indicator Date hidden'!V77="x","x",$U$2-'Indicator Date hidden'!V77)</f>
        <v>x</v>
      </c>
      <c r="V76" s="205">
        <f>IF('Indicator Date hidden'!W77="x","x",$V$2-'Indicator Date hidden'!W77)</f>
        <v>0</v>
      </c>
      <c r="W76" s="205" t="str">
        <f>IF('Indicator Date hidden'!X77="x","x",$W$2-'Indicator Date hidden'!X77)</f>
        <v>x</v>
      </c>
      <c r="X76" s="205">
        <f>IF('Indicator Date hidden'!Y77="x","x",$X$2-'Indicator Date hidden'!Y77)</f>
        <v>2</v>
      </c>
      <c r="Y76" s="205">
        <f>IF('Indicator Date hidden'!Z77="x","x",$Y$2-'Indicator Date hidden'!Z77)</f>
        <v>0</v>
      </c>
      <c r="Z76" s="205">
        <f>IF('Indicator Date hidden'!AA77="x","x",$Z$2-'Indicator Date hidden'!AA77)</f>
        <v>0</v>
      </c>
      <c r="AA76" s="205" t="str">
        <f>IF('Indicator Date hidden'!AB77="x","x",$AA$2-'Indicator Date hidden'!AB77)</f>
        <v>x</v>
      </c>
      <c r="AB76" s="205">
        <f>IF('Indicator Date hidden'!AC77="x","x",$AB$2-'Indicator Date hidden'!AC77)</f>
        <v>0</v>
      </c>
      <c r="AC76" s="205">
        <f>IF('Indicator Date hidden'!AD77="x","x",$AC$2-'Indicator Date hidden'!AD77)</f>
        <v>0</v>
      </c>
      <c r="AD76" s="205" t="str">
        <f>IF('Indicator Date hidden'!AE77="x","x",$AD$2-'Indicator Date hidden'!AE77)</f>
        <v>x</v>
      </c>
      <c r="AE76" s="205">
        <f>IF('Indicator Date hidden'!AF77="x","x",$AE$2-'Indicator Date hidden'!AF77)</f>
        <v>0</v>
      </c>
      <c r="AF76" s="205">
        <f>IF('Indicator Date hidden'!AG77="x","x",$AF$2-'Indicator Date hidden'!AG77)</f>
        <v>1</v>
      </c>
      <c r="AG76" s="205">
        <f>IF('Indicator Date hidden'!AH77="x","x",$AG$2-'Indicator Date hidden'!AH77)</f>
        <v>0</v>
      </c>
      <c r="AH76" s="205">
        <f>IF('Indicator Date hidden'!AI77="x","x",$AH$2-'Indicator Date hidden'!AI77)</f>
        <v>0</v>
      </c>
      <c r="AI76" s="205">
        <f>IF('Indicator Date hidden'!AJ77="x","x",$AI$2-'Indicator Date hidden'!AJ77)</f>
        <v>0</v>
      </c>
      <c r="AJ76" s="205" t="str">
        <f>IF('Indicator Date hidden'!AK77="x","x",$AJ$2-'Indicator Date hidden'!AK77)</f>
        <v>x</v>
      </c>
      <c r="AK76" s="205">
        <f>IF('Indicator Date hidden'!AL77="x","x",$AK$2-'Indicator Date hidden'!AL77)</f>
        <v>1</v>
      </c>
      <c r="AL76" s="205">
        <f>IF('Indicator Date hidden'!AM77="x","x",$AL$2-'Indicator Date hidden'!AM77)</f>
        <v>0</v>
      </c>
      <c r="AM76" s="205">
        <f>IF('Indicator Date hidden'!AN77="x","x",$AM$2-'Indicator Date hidden'!AN77)</f>
        <v>0</v>
      </c>
      <c r="AN76" s="205">
        <f>IF('Indicator Date hidden'!AO77="x","x",$AN$2-'Indicator Date hidden'!AO77)</f>
        <v>0</v>
      </c>
      <c r="AO76" s="205">
        <f>IF('Indicator Date hidden'!AP77="x","x",$AO$2-'Indicator Date hidden'!AP77)</f>
        <v>0</v>
      </c>
      <c r="AP76" s="205">
        <f>IF('Indicator Date hidden'!AQ77="x","x",$AP$2-'Indicator Date hidden'!AQ77)</f>
        <v>0</v>
      </c>
      <c r="AQ76" s="205" t="str">
        <f>IF('Indicator Date hidden'!AR77="x","x",$AQ$2-'Indicator Date hidden'!AR77)</f>
        <v>x</v>
      </c>
      <c r="AR76" s="205">
        <f>IF('Indicator Date hidden'!AS77="x","x",$AR$2-'Indicator Date hidden'!AS77)</f>
        <v>0</v>
      </c>
      <c r="AS76" s="205">
        <f>IF('Indicator Date hidden'!AT77="x","x",$AS$2-'Indicator Date hidden'!AT77)</f>
        <v>0</v>
      </c>
      <c r="AT76" s="205">
        <f>IF('Indicator Date hidden'!AU77="x","x",$AT$2-'Indicator Date hidden'!AU77)</f>
        <v>0</v>
      </c>
      <c r="AU76" s="205" t="str">
        <f>IF('Indicator Date hidden'!AV77="x","x",$AU$2-'Indicator Date hidden'!AV77)</f>
        <v>x</v>
      </c>
      <c r="AV76" s="205">
        <f>IF('Indicator Date hidden'!AW77="x","x",$AV$2-'Indicator Date hidden'!AW77)</f>
        <v>0</v>
      </c>
      <c r="AW76" s="205">
        <f>IF('Indicator Date hidden'!AX77="x","x",$AW$2-'Indicator Date hidden'!AX77)</f>
        <v>0</v>
      </c>
      <c r="AX76" s="205">
        <f>IF('Indicator Date hidden'!AY77="x","x",$AX$2-'Indicator Date hidden'!AY77)</f>
        <v>0</v>
      </c>
      <c r="AY76" s="205">
        <f>IF('Indicator Date hidden'!AZ77="x","x",$AY$2-'Indicator Date hidden'!AZ77)</f>
        <v>0</v>
      </c>
      <c r="AZ76" s="205">
        <f>IF('Indicator Date hidden'!BA77="x","x",$AZ$2-'Indicator Date hidden'!BA77)</f>
        <v>0</v>
      </c>
      <c r="BA76">
        <f t="shared" si="10"/>
        <v>4</v>
      </c>
      <c r="BB76" s="21">
        <f t="shared" si="11"/>
        <v>9.3023255813953487E-2</v>
      </c>
      <c r="BC76">
        <f t="shared" si="12"/>
        <v>3</v>
      </c>
      <c r="BD76" s="21">
        <f t="shared" si="13"/>
        <v>0.36177556246753595</v>
      </c>
      <c r="BE76" s="274">
        <f t="shared" si="14"/>
        <v>0</v>
      </c>
    </row>
    <row r="77" spans="1:57" x14ac:dyDescent="0.25">
      <c r="A77" t="s">
        <v>7071</v>
      </c>
      <c r="B77" s="205">
        <f>IF('Indicator Date hidden'!C78="x","x",$B$2-'Indicator Date hidden'!C78)</f>
        <v>0</v>
      </c>
      <c r="C77" s="205">
        <f>IF('Indicator Date hidden'!D78="x","x",$C$2-'Indicator Date hidden'!D78)</f>
        <v>0</v>
      </c>
      <c r="D77" s="205">
        <f>IF('Indicator Date hidden'!E78="x","x",$D$2-'Indicator Date hidden'!E78)</f>
        <v>0</v>
      </c>
      <c r="E77" s="205">
        <f>IF('Indicator Date hidden'!F78="x","x",$E$2-'Indicator Date hidden'!F78)</f>
        <v>0</v>
      </c>
      <c r="F77" s="205">
        <f>IF('Indicator Date hidden'!G78="x","x",$F$2-'Indicator Date hidden'!G78)</f>
        <v>0</v>
      </c>
      <c r="G77" s="205">
        <f>IF('Indicator Date hidden'!H78="x","x",$G$2-'Indicator Date hidden'!H78)</f>
        <v>0</v>
      </c>
      <c r="H77" s="205">
        <f>IF('Indicator Date hidden'!I78="x","x",$H$2-'Indicator Date hidden'!I78)</f>
        <v>0</v>
      </c>
      <c r="I77" s="205">
        <f>IF('Indicator Date hidden'!J78="x","x",$I$2-'Indicator Date hidden'!J78)</f>
        <v>0</v>
      </c>
      <c r="J77" s="205">
        <f>IF('Indicator Date hidden'!K78="x","x",$J$2-'Indicator Date hidden'!K78)</f>
        <v>0</v>
      </c>
      <c r="K77" s="205">
        <f>IF('Indicator Date hidden'!L78="x","x",$K$2-'Indicator Date hidden'!L78)</f>
        <v>0</v>
      </c>
      <c r="L77" s="205">
        <f>IF('Indicator Date hidden'!M78="x","x",$L$2-'Indicator Date hidden'!M78)</f>
        <v>0</v>
      </c>
      <c r="M77" s="205">
        <f>IF('Indicator Date hidden'!N78="x","x",$M$2-'Indicator Date hidden'!N78)</f>
        <v>0</v>
      </c>
      <c r="N77" s="205">
        <f>IF('Indicator Date hidden'!O78="x","x",$N$2-'Indicator Date hidden'!O78)</f>
        <v>0</v>
      </c>
      <c r="O77" s="205">
        <f>IF('Indicator Date hidden'!P78="x","x",$O$2-'Indicator Date hidden'!P78)</f>
        <v>0</v>
      </c>
      <c r="P77" s="205">
        <f>IF('Indicator Date hidden'!Q78="x","x",$P$2-'Indicator Date hidden'!Q78)</f>
        <v>0</v>
      </c>
      <c r="Q77" s="205">
        <f>IF('Indicator Date hidden'!R78="x","x",$Q$2-'Indicator Date hidden'!R78)</f>
        <v>8</v>
      </c>
      <c r="R77" s="205">
        <f>IF('Indicator Date hidden'!S78="x","x",$R$2-'Indicator Date hidden'!S78)</f>
        <v>0</v>
      </c>
      <c r="S77" s="205">
        <f>IF('Indicator Date hidden'!T78="x","x",$S$2-'Indicator Date hidden'!T78)</f>
        <v>0</v>
      </c>
      <c r="T77" s="205">
        <f>IF('Indicator Date hidden'!U78="x","x",$T$2-'Indicator Date hidden'!U78)</f>
        <v>0</v>
      </c>
      <c r="U77" s="205">
        <f>IF('Indicator Date hidden'!V78="x","x",$U$2-'Indicator Date hidden'!V78)</f>
        <v>0</v>
      </c>
      <c r="V77" s="205">
        <f>IF('Indicator Date hidden'!W78="x","x",$V$2-'Indicator Date hidden'!W78)</f>
        <v>0</v>
      </c>
      <c r="W77" s="205">
        <f>IF('Indicator Date hidden'!X78="x","x",$W$2-'Indicator Date hidden'!X78)</f>
        <v>8</v>
      </c>
      <c r="X77" s="205">
        <f>IF('Indicator Date hidden'!Y78="x","x",$X$2-'Indicator Date hidden'!Y78)</f>
        <v>2</v>
      </c>
      <c r="Y77" s="205">
        <f>IF('Indicator Date hidden'!Z78="x","x",$Y$2-'Indicator Date hidden'!Z78)</f>
        <v>0</v>
      </c>
      <c r="Z77" s="205">
        <f>IF('Indicator Date hidden'!AA78="x","x",$Z$2-'Indicator Date hidden'!AA78)</f>
        <v>0</v>
      </c>
      <c r="AA77" s="205">
        <f>IF('Indicator Date hidden'!AB78="x","x",$AA$2-'Indicator Date hidden'!AB78)</f>
        <v>1</v>
      </c>
      <c r="AB77" s="205">
        <f>IF('Indicator Date hidden'!AC78="x","x",$AB$2-'Indicator Date hidden'!AC78)</f>
        <v>0</v>
      </c>
      <c r="AC77" s="205">
        <f>IF('Indicator Date hidden'!AD78="x","x",$AC$2-'Indicator Date hidden'!AD78)</f>
        <v>0</v>
      </c>
      <c r="AD77" s="205">
        <f>IF('Indicator Date hidden'!AE78="x","x",$AD$2-'Indicator Date hidden'!AE78)</f>
        <v>0</v>
      </c>
      <c r="AE77" s="205">
        <f>IF('Indicator Date hidden'!AF78="x","x",$AE$2-'Indicator Date hidden'!AF78)</f>
        <v>0</v>
      </c>
      <c r="AF77" s="205">
        <f>IF('Indicator Date hidden'!AG78="x","x",$AF$2-'Indicator Date hidden'!AG78)</f>
        <v>2</v>
      </c>
      <c r="AG77" s="205">
        <f>IF('Indicator Date hidden'!AH78="x","x",$AG$2-'Indicator Date hidden'!AH78)</f>
        <v>0</v>
      </c>
      <c r="AH77" s="205">
        <f>IF('Indicator Date hidden'!AI78="x","x",$AH$2-'Indicator Date hidden'!AI78)</f>
        <v>0</v>
      </c>
      <c r="AI77" s="205">
        <f>IF('Indicator Date hidden'!AJ78="x","x",$AI$2-'Indicator Date hidden'!AJ78)</f>
        <v>0</v>
      </c>
      <c r="AJ77" s="205">
        <f>IF('Indicator Date hidden'!AK78="x","x",$AJ$2-'Indicator Date hidden'!AK78)</f>
        <v>1</v>
      </c>
      <c r="AK77" s="205">
        <f>IF('Indicator Date hidden'!AL78="x","x",$AK$2-'Indicator Date hidden'!AL78)</f>
        <v>1</v>
      </c>
      <c r="AL77" s="205">
        <f>IF('Indicator Date hidden'!AM78="x","x",$AL$2-'Indicator Date hidden'!AM78)</f>
        <v>0</v>
      </c>
      <c r="AM77" s="205">
        <f>IF('Indicator Date hidden'!AN78="x","x",$AM$2-'Indicator Date hidden'!AN78)</f>
        <v>0</v>
      </c>
      <c r="AN77" s="205">
        <f>IF('Indicator Date hidden'!AO78="x","x",$AN$2-'Indicator Date hidden'!AO78)</f>
        <v>0</v>
      </c>
      <c r="AO77" s="205">
        <f>IF('Indicator Date hidden'!AP78="x","x",$AO$2-'Indicator Date hidden'!AP78)</f>
        <v>0</v>
      </c>
      <c r="AP77" s="205">
        <f>IF('Indicator Date hidden'!AQ78="x","x",$AP$2-'Indicator Date hidden'!AQ78)</f>
        <v>0</v>
      </c>
      <c r="AQ77" s="205">
        <f>IF('Indicator Date hidden'!AR78="x","x",$AQ$2-'Indicator Date hidden'!AR78)</f>
        <v>0</v>
      </c>
      <c r="AR77" s="205">
        <f>IF('Indicator Date hidden'!AS78="x","x",$AR$2-'Indicator Date hidden'!AS78)</f>
        <v>0</v>
      </c>
      <c r="AS77" s="205">
        <f>IF('Indicator Date hidden'!AT78="x","x",$AS$2-'Indicator Date hidden'!AT78)</f>
        <v>0</v>
      </c>
      <c r="AT77" s="205">
        <f>IF('Indicator Date hidden'!AU78="x","x",$AT$2-'Indicator Date hidden'!AU78)</f>
        <v>0</v>
      </c>
      <c r="AU77" s="205">
        <f>IF('Indicator Date hidden'!AV78="x","x",$AU$2-'Indicator Date hidden'!AV78)</f>
        <v>3</v>
      </c>
      <c r="AV77" s="205">
        <f>IF('Indicator Date hidden'!AW78="x","x",$AV$2-'Indicator Date hidden'!AW78)</f>
        <v>0</v>
      </c>
      <c r="AW77" s="205">
        <f>IF('Indicator Date hidden'!AX78="x","x",$AW$2-'Indicator Date hidden'!AX78)</f>
        <v>0</v>
      </c>
      <c r="AX77" s="205">
        <f>IF('Indicator Date hidden'!AY78="x","x",$AX$2-'Indicator Date hidden'!AY78)</f>
        <v>0</v>
      </c>
      <c r="AY77" s="205">
        <f>IF('Indicator Date hidden'!AZ78="x","x",$AY$2-'Indicator Date hidden'!AZ78)</f>
        <v>0</v>
      </c>
      <c r="AZ77" s="205">
        <f>IF('Indicator Date hidden'!BA78="x","x",$AZ$2-'Indicator Date hidden'!BA78)</f>
        <v>0</v>
      </c>
      <c r="BA77">
        <f t="shared" si="10"/>
        <v>26</v>
      </c>
      <c r="BB77" s="21">
        <f t="shared" si="11"/>
        <v>0.50980392156862742</v>
      </c>
      <c r="BC77">
        <f t="shared" si="12"/>
        <v>8</v>
      </c>
      <c r="BD77" s="21">
        <f t="shared" si="13"/>
        <v>1.6254417079264867</v>
      </c>
      <c r="BE77" s="274">
        <f t="shared" si="14"/>
        <v>0</v>
      </c>
    </row>
    <row r="78" spans="1:57" x14ac:dyDescent="0.25">
      <c r="A78" t="s">
        <v>7070</v>
      </c>
      <c r="B78" s="205">
        <f>IF('Indicator Date hidden'!C79="x","x",$B$2-'Indicator Date hidden'!C79)</f>
        <v>0</v>
      </c>
      <c r="C78" s="205">
        <f>IF('Indicator Date hidden'!D79="x","x",$C$2-'Indicator Date hidden'!D79)</f>
        <v>0</v>
      </c>
      <c r="D78" s="205">
        <f>IF('Indicator Date hidden'!E79="x","x",$D$2-'Indicator Date hidden'!E79)</f>
        <v>0</v>
      </c>
      <c r="E78" s="205">
        <f>IF('Indicator Date hidden'!F79="x","x",$E$2-'Indicator Date hidden'!F79)</f>
        <v>0</v>
      </c>
      <c r="F78" s="205">
        <f>IF('Indicator Date hidden'!G79="x","x",$F$2-'Indicator Date hidden'!G79)</f>
        <v>0</v>
      </c>
      <c r="G78" s="205">
        <f>IF('Indicator Date hidden'!H79="x","x",$G$2-'Indicator Date hidden'!H79)</f>
        <v>0</v>
      </c>
      <c r="H78" s="205">
        <f>IF('Indicator Date hidden'!I79="x","x",$H$2-'Indicator Date hidden'!I79)</f>
        <v>0</v>
      </c>
      <c r="I78" s="205">
        <f>IF('Indicator Date hidden'!J79="x","x",$I$2-'Indicator Date hidden'!J79)</f>
        <v>0</v>
      </c>
      <c r="J78" s="205">
        <f>IF('Indicator Date hidden'!K79="x","x",$J$2-'Indicator Date hidden'!K79)</f>
        <v>0</v>
      </c>
      <c r="K78" s="205">
        <f>IF('Indicator Date hidden'!L79="x","x",$K$2-'Indicator Date hidden'!L79)</f>
        <v>0</v>
      </c>
      <c r="L78" s="205">
        <f>IF('Indicator Date hidden'!M79="x","x",$L$2-'Indicator Date hidden'!M79)</f>
        <v>0</v>
      </c>
      <c r="M78" s="205">
        <f>IF('Indicator Date hidden'!N79="x","x",$M$2-'Indicator Date hidden'!N79)</f>
        <v>0</v>
      </c>
      <c r="N78" s="205">
        <f>IF('Indicator Date hidden'!O79="x","x",$N$2-'Indicator Date hidden'!O79)</f>
        <v>0</v>
      </c>
      <c r="O78" s="205">
        <f>IF('Indicator Date hidden'!P79="x","x",$O$2-'Indicator Date hidden'!P79)</f>
        <v>0</v>
      </c>
      <c r="P78" s="205">
        <f>IF('Indicator Date hidden'!Q79="x","x",$P$2-'Indicator Date hidden'!Q79)</f>
        <v>0</v>
      </c>
      <c r="Q78" s="205">
        <f>IF('Indicator Date hidden'!R79="x","x",$Q$2-'Indicator Date hidden'!R79)</f>
        <v>2</v>
      </c>
      <c r="R78" s="205">
        <f>IF('Indicator Date hidden'!S79="x","x",$R$2-'Indicator Date hidden'!S79)</f>
        <v>0</v>
      </c>
      <c r="S78" s="205">
        <f>IF('Indicator Date hidden'!T79="x","x",$S$2-'Indicator Date hidden'!T79)</f>
        <v>0</v>
      </c>
      <c r="T78" s="205">
        <f>IF('Indicator Date hidden'!U79="x","x",$T$2-'Indicator Date hidden'!U79)</f>
        <v>0</v>
      </c>
      <c r="U78" s="205">
        <f>IF('Indicator Date hidden'!V79="x","x",$U$2-'Indicator Date hidden'!V79)</f>
        <v>0</v>
      </c>
      <c r="V78" s="205">
        <f>IF('Indicator Date hidden'!W79="x","x",$V$2-'Indicator Date hidden'!W79)</f>
        <v>0</v>
      </c>
      <c r="W78" s="205">
        <f>IF('Indicator Date hidden'!X79="x","x",$W$2-'Indicator Date hidden'!X79)</f>
        <v>1</v>
      </c>
      <c r="X78" s="205">
        <f>IF('Indicator Date hidden'!Y79="x","x",$X$2-'Indicator Date hidden'!Y79)</f>
        <v>2</v>
      </c>
      <c r="Y78" s="205">
        <f>IF('Indicator Date hidden'!Z79="x","x",$Y$2-'Indicator Date hidden'!Z79)</f>
        <v>0</v>
      </c>
      <c r="Z78" s="205">
        <f>IF('Indicator Date hidden'!AA79="x","x",$Z$2-'Indicator Date hidden'!AA79)</f>
        <v>0</v>
      </c>
      <c r="AA78" s="205">
        <f>IF('Indicator Date hidden'!AB79="x","x",$AA$2-'Indicator Date hidden'!AB79)</f>
        <v>0</v>
      </c>
      <c r="AB78" s="205">
        <f>IF('Indicator Date hidden'!AC79="x","x",$AB$2-'Indicator Date hidden'!AC79)</f>
        <v>0</v>
      </c>
      <c r="AC78" s="205">
        <f>IF('Indicator Date hidden'!AD79="x","x",$AC$2-'Indicator Date hidden'!AD79)</f>
        <v>0</v>
      </c>
      <c r="AD78" s="205">
        <f>IF('Indicator Date hidden'!AE79="x","x",$AD$2-'Indicator Date hidden'!AE79)</f>
        <v>0</v>
      </c>
      <c r="AE78" s="205">
        <f>IF('Indicator Date hidden'!AF79="x","x",$AE$2-'Indicator Date hidden'!AF79)</f>
        <v>0</v>
      </c>
      <c r="AF78" s="205">
        <f>IF('Indicator Date hidden'!AG79="x","x",$AF$2-'Indicator Date hidden'!AG79)</f>
        <v>2</v>
      </c>
      <c r="AG78" s="205">
        <f>IF('Indicator Date hidden'!AH79="x","x",$AG$2-'Indicator Date hidden'!AH79)</f>
        <v>0</v>
      </c>
      <c r="AH78" s="205">
        <f>IF('Indicator Date hidden'!AI79="x","x",$AH$2-'Indicator Date hidden'!AI79)</f>
        <v>0</v>
      </c>
      <c r="AI78" s="205">
        <f>IF('Indicator Date hidden'!AJ79="x","x",$AI$2-'Indicator Date hidden'!AJ79)</f>
        <v>0</v>
      </c>
      <c r="AJ78" s="205">
        <f>IF('Indicator Date hidden'!AK79="x","x",$AJ$2-'Indicator Date hidden'!AK79)</f>
        <v>1</v>
      </c>
      <c r="AK78" s="205">
        <f>IF('Indicator Date hidden'!AL79="x","x",$AK$2-'Indicator Date hidden'!AL79)</f>
        <v>1</v>
      </c>
      <c r="AL78" s="205">
        <f>IF('Indicator Date hidden'!AM79="x","x",$AL$2-'Indicator Date hidden'!AM79)</f>
        <v>0</v>
      </c>
      <c r="AM78" s="205">
        <f>IF('Indicator Date hidden'!AN79="x","x",$AM$2-'Indicator Date hidden'!AN79)</f>
        <v>0</v>
      </c>
      <c r="AN78" s="205">
        <f>IF('Indicator Date hidden'!AO79="x","x",$AN$2-'Indicator Date hidden'!AO79)</f>
        <v>0</v>
      </c>
      <c r="AO78" s="205">
        <f>IF('Indicator Date hidden'!AP79="x","x",$AO$2-'Indicator Date hidden'!AP79)</f>
        <v>0</v>
      </c>
      <c r="AP78" s="205">
        <f>IF('Indicator Date hidden'!AQ79="x","x",$AP$2-'Indicator Date hidden'!AQ79)</f>
        <v>0</v>
      </c>
      <c r="AQ78" s="205">
        <f>IF('Indicator Date hidden'!AR79="x","x",$AQ$2-'Indicator Date hidden'!AR79)</f>
        <v>0</v>
      </c>
      <c r="AR78" s="205">
        <f>IF('Indicator Date hidden'!AS79="x","x",$AR$2-'Indicator Date hidden'!AS79)</f>
        <v>0</v>
      </c>
      <c r="AS78" s="205">
        <f>IF('Indicator Date hidden'!AT79="x","x",$AS$2-'Indicator Date hidden'!AT79)</f>
        <v>0</v>
      </c>
      <c r="AT78" s="205">
        <f>IF('Indicator Date hidden'!AU79="x","x",$AT$2-'Indicator Date hidden'!AU79)</f>
        <v>0</v>
      </c>
      <c r="AU78" s="205">
        <f>IF('Indicator Date hidden'!AV79="x","x",$AU$2-'Indicator Date hidden'!AV79)</f>
        <v>3</v>
      </c>
      <c r="AV78" s="205">
        <f>IF('Indicator Date hidden'!AW79="x","x",$AV$2-'Indicator Date hidden'!AW79)</f>
        <v>0</v>
      </c>
      <c r="AW78" s="205">
        <f>IF('Indicator Date hidden'!AX79="x","x",$AW$2-'Indicator Date hidden'!AX79)</f>
        <v>0</v>
      </c>
      <c r="AX78" s="205">
        <f>IF('Indicator Date hidden'!AY79="x","x",$AX$2-'Indicator Date hidden'!AY79)</f>
        <v>0</v>
      </c>
      <c r="AY78" s="205">
        <f>IF('Indicator Date hidden'!AZ79="x","x",$AY$2-'Indicator Date hidden'!AZ79)</f>
        <v>0</v>
      </c>
      <c r="AZ78" s="205">
        <f>IF('Indicator Date hidden'!BA79="x","x",$AZ$2-'Indicator Date hidden'!BA79)</f>
        <v>0</v>
      </c>
      <c r="BA78">
        <f t="shared" si="10"/>
        <v>12</v>
      </c>
      <c r="BB78" s="21">
        <f t="shared" si="11"/>
        <v>0.23529411764705882</v>
      </c>
      <c r="BC78">
        <f t="shared" si="12"/>
        <v>7</v>
      </c>
      <c r="BD78" s="21">
        <f t="shared" si="13"/>
        <v>0.64437947941784246</v>
      </c>
      <c r="BE78" s="274">
        <f t="shared" si="14"/>
        <v>0</v>
      </c>
    </row>
    <row r="79" spans="1:57" x14ac:dyDescent="0.25">
      <c r="A79" t="s">
        <v>7074</v>
      </c>
      <c r="B79" s="205">
        <f>IF('Indicator Date hidden'!C80="x","x",$B$2-'Indicator Date hidden'!C80)</f>
        <v>0</v>
      </c>
      <c r="C79" s="205">
        <f>IF('Indicator Date hidden'!D80="x","x",$C$2-'Indicator Date hidden'!D80)</f>
        <v>0</v>
      </c>
      <c r="D79" s="205">
        <f>IF('Indicator Date hidden'!E80="x","x",$D$2-'Indicator Date hidden'!E80)</f>
        <v>0</v>
      </c>
      <c r="E79" s="205">
        <f>IF('Indicator Date hidden'!F80="x","x",$E$2-'Indicator Date hidden'!F80)</f>
        <v>0</v>
      </c>
      <c r="F79" s="205">
        <f>IF('Indicator Date hidden'!G80="x","x",$F$2-'Indicator Date hidden'!G80)</f>
        <v>0</v>
      </c>
      <c r="G79" s="205">
        <f>IF('Indicator Date hidden'!H80="x","x",$G$2-'Indicator Date hidden'!H80)</f>
        <v>0</v>
      </c>
      <c r="H79" s="205">
        <f>IF('Indicator Date hidden'!I80="x","x",$H$2-'Indicator Date hidden'!I80)</f>
        <v>0</v>
      </c>
      <c r="I79" s="205">
        <f>IF('Indicator Date hidden'!J80="x","x",$I$2-'Indicator Date hidden'!J80)</f>
        <v>0</v>
      </c>
      <c r="J79" s="205">
        <f>IF('Indicator Date hidden'!K80="x","x",$J$2-'Indicator Date hidden'!K80)</f>
        <v>0</v>
      </c>
      <c r="K79" s="205">
        <f>IF('Indicator Date hidden'!L80="x","x",$K$2-'Indicator Date hidden'!L80)</f>
        <v>0</v>
      </c>
      <c r="L79" s="205">
        <f>IF('Indicator Date hidden'!M80="x","x",$L$2-'Indicator Date hidden'!M80)</f>
        <v>0</v>
      </c>
      <c r="M79" s="205">
        <f>IF('Indicator Date hidden'!N80="x","x",$M$2-'Indicator Date hidden'!N80)</f>
        <v>0</v>
      </c>
      <c r="N79" s="205">
        <f>IF('Indicator Date hidden'!O80="x","x",$N$2-'Indicator Date hidden'!O80)</f>
        <v>0</v>
      </c>
      <c r="O79" s="205">
        <f>IF('Indicator Date hidden'!P80="x","x",$O$2-'Indicator Date hidden'!P80)</f>
        <v>0</v>
      </c>
      <c r="P79" s="205">
        <f>IF('Indicator Date hidden'!Q80="x","x",$P$2-'Indicator Date hidden'!Q80)</f>
        <v>0</v>
      </c>
      <c r="Q79" s="205" t="str">
        <f>IF('Indicator Date hidden'!R80="x","x",$Q$2-'Indicator Date hidden'!R80)</f>
        <v>x</v>
      </c>
      <c r="R79" s="205">
        <f>IF('Indicator Date hidden'!S80="x","x",$R$2-'Indicator Date hidden'!S80)</f>
        <v>0</v>
      </c>
      <c r="S79" s="205">
        <f>IF('Indicator Date hidden'!T80="x","x",$S$2-'Indicator Date hidden'!T80)</f>
        <v>0</v>
      </c>
      <c r="T79" s="205">
        <f>IF('Indicator Date hidden'!U80="x","x",$T$2-'Indicator Date hidden'!U80)</f>
        <v>0</v>
      </c>
      <c r="U79" s="205">
        <f>IF('Indicator Date hidden'!V80="x","x",$U$2-'Indicator Date hidden'!V80)</f>
        <v>0</v>
      </c>
      <c r="V79" s="205">
        <f>IF('Indicator Date hidden'!W80="x","x",$V$2-'Indicator Date hidden'!W80)</f>
        <v>0</v>
      </c>
      <c r="W79" s="205">
        <f>IF('Indicator Date hidden'!X80="x","x",$W$2-'Indicator Date hidden'!X80)</f>
        <v>10</v>
      </c>
      <c r="X79" s="205">
        <f>IF('Indicator Date hidden'!Y80="x","x",$X$2-'Indicator Date hidden'!Y80)</f>
        <v>4</v>
      </c>
      <c r="Y79" s="205">
        <f>IF('Indicator Date hidden'!Z80="x","x",$Y$2-'Indicator Date hidden'!Z80)</f>
        <v>0</v>
      </c>
      <c r="Z79" s="205">
        <f>IF('Indicator Date hidden'!AA80="x","x",$Z$2-'Indicator Date hidden'!AA80)</f>
        <v>0</v>
      </c>
      <c r="AA79" s="205">
        <f>IF('Indicator Date hidden'!AB80="x","x",$AA$2-'Indicator Date hidden'!AB80)</f>
        <v>0</v>
      </c>
      <c r="AB79" s="205">
        <f>IF('Indicator Date hidden'!AC80="x","x",$AB$2-'Indicator Date hidden'!AC80)</f>
        <v>0</v>
      </c>
      <c r="AC79" s="205">
        <f>IF('Indicator Date hidden'!AD80="x","x",$AC$2-'Indicator Date hidden'!AD80)</f>
        <v>0</v>
      </c>
      <c r="AD79" s="205">
        <f>IF('Indicator Date hidden'!AE80="x","x",$AD$2-'Indicator Date hidden'!AE80)</f>
        <v>0</v>
      </c>
      <c r="AE79" s="205">
        <f>IF('Indicator Date hidden'!AF80="x","x",$AE$2-'Indicator Date hidden'!AF80)</f>
        <v>0</v>
      </c>
      <c r="AF79" s="205">
        <f>IF('Indicator Date hidden'!AG80="x","x",$AF$2-'Indicator Date hidden'!AG80)</f>
        <v>0</v>
      </c>
      <c r="AG79" s="205">
        <f>IF('Indicator Date hidden'!AH80="x","x",$AG$2-'Indicator Date hidden'!AH80)</f>
        <v>0</v>
      </c>
      <c r="AH79" s="205">
        <f>IF('Indicator Date hidden'!AI80="x","x",$AH$2-'Indicator Date hidden'!AI80)</f>
        <v>0</v>
      </c>
      <c r="AI79" s="205">
        <f>IF('Indicator Date hidden'!AJ80="x","x",$AI$2-'Indicator Date hidden'!AJ80)</f>
        <v>0</v>
      </c>
      <c r="AJ79" s="205" t="str">
        <f>IF('Indicator Date hidden'!AK80="x","x",$AJ$2-'Indicator Date hidden'!AK80)</f>
        <v>x</v>
      </c>
      <c r="AK79" s="205">
        <f>IF('Indicator Date hidden'!AL80="x","x",$AK$2-'Indicator Date hidden'!AL80)</f>
        <v>1</v>
      </c>
      <c r="AL79" s="205">
        <f>IF('Indicator Date hidden'!AM80="x","x",$AL$2-'Indicator Date hidden'!AM80)</f>
        <v>0</v>
      </c>
      <c r="AM79" s="205">
        <f>IF('Indicator Date hidden'!AN80="x","x",$AM$2-'Indicator Date hidden'!AN80)</f>
        <v>0</v>
      </c>
      <c r="AN79" s="205">
        <f>IF('Indicator Date hidden'!AO80="x","x",$AN$2-'Indicator Date hidden'!AO80)</f>
        <v>0</v>
      </c>
      <c r="AO79" s="205">
        <f>IF('Indicator Date hidden'!AP80="x","x",$AO$2-'Indicator Date hidden'!AP80)</f>
        <v>0</v>
      </c>
      <c r="AP79" s="205">
        <f>IF('Indicator Date hidden'!AQ80="x","x",$AP$2-'Indicator Date hidden'!AQ80)</f>
        <v>0</v>
      </c>
      <c r="AQ79" s="205">
        <f>IF('Indicator Date hidden'!AR80="x","x",$AQ$2-'Indicator Date hidden'!AR80)</f>
        <v>4</v>
      </c>
      <c r="AR79" s="205">
        <f>IF('Indicator Date hidden'!AS80="x","x",$AR$2-'Indicator Date hidden'!AS80)</f>
        <v>0</v>
      </c>
      <c r="AS79" s="205">
        <f>IF('Indicator Date hidden'!AT80="x","x",$AS$2-'Indicator Date hidden'!AT80)</f>
        <v>0</v>
      </c>
      <c r="AT79" s="205">
        <f>IF('Indicator Date hidden'!AU80="x","x",$AT$2-'Indicator Date hidden'!AU80)</f>
        <v>0</v>
      </c>
      <c r="AU79" s="205">
        <f>IF('Indicator Date hidden'!AV80="x","x",$AU$2-'Indicator Date hidden'!AV80)</f>
        <v>2</v>
      </c>
      <c r="AV79" s="205">
        <f>IF('Indicator Date hidden'!AW80="x","x",$AV$2-'Indicator Date hidden'!AW80)</f>
        <v>0</v>
      </c>
      <c r="AW79" s="205">
        <f>IF('Indicator Date hidden'!AX80="x","x",$AW$2-'Indicator Date hidden'!AX80)</f>
        <v>0</v>
      </c>
      <c r="AX79" s="205">
        <f>IF('Indicator Date hidden'!AY80="x","x",$AX$2-'Indicator Date hidden'!AY80)</f>
        <v>0</v>
      </c>
      <c r="AY79" s="205">
        <f>IF('Indicator Date hidden'!AZ80="x","x",$AY$2-'Indicator Date hidden'!AZ80)</f>
        <v>0</v>
      </c>
      <c r="AZ79" s="205">
        <f>IF('Indicator Date hidden'!BA80="x","x",$AZ$2-'Indicator Date hidden'!BA80)</f>
        <v>0</v>
      </c>
      <c r="BA79">
        <f t="shared" si="10"/>
        <v>21</v>
      </c>
      <c r="BB79" s="21">
        <f t="shared" si="11"/>
        <v>0.42857142857142855</v>
      </c>
      <c r="BC79">
        <f t="shared" si="12"/>
        <v>5</v>
      </c>
      <c r="BD79" s="21">
        <f t="shared" si="13"/>
        <v>1.6162440712835371</v>
      </c>
      <c r="BE79" s="274">
        <f t="shared" si="14"/>
        <v>0</v>
      </c>
    </row>
    <row r="80" spans="1:57" x14ac:dyDescent="0.25">
      <c r="A80" t="s">
        <v>7075</v>
      </c>
      <c r="B80" s="205">
        <f>IF('Indicator Date hidden'!C81="x","x",$B$2-'Indicator Date hidden'!C81)</f>
        <v>0</v>
      </c>
      <c r="C80" s="205">
        <f>IF('Indicator Date hidden'!D81="x","x",$C$2-'Indicator Date hidden'!D81)</f>
        <v>0</v>
      </c>
      <c r="D80" s="205">
        <f>IF('Indicator Date hidden'!E81="x","x",$D$2-'Indicator Date hidden'!E81)</f>
        <v>0</v>
      </c>
      <c r="E80" s="205">
        <f>IF('Indicator Date hidden'!F81="x","x",$E$2-'Indicator Date hidden'!F81)</f>
        <v>0</v>
      </c>
      <c r="F80" s="205">
        <f>IF('Indicator Date hidden'!G81="x","x",$F$2-'Indicator Date hidden'!G81)</f>
        <v>0</v>
      </c>
      <c r="G80" s="205">
        <f>IF('Indicator Date hidden'!H81="x","x",$G$2-'Indicator Date hidden'!H81)</f>
        <v>0</v>
      </c>
      <c r="H80" s="205">
        <f>IF('Indicator Date hidden'!I81="x","x",$H$2-'Indicator Date hidden'!I81)</f>
        <v>0</v>
      </c>
      <c r="I80" s="205">
        <f>IF('Indicator Date hidden'!J81="x","x",$I$2-'Indicator Date hidden'!J81)</f>
        <v>0</v>
      </c>
      <c r="J80" s="205">
        <f>IF('Indicator Date hidden'!K81="x","x",$J$2-'Indicator Date hidden'!K81)</f>
        <v>0</v>
      </c>
      <c r="K80" s="205">
        <f>IF('Indicator Date hidden'!L81="x","x",$K$2-'Indicator Date hidden'!L81)</f>
        <v>0</v>
      </c>
      <c r="L80" s="205">
        <f>IF('Indicator Date hidden'!M81="x","x",$L$2-'Indicator Date hidden'!M81)</f>
        <v>0</v>
      </c>
      <c r="M80" s="205">
        <f>IF('Indicator Date hidden'!N81="x","x",$M$2-'Indicator Date hidden'!N81)</f>
        <v>0</v>
      </c>
      <c r="N80" s="205">
        <f>IF('Indicator Date hidden'!O81="x","x",$N$2-'Indicator Date hidden'!O81)</f>
        <v>0</v>
      </c>
      <c r="O80" s="205">
        <f>IF('Indicator Date hidden'!P81="x","x",$O$2-'Indicator Date hidden'!P81)</f>
        <v>0</v>
      </c>
      <c r="P80" s="205">
        <f>IF('Indicator Date hidden'!Q81="x","x",$P$2-'Indicator Date hidden'!Q81)</f>
        <v>0</v>
      </c>
      <c r="Q80" s="205">
        <f>IF('Indicator Date hidden'!R81="x","x",$Q$2-'Indicator Date hidden'!R81)</f>
        <v>3</v>
      </c>
      <c r="R80" s="205">
        <f>IF('Indicator Date hidden'!S81="x","x",$R$2-'Indicator Date hidden'!S81)</f>
        <v>0</v>
      </c>
      <c r="S80" s="205">
        <f>IF('Indicator Date hidden'!T81="x","x",$S$2-'Indicator Date hidden'!T81)</f>
        <v>0</v>
      </c>
      <c r="T80" s="205">
        <f>IF('Indicator Date hidden'!U81="x","x",$T$2-'Indicator Date hidden'!U81)</f>
        <v>0</v>
      </c>
      <c r="U80" s="205">
        <f>IF('Indicator Date hidden'!V81="x","x",$U$2-'Indicator Date hidden'!V81)</f>
        <v>0</v>
      </c>
      <c r="V80" s="205">
        <f>IF('Indicator Date hidden'!W81="x","x",$V$2-'Indicator Date hidden'!W81)</f>
        <v>0</v>
      </c>
      <c r="W80" s="205">
        <f>IF('Indicator Date hidden'!X81="x","x",$W$2-'Indicator Date hidden'!X81)</f>
        <v>3</v>
      </c>
      <c r="X80" s="205">
        <f>IF('Indicator Date hidden'!Y81="x","x",$X$2-'Indicator Date hidden'!Y81)</f>
        <v>4</v>
      </c>
      <c r="Y80" s="205">
        <f>IF('Indicator Date hidden'!Z81="x","x",$Y$2-'Indicator Date hidden'!Z81)</f>
        <v>0</v>
      </c>
      <c r="Z80" s="205">
        <f>IF('Indicator Date hidden'!AA81="x","x",$Z$2-'Indicator Date hidden'!AA81)</f>
        <v>0</v>
      </c>
      <c r="AA80" s="205" t="str">
        <f>IF('Indicator Date hidden'!AB81="x","x",$AA$2-'Indicator Date hidden'!AB81)</f>
        <v>x</v>
      </c>
      <c r="AB80" s="205">
        <f>IF('Indicator Date hidden'!AC81="x","x",$AB$2-'Indicator Date hidden'!AC81)</f>
        <v>0</v>
      </c>
      <c r="AC80" s="205">
        <f>IF('Indicator Date hidden'!AD81="x","x",$AC$2-'Indicator Date hidden'!AD81)</f>
        <v>0</v>
      </c>
      <c r="AD80" s="205" t="str">
        <f>IF('Indicator Date hidden'!AE81="x","x",$AD$2-'Indicator Date hidden'!AE81)</f>
        <v>x</v>
      </c>
      <c r="AE80" s="205">
        <f>IF('Indicator Date hidden'!AF81="x","x",$AE$2-'Indicator Date hidden'!AF81)</f>
        <v>0</v>
      </c>
      <c r="AF80" s="205">
        <f>IF('Indicator Date hidden'!AG81="x","x",$AF$2-'Indicator Date hidden'!AG81)</f>
        <v>1</v>
      </c>
      <c r="AG80" s="205">
        <f>IF('Indicator Date hidden'!AH81="x","x",$AG$2-'Indicator Date hidden'!AH81)</f>
        <v>0</v>
      </c>
      <c r="AH80" s="205">
        <f>IF('Indicator Date hidden'!AI81="x","x",$AH$2-'Indicator Date hidden'!AI81)</f>
        <v>0</v>
      </c>
      <c r="AI80" s="205">
        <f>IF('Indicator Date hidden'!AJ81="x","x",$AI$2-'Indicator Date hidden'!AJ81)</f>
        <v>0</v>
      </c>
      <c r="AJ80" s="205">
        <f>IF('Indicator Date hidden'!AK81="x","x",$AJ$2-'Indicator Date hidden'!AK81)</f>
        <v>0</v>
      </c>
      <c r="AK80" s="205">
        <f>IF('Indicator Date hidden'!AL81="x","x",$AK$2-'Indicator Date hidden'!AL81)</f>
        <v>0</v>
      </c>
      <c r="AL80" s="205">
        <f>IF('Indicator Date hidden'!AM81="x","x",$AL$2-'Indicator Date hidden'!AM81)</f>
        <v>0</v>
      </c>
      <c r="AM80" s="205">
        <f>IF('Indicator Date hidden'!AN81="x","x",$AM$2-'Indicator Date hidden'!AN81)</f>
        <v>0</v>
      </c>
      <c r="AN80" s="205">
        <f>IF('Indicator Date hidden'!AO81="x","x",$AN$2-'Indicator Date hidden'!AO81)</f>
        <v>0</v>
      </c>
      <c r="AO80" s="205">
        <f>IF('Indicator Date hidden'!AP81="x","x",$AO$2-'Indicator Date hidden'!AP81)</f>
        <v>0</v>
      </c>
      <c r="AP80" s="205">
        <f>IF('Indicator Date hidden'!AQ81="x","x",$AP$2-'Indicator Date hidden'!AQ81)</f>
        <v>0</v>
      </c>
      <c r="AQ80" s="205">
        <f>IF('Indicator Date hidden'!AR81="x","x",$AQ$2-'Indicator Date hidden'!AR81)</f>
        <v>0</v>
      </c>
      <c r="AR80" s="205">
        <f>IF('Indicator Date hidden'!AS81="x","x",$AR$2-'Indicator Date hidden'!AS81)</f>
        <v>0</v>
      </c>
      <c r="AS80" s="205">
        <f>IF('Indicator Date hidden'!AT81="x","x",$AS$2-'Indicator Date hidden'!AT81)</f>
        <v>0</v>
      </c>
      <c r="AT80" s="205">
        <f>IF('Indicator Date hidden'!AU81="x","x",$AT$2-'Indicator Date hidden'!AU81)</f>
        <v>0</v>
      </c>
      <c r="AU80" s="205">
        <f>IF('Indicator Date hidden'!AV81="x","x",$AU$2-'Indicator Date hidden'!AV81)</f>
        <v>1</v>
      </c>
      <c r="AV80" s="205">
        <f>IF('Indicator Date hidden'!AW81="x","x",$AV$2-'Indicator Date hidden'!AW81)</f>
        <v>0</v>
      </c>
      <c r="AW80" s="205">
        <f>IF('Indicator Date hidden'!AX81="x","x",$AW$2-'Indicator Date hidden'!AX81)</f>
        <v>0</v>
      </c>
      <c r="AX80" s="205">
        <f>IF('Indicator Date hidden'!AY81="x","x",$AX$2-'Indicator Date hidden'!AY81)</f>
        <v>0</v>
      </c>
      <c r="AY80" s="205">
        <f>IF('Indicator Date hidden'!AZ81="x","x",$AY$2-'Indicator Date hidden'!AZ81)</f>
        <v>0</v>
      </c>
      <c r="AZ80" s="205">
        <f>IF('Indicator Date hidden'!BA81="x","x",$AZ$2-'Indicator Date hidden'!BA81)</f>
        <v>0</v>
      </c>
      <c r="BA80">
        <f t="shared" si="10"/>
        <v>12</v>
      </c>
      <c r="BB80" s="21">
        <f t="shared" si="11"/>
        <v>0.24489795918367346</v>
      </c>
      <c r="BC80">
        <f t="shared" si="12"/>
        <v>5</v>
      </c>
      <c r="BD80" s="21">
        <f t="shared" si="13"/>
        <v>0.82141272642849417</v>
      </c>
      <c r="BE80" s="274">
        <f t="shared" si="14"/>
        <v>0</v>
      </c>
    </row>
    <row r="81" spans="1:57" x14ac:dyDescent="0.25">
      <c r="A81" t="s">
        <v>7073</v>
      </c>
      <c r="B81" s="205">
        <f>IF('Indicator Date hidden'!C82="x","x",$B$2-'Indicator Date hidden'!C82)</f>
        <v>0</v>
      </c>
      <c r="C81" s="205">
        <f>IF('Indicator Date hidden'!D82="x","x",$C$2-'Indicator Date hidden'!D82)</f>
        <v>0</v>
      </c>
      <c r="D81" s="205">
        <f>IF('Indicator Date hidden'!E82="x","x",$D$2-'Indicator Date hidden'!E82)</f>
        <v>0</v>
      </c>
      <c r="E81" s="205">
        <f>IF('Indicator Date hidden'!F82="x","x",$E$2-'Indicator Date hidden'!F82)</f>
        <v>0</v>
      </c>
      <c r="F81" s="205">
        <f>IF('Indicator Date hidden'!G82="x","x",$F$2-'Indicator Date hidden'!G82)</f>
        <v>0</v>
      </c>
      <c r="G81" s="205">
        <f>IF('Indicator Date hidden'!H82="x","x",$G$2-'Indicator Date hidden'!H82)</f>
        <v>0</v>
      </c>
      <c r="H81" s="205">
        <f>IF('Indicator Date hidden'!I82="x","x",$H$2-'Indicator Date hidden'!I82)</f>
        <v>0</v>
      </c>
      <c r="I81" s="205">
        <f>IF('Indicator Date hidden'!J82="x","x",$I$2-'Indicator Date hidden'!J82)</f>
        <v>0</v>
      </c>
      <c r="J81" s="205">
        <f>IF('Indicator Date hidden'!K82="x","x",$J$2-'Indicator Date hidden'!K82)</f>
        <v>0</v>
      </c>
      <c r="K81" s="205">
        <f>IF('Indicator Date hidden'!L82="x","x",$K$2-'Indicator Date hidden'!L82)</f>
        <v>0</v>
      </c>
      <c r="L81" s="205">
        <f>IF('Indicator Date hidden'!M82="x","x",$L$2-'Indicator Date hidden'!M82)</f>
        <v>0</v>
      </c>
      <c r="M81" s="205">
        <f>IF('Indicator Date hidden'!N82="x","x",$M$2-'Indicator Date hidden'!N82)</f>
        <v>0</v>
      </c>
      <c r="N81" s="205">
        <f>IF('Indicator Date hidden'!O82="x","x",$N$2-'Indicator Date hidden'!O82)</f>
        <v>0</v>
      </c>
      <c r="O81" s="205">
        <f>IF('Indicator Date hidden'!P82="x","x",$O$2-'Indicator Date hidden'!P82)</f>
        <v>0</v>
      </c>
      <c r="P81" s="205">
        <f>IF('Indicator Date hidden'!Q82="x","x",$P$2-'Indicator Date hidden'!Q82)</f>
        <v>0</v>
      </c>
      <c r="Q81" s="205" t="str">
        <f>IF('Indicator Date hidden'!R82="x","x",$Q$2-'Indicator Date hidden'!R82)</f>
        <v>x</v>
      </c>
      <c r="R81" s="205">
        <f>IF('Indicator Date hidden'!S82="x","x",$R$2-'Indicator Date hidden'!S82)</f>
        <v>0</v>
      </c>
      <c r="S81" s="205">
        <f>IF('Indicator Date hidden'!T82="x","x",$S$2-'Indicator Date hidden'!T82)</f>
        <v>0</v>
      </c>
      <c r="T81" s="205">
        <f>IF('Indicator Date hidden'!U82="x","x",$T$2-'Indicator Date hidden'!U82)</f>
        <v>0</v>
      </c>
      <c r="U81" s="205" t="str">
        <f>IF('Indicator Date hidden'!V82="x","x",$U$2-'Indicator Date hidden'!V82)</f>
        <v>x</v>
      </c>
      <c r="V81" s="205">
        <f>IF('Indicator Date hidden'!W82="x","x",$V$2-'Indicator Date hidden'!W82)</f>
        <v>0</v>
      </c>
      <c r="W81" s="205" t="str">
        <f>IF('Indicator Date hidden'!X82="x","x",$W$2-'Indicator Date hidden'!X82)</f>
        <v>x</v>
      </c>
      <c r="X81" s="205">
        <f>IF('Indicator Date hidden'!Y82="x","x",$X$2-'Indicator Date hidden'!Y82)</f>
        <v>1</v>
      </c>
      <c r="Y81" s="205">
        <f>IF('Indicator Date hidden'!Z82="x","x",$Y$2-'Indicator Date hidden'!Z82)</f>
        <v>0</v>
      </c>
      <c r="Z81" s="205">
        <f>IF('Indicator Date hidden'!AA82="x","x",$Z$2-'Indicator Date hidden'!AA82)</f>
        <v>0</v>
      </c>
      <c r="AA81" s="205">
        <f>IF('Indicator Date hidden'!AB82="x","x",$AA$2-'Indicator Date hidden'!AB82)</f>
        <v>0</v>
      </c>
      <c r="AB81" s="205">
        <f>IF('Indicator Date hidden'!AC82="x","x",$AB$2-'Indicator Date hidden'!AC82)</f>
        <v>0</v>
      </c>
      <c r="AC81" s="205">
        <f>IF('Indicator Date hidden'!AD82="x","x",$AC$2-'Indicator Date hidden'!AD82)</f>
        <v>0</v>
      </c>
      <c r="AD81" s="205" t="str">
        <f>IF('Indicator Date hidden'!AE82="x","x",$AD$2-'Indicator Date hidden'!AE82)</f>
        <v>x</v>
      </c>
      <c r="AE81" s="205">
        <f>IF('Indicator Date hidden'!AF82="x","x",$AE$2-'Indicator Date hidden'!AF82)</f>
        <v>0</v>
      </c>
      <c r="AF81" s="205">
        <f>IF('Indicator Date hidden'!AG82="x","x",$AF$2-'Indicator Date hidden'!AG82)</f>
        <v>1</v>
      </c>
      <c r="AG81" s="205">
        <f>IF('Indicator Date hidden'!AH82="x","x",$AG$2-'Indicator Date hidden'!AH82)</f>
        <v>0</v>
      </c>
      <c r="AH81" s="205">
        <f>IF('Indicator Date hidden'!AI82="x","x",$AH$2-'Indicator Date hidden'!AI82)</f>
        <v>0</v>
      </c>
      <c r="AI81" s="205">
        <f>IF('Indicator Date hidden'!AJ82="x","x",$AI$2-'Indicator Date hidden'!AJ82)</f>
        <v>0</v>
      </c>
      <c r="AJ81" s="205" t="str">
        <f>IF('Indicator Date hidden'!AK82="x","x",$AJ$2-'Indicator Date hidden'!AK82)</f>
        <v>x</v>
      </c>
      <c r="AK81" s="205">
        <f>IF('Indicator Date hidden'!AL82="x","x",$AK$2-'Indicator Date hidden'!AL82)</f>
        <v>1</v>
      </c>
      <c r="AL81" s="205">
        <f>IF('Indicator Date hidden'!AM82="x","x",$AL$2-'Indicator Date hidden'!AM82)</f>
        <v>0</v>
      </c>
      <c r="AM81" s="205">
        <f>IF('Indicator Date hidden'!AN82="x","x",$AM$2-'Indicator Date hidden'!AN82)</f>
        <v>0</v>
      </c>
      <c r="AN81" s="205">
        <f>IF('Indicator Date hidden'!AO82="x","x",$AN$2-'Indicator Date hidden'!AO82)</f>
        <v>0</v>
      </c>
      <c r="AO81" s="205">
        <f>IF('Indicator Date hidden'!AP82="x","x",$AO$2-'Indicator Date hidden'!AP82)</f>
        <v>0</v>
      </c>
      <c r="AP81" s="205">
        <f>IF('Indicator Date hidden'!AQ82="x","x",$AP$2-'Indicator Date hidden'!AQ82)</f>
        <v>0</v>
      </c>
      <c r="AQ81" s="205" t="str">
        <f>IF('Indicator Date hidden'!AR82="x","x",$AQ$2-'Indicator Date hidden'!AR82)</f>
        <v>x</v>
      </c>
      <c r="AR81" s="205">
        <f>IF('Indicator Date hidden'!AS82="x","x",$AR$2-'Indicator Date hidden'!AS82)</f>
        <v>0</v>
      </c>
      <c r="AS81" s="205">
        <f>IF('Indicator Date hidden'!AT82="x","x",$AS$2-'Indicator Date hidden'!AT82)</f>
        <v>0</v>
      </c>
      <c r="AT81" s="205">
        <f>IF('Indicator Date hidden'!AU82="x","x",$AT$2-'Indicator Date hidden'!AU82)</f>
        <v>0</v>
      </c>
      <c r="AU81" s="205" t="str">
        <f>IF('Indicator Date hidden'!AV82="x","x",$AU$2-'Indicator Date hidden'!AV82)</f>
        <v>x</v>
      </c>
      <c r="AV81" s="205">
        <f>IF('Indicator Date hidden'!AW82="x","x",$AV$2-'Indicator Date hidden'!AW82)</f>
        <v>0</v>
      </c>
      <c r="AW81" s="205">
        <f>IF('Indicator Date hidden'!AX82="x","x",$AW$2-'Indicator Date hidden'!AX82)</f>
        <v>0</v>
      </c>
      <c r="AX81" s="205">
        <f>IF('Indicator Date hidden'!AY82="x","x",$AX$2-'Indicator Date hidden'!AY82)</f>
        <v>0</v>
      </c>
      <c r="AY81" s="205">
        <f>IF('Indicator Date hidden'!AZ82="x","x",$AY$2-'Indicator Date hidden'!AZ82)</f>
        <v>0</v>
      </c>
      <c r="AZ81" s="205">
        <f>IF('Indicator Date hidden'!BA82="x","x",$AZ$2-'Indicator Date hidden'!BA82)</f>
        <v>0</v>
      </c>
      <c r="BA81">
        <f t="shared" si="10"/>
        <v>3</v>
      </c>
      <c r="BB81" s="21">
        <f t="shared" si="11"/>
        <v>6.8181818181818177E-2</v>
      </c>
      <c r="BC81">
        <f t="shared" si="12"/>
        <v>3</v>
      </c>
      <c r="BD81" s="21">
        <f t="shared" si="13"/>
        <v>0.25205764787294127</v>
      </c>
      <c r="BE81" s="274">
        <f t="shared" si="14"/>
        <v>0</v>
      </c>
    </row>
    <row r="82" spans="1:57" x14ac:dyDescent="0.25">
      <c r="A82" t="s">
        <v>7079</v>
      </c>
      <c r="B82" s="205">
        <f>IF('Indicator Date hidden'!C83="x","x",$B$2-'Indicator Date hidden'!C83)</f>
        <v>0</v>
      </c>
      <c r="C82" s="205">
        <f>IF('Indicator Date hidden'!D83="x","x",$C$2-'Indicator Date hidden'!D83)</f>
        <v>0</v>
      </c>
      <c r="D82" s="205">
        <f>IF('Indicator Date hidden'!E83="x","x",$D$2-'Indicator Date hidden'!E83)</f>
        <v>0</v>
      </c>
      <c r="E82" s="205">
        <f>IF('Indicator Date hidden'!F83="x","x",$E$2-'Indicator Date hidden'!F83)</f>
        <v>0</v>
      </c>
      <c r="F82" s="205">
        <f>IF('Indicator Date hidden'!G83="x","x",$F$2-'Indicator Date hidden'!G83)</f>
        <v>0</v>
      </c>
      <c r="G82" s="205">
        <f>IF('Indicator Date hidden'!H83="x","x",$G$2-'Indicator Date hidden'!H83)</f>
        <v>0</v>
      </c>
      <c r="H82" s="205">
        <f>IF('Indicator Date hidden'!I83="x","x",$H$2-'Indicator Date hidden'!I83)</f>
        <v>0</v>
      </c>
      <c r="I82" s="205">
        <f>IF('Indicator Date hidden'!J83="x","x",$I$2-'Indicator Date hidden'!J83)</f>
        <v>0</v>
      </c>
      <c r="J82" s="205">
        <f>IF('Indicator Date hidden'!K83="x","x",$J$2-'Indicator Date hidden'!K83)</f>
        <v>0</v>
      </c>
      <c r="K82" s="205">
        <f>IF('Indicator Date hidden'!L83="x","x",$K$2-'Indicator Date hidden'!L83)</f>
        <v>0</v>
      </c>
      <c r="L82" s="205">
        <f>IF('Indicator Date hidden'!M83="x","x",$L$2-'Indicator Date hidden'!M83)</f>
        <v>0</v>
      </c>
      <c r="M82" s="205">
        <f>IF('Indicator Date hidden'!N83="x","x",$M$2-'Indicator Date hidden'!N83)</f>
        <v>0</v>
      </c>
      <c r="N82" s="205">
        <f>IF('Indicator Date hidden'!O83="x","x",$N$2-'Indicator Date hidden'!O83)</f>
        <v>0</v>
      </c>
      <c r="O82" s="205">
        <f>IF('Indicator Date hidden'!P83="x","x",$O$2-'Indicator Date hidden'!P83)</f>
        <v>0</v>
      </c>
      <c r="P82" s="205">
        <f>IF('Indicator Date hidden'!Q83="x","x",$P$2-'Indicator Date hidden'!Q83)</f>
        <v>0</v>
      </c>
      <c r="Q82" s="205" t="str">
        <f>IF('Indicator Date hidden'!R83="x","x",$Q$2-'Indicator Date hidden'!R83)</f>
        <v>x</v>
      </c>
      <c r="R82" s="205">
        <f>IF('Indicator Date hidden'!S83="x","x",$R$2-'Indicator Date hidden'!S83)</f>
        <v>0</v>
      </c>
      <c r="S82" s="205">
        <f>IF('Indicator Date hidden'!T83="x","x",$S$2-'Indicator Date hidden'!T83)</f>
        <v>0</v>
      </c>
      <c r="T82" s="205">
        <f>IF('Indicator Date hidden'!U83="x","x",$T$2-'Indicator Date hidden'!U83)</f>
        <v>0</v>
      </c>
      <c r="U82" s="205" t="str">
        <f>IF('Indicator Date hidden'!V83="x","x",$U$2-'Indicator Date hidden'!V83)</f>
        <v>x</v>
      </c>
      <c r="V82" s="205">
        <f>IF('Indicator Date hidden'!W83="x","x",$V$2-'Indicator Date hidden'!W83)</f>
        <v>0</v>
      </c>
      <c r="W82" s="205" t="str">
        <f>IF('Indicator Date hidden'!X83="x","x",$W$2-'Indicator Date hidden'!X83)</f>
        <v>x</v>
      </c>
      <c r="X82" s="205">
        <f>IF('Indicator Date hidden'!Y83="x","x",$X$2-'Indicator Date hidden'!Y83)</f>
        <v>2</v>
      </c>
      <c r="Y82" s="205">
        <f>IF('Indicator Date hidden'!Z83="x","x",$Y$2-'Indicator Date hidden'!Z83)</f>
        <v>0</v>
      </c>
      <c r="Z82" s="205">
        <f>IF('Indicator Date hidden'!AA83="x","x",$Z$2-'Indicator Date hidden'!AA83)</f>
        <v>0</v>
      </c>
      <c r="AA82" s="205" t="str">
        <f>IF('Indicator Date hidden'!AB83="x","x",$AA$2-'Indicator Date hidden'!AB83)</f>
        <v>x</v>
      </c>
      <c r="AB82" s="205">
        <f>IF('Indicator Date hidden'!AC83="x","x",$AB$2-'Indicator Date hidden'!AC83)</f>
        <v>0</v>
      </c>
      <c r="AC82" s="205">
        <f>IF('Indicator Date hidden'!AD83="x","x",$AC$2-'Indicator Date hidden'!AD83)</f>
        <v>0</v>
      </c>
      <c r="AD82" s="205" t="str">
        <f>IF('Indicator Date hidden'!AE83="x","x",$AD$2-'Indicator Date hidden'!AE83)</f>
        <v>x</v>
      </c>
      <c r="AE82" s="205">
        <f>IF('Indicator Date hidden'!AF83="x","x",$AE$2-'Indicator Date hidden'!AF83)</f>
        <v>0</v>
      </c>
      <c r="AF82" s="205">
        <f>IF('Indicator Date hidden'!AG83="x","x",$AF$2-'Indicator Date hidden'!AG83)</f>
        <v>3</v>
      </c>
      <c r="AG82" s="205">
        <f>IF('Indicator Date hidden'!AH83="x","x",$AG$2-'Indicator Date hidden'!AH83)</f>
        <v>0</v>
      </c>
      <c r="AH82" s="205">
        <f>IF('Indicator Date hidden'!AI83="x","x",$AH$2-'Indicator Date hidden'!AI83)</f>
        <v>0</v>
      </c>
      <c r="AI82" s="205">
        <f>IF('Indicator Date hidden'!AJ83="x","x",$AI$2-'Indicator Date hidden'!AJ83)</f>
        <v>0</v>
      </c>
      <c r="AJ82" s="205" t="str">
        <f>IF('Indicator Date hidden'!AK83="x","x",$AJ$2-'Indicator Date hidden'!AK83)</f>
        <v>x</v>
      </c>
      <c r="AK82" s="205">
        <f>IF('Indicator Date hidden'!AL83="x","x",$AK$2-'Indicator Date hidden'!AL83)</f>
        <v>1</v>
      </c>
      <c r="AL82" s="205">
        <f>IF('Indicator Date hidden'!AM83="x","x",$AL$2-'Indicator Date hidden'!AM83)</f>
        <v>0</v>
      </c>
      <c r="AM82" s="205">
        <f>IF('Indicator Date hidden'!AN83="x","x",$AM$2-'Indicator Date hidden'!AN83)</f>
        <v>0</v>
      </c>
      <c r="AN82" s="205">
        <f>IF('Indicator Date hidden'!AO83="x","x",$AN$2-'Indicator Date hidden'!AO83)</f>
        <v>0</v>
      </c>
      <c r="AO82" s="205">
        <f>IF('Indicator Date hidden'!AP83="x","x",$AO$2-'Indicator Date hidden'!AP83)</f>
        <v>0</v>
      </c>
      <c r="AP82" s="205">
        <f>IF('Indicator Date hidden'!AQ83="x","x",$AP$2-'Indicator Date hidden'!AQ83)</f>
        <v>0</v>
      </c>
      <c r="AQ82" s="205" t="str">
        <f>IF('Indicator Date hidden'!AR83="x","x",$AQ$2-'Indicator Date hidden'!AR83)</f>
        <v>x</v>
      </c>
      <c r="AR82" s="205">
        <f>IF('Indicator Date hidden'!AS83="x","x",$AR$2-'Indicator Date hidden'!AS83)</f>
        <v>0</v>
      </c>
      <c r="AS82" s="205">
        <f>IF('Indicator Date hidden'!AT83="x","x",$AS$2-'Indicator Date hidden'!AT83)</f>
        <v>0</v>
      </c>
      <c r="AT82" s="205">
        <f>IF('Indicator Date hidden'!AU83="x","x",$AT$2-'Indicator Date hidden'!AU83)</f>
        <v>0</v>
      </c>
      <c r="AU82" s="205" t="str">
        <f>IF('Indicator Date hidden'!AV83="x","x",$AU$2-'Indicator Date hidden'!AV83)</f>
        <v>x</v>
      </c>
      <c r="AV82" s="205">
        <f>IF('Indicator Date hidden'!AW83="x","x",$AV$2-'Indicator Date hidden'!AW83)</f>
        <v>0</v>
      </c>
      <c r="AW82" s="205">
        <f>IF('Indicator Date hidden'!AX83="x","x",$AW$2-'Indicator Date hidden'!AX83)</f>
        <v>0</v>
      </c>
      <c r="AX82" s="205">
        <f>IF('Indicator Date hidden'!AY83="x","x",$AX$2-'Indicator Date hidden'!AY83)</f>
        <v>0</v>
      </c>
      <c r="AY82" s="205">
        <f>IF('Indicator Date hidden'!AZ83="x","x",$AY$2-'Indicator Date hidden'!AZ83)</f>
        <v>0</v>
      </c>
      <c r="AZ82" s="205">
        <f>IF('Indicator Date hidden'!BA83="x","x",$AZ$2-'Indicator Date hidden'!BA83)</f>
        <v>0</v>
      </c>
      <c r="BA82">
        <f t="shared" si="10"/>
        <v>6</v>
      </c>
      <c r="BB82" s="21">
        <f t="shared" si="11"/>
        <v>0.13953488372093023</v>
      </c>
      <c r="BC82">
        <f t="shared" si="12"/>
        <v>3</v>
      </c>
      <c r="BD82" s="21">
        <f t="shared" si="13"/>
        <v>0.55327336062187538</v>
      </c>
      <c r="BE82" s="274">
        <f t="shared" si="14"/>
        <v>0</v>
      </c>
    </row>
    <row r="83" spans="1:57" x14ac:dyDescent="0.25">
      <c r="A83" t="s">
        <v>7080</v>
      </c>
      <c r="B83" s="205">
        <f>IF('Indicator Date hidden'!C84="x","x",$B$2-'Indicator Date hidden'!C84)</f>
        <v>0</v>
      </c>
      <c r="C83" s="205">
        <f>IF('Indicator Date hidden'!D84="x","x",$C$2-'Indicator Date hidden'!D84)</f>
        <v>0</v>
      </c>
      <c r="D83" s="205">
        <f>IF('Indicator Date hidden'!E84="x","x",$D$2-'Indicator Date hidden'!E84)</f>
        <v>0</v>
      </c>
      <c r="E83" s="205">
        <f>IF('Indicator Date hidden'!F84="x","x",$E$2-'Indicator Date hidden'!F84)</f>
        <v>0</v>
      </c>
      <c r="F83" s="205">
        <f>IF('Indicator Date hidden'!G84="x","x",$F$2-'Indicator Date hidden'!G84)</f>
        <v>0</v>
      </c>
      <c r="G83" s="205">
        <f>IF('Indicator Date hidden'!H84="x","x",$G$2-'Indicator Date hidden'!H84)</f>
        <v>0</v>
      </c>
      <c r="H83" s="205">
        <f>IF('Indicator Date hidden'!I84="x","x",$H$2-'Indicator Date hidden'!I84)</f>
        <v>0</v>
      </c>
      <c r="I83" s="205">
        <f>IF('Indicator Date hidden'!J84="x","x",$I$2-'Indicator Date hidden'!J84)</f>
        <v>0</v>
      </c>
      <c r="J83" s="205">
        <f>IF('Indicator Date hidden'!K84="x","x",$J$2-'Indicator Date hidden'!K84)</f>
        <v>0</v>
      </c>
      <c r="K83" s="205">
        <f>IF('Indicator Date hidden'!L84="x","x",$K$2-'Indicator Date hidden'!L84)</f>
        <v>0</v>
      </c>
      <c r="L83" s="205">
        <f>IF('Indicator Date hidden'!M84="x","x",$L$2-'Indicator Date hidden'!M84)</f>
        <v>0</v>
      </c>
      <c r="M83" s="205">
        <f>IF('Indicator Date hidden'!N84="x","x",$M$2-'Indicator Date hidden'!N84)</f>
        <v>0</v>
      </c>
      <c r="N83" s="205">
        <f>IF('Indicator Date hidden'!O84="x","x",$N$2-'Indicator Date hidden'!O84)</f>
        <v>0</v>
      </c>
      <c r="O83" s="205">
        <f>IF('Indicator Date hidden'!P84="x","x",$O$2-'Indicator Date hidden'!P84)</f>
        <v>0</v>
      </c>
      <c r="P83" s="205">
        <f>IF('Indicator Date hidden'!Q84="x","x",$P$2-'Indicator Date hidden'!Q84)</f>
        <v>0</v>
      </c>
      <c r="Q83" s="205" t="str">
        <f>IF('Indicator Date hidden'!R84="x","x",$Q$2-'Indicator Date hidden'!R84)</f>
        <v>x</v>
      </c>
      <c r="R83" s="205">
        <f>IF('Indicator Date hidden'!S84="x","x",$R$2-'Indicator Date hidden'!S84)</f>
        <v>0</v>
      </c>
      <c r="S83" s="205">
        <f>IF('Indicator Date hidden'!T84="x","x",$S$2-'Indicator Date hidden'!T84)</f>
        <v>0</v>
      </c>
      <c r="T83" s="205">
        <f>IF('Indicator Date hidden'!U84="x","x",$T$2-'Indicator Date hidden'!U84)</f>
        <v>0</v>
      </c>
      <c r="U83" s="205" t="str">
        <f>IF('Indicator Date hidden'!V84="x","x",$U$2-'Indicator Date hidden'!V84)</f>
        <v>x</v>
      </c>
      <c r="V83" s="205">
        <f>IF('Indicator Date hidden'!W84="x","x",$V$2-'Indicator Date hidden'!W84)</f>
        <v>0</v>
      </c>
      <c r="W83" s="205" t="str">
        <f>IF('Indicator Date hidden'!X84="x","x",$W$2-'Indicator Date hidden'!X84)</f>
        <v>x</v>
      </c>
      <c r="X83" s="205">
        <f>IF('Indicator Date hidden'!Y84="x","x",$X$2-'Indicator Date hidden'!Y84)</f>
        <v>2</v>
      </c>
      <c r="Y83" s="205">
        <f>IF('Indicator Date hidden'!Z84="x","x",$Y$2-'Indicator Date hidden'!Z84)</f>
        <v>0</v>
      </c>
      <c r="Z83" s="205">
        <f>IF('Indicator Date hidden'!AA84="x","x",$Z$2-'Indicator Date hidden'!AA84)</f>
        <v>0</v>
      </c>
      <c r="AA83" s="205">
        <f>IF('Indicator Date hidden'!AB84="x","x",$AA$2-'Indicator Date hidden'!AB84)</f>
        <v>1</v>
      </c>
      <c r="AB83" s="205">
        <f>IF('Indicator Date hidden'!AC84="x","x",$AB$2-'Indicator Date hidden'!AC84)</f>
        <v>0</v>
      </c>
      <c r="AC83" s="205">
        <f>IF('Indicator Date hidden'!AD84="x","x",$AC$2-'Indicator Date hidden'!AD84)</f>
        <v>0</v>
      </c>
      <c r="AD83" s="205" t="str">
        <f>IF('Indicator Date hidden'!AE84="x","x",$AD$2-'Indicator Date hidden'!AE84)</f>
        <v>x</v>
      </c>
      <c r="AE83" s="205">
        <f>IF('Indicator Date hidden'!AF84="x","x",$AE$2-'Indicator Date hidden'!AF84)</f>
        <v>0</v>
      </c>
      <c r="AF83" s="205">
        <f>IF('Indicator Date hidden'!AG84="x","x",$AF$2-'Indicator Date hidden'!AG84)</f>
        <v>1</v>
      </c>
      <c r="AG83" s="205">
        <f>IF('Indicator Date hidden'!AH84="x","x",$AG$2-'Indicator Date hidden'!AH84)</f>
        <v>0</v>
      </c>
      <c r="AH83" s="205">
        <f>IF('Indicator Date hidden'!AI84="x","x",$AH$2-'Indicator Date hidden'!AI84)</f>
        <v>0</v>
      </c>
      <c r="AI83" s="205">
        <f>IF('Indicator Date hidden'!AJ84="x","x",$AI$2-'Indicator Date hidden'!AJ84)</f>
        <v>0</v>
      </c>
      <c r="AJ83" s="205" t="str">
        <f>IF('Indicator Date hidden'!AK84="x","x",$AJ$2-'Indicator Date hidden'!AK84)</f>
        <v>x</v>
      </c>
      <c r="AK83" s="205">
        <f>IF('Indicator Date hidden'!AL84="x","x",$AK$2-'Indicator Date hidden'!AL84)</f>
        <v>1</v>
      </c>
      <c r="AL83" s="205">
        <f>IF('Indicator Date hidden'!AM84="x","x",$AL$2-'Indicator Date hidden'!AM84)</f>
        <v>0</v>
      </c>
      <c r="AM83" s="205">
        <f>IF('Indicator Date hidden'!AN84="x","x",$AM$2-'Indicator Date hidden'!AN84)</f>
        <v>0</v>
      </c>
      <c r="AN83" s="205">
        <f>IF('Indicator Date hidden'!AO84="x","x",$AN$2-'Indicator Date hidden'!AO84)</f>
        <v>0</v>
      </c>
      <c r="AO83" s="205">
        <f>IF('Indicator Date hidden'!AP84="x","x",$AO$2-'Indicator Date hidden'!AP84)</f>
        <v>0</v>
      </c>
      <c r="AP83" s="205">
        <f>IF('Indicator Date hidden'!AQ84="x","x",$AP$2-'Indicator Date hidden'!AQ84)</f>
        <v>0</v>
      </c>
      <c r="AQ83" s="205">
        <f>IF('Indicator Date hidden'!AR84="x","x",$AQ$2-'Indicator Date hidden'!AR84)</f>
        <v>0</v>
      </c>
      <c r="AR83" s="205">
        <f>IF('Indicator Date hidden'!AS84="x","x",$AR$2-'Indicator Date hidden'!AS84)</f>
        <v>0</v>
      </c>
      <c r="AS83" s="205">
        <f>IF('Indicator Date hidden'!AT84="x","x",$AS$2-'Indicator Date hidden'!AT84)</f>
        <v>0</v>
      </c>
      <c r="AT83" s="205">
        <f>IF('Indicator Date hidden'!AU84="x","x",$AT$2-'Indicator Date hidden'!AU84)</f>
        <v>0</v>
      </c>
      <c r="AU83" s="205">
        <f>IF('Indicator Date hidden'!AV84="x","x",$AU$2-'Indicator Date hidden'!AV84)</f>
        <v>1</v>
      </c>
      <c r="AV83" s="205">
        <f>IF('Indicator Date hidden'!AW84="x","x",$AV$2-'Indicator Date hidden'!AW84)</f>
        <v>0</v>
      </c>
      <c r="AW83" s="205">
        <f>IF('Indicator Date hidden'!AX84="x","x",$AW$2-'Indicator Date hidden'!AX84)</f>
        <v>0</v>
      </c>
      <c r="AX83" s="205">
        <f>IF('Indicator Date hidden'!AY84="x","x",$AX$2-'Indicator Date hidden'!AY84)</f>
        <v>0</v>
      </c>
      <c r="AY83" s="205">
        <f>IF('Indicator Date hidden'!AZ84="x","x",$AY$2-'Indicator Date hidden'!AZ84)</f>
        <v>0</v>
      </c>
      <c r="AZ83" s="205">
        <f>IF('Indicator Date hidden'!BA84="x","x",$AZ$2-'Indicator Date hidden'!BA84)</f>
        <v>0</v>
      </c>
      <c r="BA83">
        <f t="shared" si="10"/>
        <v>6</v>
      </c>
      <c r="BB83" s="21">
        <f t="shared" si="11"/>
        <v>0.13043478260869565</v>
      </c>
      <c r="BC83">
        <f t="shared" si="12"/>
        <v>5</v>
      </c>
      <c r="BD83" s="21">
        <f t="shared" si="13"/>
        <v>0.39610580778888255</v>
      </c>
      <c r="BE83" s="274">
        <f t="shared" si="14"/>
        <v>0</v>
      </c>
    </row>
    <row r="84" spans="1:57" x14ac:dyDescent="0.25">
      <c r="A84" t="s">
        <v>7082</v>
      </c>
      <c r="B84" s="205">
        <f>IF('Indicator Date hidden'!C85="x","x",$B$2-'Indicator Date hidden'!C85)</f>
        <v>0</v>
      </c>
      <c r="C84" s="205">
        <f>IF('Indicator Date hidden'!D85="x","x",$C$2-'Indicator Date hidden'!D85)</f>
        <v>0</v>
      </c>
      <c r="D84" s="205">
        <f>IF('Indicator Date hidden'!E85="x","x",$D$2-'Indicator Date hidden'!E85)</f>
        <v>0</v>
      </c>
      <c r="E84" s="205">
        <f>IF('Indicator Date hidden'!F85="x","x",$E$2-'Indicator Date hidden'!F85)</f>
        <v>0</v>
      </c>
      <c r="F84" s="205">
        <f>IF('Indicator Date hidden'!G85="x","x",$F$2-'Indicator Date hidden'!G85)</f>
        <v>0</v>
      </c>
      <c r="G84" s="205">
        <f>IF('Indicator Date hidden'!H85="x","x",$G$2-'Indicator Date hidden'!H85)</f>
        <v>0</v>
      </c>
      <c r="H84" s="205">
        <f>IF('Indicator Date hidden'!I85="x","x",$H$2-'Indicator Date hidden'!I85)</f>
        <v>0</v>
      </c>
      <c r="I84" s="205">
        <f>IF('Indicator Date hidden'!J85="x","x",$I$2-'Indicator Date hidden'!J85)</f>
        <v>0</v>
      </c>
      <c r="J84" s="205">
        <f>IF('Indicator Date hidden'!K85="x","x",$J$2-'Indicator Date hidden'!K85)</f>
        <v>0</v>
      </c>
      <c r="K84" s="205">
        <f>IF('Indicator Date hidden'!L85="x","x",$K$2-'Indicator Date hidden'!L85)</f>
        <v>0</v>
      </c>
      <c r="L84" s="205">
        <f>IF('Indicator Date hidden'!M85="x","x",$L$2-'Indicator Date hidden'!M85)</f>
        <v>0</v>
      </c>
      <c r="M84" s="205">
        <f>IF('Indicator Date hidden'!N85="x","x",$M$2-'Indicator Date hidden'!N85)</f>
        <v>0</v>
      </c>
      <c r="N84" s="205">
        <f>IF('Indicator Date hidden'!O85="x","x",$N$2-'Indicator Date hidden'!O85)</f>
        <v>0</v>
      </c>
      <c r="O84" s="205">
        <f>IF('Indicator Date hidden'!P85="x","x",$O$2-'Indicator Date hidden'!P85)</f>
        <v>0</v>
      </c>
      <c r="P84" s="205">
        <f>IF('Indicator Date hidden'!Q85="x","x",$P$2-'Indicator Date hidden'!Q85)</f>
        <v>0</v>
      </c>
      <c r="Q84" s="205">
        <f>IF('Indicator Date hidden'!R85="x","x",$Q$2-'Indicator Date hidden'!R85)</f>
        <v>4</v>
      </c>
      <c r="R84" s="205">
        <f>IF('Indicator Date hidden'!S85="x","x",$R$2-'Indicator Date hidden'!S85)</f>
        <v>0</v>
      </c>
      <c r="S84" s="205">
        <f>IF('Indicator Date hidden'!T85="x","x",$S$2-'Indicator Date hidden'!T85)</f>
        <v>0</v>
      </c>
      <c r="T84" s="205">
        <f>IF('Indicator Date hidden'!U85="x","x",$T$2-'Indicator Date hidden'!U85)</f>
        <v>0</v>
      </c>
      <c r="U84" s="205">
        <f>IF('Indicator Date hidden'!V85="x","x",$U$2-'Indicator Date hidden'!V85)</f>
        <v>0</v>
      </c>
      <c r="V84" s="205">
        <f>IF('Indicator Date hidden'!W85="x","x",$V$2-'Indicator Date hidden'!W85)</f>
        <v>0</v>
      </c>
      <c r="W84" s="205">
        <f>IF('Indicator Date hidden'!X85="x","x",$W$2-'Indicator Date hidden'!X85)</f>
        <v>2</v>
      </c>
      <c r="X84" s="205">
        <f>IF('Indicator Date hidden'!Y85="x","x",$X$2-'Indicator Date hidden'!Y85)</f>
        <v>6</v>
      </c>
      <c r="Y84" s="205">
        <f>IF('Indicator Date hidden'!Z85="x","x",$Y$2-'Indicator Date hidden'!Z85)</f>
        <v>0</v>
      </c>
      <c r="Z84" s="205">
        <f>IF('Indicator Date hidden'!AA85="x","x",$Z$2-'Indicator Date hidden'!AA85)</f>
        <v>0</v>
      </c>
      <c r="AA84" s="205">
        <f>IF('Indicator Date hidden'!AB85="x","x",$AA$2-'Indicator Date hidden'!AB85)</f>
        <v>0</v>
      </c>
      <c r="AB84" s="205">
        <f>IF('Indicator Date hidden'!AC85="x","x",$AB$2-'Indicator Date hidden'!AC85)</f>
        <v>0</v>
      </c>
      <c r="AC84" s="205">
        <f>IF('Indicator Date hidden'!AD85="x","x",$AC$2-'Indicator Date hidden'!AD85)</f>
        <v>0</v>
      </c>
      <c r="AD84" s="205" t="str">
        <f>IF('Indicator Date hidden'!AE85="x","x",$AD$2-'Indicator Date hidden'!AE85)</f>
        <v>x</v>
      </c>
      <c r="AE84" s="205">
        <f>IF('Indicator Date hidden'!AF85="x","x",$AE$2-'Indicator Date hidden'!AF85)</f>
        <v>0</v>
      </c>
      <c r="AF84" s="205">
        <f>IF('Indicator Date hidden'!AG85="x","x",$AF$2-'Indicator Date hidden'!AG85)</f>
        <v>9</v>
      </c>
      <c r="AG84" s="205">
        <f>IF('Indicator Date hidden'!AH85="x","x",$AG$2-'Indicator Date hidden'!AH85)</f>
        <v>0</v>
      </c>
      <c r="AH84" s="205">
        <f>IF('Indicator Date hidden'!AI85="x","x",$AH$2-'Indicator Date hidden'!AI85)</f>
        <v>0</v>
      </c>
      <c r="AI84" s="205">
        <f>IF('Indicator Date hidden'!AJ85="x","x",$AI$2-'Indicator Date hidden'!AJ85)</f>
        <v>0</v>
      </c>
      <c r="AJ84" s="205" t="str">
        <f>IF('Indicator Date hidden'!AK85="x","x",$AJ$2-'Indicator Date hidden'!AK85)</f>
        <v>x</v>
      </c>
      <c r="AK84" s="205">
        <f>IF('Indicator Date hidden'!AL85="x","x",$AK$2-'Indicator Date hidden'!AL85)</f>
        <v>1</v>
      </c>
      <c r="AL84" s="205">
        <f>IF('Indicator Date hidden'!AM85="x","x",$AL$2-'Indicator Date hidden'!AM85)</f>
        <v>0</v>
      </c>
      <c r="AM84" s="205">
        <f>IF('Indicator Date hidden'!AN85="x","x",$AM$2-'Indicator Date hidden'!AN85)</f>
        <v>0</v>
      </c>
      <c r="AN84" s="205">
        <f>IF('Indicator Date hidden'!AO85="x","x",$AN$2-'Indicator Date hidden'!AO85)</f>
        <v>0</v>
      </c>
      <c r="AO84" s="205">
        <f>IF('Indicator Date hidden'!AP85="x","x",$AO$2-'Indicator Date hidden'!AP85)</f>
        <v>0</v>
      </c>
      <c r="AP84" s="205">
        <f>IF('Indicator Date hidden'!AQ85="x","x",$AP$2-'Indicator Date hidden'!AQ85)</f>
        <v>0</v>
      </c>
      <c r="AQ84" s="205">
        <f>IF('Indicator Date hidden'!AR85="x","x",$AQ$2-'Indicator Date hidden'!AR85)</f>
        <v>4</v>
      </c>
      <c r="AR84" s="205">
        <f>IF('Indicator Date hidden'!AS85="x","x",$AR$2-'Indicator Date hidden'!AS85)</f>
        <v>0</v>
      </c>
      <c r="AS84" s="205">
        <f>IF('Indicator Date hidden'!AT85="x","x",$AS$2-'Indicator Date hidden'!AT85)</f>
        <v>0</v>
      </c>
      <c r="AT84" s="205">
        <f>IF('Indicator Date hidden'!AU85="x","x",$AT$2-'Indicator Date hidden'!AU85)</f>
        <v>0</v>
      </c>
      <c r="AU84" s="205">
        <f>IF('Indicator Date hidden'!AV85="x","x",$AU$2-'Indicator Date hidden'!AV85)</f>
        <v>1</v>
      </c>
      <c r="AV84" s="205">
        <f>IF('Indicator Date hidden'!AW85="x","x",$AV$2-'Indicator Date hidden'!AW85)</f>
        <v>0</v>
      </c>
      <c r="AW84" s="205">
        <f>IF('Indicator Date hidden'!AX85="x","x",$AW$2-'Indicator Date hidden'!AX85)</f>
        <v>0</v>
      </c>
      <c r="AX84" s="205">
        <f>IF('Indicator Date hidden'!AY85="x","x",$AX$2-'Indicator Date hidden'!AY85)</f>
        <v>0</v>
      </c>
      <c r="AY84" s="205">
        <f>IF('Indicator Date hidden'!AZ85="x","x",$AY$2-'Indicator Date hidden'!AZ85)</f>
        <v>0</v>
      </c>
      <c r="AZ84" s="205">
        <f>IF('Indicator Date hidden'!BA85="x","x",$AZ$2-'Indicator Date hidden'!BA85)</f>
        <v>0</v>
      </c>
      <c r="BA84">
        <f t="shared" si="10"/>
        <v>27</v>
      </c>
      <c r="BB84" s="21">
        <f t="shared" si="11"/>
        <v>0.55102040816326525</v>
      </c>
      <c r="BC84">
        <f t="shared" si="12"/>
        <v>7</v>
      </c>
      <c r="BD84" s="21">
        <f t="shared" si="13"/>
        <v>1.6910475498666611</v>
      </c>
      <c r="BE84" s="274">
        <f t="shared" si="14"/>
        <v>0</v>
      </c>
    </row>
    <row r="85" spans="1:57" x14ac:dyDescent="0.25">
      <c r="A85" t="s">
        <v>7085</v>
      </c>
      <c r="B85" s="205">
        <f>IF('Indicator Date hidden'!C86="x","x",$B$2-'Indicator Date hidden'!C86)</f>
        <v>0</v>
      </c>
      <c r="C85" s="205">
        <f>IF('Indicator Date hidden'!D86="x","x",$C$2-'Indicator Date hidden'!D86)</f>
        <v>0</v>
      </c>
      <c r="D85" s="205">
        <f>IF('Indicator Date hidden'!E86="x","x",$D$2-'Indicator Date hidden'!E86)</f>
        <v>0</v>
      </c>
      <c r="E85" s="205">
        <f>IF('Indicator Date hidden'!F86="x","x",$E$2-'Indicator Date hidden'!F86)</f>
        <v>0</v>
      </c>
      <c r="F85" s="205">
        <f>IF('Indicator Date hidden'!G86="x","x",$F$2-'Indicator Date hidden'!G86)</f>
        <v>0</v>
      </c>
      <c r="G85" s="205">
        <f>IF('Indicator Date hidden'!H86="x","x",$G$2-'Indicator Date hidden'!H86)</f>
        <v>0</v>
      </c>
      <c r="H85" s="205">
        <f>IF('Indicator Date hidden'!I86="x","x",$H$2-'Indicator Date hidden'!I86)</f>
        <v>0</v>
      </c>
      <c r="I85" s="205">
        <f>IF('Indicator Date hidden'!J86="x","x",$I$2-'Indicator Date hidden'!J86)</f>
        <v>0</v>
      </c>
      <c r="J85" s="205">
        <f>IF('Indicator Date hidden'!K86="x","x",$J$2-'Indicator Date hidden'!K86)</f>
        <v>0</v>
      </c>
      <c r="K85" s="205">
        <f>IF('Indicator Date hidden'!L86="x","x",$K$2-'Indicator Date hidden'!L86)</f>
        <v>0</v>
      </c>
      <c r="L85" s="205">
        <f>IF('Indicator Date hidden'!M86="x","x",$L$2-'Indicator Date hidden'!M86)</f>
        <v>0</v>
      </c>
      <c r="M85" s="205">
        <f>IF('Indicator Date hidden'!N86="x","x",$M$2-'Indicator Date hidden'!N86)</f>
        <v>0</v>
      </c>
      <c r="N85" s="205">
        <f>IF('Indicator Date hidden'!O86="x","x",$N$2-'Indicator Date hidden'!O86)</f>
        <v>0</v>
      </c>
      <c r="O85" s="205">
        <f>IF('Indicator Date hidden'!P86="x","x",$O$2-'Indicator Date hidden'!P86)</f>
        <v>0</v>
      </c>
      <c r="P85" s="205">
        <f>IF('Indicator Date hidden'!Q86="x","x",$P$2-'Indicator Date hidden'!Q86)</f>
        <v>0</v>
      </c>
      <c r="Q85" s="205" t="str">
        <f>IF('Indicator Date hidden'!R86="x","x",$Q$2-'Indicator Date hidden'!R86)</f>
        <v>x</v>
      </c>
      <c r="R85" s="205">
        <f>IF('Indicator Date hidden'!S86="x","x",$R$2-'Indicator Date hidden'!S86)</f>
        <v>0</v>
      </c>
      <c r="S85" s="205">
        <f>IF('Indicator Date hidden'!T86="x","x",$S$2-'Indicator Date hidden'!T86)</f>
        <v>0</v>
      </c>
      <c r="T85" s="205">
        <f>IF('Indicator Date hidden'!U86="x","x",$T$2-'Indicator Date hidden'!U86)</f>
        <v>0</v>
      </c>
      <c r="U85" s="205" t="str">
        <f>IF('Indicator Date hidden'!V86="x","x",$U$2-'Indicator Date hidden'!V86)</f>
        <v>x</v>
      </c>
      <c r="V85" s="205">
        <f>IF('Indicator Date hidden'!W86="x","x",$V$2-'Indicator Date hidden'!W86)</f>
        <v>0</v>
      </c>
      <c r="W85" s="205">
        <f>IF('Indicator Date hidden'!X86="x","x",$W$2-'Indicator Date hidden'!X86)</f>
        <v>4</v>
      </c>
      <c r="X85" s="205">
        <f>IF('Indicator Date hidden'!Y86="x","x",$X$2-'Indicator Date hidden'!Y86)</f>
        <v>4</v>
      </c>
      <c r="Y85" s="205">
        <f>IF('Indicator Date hidden'!Z86="x","x",$Y$2-'Indicator Date hidden'!Z86)</f>
        <v>0</v>
      </c>
      <c r="Z85" s="205">
        <f>IF('Indicator Date hidden'!AA86="x","x",$Z$2-'Indicator Date hidden'!AA86)</f>
        <v>0</v>
      </c>
      <c r="AA85" s="205">
        <f>IF('Indicator Date hidden'!AB86="x","x",$AA$2-'Indicator Date hidden'!AB86)</f>
        <v>3</v>
      </c>
      <c r="AB85" s="205">
        <f>IF('Indicator Date hidden'!AC86="x","x",$AB$2-'Indicator Date hidden'!AC86)</f>
        <v>0</v>
      </c>
      <c r="AC85" s="205">
        <f>IF('Indicator Date hidden'!AD86="x","x",$AC$2-'Indicator Date hidden'!AD86)</f>
        <v>0</v>
      </c>
      <c r="AD85" s="205" t="str">
        <f>IF('Indicator Date hidden'!AE86="x","x",$AD$2-'Indicator Date hidden'!AE86)</f>
        <v>x</v>
      </c>
      <c r="AE85" s="205">
        <f>IF('Indicator Date hidden'!AF86="x","x",$AE$2-'Indicator Date hidden'!AF86)</f>
        <v>0</v>
      </c>
      <c r="AF85" s="205">
        <f>IF('Indicator Date hidden'!AG86="x","x",$AF$2-'Indicator Date hidden'!AG86)</f>
        <v>5</v>
      </c>
      <c r="AG85" s="205">
        <f>IF('Indicator Date hidden'!AH86="x","x",$AG$2-'Indicator Date hidden'!AH86)</f>
        <v>0</v>
      </c>
      <c r="AH85" s="205">
        <f>IF('Indicator Date hidden'!AI86="x","x",$AH$2-'Indicator Date hidden'!AI86)</f>
        <v>0</v>
      </c>
      <c r="AI85" s="205">
        <f>IF('Indicator Date hidden'!AJ86="x","x",$AI$2-'Indicator Date hidden'!AJ86)</f>
        <v>0</v>
      </c>
      <c r="AJ85" s="205" t="str">
        <f>IF('Indicator Date hidden'!AK86="x","x",$AJ$2-'Indicator Date hidden'!AK86)</f>
        <v>x</v>
      </c>
      <c r="AK85" s="205">
        <f>IF('Indicator Date hidden'!AL86="x","x",$AK$2-'Indicator Date hidden'!AL86)</f>
        <v>1</v>
      </c>
      <c r="AL85" s="205">
        <f>IF('Indicator Date hidden'!AM86="x","x",$AL$2-'Indicator Date hidden'!AM86)</f>
        <v>0</v>
      </c>
      <c r="AM85" s="205">
        <f>IF('Indicator Date hidden'!AN86="x","x",$AM$2-'Indicator Date hidden'!AN86)</f>
        <v>0</v>
      </c>
      <c r="AN85" s="205">
        <f>IF('Indicator Date hidden'!AO86="x","x",$AN$2-'Indicator Date hidden'!AO86)</f>
        <v>0</v>
      </c>
      <c r="AO85" s="205">
        <f>IF('Indicator Date hidden'!AP86="x","x",$AO$2-'Indicator Date hidden'!AP86)</f>
        <v>0</v>
      </c>
      <c r="AP85" s="205">
        <f>IF('Indicator Date hidden'!AQ86="x","x",$AP$2-'Indicator Date hidden'!AQ86)</f>
        <v>0</v>
      </c>
      <c r="AQ85" s="205">
        <f>IF('Indicator Date hidden'!AR86="x","x",$AQ$2-'Indicator Date hidden'!AR86)</f>
        <v>4</v>
      </c>
      <c r="AR85" s="205">
        <f>IF('Indicator Date hidden'!AS86="x","x",$AR$2-'Indicator Date hidden'!AS86)</f>
        <v>0</v>
      </c>
      <c r="AS85" s="205">
        <f>IF('Indicator Date hidden'!AT86="x","x",$AS$2-'Indicator Date hidden'!AT86)</f>
        <v>0</v>
      </c>
      <c r="AT85" s="205">
        <f>IF('Indicator Date hidden'!AU86="x","x",$AT$2-'Indicator Date hidden'!AU86)</f>
        <v>0</v>
      </c>
      <c r="AU85" s="205" t="str">
        <f>IF('Indicator Date hidden'!AV86="x","x",$AU$2-'Indicator Date hidden'!AV86)</f>
        <v>x</v>
      </c>
      <c r="AV85" s="205">
        <f>IF('Indicator Date hidden'!AW86="x","x",$AV$2-'Indicator Date hidden'!AW86)</f>
        <v>0</v>
      </c>
      <c r="AW85" s="205">
        <f>IF('Indicator Date hidden'!AX86="x","x",$AW$2-'Indicator Date hidden'!AX86)</f>
        <v>0</v>
      </c>
      <c r="AX85" s="205">
        <f>IF('Indicator Date hidden'!AY86="x","x",$AX$2-'Indicator Date hidden'!AY86)</f>
        <v>0</v>
      </c>
      <c r="AY85" s="205">
        <f>IF('Indicator Date hidden'!AZ86="x","x",$AY$2-'Indicator Date hidden'!AZ86)</f>
        <v>0</v>
      </c>
      <c r="AZ85" s="205">
        <f>IF('Indicator Date hidden'!BA86="x","x",$AZ$2-'Indicator Date hidden'!BA86)</f>
        <v>0</v>
      </c>
      <c r="BA85">
        <f t="shared" si="10"/>
        <v>21</v>
      </c>
      <c r="BB85" s="21">
        <f t="shared" si="11"/>
        <v>0.45652173913043476</v>
      </c>
      <c r="BC85">
        <f t="shared" si="12"/>
        <v>6</v>
      </c>
      <c r="BD85" s="21">
        <f t="shared" si="13"/>
        <v>1.2633034978928379</v>
      </c>
      <c r="BE85" s="274">
        <f t="shared" si="14"/>
        <v>0</v>
      </c>
    </row>
    <row r="86" spans="1:57" x14ac:dyDescent="0.25">
      <c r="A86" t="s">
        <v>7083</v>
      </c>
      <c r="B86" s="205">
        <f>IF('Indicator Date hidden'!C87="x","x",$B$2-'Indicator Date hidden'!C87)</f>
        <v>0</v>
      </c>
      <c r="C86" s="205">
        <f>IF('Indicator Date hidden'!D87="x","x",$C$2-'Indicator Date hidden'!D87)</f>
        <v>0</v>
      </c>
      <c r="D86" s="205">
        <f>IF('Indicator Date hidden'!E87="x","x",$D$2-'Indicator Date hidden'!E87)</f>
        <v>0</v>
      </c>
      <c r="E86" s="205">
        <f>IF('Indicator Date hidden'!F87="x","x",$E$2-'Indicator Date hidden'!F87)</f>
        <v>0</v>
      </c>
      <c r="F86" s="205">
        <f>IF('Indicator Date hidden'!G87="x","x",$F$2-'Indicator Date hidden'!G87)</f>
        <v>0</v>
      </c>
      <c r="G86" s="205">
        <f>IF('Indicator Date hidden'!H87="x","x",$G$2-'Indicator Date hidden'!H87)</f>
        <v>0</v>
      </c>
      <c r="H86" s="205">
        <f>IF('Indicator Date hidden'!I87="x","x",$H$2-'Indicator Date hidden'!I87)</f>
        <v>0</v>
      </c>
      <c r="I86" s="205">
        <f>IF('Indicator Date hidden'!J87="x","x",$I$2-'Indicator Date hidden'!J87)</f>
        <v>0</v>
      </c>
      <c r="J86" s="205">
        <f>IF('Indicator Date hidden'!K87="x","x",$J$2-'Indicator Date hidden'!K87)</f>
        <v>0</v>
      </c>
      <c r="K86" s="205">
        <f>IF('Indicator Date hidden'!L87="x","x",$K$2-'Indicator Date hidden'!L87)</f>
        <v>0</v>
      </c>
      <c r="L86" s="205">
        <f>IF('Indicator Date hidden'!M87="x","x",$L$2-'Indicator Date hidden'!M87)</f>
        <v>0</v>
      </c>
      <c r="M86" s="205">
        <f>IF('Indicator Date hidden'!N87="x","x",$M$2-'Indicator Date hidden'!N87)</f>
        <v>0</v>
      </c>
      <c r="N86" s="205">
        <f>IF('Indicator Date hidden'!O87="x","x",$N$2-'Indicator Date hidden'!O87)</f>
        <v>0</v>
      </c>
      <c r="O86" s="205">
        <f>IF('Indicator Date hidden'!P87="x","x",$O$2-'Indicator Date hidden'!P87)</f>
        <v>0</v>
      </c>
      <c r="P86" s="205">
        <f>IF('Indicator Date hidden'!Q87="x","x",$P$2-'Indicator Date hidden'!Q87)</f>
        <v>0</v>
      </c>
      <c r="Q86" s="205">
        <f>IF('Indicator Date hidden'!R87="x","x",$Q$2-'Indicator Date hidden'!R87)</f>
        <v>2</v>
      </c>
      <c r="R86" s="205">
        <f>IF('Indicator Date hidden'!S87="x","x",$R$2-'Indicator Date hidden'!S87)</f>
        <v>0</v>
      </c>
      <c r="S86" s="205">
        <f>IF('Indicator Date hidden'!T87="x","x",$S$2-'Indicator Date hidden'!T87)</f>
        <v>0</v>
      </c>
      <c r="T86" s="205">
        <f>IF('Indicator Date hidden'!U87="x","x",$T$2-'Indicator Date hidden'!U87)</f>
        <v>0</v>
      </c>
      <c r="U86" s="205">
        <f>IF('Indicator Date hidden'!V87="x","x",$U$2-'Indicator Date hidden'!V87)</f>
        <v>0</v>
      </c>
      <c r="V86" s="205">
        <f>IF('Indicator Date hidden'!W87="x","x",$V$2-'Indicator Date hidden'!W87)</f>
        <v>0</v>
      </c>
      <c r="W86" s="205">
        <f>IF('Indicator Date hidden'!X87="x","x",$W$2-'Indicator Date hidden'!X87)</f>
        <v>2</v>
      </c>
      <c r="X86" s="205">
        <f>IF('Indicator Date hidden'!Y87="x","x",$X$2-'Indicator Date hidden'!Y87)</f>
        <v>4</v>
      </c>
      <c r="Y86" s="205">
        <f>IF('Indicator Date hidden'!Z87="x","x",$Y$2-'Indicator Date hidden'!Z87)</f>
        <v>0</v>
      </c>
      <c r="Z86" s="205">
        <f>IF('Indicator Date hidden'!AA87="x","x",$Z$2-'Indicator Date hidden'!AA87)</f>
        <v>0</v>
      </c>
      <c r="AA86" s="205" t="str">
        <f>IF('Indicator Date hidden'!AB87="x","x",$AA$2-'Indicator Date hidden'!AB87)</f>
        <v>x</v>
      </c>
      <c r="AB86" s="205">
        <f>IF('Indicator Date hidden'!AC87="x","x",$AB$2-'Indicator Date hidden'!AC87)</f>
        <v>0</v>
      </c>
      <c r="AC86" s="205">
        <f>IF('Indicator Date hidden'!AD87="x","x",$AC$2-'Indicator Date hidden'!AD87)</f>
        <v>0</v>
      </c>
      <c r="AD86" s="205" t="str">
        <f>IF('Indicator Date hidden'!AE87="x","x",$AD$2-'Indicator Date hidden'!AE87)</f>
        <v>x</v>
      </c>
      <c r="AE86" s="205">
        <f>IF('Indicator Date hidden'!AF87="x","x",$AE$2-'Indicator Date hidden'!AF87)</f>
        <v>0</v>
      </c>
      <c r="AF86" s="205">
        <f>IF('Indicator Date hidden'!AG87="x","x",$AF$2-'Indicator Date hidden'!AG87)</f>
        <v>3</v>
      </c>
      <c r="AG86" s="205">
        <f>IF('Indicator Date hidden'!AH87="x","x",$AG$2-'Indicator Date hidden'!AH87)</f>
        <v>0</v>
      </c>
      <c r="AH86" s="205">
        <f>IF('Indicator Date hidden'!AI87="x","x",$AH$2-'Indicator Date hidden'!AI87)</f>
        <v>0</v>
      </c>
      <c r="AI86" s="205">
        <f>IF('Indicator Date hidden'!AJ87="x","x",$AI$2-'Indicator Date hidden'!AJ87)</f>
        <v>0</v>
      </c>
      <c r="AJ86" s="205" t="str">
        <f>IF('Indicator Date hidden'!AK87="x","x",$AJ$2-'Indicator Date hidden'!AK87)</f>
        <v>x</v>
      </c>
      <c r="AK86" s="205">
        <f>IF('Indicator Date hidden'!AL87="x","x",$AK$2-'Indicator Date hidden'!AL87)</f>
        <v>0</v>
      </c>
      <c r="AL86" s="205">
        <f>IF('Indicator Date hidden'!AM87="x","x",$AL$2-'Indicator Date hidden'!AM87)</f>
        <v>0</v>
      </c>
      <c r="AM86" s="205">
        <f>IF('Indicator Date hidden'!AN87="x","x",$AM$2-'Indicator Date hidden'!AN87)</f>
        <v>0</v>
      </c>
      <c r="AN86" s="205">
        <f>IF('Indicator Date hidden'!AO87="x","x",$AN$2-'Indicator Date hidden'!AO87)</f>
        <v>0</v>
      </c>
      <c r="AO86" s="205">
        <f>IF('Indicator Date hidden'!AP87="x","x",$AO$2-'Indicator Date hidden'!AP87)</f>
        <v>0</v>
      </c>
      <c r="AP86" s="205">
        <f>IF('Indicator Date hidden'!AQ87="x","x",$AP$2-'Indicator Date hidden'!AQ87)</f>
        <v>0</v>
      </c>
      <c r="AQ86" s="205">
        <f>IF('Indicator Date hidden'!AR87="x","x",$AQ$2-'Indicator Date hidden'!AR87)</f>
        <v>4</v>
      </c>
      <c r="AR86" s="205">
        <f>IF('Indicator Date hidden'!AS87="x","x",$AR$2-'Indicator Date hidden'!AS87)</f>
        <v>0</v>
      </c>
      <c r="AS86" s="205">
        <f>IF('Indicator Date hidden'!AT87="x","x",$AS$2-'Indicator Date hidden'!AT87)</f>
        <v>0</v>
      </c>
      <c r="AT86" s="205">
        <f>IF('Indicator Date hidden'!AU87="x","x",$AT$2-'Indicator Date hidden'!AU87)</f>
        <v>0</v>
      </c>
      <c r="AU86" s="205">
        <f>IF('Indicator Date hidden'!AV87="x","x",$AU$2-'Indicator Date hidden'!AV87)</f>
        <v>2</v>
      </c>
      <c r="AV86" s="205">
        <f>IF('Indicator Date hidden'!AW87="x","x",$AV$2-'Indicator Date hidden'!AW87)</f>
        <v>0</v>
      </c>
      <c r="AW86" s="205">
        <f>IF('Indicator Date hidden'!AX87="x","x",$AW$2-'Indicator Date hidden'!AX87)</f>
        <v>0</v>
      </c>
      <c r="AX86" s="205">
        <f>IF('Indicator Date hidden'!AY87="x","x",$AX$2-'Indicator Date hidden'!AY87)</f>
        <v>0</v>
      </c>
      <c r="AY86" s="205">
        <f>IF('Indicator Date hidden'!AZ87="x","x",$AY$2-'Indicator Date hidden'!AZ87)</f>
        <v>0</v>
      </c>
      <c r="AZ86" s="205">
        <f>IF('Indicator Date hidden'!BA87="x","x",$AZ$2-'Indicator Date hidden'!BA87)</f>
        <v>0</v>
      </c>
      <c r="BA86">
        <f t="shared" si="10"/>
        <v>17</v>
      </c>
      <c r="BB86" s="21">
        <f t="shared" si="11"/>
        <v>0.35416666666666669</v>
      </c>
      <c r="BC86">
        <f t="shared" si="12"/>
        <v>6</v>
      </c>
      <c r="BD86" s="21">
        <f t="shared" si="13"/>
        <v>0.98930917254864714</v>
      </c>
      <c r="BE86" s="274">
        <f t="shared" si="14"/>
        <v>0</v>
      </c>
    </row>
    <row r="87" spans="1:57" x14ac:dyDescent="0.25">
      <c r="A87" t="s">
        <v>7087</v>
      </c>
      <c r="B87" s="205">
        <f>IF('Indicator Date hidden'!C88="x","x",$B$2-'Indicator Date hidden'!C88)</f>
        <v>0</v>
      </c>
      <c r="C87" s="205">
        <f>IF('Indicator Date hidden'!D88="x","x",$C$2-'Indicator Date hidden'!D88)</f>
        <v>0</v>
      </c>
      <c r="D87" s="205">
        <f>IF('Indicator Date hidden'!E88="x","x",$D$2-'Indicator Date hidden'!E88)</f>
        <v>0</v>
      </c>
      <c r="E87" s="205">
        <f>IF('Indicator Date hidden'!F88="x","x",$E$2-'Indicator Date hidden'!F88)</f>
        <v>0</v>
      </c>
      <c r="F87" s="205">
        <f>IF('Indicator Date hidden'!G88="x","x",$F$2-'Indicator Date hidden'!G88)</f>
        <v>0</v>
      </c>
      <c r="G87" s="205">
        <f>IF('Indicator Date hidden'!H88="x","x",$G$2-'Indicator Date hidden'!H88)</f>
        <v>0</v>
      </c>
      <c r="H87" s="205">
        <f>IF('Indicator Date hidden'!I88="x","x",$H$2-'Indicator Date hidden'!I88)</f>
        <v>0</v>
      </c>
      <c r="I87" s="205">
        <f>IF('Indicator Date hidden'!J88="x","x",$I$2-'Indicator Date hidden'!J88)</f>
        <v>0</v>
      </c>
      <c r="J87" s="205">
        <f>IF('Indicator Date hidden'!K88="x","x",$J$2-'Indicator Date hidden'!K88)</f>
        <v>0</v>
      </c>
      <c r="K87" s="205">
        <f>IF('Indicator Date hidden'!L88="x","x",$K$2-'Indicator Date hidden'!L88)</f>
        <v>0</v>
      </c>
      <c r="L87" s="205">
        <f>IF('Indicator Date hidden'!M88="x","x",$L$2-'Indicator Date hidden'!M88)</f>
        <v>0</v>
      </c>
      <c r="M87" s="205">
        <f>IF('Indicator Date hidden'!N88="x","x",$M$2-'Indicator Date hidden'!N88)</f>
        <v>0</v>
      </c>
      <c r="N87" s="205">
        <f>IF('Indicator Date hidden'!O88="x","x",$N$2-'Indicator Date hidden'!O88)</f>
        <v>0</v>
      </c>
      <c r="O87" s="205">
        <f>IF('Indicator Date hidden'!P88="x","x",$O$2-'Indicator Date hidden'!P88)</f>
        <v>0</v>
      </c>
      <c r="P87" s="205">
        <f>IF('Indicator Date hidden'!Q88="x","x",$P$2-'Indicator Date hidden'!Q88)</f>
        <v>0</v>
      </c>
      <c r="Q87" s="205">
        <f>IF('Indicator Date hidden'!R88="x","x",$Q$2-'Indicator Date hidden'!R88)</f>
        <v>3</v>
      </c>
      <c r="R87" s="205">
        <f>IF('Indicator Date hidden'!S88="x","x",$R$2-'Indicator Date hidden'!S88)</f>
        <v>0</v>
      </c>
      <c r="S87" s="205">
        <f>IF('Indicator Date hidden'!T88="x","x",$S$2-'Indicator Date hidden'!T88)</f>
        <v>0</v>
      </c>
      <c r="T87" s="205">
        <f>IF('Indicator Date hidden'!U88="x","x",$T$2-'Indicator Date hidden'!U88)</f>
        <v>0</v>
      </c>
      <c r="U87" s="205">
        <f>IF('Indicator Date hidden'!V88="x","x",$U$2-'Indicator Date hidden'!V88)</f>
        <v>0</v>
      </c>
      <c r="V87" s="205">
        <f>IF('Indicator Date hidden'!W88="x","x",$V$2-'Indicator Date hidden'!W88)</f>
        <v>0</v>
      </c>
      <c r="W87" s="205">
        <f>IF('Indicator Date hidden'!X88="x","x",$W$2-'Indicator Date hidden'!X88)</f>
        <v>4</v>
      </c>
      <c r="X87" s="205">
        <f>IF('Indicator Date hidden'!Y88="x","x",$X$2-'Indicator Date hidden'!Y88)</f>
        <v>1</v>
      </c>
      <c r="Y87" s="205">
        <f>IF('Indicator Date hidden'!Z88="x","x",$Y$2-'Indicator Date hidden'!Z88)</f>
        <v>0</v>
      </c>
      <c r="Z87" s="205">
        <f>IF('Indicator Date hidden'!AA88="x","x",$Z$2-'Indicator Date hidden'!AA88)</f>
        <v>0</v>
      </c>
      <c r="AA87" s="205">
        <f>IF('Indicator Date hidden'!AB88="x","x",$AA$2-'Indicator Date hidden'!AB88)</f>
        <v>0</v>
      </c>
      <c r="AB87" s="205">
        <f>IF('Indicator Date hidden'!AC88="x","x",$AB$2-'Indicator Date hidden'!AC88)</f>
        <v>0</v>
      </c>
      <c r="AC87" s="205">
        <f>IF('Indicator Date hidden'!AD88="x","x",$AC$2-'Indicator Date hidden'!AD88)</f>
        <v>0</v>
      </c>
      <c r="AD87" s="205" t="str">
        <f>IF('Indicator Date hidden'!AE88="x","x",$AD$2-'Indicator Date hidden'!AE88)</f>
        <v>x</v>
      </c>
      <c r="AE87" s="205">
        <f>IF('Indicator Date hidden'!AF88="x","x",$AE$2-'Indicator Date hidden'!AF88)</f>
        <v>0</v>
      </c>
      <c r="AF87" s="205">
        <f>IF('Indicator Date hidden'!AG88="x","x",$AF$2-'Indicator Date hidden'!AG88)</f>
        <v>0</v>
      </c>
      <c r="AG87" s="205">
        <f>IF('Indicator Date hidden'!AH88="x","x",$AG$2-'Indicator Date hidden'!AH88)</f>
        <v>0</v>
      </c>
      <c r="AH87" s="205">
        <f>IF('Indicator Date hidden'!AI88="x","x",$AH$2-'Indicator Date hidden'!AI88)</f>
        <v>0</v>
      </c>
      <c r="AI87" s="205">
        <f>IF('Indicator Date hidden'!AJ88="x","x",$AI$2-'Indicator Date hidden'!AJ88)</f>
        <v>0</v>
      </c>
      <c r="AJ87" s="205" t="str">
        <f>IF('Indicator Date hidden'!AK88="x","x",$AJ$2-'Indicator Date hidden'!AK88)</f>
        <v>x</v>
      </c>
      <c r="AK87" s="205">
        <f>IF('Indicator Date hidden'!AL88="x","x",$AK$2-'Indicator Date hidden'!AL88)</f>
        <v>1</v>
      </c>
      <c r="AL87" s="205">
        <f>IF('Indicator Date hidden'!AM88="x","x",$AL$2-'Indicator Date hidden'!AM88)</f>
        <v>0</v>
      </c>
      <c r="AM87" s="205">
        <f>IF('Indicator Date hidden'!AN88="x","x",$AM$2-'Indicator Date hidden'!AN88)</f>
        <v>0</v>
      </c>
      <c r="AN87" s="205">
        <f>IF('Indicator Date hidden'!AO88="x","x",$AN$2-'Indicator Date hidden'!AO88)</f>
        <v>0</v>
      </c>
      <c r="AO87" s="205" t="str">
        <f>IF('Indicator Date hidden'!AP88="x","x",$AO$2-'Indicator Date hidden'!AP88)</f>
        <v>x</v>
      </c>
      <c r="AP87" s="205" t="str">
        <f>IF('Indicator Date hidden'!AQ88="x","x",$AP$2-'Indicator Date hidden'!AQ88)</f>
        <v>x</v>
      </c>
      <c r="AQ87" s="205">
        <f>IF('Indicator Date hidden'!AR88="x","x",$AQ$2-'Indicator Date hidden'!AR88)</f>
        <v>4</v>
      </c>
      <c r="AR87" s="205">
        <f>IF('Indicator Date hidden'!AS88="x","x",$AR$2-'Indicator Date hidden'!AS88)</f>
        <v>0</v>
      </c>
      <c r="AS87" s="205">
        <f>IF('Indicator Date hidden'!AT88="x","x",$AS$2-'Indicator Date hidden'!AT88)</f>
        <v>0</v>
      </c>
      <c r="AT87" s="205">
        <f>IF('Indicator Date hidden'!AU88="x","x",$AT$2-'Indicator Date hidden'!AU88)</f>
        <v>0</v>
      </c>
      <c r="AU87" s="205">
        <f>IF('Indicator Date hidden'!AV88="x","x",$AU$2-'Indicator Date hidden'!AV88)</f>
        <v>5</v>
      </c>
      <c r="AV87" s="205">
        <f>IF('Indicator Date hidden'!AW88="x","x",$AV$2-'Indicator Date hidden'!AW88)</f>
        <v>0</v>
      </c>
      <c r="AW87" s="205">
        <f>IF('Indicator Date hidden'!AX88="x","x",$AW$2-'Indicator Date hidden'!AX88)</f>
        <v>0</v>
      </c>
      <c r="AX87" s="205">
        <f>IF('Indicator Date hidden'!AY88="x","x",$AX$2-'Indicator Date hidden'!AY88)</f>
        <v>0</v>
      </c>
      <c r="AY87" s="205">
        <f>IF('Indicator Date hidden'!AZ88="x","x",$AY$2-'Indicator Date hidden'!AZ88)</f>
        <v>0</v>
      </c>
      <c r="AZ87" s="205">
        <f>IF('Indicator Date hidden'!BA88="x","x",$AZ$2-'Indicator Date hidden'!BA88)</f>
        <v>0</v>
      </c>
      <c r="BA87">
        <f t="shared" si="10"/>
        <v>18</v>
      </c>
      <c r="BB87" s="21">
        <f t="shared" si="11"/>
        <v>0.38297872340425532</v>
      </c>
      <c r="BC87">
        <f t="shared" si="12"/>
        <v>6</v>
      </c>
      <c r="BD87" s="21">
        <f t="shared" si="13"/>
        <v>1.1402349793169586</v>
      </c>
      <c r="BE87" s="274">
        <f t="shared" si="14"/>
        <v>0</v>
      </c>
    </row>
    <row r="88" spans="1:57" x14ac:dyDescent="0.25">
      <c r="A88" t="s">
        <v>7088</v>
      </c>
      <c r="B88" s="205">
        <f>IF('Indicator Date hidden'!C89="x","x",$B$2-'Indicator Date hidden'!C89)</f>
        <v>0</v>
      </c>
      <c r="C88" s="205">
        <f>IF('Indicator Date hidden'!D89="x","x",$C$2-'Indicator Date hidden'!D89)</f>
        <v>0</v>
      </c>
      <c r="D88" s="205">
        <f>IF('Indicator Date hidden'!E89="x","x",$D$2-'Indicator Date hidden'!E89)</f>
        <v>0</v>
      </c>
      <c r="E88" s="205">
        <f>IF('Indicator Date hidden'!F89="x","x",$E$2-'Indicator Date hidden'!F89)</f>
        <v>0</v>
      </c>
      <c r="F88" s="205">
        <f>IF('Indicator Date hidden'!G89="x","x",$F$2-'Indicator Date hidden'!G89)</f>
        <v>0</v>
      </c>
      <c r="G88" s="205">
        <f>IF('Indicator Date hidden'!H89="x","x",$G$2-'Indicator Date hidden'!H89)</f>
        <v>0</v>
      </c>
      <c r="H88" s="205">
        <f>IF('Indicator Date hidden'!I89="x","x",$H$2-'Indicator Date hidden'!I89)</f>
        <v>0</v>
      </c>
      <c r="I88" s="205">
        <f>IF('Indicator Date hidden'!J89="x","x",$I$2-'Indicator Date hidden'!J89)</f>
        <v>0</v>
      </c>
      <c r="J88" s="205">
        <f>IF('Indicator Date hidden'!K89="x","x",$J$2-'Indicator Date hidden'!K89)</f>
        <v>0</v>
      </c>
      <c r="K88" s="205">
        <f>IF('Indicator Date hidden'!L89="x","x",$K$2-'Indicator Date hidden'!L89)</f>
        <v>0</v>
      </c>
      <c r="L88" s="205">
        <f>IF('Indicator Date hidden'!M89="x","x",$L$2-'Indicator Date hidden'!M89)</f>
        <v>0</v>
      </c>
      <c r="M88" s="205">
        <f>IF('Indicator Date hidden'!N89="x","x",$M$2-'Indicator Date hidden'!N89)</f>
        <v>0</v>
      </c>
      <c r="N88" s="205">
        <f>IF('Indicator Date hidden'!O89="x","x",$N$2-'Indicator Date hidden'!O89)</f>
        <v>0</v>
      </c>
      <c r="O88" s="205">
        <f>IF('Indicator Date hidden'!P89="x","x",$O$2-'Indicator Date hidden'!P89)</f>
        <v>0</v>
      </c>
      <c r="P88" s="205">
        <f>IF('Indicator Date hidden'!Q89="x","x",$P$2-'Indicator Date hidden'!Q89)</f>
        <v>0</v>
      </c>
      <c r="Q88" s="205">
        <f>IF('Indicator Date hidden'!R89="x","x",$Q$2-'Indicator Date hidden'!R89)</f>
        <v>5</v>
      </c>
      <c r="R88" s="205">
        <f>IF('Indicator Date hidden'!S89="x","x",$R$2-'Indicator Date hidden'!S89)</f>
        <v>0</v>
      </c>
      <c r="S88" s="205">
        <f>IF('Indicator Date hidden'!T89="x","x",$S$2-'Indicator Date hidden'!T89)</f>
        <v>0</v>
      </c>
      <c r="T88" s="205">
        <f>IF('Indicator Date hidden'!U89="x","x",$T$2-'Indicator Date hidden'!U89)</f>
        <v>0</v>
      </c>
      <c r="U88" s="205">
        <f>IF('Indicator Date hidden'!V89="x","x",$U$2-'Indicator Date hidden'!V89)</f>
        <v>0</v>
      </c>
      <c r="V88" s="205">
        <f>IF('Indicator Date hidden'!W89="x","x",$V$2-'Indicator Date hidden'!W89)</f>
        <v>0</v>
      </c>
      <c r="W88" s="205">
        <f>IF('Indicator Date hidden'!X89="x","x",$W$2-'Indicator Date hidden'!X89)</f>
        <v>0</v>
      </c>
      <c r="X88" s="205">
        <f>IF('Indicator Date hidden'!Y89="x","x",$X$2-'Indicator Date hidden'!Y89)</f>
        <v>1</v>
      </c>
      <c r="Y88" s="205">
        <f>IF('Indicator Date hidden'!Z89="x","x",$Y$2-'Indicator Date hidden'!Z89)</f>
        <v>0</v>
      </c>
      <c r="Z88" s="205">
        <f>IF('Indicator Date hidden'!AA89="x","x",$Z$2-'Indicator Date hidden'!AA89)</f>
        <v>0</v>
      </c>
      <c r="AA88" s="205">
        <f>IF('Indicator Date hidden'!AB89="x","x",$AA$2-'Indicator Date hidden'!AB89)</f>
        <v>0</v>
      </c>
      <c r="AB88" s="205">
        <f>IF('Indicator Date hidden'!AC89="x","x",$AB$2-'Indicator Date hidden'!AC89)</f>
        <v>0</v>
      </c>
      <c r="AC88" s="205">
        <f>IF('Indicator Date hidden'!AD89="x","x",$AC$2-'Indicator Date hidden'!AD89)</f>
        <v>0</v>
      </c>
      <c r="AD88" s="205">
        <f>IF('Indicator Date hidden'!AE89="x","x",$AD$2-'Indicator Date hidden'!AE89)</f>
        <v>0</v>
      </c>
      <c r="AE88" s="205">
        <f>IF('Indicator Date hidden'!AF89="x","x",$AE$2-'Indicator Date hidden'!AF89)</f>
        <v>0</v>
      </c>
      <c r="AF88" s="205">
        <f>IF('Indicator Date hidden'!AG89="x","x",$AF$2-'Indicator Date hidden'!AG89)</f>
        <v>8</v>
      </c>
      <c r="AG88" s="205">
        <f>IF('Indicator Date hidden'!AH89="x","x",$AG$2-'Indicator Date hidden'!AH89)</f>
        <v>0</v>
      </c>
      <c r="AH88" s="205">
        <f>IF('Indicator Date hidden'!AI89="x","x",$AH$2-'Indicator Date hidden'!AI89)</f>
        <v>0</v>
      </c>
      <c r="AI88" s="205">
        <f>IF('Indicator Date hidden'!AJ89="x","x",$AI$2-'Indicator Date hidden'!AJ89)</f>
        <v>0</v>
      </c>
      <c r="AJ88" s="205">
        <f>IF('Indicator Date hidden'!AK89="x","x",$AJ$2-'Indicator Date hidden'!AK89)</f>
        <v>1</v>
      </c>
      <c r="AK88" s="205">
        <f>IF('Indicator Date hidden'!AL89="x","x",$AK$2-'Indicator Date hidden'!AL89)</f>
        <v>0</v>
      </c>
      <c r="AL88" s="205">
        <f>IF('Indicator Date hidden'!AM89="x","x",$AL$2-'Indicator Date hidden'!AM89)</f>
        <v>0</v>
      </c>
      <c r="AM88" s="205">
        <f>IF('Indicator Date hidden'!AN89="x","x",$AM$2-'Indicator Date hidden'!AN89)</f>
        <v>0</v>
      </c>
      <c r="AN88" s="205">
        <f>IF('Indicator Date hidden'!AO89="x","x",$AN$2-'Indicator Date hidden'!AO89)</f>
        <v>0</v>
      </c>
      <c r="AO88" s="205">
        <f>IF('Indicator Date hidden'!AP89="x","x",$AO$2-'Indicator Date hidden'!AP89)</f>
        <v>1</v>
      </c>
      <c r="AP88" s="205">
        <f>IF('Indicator Date hidden'!AQ89="x","x",$AP$2-'Indicator Date hidden'!AQ89)</f>
        <v>0</v>
      </c>
      <c r="AQ88" s="205">
        <f>IF('Indicator Date hidden'!AR89="x","x",$AQ$2-'Indicator Date hidden'!AR89)</f>
        <v>0</v>
      </c>
      <c r="AR88" s="205">
        <f>IF('Indicator Date hidden'!AS89="x","x",$AR$2-'Indicator Date hidden'!AS89)</f>
        <v>0</v>
      </c>
      <c r="AS88" s="205">
        <f>IF('Indicator Date hidden'!AT89="x","x",$AS$2-'Indicator Date hidden'!AT89)</f>
        <v>0</v>
      </c>
      <c r="AT88" s="205">
        <f>IF('Indicator Date hidden'!AU89="x","x",$AT$2-'Indicator Date hidden'!AU89)</f>
        <v>0</v>
      </c>
      <c r="AU88" s="205">
        <f>IF('Indicator Date hidden'!AV89="x","x",$AU$2-'Indicator Date hidden'!AV89)</f>
        <v>7</v>
      </c>
      <c r="AV88" s="205">
        <f>IF('Indicator Date hidden'!AW89="x","x",$AV$2-'Indicator Date hidden'!AW89)</f>
        <v>0</v>
      </c>
      <c r="AW88" s="205">
        <f>IF('Indicator Date hidden'!AX89="x","x",$AW$2-'Indicator Date hidden'!AX89)</f>
        <v>0</v>
      </c>
      <c r="AX88" s="205">
        <f>IF('Indicator Date hidden'!AY89="x","x",$AX$2-'Indicator Date hidden'!AY89)</f>
        <v>0</v>
      </c>
      <c r="AY88" s="205">
        <f>IF('Indicator Date hidden'!AZ89="x","x",$AY$2-'Indicator Date hidden'!AZ89)</f>
        <v>0</v>
      </c>
      <c r="AZ88" s="205">
        <f>IF('Indicator Date hidden'!BA89="x","x",$AZ$2-'Indicator Date hidden'!BA89)</f>
        <v>0</v>
      </c>
      <c r="BA88">
        <f t="shared" si="10"/>
        <v>23</v>
      </c>
      <c r="BB88" s="21">
        <f t="shared" si="11"/>
        <v>0.45098039215686275</v>
      </c>
      <c r="BC88">
        <f t="shared" si="12"/>
        <v>6</v>
      </c>
      <c r="BD88" s="21">
        <f t="shared" si="13"/>
        <v>1.6004132492087735</v>
      </c>
      <c r="BE88" s="274">
        <f t="shared" si="14"/>
        <v>0</v>
      </c>
    </row>
    <row r="89" spans="1:57" x14ac:dyDescent="0.25">
      <c r="A89" t="s">
        <v>7094</v>
      </c>
      <c r="B89" s="205">
        <f>IF('Indicator Date hidden'!C90="x","x",$B$2-'Indicator Date hidden'!C90)</f>
        <v>0</v>
      </c>
      <c r="C89" s="205">
        <f>IF('Indicator Date hidden'!D90="x","x",$C$2-'Indicator Date hidden'!D90)</f>
        <v>0</v>
      </c>
      <c r="D89" s="205">
        <f>IF('Indicator Date hidden'!E90="x","x",$D$2-'Indicator Date hidden'!E90)</f>
        <v>0</v>
      </c>
      <c r="E89" s="205">
        <f>IF('Indicator Date hidden'!F90="x","x",$E$2-'Indicator Date hidden'!F90)</f>
        <v>0</v>
      </c>
      <c r="F89" s="205">
        <f>IF('Indicator Date hidden'!G90="x","x",$F$2-'Indicator Date hidden'!G90)</f>
        <v>0</v>
      </c>
      <c r="G89" s="205">
        <f>IF('Indicator Date hidden'!H90="x","x",$G$2-'Indicator Date hidden'!H90)</f>
        <v>0</v>
      </c>
      <c r="H89" s="205">
        <f>IF('Indicator Date hidden'!I90="x","x",$H$2-'Indicator Date hidden'!I90)</f>
        <v>0</v>
      </c>
      <c r="I89" s="205">
        <f>IF('Indicator Date hidden'!J90="x","x",$I$2-'Indicator Date hidden'!J90)</f>
        <v>0</v>
      </c>
      <c r="J89" s="205">
        <f>IF('Indicator Date hidden'!K90="x","x",$J$2-'Indicator Date hidden'!K90)</f>
        <v>0</v>
      </c>
      <c r="K89" s="205">
        <f>IF('Indicator Date hidden'!L90="x","x",$K$2-'Indicator Date hidden'!L90)</f>
        <v>0</v>
      </c>
      <c r="L89" s="205">
        <f>IF('Indicator Date hidden'!M90="x","x",$L$2-'Indicator Date hidden'!M90)</f>
        <v>0</v>
      </c>
      <c r="M89" s="205">
        <f>IF('Indicator Date hidden'!N90="x","x",$M$2-'Indicator Date hidden'!N90)</f>
        <v>0</v>
      </c>
      <c r="N89" s="205">
        <f>IF('Indicator Date hidden'!O90="x","x",$N$2-'Indicator Date hidden'!O90)</f>
        <v>0</v>
      </c>
      <c r="O89" s="205">
        <f>IF('Indicator Date hidden'!P90="x","x",$O$2-'Indicator Date hidden'!P90)</f>
        <v>0</v>
      </c>
      <c r="P89" s="205">
        <f>IF('Indicator Date hidden'!Q90="x","x",$P$2-'Indicator Date hidden'!Q90)</f>
        <v>0</v>
      </c>
      <c r="Q89" s="205" t="str">
        <f>IF('Indicator Date hidden'!R90="x","x",$Q$2-'Indicator Date hidden'!R90)</f>
        <v>x</v>
      </c>
      <c r="R89" s="205">
        <f>IF('Indicator Date hidden'!S90="x","x",$R$2-'Indicator Date hidden'!S90)</f>
        <v>0</v>
      </c>
      <c r="S89" s="205">
        <f>IF('Indicator Date hidden'!T90="x","x",$S$2-'Indicator Date hidden'!T90)</f>
        <v>0</v>
      </c>
      <c r="T89" s="205">
        <f>IF('Indicator Date hidden'!U90="x","x",$T$2-'Indicator Date hidden'!U90)</f>
        <v>0</v>
      </c>
      <c r="U89" s="205">
        <f>IF('Indicator Date hidden'!V90="x","x",$U$2-'Indicator Date hidden'!V90)</f>
        <v>0</v>
      </c>
      <c r="V89" s="205">
        <f>IF('Indicator Date hidden'!W90="x","x",$V$2-'Indicator Date hidden'!W90)</f>
        <v>0</v>
      </c>
      <c r="W89" s="205">
        <f>IF('Indicator Date hidden'!X90="x","x",$W$2-'Indicator Date hidden'!X90)</f>
        <v>5</v>
      </c>
      <c r="X89" s="205">
        <f>IF('Indicator Date hidden'!Y90="x","x",$X$2-'Indicator Date hidden'!Y90)</f>
        <v>4</v>
      </c>
      <c r="Y89" s="205">
        <f>IF('Indicator Date hidden'!Z90="x","x",$Y$2-'Indicator Date hidden'!Z90)</f>
        <v>0</v>
      </c>
      <c r="Z89" s="205">
        <f>IF('Indicator Date hidden'!AA90="x","x",$Z$2-'Indicator Date hidden'!AA90)</f>
        <v>0</v>
      </c>
      <c r="AA89" s="205" t="str">
        <f>IF('Indicator Date hidden'!AB90="x","x",$AA$2-'Indicator Date hidden'!AB90)</f>
        <v>x</v>
      </c>
      <c r="AB89" s="205">
        <f>IF('Indicator Date hidden'!AC90="x","x",$AB$2-'Indicator Date hidden'!AC90)</f>
        <v>0</v>
      </c>
      <c r="AC89" s="205">
        <f>IF('Indicator Date hidden'!AD90="x","x",$AC$2-'Indicator Date hidden'!AD90)</f>
        <v>0</v>
      </c>
      <c r="AD89" s="205" t="str">
        <f>IF('Indicator Date hidden'!AE90="x","x",$AD$2-'Indicator Date hidden'!AE90)</f>
        <v>x</v>
      </c>
      <c r="AE89" s="205" t="str">
        <f>IF('Indicator Date hidden'!AF90="x","x",$AE$2-'Indicator Date hidden'!AF90)</f>
        <v>x</v>
      </c>
      <c r="AF89" s="205">
        <f>IF('Indicator Date hidden'!AG90="x","x",$AF$2-'Indicator Date hidden'!AG90)</f>
        <v>7</v>
      </c>
      <c r="AG89" s="205">
        <f>IF('Indicator Date hidden'!AH90="x","x",$AG$2-'Indicator Date hidden'!AH90)</f>
        <v>0</v>
      </c>
      <c r="AH89" s="205">
        <f>IF('Indicator Date hidden'!AI90="x","x",$AH$2-'Indicator Date hidden'!AI90)</f>
        <v>0</v>
      </c>
      <c r="AI89" s="205">
        <f>IF('Indicator Date hidden'!AJ90="x","x",$AI$2-'Indicator Date hidden'!AJ90)</f>
        <v>0</v>
      </c>
      <c r="AJ89" s="205" t="str">
        <f>IF('Indicator Date hidden'!AK90="x","x",$AJ$2-'Indicator Date hidden'!AK90)</f>
        <v>x</v>
      </c>
      <c r="AK89" s="205" t="str">
        <f>IF('Indicator Date hidden'!AL90="x","x",$AK$2-'Indicator Date hidden'!AL90)</f>
        <v>x</v>
      </c>
      <c r="AL89" s="205">
        <f>IF('Indicator Date hidden'!AM90="x","x",$AL$2-'Indicator Date hidden'!AM90)</f>
        <v>0</v>
      </c>
      <c r="AM89" s="205">
        <f>IF('Indicator Date hidden'!AN90="x","x",$AM$2-'Indicator Date hidden'!AN90)</f>
        <v>0</v>
      </c>
      <c r="AN89" s="205">
        <f>IF('Indicator Date hidden'!AO90="x","x",$AN$2-'Indicator Date hidden'!AO90)</f>
        <v>0</v>
      </c>
      <c r="AO89" s="205" t="str">
        <f>IF('Indicator Date hidden'!AP90="x","x",$AO$2-'Indicator Date hidden'!AP90)</f>
        <v>x</v>
      </c>
      <c r="AP89" s="205" t="str">
        <f>IF('Indicator Date hidden'!AQ90="x","x",$AP$2-'Indicator Date hidden'!AQ90)</f>
        <v>x</v>
      </c>
      <c r="AQ89" s="205" t="str">
        <f>IF('Indicator Date hidden'!AR90="x","x",$AQ$2-'Indicator Date hidden'!AR90)</f>
        <v>x</v>
      </c>
      <c r="AR89" s="205">
        <f>IF('Indicator Date hidden'!AS90="x","x",$AR$2-'Indicator Date hidden'!AS90)</f>
        <v>0</v>
      </c>
      <c r="AS89" s="205" t="str">
        <f>IF('Indicator Date hidden'!AT90="x","x",$AS$2-'Indicator Date hidden'!AT90)</f>
        <v>x</v>
      </c>
      <c r="AT89" s="205">
        <f>IF('Indicator Date hidden'!AU90="x","x",$AT$2-'Indicator Date hidden'!AU90)</f>
        <v>0</v>
      </c>
      <c r="AU89" s="205" t="str">
        <f>IF('Indicator Date hidden'!AV90="x","x",$AU$2-'Indicator Date hidden'!AV90)</f>
        <v>x</v>
      </c>
      <c r="AV89" s="205">
        <f>IF('Indicator Date hidden'!AW90="x","x",$AV$2-'Indicator Date hidden'!AW90)</f>
        <v>0</v>
      </c>
      <c r="AW89" s="205">
        <f>IF('Indicator Date hidden'!AX90="x","x",$AW$2-'Indicator Date hidden'!AX90)</f>
        <v>0</v>
      </c>
      <c r="AX89" s="205">
        <f>IF('Indicator Date hidden'!AY90="x","x",$AX$2-'Indicator Date hidden'!AY90)</f>
        <v>0</v>
      </c>
      <c r="AY89" s="205">
        <f>IF('Indicator Date hidden'!AZ90="x","x",$AY$2-'Indicator Date hidden'!AZ90)</f>
        <v>0</v>
      </c>
      <c r="AZ89" s="205">
        <f>IF('Indicator Date hidden'!BA90="x","x",$AZ$2-'Indicator Date hidden'!BA90)</f>
        <v>0</v>
      </c>
      <c r="BA89">
        <f t="shared" si="10"/>
        <v>16</v>
      </c>
      <c r="BB89" s="21">
        <f t="shared" si="11"/>
        <v>0.4</v>
      </c>
      <c r="BC89">
        <f t="shared" si="12"/>
        <v>3</v>
      </c>
      <c r="BD89" s="21">
        <f t="shared" si="13"/>
        <v>1.4456832294800961</v>
      </c>
      <c r="BE89" s="274">
        <f t="shared" si="14"/>
        <v>0</v>
      </c>
    </row>
    <row r="90" spans="1:57" x14ac:dyDescent="0.25">
      <c r="A90" t="s">
        <v>7172</v>
      </c>
      <c r="B90" s="205">
        <f>IF('Indicator Date hidden'!C91="x","x",$B$2-'Indicator Date hidden'!C91)</f>
        <v>0</v>
      </c>
      <c r="C90" s="205">
        <f>IF('Indicator Date hidden'!D91="x","x",$C$2-'Indicator Date hidden'!D91)</f>
        <v>0</v>
      </c>
      <c r="D90" s="205">
        <f>IF('Indicator Date hidden'!E91="x","x",$D$2-'Indicator Date hidden'!E91)</f>
        <v>0</v>
      </c>
      <c r="E90" s="205">
        <f>IF('Indicator Date hidden'!F91="x","x",$E$2-'Indicator Date hidden'!F91)</f>
        <v>0</v>
      </c>
      <c r="F90" s="205">
        <f>IF('Indicator Date hidden'!G91="x","x",$F$2-'Indicator Date hidden'!G91)</f>
        <v>0</v>
      </c>
      <c r="G90" s="205">
        <f>IF('Indicator Date hidden'!H91="x","x",$G$2-'Indicator Date hidden'!H91)</f>
        <v>0</v>
      </c>
      <c r="H90" s="205">
        <f>IF('Indicator Date hidden'!I91="x","x",$H$2-'Indicator Date hidden'!I91)</f>
        <v>0</v>
      </c>
      <c r="I90" s="205">
        <f>IF('Indicator Date hidden'!J91="x","x",$I$2-'Indicator Date hidden'!J91)</f>
        <v>0</v>
      </c>
      <c r="J90" s="205">
        <f>IF('Indicator Date hidden'!K91="x","x",$J$2-'Indicator Date hidden'!K91)</f>
        <v>0</v>
      </c>
      <c r="K90" s="205">
        <f>IF('Indicator Date hidden'!L91="x","x",$K$2-'Indicator Date hidden'!L91)</f>
        <v>0</v>
      </c>
      <c r="L90" s="205">
        <f>IF('Indicator Date hidden'!M91="x","x",$L$2-'Indicator Date hidden'!M91)</f>
        <v>0</v>
      </c>
      <c r="M90" s="205">
        <f>IF('Indicator Date hidden'!N91="x","x",$M$2-'Indicator Date hidden'!N91)</f>
        <v>0</v>
      </c>
      <c r="N90" s="205">
        <f>IF('Indicator Date hidden'!O91="x","x",$N$2-'Indicator Date hidden'!O91)</f>
        <v>0</v>
      </c>
      <c r="O90" s="205">
        <f>IF('Indicator Date hidden'!P91="x","x",$O$2-'Indicator Date hidden'!P91)</f>
        <v>0</v>
      </c>
      <c r="P90" s="205" t="str">
        <f>IF('Indicator Date hidden'!Q91="x","x",$P$2-'Indicator Date hidden'!Q91)</f>
        <v>x</v>
      </c>
      <c r="Q90" s="205" t="str">
        <f>IF('Indicator Date hidden'!R91="x","x",$Q$2-'Indicator Date hidden'!R91)</f>
        <v>x</v>
      </c>
      <c r="R90" s="205">
        <f>IF('Indicator Date hidden'!S91="x","x",$R$2-'Indicator Date hidden'!S91)</f>
        <v>0</v>
      </c>
      <c r="S90" s="205">
        <f>IF('Indicator Date hidden'!T91="x","x",$S$2-'Indicator Date hidden'!T91)</f>
        <v>0</v>
      </c>
      <c r="T90" s="205">
        <f>IF('Indicator Date hidden'!U91="x","x",$T$2-'Indicator Date hidden'!U91)</f>
        <v>0</v>
      </c>
      <c r="U90" s="205" t="str">
        <f>IF('Indicator Date hidden'!V91="x","x",$U$2-'Indicator Date hidden'!V91)</f>
        <v>x</v>
      </c>
      <c r="V90" s="205">
        <f>IF('Indicator Date hidden'!W91="x","x",$V$2-'Indicator Date hidden'!W91)</f>
        <v>0</v>
      </c>
      <c r="W90" s="205">
        <f>IF('Indicator Date hidden'!X91="x","x",$W$2-'Indicator Date hidden'!X91)</f>
        <v>2</v>
      </c>
      <c r="X90" s="205" t="str">
        <f>IF('Indicator Date hidden'!Y91="x","x",$X$2-'Indicator Date hidden'!Y91)</f>
        <v>x</v>
      </c>
      <c r="Y90" s="205">
        <f>IF('Indicator Date hidden'!Z91="x","x",$Y$2-'Indicator Date hidden'!Z91)</f>
        <v>0</v>
      </c>
      <c r="Z90" s="205">
        <f>IF('Indicator Date hidden'!AA91="x","x",$Z$2-'Indicator Date hidden'!AA91)</f>
        <v>0</v>
      </c>
      <c r="AA90" s="205" t="str">
        <f>IF('Indicator Date hidden'!AB91="x","x",$AA$2-'Indicator Date hidden'!AB91)</f>
        <v>x</v>
      </c>
      <c r="AB90" s="205" t="str">
        <f>IF('Indicator Date hidden'!AC91="x","x",$AB$2-'Indicator Date hidden'!AC91)</f>
        <v>x</v>
      </c>
      <c r="AC90" s="205">
        <f>IF('Indicator Date hidden'!AD91="x","x",$AC$2-'Indicator Date hidden'!AD91)</f>
        <v>0</v>
      </c>
      <c r="AD90" s="205">
        <f>IF('Indicator Date hidden'!AE91="x","x",$AD$2-'Indicator Date hidden'!AE91)</f>
        <v>0</v>
      </c>
      <c r="AE90" s="205" t="str">
        <f>IF('Indicator Date hidden'!AF91="x","x",$AE$2-'Indicator Date hidden'!AF91)</f>
        <v>x</v>
      </c>
      <c r="AF90" s="205" t="str">
        <f>IF('Indicator Date hidden'!AG91="x","x",$AF$2-'Indicator Date hidden'!AG91)</f>
        <v>x</v>
      </c>
      <c r="AG90" s="205">
        <f>IF('Indicator Date hidden'!AH91="x","x",$AG$2-'Indicator Date hidden'!AH91)</f>
        <v>0</v>
      </c>
      <c r="AH90" s="205">
        <f>IF('Indicator Date hidden'!AI91="x","x",$AH$2-'Indicator Date hidden'!AI91)</f>
        <v>0</v>
      </c>
      <c r="AI90" s="205">
        <f>IF('Indicator Date hidden'!AJ91="x","x",$AI$2-'Indicator Date hidden'!AJ91)</f>
        <v>0</v>
      </c>
      <c r="AJ90" s="205" t="str">
        <f>IF('Indicator Date hidden'!AK91="x","x",$AJ$2-'Indicator Date hidden'!AK91)</f>
        <v>x</v>
      </c>
      <c r="AK90" s="205" t="str">
        <f>IF('Indicator Date hidden'!AL91="x","x",$AK$2-'Indicator Date hidden'!AL91)</f>
        <v>x</v>
      </c>
      <c r="AL90" s="205">
        <f>IF('Indicator Date hidden'!AM91="x","x",$AL$2-'Indicator Date hidden'!AM91)</f>
        <v>0</v>
      </c>
      <c r="AM90" s="205">
        <f>IF('Indicator Date hidden'!AN91="x","x",$AM$2-'Indicator Date hidden'!AN91)</f>
        <v>0</v>
      </c>
      <c r="AN90" s="205">
        <f>IF('Indicator Date hidden'!AO91="x","x",$AN$2-'Indicator Date hidden'!AO91)</f>
        <v>0</v>
      </c>
      <c r="AO90" s="205" t="str">
        <f>IF('Indicator Date hidden'!AP91="x","x",$AO$2-'Indicator Date hidden'!AP91)</f>
        <v>x</v>
      </c>
      <c r="AP90" s="205" t="str">
        <f>IF('Indicator Date hidden'!AQ91="x","x",$AP$2-'Indicator Date hidden'!AQ91)</f>
        <v>x</v>
      </c>
      <c r="AQ90" s="205" t="str">
        <f>IF('Indicator Date hidden'!AR91="x","x",$AQ$2-'Indicator Date hidden'!AR91)</f>
        <v>x</v>
      </c>
      <c r="AR90" s="205">
        <f>IF('Indicator Date hidden'!AS91="x","x",$AR$2-'Indicator Date hidden'!AS91)</f>
        <v>0</v>
      </c>
      <c r="AS90" s="205">
        <f>IF('Indicator Date hidden'!AT91="x","x",$AS$2-'Indicator Date hidden'!AT91)</f>
        <v>0</v>
      </c>
      <c r="AT90" s="205">
        <f>IF('Indicator Date hidden'!AU91="x","x",$AT$2-'Indicator Date hidden'!AU91)</f>
        <v>0</v>
      </c>
      <c r="AU90" s="205">
        <f>IF('Indicator Date hidden'!AV91="x","x",$AU$2-'Indicator Date hidden'!AV91)</f>
        <v>6</v>
      </c>
      <c r="AV90" s="205">
        <f>IF('Indicator Date hidden'!AW91="x","x",$AV$2-'Indicator Date hidden'!AW91)</f>
        <v>0</v>
      </c>
      <c r="AW90" s="205">
        <f>IF('Indicator Date hidden'!AX91="x","x",$AW$2-'Indicator Date hidden'!AX91)</f>
        <v>0</v>
      </c>
      <c r="AX90" s="205">
        <f>IF('Indicator Date hidden'!AY91="x","x",$AX$2-'Indicator Date hidden'!AY91)</f>
        <v>0</v>
      </c>
      <c r="AY90" s="205">
        <f>IF('Indicator Date hidden'!AZ91="x","x",$AY$2-'Indicator Date hidden'!AZ91)</f>
        <v>0</v>
      </c>
      <c r="AZ90" s="205">
        <f>IF('Indicator Date hidden'!BA91="x","x",$AZ$2-'Indicator Date hidden'!BA91)</f>
        <v>0</v>
      </c>
      <c r="BA90">
        <f t="shared" si="10"/>
        <v>8</v>
      </c>
      <c r="BB90" s="21">
        <f t="shared" si="11"/>
        <v>0.21052631578947367</v>
      </c>
      <c r="BC90">
        <f t="shared" si="12"/>
        <v>2</v>
      </c>
      <c r="BD90" s="21">
        <f t="shared" si="13"/>
        <v>1.0041465278073112</v>
      </c>
      <c r="BE90" s="274">
        <f t="shared" si="14"/>
        <v>0</v>
      </c>
    </row>
    <row r="91" spans="1:57" x14ac:dyDescent="0.25">
      <c r="A91" t="s">
        <v>7098</v>
      </c>
      <c r="B91" s="205">
        <f>IF('Indicator Date hidden'!C92="x","x",$B$2-'Indicator Date hidden'!C92)</f>
        <v>0</v>
      </c>
      <c r="C91" s="205">
        <f>IF('Indicator Date hidden'!D92="x","x",$C$2-'Indicator Date hidden'!D92)</f>
        <v>0</v>
      </c>
      <c r="D91" s="205">
        <f>IF('Indicator Date hidden'!E92="x","x",$D$2-'Indicator Date hidden'!E92)</f>
        <v>0</v>
      </c>
      <c r="E91" s="205">
        <f>IF('Indicator Date hidden'!F92="x","x",$E$2-'Indicator Date hidden'!F92)</f>
        <v>0</v>
      </c>
      <c r="F91" s="205">
        <f>IF('Indicator Date hidden'!G92="x","x",$F$2-'Indicator Date hidden'!G92)</f>
        <v>0</v>
      </c>
      <c r="G91" s="205">
        <f>IF('Indicator Date hidden'!H92="x","x",$G$2-'Indicator Date hidden'!H92)</f>
        <v>0</v>
      </c>
      <c r="H91" s="205">
        <f>IF('Indicator Date hidden'!I92="x","x",$H$2-'Indicator Date hidden'!I92)</f>
        <v>0</v>
      </c>
      <c r="I91" s="205">
        <f>IF('Indicator Date hidden'!J92="x","x",$I$2-'Indicator Date hidden'!J92)</f>
        <v>0</v>
      </c>
      <c r="J91" s="205">
        <f>IF('Indicator Date hidden'!K92="x","x",$J$2-'Indicator Date hidden'!K92)</f>
        <v>0</v>
      </c>
      <c r="K91" s="205">
        <f>IF('Indicator Date hidden'!L92="x","x",$K$2-'Indicator Date hidden'!L92)</f>
        <v>0</v>
      </c>
      <c r="L91" s="205">
        <f>IF('Indicator Date hidden'!M92="x","x",$L$2-'Indicator Date hidden'!M92)</f>
        <v>0</v>
      </c>
      <c r="M91" s="205">
        <f>IF('Indicator Date hidden'!N92="x","x",$M$2-'Indicator Date hidden'!N92)</f>
        <v>0</v>
      </c>
      <c r="N91" s="205">
        <f>IF('Indicator Date hidden'!O92="x","x",$N$2-'Indicator Date hidden'!O92)</f>
        <v>0</v>
      </c>
      <c r="O91" s="205">
        <f>IF('Indicator Date hidden'!P92="x","x",$O$2-'Indicator Date hidden'!P92)</f>
        <v>0</v>
      </c>
      <c r="P91" s="205">
        <f>IF('Indicator Date hidden'!Q92="x","x",$P$2-'Indicator Date hidden'!Q92)</f>
        <v>0</v>
      </c>
      <c r="Q91" s="205" t="str">
        <f>IF('Indicator Date hidden'!R92="x","x",$Q$2-'Indicator Date hidden'!R92)</f>
        <v>x</v>
      </c>
      <c r="R91" s="205">
        <f>IF('Indicator Date hidden'!S92="x","x",$R$2-'Indicator Date hidden'!S92)</f>
        <v>0</v>
      </c>
      <c r="S91" s="205">
        <f>IF('Indicator Date hidden'!T92="x","x",$S$2-'Indicator Date hidden'!T92)</f>
        <v>0</v>
      </c>
      <c r="T91" s="205">
        <f>IF('Indicator Date hidden'!U92="x","x",$T$2-'Indicator Date hidden'!U92)</f>
        <v>0</v>
      </c>
      <c r="U91" s="205" t="str">
        <f>IF('Indicator Date hidden'!V92="x","x",$U$2-'Indicator Date hidden'!V92)</f>
        <v>x</v>
      </c>
      <c r="V91" s="205">
        <f>IF('Indicator Date hidden'!W92="x","x",$V$2-'Indicator Date hidden'!W92)</f>
        <v>0</v>
      </c>
      <c r="W91" s="205">
        <f>IF('Indicator Date hidden'!X92="x","x",$W$2-'Indicator Date hidden'!X92)</f>
        <v>4</v>
      </c>
      <c r="X91" s="205">
        <f>IF('Indicator Date hidden'!Y92="x","x",$X$2-'Indicator Date hidden'!Y92)</f>
        <v>2</v>
      </c>
      <c r="Y91" s="205">
        <f>IF('Indicator Date hidden'!Z92="x","x",$Y$2-'Indicator Date hidden'!Z92)</f>
        <v>0</v>
      </c>
      <c r="Z91" s="205">
        <f>IF('Indicator Date hidden'!AA92="x","x",$Z$2-'Indicator Date hidden'!AA92)</f>
        <v>0</v>
      </c>
      <c r="AA91" s="205" t="str">
        <f>IF('Indicator Date hidden'!AB92="x","x",$AA$2-'Indicator Date hidden'!AB92)</f>
        <v>x</v>
      </c>
      <c r="AB91" s="205">
        <f>IF('Indicator Date hidden'!AC92="x","x",$AB$2-'Indicator Date hidden'!AC92)</f>
        <v>0</v>
      </c>
      <c r="AC91" s="205">
        <f>IF('Indicator Date hidden'!AD92="x","x",$AC$2-'Indicator Date hidden'!AD92)</f>
        <v>0</v>
      </c>
      <c r="AD91" s="205">
        <f>IF('Indicator Date hidden'!AE92="x","x",$AD$2-'Indicator Date hidden'!AE92)</f>
        <v>0</v>
      </c>
      <c r="AE91" s="205">
        <f>IF('Indicator Date hidden'!AF92="x","x",$AE$2-'Indicator Date hidden'!AF92)</f>
        <v>0</v>
      </c>
      <c r="AF91" s="205" t="str">
        <f>IF('Indicator Date hidden'!AG92="x","x",$AF$2-'Indicator Date hidden'!AG92)</f>
        <v>x</v>
      </c>
      <c r="AG91" s="205">
        <f>IF('Indicator Date hidden'!AH92="x","x",$AG$2-'Indicator Date hidden'!AH92)</f>
        <v>0</v>
      </c>
      <c r="AH91" s="205">
        <f>IF('Indicator Date hidden'!AI92="x","x",$AH$2-'Indicator Date hidden'!AI92)</f>
        <v>0</v>
      </c>
      <c r="AI91" s="205">
        <f>IF('Indicator Date hidden'!AJ92="x","x",$AI$2-'Indicator Date hidden'!AJ92)</f>
        <v>0</v>
      </c>
      <c r="AJ91" s="205" t="str">
        <f>IF('Indicator Date hidden'!AK92="x","x",$AJ$2-'Indicator Date hidden'!AK92)</f>
        <v>x</v>
      </c>
      <c r="AK91" s="205">
        <f>IF('Indicator Date hidden'!AL92="x","x",$AK$2-'Indicator Date hidden'!AL92)</f>
        <v>1</v>
      </c>
      <c r="AL91" s="205">
        <f>IF('Indicator Date hidden'!AM92="x","x",$AL$2-'Indicator Date hidden'!AM92)</f>
        <v>0</v>
      </c>
      <c r="AM91" s="205">
        <f>IF('Indicator Date hidden'!AN92="x","x",$AM$2-'Indicator Date hidden'!AN92)</f>
        <v>0</v>
      </c>
      <c r="AN91" s="205">
        <f>IF('Indicator Date hidden'!AO92="x","x",$AN$2-'Indicator Date hidden'!AO92)</f>
        <v>0</v>
      </c>
      <c r="AO91" s="205">
        <f>IF('Indicator Date hidden'!AP92="x","x",$AO$2-'Indicator Date hidden'!AP92)</f>
        <v>0</v>
      </c>
      <c r="AP91" s="205">
        <f>IF('Indicator Date hidden'!AQ92="x","x",$AP$2-'Indicator Date hidden'!AQ92)</f>
        <v>0</v>
      </c>
      <c r="AQ91" s="205">
        <f>IF('Indicator Date hidden'!AR92="x","x",$AQ$2-'Indicator Date hidden'!AR92)</f>
        <v>4</v>
      </c>
      <c r="AR91" s="205">
        <f>IF('Indicator Date hidden'!AS92="x","x",$AR$2-'Indicator Date hidden'!AS92)</f>
        <v>0</v>
      </c>
      <c r="AS91" s="205">
        <f>IF('Indicator Date hidden'!AT92="x","x",$AS$2-'Indicator Date hidden'!AT92)</f>
        <v>0</v>
      </c>
      <c r="AT91" s="205">
        <f>IF('Indicator Date hidden'!AU92="x","x",$AT$2-'Indicator Date hidden'!AU92)</f>
        <v>0</v>
      </c>
      <c r="AU91" s="205" t="str">
        <f>IF('Indicator Date hidden'!AV92="x","x",$AU$2-'Indicator Date hidden'!AV92)</f>
        <v>x</v>
      </c>
      <c r="AV91" s="205">
        <f>IF('Indicator Date hidden'!AW92="x","x",$AV$2-'Indicator Date hidden'!AW92)</f>
        <v>0</v>
      </c>
      <c r="AW91" s="205">
        <f>IF('Indicator Date hidden'!AX92="x","x",$AW$2-'Indicator Date hidden'!AX92)</f>
        <v>0</v>
      </c>
      <c r="AX91" s="205">
        <f>IF('Indicator Date hidden'!AY92="x","x",$AX$2-'Indicator Date hidden'!AY92)</f>
        <v>0</v>
      </c>
      <c r="AY91" s="205">
        <f>IF('Indicator Date hidden'!AZ92="x","x",$AY$2-'Indicator Date hidden'!AZ92)</f>
        <v>0</v>
      </c>
      <c r="AZ91" s="205">
        <f>IF('Indicator Date hidden'!BA92="x","x",$AZ$2-'Indicator Date hidden'!BA92)</f>
        <v>3</v>
      </c>
      <c r="BA91">
        <f t="shared" si="10"/>
        <v>14</v>
      </c>
      <c r="BB91" s="21">
        <f t="shared" si="11"/>
        <v>0.31111111111111112</v>
      </c>
      <c r="BC91">
        <f t="shared" si="12"/>
        <v>5</v>
      </c>
      <c r="BD91" s="21">
        <f t="shared" si="13"/>
        <v>0.9619938143072605</v>
      </c>
      <c r="BE91" s="274">
        <f t="shared" si="14"/>
        <v>0</v>
      </c>
    </row>
    <row r="92" spans="1:57" x14ac:dyDescent="0.25">
      <c r="A92" t="s">
        <v>7100</v>
      </c>
      <c r="B92" s="205">
        <f>IF('Indicator Date hidden'!C93="x","x",$B$2-'Indicator Date hidden'!C93)</f>
        <v>0</v>
      </c>
      <c r="C92" s="205">
        <f>IF('Indicator Date hidden'!D93="x","x",$C$2-'Indicator Date hidden'!D93)</f>
        <v>0</v>
      </c>
      <c r="D92" s="205">
        <f>IF('Indicator Date hidden'!E93="x","x",$D$2-'Indicator Date hidden'!E93)</f>
        <v>0</v>
      </c>
      <c r="E92" s="205">
        <f>IF('Indicator Date hidden'!F93="x","x",$E$2-'Indicator Date hidden'!F93)</f>
        <v>0</v>
      </c>
      <c r="F92" s="205">
        <f>IF('Indicator Date hidden'!G93="x","x",$F$2-'Indicator Date hidden'!G93)</f>
        <v>0</v>
      </c>
      <c r="G92" s="205">
        <f>IF('Indicator Date hidden'!H93="x","x",$G$2-'Indicator Date hidden'!H93)</f>
        <v>0</v>
      </c>
      <c r="H92" s="205">
        <f>IF('Indicator Date hidden'!I93="x","x",$H$2-'Indicator Date hidden'!I93)</f>
        <v>0</v>
      </c>
      <c r="I92" s="205">
        <f>IF('Indicator Date hidden'!J93="x","x",$I$2-'Indicator Date hidden'!J93)</f>
        <v>0</v>
      </c>
      <c r="J92" s="205">
        <f>IF('Indicator Date hidden'!K93="x","x",$J$2-'Indicator Date hidden'!K93)</f>
        <v>0</v>
      </c>
      <c r="K92" s="205">
        <f>IF('Indicator Date hidden'!L93="x","x",$K$2-'Indicator Date hidden'!L93)</f>
        <v>0</v>
      </c>
      <c r="L92" s="205">
        <f>IF('Indicator Date hidden'!M93="x","x",$L$2-'Indicator Date hidden'!M93)</f>
        <v>0</v>
      </c>
      <c r="M92" s="205">
        <f>IF('Indicator Date hidden'!N93="x","x",$M$2-'Indicator Date hidden'!N93)</f>
        <v>0</v>
      </c>
      <c r="N92" s="205">
        <f>IF('Indicator Date hidden'!O93="x","x",$N$2-'Indicator Date hidden'!O93)</f>
        <v>0</v>
      </c>
      <c r="O92" s="205">
        <f>IF('Indicator Date hidden'!P93="x","x",$O$2-'Indicator Date hidden'!P93)</f>
        <v>0</v>
      </c>
      <c r="P92" s="205">
        <f>IF('Indicator Date hidden'!Q93="x","x",$P$2-'Indicator Date hidden'!Q93)</f>
        <v>0</v>
      </c>
      <c r="Q92" s="205" t="str">
        <f>IF('Indicator Date hidden'!R93="x","x",$Q$2-'Indicator Date hidden'!R93)</f>
        <v>x</v>
      </c>
      <c r="R92" s="205">
        <f>IF('Indicator Date hidden'!S93="x","x",$R$2-'Indicator Date hidden'!S93)</f>
        <v>0</v>
      </c>
      <c r="S92" s="205">
        <f>IF('Indicator Date hidden'!T93="x","x",$S$2-'Indicator Date hidden'!T93)</f>
        <v>0</v>
      </c>
      <c r="T92" s="205">
        <f>IF('Indicator Date hidden'!U93="x","x",$T$2-'Indicator Date hidden'!U93)</f>
        <v>0</v>
      </c>
      <c r="U92" s="205" t="str">
        <f>IF('Indicator Date hidden'!V93="x","x",$U$2-'Indicator Date hidden'!V93)</f>
        <v>x</v>
      </c>
      <c r="V92" s="205">
        <f>IF('Indicator Date hidden'!W93="x","x",$V$2-'Indicator Date hidden'!W93)</f>
        <v>0</v>
      </c>
      <c r="W92" s="205">
        <f>IF('Indicator Date hidden'!X93="x","x",$W$2-'Indicator Date hidden'!X93)</f>
        <v>0</v>
      </c>
      <c r="X92" s="205">
        <f>IF('Indicator Date hidden'!Y93="x","x",$X$2-'Indicator Date hidden'!Y93)</f>
        <v>2</v>
      </c>
      <c r="Y92" s="205">
        <f>IF('Indicator Date hidden'!Z93="x","x",$Y$2-'Indicator Date hidden'!Z93)</f>
        <v>0</v>
      </c>
      <c r="Z92" s="205">
        <f>IF('Indicator Date hidden'!AA93="x","x",$Z$2-'Indicator Date hidden'!AA93)</f>
        <v>0</v>
      </c>
      <c r="AA92" s="205" t="str">
        <f>IF('Indicator Date hidden'!AB93="x","x",$AA$2-'Indicator Date hidden'!AB93)</f>
        <v>x</v>
      </c>
      <c r="AB92" s="205">
        <f>IF('Indicator Date hidden'!AC93="x","x",$AB$2-'Indicator Date hidden'!AC93)</f>
        <v>0</v>
      </c>
      <c r="AC92" s="205">
        <f>IF('Indicator Date hidden'!AD93="x","x",$AC$2-'Indicator Date hidden'!AD93)</f>
        <v>0</v>
      </c>
      <c r="AD92" s="205" t="str">
        <f>IF('Indicator Date hidden'!AE93="x","x",$AD$2-'Indicator Date hidden'!AE93)</f>
        <v>x</v>
      </c>
      <c r="AE92" s="205">
        <f>IF('Indicator Date hidden'!AF93="x","x",$AE$2-'Indicator Date hidden'!AF93)</f>
        <v>0</v>
      </c>
      <c r="AF92" s="205" t="str">
        <f>IF('Indicator Date hidden'!AG93="x","x",$AF$2-'Indicator Date hidden'!AG93)</f>
        <v>x</v>
      </c>
      <c r="AG92" s="205">
        <f>IF('Indicator Date hidden'!AH93="x","x",$AG$2-'Indicator Date hidden'!AH93)</f>
        <v>0</v>
      </c>
      <c r="AH92" s="205">
        <f>IF('Indicator Date hidden'!AI93="x","x",$AH$2-'Indicator Date hidden'!AI93)</f>
        <v>0</v>
      </c>
      <c r="AI92" s="205">
        <f>IF('Indicator Date hidden'!AJ93="x","x",$AI$2-'Indicator Date hidden'!AJ93)</f>
        <v>0</v>
      </c>
      <c r="AJ92" s="205" t="str">
        <f>IF('Indicator Date hidden'!AK93="x","x",$AJ$2-'Indicator Date hidden'!AK93)</f>
        <v>x</v>
      </c>
      <c r="AK92" s="205">
        <f>IF('Indicator Date hidden'!AL93="x","x",$AK$2-'Indicator Date hidden'!AL93)</f>
        <v>1</v>
      </c>
      <c r="AL92" s="205">
        <f>IF('Indicator Date hidden'!AM93="x","x",$AL$2-'Indicator Date hidden'!AM93)</f>
        <v>0</v>
      </c>
      <c r="AM92" s="205">
        <f>IF('Indicator Date hidden'!AN93="x","x",$AM$2-'Indicator Date hidden'!AN93)</f>
        <v>0</v>
      </c>
      <c r="AN92" s="205">
        <f>IF('Indicator Date hidden'!AO93="x","x",$AN$2-'Indicator Date hidden'!AO93)</f>
        <v>0</v>
      </c>
      <c r="AO92" s="205">
        <f>IF('Indicator Date hidden'!AP93="x","x",$AO$2-'Indicator Date hidden'!AP93)</f>
        <v>0</v>
      </c>
      <c r="AP92" s="205">
        <f>IF('Indicator Date hidden'!AQ93="x","x",$AP$2-'Indicator Date hidden'!AQ93)</f>
        <v>0</v>
      </c>
      <c r="AQ92" s="205" t="str">
        <f>IF('Indicator Date hidden'!AR93="x","x",$AQ$2-'Indicator Date hidden'!AR93)</f>
        <v>x</v>
      </c>
      <c r="AR92" s="205">
        <f>IF('Indicator Date hidden'!AS93="x","x",$AR$2-'Indicator Date hidden'!AS93)</f>
        <v>0</v>
      </c>
      <c r="AS92" s="205">
        <f>IF('Indicator Date hidden'!AT93="x","x",$AS$2-'Indicator Date hidden'!AT93)</f>
        <v>0</v>
      </c>
      <c r="AT92" s="205">
        <f>IF('Indicator Date hidden'!AU93="x","x",$AT$2-'Indicator Date hidden'!AU93)</f>
        <v>0</v>
      </c>
      <c r="AU92" s="205">
        <f>IF('Indicator Date hidden'!AV93="x","x",$AU$2-'Indicator Date hidden'!AV93)</f>
        <v>1</v>
      </c>
      <c r="AV92" s="205">
        <f>IF('Indicator Date hidden'!AW93="x","x",$AV$2-'Indicator Date hidden'!AW93)</f>
        <v>0</v>
      </c>
      <c r="AW92" s="205">
        <f>IF('Indicator Date hidden'!AX93="x","x",$AW$2-'Indicator Date hidden'!AX93)</f>
        <v>0</v>
      </c>
      <c r="AX92" s="205">
        <f>IF('Indicator Date hidden'!AY93="x","x",$AX$2-'Indicator Date hidden'!AY93)</f>
        <v>0</v>
      </c>
      <c r="AY92" s="205">
        <f>IF('Indicator Date hidden'!AZ93="x","x",$AY$2-'Indicator Date hidden'!AZ93)</f>
        <v>0</v>
      </c>
      <c r="AZ92" s="205">
        <f>IF('Indicator Date hidden'!BA93="x","x",$AZ$2-'Indicator Date hidden'!BA93)</f>
        <v>0</v>
      </c>
      <c r="BA92">
        <f t="shared" si="10"/>
        <v>4</v>
      </c>
      <c r="BB92" s="21">
        <f t="shared" si="11"/>
        <v>9.0909090909090912E-2</v>
      </c>
      <c r="BC92">
        <f t="shared" si="12"/>
        <v>3</v>
      </c>
      <c r="BD92" s="21">
        <f t="shared" si="13"/>
        <v>0.35790944881871867</v>
      </c>
      <c r="BE92" s="274">
        <f t="shared" si="14"/>
        <v>0</v>
      </c>
    </row>
    <row r="93" spans="1:57" x14ac:dyDescent="0.25">
      <c r="A93" t="s">
        <v>7090</v>
      </c>
      <c r="B93" s="205">
        <f>IF('Indicator Date hidden'!C94="x","x",$B$2-'Indicator Date hidden'!C94)</f>
        <v>0</v>
      </c>
      <c r="C93" s="205">
        <f>IF('Indicator Date hidden'!D94="x","x",$C$2-'Indicator Date hidden'!D94)</f>
        <v>0</v>
      </c>
      <c r="D93" s="205">
        <f>IF('Indicator Date hidden'!E94="x","x",$D$2-'Indicator Date hidden'!E94)</f>
        <v>0</v>
      </c>
      <c r="E93" s="205">
        <f>IF('Indicator Date hidden'!F94="x","x",$E$2-'Indicator Date hidden'!F94)</f>
        <v>0</v>
      </c>
      <c r="F93" s="205">
        <f>IF('Indicator Date hidden'!G94="x","x",$F$2-'Indicator Date hidden'!G94)</f>
        <v>0</v>
      </c>
      <c r="G93" s="205">
        <f>IF('Indicator Date hidden'!H94="x","x",$G$2-'Indicator Date hidden'!H94)</f>
        <v>0</v>
      </c>
      <c r="H93" s="205">
        <f>IF('Indicator Date hidden'!I94="x","x",$H$2-'Indicator Date hidden'!I94)</f>
        <v>0</v>
      </c>
      <c r="I93" s="205">
        <f>IF('Indicator Date hidden'!J94="x","x",$I$2-'Indicator Date hidden'!J94)</f>
        <v>0</v>
      </c>
      <c r="J93" s="205">
        <f>IF('Indicator Date hidden'!K94="x","x",$J$2-'Indicator Date hidden'!K94)</f>
        <v>0</v>
      </c>
      <c r="K93" s="205">
        <f>IF('Indicator Date hidden'!L94="x","x",$K$2-'Indicator Date hidden'!L94)</f>
        <v>0</v>
      </c>
      <c r="L93" s="205">
        <f>IF('Indicator Date hidden'!M94="x","x",$L$2-'Indicator Date hidden'!M94)</f>
        <v>0</v>
      </c>
      <c r="M93" s="205">
        <f>IF('Indicator Date hidden'!N94="x","x",$M$2-'Indicator Date hidden'!N94)</f>
        <v>0</v>
      </c>
      <c r="N93" s="205">
        <f>IF('Indicator Date hidden'!O94="x","x",$N$2-'Indicator Date hidden'!O94)</f>
        <v>0</v>
      </c>
      <c r="O93" s="205">
        <f>IF('Indicator Date hidden'!P94="x","x",$O$2-'Indicator Date hidden'!P94)</f>
        <v>0</v>
      </c>
      <c r="P93" s="205">
        <f>IF('Indicator Date hidden'!Q94="x","x",$P$2-'Indicator Date hidden'!Q94)</f>
        <v>0</v>
      </c>
      <c r="Q93" s="205">
        <f>IF('Indicator Date hidden'!R94="x","x",$Q$2-'Indicator Date hidden'!R94)</f>
        <v>2</v>
      </c>
      <c r="R93" s="205">
        <f>IF('Indicator Date hidden'!S94="x","x",$R$2-'Indicator Date hidden'!S94)</f>
        <v>0</v>
      </c>
      <c r="S93" s="205">
        <f>IF('Indicator Date hidden'!T94="x","x",$S$2-'Indicator Date hidden'!T94)</f>
        <v>0</v>
      </c>
      <c r="T93" s="205">
        <f>IF('Indicator Date hidden'!U94="x","x",$T$2-'Indicator Date hidden'!U94)</f>
        <v>0</v>
      </c>
      <c r="U93" s="205">
        <f>IF('Indicator Date hidden'!V94="x","x",$U$2-'Indicator Date hidden'!V94)</f>
        <v>0</v>
      </c>
      <c r="V93" s="205">
        <f>IF('Indicator Date hidden'!W94="x","x",$V$2-'Indicator Date hidden'!W94)</f>
        <v>0</v>
      </c>
      <c r="W93" s="205">
        <f>IF('Indicator Date hidden'!X94="x","x",$W$2-'Indicator Date hidden'!X94)</f>
        <v>0</v>
      </c>
      <c r="X93" s="205">
        <f>IF('Indicator Date hidden'!Y94="x","x",$X$2-'Indicator Date hidden'!Y94)</f>
        <v>1</v>
      </c>
      <c r="Y93" s="205">
        <f>IF('Indicator Date hidden'!Z94="x","x",$Y$2-'Indicator Date hidden'!Z94)</f>
        <v>0</v>
      </c>
      <c r="Z93" s="205">
        <f>IF('Indicator Date hidden'!AA94="x","x",$Z$2-'Indicator Date hidden'!AA94)</f>
        <v>0</v>
      </c>
      <c r="AA93" s="205">
        <f>IF('Indicator Date hidden'!AB94="x","x",$AA$2-'Indicator Date hidden'!AB94)</f>
        <v>0</v>
      </c>
      <c r="AB93" s="205">
        <f>IF('Indicator Date hidden'!AC94="x","x",$AB$2-'Indicator Date hidden'!AC94)</f>
        <v>0</v>
      </c>
      <c r="AC93" s="205">
        <f>IF('Indicator Date hidden'!AD94="x","x",$AC$2-'Indicator Date hidden'!AD94)</f>
        <v>0</v>
      </c>
      <c r="AD93" s="205">
        <f>IF('Indicator Date hidden'!AE94="x","x",$AD$2-'Indicator Date hidden'!AE94)</f>
        <v>0</v>
      </c>
      <c r="AE93" s="205">
        <f>IF('Indicator Date hidden'!AF94="x","x",$AE$2-'Indicator Date hidden'!AF94)</f>
        <v>0</v>
      </c>
      <c r="AF93" s="205">
        <f>IF('Indicator Date hidden'!AG94="x","x",$AF$2-'Indicator Date hidden'!AG94)</f>
        <v>1</v>
      </c>
      <c r="AG93" s="205">
        <f>IF('Indicator Date hidden'!AH94="x","x",$AG$2-'Indicator Date hidden'!AH94)</f>
        <v>0</v>
      </c>
      <c r="AH93" s="205">
        <f>IF('Indicator Date hidden'!AI94="x","x",$AH$2-'Indicator Date hidden'!AI94)</f>
        <v>0</v>
      </c>
      <c r="AI93" s="205">
        <f>IF('Indicator Date hidden'!AJ94="x","x",$AI$2-'Indicator Date hidden'!AJ94)</f>
        <v>0</v>
      </c>
      <c r="AJ93" s="205" t="str">
        <f>IF('Indicator Date hidden'!AK94="x","x",$AJ$2-'Indicator Date hidden'!AK94)</f>
        <v>x</v>
      </c>
      <c r="AK93" s="205">
        <f>IF('Indicator Date hidden'!AL94="x","x",$AK$2-'Indicator Date hidden'!AL94)</f>
        <v>1</v>
      </c>
      <c r="AL93" s="205">
        <f>IF('Indicator Date hidden'!AM94="x","x",$AL$2-'Indicator Date hidden'!AM94)</f>
        <v>0</v>
      </c>
      <c r="AM93" s="205">
        <f>IF('Indicator Date hidden'!AN94="x","x",$AM$2-'Indicator Date hidden'!AN94)</f>
        <v>0</v>
      </c>
      <c r="AN93" s="205">
        <f>IF('Indicator Date hidden'!AO94="x","x",$AN$2-'Indicator Date hidden'!AO94)</f>
        <v>0</v>
      </c>
      <c r="AO93" s="205" t="str">
        <f>IF('Indicator Date hidden'!AP94="x","x",$AO$2-'Indicator Date hidden'!AP94)</f>
        <v>x</v>
      </c>
      <c r="AP93" s="205" t="str">
        <f>IF('Indicator Date hidden'!AQ94="x","x",$AP$2-'Indicator Date hidden'!AQ94)</f>
        <v>x</v>
      </c>
      <c r="AQ93" s="205">
        <f>IF('Indicator Date hidden'!AR94="x","x",$AQ$2-'Indicator Date hidden'!AR94)</f>
        <v>0</v>
      </c>
      <c r="AR93" s="205">
        <f>IF('Indicator Date hidden'!AS94="x","x",$AR$2-'Indicator Date hidden'!AS94)</f>
        <v>0</v>
      </c>
      <c r="AS93" s="205">
        <f>IF('Indicator Date hidden'!AT94="x","x",$AS$2-'Indicator Date hidden'!AT94)</f>
        <v>0</v>
      </c>
      <c r="AT93" s="205">
        <f>IF('Indicator Date hidden'!AU94="x","x",$AT$2-'Indicator Date hidden'!AU94)</f>
        <v>0</v>
      </c>
      <c r="AU93" s="205">
        <f>IF('Indicator Date hidden'!AV94="x","x",$AU$2-'Indicator Date hidden'!AV94)</f>
        <v>5</v>
      </c>
      <c r="AV93" s="205">
        <f>IF('Indicator Date hidden'!AW94="x","x",$AV$2-'Indicator Date hidden'!AW94)</f>
        <v>0</v>
      </c>
      <c r="AW93" s="205">
        <f>IF('Indicator Date hidden'!AX94="x","x",$AW$2-'Indicator Date hidden'!AX94)</f>
        <v>0</v>
      </c>
      <c r="AX93" s="205">
        <f>IF('Indicator Date hidden'!AY94="x","x",$AX$2-'Indicator Date hidden'!AY94)</f>
        <v>0</v>
      </c>
      <c r="AY93" s="205">
        <f>IF('Indicator Date hidden'!AZ94="x","x",$AY$2-'Indicator Date hidden'!AZ94)</f>
        <v>0</v>
      </c>
      <c r="AZ93" s="205">
        <f>IF('Indicator Date hidden'!BA94="x","x",$AZ$2-'Indicator Date hidden'!BA94)</f>
        <v>0</v>
      </c>
      <c r="BA93">
        <f t="shared" si="10"/>
        <v>10</v>
      </c>
      <c r="BB93" s="21">
        <f t="shared" si="11"/>
        <v>0.20833333333333334</v>
      </c>
      <c r="BC93">
        <f t="shared" si="12"/>
        <v>5</v>
      </c>
      <c r="BD93" s="21">
        <f t="shared" si="13"/>
        <v>0.78947063839568399</v>
      </c>
      <c r="BE93" s="274">
        <f t="shared" si="14"/>
        <v>0</v>
      </c>
    </row>
    <row r="94" spans="1:57" x14ac:dyDescent="0.25">
      <c r="A94" t="s">
        <v>7102</v>
      </c>
      <c r="B94" s="205">
        <f>IF('Indicator Date hidden'!C95="x","x",$B$2-'Indicator Date hidden'!C95)</f>
        <v>0</v>
      </c>
      <c r="C94" s="205">
        <f>IF('Indicator Date hidden'!D95="x","x",$C$2-'Indicator Date hidden'!D95)</f>
        <v>0</v>
      </c>
      <c r="D94" s="205">
        <f>IF('Indicator Date hidden'!E95="x","x",$D$2-'Indicator Date hidden'!E95)</f>
        <v>0</v>
      </c>
      <c r="E94" s="205">
        <f>IF('Indicator Date hidden'!F95="x","x",$E$2-'Indicator Date hidden'!F95)</f>
        <v>0</v>
      </c>
      <c r="F94" s="205">
        <f>IF('Indicator Date hidden'!G95="x","x",$F$2-'Indicator Date hidden'!G95)</f>
        <v>0</v>
      </c>
      <c r="G94" s="205">
        <f>IF('Indicator Date hidden'!H95="x","x",$G$2-'Indicator Date hidden'!H95)</f>
        <v>0</v>
      </c>
      <c r="H94" s="205">
        <f>IF('Indicator Date hidden'!I95="x","x",$H$2-'Indicator Date hidden'!I95)</f>
        <v>0</v>
      </c>
      <c r="I94" s="205">
        <f>IF('Indicator Date hidden'!J95="x","x",$I$2-'Indicator Date hidden'!J95)</f>
        <v>0</v>
      </c>
      <c r="J94" s="205">
        <f>IF('Indicator Date hidden'!K95="x","x",$J$2-'Indicator Date hidden'!K95)</f>
        <v>0</v>
      </c>
      <c r="K94" s="205">
        <f>IF('Indicator Date hidden'!L95="x","x",$K$2-'Indicator Date hidden'!L95)</f>
        <v>0</v>
      </c>
      <c r="L94" s="205">
        <f>IF('Indicator Date hidden'!M95="x","x",$L$2-'Indicator Date hidden'!M95)</f>
        <v>0</v>
      </c>
      <c r="M94" s="205">
        <f>IF('Indicator Date hidden'!N95="x","x",$M$2-'Indicator Date hidden'!N95)</f>
        <v>0</v>
      </c>
      <c r="N94" s="205">
        <f>IF('Indicator Date hidden'!O95="x","x",$N$2-'Indicator Date hidden'!O95)</f>
        <v>0</v>
      </c>
      <c r="O94" s="205">
        <f>IF('Indicator Date hidden'!P95="x","x",$O$2-'Indicator Date hidden'!P95)</f>
        <v>0</v>
      </c>
      <c r="P94" s="205">
        <f>IF('Indicator Date hidden'!Q95="x","x",$P$2-'Indicator Date hidden'!Q95)</f>
        <v>0</v>
      </c>
      <c r="Q94" s="205">
        <f>IF('Indicator Date hidden'!R95="x","x",$Q$2-'Indicator Date hidden'!R95)</f>
        <v>2</v>
      </c>
      <c r="R94" s="205">
        <f>IF('Indicator Date hidden'!S95="x","x",$R$2-'Indicator Date hidden'!S95)</f>
        <v>0</v>
      </c>
      <c r="S94" s="205">
        <f>IF('Indicator Date hidden'!T95="x","x",$S$2-'Indicator Date hidden'!T95)</f>
        <v>0</v>
      </c>
      <c r="T94" s="205">
        <f>IF('Indicator Date hidden'!U95="x","x",$T$2-'Indicator Date hidden'!U95)</f>
        <v>0</v>
      </c>
      <c r="U94" s="205">
        <f>IF('Indicator Date hidden'!V95="x","x",$U$2-'Indicator Date hidden'!V95)</f>
        <v>0</v>
      </c>
      <c r="V94" s="205">
        <f>IF('Indicator Date hidden'!W95="x","x",$V$2-'Indicator Date hidden'!W95)</f>
        <v>0</v>
      </c>
      <c r="W94" s="205">
        <f>IF('Indicator Date hidden'!X95="x","x",$W$2-'Indicator Date hidden'!X95)</f>
        <v>3</v>
      </c>
      <c r="X94" s="205">
        <f>IF('Indicator Date hidden'!Y95="x","x",$X$2-'Indicator Date hidden'!Y95)</f>
        <v>2</v>
      </c>
      <c r="Y94" s="205">
        <f>IF('Indicator Date hidden'!Z95="x","x",$Y$2-'Indicator Date hidden'!Z95)</f>
        <v>0</v>
      </c>
      <c r="Z94" s="205">
        <f>IF('Indicator Date hidden'!AA95="x","x",$Z$2-'Indicator Date hidden'!AA95)</f>
        <v>0</v>
      </c>
      <c r="AA94" s="205">
        <f>IF('Indicator Date hidden'!AB95="x","x",$AA$2-'Indicator Date hidden'!AB95)</f>
        <v>0</v>
      </c>
      <c r="AB94" s="205">
        <f>IF('Indicator Date hidden'!AC95="x","x",$AB$2-'Indicator Date hidden'!AC95)</f>
        <v>0</v>
      </c>
      <c r="AC94" s="205">
        <f>IF('Indicator Date hidden'!AD95="x","x",$AC$2-'Indicator Date hidden'!AD95)</f>
        <v>0</v>
      </c>
      <c r="AD94" s="205">
        <f>IF('Indicator Date hidden'!AE95="x","x",$AD$2-'Indicator Date hidden'!AE95)</f>
        <v>0</v>
      </c>
      <c r="AE94" s="205">
        <f>IF('Indicator Date hidden'!AF95="x","x",$AE$2-'Indicator Date hidden'!AF95)</f>
        <v>1</v>
      </c>
      <c r="AF94" s="205">
        <f>IF('Indicator Date hidden'!AG95="x","x",$AF$2-'Indicator Date hidden'!AG95)</f>
        <v>1</v>
      </c>
      <c r="AG94" s="205">
        <f>IF('Indicator Date hidden'!AH95="x","x",$AG$2-'Indicator Date hidden'!AH95)</f>
        <v>0</v>
      </c>
      <c r="AH94" s="205">
        <f>IF('Indicator Date hidden'!AI95="x","x",$AH$2-'Indicator Date hidden'!AI95)</f>
        <v>0</v>
      </c>
      <c r="AI94" s="205">
        <f>IF('Indicator Date hidden'!AJ95="x","x",$AI$2-'Indicator Date hidden'!AJ95)</f>
        <v>0</v>
      </c>
      <c r="AJ94" s="205">
        <f>IF('Indicator Date hidden'!AK95="x","x",$AJ$2-'Indicator Date hidden'!AK95)</f>
        <v>1</v>
      </c>
      <c r="AK94" s="205">
        <f>IF('Indicator Date hidden'!AL95="x","x",$AK$2-'Indicator Date hidden'!AL95)</f>
        <v>1</v>
      </c>
      <c r="AL94" s="205">
        <f>IF('Indicator Date hidden'!AM95="x","x",$AL$2-'Indicator Date hidden'!AM95)</f>
        <v>0</v>
      </c>
      <c r="AM94" s="205">
        <f>IF('Indicator Date hidden'!AN95="x","x",$AM$2-'Indicator Date hidden'!AN95)</f>
        <v>0</v>
      </c>
      <c r="AN94" s="205">
        <f>IF('Indicator Date hidden'!AO95="x","x",$AN$2-'Indicator Date hidden'!AO95)</f>
        <v>0</v>
      </c>
      <c r="AO94" s="205">
        <f>IF('Indicator Date hidden'!AP95="x","x",$AO$2-'Indicator Date hidden'!AP95)</f>
        <v>2</v>
      </c>
      <c r="AP94" s="205">
        <f>IF('Indicator Date hidden'!AQ95="x","x",$AP$2-'Indicator Date hidden'!AQ95)</f>
        <v>1</v>
      </c>
      <c r="AQ94" s="205">
        <f>IF('Indicator Date hidden'!AR95="x","x",$AQ$2-'Indicator Date hidden'!AR95)</f>
        <v>0</v>
      </c>
      <c r="AR94" s="205">
        <f>IF('Indicator Date hidden'!AS95="x","x",$AR$2-'Indicator Date hidden'!AS95)</f>
        <v>0</v>
      </c>
      <c r="AS94" s="205">
        <f>IF('Indicator Date hidden'!AT95="x","x",$AS$2-'Indicator Date hidden'!AT95)</f>
        <v>0</v>
      </c>
      <c r="AT94" s="205">
        <f>IF('Indicator Date hidden'!AU95="x","x",$AT$2-'Indicator Date hidden'!AU95)</f>
        <v>0</v>
      </c>
      <c r="AU94" s="205" t="str">
        <f>IF('Indicator Date hidden'!AV95="x","x",$AU$2-'Indicator Date hidden'!AV95)</f>
        <v>x</v>
      </c>
      <c r="AV94" s="205">
        <f>IF('Indicator Date hidden'!AW95="x","x",$AV$2-'Indicator Date hidden'!AW95)</f>
        <v>0</v>
      </c>
      <c r="AW94" s="205">
        <f>IF('Indicator Date hidden'!AX95="x","x",$AW$2-'Indicator Date hidden'!AX95)</f>
        <v>0</v>
      </c>
      <c r="AX94" s="205">
        <f>IF('Indicator Date hidden'!AY95="x","x",$AX$2-'Indicator Date hidden'!AY95)</f>
        <v>0</v>
      </c>
      <c r="AY94" s="205">
        <f>IF('Indicator Date hidden'!AZ95="x","x",$AY$2-'Indicator Date hidden'!AZ95)</f>
        <v>0</v>
      </c>
      <c r="AZ94" s="205">
        <f>IF('Indicator Date hidden'!BA95="x","x",$AZ$2-'Indicator Date hidden'!BA95)</f>
        <v>0</v>
      </c>
      <c r="BA94">
        <f t="shared" si="10"/>
        <v>14</v>
      </c>
      <c r="BB94" s="21">
        <f t="shared" si="11"/>
        <v>0.28000000000000003</v>
      </c>
      <c r="BC94">
        <f t="shared" si="12"/>
        <v>9</v>
      </c>
      <c r="BD94" s="21">
        <f t="shared" si="13"/>
        <v>0.664529909033446</v>
      </c>
      <c r="BE94" s="274">
        <f t="shared" si="14"/>
        <v>0</v>
      </c>
    </row>
    <row r="95" spans="1:57" x14ac:dyDescent="0.25">
      <c r="A95" t="s">
        <v>7119</v>
      </c>
      <c r="B95" s="205">
        <f>IF('Indicator Date hidden'!C96="x","x",$B$2-'Indicator Date hidden'!C96)</f>
        <v>0</v>
      </c>
      <c r="C95" s="205">
        <f>IF('Indicator Date hidden'!D96="x","x",$C$2-'Indicator Date hidden'!D96)</f>
        <v>0</v>
      </c>
      <c r="D95" s="205">
        <f>IF('Indicator Date hidden'!E96="x","x",$D$2-'Indicator Date hidden'!E96)</f>
        <v>0</v>
      </c>
      <c r="E95" s="205">
        <f>IF('Indicator Date hidden'!F96="x","x",$E$2-'Indicator Date hidden'!F96)</f>
        <v>0</v>
      </c>
      <c r="F95" s="205">
        <f>IF('Indicator Date hidden'!G96="x","x",$F$2-'Indicator Date hidden'!G96)</f>
        <v>0</v>
      </c>
      <c r="G95" s="205">
        <f>IF('Indicator Date hidden'!H96="x","x",$G$2-'Indicator Date hidden'!H96)</f>
        <v>0</v>
      </c>
      <c r="H95" s="205">
        <f>IF('Indicator Date hidden'!I96="x","x",$H$2-'Indicator Date hidden'!I96)</f>
        <v>0</v>
      </c>
      <c r="I95" s="205">
        <f>IF('Indicator Date hidden'!J96="x","x",$I$2-'Indicator Date hidden'!J96)</f>
        <v>0</v>
      </c>
      <c r="J95" s="205">
        <f>IF('Indicator Date hidden'!K96="x","x",$J$2-'Indicator Date hidden'!K96)</f>
        <v>0</v>
      </c>
      <c r="K95" s="205">
        <f>IF('Indicator Date hidden'!L96="x","x",$K$2-'Indicator Date hidden'!L96)</f>
        <v>0</v>
      </c>
      <c r="L95" s="205">
        <f>IF('Indicator Date hidden'!M96="x","x",$L$2-'Indicator Date hidden'!M96)</f>
        <v>0</v>
      </c>
      <c r="M95" s="205">
        <f>IF('Indicator Date hidden'!N96="x","x",$M$2-'Indicator Date hidden'!N96)</f>
        <v>0</v>
      </c>
      <c r="N95" s="205">
        <f>IF('Indicator Date hidden'!O96="x","x",$N$2-'Indicator Date hidden'!O96)</f>
        <v>0</v>
      </c>
      <c r="O95" s="205">
        <f>IF('Indicator Date hidden'!P96="x","x",$O$2-'Indicator Date hidden'!P96)</f>
        <v>0</v>
      </c>
      <c r="P95" s="205">
        <f>IF('Indicator Date hidden'!Q96="x","x",$P$2-'Indicator Date hidden'!Q96)</f>
        <v>0</v>
      </c>
      <c r="Q95" s="205" t="str">
        <f>IF('Indicator Date hidden'!R96="x","x",$Q$2-'Indicator Date hidden'!R96)</f>
        <v>x</v>
      </c>
      <c r="R95" s="205">
        <f>IF('Indicator Date hidden'!S96="x","x",$R$2-'Indicator Date hidden'!S96)</f>
        <v>0</v>
      </c>
      <c r="S95" s="205">
        <f>IF('Indicator Date hidden'!T96="x","x",$S$2-'Indicator Date hidden'!T96)</f>
        <v>0</v>
      </c>
      <c r="T95" s="205">
        <f>IF('Indicator Date hidden'!U96="x","x",$T$2-'Indicator Date hidden'!U96)</f>
        <v>0</v>
      </c>
      <c r="U95" s="205" t="str">
        <f>IF('Indicator Date hidden'!V96="x","x",$U$2-'Indicator Date hidden'!V96)</f>
        <v>x</v>
      </c>
      <c r="V95" s="205">
        <f>IF('Indicator Date hidden'!W96="x","x",$V$2-'Indicator Date hidden'!W96)</f>
        <v>0</v>
      </c>
      <c r="W95" s="205" t="str">
        <f>IF('Indicator Date hidden'!X96="x","x",$W$2-'Indicator Date hidden'!X96)</f>
        <v>x</v>
      </c>
      <c r="X95" s="205">
        <f>IF('Indicator Date hidden'!Y96="x","x",$X$2-'Indicator Date hidden'!Y96)</f>
        <v>2</v>
      </c>
      <c r="Y95" s="205">
        <f>IF('Indicator Date hidden'!Z96="x","x",$Y$2-'Indicator Date hidden'!Z96)</f>
        <v>0</v>
      </c>
      <c r="Z95" s="205">
        <f>IF('Indicator Date hidden'!AA96="x","x",$Z$2-'Indicator Date hidden'!AA96)</f>
        <v>0</v>
      </c>
      <c r="AA95" s="205" t="str">
        <f>IF('Indicator Date hidden'!AB96="x","x",$AA$2-'Indicator Date hidden'!AB96)</f>
        <v>x</v>
      </c>
      <c r="AB95" s="205">
        <f>IF('Indicator Date hidden'!AC96="x","x",$AB$2-'Indicator Date hidden'!AC96)</f>
        <v>0</v>
      </c>
      <c r="AC95" s="205">
        <f>IF('Indicator Date hidden'!AD96="x","x",$AC$2-'Indicator Date hidden'!AD96)</f>
        <v>0</v>
      </c>
      <c r="AD95" s="205" t="str">
        <f>IF('Indicator Date hidden'!AE96="x","x",$AD$2-'Indicator Date hidden'!AE96)</f>
        <v>x</v>
      </c>
      <c r="AE95" s="205">
        <f>IF('Indicator Date hidden'!AF96="x","x",$AE$2-'Indicator Date hidden'!AF96)</f>
        <v>0</v>
      </c>
      <c r="AF95" s="205">
        <f>IF('Indicator Date hidden'!AG96="x","x",$AF$2-'Indicator Date hidden'!AG96)</f>
        <v>1</v>
      </c>
      <c r="AG95" s="205">
        <f>IF('Indicator Date hidden'!AH96="x","x",$AG$2-'Indicator Date hidden'!AH96)</f>
        <v>0</v>
      </c>
      <c r="AH95" s="205">
        <f>IF('Indicator Date hidden'!AI96="x","x",$AH$2-'Indicator Date hidden'!AI96)</f>
        <v>0</v>
      </c>
      <c r="AI95" s="205">
        <f>IF('Indicator Date hidden'!AJ96="x","x",$AI$2-'Indicator Date hidden'!AJ96)</f>
        <v>0</v>
      </c>
      <c r="AJ95" s="205" t="str">
        <f>IF('Indicator Date hidden'!AK96="x","x",$AJ$2-'Indicator Date hidden'!AK96)</f>
        <v>x</v>
      </c>
      <c r="AK95" s="205">
        <f>IF('Indicator Date hidden'!AL96="x","x",$AK$2-'Indicator Date hidden'!AL96)</f>
        <v>1</v>
      </c>
      <c r="AL95" s="205">
        <f>IF('Indicator Date hidden'!AM96="x","x",$AL$2-'Indicator Date hidden'!AM96)</f>
        <v>0</v>
      </c>
      <c r="AM95" s="205">
        <f>IF('Indicator Date hidden'!AN96="x","x",$AM$2-'Indicator Date hidden'!AN96)</f>
        <v>0</v>
      </c>
      <c r="AN95" s="205">
        <f>IF('Indicator Date hidden'!AO96="x","x",$AN$2-'Indicator Date hidden'!AO96)</f>
        <v>0</v>
      </c>
      <c r="AO95" s="205">
        <f>IF('Indicator Date hidden'!AP96="x","x",$AO$2-'Indicator Date hidden'!AP96)</f>
        <v>0</v>
      </c>
      <c r="AP95" s="205">
        <f>IF('Indicator Date hidden'!AQ96="x","x",$AP$2-'Indicator Date hidden'!AQ96)</f>
        <v>0</v>
      </c>
      <c r="AQ95" s="205" t="str">
        <f>IF('Indicator Date hidden'!AR96="x","x",$AQ$2-'Indicator Date hidden'!AR96)</f>
        <v>x</v>
      </c>
      <c r="AR95" s="205">
        <f>IF('Indicator Date hidden'!AS96="x","x",$AR$2-'Indicator Date hidden'!AS96)</f>
        <v>0</v>
      </c>
      <c r="AS95" s="205">
        <f>IF('Indicator Date hidden'!AT96="x","x",$AS$2-'Indicator Date hidden'!AT96)</f>
        <v>0</v>
      </c>
      <c r="AT95" s="205">
        <f>IF('Indicator Date hidden'!AU96="x","x",$AT$2-'Indicator Date hidden'!AU96)</f>
        <v>0</v>
      </c>
      <c r="AU95" s="205">
        <f>IF('Indicator Date hidden'!AV96="x","x",$AU$2-'Indicator Date hidden'!AV96)</f>
        <v>3</v>
      </c>
      <c r="AV95" s="205">
        <f>IF('Indicator Date hidden'!AW96="x","x",$AV$2-'Indicator Date hidden'!AW96)</f>
        <v>0</v>
      </c>
      <c r="AW95" s="205">
        <f>IF('Indicator Date hidden'!AX96="x","x",$AW$2-'Indicator Date hidden'!AX96)</f>
        <v>0</v>
      </c>
      <c r="AX95" s="205">
        <f>IF('Indicator Date hidden'!AY96="x","x",$AX$2-'Indicator Date hidden'!AY96)</f>
        <v>0</v>
      </c>
      <c r="AY95" s="205">
        <f>IF('Indicator Date hidden'!AZ96="x","x",$AY$2-'Indicator Date hidden'!AZ96)</f>
        <v>0</v>
      </c>
      <c r="AZ95" s="205">
        <f>IF('Indicator Date hidden'!BA96="x","x",$AZ$2-'Indicator Date hidden'!BA96)</f>
        <v>0</v>
      </c>
      <c r="BA95">
        <f t="shared" si="10"/>
        <v>7</v>
      </c>
      <c r="BB95" s="21">
        <f t="shared" si="11"/>
        <v>0.15909090909090909</v>
      </c>
      <c r="BC95">
        <f t="shared" si="12"/>
        <v>4</v>
      </c>
      <c r="BD95" s="21">
        <f t="shared" si="13"/>
        <v>0.56178214065037613</v>
      </c>
      <c r="BE95" s="274">
        <f t="shared" si="14"/>
        <v>0</v>
      </c>
    </row>
    <row r="96" spans="1:57" x14ac:dyDescent="0.25">
      <c r="A96" t="s">
        <v>7103</v>
      </c>
      <c r="B96" s="205">
        <f>IF('Indicator Date hidden'!C97="x","x",$B$2-'Indicator Date hidden'!C97)</f>
        <v>0</v>
      </c>
      <c r="C96" s="205">
        <f>IF('Indicator Date hidden'!D97="x","x",$C$2-'Indicator Date hidden'!D97)</f>
        <v>0</v>
      </c>
      <c r="D96" s="205">
        <f>IF('Indicator Date hidden'!E97="x","x",$D$2-'Indicator Date hidden'!E97)</f>
        <v>0</v>
      </c>
      <c r="E96" s="205">
        <f>IF('Indicator Date hidden'!F97="x","x",$E$2-'Indicator Date hidden'!F97)</f>
        <v>0</v>
      </c>
      <c r="F96" s="205">
        <f>IF('Indicator Date hidden'!G97="x","x",$F$2-'Indicator Date hidden'!G97)</f>
        <v>0</v>
      </c>
      <c r="G96" s="205">
        <f>IF('Indicator Date hidden'!H97="x","x",$G$2-'Indicator Date hidden'!H97)</f>
        <v>0</v>
      </c>
      <c r="H96" s="205">
        <f>IF('Indicator Date hidden'!I97="x","x",$H$2-'Indicator Date hidden'!I97)</f>
        <v>0</v>
      </c>
      <c r="I96" s="205">
        <f>IF('Indicator Date hidden'!J97="x","x",$I$2-'Indicator Date hidden'!J97)</f>
        <v>0</v>
      </c>
      <c r="J96" s="205">
        <f>IF('Indicator Date hidden'!K97="x","x",$J$2-'Indicator Date hidden'!K97)</f>
        <v>0</v>
      </c>
      <c r="K96" s="205">
        <f>IF('Indicator Date hidden'!L97="x","x",$K$2-'Indicator Date hidden'!L97)</f>
        <v>0</v>
      </c>
      <c r="L96" s="205">
        <f>IF('Indicator Date hidden'!M97="x","x",$L$2-'Indicator Date hidden'!M97)</f>
        <v>0</v>
      </c>
      <c r="M96" s="205">
        <f>IF('Indicator Date hidden'!N97="x","x",$M$2-'Indicator Date hidden'!N97)</f>
        <v>0</v>
      </c>
      <c r="N96" s="205">
        <f>IF('Indicator Date hidden'!O97="x","x",$N$2-'Indicator Date hidden'!O97)</f>
        <v>0</v>
      </c>
      <c r="O96" s="205">
        <f>IF('Indicator Date hidden'!P97="x","x",$O$2-'Indicator Date hidden'!P97)</f>
        <v>0</v>
      </c>
      <c r="P96" s="205">
        <f>IF('Indicator Date hidden'!Q97="x","x",$P$2-'Indicator Date hidden'!Q97)</f>
        <v>0</v>
      </c>
      <c r="Q96" s="205" t="str">
        <f>IF('Indicator Date hidden'!R97="x","x",$Q$2-'Indicator Date hidden'!R97)</f>
        <v>x</v>
      </c>
      <c r="R96" s="205">
        <f>IF('Indicator Date hidden'!S97="x","x",$R$2-'Indicator Date hidden'!S97)</f>
        <v>0</v>
      </c>
      <c r="S96" s="205">
        <f>IF('Indicator Date hidden'!T97="x","x",$S$2-'Indicator Date hidden'!T97)</f>
        <v>0</v>
      </c>
      <c r="T96" s="205">
        <f>IF('Indicator Date hidden'!U97="x","x",$T$2-'Indicator Date hidden'!U97)</f>
        <v>0</v>
      </c>
      <c r="U96" s="205">
        <f>IF('Indicator Date hidden'!V97="x","x",$U$2-'Indicator Date hidden'!V97)</f>
        <v>0</v>
      </c>
      <c r="V96" s="205">
        <f>IF('Indicator Date hidden'!W97="x","x",$V$2-'Indicator Date hidden'!W97)</f>
        <v>0</v>
      </c>
      <c r="W96" s="205">
        <f>IF('Indicator Date hidden'!X97="x","x",$W$2-'Indicator Date hidden'!X97)</f>
        <v>10</v>
      </c>
      <c r="X96" s="205">
        <f>IF('Indicator Date hidden'!Y97="x","x",$X$2-'Indicator Date hidden'!Y97)</f>
        <v>3</v>
      </c>
      <c r="Y96" s="205">
        <f>IF('Indicator Date hidden'!Z97="x","x",$Y$2-'Indicator Date hidden'!Z97)</f>
        <v>0</v>
      </c>
      <c r="Z96" s="205">
        <f>IF('Indicator Date hidden'!AA97="x","x",$Z$2-'Indicator Date hidden'!AA97)</f>
        <v>0</v>
      </c>
      <c r="AA96" s="205">
        <f>IF('Indicator Date hidden'!AB97="x","x",$AA$2-'Indicator Date hidden'!AB97)</f>
        <v>0</v>
      </c>
      <c r="AB96" s="205">
        <f>IF('Indicator Date hidden'!AC97="x","x",$AB$2-'Indicator Date hidden'!AC97)</f>
        <v>0</v>
      </c>
      <c r="AC96" s="205">
        <f>IF('Indicator Date hidden'!AD97="x","x",$AC$2-'Indicator Date hidden'!AD97)</f>
        <v>0</v>
      </c>
      <c r="AD96" s="205" t="str">
        <f>IF('Indicator Date hidden'!AE97="x","x",$AD$2-'Indicator Date hidden'!AE97)</f>
        <v>x</v>
      </c>
      <c r="AE96" s="205">
        <f>IF('Indicator Date hidden'!AF97="x","x",$AE$2-'Indicator Date hidden'!AF97)</f>
        <v>0</v>
      </c>
      <c r="AF96" s="205" t="str">
        <f>IF('Indicator Date hidden'!AG97="x","x",$AF$2-'Indicator Date hidden'!AG97)</f>
        <v>x</v>
      </c>
      <c r="AG96" s="205">
        <f>IF('Indicator Date hidden'!AH97="x","x",$AG$2-'Indicator Date hidden'!AH97)</f>
        <v>0</v>
      </c>
      <c r="AH96" s="205">
        <f>IF('Indicator Date hidden'!AI97="x","x",$AH$2-'Indicator Date hidden'!AI97)</f>
        <v>0</v>
      </c>
      <c r="AI96" s="205">
        <f>IF('Indicator Date hidden'!AJ97="x","x",$AI$2-'Indicator Date hidden'!AJ97)</f>
        <v>0</v>
      </c>
      <c r="AJ96" s="205">
        <f>IF('Indicator Date hidden'!AK97="x","x",$AJ$2-'Indicator Date hidden'!AK97)</f>
        <v>1</v>
      </c>
      <c r="AK96" s="205">
        <f>IF('Indicator Date hidden'!AL97="x","x",$AK$2-'Indicator Date hidden'!AL97)</f>
        <v>0</v>
      </c>
      <c r="AL96" s="205">
        <f>IF('Indicator Date hidden'!AM97="x","x",$AL$2-'Indicator Date hidden'!AM97)</f>
        <v>0</v>
      </c>
      <c r="AM96" s="205">
        <f>IF('Indicator Date hidden'!AN97="x","x",$AM$2-'Indicator Date hidden'!AN97)</f>
        <v>0</v>
      </c>
      <c r="AN96" s="205">
        <f>IF('Indicator Date hidden'!AO97="x","x",$AN$2-'Indicator Date hidden'!AO97)</f>
        <v>0</v>
      </c>
      <c r="AO96" s="205" t="str">
        <f>IF('Indicator Date hidden'!AP97="x","x",$AO$2-'Indicator Date hidden'!AP97)</f>
        <v>x</v>
      </c>
      <c r="AP96" s="205" t="str">
        <f>IF('Indicator Date hidden'!AQ97="x","x",$AP$2-'Indicator Date hidden'!AQ97)</f>
        <v>x</v>
      </c>
      <c r="AQ96" s="205">
        <f>IF('Indicator Date hidden'!AR97="x","x",$AQ$2-'Indicator Date hidden'!AR97)</f>
        <v>0</v>
      </c>
      <c r="AR96" s="205">
        <f>IF('Indicator Date hidden'!AS97="x","x",$AR$2-'Indicator Date hidden'!AS97)</f>
        <v>0</v>
      </c>
      <c r="AS96" s="205">
        <f>IF('Indicator Date hidden'!AT97="x","x",$AS$2-'Indicator Date hidden'!AT97)</f>
        <v>0</v>
      </c>
      <c r="AT96" s="205">
        <f>IF('Indicator Date hidden'!AU97="x","x",$AT$2-'Indicator Date hidden'!AU97)</f>
        <v>0</v>
      </c>
      <c r="AU96" s="205">
        <f>IF('Indicator Date hidden'!AV97="x","x",$AU$2-'Indicator Date hidden'!AV97)</f>
        <v>7</v>
      </c>
      <c r="AV96" s="205">
        <f>IF('Indicator Date hidden'!AW97="x","x",$AV$2-'Indicator Date hidden'!AW97)</f>
        <v>0</v>
      </c>
      <c r="AW96" s="205">
        <f>IF('Indicator Date hidden'!AX97="x","x",$AW$2-'Indicator Date hidden'!AX97)</f>
        <v>0</v>
      </c>
      <c r="AX96" s="205">
        <f>IF('Indicator Date hidden'!AY97="x","x",$AX$2-'Indicator Date hidden'!AY97)</f>
        <v>0</v>
      </c>
      <c r="AY96" s="205">
        <f>IF('Indicator Date hidden'!AZ97="x","x",$AY$2-'Indicator Date hidden'!AZ97)</f>
        <v>0</v>
      </c>
      <c r="AZ96" s="205">
        <f>IF('Indicator Date hidden'!BA97="x","x",$AZ$2-'Indicator Date hidden'!BA97)</f>
        <v>0</v>
      </c>
      <c r="BA96">
        <f t="shared" si="10"/>
        <v>21</v>
      </c>
      <c r="BB96" s="21">
        <f t="shared" si="11"/>
        <v>0.45652173913043476</v>
      </c>
      <c r="BC96">
        <f t="shared" si="12"/>
        <v>4</v>
      </c>
      <c r="BD96" s="21">
        <f t="shared" si="13"/>
        <v>1.8022512701706603</v>
      </c>
      <c r="BE96" s="274">
        <f t="shared" si="14"/>
        <v>0</v>
      </c>
    </row>
    <row r="97" spans="1:57" x14ac:dyDescent="0.25">
      <c r="A97" t="s">
        <v>7113</v>
      </c>
      <c r="B97" s="205">
        <f>IF('Indicator Date hidden'!C98="x","x",$B$2-'Indicator Date hidden'!C98)</f>
        <v>0</v>
      </c>
      <c r="C97" s="205">
        <f>IF('Indicator Date hidden'!D98="x","x",$C$2-'Indicator Date hidden'!D98)</f>
        <v>0</v>
      </c>
      <c r="D97" s="205">
        <f>IF('Indicator Date hidden'!E98="x","x",$D$2-'Indicator Date hidden'!E98)</f>
        <v>0</v>
      </c>
      <c r="E97" s="205">
        <f>IF('Indicator Date hidden'!F98="x","x",$E$2-'Indicator Date hidden'!F98)</f>
        <v>0</v>
      </c>
      <c r="F97" s="205">
        <f>IF('Indicator Date hidden'!G98="x","x",$F$2-'Indicator Date hidden'!G98)</f>
        <v>0</v>
      </c>
      <c r="G97" s="205">
        <f>IF('Indicator Date hidden'!H98="x","x",$G$2-'Indicator Date hidden'!H98)</f>
        <v>0</v>
      </c>
      <c r="H97" s="205">
        <f>IF('Indicator Date hidden'!I98="x","x",$H$2-'Indicator Date hidden'!I98)</f>
        <v>0</v>
      </c>
      <c r="I97" s="205">
        <f>IF('Indicator Date hidden'!J98="x","x",$I$2-'Indicator Date hidden'!J98)</f>
        <v>0</v>
      </c>
      <c r="J97" s="205">
        <f>IF('Indicator Date hidden'!K98="x","x",$J$2-'Indicator Date hidden'!K98)</f>
        <v>0</v>
      </c>
      <c r="K97" s="205">
        <f>IF('Indicator Date hidden'!L98="x","x",$K$2-'Indicator Date hidden'!L98)</f>
        <v>0</v>
      </c>
      <c r="L97" s="205">
        <f>IF('Indicator Date hidden'!M98="x","x",$L$2-'Indicator Date hidden'!M98)</f>
        <v>0</v>
      </c>
      <c r="M97" s="205">
        <f>IF('Indicator Date hidden'!N98="x","x",$M$2-'Indicator Date hidden'!N98)</f>
        <v>0</v>
      </c>
      <c r="N97" s="205">
        <f>IF('Indicator Date hidden'!O98="x","x",$N$2-'Indicator Date hidden'!O98)</f>
        <v>0</v>
      </c>
      <c r="O97" s="205">
        <f>IF('Indicator Date hidden'!P98="x","x",$O$2-'Indicator Date hidden'!P98)</f>
        <v>0</v>
      </c>
      <c r="P97" s="205">
        <f>IF('Indicator Date hidden'!Q98="x","x",$P$2-'Indicator Date hidden'!Q98)</f>
        <v>0</v>
      </c>
      <c r="Q97" s="205">
        <f>IF('Indicator Date hidden'!R98="x","x",$Q$2-'Indicator Date hidden'!R98)</f>
        <v>5</v>
      </c>
      <c r="R97" s="205">
        <f>IF('Indicator Date hidden'!S98="x","x",$R$2-'Indicator Date hidden'!S98)</f>
        <v>0</v>
      </c>
      <c r="S97" s="205">
        <f>IF('Indicator Date hidden'!T98="x","x",$S$2-'Indicator Date hidden'!T98)</f>
        <v>0</v>
      </c>
      <c r="T97" s="205">
        <f>IF('Indicator Date hidden'!U98="x","x",$T$2-'Indicator Date hidden'!U98)</f>
        <v>0</v>
      </c>
      <c r="U97" s="205">
        <f>IF('Indicator Date hidden'!V98="x","x",$U$2-'Indicator Date hidden'!V98)</f>
        <v>0</v>
      </c>
      <c r="V97" s="205">
        <f>IF('Indicator Date hidden'!W98="x","x",$V$2-'Indicator Date hidden'!W98)</f>
        <v>0</v>
      </c>
      <c r="W97" s="205">
        <f>IF('Indicator Date hidden'!X98="x","x",$W$2-'Indicator Date hidden'!X98)</f>
        <v>0</v>
      </c>
      <c r="X97" s="205" t="str">
        <f>IF('Indicator Date hidden'!Y98="x","x",$X$2-'Indicator Date hidden'!Y98)</f>
        <v>x</v>
      </c>
      <c r="Y97" s="205">
        <f>IF('Indicator Date hidden'!Z98="x","x",$Y$2-'Indicator Date hidden'!Z98)</f>
        <v>0</v>
      </c>
      <c r="Z97" s="205">
        <f>IF('Indicator Date hidden'!AA98="x","x",$Z$2-'Indicator Date hidden'!AA98)</f>
        <v>0</v>
      </c>
      <c r="AA97" s="205">
        <f>IF('Indicator Date hidden'!AB98="x","x",$AA$2-'Indicator Date hidden'!AB98)</f>
        <v>0</v>
      </c>
      <c r="AB97" s="205">
        <f>IF('Indicator Date hidden'!AC98="x","x",$AB$2-'Indicator Date hidden'!AC98)</f>
        <v>0</v>
      </c>
      <c r="AC97" s="205">
        <f>IF('Indicator Date hidden'!AD98="x","x",$AC$2-'Indicator Date hidden'!AD98)</f>
        <v>0</v>
      </c>
      <c r="AD97" s="205" t="str">
        <f>IF('Indicator Date hidden'!AE98="x","x",$AD$2-'Indicator Date hidden'!AE98)</f>
        <v>x</v>
      </c>
      <c r="AE97" s="205">
        <f>IF('Indicator Date hidden'!AF98="x","x",$AE$2-'Indicator Date hidden'!AF98)</f>
        <v>0</v>
      </c>
      <c r="AF97" s="205">
        <f>IF('Indicator Date hidden'!AG98="x","x",$AF$2-'Indicator Date hidden'!AG98)</f>
        <v>3</v>
      </c>
      <c r="AG97" s="205">
        <f>IF('Indicator Date hidden'!AH98="x","x",$AG$2-'Indicator Date hidden'!AH98)</f>
        <v>0</v>
      </c>
      <c r="AH97" s="205">
        <f>IF('Indicator Date hidden'!AI98="x","x",$AH$2-'Indicator Date hidden'!AI98)</f>
        <v>0</v>
      </c>
      <c r="AI97" s="205">
        <f>IF('Indicator Date hidden'!AJ98="x","x",$AI$2-'Indicator Date hidden'!AJ98)</f>
        <v>0</v>
      </c>
      <c r="AJ97" s="205" t="str">
        <f>IF('Indicator Date hidden'!AK98="x","x",$AJ$2-'Indicator Date hidden'!AK98)</f>
        <v>x</v>
      </c>
      <c r="AK97" s="205">
        <f>IF('Indicator Date hidden'!AL98="x","x",$AK$2-'Indicator Date hidden'!AL98)</f>
        <v>1</v>
      </c>
      <c r="AL97" s="205">
        <f>IF('Indicator Date hidden'!AM98="x","x",$AL$2-'Indicator Date hidden'!AM98)</f>
        <v>0</v>
      </c>
      <c r="AM97" s="205">
        <f>IF('Indicator Date hidden'!AN98="x","x",$AM$2-'Indicator Date hidden'!AN98)</f>
        <v>0</v>
      </c>
      <c r="AN97" s="205">
        <f>IF('Indicator Date hidden'!AO98="x","x",$AN$2-'Indicator Date hidden'!AO98)</f>
        <v>0</v>
      </c>
      <c r="AO97" s="205">
        <f>IF('Indicator Date hidden'!AP98="x","x",$AO$2-'Indicator Date hidden'!AP98)</f>
        <v>0</v>
      </c>
      <c r="AP97" s="205">
        <f>IF('Indicator Date hidden'!AQ98="x","x",$AP$2-'Indicator Date hidden'!AQ98)</f>
        <v>0</v>
      </c>
      <c r="AQ97" s="205">
        <f>IF('Indicator Date hidden'!AR98="x","x",$AQ$2-'Indicator Date hidden'!AR98)</f>
        <v>0</v>
      </c>
      <c r="AR97" s="205">
        <f>IF('Indicator Date hidden'!AS98="x","x",$AR$2-'Indicator Date hidden'!AS98)</f>
        <v>0</v>
      </c>
      <c r="AS97" s="205">
        <f>IF('Indicator Date hidden'!AT98="x","x",$AS$2-'Indicator Date hidden'!AT98)</f>
        <v>0</v>
      </c>
      <c r="AT97" s="205">
        <f>IF('Indicator Date hidden'!AU98="x","x",$AT$2-'Indicator Date hidden'!AU98)</f>
        <v>0</v>
      </c>
      <c r="AU97" s="205">
        <f>IF('Indicator Date hidden'!AV98="x","x",$AU$2-'Indicator Date hidden'!AV98)</f>
        <v>5</v>
      </c>
      <c r="AV97" s="205">
        <f>IF('Indicator Date hidden'!AW98="x","x",$AV$2-'Indicator Date hidden'!AW98)</f>
        <v>0</v>
      </c>
      <c r="AW97" s="205">
        <f>IF('Indicator Date hidden'!AX98="x","x",$AW$2-'Indicator Date hidden'!AX98)</f>
        <v>0</v>
      </c>
      <c r="AX97" s="205">
        <f>IF('Indicator Date hidden'!AY98="x","x",$AX$2-'Indicator Date hidden'!AY98)</f>
        <v>0</v>
      </c>
      <c r="AY97" s="205">
        <f>IF('Indicator Date hidden'!AZ98="x","x",$AY$2-'Indicator Date hidden'!AZ98)</f>
        <v>0</v>
      </c>
      <c r="AZ97" s="205">
        <f>IF('Indicator Date hidden'!BA98="x","x",$AZ$2-'Indicator Date hidden'!BA98)</f>
        <v>0</v>
      </c>
      <c r="BA97">
        <f t="shared" si="10"/>
        <v>14</v>
      </c>
      <c r="BB97" s="21">
        <f t="shared" si="11"/>
        <v>0.29166666666666669</v>
      </c>
      <c r="BC97">
        <f t="shared" si="12"/>
        <v>4</v>
      </c>
      <c r="BD97" s="21">
        <f t="shared" si="13"/>
        <v>1.0793194872490515</v>
      </c>
      <c r="BE97" s="274">
        <f t="shared" si="14"/>
        <v>0</v>
      </c>
    </row>
    <row r="98" spans="1:57" x14ac:dyDescent="0.25">
      <c r="A98" t="s">
        <v>7105</v>
      </c>
      <c r="B98" s="205">
        <f>IF('Indicator Date hidden'!C99="x","x",$B$2-'Indicator Date hidden'!C99)</f>
        <v>0</v>
      </c>
      <c r="C98" s="205">
        <f>IF('Indicator Date hidden'!D99="x","x",$C$2-'Indicator Date hidden'!D99)</f>
        <v>0</v>
      </c>
      <c r="D98" s="205">
        <f>IF('Indicator Date hidden'!E99="x","x",$D$2-'Indicator Date hidden'!E99)</f>
        <v>0</v>
      </c>
      <c r="E98" s="205">
        <f>IF('Indicator Date hidden'!F99="x","x",$E$2-'Indicator Date hidden'!F99)</f>
        <v>0</v>
      </c>
      <c r="F98" s="205">
        <f>IF('Indicator Date hidden'!G99="x","x",$F$2-'Indicator Date hidden'!G99)</f>
        <v>0</v>
      </c>
      <c r="G98" s="205">
        <f>IF('Indicator Date hidden'!H99="x","x",$G$2-'Indicator Date hidden'!H99)</f>
        <v>0</v>
      </c>
      <c r="H98" s="205">
        <f>IF('Indicator Date hidden'!I99="x","x",$H$2-'Indicator Date hidden'!I99)</f>
        <v>0</v>
      </c>
      <c r="I98" s="205">
        <f>IF('Indicator Date hidden'!J99="x","x",$I$2-'Indicator Date hidden'!J99)</f>
        <v>0</v>
      </c>
      <c r="J98" s="205">
        <f>IF('Indicator Date hidden'!K99="x","x",$J$2-'Indicator Date hidden'!K99)</f>
        <v>0</v>
      </c>
      <c r="K98" s="205">
        <f>IF('Indicator Date hidden'!L99="x","x",$K$2-'Indicator Date hidden'!L99)</f>
        <v>0</v>
      </c>
      <c r="L98" s="205">
        <f>IF('Indicator Date hidden'!M99="x","x",$L$2-'Indicator Date hidden'!M99)</f>
        <v>0</v>
      </c>
      <c r="M98" s="205">
        <f>IF('Indicator Date hidden'!N99="x","x",$M$2-'Indicator Date hidden'!N99)</f>
        <v>0</v>
      </c>
      <c r="N98" s="205">
        <f>IF('Indicator Date hidden'!O99="x","x",$N$2-'Indicator Date hidden'!O99)</f>
        <v>0</v>
      </c>
      <c r="O98" s="205">
        <f>IF('Indicator Date hidden'!P99="x","x",$O$2-'Indicator Date hidden'!P99)</f>
        <v>0</v>
      </c>
      <c r="P98" s="205">
        <f>IF('Indicator Date hidden'!Q99="x","x",$P$2-'Indicator Date hidden'!Q99)</f>
        <v>0</v>
      </c>
      <c r="Q98" s="205">
        <f>IF('Indicator Date hidden'!R99="x","x",$Q$2-'Indicator Date hidden'!R99)</f>
        <v>1</v>
      </c>
      <c r="R98" s="205">
        <f>IF('Indicator Date hidden'!S99="x","x",$R$2-'Indicator Date hidden'!S99)</f>
        <v>0</v>
      </c>
      <c r="S98" s="205">
        <f>IF('Indicator Date hidden'!T99="x","x",$S$2-'Indicator Date hidden'!T99)</f>
        <v>0</v>
      </c>
      <c r="T98" s="205">
        <f>IF('Indicator Date hidden'!U99="x","x",$T$2-'Indicator Date hidden'!U99)</f>
        <v>0</v>
      </c>
      <c r="U98" s="205">
        <f>IF('Indicator Date hidden'!V99="x","x",$U$2-'Indicator Date hidden'!V99)</f>
        <v>0</v>
      </c>
      <c r="V98" s="205">
        <f>IF('Indicator Date hidden'!W99="x","x",$V$2-'Indicator Date hidden'!W99)</f>
        <v>0</v>
      </c>
      <c r="W98" s="205">
        <f>IF('Indicator Date hidden'!X99="x","x",$W$2-'Indicator Date hidden'!X99)</f>
        <v>1</v>
      </c>
      <c r="X98" s="205">
        <f>IF('Indicator Date hidden'!Y99="x","x",$X$2-'Indicator Date hidden'!Y99)</f>
        <v>4</v>
      </c>
      <c r="Y98" s="205">
        <f>IF('Indicator Date hidden'!Z99="x","x",$Y$2-'Indicator Date hidden'!Z99)</f>
        <v>0</v>
      </c>
      <c r="Z98" s="205">
        <f>IF('Indicator Date hidden'!AA99="x","x",$Z$2-'Indicator Date hidden'!AA99)</f>
        <v>0</v>
      </c>
      <c r="AA98" s="205">
        <f>IF('Indicator Date hidden'!AB99="x","x",$AA$2-'Indicator Date hidden'!AB99)</f>
        <v>0</v>
      </c>
      <c r="AB98" s="205">
        <f>IF('Indicator Date hidden'!AC99="x","x",$AB$2-'Indicator Date hidden'!AC99)</f>
        <v>0</v>
      </c>
      <c r="AC98" s="205">
        <f>IF('Indicator Date hidden'!AD99="x","x",$AC$2-'Indicator Date hidden'!AD99)</f>
        <v>0</v>
      </c>
      <c r="AD98" s="205">
        <f>IF('Indicator Date hidden'!AE99="x","x",$AD$2-'Indicator Date hidden'!AE99)</f>
        <v>0</v>
      </c>
      <c r="AE98" s="205">
        <f>IF('Indicator Date hidden'!AF99="x","x",$AE$2-'Indicator Date hidden'!AF99)</f>
        <v>0</v>
      </c>
      <c r="AF98" s="205">
        <f>IF('Indicator Date hidden'!AG99="x","x",$AF$2-'Indicator Date hidden'!AG99)</f>
        <v>6</v>
      </c>
      <c r="AG98" s="205">
        <f>IF('Indicator Date hidden'!AH99="x","x",$AG$2-'Indicator Date hidden'!AH99)</f>
        <v>0</v>
      </c>
      <c r="AH98" s="205">
        <f>IF('Indicator Date hidden'!AI99="x","x",$AH$2-'Indicator Date hidden'!AI99)</f>
        <v>0</v>
      </c>
      <c r="AI98" s="205">
        <f>IF('Indicator Date hidden'!AJ99="x","x",$AI$2-'Indicator Date hidden'!AJ99)</f>
        <v>0</v>
      </c>
      <c r="AJ98" s="205" t="str">
        <f>IF('Indicator Date hidden'!AK99="x","x",$AJ$2-'Indicator Date hidden'!AK99)</f>
        <v>x</v>
      </c>
      <c r="AK98" s="205">
        <f>IF('Indicator Date hidden'!AL99="x","x",$AK$2-'Indicator Date hidden'!AL99)</f>
        <v>0</v>
      </c>
      <c r="AL98" s="205">
        <f>IF('Indicator Date hidden'!AM99="x","x",$AL$2-'Indicator Date hidden'!AM99)</f>
        <v>0</v>
      </c>
      <c r="AM98" s="205">
        <f>IF('Indicator Date hidden'!AN99="x","x",$AM$2-'Indicator Date hidden'!AN99)</f>
        <v>0</v>
      </c>
      <c r="AN98" s="205">
        <f>IF('Indicator Date hidden'!AO99="x","x",$AN$2-'Indicator Date hidden'!AO99)</f>
        <v>0</v>
      </c>
      <c r="AO98" s="205" t="str">
        <f>IF('Indicator Date hidden'!AP99="x","x",$AO$2-'Indicator Date hidden'!AP99)</f>
        <v>x</v>
      </c>
      <c r="AP98" s="205" t="str">
        <f>IF('Indicator Date hidden'!AQ99="x","x",$AP$2-'Indicator Date hidden'!AQ99)</f>
        <v>x</v>
      </c>
      <c r="AQ98" s="205" t="str">
        <f>IF('Indicator Date hidden'!AR99="x","x",$AQ$2-'Indicator Date hidden'!AR99)</f>
        <v>x</v>
      </c>
      <c r="AR98" s="205">
        <f>IF('Indicator Date hidden'!AS99="x","x",$AR$2-'Indicator Date hidden'!AS99)</f>
        <v>0</v>
      </c>
      <c r="AS98" s="205">
        <f>IF('Indicator Date hidden'!AT99="x","x",$AS$2-'Indicator Date hidden'!AT99)</f>
        <v>0</v>
      </c>
      <c r="AT98" s="205">
        <f>IF('Indicator Date hidden'!AU99="x","x",$AT$2-'Indicator Date hidden'!AU99)</f>
        <v>0</v>
      </c>
      <c r="AU98" s="205">
        <f>IF('Indicator Date hidden'!AV99="x","x",$AU$2-'Indicator Date hidden'!AV99)</f>
        <v>7</v>
      </c>
      <c r="AV98" s="205">
        <f>IF('Indicator Date hidden'!AW99="x","x",$AV$2-'Indicator Date hidden'!AW99)</f>
        <v>0</v>
      </c>
      <c r="AW98" s="205">
        <f>IF('Indicator Date hidden'!AX99="x","x",$AW$2-'Indicator Date hidden'!AX99)</f>
        <v>0</v>
      </c>
      <c r="AX98" s="205">
        <f>IF('Indicator Date hidden'!AY99="x","x",$AX$2-'Indicator Date hidden'!AY99)</f>
        <v>0</v>
      </c>
      <c r="AY98" s="205">
        <f>IF('Indicator Date hidden'!AZ99="x","x",$AY$2-'Indicator Date hidden'!AZ99)</f>
        <v>0</v>
      </c>
      <c r="AZ98" s="205">
        <f>IF('Indicator Date hidden'!BA99="x","x",$AZ$2-'Indicator Date hidden'!BA99)</f>
        <v>0</v>
      </c>
      <c r="BA98">
        <f t="shared" si="10"/>
        <v>19</v>
      </c>
      <c r="BB98" s="21">
        <f t="shared" si="11"/>
        <v>0.40425531914893614</v>
      </c>
      <c r="BC98">
        <f t="shared" si="12"/>
        <v>5</v>
      </c>
      <c r="BD98" s="21">
        <f t="shared" si="13"/>
        <v>1.4241021728239582</v>
      </c>
      <c r="BE98" s="274">
        <f t="shared" si="14"/>
        <v>0</v>
      </c>
    </row>
    <row r="99" spans="1:57" x14ac:dyDescent="0.25">
      <c r="A99" t="s">
        <v>7106</v>
      </c>
      <c r="B99" s="205">
        <f>IF('Indicator Date hidden'!C100="x","x",$B$2-'Indicator Date hidden'!C100)</f>
        <v>0</v>
      </c>
      <c r="C99" s="205">
        <f>IF('Indicator Date hidden'!D100="x","x",$C$2-'Indicator Date hidden'!D100)</f>
        <v>0</v>
      </c>
      <c r="D99" s="205">
        <f>IF('Indicator Date hidden'!E100="x","x",$D$2-'Indicator Date hidden'!E100)</f>
        <v>0</v>
      </c>
      <c r="E99" s="205">
        <f>IF('Indicator Date hidden'!F100="x","x",$E$2-'Indicator Date hidden'!F100)</f>
        <v>0</v>
      </c>
      <c r="F99" s="205">
        <f>IF('Indicator Date hidden'!G100="x","x",$F$2-'Indicator Date hidden'!G100)</f>
        <v>0</v>
      </c>
      <c r="G99" s="205">
        <f>IF('Indicator Date hidden'!H100="x","x",$G$2-'Indicator Date hidden'!H100)</f>
        <v>0</v>
      </c>
      <c r="H99" s="205">
        <f>IF('Indicator Date hidden'!I100="x","x",$H$2-'Indicator Date hidden'!I100)</f>
        <v>0</v>
      </c>
      <c r="I99" s="205">
        <f>IF('Indicator Date hidden'!J100="x","x",$I$2-'Indicator Date hidden'!J100)</f>
        <v>0</v>
      </c>
      <c r="J99" s="205">
        <f>IF('Indicator Date hidden'!K100="x","x",$J$2-'Indicator Date hidden'!K100)</f>
        <v>0</v>
      </c>
      <c r="K99" s="205">
        <f>IF('Indicator Date hidden'!L100="x","x",$K$2-'Indicator Date hidden'!L100)</f>
        <v>0</v>
      </c>
      <c r="L99" s="205">
        <f>IF('Indicator Date hidden'!M100="x","x",$L$2-'Indicator Date hidden'!M100)</f>
        <v>0</v>
      </c>
      <c r="M99" s="205">
        <f>IF('Indicator Date hidden'!N100="x","x",$M$2-'Indicator Date hidden'!N100)</f>
        <v>0</v>
      </c>
      <c r="N99" s="205">
        <f>IF('Indicator Date hidden'!O100="x","x",$N$2-'Indicator Date hidden'!O100)</f>
        <v>0</v>
      </c>
      <c r="O99" s="205">
        <f>IF('Indicator Date hidden'!P100="x","x",$O$2-'Indicator Date hidden'!P100)</f>
        <v>0</v>
      </c>
      <c r="P99" s="205">
        <f>IF('Indicator Date hidden'!Q100="x","x",$P$2-'Indicator Date hidden'!Q100)</f>
        <v>0</v>
      </c>
      <c r="Q99" s="205">
        <f>IF('Indicator Date hidden'!R100="x","x",$Q$2-'Indicator Date hidden'!R100)</f>
        <v>7</v>
      </c>
      <c r="R99" s="205">
        <f>IF('Indicator Date hidden'!S100="x","x",$R$2-'Indicator Date hidden'!S100)</f>
        <v>0</v>
      </c>
      <c r="S99" s="205">
        <f>IF('Indicator Date hidden'!T100="x","x",$S$2-'Indicator Date hidden'!T100)</f>
        <v>0</v>
      </c>
      <c r="T99" s="205">
        <f>IF('Indicator Date hidden'!U100="x","x",$T$2-'Indicator Date hidden'!U100)</f>
        <v>0</v>
      </c>
      <c r="U99" s="205">
        <f>IF('Indicator Date hidden'!V100="x","x",$U$2-'Indicator Date hidden'!V100)</f>
        <v>0</v>
      </c>
      <c r="V99" s="205">
        <f>IF('Indicator Date hidden'!W100="x","x",$V$2-'Indicator Date hidden'!W100)</f>
        <v>0</v>
      </c>
      <c r="W99" s="205">
        <f>IF('Indicator Date hidden'!X100="x","x",$W$2-'Indicator Date hidden'!X100)</f>
        <v>7</v>
      </c>
      <c r="X99" s="205">
        <f>IF('Indicator Date hidden'!Y100="x","x",$X$2-'Indicator Date hidden'!Y100)</f>
        <v>4</v>
      </c>
      <c r="Y99" s="205">
        <f>IF('Indicator Date hidden'!Z100="x","x",$Y$2-'Indicator Date hidden'!Z100)</f>
        <v>0</v>
      </c>
      <c r="Z99" s="205">
        <f>IF('Indicator Date hidden'!AA100="x","x",$Z$2-'Indicator Date hidden'!AA100)</f>
        <v>0</v>
      </c>
      <c r="AA99" s="205" t="str">
        <f>IF('Indicator Date hidden'!AB100="x","x",$AA$2-'Indicator Date hidden'!AB100)</f>
        <v>x</v>
      </c>
      <c r="AB99" s="205">
        <f>IF('Indicator Date hidden'!AC100="x","x",$AB$2-'Indicator Date hidden'!AC100)</f>
        <v>0</v>
      </c>
      <c r="AC99" s="205">
        <f>IF('Indicator Date hidden'!AD100="x","x",$AC$2-'Indicator Date hidden'!AD100)</f>
        <v>0</v>
      </c>
      <c r="AD99" s="205" t="str">
        <f>IF('Indicator Date hidden'!AE100="x","x",$AD$2-'Indicator Date hidden'!AE100)</f>
        <v>x</v>
      </c>
      <c r="AE99" s="205">
        <f>IF('Indicator Date hidden'!AF100="x","x",$AE$2-'Indicator Date hidden'!AF100)</f>
        <v>0</v>
      </c>
      <c r="AF99" s="205" t="str">
        <f>IF('Indicator Date hidden'!AG100="x","x",$AF$2-'Indicator Date hidden'!AG100)</f>
        <v>x</v>
      </c>
      <c r="AG99" s="205">
        <f>IF('Indicator Date hidden'!AH100="x","x",$AG$2-'Indicator Date hidden'!AH100)</f>
        <v>0</v>
      </c>
      <c r="AH99" s="205">
        <f>IF('Indicator Date hidden'!AI100="x","x",$AH$2-'Indicator Date hidden'!AI100)</f>
        <v>0</v>
      </c>
      <c r="AI99" s="205">
        <f>IF('Indicator Date hidden'!AJ100="x","x",$AI$2-'Indicator Date hidden'!AJ100)</f>
        <v>0</v>
      </c>
      <c r="AJ99" s="205">
        <f>IF('Indicator Date hidden'!AK100="x","x",$AJ$2-'Indicator Date hidden'!AK100)</f>
        <v>0</v>
      </c>
      <c r="AK99" s="205">
        <f>IF('Indicator Date hidden'!AL100="x","x",$AK$2-'Indicator Date hidden'!AL100)</f>
        <v>1</v>
      </c>
      <c r="AL99" s="205">
        <f>IF('Indicator Date hidden'!AM100="x","x",$AL$2-'Indicator Date hidden'!AM100)</f>
        <v>0</v>
      </c>
      <c r="AM99" s="205">
        <f>IF('Indicator Date hidden'!AN100="x","x",$AM$2-'Indicator Date hidden'!AN100)</f>
        <v>0</v>
      </c>
      <c r="AN99" s="205">
        <f>IF('Indicator Date hidden'!AO100="x","x",$AN$2-'Indicator Date hidden'!AO100)</f>
        <v>0</v>
      </c>
      <c r="AO99" s="205" t="str">
        <f>IF('Indicator Date hidden'!AP100="x","x",$AO$2-'Indicator Date hidden'!AP100)</f>
        <v>x</v>
      </c>
      <c r="AP99" s="205" t="str">
        <f>IF('Indicator Date hidden'!AQ100="x","x",$AP$2-'Indicator Date hidden'!AQ100)</f>
        <v>x</v>
      </c>
      <c r="AQ99" s="205" t="str">
        <f>IF('Indicator Date hidden'!AR100="x","x",$AQ$2-'Indicator Date hidden'!AR100)</f>
        <v>x</v>
      </c>
      <c r="AR99" s="205">
        <f>IF('Indicator Date hidden'!AS100="x","x",$AR$2-'Indicator Date hidden'!AS100)</f>
        <v>0</v>
      </c>
      <c r="AS99" s="205">
        <f>IF('Indicator Date hidden'!AT100="x","x",$AS$2-'Indicator Date hidden'!AT100)</f>
        <v>0</v>
      </c>
      <c r="AT99" s="205">
        <f>IF('Indicator Date hidden'!AU100="x","x",$AT$2-'Indicator Date hidden'!AU100)</f>
        <v>0</v>
      </c>
      <c r="AU99" s="205">
        <f>IF('Indicator Date hidden'!AV100="x","x",$AU$2-'Indicator Date hidden'!AV100)</f>
        <v>1</v>
      </c>
      <c r="AV99" s="205">
        <f>IF('Indicator Date hidden'!AW100="x","x",$AV$2-'Indicator Date hidden'!AW100)</f>
        <v>0</v>
      </c>
      <c r="AW99" s="205">
        <f>IF('Indicator Date hidden'!AX100="x","x",$AW$2-'Indicator Date hidden'!AX100)</f>
        <v>0</v>
      </c>
      <c r="AX99" s="205">
        <f>IF('Indicator Date hidden'!AY100="x","x",$AX$2-'Indicator Date hidden'!AY100)</f>
        <v>0</v>
      </c>
      <c r="AY99" s="205">
        <f>IF('Indicator Date hidden'!AZ100="x","x",$AY$2-'Indicator Date hidden'!AZ100)</f>
        <v>0</v>
      </c>
      <c r="AZ99" s="205" t="str">
        <f>IF('Indicator Date hidden'!BA100="x","x",$AZ$2-'Indicator Date hidden'!BA100)</f>
        <v>x</v>
      </c>
      <c r="BA99">
        <f t="shared" ref="BA99:BA130" si="15">SUM(B99:AZ99)</f>
        <v>20</v>
      </c>
      <c r="BB99" s="21">
        <f t="shared" ref="BB99:BB130" si="16">BA99/COUNT(B99:AZ99)</f>
        <v>0.45454545454545453</v>
      </c>
      <c r="BC99">
        <f t="shared" ref="BC99:BC130" si="17">COUNTIF(B99:AZ99,"&gt;0")</f>
        <v>5</v>
      </c>
      <c r="BD99" s="21">
        <f t="shared" ref="BD99:BD130" si="18">_xlfn.STDEV.P(B99:AZ99)</f>
        <v>1.5587661999529314</v>
      </c>
      <c r="BE99" s="274">
        <f t="shared" ref="BE99:BE130" si="19">MEDIAN(B99:AZ99)</f>
        <v>0</v>
      </c>
    </row>
    <row r="100" spans="1:57" x14ac:dyDescent="0.25">
      <c r="A100" t="s">
        <v>7110</v>
      </c>
      <c r="B100" s="205">
        <f>IF('Indicator Date hidden'!C101="x","x",$B$2-'Indicator Date hidden'!C101)</f>
        <v>0</v>
      </c>
      <c r="C100" s="205">
        <f>IF('Indicator Date hidden'!D101="x","x",$C$2-'Indicator Date hidden'!D101)</f>
        <v>0</v>
      </c>
      <c r="D100" s="205">
        <f>IF('Indicator Date hidden'!E101="x","x",$D$2-'Indicator Date hidden'!E101)</f>
        <v>0</v>
      </c>
      <c r="E100" s="205">
        <f>IF('Indicator Date hidden'!F101="x","x",$E$2-'Indicator Date hidden'!F101)</f>
        <v>0</v>
      </c>
      <c r="F100" s="205">
        <f>IF('Indicator Date hidden'!G101="x","x",$F$2-'Indicator Date hidden'!G101)</f>
        <v>0</v>
      </c>
      <c r="G100" s="205">
        <f>IF('Indicator Date hidden'!H101="x","x",$G$2-'Indicator Date hidden'!H101)</f>
        <v>0</v>
      </c>
      <c r="H100" s="205">
        <f>IF('Indicator Date hidden'!I101="x","x",$H$2-'Indicator Date hidden'!I101)</f>
        <v>0</v>
      </c>
      <c r="I100" s="205">
        <f>IF('Indicator Date hidden'!J101="x","x",$I$2-'Indicator Date hidden'!J101)</f>
        <v>0</v>
      </c>
      <c r="J100" s="205">
        <f>IF('Indicator Date hidden'!K101="x","x",$J$2-'Indicator Date hidden'!K101)</f>
        <v>0</v>
      </c>
      <c r="K100" s="205">
        <f>IF('Indicator Date hidden'!L101="x","x",$K$2-'Indicator Date hidden'!L101)</f>
        <v>0</v>
      </c>
      <c r="L100" s="205">
        <f>IF('Indicator Date hidden'!M101="x","x",$L$2-'Indicator Date hidden'!M101)</f>
        <v>0</v>
      </c>
      <c r="M100" s="205">
        <f>IF('Indicator Date hidden'!N101="x","x",$M$2-'Indicator Date hidden'!N101)</f>
        <v>0</v>
      </c>
      <c r="N100" s="205">
        <f>IF('Indicator Date hidden'!O101="x","x",$N$2-'Indicator Date hidden'!O101)</f>
        <v>0</v>
      </c>
      <c r="O100" s="205">
        <f>IF('Indicator Date hidden'!P101="x","x",$O$2-'Indicator Date hidden'!P101)</f>
        <v>0</v>
      </c>
      <c r="P100" s="205">
        <f>IF('Indicator Date hidden'!Q101="x","x",$P$2-'Indicator Date hidden'!Q101)</f>
        <v>0</v>
      </c>
      <c r="Q100" s="205" t="str">
        <f>IF('Indicator Date hidden'!R101="x","x",$Q$2-'Indicator Date hidden'!R101)</f>
        <v>x</v>
      </c>
      <c r="R100" s="205">
        <f>IF('Indicator Date hidden'!S101="x","x",$R$2-'Indicator Date hidden'!S101)</f>
        <v>0</v>
      </c>
      <c r="S100" s="205">
        <f>IF('Indicator Date hidden'!T101="x","x",$S$2-'Indicator Date hidden'!T101)</f>
        <v>0</v>
      </c>
      <c r="T100" s="205">
        <f>IF('Indicator Date hidden'!U101="x","x",$T$2-'Indicator Date hidden'!U101)</f>
        <v>0</v>
      </c>
      <c r="U100" s="205" t="str">
        <f>IF('Indicator Date hidden'!V101="x","x",$U$2-'Indicator Date hidden'!V101)</f>
        <v>x</v>
      </c>
      <c r="V100" s="205" t="str">
        <f>IF('Indicator Date hidden'!W101="x","x",$V$2-'Indicator Date hidden'!W101)</f>
        <v>x</v>
      </c>
      <c r="W100" s="205" t="str">
        <f>IF('Indicator Date hidden'!X101="x","x",$W$2-'Indicator Date hidden'!X101)</f>
        <v>x</v>
      </c>
      <c r="X100" s="205" t="str">
        <f>IF('Indicator Date hidden'!Y101="x","x",$X$2-'Indicator Date hidden'!Y101)</f>
        <v>x</v>
      </c>
      <c r="Y100" s="205" t="str">
        <f>IF('Indicator Date hidden'!Z101="x","x",$Y$2-'Indicator Date hidden'!Z101)</f>
        <v>x</v>
      </c>
      <c r="Z100" s="205" t="str">
        <f>IF('Indicator Date hidden'!AA101="x","x",$Z$2-'Indicator Date hidden'!AA101)</f>
        <v>x</v>
      </c>
      <c r="AA100" s="205" t="str">
        <f>IF('Indicator Date hidden'!AB101="x","x",$AA$2-'Indicator Date hidden'!AB101)</f>
        <v>x</v>
      </c>
      <c r="AB100" s="205" t="str">
        <f>IF('Indicator Date hidden'!AC101="x","x",$AB$2-'Indicator Date hidden'!AC101)</f>
        <v>x</v>
      </c>
      <c r="AC100" s="205">
        <f>IF('Indicator Date hidden'!AD101="x","x",$AC$2-'Indicator Date hidden'!AD101)</f>
        <v>0</v>
      </c>
      <c r="AD100" s="205" t="str">
        <f>IF('Indicator Date hidden'!AE101="x","x",$AD$2-'Indicator Date hidden'!AE101)</f>
        <v>x</v>
      </c>
      <c r="AE100" s="205" t="str">
        <f>IF('Indicator Date hidden'!AF101="x","x",$AE$2-'Indicator Date hidden'!AF101)</f>
        <v>x</v>
      </c>
      <c r="AF100" s="205" t="str">
        <f>IF('Indicator Date hidden'!AG101="x","x",$AF$2-'Indicator Date hidden'!AG101)</f>
        <v>x</v>
      </c>
      <c r="AG100" s="205">
        <f>IF('Indicator Date hidden'!AH101="x","x",$AG$2-'Indicator Date hidden'!AH101)</f>
        <v>0</v>
      </c>
      <c r="AH100" s="205">
        <f>IF('Indicator Date hidden'!AI101="x","x",$AH$2-'Indicator Date hidden'!AI101)</f>
        <v>0</v>
      </c>
      <c r="AI100" s="205">
        <f>IF('Indicator Date hidden'!AJ101="x","x",$AI$2-'Indicator Date hidden'!AJ101)</f>
        <v>0</v>
      </c>
      <c r="AJ100" s="205" t="str">
        <f>IF('Indicator Date hidden'!AK101="x","x",$AJ$2-'Indicator Date hidden'!AK101)</f>
        <v>x</v>
      </c>
      <c r="AK100" s="205">
        <f>IF('Indicator Date hidden'!AL101="x","x",$AK$2-'Indicator Date hidden'!AL101)</f>
        <v>1</v>
      </c>
      <c r="AL100" s="205">
        <f>IF('Indicator Date hidden'!AM101="x","x",$AL$2-'Indicator Date hidden'!AM101)</f>
        <v>0</v>
      </c>
      <c r="AM100" s="205">
        <f>IF('Indicator Date hidden'!AN101="x","x",$AM$2-'Indicator Date hidden'!AN101)</f>
        <v>0</v>
      </c>
      <c r="AN100" s="205">
        <f>IF('Indicator Date hidden'!AO101="x","x",$AN$2-'Indicator Date hidden'!AO101)</f>
        <v>0</v>
      </c>
      <c r="AO100" s="205" t="str">
        <f>IF('Indicator Date hidden'!AP101="x","x",$AO$2-'Indicator Date hidden'!AP101)</f>
        <v>x</v>
      </c>
      <c r="AP100" s="205" t="str">
        <f>IF('Indicator Date hidden'!AQ101="x","x",$AP$2-'Indicator Date hidden'!AQ101)</f>
        <v>x</v>
      </c>
      <c r="AQ100" s="205" t="str">
        <f>IF('Indicator Date hidden'!AR101="x","x",$AQ$2-'Indicator Date hidden'!AR101)</f>
        <v>x</v>
      </c>
      <c r="AR100" s="205">
        <f>IF('Indicator Date hidden'!AS101="x","x",$AR$2-'Indicator Date hidden'!AS101)</f>
        <v>0</v>
      </c>
      <c r="AS100" s="205" t="str">
        <f>IF('Indicator Date hidden'!AT101="x","x",$AS$2-'Indicator Date hidden'!AT101)</f>
        <v>x</v>
      </c>
      <c r="AT100" s="205">
        <f>IF('Indicator Date hidden'!AU101="x","x",$AT$2-'Indicator Date hidden'!AU101)</f>
        <v>0</v>
      </c>
      <c r="AU100" s="205" t="str">
        <f>IF('Indicator Date hidden'!AV101="x","x",$AU$2-'Indicator Date hidden'!AV101)</f>
        <v>x</v>
      </c>
      <c r="AV100" s="205">
        <f>IF('Indicator Date hidden'!AW101="x","x",$AV$2-'Indicator Date hidden'!AW101)</f>
        <v>0</v>
      </c>
      <c r="AW100" s="205">
        <f>IF('Indicator Date hidden'!AX101="x","x",$AW$2-'Indicator Date hidden'!AX101)</f>
        <v>0</v>
      </c>
      <c r="AX100" s="205">
        <f>IF('Indicator Date hidden'!AY101="x","x",$AX$2-'Indicator Date hidden'!AY101)</f>
        <v>0</v>
      </c>
      <c r="AY100" s="205" t="str">
        <f>IF('Indicator Date hidden'!AZ101="x","x",$AY$2-'Indicator Date hidden'!AZ101)</f>
        <v>x</v>
      </c>
      <c r="AZ100" s="205" t="str">
        <f>IF('Indicator Date hidden'!BA101="x","x",$AZ$2-'Indicator Date hidden'!BA101)</f>
        <v>x</v>
      </c>
      <c r="BA100">
        <f t="shared" si="15"/>
        <v>1</v>
      </c>
      <c r="BB100" s="21">
        <f t="shared" si="16"/>
        <v>3.2258064516129031E-2</v>
      </c>
      <c r="BC100">
        <f t="shared" si="17"/>
        <v>1</v>
      </c>
      <c r="BD100" s="21">
        <f t="shared" si="18"/>
        <v>0.17668469596940842</v>
      </c>
      <c r="BE100" s="274">
        <f t="shared" si="19"/>
        <v>0</v>
      </c>
    </row>
    <row r="101" spans="1:57" x14ac:dyDescent="0.25">
      <c r="A101" t="s">
        <v>7115</v>
      </c>
      <c r="B101" s="205">
        <f>IF('Indicator Date hidden'!C102="x","x",$B$2-'Indicator Date hidden'!C102)</f>
        <v>0</v>
      </c>
      <c r="C101" s="205">
        <f>IF('Indicator Date hidden'!D102="x","x",$C$2-'Indicator Date hidden'!D102)</f>
        <v>0</v>
      </c>
      <c r="D101" s="205">
        <f>IF('Indicator Date hidden'!E102="x","x",$D$2-'Indicator Date hidden'!E102)</f>
        <v>0</v>
      </c>
      <c r="E101" s="205">
        <f>IF('Indicator Date hidden'!F102="x","x",$E$2-'Indicator Date hidden'!F102)</f>
        <v>0</v>
      </c>
      <c r="F101" s="205">
        <f>IF('Indicator Date hidden'!G102="x","x",$F$2-'Indicator Date hidden'!G102)</f>
        <v>0</v>
      </c>
      <c r="G101" s="205">
        <f>IF('Indicator Date hidden'!H102="x","x",$G$2-'Indicator Date hidden'!H102)</f>
        <v>0</v>
      </c>
      <c r="H101" s="205">
        <f>IF('Indicator Date hidden'!I102="x","x",$H$2-'Indicator Date hidden'!I102)</f>
        <v>0</v>
      </c>
      <c r="I101" s="205">
        <f>IF('Indicator Date hidden'!J102="x","x",$I$2-'Indicator Date hidden'!J102)</f>
        <v>0</v>
      </c>
      <c r="J101" s="205">
        <f>IF('Indicator Date hidden'!K102="x","x",$J$2-'Indicator Date hidden'!K102)</f>
        <v>0</v>
      </c>
      <c r="K101" s="205">
        <f>IF('Indicator Date hidden'!L102="x","x",$K$2-'Indicator Date hidden'!L102)</f>
        <v>0</v>
      </c>
      <c r="L101" s="205">
        <f>IF('Indicator Date hidden'!M102="x","x",$L$2-'Indicator Date hidden'!M102)</f>
        <v>0</v>
      </c>
      <c r="M101" s="205">
        <f>IF('Indicator Date hidden'!N102="x","x",$M$2-'Indicator Date hidden'!N102)</f>
        <v>0</v>
      </c>
      <c r="N101" s="205">
        <f>IF('Indicator Date hidden'!O102="x","x",$N$2-'Indicator Date hidden'!O102)</f>
        <v>0</v>
      </c>
      <c r="O101" s="205">
        <f>IF('Indicator Date hidden'!P102="x","x",$O$2-'Indicator Date hidden'!P102)</f>
        <v>0</v>
      </c>
      <c r="P101" s="205">
        <f>IF('Indicator Date hidden'!Q102="x","x",$P$2-'Indicator Date hidden'!Q102)</f>
        <v>0</v>
      </c>
      <c r="Q101" s="205" t="str">
        <f>IF('Indicator Date hidden'!R102="x","x",$Q$2-'Indicator Date hidden'!R102)</f>
        <v>x</v>
      </c>
      <c r="R101" s="205">
        <f>IF('Indicator Date hidden'!S102="x","x",$R$2-'Indicator Date hidden'!S102)</f>
        <v>0</v>
      </c>
      <c r="S101" s="205">
        <f>IF('Indicator Date hidden'!T102="x","x",$S$2-'Indicator Date hidden'!T102)</f>
        <v>0</v>
      </c>
      <c r="T101" s="205">
        <f>IF('Indicator Date hidden'!U102="x","x",$T$2-'Indicator Date hidden'!U102)</f>
        <v>0</v>
      </c>
      <c r="U101" s="205" t="str">
        <f>IF('Indicator Date hidden'!V102="x","x",$U$2-'Indicator Date hidden'!V102)</f>
        <v>x</v>
      </c>
      <c r="V101" s="205">
        <f>IF('Indicator Date hidden'!W102="x","x",$V$2-'Indicator Date hidden'!W102)</f>
        <v>0</v>
      </c>
      <c r="W101" s="205" t="str">
        <f>IF('Indicator Date hidden'!X102="x","x",$W$2-'Indicator Date hidden'!X102)</f>
        <v>x</v>
      </c>
      <c r="X101" s="205">
        <f>IF('Indicator Date hidden'!Y102="x","x",$X$2-'Indicator Date hidden'!Y102)</f>
        <v>2</v>
      </c>
      <c r="Y101" s="205">
        <f>IF('Indicator Date hidden'!Z102="x","x",$Y$2-'Indicator Date hidden'!Z102)</f>
        <v>0</v>
      </c>
      <c r="Z101" s="205">
        <f>IF('Indicator Date hidden'!AA102="x","x",$Z$2-'Indicator Date hidden'!AA102)</f>
        <v>0</v>
      </c>
      <c r="AA101" s="205" t="str">
        <f>IF('Indicator Date hidden'!AB102="x","x",$AA$2-'Indicator Date hidden'!AB102)</f>
        <v>x</v>
      </c>
      <c r="AB101" s="205">
        <f>IF('Indicator Date hidden'!AC102="x","x",$AB$2-'Indicator Date hidden'!AC102)</f>
        <v>0</v>
      </c>
      <c r="AC101" s="205">
        <f>IF('Indicator Date hidden'!AD102="x","x",$AC$2-'Indicator Date hidden'!AD102)</f>
        <v>0</v>
      </c>
      <c r="AD101" s="205" t="str">
        <f>IF('Indicator Date hidden'!AE102="x","x",$AD$2-'Indicator Date hidden'!AE102)</f>
        <v>x</v>
      </c>
      <c r="AE101" s="205">
        <f>IF('Indicator Date hidden'!AF102="x","x",$AE$2-'Indicator Date hidden'!AF102)</f>
        <v>0</v>
      </c>
      <c r="AF101" s="205">
        <f>IF('Indicator Date hidden'!AG102="x","x",$AF$2-'Indicator Date hidden'!AG102)</f>
        <v>1</v>
      </c>
      <c r="AG101" s="205">
        <f>IF('Indicator Date hidden'!AH102="x","x",$AG$2-'Indicator Date hidden'!AH102)</f>
        <v>0</v>
      </c>
      <c r="AH101" s="205">
        <f>IF('Indicator Date hidden'!AI102="x","x",$AH$2-'Indicator Date hidden'!AI102)</f>
        <v>0</v>
      </c>
      <c r="AI101" s="205">
        <f>IF('Indicator Date hidden'!AJ102="x","x",$AI$2-'Indicator Date hidden'!AJ102)</f>
        <v>0</v>
      </c>
      <c r="AJ101" s="205" t="str">
        <f>IF('Indicator Date hidden'!AK102="x","x",$AJ$2-'Indicator Date hidden'!AK102)</f>
        <v>x</v>
      </c>
      <c r="AK101" s="205">
        <f>IF('Indicator Date hidden'!AL102="x","x",$AK$2-'Indicator Date hidden'!AL102)</f>
        <v>1</v>
      </c>
      <c r="AL101" s="205">
        <f>IF('Indicator Date hidden'!AM102="x","x",$AL$2-'Indicator Date hidden'!AM102)</f>
        <v>0</v>
      </c>
      <c r="AM101" s="205">
        <f>IF('Indicator Date hidden'!AN102="x","x",$AM$2-'Indicator Date hidden'!AN102)</f>
        <v>0</v>
      </c>
      <c r="AN101" s="205">
        <f>IF('Indicator Date hidden'!AO102="x","x",$AN$2-'Indicator Date hidden'!AO102)</f>
        <v>0</v>
      </c>
      <c r="AO101" s="205">
        <f>IF('Indicator Date hidden'!AP102="x","x",$AO$2-'Indicator Date hidden'!AP102)</f>
        <v>0</v>
      </c>
      <c r="AP101" s="205">
        <f>IF('Indicator Date hidden'!AQ102="x","x",$AP$2-'Indicator Date hidden'!AQ102)</f>
        <v>0</v>
      </c>
      <c r="AQ101" s="205" t="str">
        <f>IF('Indicator Date hidden'!AR102="x","x",$AQ$2-'Indicator Date hidden'!AR102)</f>
        <v>x</v>
      </c>
      <c r="AR101" s="205">
        <f>IF('Indicator Date hidden'!AS102="x","x",$AR$2-'Indicator Date hidden'!AS102)</f>
        <v>0</v>
      </c>
      <c r="AS101" s="205">
        <f>IF('Indicator Date hidden'!AT102="x","x",$AS$2-'Indicator Date hidden'!AT102)</f>
        <v>0</v>
      </c>
      <c r="AT101" s="205">
        <f>IF('Indicator Date hidden'!AU102="x","x",$AT$2-'Indicator Date hidden'!AU102)</f>
        <v>0</v>
      </c>
      <c r="AU101" s="205">
        <f>IF('Indicator Date hidden'!AV102="x","x",$AU$2-'Indicator Date hidden'!AV102)</f>
        <v>3</v>
      </c>
      <c r="AV101" s="205">
        <f>IF('Indicator Date hidden'!AW102="x","x",$AV$2-'Indicator Date hidden'!AW102)</f>
        <v>0</v>
      </c>
      <c r="AW101" s="205">
        <f>IF('Indicator Date hidden'!AX102="x","x",$AW$2-'Indicator Date hidden'!AX102)</f>
        <v>0</v>
      </c>
      <c r="AX101" s="205">
        <f>IF('Indicator Date hidden'!AY102="x","x",$AX$2-'Indicator Date hidden'!AY102)</f>
        <v>0</v>
      </c>
      <c r="AY101" s="205">
        <f>IF('Indicator Date hidden'!AZ102="x","x",$AY$2-'Indicator Date hidden'!AZ102)</f>
        <v>0</v>
      </c>
      <c r="AZ101" s="205">
        <f>IF('Indicator Date hidden'!BA102="x","x",$AZ$2-'Indicator Date hidden'!BA102)</f>
        <v>0</v>
      </c>
      <c r="BA101">
        <f t="shared" si="15"/>
        <v>7</v>
      </c>
      <c r="BB101" s="21">
        <f t="shared" si="16"/>
        <v>0.15909090909090909</v>
      </c>
      <c r="BC101">
        <f t="shared" si="17"/>
        <v>4</v>
      </c>
      <c r="BD101" s="21">
        <f t="shared" si="18"/>
        <v>0.56178214065037613</v>
      </c>
      <c r="BE101" s="274">
        <f t="shared" si="19"/>
        <v>0</v>
      </c>
    </row>
    <row r="102" spans="1:57" x14ac:dyDescent="0.25">
      <c r="A102" t="s">
        <v>7117</v>
      </c>
      <c r="B102" s="205">
        <f>IF('Indicator Date hidden'!C103="x","x",$B$2-'Indicator Date hidden'!C103)</f>
        <v>0</v>
      </c>
      <c r="C102" s="205">
        <f>IF('Indicator Date hidden'!D103="x","x",$C$2-'Indicator Date hidden'!D103)</f>
        <v>0</v>
      </c>
      <c r="D102" s="205">
        <f>IF('Indicator Date hidden'!E103="x","x",$D$2-'Indicator Date hidden'!E103)</f>
        <v>0</v>
      </c>
      <c r="E102" s="205">
        <f>IF('Indicator Date hidden'!F103="x","x",$E$2-'Indicator Date hidden'!F103)</f>
        <v>0</v>
      </c>
      <c r="F102" s="205">
        <f>IF('Indicator Date hidden'!G103="x","x",$F$2-'Indicator Date hidden'!G103)</f>
        <v>0</v>
      </c>
      <c r="G102" s="205">
        <f>IF('Indicator Date hidden'!H103="x","x",$G$2-'Indicator Date hidden'!H103)</f>
        <v>0</v>
      </c>
      <c r="H102" s="205">
        <f>IF('Indicator Date hidden'!I103="x","x",$H$2-'Indicator Date hidden'!I103)</f>
        <v>0</v>
      </c>
      <c r="I102" s="205">
        <f>IF('Indicator Date hidden'!J103="x","x",$I$2-'Indicator Date hidden'!J103)</f>
        <v>0</v>
      </c>
      <c r="J102" s="205">
        <f>IF('Indicator Date hidden'!K103="x","x",$J$2-'Indicator Date hidden'!K103)</f>
        <v>0</v>
      </c>
      <c r="K102" s="205">
        <f>IF('Indicator Date hidden'!L103="x","x",$K$2-'Indicator Date hidden'!L103)</f>
        <v>0</v>
      </c>
      <c r="L102" s="205">
        <f>IF('Indicator Date hidden'!M103="x","x",$L$2-'Indicator Date hidden'!M103)</f>
        <v>0</v>
      </c>
      <c r="M102" s="205">
        <f>IF('Indicator Date hidden'!N103="x","x",$M$2-'Indicator Date hidden'!N103)</f>
        <v>0</v>
      </c>
      <c r="N102" s="205">
        <f>IF('Indicator Date hidden'!O103="x","x",$N$2-'Indicator Date hidden'!O103)</f>
        <v>0</v>
      </c>
      <c r="O102" s="205">
        <f>IF('Indicator Date hidden'!P103="x","x",$O$2-'Indicator Date hidden'!P103)</f>
        <v>0</v>
      </c>
      <c r="P102" s="205">
        <f>IF('Indicator Date hidden'!Q103="x","x",$P$2-'Indicator Date hidden'!Q103)</f>
        <v>0</v>
      </c>
      <c r="Q102" s="205" t="str">
        <f>IF('Indicator Date hidden'!R103="x","x",$Q$2-'Indicator Date hidden'!R103)</f>
        <v>x</v>
      </c>
      <c r="R102" s="205">
        <f>IF('Indicator Date hidden'!S103="x","x",$R$2-'Indicator Date hidden'!S103)</f>
        <v>0</v>
      </c>
      <c r="S102" s="205">
        <f>IF('Indicator Date hidden'!T103="x","x",$S$2-'Indicator Date hidden'!T103)</f>
        <v>0</v>
      </c>
      <c r="T102" s="205">
        <f>IF('Indicator Date hidden'!U103="x","x",$T$2-'Indicator Date hidden'!U103)</f>
        <v>0</v>
      </c>
      <c r="U102" s="205" t="str">
        <f>IF('Indicator Date hidden'!V103="x","x",$U$2-'Indicator Date hidden'!V103)</f>
        <v>x</v>
      </c>
      <c r="V102" s="205">
        <f>IF('Indicator Date hidden'!W103="x","x",$V$2-'Indicator Date hidden'!W103)</f>
        <v>0</v>
      </c>
      <c r="W102" s="205" t="str">
        <f>IF('Indicator Date hidden'!X103="x","x",$W$2-'Indicator Date hidden'!X103)</f>
        <v>x</v>
      </c>
      <c r="X102" s="205">
        <f>IF('Indicator Date hidden'!Y103="x","x",$X$2-'Indicator Date hidden'!Y103)</f>
        <v>1</v>
      </c>
      <c r="Y102" s="205">
        <f>IF('Indicator Date hidden'!Z103="x","x",$Y$2-'Indicator Date hidden'!Z103)</f>
        <v>0</v>
      </c>
      <c r="Z102" s="205">
        <f>IF('Indicator Date hidden'!AA103="x","x",$Z$2-'Indicator Date hidden'!AA103)</f>
        <v>0</v>
      </c>
      <c r="AA102" s="205" t="str">
        <f>IF('Indicator Date hidden'!AB103="x","x",$AA$2-'Indicator Date hidden'!AB103)</f>
        <v>x</v>
      </c>
      <c r="AB102" s="205">
        <f>IF('Indicator Date hidden'!AC103="x","x",$AB$2-'Indicator Date hidden'!AC103)</f>
        <v>0</v>
      </c>
      <c r="AC102" s="205">
        <f>IF('Indicator Date hidden'!AD103="x","x",$AC$2-'Indicator Date hidden'!AD103)</f>
        <v>0</v>
      </c>
      <c r="AD102" s="205" t="str">
        <f>IF('Indicator Date hidden'!AE103="x","x",$AD$2-'Indicator Date hidden'!AE103)</f>
        <v>x</v>
      </c>
      <c r="AE102" s="205">
        <f>IF('Indicator Date hidden'!AF103="x","x",$AE$2-'Indicator Date hidden'!AF103)</f>
        <v>0</v>
      </c>
      <c r="AF102" s="205">
        <f>IF('Indicator Date hidden'!AG103="x","x",$AF$2-'Indicator Date hidden'!AG103)</f>
        <v>1</v>
      </c>
      <c r="AG102" s="205">
        <f>IF('Indicator Date hidden'!AH103="x","x",$AG$2-'Indicator Date hidden'!AH103)</f>
        <v>0</v>
      </c>
      <c r="AH102" s="205">
        <f>IF('Indicator Date hidden'!AI103="x","x",$AH$2-'Indicator Date hidden'!AI103)</f>
        <v>0</v>
      </c>
      <c r="AI102" s="205">
        <f>IF('Indicator Date hidden'!AJ103="x","x",$AI$2-'Indicator Date hidden'!AJ103)</f>
        <v>0</v>
      </c>
      <c r="AJ102" s="205" t="str">
        <f>IF('Indicator Date hidden'!AK103="x","x",$AJ$2-'Indicator Date hidden'!AK103)</f>
        <v>x</v>
      </c>
      <c r="AK102" s="205">
        <f>IF('Indicator Date hidden'!AL103="x","x",$AK$2-'Indicator Date hidden'!AL103)</f>
        <v>1</v>
      </c>
      <c r="AL102" s="205">
        <f>IF('Indicator Date hidden'!AM103="x","x",$AL$2-'Indicator Date hidden'!AM103)</f>
        <v>0</v>
      </c>
      <c r="AM102" s="205">
        <f>IF('Indicator Date hidden'!AN103="x","x",$AM$2-'Indicator Date hidden'!AN103)</f>
        <v>0</v>
      </c>
      <c r="AN102" s="205">
        <f>IF('Indicator Date hidden'!AO103="x","x",$AN$2-'Indicator Date hidden'!AO103)</f>
        <v>0</v>
      </c>
      <c r="AO102" s="205">
        <f>IF('Indicator Date hidden'!AP103="x","x",$AO$2-'Indicator Date hidden'!AP103)</f>
        <v>0</v>
      </c>
      <c r="AP102" s="205">
        <f>IF('Indicator Date hidden'!AQ103="x","x",$AP$2-'Indicator Date hidden'!AQ103)</f>
        <v>0</v>
      </c>
      <c r="AQ102" s="205" t="str">
        <f>IF('Indicator Date hidden'!AR103="x","x",$AQ$2-'Indicator Date hidden'!AR103)</f>
        <v>x</v>
      </c>
      <c r="AR102" s="205">
        <f>IF('Indicator Date hidden'!AS103="x","x",$AR$2-'Indicator Date hidden'!AS103)</f>
        <v>0</v>
      </c>
      <c r="AS102" s="205">
        <f>IF('Indicator Date hidden'!AT103="x","x",$AS$2-'Indicator Date hidden'!AT103)</f>
        <v>0</v>
      </c>
      <c r="AT102" s="205">
        <f>IF('Indicator Date hidden'!AU103="x","x",$AT$2-'Indicator Date hidden'!AU103)</f>
        <v>0</v>
      </c>
      <c r="AU102" s="205" t="str">
        <f>IF('Indicator Date hidden'!AV103="x","x",$AU$2-'Indicator Date hidden'!AV103)</f>
        <v>x</v>
      </c>
      <c r="AV102" s="205">
        <f>IF('Indicator Date hidden'!AW103="x","x",$AV$2-'Indicator Date hidden'!AW103)</f>
        <v>0</v>
      </c>
      <c r="AW102" s="205">
        <f>IF('Indicator Date hidden'!AX103="x","x",$AW$2-'Indicator Date hidden'!AX103)</f>
        <v>0</v>
      </c>
      <c r="AX102" s="205">
        <f>IF('Indicator Date hidden'!AY103="x","x",$AX$2-'Indicator Date hidden'!AY103)</f>
        <v>0</v>
      </c>
      <c r="AY102" s="205">
        <f>IF('Indicator Date hidden'!AZ103="x","x",$AY$2-'Indicator Date hidden'!AZ103)</f>
        <v>0</v>
      </c>
      <c r="AZ102" s="205">
        <f>IF('Indicator Date hidden'!BA103="x","x",$AZ$2-'Indicator Date hidden'!BA103)</f>
        <v>0</v>
      </c>
      <c r="BA102">
        <f t="shared" si="15"/>
        <v>3</v>
      </c>
      <c r="BB102" s="21">
        <f t="shared" si="16"/>
        <v>6.9767441860465115E-2</v>
      </c>
      <c r="BC102">
        <f t="shared" si="17"/>
        <v>3</v>
      </c>
      <c r="BD102" s="21">
        <f t="shared" si="18"/>
        <v>0.25475467790937961</v>
      </c>
      <c r="BE102" s="274">
        <f t="shared" si="19"/>
        <v>0</v>
      </c>
    </row>
    <row r="103" spans="1:57" x14ac:dyDescent="0.25">
      <c r="A103" t="s">
        <v>7123</v>
      </c>
      <c r="B103" s="205">
        <f>IF('Indicator Date hidden'!C104="x","x",$B$2-'Indicator Date hidden'!C104)</f>
        <v>0</v>
      </c>
      <c r="C103" s="205">
        <f>IF('Indicator Date hidden'!D104="x","x",$C$2-'Indicator Date hidden'!D104)</f>
        <v>0</v>
      </c>
      <c r="D103" s="205">
        <f>IF('Indicator Date hidden'!E104="x","x",$D$2-'Indicator Date hidden'!E104)</f>
        <v>0</v>
      </c>
      <c r="E103" s="205">
        <f>IF('Indicator Date hidden'!F104="x","x",$E$2-'Indicator Date hidden'!F104)</f>
        <v>0</v>
      </c>
      <c r="F103" s="205">
        <f>IF('Indicator Date hidden'!G104="x","x",$F$2-'Indicator Date hidden'!G104)</f>
        <v>0</v>
      </c>
      <c r="G103" s="205">
        <f>IF('Indicator Date hidden'!H104="x","x",$G$2-'Indicator Date hidden'!H104)</f>
        <v>0</v>
      </c>
      <c r="H103" s="205">
        <f>IF('Indicator Date hidden'!I104="x","x",$H$2-'Indicator Date hidden'!I104)</f>
        <v>0</v>
      </c>
      <c r="I103" s="205">
        <f>IF('Indicator Date hidden'!J104="x","x",$I$2-'Indicator Date hidden'!J104)</f>
        <v>0</v>
      </c>
      <c r="J103" s="205">
        <f>IF('Indicator Date hidden'!K104="x","x",$J$2-'Indicator Date hidden'!K104)</f>
        <v>0</v>
      </c>
      <c r="K103" s="205">
        <f>IF('Indicator Date hidden'!L104="x","x",$K$2-'Indicator Date hidden'!L104)</f>
        <v>0</v>
      </c>
      <c r="L103" s="205">
        <f>IF('Indicator Date hidden'!M104="x","x",$L$2-'Indicator Date hidden'!M104)</f>
        <v>0</v>
      </c>
      <c r="M103" s="205">
        <f>IF('Indicator Date hidden'!N104="x","x",$M$2-'Indicator Date hidden'!N104)</f>
        <v>0</v>
      </c>
      <c r="N103" s="205">
        <f>IF('Indicator Date hidden'!O104="x","x",$N$2-'Indicator Date hidden'!O104)</f>
        <v>0</v>
      </c>
      <c r="O103" s="205">
        <f>IF('Indicator Date hidden'!P104="x","x",$O$2-'Indicator Date hidden'!P104)</f>
        <v>0</v>
      </c>
      <c r="P103" s="205">
        <f>IF('Indicator Date hidden'!Q104="x","x",$P$2-'Indicator Date hidden'!Q104)</f>
        <v>0</v>
      </c>
      <c r="Q103" s="205">
        <f>IF('Indicator Date hidden'!R104="x","x",$Q$2-'Indicator Date hidden'!R104)</f>
        <v>5</v>
      </c>
      <c r="R103" s="205">
        <f>IF('Indicator Date hidden'!S104="x","x",$R$2-'Indicator Date hidden'!S104)</f>
        <v>0</v>
      </c>
      <c r="S103" s="205">
        <f>IF('Indicator Date hidden'!T104="x","x",$S$2-'Indicator Date hidden'!T104)</f>
        <v>0</v>
      </c>
      <c r="T103" s="205">
        <f>IF('Indicator Date hidden'!U104="x","x",$T$2-'Indicator Date hidden'!U104)</f>
        <v>0</v>
      </c>
      <c r="U103" s="205">
        <f>IF('Indicator Date hidden'!V104="x","x",$U$2-'Indicator Date hidden'!V104)</f>
        <v>0</v>
      </c>
      <c r="V103" s="205">
        <f>IF('Indicator Date hidden'!W104="x","x",$V$2-'Indicator Date hidden'!W104)</f>
        <v>0</v>
      </c>
      <c r="W103" s="205">
        <f>IF('Indicator Date hidden'!X104="x","x",$W$2-'Indicator Date hidden'!X104)</f>
        <v>10</v>
      </c>
      <c r="X103" s="205">
        <f>IF('Indicator Date hidden'!Y104="x","x",$X$2-'Indicator Date hidden'!Y104)</f>
        <v>4</v>
      </c>
      <c r="Y103" s="205">
        <f>IF('Indicator Date hidden'!Z104="x","x",$Y$2-'Indicator Date hidden'!Z104)</f>
        <v>0</v>
      </c>
      <c r="Z103" s="205">
        <f>IF('Indicator Date hidden'!AA104="x","x",$Z$2-'Indicator Date hidden'!AA104)</f>
        <v>0</v>
      </c>
      <c r="AA103" s="205">
        <f>IF('Indicator Date hidden'!AB104="x","x",$AA$2-'Indicator Date hidden'!AB104)</f>
        <v>0</v>
      </c>
      <c r="AB103" s="205">
        <f>IF('Indicator Date hidden'!AC104="x","x",$AB$2-'Indicator Date hidden'!AC104)</f>
        <v>0</v>
      </c>
      <c r="AC103" s="205">
        <f>IF('Indicator Date hidden'!AD104="x","x",$AC$2-'Indicator Date hidden'!AD104)</f>
        <v>0</v>
      </c>
      <c r="AD103" s="205">
        <f>IF('Indicator Date hidden'!AE104="x","x",$AD$2-'Indicator Date hidden'!AE104)</f>
        <v>0</v>
      </c>
      <c r="AE103" s="205" t="str">
        <f>IF('Indicator Date hidden'!AF104="x","x",$AE$2-'Indicator Date hidden'!AF104)</f>
        <v>x</v>
      </c>
      <c r="AF103" s="205">
        <f>IF('Indicator Date hidden'!AG104="x","x",$AF$2-'Indicator Date hidden'!AG104)</f>
        <v>3</v>
      </c>
      <c r="AG103" s="205">
        <f>IF('Indicator Date hidden'!AH104="x","x",$AG$2-'Indicator Date hidden'!AH104)</f>
        <v>0</v>
      </c>
      <c r="AH103" s="205">
        <f>IF('Indicator Date hidden'!AI104="x","x",$AH$2-'Indicator Date hidden'!AI104)</f>
        <v>0</v>
      </c>
      <c r="AI103" s="205">
        <f>IF('Indicator Date hidden'!AJ104="x","x",$AI$2-'Indicator Date hidden'!AJ104)</f>
        <v>0</v>
      </c>
      <c r="AJ103" s="205" t="str">
        <f>IF('Indicator Date hidden'!AK104="x","x",$AJ$2-'Indicator Date hidden'!AK104)</f>
        <v>x</v>
      </c>
      <c r="AK103" s="205">
        <f>IF('Indicator Date hidden'!AL104="x","x",$AK$2-'Indicator Date hidden'!AL104)</f>
        <v>1</v>
      </c>
      <c r="AL103" s="205">
        <f>IF('Indicator Date hidden'!AM104="x","x",$AL$2-'Indicator Date hidden'!AM104)</f>
        <v>0</v>
      </c>
      <c r="AM103" s="205">
        <f>IF('Indicator Date hidden'!AN104="x","x",$AM$2-'Indicator Date hidden'!AN104)</f>
        <v>0</v>
      </c>
      <c r="AN103" s="205">
        <f>IF('Indicator Date hidden'!AO104="x","x",$AN$2-'Indicator Date hidden'!AO104)</f>
        <v>0</v>
      </c>
      <c r="AO103" s="205">
        <f>IF('Indicator Date hidden'!AP104="x","x",$AO$2-'Indicator Date hidden'!AP104)</f>
        <v>0</v>
      </c>
      <c r="AP103" s="205">
        <f>IF('Indicator Date hidden'!AQ104="x","x",$AP$2-'Indicator Date hidden'!AQ104)</f>
        <v>0</v>
      </c>
      <c r="AQ103" s="205">
        <f>IF('Indicator Date hidden'!AR104="x","x",$AQ$2-'Indicator Date hidden'!AR104)</f>
        <v>0</v>
      </c>
      <c r="AR103" s="205">
        <f>IF('Indicator Date hidden'!AS104="x","x",$AR$2-'Indicator Date hidden'!AS104)</f>
        <v>0</v>
      </c>
      <c r="AS103" s="205">
        <f>IF('Indicator Date hidden'!AT104="x","x",$AS$2-'Indicator Date hidden'!AT104)</f>
        <v>0</v>
      </c>
      <c r="AT103" s="205">
        <f>IF('Indicator Date hidden'!AU104="x","x",$AT$2-'Indicator Date hidden'!AU104)</f>
        <v>0</v>
      </c>
      <c r="AU103" s="205">
        <f>IF('Indicator Date hidden'!AV104="x","x",$AU$2-'Indicator Date hidden'!AV104)</f>
        <v>5</v>
      </c>
      <c r="AV103" s="205">
        <f>IF('Indicator Date hidden'!AW104="x","x",$AV$2-'Indicator Date hidden'!AW104)</f>
        <v>0</v>
      </c>
      <c r="AW103" s="205">
        <f>IF('Indicator Date hidden'!AX104="x","x",$AW$2-'Indicator Date hidden'!AX104)</f>
        <v>0</v>
      </c>
      <c r="AX103" s="205">
        <f>IF('Indicator Date hidden'!AY104="x","x",$AX$2-'Indicator Date hidden'!AY104)</f>
        <v>0</v>
      </c>
      <c r="AY103" s="205">
        <f>IF('Indicator Date hidden'!AZ104="x","x",$AY$2-'Indicator Date hidden'!AZ104)</f>
        <v>0</v>
      </c>
      <c r="AZ103" s="205">
        <f>IF('Indicator Date hidden'!BA104="x","x",$AZ$2-'Indicator Date hidden'!BA104)</f>
        <v>0</v>
      </c>
      <c r="BA103">
        <f t="shared" si="15"/>
        <v>28</v>
      </c>
      <c r="BB103" s="21">
        <f t="shared" si="16"/>
        <v>0.5714285714285714</v>
      </c>
      <c r="BC103">
        <f t="shared" si="17"/>
        <v>6</v>
      </c>
      <c r="BD103" s="21">
        <f t="shared" si="18"/>
        <v>1.8070158058105026</v>
      </c>
      <c r="BE103" s="274">
        <f t="shared" si="19"/>
        <v>0</v>
      </c>
    </row>
    <row r="104" spans="1:57" x14ac:dyDescent="0.25">
      <c r="A104" t="s">
        <v>7143</v>
      </c>
      <c r="B104" s="205">
        <f>IF('Indicator Date hidden'!C105="x","x",$B$2-'Indicator Date hidden'!C105)</f>
        <v>0</v>
      </c>
      <c r="C104" s="205">
        <f>IF('Indicator Date hidden'!D105="x","x",$C$2-'Indicator Date hidden'!D105)</f>
        <v>0</v>
      </c>
      <c r="D104" s="205">
        <f>IF('Indicator Date hidden'!E105="x","x",$D$2-'Indicator Date hidden'!E105)</f>
        <v>0</v>
      </c>
      <c r="E104" s="205">
        <f>IF('Indicator Date hidden'!F105="x","x",$E$2-'Indicator Date hidden'!F105)</f>
        <v>0</v>
      </c>
      <c r="F104" s="205">
        <f>IF('Indicator Date hidden'!G105="x","x",$F$2-'Indicator Date hidden'!G105)</f>
        <v>0</v>
      </c>
      <c r="G104" s="205">
        <f>IF('Indicator Date hidden'!H105="x","x",$G$2-'Indicator Date hidden'!H105)</f>
        <v>0</v>
      </c>
      <c r="H104" s="205">
        <f>IF('Indicator Date hidden'!I105="x","x",$H$2-'Indicator Date hidden'!I105)</f>
        <v>0</v>
      </c>
      <c r="I104" s="205">
        <f>IF('Indicator Date hidden'!J105="x","x",$I$2-'Indicator Date hidden'!J105)</f>
        <v>0</v>
      </c>
      <c r="J104" s="205">
        <f>IF('Indicator Date hidden'!K105="x","x",$J$2-'Indicator Date hidden'!K105)</f>
        <v>0</v>
      </c>
      <c r="K104" s="205">
        <f>IF('Indicator Date hidden'!L105="x","x",$K$2-'Indicator Date hidden'!L105)</f>
        <v>0</v>
      </c>
      <c r="L104" s="205">
        <f>IF('Indicator Date hidden'!M105="x","x",$L$2-'Indicator Date hidden'!M105)</f>
        <v>0</v>
      </c>
      <c r="M104" s="205">
        <f>IF('Indicator Date hidden'!N105="x","x",$M$2-'Indicator Date hidden'!N105)</f>
        <v>0</v>
      </c>
      <c r="N104" s="205">
        <f>IF('Indicator Date hidden'!O105="x","x",$N$2-'Indicator Date hidden'!O105)</f>
        <v>0</v>
      </c>
      <c r="O104" s="205">
        <f>IF('Indicator Date hidden'!P105="x","x",$O$2-'Indicator Date hidden'!P105)</f>
        <v>0</v>
      </c>
      <c r="P104" s="205">
        <f>IF('Indicator Date hidden'!Q105="x","x",$P$2-'Indicator Date hidden'!Q105)</f>
        <v>0</v>
      </c>
      <c r="Q104" s="205">
        <f>IF('Indicator Date hidden'!R105="x","x",$Q$2-'Indicator Date hidden'!R105)</f>
        <v>4</v>
      </c>
      <c r="R104" s="205">
        <f>IF('Indicator Date hidden'!S105="x","x",$R$2-'Indicator Date hidden'!S105)</f>
        <v>0</v>
      </c>
      <c r="S104" s="205">
        <f>IF('Indicator Date hidden'!T105="x","x",$S$2-'Indicator Date hidden'!T105)</f>
        <v>0</v>
      </c>
      <c r="T104" s="205">
        <f>IF('Indicator Date hidden'!U105="x","x",$T$2-'Indicator Date hidden'!U105)</f>
        <v>0</v>
      </c>
      <c r="U104" s="205">
        <f>IF('Indicator Date hidden'!V105="x","x",$U$2-'Indicator Date hidden'!V105)</f>
        <v>0</v>
      </c>
      <c r="V104" s="205">
        <f>IF('Indicator Date hidden'!W105="x","x",$V$2-'Indicator Date hidden'!W105)</f>
        <v>0</v>
      </c>
      <c r="W104" s="205">
        <f>IF('Indicator Date hidden'!X105="x","x",$W$2-'Indicator Date hidden'!X105)</f>
        <v>0</v>
      </c>
      <c r="X104" s="205">
        <f>IF('Indicator Date hidden'!Y105="x","x",$X$2-'Indicator Date hidden'!Y105)</f>
        <v>4</v>
      </c>
      <c r="Y104" s="205">
        <f>IF('Indicator Date hidden'!Z105="x","x",$Y$2-'Indicator Date hidden'!Z105)</f>
        <v>0</v>
      </c>
      <c r="Z104" s="205">
        <f>IF('Indicator Date hidden'!AA105="x","x",$Z$2-'Indicator Date hidden'!AA105)</f>
        <v>0</v>
      </c>
      <c r="AA104" s="205">
        <f>IF('Indicator Date hidden'!AB105="x","x",$AA$2-'Indicator Date hidden'!AB105)</f>
        <v>0</v>
      </c>
      <c r="AB104" s="205">
        <f>IF('Indicator Date hidden'!AC105="x","x",$AB$2-'Indicator Date hidden'!AC105)</f>
        <v>0</v>
      </c>
      <c r="AC104" s="205">
        <f>IF('Indicator Date hidden'!AD105="x","x",$AC$2-'Indicator Date hidden'!AD105)</f>
        <v>0</v>
      </c>
      <c r="AD104" s="205">
        <f>IF('Indicator Date hidden'!AE105="x","x",$AD$2-'Indicator Date hidden'!AE105)</f>
        <v>0</v>
      </c>
      <c r="AE104" s="205">
        <f>IF('Indicator Date hidden'!AF105="x","x",$AE$2-'Indicator Date hidden'!AF105)</f>
        <v>0</v>
      </c>
      <c r="AF104" s="205">
        <f>IF('Indicator Date hidden'!AG105="x","x",$AF$2-'Indicator Date hidden'!AG105)</f>
        <v>3</v>
      </c>
      <c r="AG104" s="205">
        <f>IF('Indicator Date hidden'!AH105="x","x",$AG$2-'Indicator Date hidden'!AH105)</f>
        <v>0</v>
      </c>
      <c r="AH104" s="205">
        <f>IF('Indicator Date hidden'!AI105="x","x",$AH$2-'Indicator Date hidden'!AI105)</f>
        <v>0</v>
      </c>
      <c r="AI104" s="205">
        <f>IF('Indicator Date hidden'!AJ105="x","x",$AI$2-'Indicator Date hidden'!AJ105)</f>
        <v>0</v>
      </c>
      <c r="AJ104" s="205" t="str">
        <f>IF('Indicator Date hidden'!AK105="x","x",$AJ$2-'Indicator Date hidden'!AK105)</f>
        <v>x</v>
      </c>
      <c r="AK104" s="205">
        <f>IF('Indicator Date hidden'!AL105="x","x",$AK$2-'Indicator Date hidden'!AL105)</f>
        <v>1</v>
      </c>
      <c r="AL104" s="205">
        <f>IF('Indicator Date hidden'!AM105="x","x",$AL$2-'Indicator Date hidden'!AM105)</f>
        <v>0</v>
      </c>
      <c r="AM104" s="205">
        <f>IF('Indicator Date hidden'!AN105="x","x",$AM$2-'Indicator Date hidden'!AN105)</f>
        <v>0</v>
      </c>
      <c r="AN104" s="205">
        <f>IF('Indicator Date hidden'!AO105="x","x",$AN$2-'Indicator Date hidden'!AO105)</f>
        <v>0</v>
      </c>
      <c r="AO104" s="205">
        <f>IF('Indicator Date hidden'!AP105="x","x",$AO$2-'Indicator Date hidden'!AP105)</f>
        <v>1</v>
      </c>
      <c r="AP104" s="205">
        <f>IF('Indicator Date hidden'!AQ105="x","x",$AP$2-'Indicator Date hidden'!AQ105)</f>
        <v>1</v>
      </c>
      <c r="AQ104" s="205">
        <f>IF('Indicator Date hidden'!AR105="x","x",$AQ$2-'Indicator Date hidden'!AR105)</f>
        <v>0</v>
      </c>
      <c r="AR104" s="205">
        <f>IF('Indicator Date hidden'!AS105="x","x",$AR$2-'Indicator Date hidden'!AS105)</f>
        <v>0</v>
      </c>
      <c r="AS104" s="205">
        <f>IF('Indicator Date hidden'!AT105="x","x",$AS$2-'Indicator Date hidden'!AT105)</f>
        <v>0</v>
      </c>
      <c r="AT104" s="205">
        <f>IF('Indicator Date hidden'!AU105="x","x",$AT$2-'Indicator Date hidden'!AU105)</f>
        <v>0</v>
      </c>
      <c r="AU104" s="205">
        <f>IF('Indicator Date hidden'!AV105="x","x",$AU$2-'Indicator Date hidden'!AV105)</f>
        <v>4</v>
      </c>
      <c r="AV104" s="205">
        <f>IF('Indicator Date hidden'!AW105="x","x",$AV$2-'Indicator Date hidden'!AW105)</f>
        <v>0</v>
      </c>
      <c r="AW104" s="205">
        <f>IF('Indicator Date hidden'!AX105="x","x",$AW$2-'Indicator Date hidden'!AX105)</f>
        <v>0</v>
      </c>
      <c r="AX104" s="205">
        <f>IF('Indicator Date hidden'!AY105="x","x",$AX$2-'Indicator Date hidden'!AY105)</f>
        <v>0</v>
      </c>
      <c r="AY104" s="205">
        <f>IF('Indicator Date hidden'!AZ105="x","x",$AY$2-'Indicator Date hidden'!AZ105)</f>
        <v>0</v>
      </c>
      <c r="AZ104" s="205">
        <f>IF('Indicator Date hidden'!BA105="x","x",$AZ$2-'Indicator Date hidden'!BA105)</f>
        <v>0</v>
      </c>
      <c r="BA104">
        <f t="shared" si="15"/>
        <v>18</v>
      </c>
      <c r="BB104" s="21">
        <f t="shared" si="16"/>
        <v>0.36</v>
      </c>
      <c r="BC104">
        <f t="shared" si="17"/>
        <v>7</v>
      </c>
      <c r="BD104" s="21">
        <f t="shared" si="18"/>
        <v>1.034601372510205</v>
      </c>
      <c r="BE104" s="274">
        <f t="shared" si="19"/>
        <v>0</v>
      </c>
    </row>
    <row r="105" spans="1:57" x14ac:dyDescent="0.25">
      <c r="A105" t="s">
        <v>7144</v>
      </c>
      <c r="B105" s="205">
        <f>IF('Indicator Date hidden'!C106="x","x",$B$2-'Indicator Date hidden'!C106)</f>
        <v>0</v>
      </c>
      <c r="C105" s="205">
        <f>IF('Indicator Date hidden'!D106="x","x",$C$2-'Indicator Date hidden'!D106)</f>
        <v>0</v>
      </c>
      <c r="D105" s="205">
        <f>IF('Indicator Date hidden'!E106="x","x",$D$2-'Indicator Date hidden'!E106)</f>
        <v>0</v>
      </c>
      <c r="E105" s="205">
        <f>IF('Indicator Date hidden'!F106="x","x",$E$2-'Indicator Date hidden'!F106)</f>
        <v>0</v>
      </c>
      <c r="F105" s="205">
        <f>IF('Indicator Date hidden'!G106="x","x",$F$2-'Indicator Date hidden'!G106)</f>
        <v>0</v>
      </c>
      <c r="G105" s="205">
        <f>IF('Indicator Date hidden'!H106="x","x",$G$2-'Indicator Date hidden'!H106)</f>
        <v>0</v>
      </c>
      <c r="H105" s="205">
        <f>IF('Indicator Date hidden'!I106="x","x",$H$2-'Indicator Date hidden'!I106)</f>
        <v>0</v>
      </c>
      <c r="I105" s="205">
        <f>IF('Indicator Date hidden'!J106="x","x",$I$2-'Indicator Date hidden'!J106)</f>
        <v>0</v>
      </c>
      <c r="J105" s="205">
        <f>IF('Indicator Date hidden'!K106="x","x",$J$2-'Indicator Date hidden'!K106)</f>
        <v>0</v>
      </c>
      <c r="K105" s="205">
        <f>IF('Indicator Date hidden'!L106="x","x",$K$2-'Indicator Date hidden'!L106)</f>
        <v>0</v>
      </c>
      <c r="L105" s="205">
        <f>IF('Indicator Date hidden'!M106="x","x",$L$2-'Indicator Date hidden'!M106)</f>
        <v>0</v>
      </c>
      <c r="M105" s="205">
        <f>IF('Indicator Date hidden'!N106="x","x",$M$2-'Indicator Date hidden'!N106)</f>
        <v>0</v>
      </c>
      <c r="N105" s="205">
        <f>IF('Indicator Date hidden'!O106="x","x",$N$2-'Indicator Date hidden'!O106)</f>
        <v>0</v>
      </c>
      <c r="O105" s="205">
        <f>IF('Indicator Date hidden'!P106="x","x",$O$2-'Indicator Date hidden'!P106)</f>
        <v>0</v>
      </c>
      <c r="P105" s="205">
        <f>IF('Indicator Date hidden'!Q106="x","x",$P$2-'Indicator Date hidden'!Q106)</f>
        <v>0</v>
      </c>
      <c r="Q105" s="205" t="str">
        <f>IF('Indicator Date hidden'!R106="x","x",$Q$2-'Indicator Date hidden'!R106)</f>
        <v>x</v>
      </c>
      <c r="R105" s="205">
        <f>IF('Indicator Date hidden'!S106="x","x",$R$2-'Indicator Date hidden'!S106)</f>
        <v>0</v>
      </c>
      <c r="S105" s="205">
        <f>IF('Indicator Date hidden'!T106="x","x",$S$2-'Indicator Date hidden'!T106)</f>
        <v>0</v>
      </c>
      <c r="T105" s="205">
        <f>IF('Indicator Date hidden'!U106="x","x",$T$2-'Indicator Date hidden'!U106)</f>
        <v>0</v>
      </c>
      <c r="U105" s="205" t="str">
        <f>IF('Indicator Date hidden'!V106="x","x",$U$2-'Indicator Date hidden'!V106)</f>
        <v>x</v>
      </c>
      <c r="V105" s="205">
        <f>IF('Indicator Date hidden'!W106="x","x",$V$2-'Indicator Date hidden'!W106)</f>
        <v>0</v>
      </c>
      <c r="W105" s="205">
        <f>IF('Indicator Date hidden'!X106="x","x",$W$2-'Indicator Date hidden'!X106)</f>
        <v>8</v>
      </c>
      <c r="X105" s="205">
        <f>IF('Indicator Date hidden'!Y106="x","x",$X$2-'Indicator Date hidden'!Y106)</f>
        <v>4</v>
      </c>
      <c r="Y105" s="205">
        <f>IF('Indicator Date hidden'!Z106="x","x",$Y$2-'Indicator Date hidden'!Z106)</f>
        <v>0</v>
      </c>
      <c r="Z105" s="205">
        <f>IF('Indicator Date hidden'!AA106="x","x",$Z$2-'Indicator Date hidden'!AA106)</f>
        <v>0</v>
      </c>
      <c r="AA105" s="205">
        <f>IF('Indicator Date hidden'!AB106="x","x",$AA$2-'Indicator Date hidden'!AB106)</f>
        <v>0</v>
      </c>
      <c r="AB105" s="205">
        <f>IF('Indicator Date hidden'!AC106="x","x",$AB$2-'Indicator Date hidden'!AC106)</f>
        <v>0</v>
      </c>
      <c r="AC105" s="205">
        <f>IF('Indicator Date hidden'!AD106="x","x",$AC$2-'Indicator Date hidden'!AD106)</f>
        <v>0</v>
      </c>
      <c r="AD105" s="205">
        <f>IF('Indicator Date hidden'!AE106="x","x",$AD$2-'Indicator Date hidden'!AE106)</f>
        <v>0</v>
      </c>
      <c r="AE105" s="205">
        <f>IF('Indicator Date hidden'!AF106="x","x",$AE$2-'Indicator Date hidden'!AF106)</f>
        <v>0</v>
      </c>
      <c r="AF105" s="205">
        <f>IF('Indicator Date hidden'!AG106="x","x",$AF$2-'Indicator Date hidden'!AG106)</f>
        <v>4</v>
      </c>
      <c r="AG105" s="205">
        <f>IF('Indicator Date hidden'!AH106="x","x",$AG$2-'Indicator Date hidden'!AH106)</f>
        <v>0</v>
      </c>
      <c r="AH105" s="205">
        <f>IF('Indicator Date hidden'!AI106="x","x",$AH$2-'Indicator Date hidden'!AI106)</f>
        <v>0</v>
      </c>
      <c r="AI105" s="205">
        <f>IF('Indicator Date hidden'!AJ106="x","x",$AI$2-'Indicator Date hidden'!AJ106)</f>
        <v>0</v>
      </c>
      <c r="AJ105" s="205" t="str">
        <f>IF('Indicator Date hidden'!AK106="x","x",$AJ$2-'Indicator Date hidden'!AK106)</f>
        <v>x</v>
      </c>
      <c r="AK105" s="205">
        <f>IF('Indicator Date hidden'!AL106="x","x",$AK$2-'Indicator Date hidden'!AL106)</f>
        <v>1</v>
      </c>
      <c r="AL105" s="205">
        <f>IF('Indicator Date hidden'!AM106="x","x",$AL$2-'Indicator Date hidden'!AM106)</f>
        <v>0</v>
      </c>
      <c r="AM105" s="205">
        <f>IF('Indicator Date hidden'!AN106="x","x",$AM$2-'Indicator Date hidden'!AN106)</f>
        <v>0</v>
      </c>
      <c r="AN105" s="205">
        <f>IF('Indicator Date hidden'!AO106="x","x",$AN$2-'Indicator Date hidden'!AO106)</f>
        <v>0</v>
      </c>
      <c r="AO105" s="205">
        <f>IF('Indicator Date hidden'!AP106="x","x",$AO$2-'Indicator Date hidden'!AP106)</f>
        <v>0</v>
      </c>
      <c r="AP105" s="205">
        <f>IF('Indicator Date hidden'!AQ106="x","x",$AP$2-'Indicator Date hidden'!AQ106)</f>
        <v>0</v>
      </c>
      <c r="AQ105" s="205">
        <f>IF('Indicator Date hidden'!AR106="x","x",$AQ$2-'Indicator Date hidden'!AR106)</f>
        <v>4</v>
      </c>
      <c r="AR105" s="205">
        <f>IF('Indicator Date hidden'!AS106="x","x",$AR$2-'Indicator Date hidden'!AS106)</f>
        <v>0</v>
      </c>
      <c r="AS105" s="205">
        <f>IF('Indicator Date hidden'!AT106="x","x",$AS$2-'Indicator Date hidden'!AT106)</f>
        <v>0</v>
      </c>
      <c r="AT105" s="205">
        <f>IF('Indicator Date hidden'!AU106="x","x",$AT$2-'Indicator Date hidden'!AU106)</f>
        <v>0</v>
      </c>
      <c r="AU105" s="205">
        <f>IF('Indicator Date hidden'!AV106="x","x",$AU$2-'Indicator Date hidden'!AV106)</f>
        <v>4</v>
      </c>
      <c r="AV105" s="205">
        <f>IF('Indicator Date hidden'!AW106="x","x",$AV$2-'Indicator Date hidden'!AW106)</f>
        <v>0</v>
      </c>
      <c r="AW105" s="205">
        <f>IF('Indicator Date hidden'!AX106="x","x",$AW$2-'Indicator Date hidden'!AX106)</f>
        <v>0</v>
      </c>
      <c r="AX105" s="205">
        <f>IF('Indicator Date hidden'!AY106="x","x",$AX$2-'Indicator Date hidden'!AY106)</f>
        <v>0</v>
      </c>
      <c r="AY105" s="205">
        <f>IF('Indicator Date hidden'!AZ106="x","x",$AY$2-'Indicator Date hidden'!AZ106)</f>
        <v>0</v>
      </c>
      <c r="AZ105" s="205">
        <f>IF('Indicator Date hidden'!BA106="x","x",$AZ$2-'Indicator Date hidden'!BA106)</f>
        <v>0</v>
      </c>
      <c r="BA105">
        <f t="shared" si="15"/>
        <v>25</v>
      </c>
      <c r="BB105" s="21">
        <f t="shared" si="16"/>
        <v>0.52083333333333337</v>
      </c>
      <c r="BC105">
        <f t="shared" si="17"/>
        <v>6</v>
      </c>
      <c r="BD105" s="21">
        <f t="shared" si="18"/>
        <v>1.5544235712600631</v>
      </c>
      <c r="BE105" s="274">
        <f t="shared" si="19"/>
        <v>0</v>
      </c>
    </row>
    <row r="106" spans="1:57" x14ac:dyDescent="0.25">
      <c r="A106" t="s">
        <v>7125</v>
      </c>
      <c r="B106" s="205">
        <f>IF('Indicator Date hidden'!C107="x","x",$B$2-'Indicator Date hidden'!C107)</f>
        <v>0</v>
      </c>
      <c r="C106" s="205">
        <f>IF('Indicator Date hidden'!D107="x","x",$C$2-'Indicator Date hidden'!D107)</f>
        <v>0</v>
      </c>
      <c r="D106" s="205">
        <f>IF('Indicator Date hidden'!E107="x","x",$D$2-'Indicator Date hidden'!E107)</f>
        <v>0</v>
      </c>
      <c r="E106" s="205">
        <f>IF('Indicator Date hidden'!F107="x","x",$E$2-'Indicator Date hidden'!F107)</f>
        <v>0</v>
      </c>
      <c r="F106" s="205">
        <f>IF('Indicator Date hidden'!G107="x","x",$F$2-'Indicator Date hidden'!G107)</f>
        <v>0</v>
      </c>
      <c r="G106" s="205">
        <f>IF('Indicator Date hidden'!H107="x","x",$G$2-'Indicator Date hidden'!H107)</f>
        <v>0</v>
      </c>
      <c r="H106" s="205">
        <f>IF('Indicator Date hidden'!I107="x","x",$H$2-'Indicator Date hidden'!I107)</f>
        <v>0</v>
      </c>
      <c r="I106" s="205">
        <f>IF('Indicator Date hidden'!J107="x","x",$I$2-'Indicator Date hidden'!J107)</f>
        <v>0</v>
      </c>
      <c r="J106" s="205">
        <f>IF('Indicator Date hidden'!K107="x","x",$J$2-'Indicator Date hidden'!K107)</f>
        <v>0</v>
      </c>
      <c r="K106" s="205">
        <f>IF('Indicator Date hidden'!L107="x","x",$K$2-'Indicator Date hidden'!L107)</f>
        <v>0</v>
      </c>
      <c r="L106" s="205">
        <f>IF('Indicator Date hidden'!M107="x","x",$L$2-'Indicator Date hidden'!M107)</f>
        <v>0</v>
      </c>
      <c r="M106" s="205">
        <f>IF('Indicator Date hidden'!N107="x","x",$M$2-'Indicator Date hidden'!N107)</f>
        <v>0</v>
      </c>
      <c r="N106" s="205">
        <f>IF('Indicator Date hidden'!O107="x","x",$N$2-'Indicator Date hidden'!O107)</f>
        <v>0</v>
      </c>
      <c r="O106" s="205">
        <f>IF('Indicator Date hidden'!P107="x","x",$O$2-'Indicator Date hidden'!P107)</f>
        <v>0</v>
      </c>
      <c r="P106" s="205">
        <f>IF('Indicator Date hidden'!Q107="x","x",$P$2-'Indicator Date hidden'!Q107)</f>
        <v>0</v>
      </c>
      <c r="Q106" s="205">
        <f>IF('Indicator Date hidden'!R107="x","x",$Q$2-'Indicator Date hidden'!R107)</f>
        <v>5</v>
      </c>
      <c r="R106" s="205">
        <f>IF('Indicator Date hidden'!S107="x","x",$R$2-'Indicator Date hidden'!S107)</f>
        <v>0</v>
      </c>
      <c r="S106" s="205">
        <f>IF('Indicator Date hidden'!T107="x","x",$S$2-'Indicator Date hidden'!T107)</f>
        <v>0</v>
      </c>
      <c r="T106" s="205">
        <f>IF('Indicator Date hidden'!U107="x","x",$T$2-'Indicator Date hidden'!U107)</f>
        <v>0</v>
      </c>
      <c r="U106" s="205">
        <f>IF('Indicator Date hidden'!V107="x","x",$U$2-'Indicator Date hidden'!V107)</f>
        <v>0</v>
      </c>
      <c r="V106" s="205">
        <f>IF('Indicator Date hidden'!W107="x","x",$V$2-'Indicator Date hidden'!W107)</f>
        <v>0</v>
      </c>
      <c r="W106" s="205">
        <f>IF('Indicator Date hidden'!X107="x","x",$W$2-'Indicator Date hidden'!X107)</f>
        <v>5</v>
      </c>
      <c r="X106" s="205">
        <f>IF('Indicator Date hidden'!Y107="x","x",$X$2-'Indicator Date hidden'!Y107)</f>
        <v>4</v>
      </c>
      <c r="Y106" s="205">
        <f>IF('Indicator Date hidden'!Z107="x","x",$Y$2-'Indicator Date hidden'!Z107)</f>
        <v>0</v>
      </c>
      <c r="Z106" s="205">
        <f>IF('Indicator Date hidden'!AA107="x","x",$Z$2-'Indicator Date hidden'!AA107)</f>
        <v>0</v>
      </c>
      <c r="AA106" s="205">
        <f>IF('Indicator Date hidden'!AB107="x","x",$AA$2-'Indicator Date hidden'!AB107)</f>
        <v>1</v>
      </c>
      <c r="AB106" s="205">
        <f>IF('Indicator Date hidden'!AC107="x","x",$AB$2-'Indicator Date hidden'!AC107)</f>
        <v>0</v>
      </c>
      <c r="AC106" s="205">
        <f>IF('Indicator Date hidden'!AD107="x","x",$AC$2-'Indicator Date hidden'!AD107)</f>
        <v>0</v>
      </c>
      <c r="AD106" s="205" t="str">
        <f>IF('Indicator Date hidden'!AE107="x","x",$AD$2-'Indicator Date hidden'!AE107)</f>
        <v>x</v>
      </c>
      <c r="AE106" s="205">
        <f>IF('Indicator Date hidden'!AF107="x","x",$AE$2-'Indicator Date hidden'!AF107)</f>
        <v>0</v>
      </c>
      <c r="AF106" s="205">
        <f>IF('Indicator Date hidden'!AG107="x","x",$AF$2-'Indicator Date hidden'!AG107)</f>
        <v>4</v>
      </c>
      <c r="AG106" s="205">
        <f>IF('Indicator Date hidden'!AH107="x","x",$AG$2-'Indicator Date hidden'!AH107)</f>
        <v>0</v>
      </c>
      <c r="AH106" s="205">
        <f>IF('Indicator Date hidden'!AI107="x","x",$AH$2-'Indicator Date hidden'!AI107)</f>
        <v>0</v>
      </c>
      <c r="AI106" s="205">
        <f>IF('Indicator Date hidden'!AJ107="x","x",$AI$2-'Indicator Date hidden'!AJ107)</f>
        <v>0</v>
      </c>
      <c r="AJ106" s="205" t="str">
        <f>IF('Indicator Date hidden'!AK107="x","x",$AJ$2-'Indicator Date hidden'!AK107)</f>
        <v>x</v>
      </c>
      <c r="AK106" s="205" t="str">
        <f>IF('Indicator Date hidden'!AL107="x","x",$AK$2-'Indicator Date hidden'!AL107)</f>
        <v>x</v>
      </c>
      <c r="AL106" s="205">
        <f>IF('Indicator Date hidden'!AM107="x","x",$AL$2-'Indicator Date hidden'!AM107)</f>
        <v>0</v>
      </c>
      <c r="AM106" s="205">
        <f>IF('Indicator Date hidden'!AN107="x","x",$AM$2-'Indicator Date hidden'!AN107)</f>
        <v>0</v>
      </c>
      <c r="AN106" s="205">
        <f>IF('Indicator Date hidden'!AO107="x","x",$AN$2-'Indicator Date hidden'!AO107)</f>
        <v>0</v>
      </c>
      <c r="AO106" s="205">
        <f>IF('Indicator Date hidden'!AP107="x","x",$AO$2-'Indicator Date hidden'!AP107)</f>
        <v>1</v>
      </c>
      <c r="AP106" s="205">
        <f>IF('Indicator Date hidden'!AQ107="x","x",$AP$2-'Indicator Date hidden'!AQ107)</f>
        <v>1</v>
      </c>
      <c r="AQ106" s="205">
        <f>IF('Indicator Date hidden'!AR107="x","x",$AQ$2-'Indicator Date hidden'!AR107)</f>
        <v>4</v>
      </c>
      <c r="AR106" s="205">
        <f>IF('Indicator Date hidden'!AS107="x","x",$AR$2-'Indicator Date hidden'!AS107)</f>
        <v>0</v>
      </c>
      <c r="AS106" s="205" t="str">
        <f>IF('Indicator Date hidden'!AT107="x","x",$AS$2-'Indicator Date hidden'!AT107)</f>
        <v>x</v>
      </c>
      <c r="AT106" s="205">
        <f>IF('Indicator Date hidden'!AU107="x","x",$AT$2-'Indicator Date hidden'!AU107)</f>
        <v>0</v>
      </c>
      <c r="AU106" s="205">
        <f>IF('Indicator Date hidden'!AV107="x","x",$AU$2-'Indicator Date hidden'!AV107)</f>
        <v>8</v>
      </c>
      <c r="AV106" s="205">
        <f>IF('Indicator Date hidden'!AW107="x","x",$AV$2-'Indicator Date hidden'!AW107)</f>
        <v>0</v>
      </c>
      <c r="AW106" s="205">
        <f>IF('Indicator Date hidden'!AX107="x","x",$AW$2-'Indicator Date hidden'!AX107)</f>
        <v>0</v>
      </c>
      <c r="AX106" s="205">
        <f>IF('Indicator Date hidden'!AY107="x","x",$AX$2-'Indicator Date hidden'!AY107)</f>
        <v>0</v>
      </c>
      <c r="AY106" s="205">
        <f>IF('Indicator Date hidden'!AZ107="x","x",$AY$2-'Indicator Date hidden'!AZ107)</f>
        <v>0</v>
      </c>
      <c r="AZ106" s="205">
        <f>IF('Indicator Date hidden'!BA107="x","x",$AZ$2-'Indicator Date hidden'!BA107)</f>
        <v>0</v>
      </c>
      <c r="BA106">
        <f t="shared" si="15"/>
        <v>33</v>
      </c>
      <c r="BB106" s="21">
        <f t="shared" si="16"/>
        <v>0.7021276595744681</v>
      </c>
      <c r="BC106">
        <f t="shared" si="17"/>
        <v>9</v>
      </c>
      <c r="BD106" s="21">
        <f t="shared" si="18"/>
        <v>1.7371399044212934</v>
      </c>
      <c r="BE106" s="274">
        <f t="shared" si="19"/>
        <v>0</v>
      </c>
    </row>
    <row r="107" spans="1:57" x14ac:dyDescent="0.25">
      <c r="A107" t="s">
        <v>7131</v>
      </c>
      <c r="B107" s="205">
        <f>IF('Indicator Date hidden'!C108="x","x",$B$2-'Indicator Date hidden'!C108)</f>
        <v>0</v>
      </c>
      <c r="C107" s="205">
        <f>IF('Indicator Date hidden'!D108="x","x",$C$2-'Indicator Date hidden'!D108)</f>
        <v>0</v>
      </c>
      <c r="D107" s="205">
        <f>IF('Indicator Date hidden'!E108="x","x",$D$2-'Indicator Date hidden'!E108)</f>
        <v>0</v>
      </c>
      <c r="E107" s="205">
        <f>IF('Indicator Date hidden'!F108="x","x",$E$2-'Indicator Date hidden'!F108)</f>
        <v>0</v>
      </c>
      <c r="F107" s="205">
        <f>IF('Indicator Date hidden'!G108="x","x",$F$2-'Indicator Date hidden'!G108)</f>
        <v>0</v>
      </c>
      <c r="G107" s="205">
        <f>IF('Indicator Date hidden'!H108="x","x",$G$2-'Indicator Date hidden'!H108)</f>
        <v>0</v>
      </c>
      <c r="H107" s="205">
        <f>IF('Indicator Date hidden'!I108="x","x",$H$2-'Indicator Date hidden'!I108)</f>
        <v>0</v>
      </c>
      <c r="I107" s="205">
        <f>IF('Indicator Date hidden'!J108="x","x",$I$2-'Indicator Date hidden'!J108)</f>
        <v>0</v>
      </c>
      <c r="J107" s="205">
        <f>IF('Indicator Date hidden'!K108="x","x",$J$2-'Indicator Date hidden'!K108)</f>
        <v>0</v>
      </c>
      <c r="K107" s="205">
        <f>IF('Indicator Date hidden'!L108="x","x",$K$2-'Indicator Date hidden'!L108)</f>
        <v>0</v>
      </c>
      <c r="L107" s="205">
        <f>IF('Indicator Date hidden'!M108="x","x",$L$2-'Indicator Date hidden'!M108)</f>
        <v>0</v>
      </c>
      <c r="M107" s="205">
        <f>IF('Indicator Date hidden'!N108="x","x",$M$2-'Indicator Date hidden'!N108)</f>
        <v>0</v>
      </c>
      <c r="N107" s="205">
        <f>IF('Indicator Date hidden'!O108="x","x",$N$2-'Indicator Date hidden'!O108)</f>
        <v>0</v>
      </c>
      <c r="O107" s="205">
        <f>IF('Indicator Date hidden'!P108="x","x",$O$2-'Indicator Date hidden'!P108)</f>
        <v>0</v>
      </c>
      <c r="P107" s="205">
        <f>IF('Indicator Date hidden'!Q108="x","x",$P$2-'Indicator Date hidden'!Q108)</f>
        <v>0</v>
      </c>
      <c r="Q107" s="205">
        <f>IF('Indicator Date hidden'!R108="x","x",$Q$2-'Indicator Date hidden'!R108)</f>
        <v>1</v>
      </c>
      <c r="R107" s="205">
        <f>IF('Indicator Date hidden'!S108="x","x",$R$2-'Indicator Date hidden'!S108)</f>
        <v>0</v>
      </c>
      <c r="S107" s="205">
        <f>IF('Indicator Date hidden'!T108="x","x",$S$2-'Indicator Date hidden'!T108)</f>
        <v>0</v>
      </c>
      <c r="T107" s="205">
        <f>IF('Indicator Date hidden'!U108="x","x",$T$2-'Indicator Date hidden'!U108)</f>
        <v>0</v>
      </c>
      <c r="U107" s="205">
        <f>IF('Indicator Date hidden'!V108="x","x",$U$2-'Indicator Date hidden'!V108)</f>
        <v>0</v>
      </c>
      <c r="V107" s="205">
        <f>IF('Indicator Date hidden'!W108="x","x",$V$2-'Indicator Date hidden'!W108)</f>
        <v>0</v>
      </c>
      <c r="W107" s="205">
        <f>IF('Indicator Date hidden'!X108="x","x",$W$2-'Indicator Date hidden'!X108)</f>
        <v>8</v>
      </c>
      <c r="X107" s="205">
        <f>IF('Indicator Date hidden'!Y108="x","x",$X$2-'Indicator Date hidden'!Y108)</f>
        <v>4</v>
      </c>
      <c r="Y107" s="205">
        <f>IF('Indicator Date hidden'!Z108="x","x",$Y$2-'Indicator Date hidden'!Z108)</f>
        <v>0</v>
      </c>
      <c r="Z107" s="205">
        <f>IF('Indicator Date hidden'!AA108="x","x",$Z$2-'Indicator Date hidden'!AA108)</f>
        <v>0</v>
      </c>
      <c r="AA107" s="205">
        <f>IF('Indicator Date hidden'!AB108="x","x",$AA$2-'Indicator Date hidden'!AB108)</f>
        <v>0</v>
      </c>
      <c r="AB107" s="205">
        <f>IF('Indicator Date hidden'!AC108="x","x",$AB$2-'Indicator Date hidden'!AC108)</f>
        <v>0</v>
      </c>
      <c r="AC107" s="205">
        <f>IF('Indicator Date hidden'!AD108="x","x",$AC$2-'Indicator Date hidden'!AD108)</f>
        <v>0</v>
      </c>
      <c r="AD107" s="205">
        <f>IF('Indicator Date hidden'!AE108="x","x",$AD$2-'Indicator Date hidden'!AE108)</f>
        <v>0</v>
      </c>
      <c r="AE107" s="205">
        <f>IF('Indicator Date hidden'!AF108="x","x",$AE$2-'Indicator Date hidden'!AF108)</f>
        <v>0</v>
      </c>
      <c r="AF107" s="205">
        <f>IF('Indicator Date hidden'!AG108="x","x",$AF$2-'Indicator Date hidden'!AG108)</f>
        <v>3</v>
      </c>
      <c r="AG107" s="205">
        <f>IF('Indicator Date hidden'!AH108="x","x",$AG$2-'Indicator Date hidden'!AH108)</f>
        <v>0</v>
      </c>
      <c r="AH107" s="205">
        <f>IF('Indicator Date hidden'!AI108="x","x",$AH$2-'Indicator Date hidden'!AI108)</f>
        <v>0</v>
      </c>
      <c r="AI107" s="205">
        <f>IF('Indicator Date hidden'!AJ108="x","x",$AI$2-'Indicator Date hidden'!AJ108)</f>
        <v>0</v>
      </c>
      <c r="AJ107" s="205">
        <f>IF('Indicator Date hidden'!AK108="x","x",$AJ$2-'Indicator Date hidden'!AK108)</f>
        <v>0</v>
      </c>
      <c r="AK107" s="205">
        <f>IF('Indicator Date hidden'!AL108="x","x",$AK$2-'Indicator Date hidden'!AL108)</f>
        <v>1</v>
      </c>
      <c r="AL107" s="205">
        <f>IF('Indicator Date hidden'!AM108="x","x",$AL$2-'Indicator Date hidden'!AM108)</f>
        <v>0</v>
      </c>
      <c r="AM107" s="205">
        <f>IF('Indicator Date hidden'!AN108="x","x",$AM$2-'Indicator Date hidden'!AN108)</f>
        <v>0</v>
      </c>
      <c r="AN107" s="205">
        <f>IF('Indicator Date hidden'!AO108="x","x",$AN$2-'Indicator Date hidden'!AO108)</f>
        <v>0</v>
      </c>
      <c r="AO107" s="205">
        <f>IF('Indicator Date hidden'!AP108="x","x",$AO$2-'Indicator Date hidden'!AP108)</f>
        <v>0</v>
      </c>
      <c r="AP107" s="205">
        <f>IF('Indicator Date hidden'!AQ108="x","x",$AP$2-'Indicator Date hidden'!AQ108)</f>
        <v>0</v>
      </c>
      <c r="AQ107" s="205">
        <f>IF('Indicator Date hidden'!AR108="x","x",$AQ$2-'Indicator Date hidden'!AR108)</f>
        <v>0</v>
      </c>
      <c r="AR107" s="205">
        <f>IF('Indicator Date hidden'!AS108="x","x",$AR$2-'Indicator Date hidden'!AS108)</f>
        <v>0</v>
      </c>
      <c r="AS107" s="205">
        <f>IF('Indicator Date hidden'!AT108="x","x",$AS$2-'Indicator Date hidden'!AT108)</f>
        <v>0</v>
      </c>
      <c r="AT107" s="205">
        <f>IF('Indicator Date hidden'!AU108="x","x",$AT$2-'Indicator Date hidden'!AU108)</f>
        <v>0</v>
      </c>
      <c r="AU107" s="205">
        <f>IF('Indicator Date hidden'!AV108="x","x",$AU$2-'Indicator Date hidden'!AV108)</f>
        <v>3</v>
      </c>
      <c r="AV107" s="205">
        <f>IF('Indicator Date hidden'!AW108="x","x",$AV$2-'Indicator Date hidden'!AW108)</f>
        <v>0</v>
      </c>
      <c r="AW107" s="205">
        <f>IF('Indicator Date hidden'!AX108="x","x",$AW$2-'Indicator Date hidden'!AX108)</f>
        <v>0</v>
      </c>
      <c r="AX107" s="205">
        <f>IF('Indicator Date hidden'!AY108="x","x",$AX$2-'Indicator Date hidden'!AY108)</f>
        <v>0</v>
      </c>
      <c r="AY107" s="205">
        <f>IF('Indicator Date hidden'!AZ108="x","x",$AY$2-'Indicator Date hidden'!AZ108)</f>
        <v>0</v>
      </c>
      <c r="AZ107" s="205">
        <f>IF('Indicator Date hidden'!BA108="x","x",$AZ$2-'Indicator Date hidden'!BA108)</f>
        <v>0</v>
      </c>
      <c r="BA107">
        <f t="shared" si="15"/>
        <v>20</v>
      </c>
      <c r="BB107" s="21">
        <f t="shared" si="16"/>
        <v>0.39215686274509803</v>
      </c>
      <c r="BC107">
        <f t="shared" si="17"/>
        <v>6</v>
      </c>
      <c r="BD107" s="21">
        <f t="shared" si="18"/>
        <v>1.344246000078636</v>
      </c>
      <c r="BE107" s="274">
        <f t="shared" si="19"/>
        <v>0</v>
      </c>
    </row>
    <row r="108" spans="1:57" x14ac:dyDescent="0.25">
      <c r="A108" t="s">
        <v>7133</v>
      </c>
      <c r="B108" s="205">
        <f>IF('Indicator Date hidden'!C109="x","x",$B$2-'Indicator Date hidden'!C109)</f>
        <v>0</v>
      </c>
      <c r="C108" s="205">
        <f>IF('Indicator Date hidden'!D109="x","x",$C$2-'Indicator Date hidden'!D109)</f>
        <v>0</v>
      </c>
      <c r="D108" s="205">
        <f>IF('Indicator Date hidden'!E109="x","x",$D$2-'Indicator Date hidden'!E109)</f>
        <v>0</v>
      </c>
      <c r="E108" s="205">
        <f>IF('Indicator Date hidden'!F109="x","x",$E$2-'Indicator Date hidden'!F109)</f>
        <v>0</v>
      </c>
      <c r="F108" s="205">
        <f>IF('Indicator Date hidden'!G109="x","x",$F$2-'Indicator Date hidden'!G109)</f>
        <v>0</v>
      </c>
      <c r="G108" s="205">
        <f>IF('Indicator Date hidden'!H109="x","x",$G$2-'Indicator Date hidden'!H109)</f>
        <v>0</v>
      </c>
      <c r="H108" s="205">
        <f>IF('Indicator Date hidden'!I109="x","x",$H$2-'Indicator Date hidden'!I109)</f>
        <v>0</v>
      </c>
      <c r="I108" s="205">
        <f>IF('Indicator Date hidden'!J109="x","x",$I$2-'Indicator Date hidden'!J109)</f>
        <v>0</v>
      </c>
      <c r="J108" s="205">
        <f>IF('Indicator Date hidden'!K109="x","x",$J$2-'Indicator Date hidden'!K109)</f>
        <v>0</v>
      </c>
      <c r="K108" s="205">
        <f>IF('Indicator Date hidden'!L109="x","x",$K$2-'Indicator Date hidden'!L109)</f>
        <v>0</v>
      </c>
      <c r="L108" s="205">
        <f>IF('Indicator Date hidden'!M109="x","x",$L$2-'Indicator Date hidden'!M109)</f>
        <v>0</v>
      </c>
      <c r="M108" s="205">
        <f>IF('Indicator Date hidden'!N109="x","x",$M$2-'Indicator Date hidden'!N109)</f>
        <v>0</v>
      </c>
      <c r="N108" s="205">
        <f>IF('Indicator Date hidden'!O109="x","x",$N$2-'Indicator Date hidden'!O109)</f>
        <v>0</v>
      </c>
      <c r="O108" s="205">
        <f>IF('Indicator Date hidden'!P109="x","x",$O$2-'Indicator Date hidden'!P109)</f>
        <v>0</v>
      </c>
      <c r="P108" s="205">
        <f>IF('Indicator Date hidden'!Q109="x","x",$P$2-'Indicator Date hidden'!Q109)</f>
        <v>0</v>
      </c>
      <c r="Q108" s="205" t="str">
        <f>IF('Indicator Date hidden'!R109="x","x",$Q$2-'Indicator Date hidden'!R109)</f>
        <v>x</v>
      </c>
      <c r="R108" s="205">
        <f>IF('Indicator Date hidden'!S109="x","x",$R$2-'Indicator Date hidden'!S109)</f>
        <v>0</v>
      </c>
      <c r="S108" s="205">
        <f>IF('Indicator Date hidden'!T109="x","x",$S$2-'Indicator Date hidden'!T109)</f>
        <v>0</v>
      </c>
      <c r="T108" s="205">
        <f>IF('Indicator Date hidden'!U109="x","x",$T$2-'Indicator Date hidden'!U109)</f>
        <v>0</v>
      </c>
      <c r="U108" s="205" t="str">
        <f>IF('Indicator Date hidden'!V109="x","x",$U$2-'Indicator Date hidden'!V109)</f>
        <v>x</v>
      </c>
      <c r="V108" s="205">
        <f>IF('Indicator Date hidden'!W109="x","x",$V$2-'Indicator Date hidden'!W109)</f>
        <v>0</v>
      </c>
      <c r="W108" s="205" t="str">
        <f>IF('Indicator Date hidden'!X109="x","x",$W$2-'Indicator Date hidden'!X109)</f>
        <v>x</v>
      </c>
      <c r="X108" s="205">
        <f>IF('Indicator Date hidden'!Y109="x","x",$X$2-'Indicator Date hidden'!Y109)</f>
        <v>1</v>
      </c>
      <c r="Y108" s="205">
        <f>IF('Indicator Date hidden'!Z109="x","x",$Y$2-'Indicator Date hidden'!Z109)</f>
        <v>0</v>
      </c>
      <c r="Z108" s="205">
        <f>IF('Indicator Date hidden'!AA109="x","x",$Z$2-'Indicator Date hidden'!AA109)</f>
        <v>0</v>
      </c>
      <c r="AA108" s="205" t="str">
        <f>IF('Indicator Date hidden'!AB109="x","x",$AA$2-'Indicator Date hidden'!AB109)</f>
        <v>x</v>
      </c>
      <c r="AB108" s="205">
        <f>IF('Indicator Date hidden'!AC109="x","x",$AB$2-'Indicator Date hidden'!AC109)</f>
        <v>0</v>
      </c>
      <c r="AC108" s="205">
        <f>IF('Indicator Date hidden'!AD109="x","x",$AC$2-'Indicator Date hidden'!AD109)</f>
        <v>0</v>
      </c>
      <c r="AD108" s="205" t="str">
        <f>IF('Indicator Date hidden'!AE109="x","x",$AD$2-'Indicator Date hidden'!AE109)</f>
        <v>x</v>
      </c>
      <c r="AE108" s="205">
        <f>IF('Indicator Date hidden'!AF109="x","x",$AE$2-'Indicator Date hidden'!AF109)</f>
        <v>0</v>
      </c>
      <c r="AF108" s="205" t="str">
        <f>IF('Indicator Date hidden'!AG109="x","x",$AF$2-'Indicator Date hidden'!AG109)</f>
        <v>x</v>
      </c>
      <c r="AG108" s="205">
        <f>IF('Indicator Date hidden'!AH109="x","x",$AG$2-'Indicator Date hidden'!AH109)</f>
        <v>0</v>
      </c>
      <c r="AH108" s="205">
        <f>IF('Indicator Date hidden'!AI109="x","x",$AH$2-'Indicator Date hidden'!AI109)</f>
        <v>0</v>
      </c>
      <c r="AI108" s="205">
        <f>IF('Indicator Date hidden'!AJ109="x","x",$AI$2-'Indicator Date hidden'!AJ109)</f>
        <v>0</v>
      </c>
      <c r="AJ108" s="205" t="str">
        <f>IF('Indicator Date hidden'!AK109="x","x",$AJ$2-'Indicator Date hidden'!AK109)</f>
        <v>x</v>
      </c>
      <c r="AK108" s="205">
        <f>IF('Indicator Date hidden'!AL109="x","x",$AK$2-'Indicator Date hidden'!AL109)</f>
        <v>1</v>
      </c>
      <c r="AL108" s="205">
        <f>IF('Indicator Date hidden'!AM109="x","x",$AL$2-'Indicator Date hidden'!AM109)</f>
        <v>0</v>
      </c>
      <c r="AM108" s="205">
        <f>IF('Indicator Date hidden'!AN109="x","x",$AM$2-'Indicator Date hidden'!AN109)</f>
        <v>0</v>
      </c>
      <c r="AN108" s="205">
        <f>IF('Indicator Date hidden'!AO109="x","x",$AN$2-'Indicator Date hidden'!AO109)</f>
        <v>0</v>
      </c>
      <c r="AO108" s="205">
        <f>IF('Indicator Date hidden'!AP109="x","x",$AO$2-'Indicator Date hidden'!AP109)</f>
        <v>0</v>
      </c>
      <c r="AP108" s="205">
        <f>IF('Indicator Date hidden'!AQ109="x","x",$AP$2-'Indicator Date hidden'!AQ109)</f>
        <v>0</v>
      </c>
      <c r="AQ108" s="205" t="str">
        <f>IF('Indicator Date hidden'!AR109="x","x",$AQ$2-'Indicator Date hidden'!AR109)</f>
        <v>x</v>
      </c>
      <c r="AR108" s="205">
        <f>IF('Indicator Date hidden'!AS109="x","x",$AR$2-'Indicator Date hidden'!AS109)</f>
        <v>0</v>
      </c>
      <c r="AS108" s="205">
        <f>IF('Indicator Date hidden'!AT109="x","x",$AS$2-'Indicator Date hidden'!AT109)</f>
        <v>0</v>
      </c>
      <c r="AT108" s="205">
        <f>IF('Indicator Date hidden'!AU109="x","x",$AT$2-'Indicator Date hidden'!AU109)</f>
        <v>0</v>
      </c>
      <c r="AU108" s="205">
        <f>IF('Indicator Date hidden'!AV109="x","x",$AU$2-'Indicator Date hidden'!AV109)</f>
        <v>3</v>
      </c>
      <c r="AV108" s="205">
        <f>IF('Indicator Date hidden'!AW109="x","x",$AV$2-'Indicator Date hidden'!AW109)</f>
        <v>0</v>
      </c>
      <c r="AW108" s="205">
        <f>IF('Indicator Date hidden'!AX109="x","x",$AW$2-'Indicator Date hidden'!AX109)</f>
        <v>0</v>
      </c>
      <c r="AX108" s="205">
        <f>IF('Indicator Date hidden'!AY109="x","x",$AX$2-'Indicator Date hidden'!AY109)</f>
        <v>0</v>
      </c>
      <c r="AY108" s="205">
        <f>IF('Indicator Date hidden'!AZ109="x","x",$AY$2-'Indicator Date hidden'!AZ109)</f>
        <v>0</v>
      </c>
      <c r="AZ108" s="205">
        <f>IF('Indicator Date hidden'!BA109="x","x",$AZ$2-'Indicator Date hidden'!BA109)</f>
        <v>0</v>
      </c>
      <c r="BA108">
        <f t="shared" si="15"/>
        <v>5</v>
      </c>
      <c r="BB108" s="21">
        <f t="shared" si="16"/>
        <v>0.11627906976744186</v>
      </c>
      <c r="BC108">
        <f t="shared" si="17"/>
        <v>3</v>
      </c>
      <c r="BD108" s="21">
        <f t="shared" si="18"/>
        <v>0.49223280205852848</v>
      </c>
      <c r="BE108" s="274">
        <f t="shared" si="19"/>
        <v>0</v>
      </c>
    </row>
    <row r="109" spans="1:57" x14ac:dyDescent="0.25">
      <c r="A109" t="s">
        <v>7128</v>
      </c>
      <c r="B109" s="205">
        <f>IF('Indicator Date hidden'!C110="x","x",$B$2-'Indicator Date hidden'!C110)</f>
        <v>0</v>
      </c>
      <c r="C109" s="205">
        <f>IF('Indicator Date hidden'!D110="x","x",$C$2-'Indicator Date hidden'!D110)</f>
        <v>0</v>
      </c>
      <c r="D109" s="205">
        <f>IF('Indicator Date hidden'!E110="x","x",$D$2-'Indicator Date hidden'!E110)</f>
        <v>0</v>
      </c>
      <c r="E109" s="205">
        <f>IF('Indicator Date hidden'!F110="x","x",$E$2-'Indicator Date hidden'!F110)</f>
        <v>0</v>
      </c>
      <c r="F109" s="205">
        <f>IF('Indicator Date hidden'!G110="x","x",$F$2-'Indicator Date hidden'!G110)</f>
        <v>0</v>
      </c>
      <c r="G109" s="205">
        <f>IF('Indicator Date hidden'!H110="x","x",$G$2-'Indicator Date hidden'!H110)</f>
        <v>0</v>
      </c>
      <c r="H109" s="205">
        <f>IF('Indicator Date hidden'!I110="x","x",$H$2-'Indicator Date hidden'!I110)</f>
        <v>0</v>
      </c>
      <c r="I109" s="205">
        <f>IF('Indicator Date hidden'!J110="x","x",$I$2-'Indicator Date hidden'!J110)</f>
        <v>0</v>
      </c>
      <c r="J109" s="205">
        <f>IF('Indicator Date hidden'!K110="x","x",$J$2-'Indicator Date hidden'!K110)</f>
        <v>0</v>
      </c>
      <c r="K109" s="205">
        <f>IF('Indicator Date hidden'!L110="x","x",$K$2-'Indicator Date hidden'!L110)</f>
        <v>0</v>
      </c>
      <c r="L109" s="205">
        <f>IF('Indicator Date hidden'!M110="x","x",$L$2-'Indicator Date hidden'!M110)</f>
        <v>0</v>
      </c>
      <c r="M109" s="205">
        <f>IF('Indicator Date hidden'!N110="x","x",$M$2-'Indicator Date hidden'!N110)</f>
        <v>0</v>
      </c>
      <c r="N109" s="205">
        <f>IF('Indicator Date hidden'!O110="x","x",$N$2-'Indicator Date hidden'!O110)</f>
        <v>0</v>
      </c>
      <c r="O109" s="205">
        <f>IF('Indicator Date hidden'!P110="x","x",$O$2-'Indicator Date hidden'!P110)</f>
        <v>0</v>
      </c>
      <c r="P109" s="205" t="str">
        <f>IF('Indicator Date hidden'!Q110="x","x",$P$2-'Indicator Date hidden'!Q110)</f>
        <v>x</v>
      </c>
      <c r="Q109" s="205" t="str">
        <f>IF('Indicator Date hidden'!R110="x","x",$Q$2-'Indicator Date hidden'!R110)</f>
        <v>x</v>
      </c>
      <c r="R109" s="205">
        <f>IF('Indicator Date hidden'!S110="x","x",$R$2-'Indicator Date hidden'!S110)</f>
        <v>0</v>
      </c>
      <c r="S109" s="205">
        <f>IF('Indicator Date hidden'!T110="x","x",$S$2-'Indicator Date hidden'!T110)</f>
        <v>0</v>
      </c>
      <c r="T109" s="205">
        <f>IF('Indicator Date hidden'!U110="x","x",$T$2-'Indicator Date hidden'!U110)</f>
        <v>0</v>
      </c>
      <c r="U109" s="205">
        <f>IF('Indicator Date hidden'!V110="x","x",$U$2-'Indicator Date hidden'!V110)</f>
        <v>0</v>
      </c>
      <c r="V109" s="205">
        <f>IF('Indicator Date hidden'!W110="x","x",$V$2-'Indicator Date hidden'!W110)</f>
        <v>0</v>
      </c>
      <c r="W109" s="205">
        <f>IF('Indicator Date hidden'!X110="x","x",$W$2-'Indicator Date hidden'!X110)</f>
        <v>7</v>
      </c>
      <c r="X109" s="205">
        <f>IF('Indicator Date hidden'!Y110="x","x",$X$2-'Indicator Date hidden'!Y110)</f>
        <v>4</v>
      </c>
      <c r="Y109" s="205">
        <f>IF('Indicator Date hidden'!Z110="x","x",$Y$2-'Indicator Date hidden'!Z110)</f>
        <v>0</v>
      </c>
      <c r="Z109" s="205">
        <f>IF('Indicator Date hidden'!AA110="x","x",$Z$2-'Indicator Date hidden'!AA110)</f>
        <v>0</v>
      </c>
      <c r="AA109" s="205" t="str">
        <f>IF('Indicator Date hidden'!AB110="x","x",$AA$2-'Indicator Date hidden'!AB110)</f>
        <v>x</v>
      </c>
      <c r="AB109" s="205">
        <f>IF('Indicator Date hidden'!AC110="x","x",$AB$2-'Indicator Date hidden'!AC110)</f>
        <v>0</v>
      </c>
      <c r="AC109" s="205">
        <f>IF('Indicator Date hidden'!AD110="x","x",$AC$2-'Indicator Date hidden'!AD110)</f>
        <v>0</v>
      </c>
      <c r="AD109" s="205" t="str">
        <f>IF('Indicator Date hidden'!AE110="x","x",$AD$2-'Indicator Date hidden'!AE110)</f>
        <v>x</v>
      </c>
      <c r="AE109" s="205" t="str">
        <f>IF('Indicator Date hidden'!AF110="x","x",$AE$2-'Indicator Date hidden'!AF110)</f>
        <v>x</v>
      </c>
      <c r="AF109" s="205" t="str">
        <f>IF('Indicator Date hidden'!AG110="x","x",$AF$2-'Indicator Date hidden'!AG110)</f>
        <v>x</v>
      </c>
      <c r="AG109" s="205">
        <f>IF('Indicator Date hidden'!AH110="x","x",$AG$2-'Indicator Date hidden'!AH110)</f>
        <v>0</v>
      </c>
      <c r="AH109" s="205">
        <f>IF('Indicator Date hidden'!AI110="x","x",$AH$2-'Indicator Date hidden'!AI110)</f>
        <v>0</v>
      </c>
      <c r="AI109" s="205">
        <f>IF('Indicator Date hidden'!AJ110="x","x",$AI$2-'Indicator Date hidden'!AJ110)</f>
        <v>0</v>
      </c>
      <c r="AJ109" s="205" t="str">
        <f>IF('Indicator Date hidden'!AK110="x","x",$AJ$2-'Indicator Date hidden'!AK110)</f>
        <v>x</v>
      </c>
      <c r="AK109" s="205" t="str">
        <f>IF('Indicator Date hidden'!AL110="x","x",$AK$2-'Indicator Date hidden'!AL110)</f>
        <v>x</v>
      </c>
      <c r="AL109" s="205">
        <f>IF('Indicator Date hidden'!AM110="x","x",$AL$2-'Indicator Date hidden'!AM110)</f>
        <v>0</v>
      </c>
      <c r="AM109" s="205">
        <f>IF('Indicator Date hidden'!AN110="x","x",$AM$2-'Indicator Date hidden'!AN110)</f>
        <v>0</v>
      </c>
      <c r="AN109" s="205">
        <f>IF('Indicator Date hidden'!AO110="x","x",$AN$2-'Indicator Date hidden'!AO110)</f>
        <v>0</v>
      </c>
      <c r="AO109" s="205" t="str">
        <f>IF('Indicator Date hidden'!AP110="x","x",$AO$2-'Indicator Date hidden'!AP110)</f>
        <v>x</v>
      </c>
      <c r="AP109" s="205" t="str">
        <f>IF('Indicator Date hidden'!AQ110="x","x",$AP$2-'Indicator Date hidden'!AQ110)</f>
        <v>x</v>
      </c>
      <c r="AQ109" s="205">
        <f>IF('Indicator Date hidden'!AR110="x","x",$AQ$2-'Indicator Date hidden'!AR110)</f>
        <v>4</v>
      </c>
      <c r="AR109" s="205">
        <f>IF('Indicator Date hidden'!AS110="x","x",$AR$2-'Indicator Date hidden'!AS110)</f>
        <v>0</v>
      </c>
      <c r="AS109" s="205" t="str">
        <f>IF('Indicator Date hidden'!AT110="x","x",$AS$2-'Indicator Date hidden'!AT110)</f>
        <v>x</v>
      </c>
      <c r="AT109" s="205">
        <f>IF('Indicator Date hidden'!AU110="x","x",$AT$2-'Indicator Date hidden'!AU110)</f>
        <v>0</v>
      </c>
      <c r="AU109" s="205" t="str">
        <f>IF('Indicator Date hidden'!AV110="x","x",$AU$2-'Indicator Date hidden'!AV110)</f>
        <v>x</v>
      </c>
      <c r="AV109" s="205">
        <f>IF('Indicator Date hidden'!AW110="x","x",$AV$2-'Indicator Date hidden'!AW110)</f>
        <v>0</v>
      </c>
      <c r="AW109" s="205">
        <f>IF('Indicator Date hidden'!AX110="x","x",$AW$2-'Indicator Date hidden'!AX110)</f>
        <v>0</v>
      </c>
      <c r="AX109" s="205">
        <f>IF('Indicator Date hidden'!AY110="x","x",$AX$2-'Indicator Date hidden'!AY110)</f>
        <v>0</v>
      </c>
      <c r="AY109" s="205">
        <f>IF('Indicator Date hidden'!AZ110="x","x",$AY$2-'Indicator Date hidden'!AZ110)</f>
        <v>0</v>
      </c>
      <c r="AZ109" s="205">
        <f>IF('Indicator Date hidden'!BA110="x","x",$AZ$2-'Indicator Date hidden'!BA110)</f>
        <v>0</v>
      </c>
      <c r="BA109">
        <f t="shared" si="15"/>
        <v>15</v>
      </c>
      <c r="BB109" s="21">
        <f t="shared" si="16"/>
        <v>0.38461538461538464</v>
      </c>
      <c r="BC109">
        <f t="shared" si="17"/>
        <v>3</v>
      </c>
      <c r="BD109" s="21">
        <f t="shared" si="18"/>
        <v>1.3888823142513684</v>
      </c>
      <c r="BE109" s="274">
        <f t="shared" si="19"/>
        <v>0</v>
      </c>
    </row>
    <row r="110" spans="1:57" x14ac:dyDescent="0.25">
      <c r="A110" t="s">
        <v>7140</v>
      </c>
      <c r="B110" s="205">
        <f>IF('Indicator Date hidden'!C111="x","x",$B$2-'Indicator Date hidden'!C111)</f>
        <v>0</v>
      </c>
      <c r="C110" s="205">
        <f>IF('Indicator Date hidden'!D111="x","x",$C$2-'Indicator Date hidden'!D111)</f>
        <v>0</v>
      </c>
      <c r="D110" s="205">
        <f>IF('Indicator Date hidden'!E111="x","x",$D$2-'Indicator Date hidden'!E111)</f>
        <v>0</v>
      </c>
      <c r="E110" s="205">
        <f>IF('Indicator Date hidden'!F111="x","x",$E$2-'Indicator Date hidden'!F111)</f>
        <v>0</v>
      </c>
      <c r="F110" s="205">
        <f>IF('Indicator Date hidden'!G111="x","x",$F$2-'Indicator Date hidden'!G111)</f>
        <v>0</v>
      </c>
      <c r="G110" s="205">
        <f>IF('Indicator Date hidden'!H111="x","x",$G$2-'Indicator Date hidden'!H111)</f>
        <v>0</v>
      </c>
      <c r="H110" s="205">
        <f>IF('Indicator Date hidden'!I111="x","x",$H$2-'Indicator Date hidden'!I111)</f>
        <v>0</v>
      </c>
      <c r="I110" s="205">
        <f>IF('Indicator Date hidden'!J111="x","x",$I$2-'Indicator Date hidden'!J111)</f>
        <v>0</v>
      </c>
      <c r="J110" s="205">
        <f>IF('Indicator Date hidden'!K111="x","x",$J$2-'Indicator Date hidden'!K111)</f>
        <v>0</v>
      </c>
      <c r="K110" s="205">
        <f>IF('Indicator Date hidden'!L111="x","x",$K$2-'Indicator Date hidden'!L111)</f>
        <v>0</v>
      </c>
      <c r="L110" s="205">
        <f>IF('Indicator Date hidden'!M111="x","x",$L$2-'Indicator Date hidden'!M111)</f>
        <v>0</v>
      </c>
      <c r="M110" s="205">
        <f>IF('Indicator Date hidden'!N111="x","x",$M$2-'Indicator Date hidden'!N111)</f>
        <v>0</v>
      </c>
      <c r="N110" s="205">
        <f>IF('Indicator Date hidden'!O111="x","x",$N$2-'Indicator Date hidden'!O111)</f>
        <v>0</v>
      </c>
      <c r="O110" s="205">
        <f>IF('Indicator Date hidden'!P111="x","x",$O$2-'Indicator Date hidden'!P111)</f>
        <v>0</v>
      </c>
      <c r="P110" s="205">
        <f>IF('Indicator Date hidden'!Q111="x","x",$P$2-'Indicator Date hidden'!Q111)</f>
        <v>0</v>
      </c>
      <c r="Q110" s="205">
        <f>IF('Indicator Date hidden'!R111="x","x",$Q$2-'Indicator Date hidden'!R111)</f>
        <v>3</v>
      </c>
      <c r="R110" s="205">
        <f>IF('Indicator Date hidden'!S111="x","x",$R$2-'Indicator Date hidden'!S111)</f>
        <v>0</v>
      </c>
      <c r="S110" s="205">
        <f>IF('Indicator Date hidden'!T111="x","x",$S$2-'Indicator Date hidden'!T111)</f>
        <v>0</v>
      </c>
      <c r="T110" s="205">
        <f>IF('Indicator Date hidden'!U111="x","x",$T$2-'Indicator Date hidden'!U111)</f>
        <v>0</v>
      </c>
      <c r="U110" s="205">
        <f>IF('Indicator Date hidden'!V111="x","x",$U$2-'Indicator Date hidden'!V111)</f>
        <v>0</v>
      </c>
      <c r="V110" s="205">
        <f>IF('Indicator Date hidden'!W111="x","x",$V$2-'Indicator Date hidden'!W111)</f>
        <v>0</v>
      </c>
      <c r="W110" s="205">
        <f>IF('Indicator Date hidden'!X111="x","x",$W$2-'Indicator Date hidden'!X111)</f>
        <v>2</v>
      </c>
      <c r="X110" s="205">
        <f>IF('Indicator Date hidden'!Y111="x","x",$X$2-'Indicator Date hidden'!Y111)</f>
        <v>4</v>
      </c>
      <c r="Y110" s="205">
        <f>IF('Indicator Date hidden'!Z111="x","x",$Y$2-'Indicator Date hidden'!Z111)</f>
        <v>0</v>
      </c>
      <c r="Z110" s="205">
        <f>IF('Indicator Date hidden'!AA111="x","x",$Z$2-'Indicator Date hidden'!AA111)</f>
        <v>0</v>
      </c>
      <c r="AA110" s="205">
        <f>IF('Indicator Date hidden'!AB111="x","x",$AA$2-'Indicator Date hidden'!AB111)</f>
        <v>0</v>
      </c>
      <c r="AB110" s="205">
        <f>IF('Indicator Date hidden'!AC111="x","x",$AB$2-'Indicator Date hidden'!AC111)</f>
        <v>0</v>
      </c>
      <c r="AC110" s="205">
        <f>IF('Indicator Date hidden'!AD111="x","x",$AC$2-'Indicator Date hidden'!AD111)</f>
        <v>0</v>
      </c>
      <c r="AD110" s="205">
        <f>IF('Indicator Date hidden'!AE111="x","x",$AD$2-'Indicator Date hidden'!AE111)</f>
        <v>0</v>
      </c>
      <c r="AE110" s="205">
        <f>IF('Indicator Date hidden'!AF111="x","x",$AE$2-'Indicator Date hidden'!AF111)</f>
        <v>0</v>
      </c>
      <c r="AF110" s="205">
        <f>IF('Indicator Date hidden'!AG111="x","x",$AF$2-'Indicator Date hidden'!AG111)</f>
        <v>5</v>
      </c>
      <c r="AG110" s="205">
        <f>IF('Indicator Date hidden'!AH111="x","x",$AG$2-'Indicator Date hidden'!AH111)</f>
        <v>0</v>
      </c>
      <c r="AH110" s="205">
        <f>IF('Indicator Date hidden'!AI111="x","x",$AH$2-'Indicator Date hidden'!AI111)</f>
        <v>0</v>
      </c>
      <c r="AI110" s="205">
        <f>IF('Indicator Date hidden'!AJ111="x","x",$AI$2-'Indicator Date hidden'!AJ111)</f>
        <v>0</v>
      </c>
      <c r="AJ110" s="205" t="str">
        <f>IF('Indicator Date hidden'!AK111="x","x",$AJ$2-'Indicator Date hidden'!AK111)</f>
        <v>x</v>
      </c>
      <c r="AK110" s="205">
        <f>IF('Indicator Date hidden'!AL111="x","x",$AK$2-'Indicator Date hidden'!AL111)</f>
        <v>0</v>
      </c>
      <c r="AL110" s="205">
        <f>IF('Indicator Date hidden'!AM111="x","x",$AL$2-'Indicator Date hidden'!AM111)</f>
        <v>0</v>
      </c>
      <c r="AM110" s="205">
        <f>IF('Indicator Date hidden'!AN111="x","x",$AM$2-'Indicator Date hidden'!AN111)</f>
        <v>0</v>
      </c>
      <c r="AN110" s="205">
        <f>IF('Indicator Date hidden'!AO111="x","x",$AN$2-'Indicator Date hidden'!AO111)</f>
        <v>0</v>
      </c>
      <c r="AO110" s="205">
        <f>IF('Indicator Date hidden'!AP111="x","x",$AO$2-'Indicator Date hidden'!AP111)</f>
        <v>0</v>
      </c>
      <c r="AP110" s="205">
        <f>IF('Indicator Date hidden'!AQ111="x","x",$AP$2-'Indicator Date hidden'!AQ111)</f>
        <v>0</v>
      </c>
      <c r="AQ110" s="205">
        <f>IF('Indicator Date hidden'!AR111="x","x",$AQ$2-'Indicator Date hidden'!AR111)</f>
        <v>4</v>
      </c>
      <c r="AR110" s="205">
        <f>IF('Indicator Date hidden'!AS111="x","x",$AR$2-'Indicator Date hidden'!AS111)</f>
        <v>0</v>
      </c>
      <c r="AS110" s="205">
        <f>IF('Indicator Date hidden'!AT111="x","x",$AS$2-'Indicator Date hidden'!AT111)</f>
        <v>0</v>
      </c>
      <c r="AT110" s="205">
        <f>IF('Indicator Date hidden'!AU111="x","x",$AT$2-'Indicator Date hidden'!AU111)</f>
        <v>0</v>
      </c>
      <c r="AU110" s="205">
        <f>IF('Indicator Date hidden'!AV111="x","x",$AU$2-'Indicator Date hidden'!AV111)</f>
        <v>7</v>
      </c>
      <c r="AV110" s="205">
        <f>IF('Indicator Date hidden'!AW111="x","x",$AV$2-'Indicator Date hidden'!AW111)</f>
        <v>0</v>
      </c>
      <c r="AW110" s="205">
        <f>IF('Indicator Date hidden'!AX111="x","x",$AW$2-'Indicator Date hidden'!AX111)</f>
        <v>0</v>
      </c>
      <c r="AX110" s="205">
        <f>IF('Indicator Date hidden'!AY111="x","x",$AX$2-'Indicator Date hidden'!AY111)</f>
        <v>0</v>
      </c>
      <c r="AY110" s="205">
        <f>IF('Indicator Date hidden'!AZ111="x","x",$AY$2-'Indicator Date hidden'!AZ111)</f>
        <v>0</v>
      </c>
      <c r="AZ110" s="205">
        <f>IF('Indicator Date hidden'!BA111="x","x",$AZ$2-'Indicator Date hidden'!BA111)</f>
        <v>0</v>
      </c>
      <c r="BA110">
        <f t="shared" si="15"/>
        <v>25</v>
      </c>
      <c r="BB110" s="21">
        <f t="shared" si="16"/>
        <v>0.5</v>
      </c>
      <c r="BC110">
        <f t="shared" si="17"/>
        <v>6</v>
      </c>
      <c r="BD110" s="21">
        <f t="shared" si="18"/>
        <v>1.4594519519326423</v>
      </c>
      <c r="BE110" s="274">
        <f t="shared" si="19"/>
        <v>0</v>
      </c>
    </row>
    <row r="111" spans="1:57" x14ac:dyDescent="0.25">
      <c r="A111" t="s">
        <v>7142</v>
      </c>
      <c r="B111" s="205">
        <f>IF('Indicator Date hidden'!C112="x","x",$B$2-'Indicator Date hidden'!C112)</f>
        <v>0</v>
      </c>
      <c r="C111" s="205">
        <f>IF('Indicator Date hidden'!D112="x","x",$C$2-'Indicator Date hidden'!D112)</f>
        <v>0</v>
      </c>
      <c r="D111" s="205">
        <f>IF('Indicator Date hidden'!E112="x","x",$D$2-'Indicator Date hidden'!E112)</f>
        <v>0</v>
      </c>
      <c r="E111" s="205">
        <f>IF('Indicator Date hidden'!F112="x","x",$E$2-'Indicator Date hidden'!F112)</f>
        <v>0</v>
      </c>
      <c r="F111" s="205">
        <f>IF('Indicator Date hidden'!G112="x","x",$F$2-'Indicator Date hidden'!G112)</f>
        <v>0</v>
      </c>
      <c r="G111" s="205">
        <f>IF('Indicator Date hidden'!H112="x","x",$G$2-'Indicator Date hidden'!H112)</f>
        <v>0</v>
      </c>
      <c r="H111" s="205">
        <f>IF('Indicator Date hidden'!I112="x","x",$H$2-'Indicator Date hidden'!I112)</f>
        <v>0</v>
      </c>
      <c r="I111" s="205">
        <f>IF('Indicator Date hidden'!J112="x","x",$I$2-'Indicator Date hidden'!J112)</f>
        <v>0</v>
      </c>
      <c r="J111" s="205">
        <f>IF('Indicator Date hidden'!K112="x","x",$J$2-'Indicator Date hidden'!K112)</f>
        <v>0</v>
      </c>
      <c r="K111" s="205">
        <f>IF('Indicator Date hidden'!L112="x","x",$K$2-'Indicator Date hidden'!L112)</f>
        <v>0</v>
      </c>
      <c r="L111" s="205">
        <f>IF('Indicator Date hidden'!M112="x","x",$L$2-'Indicator Date hidden'!M112)</f>
        <v>0</v>
      </c>
      <c r="M111" s="205">
        <f>IF('Indicator Date hidden'!N112="x","x",$M$2-'Indicator Date hidden'!N112)</f>
        <v>0</v>
      </c>
      <c r="N111" s="205">
        <f>IF('Indicator Date hidden'!O112="x","x",$N$2-'Indicator Date hidden'!O112)</f>
        <v>0</v>
      </c>
      <c r="O111" s="205">
        <f>IF('Indicator Date hidden'!P112="x","x",$O$2-'Indicator Date hidden'!P112)</f>
        <v>0</v>
      </c>
      <c r="P111" s="205">
        <f>IF('Indicator Date hidden'!Q112="x","x",$P$2-'Indicator Date hidden'!Q112)</f>
        <v>0</v>
      </c>
      <c r="Q111" s="205" t="str">
        <f>IF('Indicator Date hidden'!R112="x","x",$Q$2-'Indicator Date hidden'!R112)</f>
        <v>x</v>
      </c>
      <c r="R111" s="205">
        <f>IF('Indicator Date hidden'!S112="x","x",$R$2-'Indicator Date hidden'!S112)</f>
        <v>0</v>
      </c>
      <c r="S111" s="205">
        <f>IF('Indicator Date hidden'!T112="x","x",$S$2-'Indicator Date hidden'!T112)</f>
        <v>0</v>
      </c>
      <c r="T111" s="205">
        <f>IF('Indicator Date hidden'!U112="x","x",$T$2-'Indicator Date hidden'!U112)</f>
        <v>0</v>
      </c>
      <c r="U111" s="205">
        <f>IF('Indicator Date hidden'!V112="x","x",$U$2-'Indicator Date hidden'!V112)</f>
        <v>0</v>
      </c>
      <c r="V111" s="205">
        <f>IF('Indicator Date hidden'!W112="x","x",$V$2-'Indicator Date hidden'!W112)</f>
        <v>0</v>
      </c>
      <c r="W111" s="205" t="str">
        <f>IF('Indicator Date hidden'!X112="x","x",$W$2-'Indicator Date hidden'!X112)</f>
        <v>x</v>
      </c>
      <c r="X111" s="205" t="str">
        <f>IF('Indicator Date hidden'!Y112="x","x",$X$2-'Indicator Date hidden'!Y112)</f>
        <v>x</v>
      </c>
      <c r="Y111" s="205">
        <f>IF('Indicator Date hidden'!Z112="x","x",$Y$2-'Indicator Date hidden'!Z112)</f>
        <v>0</v>
      </c>
      <c r="Z111" s="205">
        <f>IF('Indicator Date hidden'!AA112="x","x",$Z$2-'Indicator Date hidden'!AA112)</f>
        <v>0</v>
      </c>
      <c r="AA111" s="205">
        <f>IF('Indicator Date hidden'!AB112="x","x",$AA$2-'Indicator Date hidden'!AB112)</f>
        <v>0</v>
      </c>
      <c r="AB111" s="205">
        <f>IF('Indicator Date hidden'!AC112="x","x",$AB$2-'Indicator Date hidden'!AC112)</f>
        <v>0</v>
      </c>
      <c r="AC111" s="205">
        <f>IF('Indicator Date hidden'!AD112="x","x",$AC$2-'Indicator Date hidden'!AD112)</f>
        <v>0</v>
      </c>
      <c r="AD111" s="205" t="str">
        <f>IF('Indicator Date hidden'!AE112="x","x",$AD$2-'Indicator Date hidden'!AE112)</f>
        <v>x</v>
      </c>
      <c r="AE111" s="205">
        <f>IF('Indicator Date hidden'!AF112="x","x",$AE$2-'Indicator Date hidden'!AF112)</f>
        <v>0</v>
      </c>
      <c r="AF111" s="205">
        <f>IF('Indicator Date hidden'!AG112="x","x",$AF$2-'Indicator Date hidden'!AG112)</f>
        <v>1</v>
      </c>
      <c r="AG111" s="205">
        <f>IF('Indicator Date hidden'!AH112="x","x",$AG$2-'Indicator Date hidden'!AH112)</f>
        <v>0</v>
      </c>
      <c r="AH111" s="205">
        <f>IF('Indicator Date hidden'!AI112="x","x",$AH$2-'Indicator Date hidden'!AI112)</f>
        <v>0</v>
      </c>
      <c r="AI111" s="205">
        <f>IF('Indicator Date hidden'!AJ112="x","x",$AI$2-'Indicator Date hidden'!AJ112)</f>
        <v>0</v>
      </c>
      <c r="AJ111" s="205" t="str">
        <f>IF('Indicator Date hidden'!AK112="x","x",$AJ$2-'Indicator Date hidden'!AK112)</f>
        <v>x</v>
      </c>
      <c r="AK111" s="205">
        <f>IF('Indicator Date hidden'!AL112="x","x",$AK$2-'Indicator Date hidden'!AL112)</f>
        <v>1</v>
      </c>
      <c r="AL111" s="205">
        <f>IF('Indicator Date hidden'!AM112="x","x",$AL$2-'Indicator Date hidden'!AM112)</f>
        <v>0</v>
      </c>
      <c r="AM111" s="205">
        <f>IF('Indicator Date hidden'!AN112="x","x",$AM$2-'Indicator Date hidden'!AN112)</f>
        <v>0</v>
      </c>
      <c r="AN111" s="205">
        <f>IF('Indicator Date hidden'!AO112="x","x",$AN$2-'Indicator Date hidden'!AO112)</f>
        <v>0</v>
      </c>
      <c r="AO111" s="205">
        <f>IF('Indicator Date hidden'!AP112="x","x",$AO$2-'Indicator Date hidden'!AP112)</f>
        <v>0</v>
      </c>
      <c r="AP111" s="205">
        <f>IF('Indicator Date hidden'!AQ112="x","x",$AP$2-'Indicator Date hidden'!AQ112)</f>
        <v>0</v>
      </c>
      <c r="AQ111" s="205">
        <f>IF('Indicator Date hidden'!AR112="x","x",$AQ$2-'Indicator Date hidden'!AR112)</f>
        <v>0</v>
      </c>
      <c r="AR111" s="205">
        <f>IF('Indicator Date hidden'!AS112="x","x",$AR$2-'Indicator Date hidden'!AS112)</f>
        <v>0</v>
      </c>
      <c r="AS111" s="205">
        <f>IF('Indicator Date hidden'!AT112="x","x",$AS$2-'Indicator Date hidden'!AT112)</f>
        <v>0</v>
      </c>
      <c r="AT111" s="205">
        <f>IF('Indicator Date hidden'!AU112="x","x",$AT$2-'Indicator Date hidden'!AU112)</f>
        <v>0</v>
      </c>
      <c r="AU111" s="205">
        <f>IF('Indicator Date hidden'!AV112="x","x",$AU$2-'Indicator Date hidden'!AV112)</f>
        <v>3</v>
      </c>
      <c r="AV111" s="205">
        <f>IF('Indicator Date hidden'!AW112="x","x",$AV$2-'Indicator Date hidden'!AW112)</f>
        <v>0</v>
      </c>
      <c r="AW111" s="205">
        <f>IF('Indicator Date hidden'!AX112="x","x",$AW$2-'Indicator Date hidden'!AX112)</f>
        <v>0</v>
      </c>
      <c r="AX111" s="205">
        <f>IF('Indicator Date hidden'!AY112="x","x",$AX$2-'Indicator Date hidden'!AY112)</f>
        <v>0</v>
      </c>
      <c r="AY111" s="205">
        <f>IF('Indicator Date hidden'!AZ112="x","x",$AY$2-'Indicator Date hidden'!AZ112)</f>
        <v>0</v>
      </c>
      <c r="AZ111" s="205">
        <f>IF('Indicator Date hidden'!BA112="x","x",$AZ$2-'Indicator Date hidden'!BA112)</f>
        <v>0</v>
      </c>
      <c r="BA111">
        <f t="shared" si="15"/>
        <v>5</v>
      </c>
      <c r="BB111" s="21">
        <f t="shared" si="16"/>
        <v>0.10869565217391304</v>
      </c>
      <c r="BC111">
        <f t="shared" si="17"/>
        <v>3</v>
      </c>
      <c r="BD111" s="21">
        <f t="shared" si="18"/>
        <v>0.47677635216220238</v>
      </c>
      <c r="BE111" s="274">
        <f t="shared" si="19"/>
        <v>0</v>
      </c>
    </row>
    <row r="112" spans="1:57" x14ac:dyDescent="0.25">
      <c r="A112" t="s">
        <v>7126</v>
      </c>
      <c r="B112" s="205">
        <f>IF('Indicator Date hidden'!C113="x","x",$B$2-'Indicator Date hidden'!C113)</f>
        <v>0</v>
      </c>
      <c r="C112" s="205">
        <f>IF('Indicator Date hidden'!D113="x","x",$C$2-'Indicator Date hidden'!D113)</f>
        <v>0</v>
      </c>
      <c r="D112" s="205">
        <f>IF('Indicator Date hidden'!E113="x","x",$D$2-'Indicator Date hidden'!E113)</f>
        <v>0</v>
      </c>
      <c r="E112" s="205">
        <f>IF('Indicator Date hidden'!F113="x","x",$E$2-'Indicator Date hidden'!F113)</f>
        <v>0</v>
      </c>
      <c r="F112" s="205">
        <f>IF('Indicator Date hidden'!G113="x","x",$F$2-'Indicator Date hidden'!G113)</f>
        <v>0</v>
      </c>
      <c r="G112" s="205">
        <f>IF('Indicator Date hidden'!H113="x","x",$G$2-'Indicator Date hidden'!H113)</f>
        <v>0</v>
      </c>
      <c r="H112" s="205">
        <f>IF('Indicator Date hidden'!I113="x","x",$H$2-'Indicator Date hidden'!I113)</f>
        <v>0</v>
      </c>
      <c r="I112" s="205">
        <f>IF('Indicator Date hidden'!J113="x","x",$I$2-'Indicator Date hidden'!J113)</f>
        <v>0</v>
      </c>
      <c r="J112" s="205">
        <f>IF('Indicator Date hidden'!K113="x","x",$J$2-'Indicator Date hidden'!K113)</f>
        <v>0</v>
      </c>
      <c r="K112" s="205">
        <f>IF('Indicator Date hidden'!L113="x","x",$K$2-'Indicator Date hidden'!L113)</f>
        <v>0</v>
      </c>
      <c r="L112" s="205">
        <f>IF('Indicator Date hidden'!M113="x","x",$L$2-'Indicator Date hidden'!M113)</f>
        <v>0</v>
      </c>
      <c r="M112" s="205">
        <f>IF('Indicator Date hidden'!N113="x","x",$M$2-'Indicator Date hidden'!N113)</f>
        <v>0</v>
      </c>
      <c r="N112" s="205">
        <f>IF('Indicator Date hidden'!O113="x","x",$N$2-'Indicator Date hidden'!O113)</f>
        <v>0</v>
      </c>
      <c r="O112" s="205">
        <f>IF('Indicator Date hidden'!P113="x","x",$O$2-'Indicator Date hidden'!P113)</f>
        <v>0</v>
      </c>
      <c r="P112" s="205">
        <f>IF('Indicator Date hidden'!Q113="x","x",$P$2-'Indicator Date hidden'!Q113)</f>
        <v>0</v>
      </c>
      <c r="Q112" s="205">
        <f>IF('Indicator Date hidden'!R113="x","x",$Q$2-'Indicator Date hidden'!R113)</f>
        <v>2</v>
      </c>
      <c r="R112" s="205">
        <f>IF('Indicator Date hidden'!S113="x","x",$R$2-'Indicator Date hidden'!S113)</f>
        <v>0</v>
      </c>
      <c r="S112" s="205">
        <f>IF('Indicator Date hidden'!T113="x","x",$S$2-'Indicator Date hidden'!T113)</f>
        <v>0</v>
      </c>
      <c r="T112" s="205">
        <f>IF('Indicator Date hidden'!U113="x","x",$T$2-'Indicator Date hidden'!U113)</f>
        <v>0</v>
      </c>
      <c r="U112" s="205">
        <f>IF('Indicator Date hidden'!V113="x","x",$U$2-'Indicator Date hidden'!V113)</f>
        <v>0</v>
      </c>
      <c r="V112" s="205">
        <f>IF('Indicator Date hidden'!W113="x","x",$V$2-'Indicator Date hidden'!W113)</f>
        <v>0</v>
      </c>
      <c r="W112" s="205">
        <f>IF('Indicator Date hidden'!X113="x","x",$W$2-'Indicator Date hidden'!X113)</f>
        <v>2</v>
      </c>
      <c r="X112" s="205">
        <f>IF('Indicator Date hidden'!Y113="x","x",$X$2-'Indicator Date hidden'!Y113)</f>
        <v>3</v>
      </c>
      <c r="Y112" s="205">
        <f>IF('Indicator Date hidden'!Z113="x","x",$Y$2-'Indicator Date hidden'!Z113)</f>
        <v>0</v>
      </c>
      <c r="Z112" s="205">
        <f>IF('Indicator Date hidden'!AA113="x","x",$Z$2-'Indicator Date hidden'!AA113)</f>
        <v>0</v>
      </c>
      <c r="AA112" s="205">
        <f>IF('Indicator Date hidden'!AB113="x","x",$AA$2-'Indicator Date hidden'!AB113)</f>
        <v>0</v>
      </c>
      <c r="AB112" s="205">
        <f>IF('Indicator Date hidden'!AC113="x","x",$AB$2-'Indicator Date hidden'!AC113)</f>
        <v>0</v>
      </c>
      <c r="AC112" s="205">
        <f>IF('Indicator Date hidden'!AD113="x","x",$AC$2-'Indicator Date hidden'!AD113)</f>
        <v>0</v>
      </c>
      <c r="AD112" s="205">
        <f>IF('Indicator Date hidden'!AE113="x","x",$AD$2-'Indicator Date hidden'!AE113)</f>
        <v>0</v>
      </c>
      <c r="AE112" s="205">
        <f>IF('Indicator Date hidden'!AF113="x","x",$AE$2-'Indicator Date hidden'!AF113)</f>
        <v>0</v>
      </c>
      <c r="AF112" s="205">
        <f>IF('Indicator Date hidden'!AG113="x","x",$AF$2-'Indicator Date hidden'!AG113)</f>
        <v>1</v>
      </c>
      <c r="AG112" s="205">
        <f>IF('Indicator Date hidden'!AH113="x","x",$AG$2-'Indicator Date hidden'!AH113)</f>
        <v>0</v>
      </c>
      <c r="AH112" s="205">
        <f>IF('Indicator Date hidden'!AI113="x","x",$AH$2-'Indicator Date hidden'!AI113)</f>
        <v>0</v>
      </c>
      <c r="AI112" s="205">
        <f>IF('Indicator Date hidden'!AJ113="x","x",$AI$2-'Indicator Date hidden'!AJ113)</f>
        <v>0</v>
      </c>
      <c r="AJ112" s="205">
        <f>IF('Indicator Date hidden'!AK113="x","x",$AJ$2-'Indicator Date hidden'!AK113)</f>
        <v>1</v>
      </c>
      <c r="AK112" s="205">
        <f>IF('Indicator Date hidden'!AL113="x","x",$AK$2-'Indicator Date hidden'!AL113)</f>
        <v>1</v>
      </c>
      <c r="AL112" s="205">
        <f>IF('Indicator Date hidden'!AM113="x","x",$AL$2-'Indicator Date hidden'!AM113)</f>
        <v>0</v>
      </c>
      <c r="AM112" s="205">
        <f>IF('Indicator Date hidden'!AN113="x","x",$AM$2-'Indicator Date hidden'!AN113)</f>
        <v>0</v>
      </c>
      <c r="AN112" s="205">
        <f>IF('Indicator Date hidden'!AO113="x","x",$AN$2-'Indicator Date hidden'!AO113)</f>
        <v>0</v>
      </c>
      <c r="AO112" s="205">
        <f>IF('Indicator Date hidden'!AP113="x","x",$AO$2-'Indicator Date hidden'!AP113)</f>
        <v>0</v>
      </c>
      <c r="AP112" s="205">
        <f>IF('Indicator Date hidden'!AQ113="x","x",$AP$2-'Indicator Date hidden'!AQ113)</f>
        <v>0</v>
      </c>
      <c r="AQ112" s="205">
        <f>IF('Indicator Date hidden'!AR113="x","x",$AQ$2-'Indicator Date hidden'!AR113)</f>
        <v>0</v>
      </c>
      <c r="AR112" s="205">
        <f>IF('Indicator Date hidden'!AS113="x","x",$AR$2-'Indicator Date hidden'!AS113)</f>
        <v>0</v>
      </c>
      <c r="AS112" s="205">
        <f>IF('Indicator Date hidden'!AT113="x","x",$AS$2-'Indicator Date hidden'!AT113)</f>
        <v>0</v>
      </c>
      <c r="AT112" s="205">
        <f>IF('Indicator Date hidden'!AU113="x","x",$AT$2-'Indicator Date hidden'!AU113)</f>
        <v>0</v>
      </c>
      <c r="AU112" s="205">
        <f>IF('Indicator Date hidden'!AV113="x","x",$AU$2-'Indicator Date hidden'!AV113)</f>
        <v>1</v>
      </c>
      <c r="AV112" s="205">
        <f>IF('Indicator Date hidden'!AW113="x","x",$AV$2-'Indicator Date hidden'!AW113)</f>
        <v>0</v>
      </c>
      <c r="AW112" s="205">
        <f>IF('Indicator Date hidden'!AX113="x","x",$AW$2-'Indicator Date hidden'!AX113)</f>
        <v>0</v>
      </c>
      <c r="AX112" s="205">
        <f>IF('Indicator Date hidden'!AY113="x","x",$AX$2-'Indicator Date hidden'!AY113)</f>
        <v>0</v>
      </c>
      <c r="AY112" s="205">
        <f>IF('Indicator Date hidden'!AZ113="x","x",$AY$2-'Indicator Date hidden'!AZ113)</f>
        <v>0</v>
      </c>
      <c r="AZ112" s="205">
        <f>IF('Indicator Date hidden'!BA113="x","x",$AZ$2-'Indicator Date hidden'!BA113)</f>
        <v>0</v>
      </c>
      <c r="BA112">
        <f t="shared" si="15"/>
        <v>11</v>
      </c>
      <c r="BB112" s="21">
        <f t="shared" si="16"/>
        <v>0.21568627450980393</v>
      </c>
      <c r="BC112">
        <f t="shared" si="17"/>
        <v>7</v>
      </c>
      <c r="BD112" s="21">
        <f t="shared" si="18"/>
        <v>0.60435431401656636</v>
      </c>
      <c r="BE112" s="274">
        <f t="shared" si="19"/>
        <v>0</v>
      </c>
    </row>
    <row r="113" spans="1:57" x14ac:dyDescent="0.25">
      <c r="A113" t="s">
        <v>7041</v>
      </c>
      <c r="B113" s="205">
        <f>IF('Indicator Date hidden'!C114="x","x",$B$2-'Indicator Date hidden'!C114)</f>
        <v>0</v>
      </c>
      <c r="C113" s="205">
        <f>IF('Indicator Date hidden'!D114="x","x",$C$2-'Indicator Date hidden'!D114)</f>
        <v>0</v>
      </c>
      <c r="D113" s="205">
        <f>IF('Indicator Date hidden'!E114="x","x",$D$2-'Indicator Date hidden'!E114)</f>
        <v>0</v>
      </c>
      <c r="E113" s="205">
        <f>IF('Indicator Date hidden'!F114="x","x",$E$2-'Indicator Date hidden'!F114)</f>
        <v>0</v>
      </c>
      <c r="F113" s="205">
        <f>IF('Indicator Date hidden'!G114="x","x",$F$2-'Indicator Date hidden'!G114)</f>
        <v>0</v>
      </c>
      <c r="G113" s="205">
        <f>IF('Indicator Date hidden'!H114="x","x",$G$2-'Indicator Date hidden'!H114)</f>
        <v>0</v>
      </c>
      <c r="H113" s="205">
        <f>IF('Indicator Date hidden'!I114="x","x",$H$2-'Indicator Date hidden'!I114)</f>
        <v>0</v>
      </c>
      <c r="I113" s="205">
        <f>IF('Indicator Date hidden'!J114="x","x",$I$2-'Indicator Date hidden'!J114)</f>
        <v>0</v>
      </c>
      <c r="J113" s="205">
        <f>IF('Indicator Date hidden'!K114="x","x",$J$2-'Indicator Date hidden'!K114)</f>
        <v>0</v>
      </c>
      <c r="K113" s="205">
        <f>IF('Indicator Date hidden'!L114="x","x",$K$2-'Indicator Date hidden'!L114)</f>
        <v>0</v>
      </c>
      <c r="L113" s="205">
        <f>IF('Indicator Date hidden'!M114="x","x",$L$2-'Indicator Date hidden'!M114)</f>
        <v>0</v>
      </c>
      <c r="M113" s="205">
        <f>IF('Indicator Date hidden'!N114="x","x",$M$2-'Indicator Date hidden'!N114)</f>
        <v>0</v>
      </c>
      <c r="N113" s="205">
        <f>IF('Indicator Date hidden'!O114="x","x",$N$2-'Indicator Date hidden'!O114)</f>
        <v>0</v>
      </c>
      <c r="O113" s="205">
        <f>IF('Indicator Date hidden'!P114="x","x",$O$2-'Indicator Date hidden'!P114)</f>
        <v>0</v>
      </c>
      <c r="P113" s="205">
        <f>IF('Indicator Date hidden'!Q114="x","x",$P$2-'Indicator Date hidden'!Q114)</f>
        <v>0</v>
      </c>
      <c r="Q113" s="205" t="str">
        <f>IF('Indicator Date hidden'!R114="x","x",$Q$2-'Indicator Date hidden'!R114)</f>
        <v>x</v>
      </c>
      <c r="R113" s="205">
        <f>IF('Indicator Date hidden'!S114="x","x",$R$2-'Indicator Date hidden'!S114)</f>
        <v>0</v>
      </c>
      <c r="S113" s="205">
        <f>IF('Indicator Date hidden'!T114="x","x",$S$2-'Indicator Date hidden'!T114)</f>
        <v>0</v>
      </c>
      <c r="T113" s="205">
        <f>IF('Indicator Date hidden'!U114="x","x",$T$2-'Indicator Date hidden'!U114)</f>
        <v>0</v>
      </c>
      <c r="U113" s="205">
        <f>IF('Indicator Date hidden'!V114="x","x",$U$2-'Indicator Date hidden'!V114)</f>
        <v>0</v>
      </c>
      <c r="V113" s="205">
        <f>IF('Indicator Date hidden'!W114="x","x",$V$2-'Indicator Date hidden'!W114)</f>
        <v>0</v>
      </c>
      <c r="W113" s="205">
        <f>IF('Indicator Date hidden'!X114="x","x",$W$2-'Indicator Date hidden'!X114)</f>
        <v>9</v>
      </c>
      <c r="X113" s="205">
        <f>IF('Indicator Date hidden'!Y114="x","x",$X$2-'Indicator Date hidden'!Y114)</f>
        <v>4</v>
      </c>
      <c r="Y113" s="205">
        <f>IF('Indicator Date hidden'!Z114="x","x",$Y$2-'Indicator Date hidden'!Z114)</f>
        <v>0</v>
      </c>
      <c r="Z113" s="205">
        <f>IF('Indicator Date hidden'!AA114="x","x",$Z$2-'Indicator Date hidden'!AA114)</f>
        <v>0</v>
      </c>
      <c r="AA113" s="205" t="str">
        <f>IF('Indicator Date hidden'!AB114="x","x",$AA$2-'Indicator Date hidden'!AB114)</f>
        <v>x</v>
      </c>
      <c r="AB113" s="205">
        <f>IF('Indicator Date hidden'!AC114="x","x",$AB$2-'Indicator Date hidden'!AC114)</f>
        <v>0</v>
      </c>
      <c r="AC113" s="205">
        <f>IF('Indicator Date hidden'!AD114="x","x",$AC$2-'Indicator Date hidden'!AD114)</f>
        <v>0</v>
      </c>
      <c r="AD113" s="205" t="str">
        <f>IF('Indicator Date hidden'!AE114="x","x",$AD$2-'Indicator Date hidden'!AE114)</f>
        <v>x</v>
      </c>
      <c r="AE113" s="205" t="str">
        <f>IF('Indicator Date hidden'!AF114="x","x",$AE$2-'Indicator Date hidden'!AF114)</f>
        <v>x</v>
      </c>
      <c r="AF113" s="205" t="str">
        <f>IF('Indicator Date hidden'!AG114="x","x",$AF$2-'Indicator Date hidden'!AG114)</f>
        <v>x</v>
      </c>
      <c r="AG113" s="205">
        <f>IF('Indicator Date hidden'!AH114="x","x",$AG$2-'Indicator Date hidden'!AH114)</f>
        <v>0</v>
      </c>
      <c r="AH113" s="205">
        <f>IF('Indicator Date hidden'!AI114="x","x",$AH$2-'Indicator Date hidden'!AI114)</f>
        <v>0</v>
      </c>
      <c r="AI113" s="205">
        <f>IF('Indicator Date hidden'!AJ114="x","x",$AI$2-'Indicator Date hidden'!AJ114)</f>
        <v>0</v>
      </c>
      <c r="AJ113" s="205" t="str">
        <f>IF('Indicator Date hidden'!AK114="x","x",$AJ$2-'Indicator Date hidden'!AK114)</f>
        <v>x</v>
      </c>
      <c r="AK113" s="205">
        <f>IF('Indicator Date hidden'!AL114="x","x",$AK$2-'Indicator Date hidden'!AL114)</f>
        <v>1</v>
      </c>
      <c r="AL113" s="205">
        <f>IF('Indicator Date hidden'!AM114="x","x",$AL$2-'Indicator Date hidden'!AM114)</f>
        <v>0</v>
      </c>
      <c r="AM113" s="205">
        <f>IF('Indicator Date hidden'!AN114="x","x",$AM$2-'Indicator Date hidden'!AN114)</f>
        <v>0</v>
      </c>
      <c r="AN113" s="205">
        <f>IF('Indicator Date hidden'!AO114="x","x",$AN$2-'Indicator Date hidden'!AO114)</f>
        <v>0</v>
      </c>
      <c r="AO113" s="205" t="str">
        <f>IF('Indicator Date hidden'!AP114="x","x",$AO$2-'Indicator Date hidden'!AP114)</f>
        <v>x</v>
      </c>
      <c r="AP113" s="205" t="str">
        <f>IF('Indicator Date hidden'!AQ114="x","x",$AP$2-'Indicator Date hidden'!AQ114)</f>
        <v>x</v>
      </c>
      <c r="AQ113" s="205">
        <f>IF('Indicator Date hidden'!AR114="x","x",$AQ$2-'Indicator Date hidden'!AR114)</f>
        <v>4</v>
      </c>
      <c r="AR113" s="205">
        <f>IF('Indicator Date hidden'!AS114="x","x",$AR$2-'Indicator Date hidden'!AS114)</f>
        <v>0</v>
      </c>
      <c r="AS113" s="205" t="str">
        <f>IF('Indicator Date hidden'!AT114="x","x",$AS$2-'Indicator Date hidden'!AT114)</f>
        <v>x</v>
      </c>
      <c r="AT113" s="205">
        <f>IF('Indicator Date hidden'!AU114="x","x",$AT$2-'Indicator Date hidden'!AU114)</f>
        <v>0</v>
      </c>
      <c r="AU113" s="205" t="str">
        <f>IF('Indicator Date hidden'!AV114="x","x",$AU$2-'Indicator Date hidden'!AV114)</f>
        <v>x</v>
      </c>
      <c r="AV113" s="205">
        <f>IF('Indicator Date hidden'!AW114="x","x",$AV$2-'Indicator Date hidden'!AW114)</f>
        <v>0</v>
      </c>
      <c r="AW113" s="205">
        <f>IF('Indicator Date hidden'!AX114="x","x",$AW$2-'Indicator Date hidden'!AX114)</f>
        <v>0</v>
      </c>
      <c r="AX113" s="205">
        <f>IF('Indicator Date hidden'!AY114="x","x",$AX$2-'Indicator Date hidden'!AY114)</f>
        <v>0</v>
      </c>
      <c r="AY113" s="205">
        <f>IF('Indicator Date hidden'!AZ114="x","x",$AY$2-'Indicator Date hidden'!AZ114)</f>
        <v>0</v>
      </c>
      <c r="AZ113" s="205">
        <f>IF('Indicator Date hidden'!BA114="x","x",$AZ$2-'Indicator Date hidden'!BA114)</f>
        <v>0</v>
      </c>
      <c r="BA113">
        <f t="shared" si="15"/>
        <v>18</v>
      </c>
      <c r="BB113" s="21">
        <f t="shared" si="16"/>
        <v>0.43902439024390244</v>
      </c>
      <c r="BC113">
        <f t="shared" si="17"/>
        <v>4</v>
      </c>
      <c r="BD113" s="21">
        <f t="shared" si="18"/>
        <v>1.6086470680820633</v>
      </c>
      <c r="BE113" s="274">
        <f t="shared" si="19"/>
        <v>0</v>
      </c>
    </row>
    <row r="114" spans="1:57" x14ac:dyDescent="0.25">
      <c r="A114" t="s">
        <v>7122</v>
      </c>
      <c r="B114" s="205">
        <f>IF('Indicator Date hidden'!C115="x","x",$B$2-'Indicator Date hidden'!C115)</f>
        <v>0</v>
      </c>
      <c r="C114" s="205">
        <f>IF('Indicator Date hidden'!D115="x","x",$C$2-'Indicator Date hidden'!D115)</f>
        <v>0</v>
      </c>
      <c r="D114" s="205">
        <f>IF('Indicator Date hidden'!E115="x","x",$D$2-'Indicator Date hidden'!E115)</f>
        <v>0</v>
      </c>
      <c r="E114" s="205">
        <f>IF('Indicator Date hidden'!F115="x","x",$E$2-'Indicator Date hidden'!F115)</f>
        <v>0</v>
      </c>
      <c r="F114" s="205">
        <f>IF('Indicator Date hidden'!G115="x","x",$F$2-'Indicator Date hidden'!G115)</f>
        <v>0</v>
      </c>
      <c r="G114" s="205">
        <f>IF('Indicator Date hidden'!H115="x","x",$G$2-'Indicator Date hidden'!H115)</f>
        <v>0</v>
      </c>
      <c r="H114" s="205">
        <f>IF('Indicator Date hidden'!I115="x","x",$H$2-'Indicator Date hidden'!I115)</f>
        <v>0</v>
      </c>
      <c r="I114" s="205">
        <f>IF('Indicator Date hidden'!J115="x","x",$I$2-'Indicator Date hidden'!J115)</f>
        <v>0</v>
      </c>
      <c r="J114" s="205">
        <f>IF('Indicator Date hidden'!K115="x","x",$J$2-'Indicator Date hidden'!K115)</f>
        <v>0</v>
      </c>
      <c r="K114" s="205">
        <f>IF('Indicator Date hidden'!L115="x","x",$K$2-'Indicator Date hidden'!L115)</f>
        <v>0</v>
      </c>
      <c r="L114" s="205">
        <f>IF('Indicator Date hidden'!M115="x","x",$L$2-'Indicator Date hidden'!M115)</f>
        <v>0</v>
      </c>
      <c r="M114" s="205">
        <f>IF('Indicator Date hidden'!N115="x","x",$M$2-'Indicator Date hidden'!N115)</f>
        <v>0</v>
      </c>
      <c r="N114" s="205">
        <f>IF('Indicator Date hidden'!O115="x","x",$N$2-'Indicator Date hidden'!O115)</f>
        <v>0</v>
      </c>
      <c r="O114" s="205">
        <f>IF('Indicator Date hidden'!P115="x","x",$O$2-'Indicator Date hidden'!P115)</f>
        <v>0</v>
      </c>
      <c r="P114" s="205">
        <f>IF('Indicator Date hidden'!Q115="x","x",$P$2-'Indicator Date hidden'!Q115)</f>
        <v>0</v>
      </c>
      <c r="Q114" s="205">
        <f>IF('Indicator Date hidden'!R115="x","x",$Q$2-'Indicator Date hidden'!R115)</f>
        <v>2</v>
      </c>
      <c r="R114" s="205">
        <f>IF('Indicator Date hidden'!S115="x","x",$R$2-'Indicator Date hidden'!S115)</f>
        <v>0</v>
      </c>
      <c r="S114" s="205">
        <f>IF('Indicator Date hidden'!T115="x","x",$S$2-'Indicator Date hidden'!T115)</f>
        <v>0</v>
      </c>
      <c r="T114" s="205">
        <f>IF('Indicator Date hidden'!U115="x","x",$T$2-'Indicator Date hidden'!U115)</f>
        <v>0</v>
      </c>
      <c r="U114" s="205">
        <f>IF('Indicator Date hidden'!V115="x","x",$U$2-'Indicator Date hidden'!V115)</f>
        <v>0</v>
      </c>
      <c r="V114" s="205">
        <f>IF('Indicator Date hidden'!W115="x","x",$V$2-'Indicator Date hidden'!W115)</f>
        <v>0</v>
      </c>
      <c r="W114" s="205">
        <f>IF('Indicator Date hidden'!X115="x","x",$W$2-'Indicator Date hidden'!X115)</f>
        <v>2</v>
      </c>
      <c r="X114" s="205">
        <f>IF('Indicator Date hidden'!Y115="x","x",$X$2-'Indicator Date hidden'!Y115)</f>
        <v>1</v>
      </c>
      <c r="Y114" s="205">
        <f>IF('Indicator Date hidden'!Z115="x","x",$Y$2-'Indicator Date hidden'!Z115)</f>
        <v>0</v>
      </c>
      <c r="Z114" s="205">
        <f>IF('Indicator Date hidden'!AA115="x","x",$Z$2-'Indicator Date hidden'!AA115)</f>
        <v>0</v>
      </c>
      <c r="AA114" s="205">
        <f>IF('Indicator Date hidden'!AB115="x","x",$AA$2-'Indicator Date hidden'!AB115)</f>
        <v>0</v>
      </c>
      <c r="AB114" s="205">
        <f>IF('Indicator Date hidden'!AC115="x","x",$AB$2-'Indicator Date hidden'!AC115)</f>
        <v>0</v>
      </c>
      <c r="AC114" s="205">
        <f>IF('Indicator Date hidden'!AD115="x","x",$AC$2-'Indicator Date hidden'!AD115)</f>
        <v>0</v>
      </c>
      <c r="AD114" s="205" t="str">
        <f>IF('Indicator Date hidden'!AE115="x","x",$AD$2-'Indicator Date hidden'!AE115)</f>
        <v>x</v>
      </c>
      <c r="AE114" s="205">
        <f>IF('Indicator Date hidden'!AF115="x","x",$AE$2-'Indicator Date hidden'!AF115)</f>
        <v>0</v>
      </c>
      <c r="AF114" s="205">
        <f>IF('Indicator Date hidden'!AG115="x","x",$AF$2-'Indicator Date hidden'!AG115)</f>
        <v>0</v>
      </c>
      <c r="AG114" s="205">
        <f>IF('Indicator Date hidden'!AH115="x","x",$AG$2-'Indicator Date hidden'!AH115)</f>
        <v>0</v>
      </c>
      <c r="AH114" s="205">
        <f>IF('Indicator Date hidden'!AI115="x","x",$AH$2-'Indicator Date hidden'!AI115)</f>
        <v>0</v>
      </c>
      <c r="AI114" s="205">
        <f>IF('Indicator Date hidden'!AJ115="x","x",$AI$2-'Indicator Date hidden'!AJ115)</f>
        <v>0</v>
      </c>
      <c r="AJ114" s="205" t="str">
        <f>IF('Indicator Date hidden'!AK115="x","x",$AJ$2-'Indicator Date hidden'!AK115)</f>
        <v>x</v>
      </c>
      <c r="AK114" s="205">
        <f>IF('Indicator Date hidden'!AL115="x","x",$AK$2-'Indicator Date hidden'!AL115)</f>
        <v>1</v>
      </c>
      <c r="AL114" s="205">
        <f>IF('Indicator Date hidden'!AM115="x","x",$AL$2-'Indicator Date hidden'!AM115)</f>
        <v>0</v>
      </c>
      <c r="AM114" s="205">
        <f>IF('Indicator Date hidden'!AN115="x","x",$AM$2-'Indicator Date hidden'!AN115)</f>
        <v>0</v>
      </c>
      <c r="AN114" s="205">
        <f>IF('Indicator Date hidden'!AO115="x","x",$AN$2-'Indicator Date hidden'!AO115)</f>
        <v>0</v>
      </c>
      <c r="AO114" s="205">
        <f>IF('Indicator Date hidden'!AP115="x","x",$AO$2-'Indicator Date hidden'!AP115)</f>
        <v>1</v>
      </c>
      <c r="AP114" s="205">
        <f>IF('Indicator Date hidden'!AQ115="x","x",$AP$2-'Indicator Date hidden'!AQ115)</f>
        <v>1</v>
      </c>
      <c r="AQ114" s="205">
        <f>IF('Indicator Date hidden'!AR115="x","x",$AQ$2-'Indicator Date hidden'!AR115)</f>
        <v>6</v>
      </c>
      <c r="AR114" s="205">
        <f>IF('Indicator Date hidden'!AS115="x","x",$AR$2-'Indicator Date hidden'!AS115)</f>
        <v>0</v>
      </c>
      <c r="AS114" s="205">
        <f>IF('Indicator Date hidden'!AT115="x","x",$AS$2-'Indicator Date hidden'!AT115)</f>
        <v>0</v>
      </c>
      <c r="AT114" s="205">
        <f>IF('Indicator Date hidden'!AU115="x","x",$AT$2-'Indicator Date hidden'!AU115)</f>
        <v>0</v>
      </c>
      <c r="AU114" s="205">
        <f>IF('Indicator Date hidden'!AV115="x","x",$AU$2-'Indicator Date hidden'!AV115)</f>
        <v>1</v>
      </c>
      <c r="AV114" s="205">
        <f>IF('Indicator Date hidden'!AW115="x","x",$AV$2-'Indicator Date hidden'!AW115)</f>
        <v>0</v>
      </c>
      <c r="AW114" s="205">
        <f>IF('Indicator Date hidden'!AX115="x","x",$AW$2-'Indicator Date hidden'!AX115)</f>
        <v>0</v>
      </c>
      <c r="AX114" s="205">
        <f>IF('Indicator Date hidden'!AY115="x","x",$AX$2-'Indicator Date hidden'!AY115)</f>
        <v>0</v>
      </c>
      <c r="AY114" s="205">
        <f>IF('Indicator Date hidden'!AZ115="x","x",$AY$2-'Indicator Date hidden'!AZ115)</f>
        <v>0</v>
      </c>
      <c r="AZ114" s="205">
        <f>IF('Indicator Date hidden'!BA115="x","x",$AZ$2-'Indicator Date hidden'!BA115)</f>
        <v>0</v>
      </c>
      <c r="BA114">
        <f t="shared" si="15"/>
        <v>15</v>
      </c>
      <c r="BB114" s="21">
        <f t="shared" si="16"/>
        <v>0.30612244897959184</v>
      </c>
      <c r="BC114">
        <f t="shared" si="17"/>
        <v>8</v>
      </c>
      <c r="BD114" s="21">
        <f t="shared" si="18"/>
        <v>0.95199214609719185</v>
      </c>
      <c r="BE114" s="274">
        <f t="shared" si="19"/>
        <v>0</v>
      </c>
    </row>
    <row r="115" spans="1:57" x14ac:dyDescent="0.25">
      <c r="A115" t="s">
        <v>7138</v>
      </c>
      <c r="B115" s="205">
        <f>IF('Indicator Date hidden'!C116="x","x",$B$2-'Indicator Date hidden'!C116)</f>
        <v>0</v>
      </c>
      <c r="C115" s="205">
        <f>IF('Indicator Date hidden'!D116="x","x",$C$2-'Indicator Date hidden'!D116)</f>
        <v>0</v>
      </c>
      <c r="D115" s="205">
        <f>IF('Indicator Date hidden'!E116="x","x",$D$2-'Indicator Date hidden'!E116)</f>
        <v>0</v>
      </c>
      <c r="E115" s="205">
        <f>IF('Indicator Date hidden'!F116="x","x",$E$2-'Indicator Date hidden'!F116)</f>
        <v>0</v>
      </c>
      <c r="F115" s="205">
        <f>IF('Indicator Date hidden'!G116="x","x",$F$2-'Indicator Date hidden'!G116)</f>
        <v>0</v>
      </c>
      <c r="G115" s="205">
        <f>IF('Indicator Date hidden'!H116="x","x",$G$2-'Indicator Date hidden'!H116)</f>
        <v>0</v>
      </c>
      <c r="H115" s="205">
        <f>IF('Indicator Date hidden'!I116="x","x",$H$2-'Indicator Date hidden'!I116)</f>
        <v>0</v>
      </c>
      <c r="I115" s="205">
        <f>IF('Indicator Date hidden'!J116="x","x",$I$2-'Indicator Date hidden'!J116)</f>
        <v>0</v>
      </c>
      <c r="J115" s="205">
        <f>IF('Indicator Date hidden'!K116="x","x",$J$2-'Indicator Date hidden'!K116)</f>
        <v>0</v>
      </c>
      <c r="K115" s="205">
        <f>IF('Indicator Date hidden'!L116="x","x",$K$2-'Indicator Date hidden'!L116)</f>
        <v>0</v>
      </c>
      <c r="L115" s="205">
        <f>IF('Indicator Date hidden'!M116="x","x",$L$2-'Indicator Date hidden'!M116)</f>
        <v>0</v>
      </c>
      <c r="M115" s="205">
        <f>IF('Indicator Date hidden'!N116="x","x",$M$2-'Indicator Date hidden'!N116)</f>
        <v>0</v>
      </c>
      <c r="N115" s="205">
        <f>IF('Indicator Date hidden'!O116="x","x",$N$2-'Indicator Date hidden'!O116)</f>
        <v>0</v>
      </c>
      <c r="O115" s="205">
        <f>IF('Indicator Date hidden'!P116="x","x",$O$2-'Indicator Date hidden'!P116)</f>
        <v>0</v>
      </c>
      <c r="P115" s="205">
        <f>IF('Indicator Date hidden'!Q116="x","x",$P$2-'Indicator Date hidden'!Q116)</f>
        <v>0</v>
      </c>
      <c r="Q115" s="205">
        <f>IF('Indicator Date hidden'!R116="x","x",$Q$2-'Indicator Date hidden'!R116)</f>
        <v>4</v>
      </c>
      <c r="R115" s="205">
        <f>IF('Indicator Date hidden'!S116="x","x",$R$2-'Indicator Date hidden'!S116)</f>
        <v>0</v>
      </c>
      <c r="S115" s="205">
        <f>IF('Indicator Date hidden'!T116="x","x",$S$2-'Indicator Date hidden'!T116)</f>
        <v>0</v>
      </c>
      <c r="T115" s="205">
        <f>IF('Indicator Date hidden'!U116="x","x",$T$2-'Indicator Date hidden'!U116)</f>
        <v>0</v>
      </c>
      <c r="U115" s="205">
        <f>IF('Indicator Date hidden'!V116="x","x",$U$2-'Indicator Date hidden'!V116)</f>
        <v>0</v>
      </c>
      <c r="V115" s="205">
        <f>IF('Indicator Date hidden'!W116="x","x",$V$2-'Indicator Date hidden'!W116)</f>
        <v>0</v>
      </c>
      <c r="W115" s="205">
        <f>IF('Indicator Date hidden'!X116="x","x",$W$2-'Indicator Date hidden'!X116)</f>
        <v>1</v>
      </c>
      <c r="X115" s="205">
        <f>IF('Indicator Date hidden'!Y116="x","x",$X$2-'Indicator Date hidden'!Y116)</f>
        <v>3</v>
      </c>
      <c r="Y115" s="205">
        <f>IF('Indicator Date hidden'!Z116="x","x",$Y$2-'Indicator Date hidden'!Z116)</f>
        <v>0</v>
      </c>
      <c r="Z115" s="205">
        <f>IF('Indicator Date hidden'!AA116="x","x",$Z$2-'Indicator Date hidden'!AA116)</f>
        <v>0</v>
      </c>
      <c r="AA115" s="205">
        <f>IF('Indicator Date hidden'!AB116="x","x",$AA$2-'Indicator Date hidden'!AB116)</f>
        <v>1</v>
      </c>
      <c r="AB115" s="205">
        <f>IF('Indicator Date hidden'!AC116="x","x",$AB$2-'Indicator Date hidden'!AC116)</f>
        <v>0</v>
      </c>
      <c r="AC115" s="205">
        <f>IF('Indicator Date hidden'!AD116="x","x",$AC$2-'Indicator Date hidden'!AD116)</f>
        <v>0</v>
      </c>
      <c r="AD115" s="205" t="str">
        <f>IF('Indicator Date hidden'!AE116="x","x",$AD$2-'Indicator Date hidden'!AE116)</f>
        <v>x</v>
      </c>
      <c r="AE115" s="205">
        <f>IF('Indicator Date hidden'!AF116="x","x",$AE$2-'Indicator Date hidden'!AF116)</f>
        <v>0</v>
      </c>
      <c r="AF115" s="205">
        <f>IF('Indicator Date hidden'!AG116="x","x",$AF$2-'Indicator Date hidden'!AG116)</f>
        <v>1</v>
      </c>
      <c r="AG115" s="205">
        <f>IF('Indicator Date hidden'!AH116="x","x",$AG$2-'Indicator Date hidden'!AH116)</f>
        <v>0</v>
      </c>
      <c r="AH115" s="205">
        <f>IF('Indicator Date hidden'!AI116="x","x",$AH$2-'Indicator Date hidden'!AI116)</f>
        <v>0</v>
      </c>
      <c r="AI115" s="205">
        <f>IF('Indicator Date hidden'!AJ116="x","x",$AI$2-'Indicator Date hidden'!AJ116)</f>
        <v>0</v>
      </c>
      <c r="AJ115" s="205" t="str">
        <f>IF('Indicator Date hidden'!AK116="x","x",$AJ$2-'Indicator Date hidden'!AK116)</f>
        <v>x</v>
      </c>
      <c r="AK115" s="205">
        <f>IF('Indicator Date hidden'!AL116="x","x",$AK$2-'Indicator Date hidden'!AL116)</f>
        <v>1</v>
      </c>
      <c r="AL115" s="205">
        <f>IF('Indicator Date hidden'!AM116="x","x",$AL$2-'Indicator Date hidden'!AM116)</f>
        <v>0</v>
      </c>
      <c r="AM115" s="205">
        <f>IF('Indicator Date hidden'!AN116="x","x",$AM$2-'Indicator Date hidden'!AN116)</f>
        <v>0</v>
      </c>
      <c r="AN115" s="205">
        <f>IF('Indicator Date hidden'!AO116="x","x",$AN$2-'Indicator Date hidden'!AO116)</f>
        <v>0</v>
      </c>
      <c r="AO115" s="205" t="str">
        <f>IF('Indicator Date hidden'!AP116="x","x",$AO$2-'Indicator Date hidden'!AP116)</f>
        <v>x</v>
      </c>
      <c r="AP115" s="205">
        <f>IF('Indicator Date hidden'!AQ116="x","x",$AP$2-'Indicator Date hidden'!AQ116)</f>
        <v>2</v>
      </c>
      <c r="AQ115" s="205">
        <f>IF('Indicator Date hidden'!AR116="x","x",$AQ$2-'Indicator Date hidden'!AR116)</f>
        <v>0</v>
      </c>
      <c r="AR115" s="205">
        <f>IF('Indicator Date hidden'!AS116="x","x",$AR$2-'Indicator Date hidden'!AS116)</f>
        <v>0</v>
      </c>
      <c r="AS115" s="205">
        <f>IF('Indicator Date hidden'!AT116="x","x",$AS$2-'Indicator Date hidden'!AT116)</f>
        <v>0</v>
      </c>
      <c r="AT115" s="205">
        <f>IF('Indicator Date hidden'!AU116="x","x",$AT$2-'Indicator Date hidden'!AU116)</f>
        <v>0</v>
      </c>
      <c r="AU115" s="205">
        <f>IF('Indicator Date hidden'!AV116="x","x",$AU$2-'Indicator Date hidden'!AV116)</f>
        <v>4</v>
      </c>
      <c r="AV115" s="205">
        <f>IF('Indicator Date hidden'!AW116="x","x",$AV$2-'Indicator Date hidden'!AW116)</f>
        <v>0</v>
      </c>
      <c r="AW115" s="205">
        <f>IF('Indicator Date hidden'!AX116="x","x",$AW$2-'Indicator Date hidden'!AX116)</f>
        <v>0</v>
      </c>
      <c r="AX115" s="205">
        <f>IF('Indicator Date hidden'!AY116="x","x",$AX$2-'Indicator Date hidden'!AY116)</f>
        <v>0</v>
      </c>
      <c r="AY115" s="205">
        <f>IF('Indicator Date hidden'!AZ116="x","x",$AY$2-'Indicator Date hidden'!AZ116)</f>
        <v>0</v>
      </c>
      <c r="AZ115" s="205">
        <f>IF('Indicator Date hidden'!BA116="x","x",$AZ$2-'Indicator Date hidden'!BA116)</f>
        <v>0</v>
      </c>
      <c r="BA115">
        <f t="shared" si="15"/>
        <v>17</v>
      </c>
      <c r="BB115" s="21">
        <f t="shared" si="16"/>
        <v>0.35416666666666669</v>
      </c>
      <c r="BC115">
        <f t="shared" si="17"/>
        <v>8</v>
      </c>
      <c r="BD115" s="21">
        <f t="shared" si="18"/>
        <v>0.94625541243131372</v>
      </c>
      <c r="BE115" s="274">
        <f t="shared" si="19"/>
        <v>0</v>
      </c>
    </row>
    <row r="116" spans="1:57" x14ac:dyDescent="0.25">
      <c r="A116" t="s">
        <v>7136</v>
      </c>
      <c r="B116" s="205">
        <f>IF('Indicator Date hidden'!C117="x","x",$B$2-'Indicator Date hidden'!C117)</f>
        <v>0</v>
      </c>
      <c r="C116" s="205">
        <f>IF('Indicator Date hidden'!D117="x","x",$C$2-'Indicator Date hidden'!D117)</f>
        <v>0</v>
      </c>
      <c r="D116" s="205">
        <f>IF('Indicator Date hidden'!E117="x","x",$D$2-'Indicator Date hidden'!E117)</f>
        <v>0</v>
      </c>
      <c r="E116" s="205">
        <f>IF('Indicator Date hidden'!F117="x","x",$E$2-'Indicator Date hidden'!F117)</f>
        <v>0</v>
      </c>
      <c r="F116" s="205">
        <f>IF('Indicator Date hidden'!G117="x","x",$F$2-'Indicator Date hidden'!G117)</f>
        <v>0</v>
      </c>
      <c r="G116" s="205">
        <f>IF('Indicator Date hidden'!H117="x","x",$G$2-'Indicator Date hidden'!H117)</f>
        <v>0</v>
      </c>
      <c r="H116" s="205">
        <f>IF('Indicator Date hidden'!I117="x","x",$H$2-'Indicator Date hidden'!I117)</f>
        <v>0</v>
      </c>
      <c r="I116" s="205">
        <f>IF('Indicator Date hidden'!J117="x","x",$I$2-'Indicator Date hidden'!J117)</f>
        <v>0</v>
      </c>
      <c r="J116" s="205">
        <f>IF('Indicator Date hidden'!K117="x","x",$J$2-'Indicator Date hidden'!K117)</f>
        <v>0</v>
      </c>
      <c r="K116" s="205">
        <f>IF('Indicator Date hidden'!L117="x","x",$K$2-'Indicator Date hidden'!L117)</f>
        <v>0</v>
      </c>
      <c r="L116" s="205">
        <f>IF('Indicator Date hidden'!M117="x","x",$L$2-'Indicator Date hidden'!M117)</f>
        <v>0</v>
      </c>
      <c r="M116" s="205">
        <f>IF('Indicator Date hidden'!N117="x","x",$M$2-'Indicator Date hidden'!N117)</f>
        <v>0</v>
      </c>
      <c r="N116" s="205">
        <f>IF('Indicator Date hidden'!O117="x","x",$N$2-'Indicator Date hidden'!O117)</f>
        <v>0</v>
      </c>
      <c r="O116" s="205">
        <f>IF('Indicator Date hidden'!P117="x","x",$O$2-'Indicator Date hidden'!P117)</f>
        <v>0</v>
      </c>
      <c r="P116" s="205">
        <f>IF('Indicator Date hidden'!Q117="x","x",$P$2-'Indicator Date hidden'!Q117)</f>
        <v>0</v>
      </c>
      <c r="Q116" s="205">
        <f>IF('Indicator Date hidden'!R117="x","x",$Q$2-'Indicator Date hidden'!R117)</f>
        <v>1</v>
      </c>
      <c r="R116" s="205">
        <f>IF('Indicator Date hidden'!S117="x","x",$R$2-'Indicator Date hidden'!S117)</f>
        <v>0</v>
      </c>
      <c r="S116" s="205">
        <f>IF('Indicator Date hidden'!T117="x","x",$S$2-'Indicator Date hidden'!T117)</f>
        <v>0</v>
      </c>
      <c r="T116" s="205">
        <f>IF('Indicator Date hidden'!U117="x","x",$T$2-'Indicator Date hidden'!U117)</f>
        <v>0</v>
      </c>
      <c r="U116" s="205">
        <f>IF('Indicator Date hidden'!V117="x","x",$U$2-'Indicator Date hidden'!V117)</f>
        <v>0</v>
      </c>
      <c r="V116" s="205">
        <f>IF('Indicator Date hidden'!W117="x","x",$V$2-'Indicator Date hidden'!W117)</f>
        <v>0</v>
      </c>
      <c r="W116" s="205">
        <f>IF('Indicator Date hidden'!X117="x","x",$W$2-'Indicator Date hidden'!X117)</f>
        <v>1</v>
      </c>
      <c r="X116" s="205">
        <f>IF('Indicator Date hidden'!Y117="x","x",$X$2-'Indicator Date hidden'!Y117)</f>
        <v>1</v>
      </c>
      <c r="Y116" s="205">
        <f>IF('Indicator Date hidden'!Z117="x","x",$Y$2-'Indicator Date hidden'!Z117)</f>
        <v>0</v>
      </c>
      <c r="Z116" s="205">
        <f>IF('Indicator Date hidden'!AA117="x","x",$Z$2-'Indicator Date hidden'!AA117)</f>
        <v>0</v>
      </c>
      <c r="AA116" s="205" t="str">
        <f>IF('Indicator Date hidden'!AB117="x","x",$AA$2-'Indicator Date hidden'!AB117)</f>
        <v>x</v>
      </c>
      <c r="AB116" s="205">
        <f>IF('Indicator Date hidden'!AC117="x","x",$AB$2-'Indicator Date hidden'!AC117)</f>
        <v>0</v>
      </c>
      <c r="AC116" s="205">
        <f>IF('Indicator Date hidden'!AD117="x","x",$AC$2-'Indicator Date hidden'!AD117)</f>
        <v>0</v>
      </c>
      <c r="AD116" s="205" t="str">
        <f>IF('Indicator Date hidden'!AE117="x","x",$AD$2-'Indicator Date hidden'!AE117)</f>
        <v>x</v>
      </c>
      <c r="AE116" s="205">
        <f>IF('Indicator Date hidden'!AF117="x","x",$AE$2-'Indicator Date hidden'!AF117)</f>
        <v>0</v>
      </c>
      <c r="AF116" s="205">
        <f>IF('Indicator Date hidden'!AG117="x","x",$AF$2-'Indicator Date hidden'!AG117)</f>
        <v>0</v>
      </c>
      <c r="AG116" s="205">
        <f>IF('Indicator Date hidden'!AH117="x","x",$AG$2-'Indicator Date hidden'!AH117)</f>
        <v>0</v>
      </c>
      <c r="AH116" s="205">
        <f>IF('Indicator Date hidden'!AI117="x","x",$AH$2-'Indicator Date hidden'!AI117)</f>
        <v>0</v>
      </c>
      <c r="AI116" s="205">
        <f>IF('Indicator Date hidden'!AJ117="x","x",$AI$2-'Indicator Date hidden'!AJ117)</f>
        <v>0</v>
      </c>
      <c r="AJ116" s="205" t="str">
        <f>IF('Indicator Date hidden'!AK117="x","x",$AJ$2-'Indicator Date hidden'!AK117)</f>
        <v>x</v>
      </c>
      <c r="AK116" s="205">
        <f>IF('Indicator Date hidden'!AL117="x","x",$AK$2-'Indicator Date hidden'!AL117)</f>
        <v>1</v>
      </c>
      <c r="AL116" s="205">
        <f>IF('Indicator Date hidden'!AM117="x","x",$AL$2-'Indicator Date hidden'!AM117)</f>
        <v>0</v>
      </c>
      <c r="AM116" s="205">
        <f>IF('Indicator Date hidden'!AN117="x","x",$AM$2-'Indicator Date hidden'!AN117)</f>
        <v>0</v>
      </c>
      <c r="AN116" s="205">
        <f>IF('Indicator Date hidden'!AO117="x","x",$AN$2-'Indicator Date hidden'!AO117)</f>
        <v>0</v>
      </c>
      <c r="AO116" s="205" t="str">
        <f>IF('Indicator Date hidden'!AP117="x","x",$AO$2-'Indicator Date hidden'!AP117)</f>
        <v>x</v>
      </c>
      <c r="AP116" s="205" t="str">
        <f>IF('Indicator Date hidden'!AQ117="x","x",$AP$2-'Indicator Date hidden'!AQ117)</f>
        <v>x</v>
      </c>
      <c r="AQ116" s="205">
        <f>IF('Indicator Date hidden'!AR117="x","x",$AQ$2-'Indicator Date hidden'!AR117)</f>
        <v>8</v>
      </c>
      <c r="AR116" s="205">
        <f>IF('Indicator Date hidden'!AS117="x","x",$AR$2-'Indicator Date hidden'!AS117)</f>
        <v>0</v>
      </c>
      <c r="AS116" s="205">
        <f>IF('Indicator Date hidden'!AT117="x","x",$AS$2-'Indicator Date hidden'!AT117)</f>
        <v>0</v>
      </c>
      <c r="AT116" s="205">
        <f>IF('Indicator Date hidden'!AU117="x","x",$AT$2-'Indicator Date hidden'!AU117)</f>
        <v>0</v>
      </c>
      <c r="AU116" s="205">
        <f>IF('Indicator Date hidden'!AV117="x","x",$AU$2-'Indicator Date hidden'!AV117)</f>
        <v>3</v>
      </c>
      <c r="AV116" s="205">
        <f>IF('Indicator Date hidden'!AW117="x","x",$AV$2-'Indicator Date hidden'!AW117)</f>
        <v>0</v>
      </c>
      <c r="AW116" s="205">
        <f>IF('Indicator Date hidden'!AX117="x","x",$AW$2-'Indicator Date hidden'!AX117)</f>
        <v>0</v>
      </c>
      <c r="AX116" s="205">
        <f>IF('Indicator Date hidden'!AY117="x","x",$AX$2-'Indicator Date hidden'!AY117)</f>
        <v>0</v>
      </c>
      <c r="AY116" s="205">
        <f>IF('Indicator Date hidden'!AZ117="x","x",$AY$2-'Indicator Date hidden'!AZ117)</f>
        <v>0</v>
      </c>
      <c r="AZ116" s="205">
        <f>IF('Indicator Date hidden'!BA117="x","x",$AZ$2-'Indicator Date hidden'!BA117)</f>
        <v>0</v>
      </c>
      <c r="BA116">
        <f t="shared" si="15"/>
        <v>15</v>
      </c>
      <c r="BB116" s="21">
        <f t="shared" si="16"/>
        <v>0.32608695652173914</v>
      </c>
      <c r="BC116">
        <f t="shared" si="17"/>
        <v>6</v>
      </c>
      <c r="BD116" s="21">
        <f t="shared" si="18"/>
        <v>1.2520304869549503</v>
      </c>
      <c r="BE116" s="274">
        <f t="shared" si="19"/>
        <v>0</v>
      </c>
    </row>
    <row r="117" spans="1:57" x14ac:dyDescent="0.25">
      <c r="A117" t="s">
        <v>7120</v>
      </c>
      <c r="B117" s="205">
        <f>IF('Indicator Date hidden'!C118="x","x",$B$2-'Indicator Date hidden'!C118)</f>
        <v>0</v>
      </c>
      <c r="C117" s="205">
        <f>IF('Indicator Date hidden'!D118="x","x",$C$2-'Indicator Date hidden'!D118)</f>
        <v>0</v>
      </c>
      <c r="D117" s="205">
        <f>IF('Indicator Date hidden'!E118="x","x",$D$2-'Indicator Date hidden'!E118)</f>
        <v>0</v>
      </c>
      <c r="E117" s="205">
        <f>IF('Indicator Date hidden'!F118="x","x",$E$2-'Indicator Date hidden'!F118)</f>
        <v>0</v>
      </c>
      <c r="F117" s="205">
        <f>IF('Indicator Date hidden'!G118="x","x",$F$2-'Indicator Date hidden'!G118)</f>
        <v>0</v>
      </c>
      <c r="G117" s="205">
        <f>IF('Indicator Date hidden'!H118="x","x",$G$2-'Indicator Date hidden'!H118)</f>
        <v>0</v>
      </c>
      <c r="H117" s="205">
        <f>IF('Indicator Date hidden'!I118="x","x",$H$2-'Indicator Date hidden'!I118)</f>
        <v>0</v>
      </c>
      <c r="I117" s="205">
        <f>IF('Indicator Date hidden'!J118="x","x",$I$2-'Indicator Date hidden'!J118)</f>
        <v>0</v>
      </c>
      <c r="J117" s="205">
        <f>IF('Indicator Date hidden'!K118="x","x",$J$2-'Indicator Date hidden'!K118)</f>
        <v>0</v>
      </c>
      <c r="K117" s="205">
        <f>IF('Indicator Date hidden'!L118="x","x",$K$2-'Indicator Date hidden'!L118)</f>
        <v>0</v>
      </c>
      <c r="L117" s="205">
        <f>IF('Indicator Date hidden'!M118="x","x",$L$2-'Indicator Date hidden'!M118)</f>
        <v>0</v>
      </c>
      <c r="M117" s="205">
        <f>IF('Indicator Date hidden'!N118="x","x",$M$2-'Indicator Date hidden'!N118)</f>
        <v>0</v>
      </c>
      <c r="N117" s="205">
        <f>IF('Indicator Date hidden'!O118="x","x",$N$2-'Indicator Date hidden'!O118)</f>
        <v>0</v>
      </c>
      <c r="O117" s="205">
        <f>IF('Indicator Date hidden'!P118="x","x",$O$2-'Indicator Date hidden'!P118)</f>
        <v>0</v>
      </c>
      <c r="P117" s="205">
        <f>IF('Indicator Date hidden'!Q118="x","x",$P$2-'Indicator Date hidden'!Q118)</f>
        <v>0</v>
      </c>
      <c r="Q117" s="205">
        <f>IF('Indicator Date hidden'!R118="x","x",$Q$2-'Indicator Date hidden'!R118)</f>
        <v>3</v>
      </c>
      <c r="R117" s="205">
        <f>IF('Indicator Date hidden'!S118="x","x",$R$2-'Indicator Date hidden'!S118)</f>
        <v>0</v>
      </c>
      <c r="S117" s="205">
        <f>IF('Indicator Date hidden'!T118="x","x",$S$2-'Indicator Date hidden'!T118)</f>
        <v>0</v>
      </c>
      <c r="T117" s="205">
        <f>IF('Indicator Date hidden'!U118="x","x",$T$2-'Indicator Date hidden'!U118)</f>
        <v>0</v>
      </c>
      <c r="U117" s="205">
        <f>IF('Indicator Date hidden'!V118="x","x",$U$2-'Indicator Date hidden'!V118)</f>
        <v>0</v>
      </c>
      <c r="V117" s="205">
        <f>IF('Indicator Date hidden'!W118="x","x",$V$2-'Indicator Date hidden'!W118)</f>
        <v>0</v>
      </c>
      <c r="W117" s="205">
        <f>IF('Indicator Date hidden'!X118="x","x",$W$2-'Indicator Date hidden'!X118)</f>
        <v>3</v>
      </c>
      <c r="X117" s="205">
        <f>IF('Indicator Date hidden'!Y118="x","x",$X$2-'Indicator Date hidden'!Y118)</f>
        <v>4</v>
      </c>
      <c r="Y117" s="205">
        <f>IF('Indicator Date hidden'!Z118="x","x",$Y$2-'Indicator Date hidden'!Z118)</f>
        <v>0</v>
      </c>
      <c r="Z117" s="205">
        <f>IF('Indicator Date hidden'!AA118="x","x",$Z$2-'Indicator Date hidden'!AA118)</f>
        <v>0</v>
      </c>
      <c r="AA117" s="205">
        <f>IF('Indicator Date hidden'!AB118="x","x",$AA$2-'Indicator Date hidden'!AB118)</f>
        <v>0</v>
      </c>
      <c r="AB117" s="205">
        <f>IF('Indicator Date hidden'!AC118="x","x",$AB$2-'Indicator Date hidden'!AC118)</f>
        <v>0</v>
      </c>
      <c r="AC117" s="205">
        <f>IF('Indicator Date hidden'!AD118="x","x",$AC$2-'Indicator Date hidden'!AD118)</f>
        <v>0</v>
      </c>
      <c r="AD117" s="205" t="str">
        <f>IF('Indicator Date hidden'!AE118="x","x",$AD$2-'Indicator Date hidden'!AE118)</f>
        <v>x</v>
      </c>
      <c r="AE117" s="205">
        <f>IF('Indicator Date hidden'!AF118="x","x",$AE$2-'Indicator Date hidden'!AF118)</f>
        <v>0</v>
      </c>
      <c r="AF117" s="205">
        <f>IF('Indicator Date hidden'!AG118="x","x",$AF$2-'Indicator Date hidden'!AG118)</f>
        <v>6</v>
      </c>
      <c r="AG117" s="205">
        <f>IF('Indicator Date hidden'!AH118="x","x",$AG$2-'Indicator Date hidden'!AH118)</f>
        <v>0</v>
      </c>
      <c r="AH117" s="205">
        <f>IF('Indicator Date hidden'!AI118="x","x",$AH$2-'Indicator Date hidden'!AI118)</f>
        <v>0</v>
      </c>
      <c r="AI117" s="205">
        <f>IF('Indicator Date hidden'!AJ118="x","x",$AI$2-'Indicator Date hidden'!AJ118)</f>
        <v>0</v>
      </c>
      <c r="AJ117" s="205" t="str">
        <f>IF('Indicator Date hidden'!AK118="x","x",$AJ$2-'Indicator Date hidden'!AK118)</f>
        <v>x</v>
      </c>
      <c r="AK117" s="205">
        <f>IF('Indicator Date hidden'!AL118="x","x",$AK$2-'Indicator Date hidden'!AL118)</f>
        <v>1</v>
      </c>
      <c r="AL117" s="205">
        <f>IF('Indicator Date hidden'!AM118="x","x",$AL$2-'Indicator Date hidden'!AM118)</f>
        <v>0</v>
      </c>
      <c r="AM117" s="205">
        <f>IF('Indicator Date hidden'!AN118="x","x",$AM$2-'Indicator Date hidden'!AN118)</f>
        <v>0</v>
      </c>
      <c r="AN117" s="205">
        <f>IF('Indicator Date hidden'!AO118="x","x",$AN$2-'Indicator Date hidden'!AO118)</f>
        <v>0</v>
      </c>
      <c r="AO117" s="205">
        <f>IF('Indicator Date hidden'!AP118="x","x",$AO$2-'Indicator Date hidden'!AP118)</f>
        <v>0</v>
      </c>
      <c r="AP117" s="205">
        <f>IF('Indicator Date hidden'!AQ118="x","x",$AP$2-'Indicator Date hidden'!AQ118)</f>
        <v>0</v>
      </c>
      <c r="AQ117" s="205">
        <f>IF('Indicator Date hidden'!AR118="x","x",$AQ$2-'Indicator Date hidden'!AR118)</f>
        <v>4</v>
      </c>
      <c r="AR117" s="205">
        <f>IF('Indicator Date hidden'!AS118="x","x",$AR$2-'Indicator Date hidden'!AS118)</f>
        <v>0</v>
      </c>
      <c r="AS117" s="205">
        <f>IF('Indicator Date hidden'!AT118="x","x",$AS$2-'Indicator Date hidden'!AT118)</f>
        <v>0</v>
      </c>
      <c r="AT117" s="205">
        <f>IF('Indicator Date hidden'!AU118="x","x",$AT$2-'Indicator Date hidden'!AU118)</f>
        <v>0</v>
      </c>
      <c r="AU117" s="205">
        <f>IF('Indicator Date hidden'!AV118="x","x",$AU$2-'Indicator Date hidden'!AV118)</f>
        <v>3</v>
      </c>
      <c r="AV117" s="205">
        <f>IF('Indicator Date hidden'!AW118="x","x",$AV$2-'Indicator Date hidden'!AW118)</f>
        <v>0</v>
      </c>
      <c r="AW117" s="205">
        <f>IF('Indicator Date hidden'!AX118="x","x",$AW$2-'Indicator Date hidden'!AX118)</f>
        <v>0</v>
      </c>
      <c r="AX117" s="205">
        <f>IF('Indicator Date hidden'!AY118="x","x",$AX$2-'Indicator Date hidden'!AY118)</f>
        <v>0</v>
      </c>
      <c r="AY117" s="205">
        <f>IF('Indicator Date hidden'!AZ118="x","x",$AY$2-'Indicator Date hidden'!AZ118)</f>
        <v>0</v>
      </c>
      <c r="AZ117" s="205">
        <f>IF('Indicator Date hidden'!BA118="x","x",$AZ$2-'Indicator Date hidden'!BA118)</f>
        <v>0</v>
      </c>
      <c r="BA117">
        <f t="shared" si="15"/>
        <v>24</v>
      </c>
      <c r="BB117" s="21">
        <f t="shared" si="16"/>
        <v>0.48979591836734693</v>
      </c>
      <c r="BC117">
        <f t="shared" si="17"/>
        <v>7</v>
      </c>
      <c r="BD117" s="21">
        <f t="shared" si="18"/>
        <v>1.3112145636088988</v>
      </c>
      <c r="BE117" s="274">
        <f t="shared" si="19"/>
        <v>0</v>
      </c>
    </row>
    <row r="118" spans="1:57" x14ac:dyDescent="0.25">
      <c r="A118" t="s">
        <v>7139</v>
      </c>
      <c r="B118" s="205">
        <f>IF('Indicator Date hidden'!C119="x","x",$B$2-'Indicator Date hidden'!C119)</f>
        <v>0</v>
      </c>
      <c r="C118" s="205">
        <f>IF('Indicator Date hidden'!D119="x","x",$C$2-'Indicator Date hidden'!D119)</f>
        <v>0</v>
      </c>
      <c r="D118" s="205">
        <f>IF('Indicator Date hidden'!E119="x","x",$D$2-'Indicator Date hidden'!E119)</f>
        <v>0</v>
      </c>
      <c r="E118" s="205">
        <f>IF('Indicator Date hidden'!F119="x","x",$E$2-'Indicator Date hidden'!F119)</f>
        <v>0</v>
      </c>
      <c r="F118" s="205">
        <f>IF('Indicator Date hidden'!G119="x","x",$F$2-'Indicator Date hidden'!G119)</f>
        <v>0</v>
      </c>
      <c r="G118" s="205">
        <f>IF('Indicator Date hidden'!H119="x","x",$G$2-'Indicator Date hidden'!H119)</f>
        <v>0</v>
      </c>
      <c r="H118" s="205">
        <f>IF('Indicator Date hidden'!I119="x","x",$H$2-'Indicator Date hidden'!I119)</f>
        <v>0</v>
      </c>
      <c r="I118" s="205">
        <f>IF('Indicator Date hidden'!J119="x","x",$I$2-'Indicator Date hidden'!J119)</f>
        <v>0</v>
      </c>
      <c r="J118" s="205">
        <f>IF('Indicator Date hidden'!K119="x","x",$J$2-'Indicator Date hidden'!K119)</f>
        <v>0</v>
      </c>
      <c r="K118" s="205">
        <f>IF('Indicator Date hidden'!L119="x","x",$K$2-'Indicator Date hidden'!L119)</f>
        <v>0</v>
      </c>
      <c r="L118" s="205">
        <f>IF('Indicator Date hidden'!M119="x","x",$L$2-'Indicator Date hidden'!M119)</f>
        <v>0</v>
      </c>
      <c r="M118" s="205">
        <f>IF('Indicator Date hidden'!N119="x","x",$M$2-'Indicator Date hidden'!N119)</f>
        <v>0</v>
      </c>
      <c r="N118" s="205">
        <f>IF('Indicator Date hidden'!O119="x","x",$N$2-'Indicator Date hidden'!O119)</f>
        <v>0</v>
      </c>
      <c r="O118" s="205">
        <f>IF('Indicator Date hidden'!P119="x","x",$O$2-'Indicator Date hidden'!P119)</f>
        <v>0</v>
      </c>
      <c r="P118" s="205">
        <f>IF('Indicator Date hidden'!Q119="x","x",$P$2-'Indicator Date hidden'!Q119)</f>
        <v>0</v>
      </c>
      <c r="Q118" s="205">
        <f>IF('Indicator Date hidden'!R119="x","x",$Q$2-'Indicator Date hidden'!R119)</f>
        <v>3</v>
      </c>
      <c r="R118" s="205">
        <f>IF('Indicator Date hidden'!S119="x","x",$R$2-'Indicator Date hidden'!S119)</f>
        <v>0</v>
      </c>
      <c r="S118" s="205">
        <f>IF('Indicator Date hidden'!T119="x","x",$S$2-'Indicator Date hidden'!T119)</f>
        <v>0</v>
      </c>
      <c r="T118" s="205">
        <f>IF('Indicator Date hidden'!U119="x","x",$T$2-'Indicator Date hidden'!U119)</f>
        <v>0</v>
      </c>
      <c r="U118" s="205">
        <f>IF('Indicator Date hidden'!V119="x","x",$U$2-'Indicator Date hidden'!V119)</f>
        <v>0</v>
      </c>
      <c r="V118" s="205">
        <f>IF('Indicator Date hidden'!W119="x","x",$V$2-'Indicator Date hidden'!W119)</f>
        <v>0</v>
      </c>
      <c r="W118" s="205">
        <f>IF('Indicator Date hidden'!X119="x","x",$W$2-'Indicator Date hidden'!X119)</f>
        <v>3</v>
      </c>
      <c r="X118" s="205">
        <f>IF('Indicator Date hidden'!Y119="x","x",$X$2-'Indicator Date hidden'!Y119)</f>
        <v>2</v>
      </c>
      <c r="Y118" s="205">
        <f>IF('Indicator Date hidden'!Z119="x","x",$Y$2-'Indicator Date hidden'!Z119)</f>
        <v>0</v>
      </c>
      <c r="Z118" s="205">
        <f>IF('Indicator Date hidden'!AA119="x","x",$Z$2-'Indicator Date hidden'!AA119)</f>
        <v>0</v>
      </c>
      <c r="AA118" s="205">
        <f>IF('Indicator Date hidden'!AB119="x","x",$AA$2-'Indicator Date hidden'!AB119)</f>
        <v>0</v>
      </c>
      <c r="AB118" s="205">
        <f>IF('Indicator Date hidden'!AC119="x","x",$AB$2-'Indicator Date hidden'!AC119)</f>
        <v>0</v>
      </c>
      <c r="AC118" s="205">
        <f>IF('Indicator Date hidden'!AD119="x","x",$AC$2-'Indicator Date hidden'!AD119)</f>
        <v>0</v>
      </c>
      <c r="AD118" s="205">
        <f>IF('Indicator Date hidden'!AE119="x","x",$AD$2-'Indicator Date hidden'!AE119)</f>
        <v>0</v>
      </c>
      <c r="AE118" s="205">
        <f>IF('Indicator Date hidden'!AF119="x","x",$AE$2-'Indicator Date hidden'!AF119)</f>
        <v>0</v>
      </c>
      <c r="AF118" s="205">
        <f>IF('Indicator Date hidden'!AG119="x","x",$AF$2-'Indicator Date hidden'!AG119)</f>
        <v>4</v>
      </c>
      <c r="AG118" s="205">
        <f>IF('Indicator Date hidden'!AH119="x","x",$AG$2-'Indicator Date hidden'!AH119)</f>
        <v>0</v>
      </c>
      <c r="AH118" s="205">
        <f>IF('Indicator Date hidden'!AI119="x","x",$AH$2-'Indicator Date hidden'!AI119)</f>
        <v>0</v>
      </c>
      <c r="AI118" s="205">
        <f>IF('Indicator Date hidden'!AJ119="x","x",$AI$2-'Indicator Date hidden'!AJ119)</f>
        <v>0</v>
      </c>
      <c r="AJ118" s="205" t="str">
        <f>IF('Indicator Date hidden'!AK119="x","x",$AJ$2-'Indicator Date hidden'!AK119)</f>
        <v>x</v>
      </c>
      <c r="AK118" s="205">
        <f>IF('Indicator Date hidden'!AL119="x","x",$AK$2-'Indicator Date hidden'!AL119)</f>
        <v>1</v>
      </c>
      <c r="AL118" s="205">
        <f>IF('Indicator Date hidden'!AM119="x","x",$AL$2-'Indicator Date hidden'!AM119)</f>
        <v>0</v>
      </c>
      <c r="AM118" s="205">
        <f>IF('Indicator Date hidden'!AN119="x","x",$AM$2-'Indicator Date hidden'!AN119)</f>
        <v>0</v>
      </c>
      <c r="AN118" s="205">
        <f>IF('Indicator Date hidden'!AO119="x","x",$AN$2-'Indicator Date hidden'!AO119)</f>
        <v>0</v>
      </c>
      <c r="AO118" s="205">
        <f>IF('Indicator Date hidden'!AP119="x","x",$AO$2-'Indicator Date hidden'!AP119)</f>
        <v>2</v>
      </c>
      <c r="AP118" s="205">
        <f>IF('Indicator Date hidden'!AQ119="x","x",$AP$2-'Indicator Date hidden'!AQ119)</f>
        <v>2</v>
      </c>
      <c r="AQ118" s="205">
        <f>IF('Indicator Date hidden'!AR119="x","x",$AQ$2-'Indicator Date hidden'!AR119)</f>
        <v>0</v>
      </c>
      <c r="AR118" s="205">
        <f>IF('Indicator Date hidden'!AS119="x","x",$AR$2-'Indicator Date hidden'!AS119)</f>
        <v>0</v>
      </c>
      <c r="AS118" s="205">
        <f>IF('Indicator Date hidden'!AT119="x","x",$AS$2-'Indicator Date hidden'!AT119)</f>
        <v>0</v>
      </c>
      <c r="AT118" s="205">
        <f>IF('Indicator Date hidden'!AU119="x","x",$AT$2-'Indicator Date hidden'!AU119)</f>
        <v>0</v>
      </c>
      <c r="AU118" s="205">
        <f>IF('Indicator Date hidden'!AV119="x","x",$AU$2-'Indicator Date hidden'!AV119)</f>
        <v>5</v>
      </c>
      <c r="AV118" s="205">
        <f>IF('Indicator Date hidden'!AW119="x","x",$AV$2-'Indicator Date hidden'!AW119)</f>
        <v>0</v>
      </c>
      <c r="AW118" s="205">
        <f>IF('Indicator Date hidden'!AX119="x","x",$AW$2-'Indicator Date hidden'!AX119)</f>
        <v>0</v>
      </c>
      <c r="AX118" s="205">
        <f>IF('Indicator Date hidden'!AY119="x","x",$AX$2-'Indicator Date hidden'!AY119)</f>
        <v>0</v>
      </c>
      <c r="AY118" s="205">
        <f>IF('Indicator Date hidden'!AZ119="x","x",$AY$2-'Indicator Date hidden'!AZ119)</f>
        <v>0</v>
      </c>
      <c r="AZ118" s="205">
        <f>IF('Indicator Date hidden'!BA119="x","x",$AZ$2-'Indicator Date hidden'!BA119)</f>
        <v>0</v>
      </c>
      <c r="BA118">
        <f t="shared" si="15"/>
        <v>22</v>
      </c>
      <c r="BB118" s="21">
        <f t="shared" si="16"/>
        <v>0.44</v>
      </c>
      <c r="BC118">
        <f t="shared" si="17"/>
        <v>8</v>
      </c>
      <c r="BD118" s="21">
        <f t="shared" si="18"/>
        <v>1.1164228589562291</v>
      </c>
      <c r="BE118" s="274">
        <f t="shared" si="19"/>
        <v>0</v>
      </c>
    </row>
    <row r="119" spans="1:57" x14ac:dyDescent="0.25">
      <c r="A119" t="s">
        <v>7134</v>
      </c>
      <c r="B119" s="205">
        <f>IF('Indicator Date hidden'!C120="x","x",$B$2-'Indicator Date hidden'!C120)</f>
        <v>0</v>
      </c>
      <c r="C119" s="205">
        <f>IF('Indicator Date hidden'!D120="x","x",$C$2-'Indicator Date hidden'!D120)</f>
        <v>0</v>
      </c>
      <c r="D119" s="205">
        <f>IF('Indicator Date hidden'!E120="x","x",$D$2-'Indicator Date hidden'!E120)</f>
        <v>0</v>
      </c>
      <c r="E119" s="205">
        <f>IF('Indicator Date hidden'!F120="x","x",$E$2-'Indicator Date hidden'!F120)</f>
        <v>0</v>
      </c>
      <c r="F119" s="205">
        <f>IF('Indicator Date hidden'!G120="x","x",$F$2-'Indicator Date hidden'!G120)</f>
        <v>0</v>
      </c>
      <c r="G119" s="205">
        <f>IF('Indicator Date hidden'!H120="x","x",$G$2-'Indicator Date hidden'!H120)</f>
        <v>0</v>
      </c>
      <c r="H119" s="205">
        <f>IF('Indicator Date hidden'!I120="x","x",$H$2-'Indicator Date hidden'!I120)</f>
        <v>0</v>
      </c>
      <c r="I119" s="205">
        <f>IF('Indicator Date hidden'!J120="x","x",$I$2-'Indicator Date hidden'!J120)</f>
        <v>0</v>
      </c>
      <c r="J119" s="205">
        <f>IF('Indicator Date hidden'!K120="x","x",$J$2-'Indicator Date hidden'!K120)</f>
        <v>0</v>
      </c>
      <c r="K119" s="205">
        <f>IF('Indicator Date hidden'!L120="x","x",$K$2-'Indicator Date hidden'!L120)</f>
        <v>0</v>
      </c>
      <c r="L119" s="205">
        <f>IF('Indicator Date hidden'!M120="x","x",$L$2-'Indicator Date hidden'!M120)</f>
        <v>0</v>
      </c>
      <c r="M119" s="205">
        <f>IF('Indicator Date hidden'!N120="x","x",$M$2-'Indicator Date hidden'!N120)</f>
        <v>0</v>
      </c>
      <c r="N119" s="205">
        <f>IF('Indicator Date hidden'!O120="x","x",$N$2-'Indicator Date hidden'!O120)</f>
        <v>0</v>
      </c>
      <c r="O119" s="205">
        <f>IF('Indicator Date hidden'!P120="x","x",$O$2-'Indicator Date hidden'!P120)</f>
        <v>0</v>
      </c>
      <c r="P119" s="205">
        <f>IF('Indicator Date hidden'!Q120="x","x",$P$2-'Indicator Date hidden'!Q120)</f>
        <v>0</v>
      </c>
      <c r="Q119" s="205" t="str">
        <f>IF('Indicator Date hidden'!R120="x","x",$Q$2-'Indicator Date hidden'!R120)</f>
        <v>x</v>
      </c>
      <c r="R119" s="205">
        <f>IF('Indicator Date hidden'!S120="x","x",$R$2-'Indicator Date hidden'!S120)</f>
        <v>0</v>
      </c>
      <c r="S119" s="205">
        <f>IF('Indicator Date hidden'!T120="x","x",$S$2-'Indicator Date hidden'!T120)</f>
        <v>0</v>
      </c>
      <c r="T119" s="205">
        <f>IF('Indicator Date hidden'!U120="x","x",$T$2-'Indicator Date hidden'!U120)</f>
        <v>0</v>
      </c>
      <c r="U119" s="205">
        <f>IF('Indicator Date hidden'!V120="x","x",$U$2-'Indicator Date hidden'!V120)</f>
        <v>0</v>
      </c>
      <c r="V119" s="205">
        <f>IF('Indicator Date hidden'!W120="x","x",$V$2-'Indicator Date hidden'!W120)</f>
        <v>0</v>
      </c>
      <c r="W119" s="205">
        <f>IF('Indicator Date hidden'!X120="x","x",$W$2-'Indicator Date hidden'!X120)</f>
        <v>5</v>
      </c>
      <c r="X119" s="205">
        <f>IF('Indicator Date hidden'!Y120="x","x",$X$2-'Indicator Date hidden'!Y120)</f>
        <v>2</v>
      </c>
      <c r="Y119" s="205">
        <f>IF('Indicator Date hidden'!Z120="x","x",$Y$2-'Indicator Date hidden'!Z120)</f>
        <v>0</v>
      </c>
      <c r="Z119" s="205">
        <f>IF('Indicator Date hidden'!AA120="x","x",$Z$2-'Indicator Date hidden'!AA120)</f>
        <v>0</v>
      </c>
      <c r="AA119" s="205">
        <f>IF('Indicator Date hidden'!AB120="x","x",$AA$2-'Indicator Date hidden'!AB120)</f>
        <v>0</v>
      </c>
      <c r="AB119" s="205">
        <f>IF('Indicator Date hidden'!AC120="x","x",$AB$2-'Indicator Date hidden'!AC120)</f>
        <v>0</v>
      </c>
      <c r="AC119" s="205">
        <f>IF('Indicator Date hidden'!AD120="x","x",$AC$2-'Indicator Date hidden'!AD120)</f>
        <v>0</v>
      </c>
      <c r="AD119" s="205">
        <f>IF('Indicator Date hidden'!AE120="x","x",$AD$2-'Indicator Date hidden'!AE120)</f>
        <v>0</v>
      </c>
      <c r="AE119" s="205">
        <f>IF('Indicator Date hidden'!AF120="x","x",$AE$2-'Indicator Date hidden'!AF120)</f>
        <v>0</v>
      </c>
      <c r="AF119" s="205" t="str">
        <f>IF('Indicator Date hidden'!AG120="x","x",$AF$2-'Indicator Date hidden'!AG120)</f>
        <v>x</v>
      </c>
      <c r="AG119" s="205">
        <f>IF('Indicator Date hidden'!AH120="x","x",$AG$2-'Indicator Date hidden'!AH120)</f>
        <v>0</v>
      </c>
      <c r="AH119" s="205">
        <f>IF('Indicator Date hidden'!AI120="x","x",$AH$2-'Indicator Date hidden'!AI120)</f>
        <v>0</v>
      </c>
      <c r="AI119" s="205">
        <f>IF('Indicator Date hidden'!AJ120="x","x",$AI$2-'Indicator Date hidden'!AJ120)</f>
        <v>0</v>
      </c>
      <c r="AJ119" s="205">
        <f>IF('Indicator Date hidden'!AK120="x","x",$AJ$2-'Indicator Date hidden'!AK120)</f>
        <v>1</v>
      </c>
      <c r="AK119" s="205">
        <f>IF('Indicator Date hidden'!AL120="x","x",$AK$2-'Indicator Date hidden'!AL120)</f>
        <v>1</v>
      </c>
      <c r="AL119" s="205">
        <f>IF('Indicator Date hidden'!AM120="x","x",$AL$2-'Indicator Date hidden'!AM120)</f>
        <v>0</v>
      </c>
      <c r="AM119" s="205">
        <f>IF('Indicator Date hidden'!AN120="x","x",$AM$2-'Indicator Date hidden'!AN120)</f>
        <v>0</v>
      </c>
      <c r="AN119" s="205">
        <f>IF('Indicator Date hidden'!AO120="x","x",$AN$2-'Indicator Date hidden'!AO120)</f>
        <v>0</v>
      </c>
      <c r="AO119" s="205">
        <f>IF('Indicator Date hidden'!AP120="x","x",$AO$2-'Indicator Date hidden'!AP120)</f>
        <v>1</v>
      </c>
      <c r="AP119" s="205">
        <f>IF('Indicator Date hidden'!AQ120="x","x",$AP$2-'Indicator Date hidden'!AQ120)</f>
        <v>1</v>
      </c>
      <c r="AQ119" s="205">
        <f>IF('Indicator Date hidden'!AR120="x","x",$AQ$2-'Indicator Date hidden'!AR120)</f>
        <v>6</v>
      </c>
      <c r="AR119" s="205">
        <f>IF('Indicator Date hidden'!AS120="x","x",$AR$2-'Indicator Date hidden'!AS120)</f>
        <v>0</v>
      </c>
      <c r="AS119" s="205">
        <f>IF('Indicator Date hidden'!AT120="x","x",$AS$2-'Indicator Date hidden'!AT120)</f>
        <v>0</v>
      </c>
      <c r="AT119" s="205">
        <f>IF('Indicator Date hidden'!AU120="x","x",$AT$2-'Indicator Date hidden'!AU120)</f>
        <v>0</v>
      </c>
      <c r="AU119" s="205">
        <f>IF('Indicator Date hidden'!AV120="x","x",$AU$2-'Indicator Date hidden'!AV120)</f>
        <v>1</v>
      </c>
      <c r="AV119" s="205">
        <f>IF('Indicator Date hidden'!AW120="x","x",$AV$2-'Indicator Date hidden'!AW120)</f>
        <v>0</v>
      </c>
      <c r="AW119" s="205">
        <f>IF('Indicator Date hidden'!AX120="x","x",$AW$2-'Indicator Date hidden'!AX120)</f>
        <v>0</v>
      </c>
      <c r="AX119" s="205">
        <f>IF('Indicator Date hidden'!AY120="x","x",$AX$2-'Indicator Date hidden'!AY120)</f>
        <v>0</v>
      </c>
      <c r="AY119" s="205">
        <f>IF('Indicator Date hidden'!AZ120="x","x",$AY$2-'Indicator Date hidden'!AZ120)</f>
        <v>0</v>
      </c>
      <c r="AZ119" s="205">
        <f>IF('Indicator Date hidden'!BA120="x","x",$AZ$2-'Indicator Date hidden'!BA120)</f>
        <v>0</v>
      </c>
      <c r="BA119">
        <f t="shared" si="15"/>
        <v>18</v>
      </c>
      <c r="BB119" s="21">
        <f t="shared" si="16"/>
        <v>0.36734693877551022</v>
      </c>
      <c r="BC119">
        <f t="shared" si="17"/>
        <v>8</v>
      </c>
      <c r="BD119" s="21">
        <f t="shared" si="18"/>
        <v>1.1373775341300223</v>
      </c>
      <c r="BE119" s="274">
        <f t="shared" si="19"/>
        <v>0</v>
      </c>
    </row>
    <row r="120" spans="1:57" x14ac:dyDescent="0.25">
      <c r="A120" t="s">
        <v>7145</v>
      </c>
      <c r="B120" s="205">
        <f>IF('Indicator Date hidden'!C121="x","x",$B$2-'Indicator Date hidden'!C121)</f>
        <v>0</v>
      </c>
      <c r="C120" s="205">
        <f>IF('Indicator Date hidden'!D121="x","x",$C$2-'Indicator Date hidden'!D121)</f>
        <v>0</v>
      </c>
      <c r="D120" s="205">
        <f>IF('Indicator Date hidden'!E121="x","x",$D$2-'Indicator Date hidden'!E121)</f>
        <v>0</v>
      </c>
      <c r="E120" s="205">
        <f>IF('Indicator Date hidden'!F121="x","x",$E$2-'Indicator Date hidden'!F121)</f>
        <v>0</v>
      </c>
      <c r="F120" s="205">
        <f>IF('Indicator Date hidden'!G121="x","x",$F$2-'Indicator Date hidden'!G121)</f>
        <v>0</v>
      </c>
      <c r="G120" s="205">
        <f>IF('Indicator Date hidden'!H121="x","x",$G$2-'Indicator Date hidden'!H121)</f>
        <v>0</v>
      </c>
      <c r="H120" s="205">
        <f>IF('Indicator Date hidden'!I121="x","x",$H$2-'Indicator Date hidden'!I121)</f>
        <v>0</v>
      </c>
      <c r="I120" s="205">
        <f>IF('Indicator Date hidden'!J121="x","x",$I$2-'Indicator Date hidden'!J121)</f>
        <v>0</v>
      </c>
      <c r="J120" s="205">
        <f>IF('Indicator Date hidden'!K121="x","x",$J$2-'Indicator Date hidden'!K121)</f>
        <v>0</v>
      </c>
      <c r="K120" s="205">
        <f>IF('Indicator Date hidden'!L121="x","x",$K$2-'Indicator Date hidden'!L121)</f>
        <v>0</v>
      </c>
      <c r="L120" s="205">
        <f>IF('Indicator Date hidden'!M121="x","x",$L$2-'Indicator Date hidden'!M121)</f>
        <v>0</v>
      </c>
      <c r="M120" s="205">
        <f>IF('Indicator Date hidden'!N121="x","x",$M$2-'Indicator Date hidden'!N121)</f>
        <v>0</v>
      </c>
      <c r="N120" s="205">
        <f>IF('Indicator Date hidden'!O121="x","x",$N$2-'Indicator Date hidden'!O121)</f>
        <v>0</v>
      </c>
      <c r="O120" s="205">
        <f>IF('Indicator Date hidden'!P121="x","x",$O$2-'Indicator Date hidden'!P121)</f>
        <v>0</v>
      </c>
      <c r="P120" s="205">
        <f>IF('Indicator Date hidden'!Q121="x","x",$P$2-'Indicator Date hidden'!Q121)</f>
        <v>0</v>
      </c>
      <c r="Q120" s="205">
        <f>IF('Indicator Date hidden'!R121="x","x",$Q$2-'Indicator Date hidden'!R121)</f>
        <v>1</v>
      </c>
      <c r="R120" s="205">
        <f>IF('Indicator Date hidden'!S121="x","x",$R$2-'Indicator Date hidden'!S121)</f>
        <v>0</v>
      </c>
      <c r="S120" s="205">
        <f>IF('Indicator Date hidden'!T121="x","x",$S$2-'Indicator Date hidden'!T121)</f>
        <v>0</v>
      </c>
      <c r="T120" s="205">
        <f>IF('Indicator Date hidden'!U121="x","x",$T$2-'Indicator Date hidden'!U121)</f>
        <v>0</v>
      </c>
      <c r="U120" s="205">
        <f>IF('Indicator Date hidden'!V121="x","x",$U$2-'Indicator Date hidden'!V121)</f>
        <v>0</v>
      </c>
      <c r="V120" s="205">
        <f>IF('Indicator Date hidden'!W121="x","x",$V$2-'Indicator Date hidden'!W121)</f>
        <v>0</v>
      </c>
      <c r="W120" s="205">
        <f>IF('Indicator Date hidden'!X121="x","x",$W$2-'Indicator Date hidden'!X121)</f>
        <v>1</v>
      </c>
      <c r="X120" s="205">
        <f>IF('Indicator Date hidden'!Y121="x","x",$X$2-'Indicator Date hidden'!Y121)</f>
        <v>4</v>
      </c>
      <c r="Y120" s="205">
        <f>IF('Indicator Date hidden'!Z121="x","x",$Y$2-'Indicator Date hidden'!Z121)</f>
        <v>0</v>
      </c>
      <c r="Z120" s="205">
        <f>IF('Indicator Date hidden'!AA121="x","x",$Z$2-'Indicator Date hidden'!AA121)</f>
        <v>0</v>
      </c>
      <c r="AA120" s="205">
        <f>IF('Indicator Date hidden'!AB121="x","x",$AA$2-'Indicator Date hidden'!AB121)</f>
        <v>0</v>
      </c>
      <c r="AB120" s="205">
        <f>IF('Indicator Date hidden'!AC121="x","x",$AB$2-'Indicator Date hidden'!AC121)</f>
        <v>0</v>
      </c>
      <c r="AC120" s="205">
        <f>IF('Indicator Date hidden'!AD121="x","x",$AC$2-'Indicator Date hidden'!AD121)</f>
        <v>0</v>
      </c>
      <c r="AD120" s="205">
        <f>IF('Indicator Date hidden'!AE121="x","x",$AD$2-'Indicator Date hidden'!AE121)</f>
        <v>0</v>
      </c>
      <c r="AE120" s="205">
        <f>IF('Indicator Date hidden'!AF121="x","x",$AE$2-'Indicator Date hidden'!AF121)</f>
        <v>0</v>
      </c>
      <c r="AF120" s="205">
        <f>IF('Indicator Date hidden'!AG121="x","x",$AF$2-'Indicator Date hidden'!AG121)</f>
        <v>4</v>
      </c>
      <c r="AG120" s="205">
        <f>IF('Indicator Date hidden'!AH121="x","x",$AG$2-'Indicator Date hidden'!AH121)</f>
        <v>0</v>
      </c>
      <c r="AH120" s="205">
        <f>IF('Indicator Date hidden'!AI121="x","x",$AH$2-'Indicator Date hidden'!AI121)</f>
        <v>0</v>
      </c>
      <c r="AI120" s="205">
        <f>IF('Indicator Date hidden'!AJ121="x","x",$AI$2-'Indicator Date hidden'!AJ121)</f>
        <v>0</v>
      </c>
      <c r="AJ120" s="205" t="str">
        <f>IF('Indicator Date hidden'!AK121="x","x",$AJ$2-'Indicator Date hidden'!AK121)</f>
        <v>x</v>
      </c>
      <c r="AK120" s="205">
        <f>IF('Indicator Date hidden'!AL121="x","x",$AK$2-'Indicator Date hidden'!AL121)</f>
        <v>1</v>
      </c>
      <c r="AL120" s="205">
        <f>IF('Indicator Date hidden'!AM121="x","x",$AL$2-'Indicator Date hidden'!AM121)</f>
        <v>0</v>
      </c>
      <c r="AM120" s="205">
        <f>IF('Indicator Date hidden'!AN121="x","x",$AM$2-'Indicator Date hidden'!AN121)</f>
        <v>0</v>
      </c>
      <c r="AN120" s="205">
        <f>IF('Indicator Date hidden'!AO121="x","x",$AN$2-'Indicator Date hidden'!AO121)</f>
        <v>0</v>
      </c>
      <c r="AO120" s="205">
        <f>IF('Indicator Date hidden'!AP121="x","x",$AO$2-'Indicator Date hidden'!AP121)</f>
        <v>1</v>
      </c>
      <c r="AP120" s="205">
        <f>IF('Indicator Date hidden'!AQ121="x","x",$AP$2-'Indicator Date hidden'!AQ121)</f>
        <v>1</v>
      </c>
      <c r="AQ120" s="205">
        <f>IF('Indicator Date hidden'!AR121="x","x",$AQ$2-'Indicator Date hidden'!AR121)</f>
        <v>6</v>
      </c>
      <c r="AR120" s="205">
        <f>IF('Indicator Date hidden'!AS121="x","x",$AR$2-'Indicator Date hidden'!AS121)</f>
        <v>0</v>
      </c>
      <c r="AS120" s="205">
        <f>IF('Indicator Date hidden'!AT121="x","x",$AS$2-'Indicator Date hidden'!AT121)</f>
        <v>0</v>
      </c>
      <c r="AT120" s="205">
        <f>IF('Indicator Date hidden'!AU121="x","x",$AT$2-'Indicator Date hidden'!AU121)</f>
        <v>0</v>
      </c>
      <c r="AU120" s="205">
        <f>IF('Indicator Date hidden'!AV121="x","x",$AU$2-'Indicator Date hidden'!AV121)</f>
        <v>7</v>
      </c>
      <c r="AV120" s="205">
        <f>IF('Indicator Date hidden'!AW121="x","x",$AV$2-'Indicator Date hidden'!AW121)</f>
        <v>0</v>
      </c>
      <c r="AW120" s="205">
        <f>IF('Indicator Date hidden'!AX121="x","x",$AW$2-'Indicator Date hidden'!AX121)</f>
        <v>0</v>
      </c>
      <c r="AX120" s="205">
        <f>IF('Indicator Date hidden'!AY121="x","x",$AX$2-'Indicator Date hidden'!AY121)</f>
        <v>0</v>
      </c>
      <c r="AY120" s="205">
        <f>IF('Indicator Date hidden'!AZ121="x","x",$AY$2-'Indicator Date hidden'!AZ121)</f>
        <v>0</v>
      </c>
      <c r="AZ120" s="205">
        <f>IF('Indicator Date hidden'!BA121="x","x",$AZ$2-'Indicator Date hidden'!BA121)</f>
        <v>0</v>
      </c>
      <c r="BA120">
        <f t="shared" si="15"/>
        <v>26</v>
      </c>
      <c r="BB120" s="21">
        <f t="shared" si="16"/>
        <v>0.52</v>
      </c>
      <c r="BC120">
        <f t="shared" si="17"/>
        <v>9</v>
      </c>
      <c r="BD120" s="21">
        <f t="shared" si="18"/>
        <v>1.4729562111617576</v>
      </c>
      <c r="BE120" s="274">
        <f t="shared" si="19"/>
        <v>0</v>
      </c>
    </row>
    <row r="121" spans="1:57" x14ac:dyDescent="0.25">
      <c r="A121" t="s">
        <v>7156</v>
      </c>
      <c r="B121" s="205">
        <f>IF('Indicator Date hidden'!C122="x","x",$B$2-'Indicator Date hidden'!C122)</f>
        <v>0</v>
      </c>
      <c r="C121" s="205">
        <f>IF('Indicator Date hidden'!D122="x","x",$C$2-'Indicator Date hidden'!D122)</f>
        <v>0</v>
      </c>
      <c r="D121" s="205">
        <f>IF('Indicator Date hidden'!E122="x","x",$D$2-'Indicator Date hidden'!E122)</f>
        <v>0</v>
      </c>
      <c r="E121" s="205">
        <f>IF('Indicator Date hidden'!F122="x","x",$E$2-'Indicator Date hidden'!F122)</f>
        <v>0</v>
      </c>
      <c r="F121" s="205">
        <f>IF('Indicator Date hidden'!G122="x","x",$F$2-'Indicator Date hidden'!G122)</f>
        <v>0</v>
      </c>
      <c r="G121" s="205">
        <f>IF('Indicator Date hidden'!H122="x","x",$G$2-'Indicator Date hidden'!H122)</f>
        <v>0</v>
      </c>
      <c r="H121" s="205">
        <f>IF('Indicator Date hidden'!I122="x","x",$H$2-'Indicator Date hidden'!I122)</f>
        <v>0</v>
      </c>
      <c r="I121" s="205">
        <f>IF('Indicator Date hidden'!J122="x","x",$I$2-'Indicator Date hidden'!J122)</f>
        <v>0</v>
      </c>
      <c r="J121" s="205">
        <f>IF('Indicator Date hidden'!K122="x","x",$J$2-'Indicator Date hidden'!K122)</f>
        <v>0</v>
      </c>
      <c r="K121" s="205">
        <f>IF('Indicator Date hidden'!L122="x","x",$K$2-'Indicator Date hidden'!L122)</f>
        <v>0</v>
      </c>
      <c r="L121" s="205">
        <f>IF('Indicator Date hidden'!M122="x","x",$L$2-'Indicator Date hidden'!M122)</f>
        <v>0</v>
      </c>
      <c r="M121" s="205">
        <f>IF('Indicator Date hidden'!N122="x","x",$M$2-'Indicator Date hidden'!N122)</f>
        <v>0</v>
      </c>
      <c r="N121" s="205">
        <f>IF('Indicator Date hidden'!O122="x","x",$N$2-'Indicator Date hidden'!O122)</f>
        <v>0</v>
      </c>
      <c r="O121" s="205">
        <f>IF('Indicator Date hidden'!P122="x","x",$O$2-'Indicator Date hidden'!P122)</f>
        <v>0</v>
      </c>
      <c r="P121" s="205" t="str">
        <f>IF('Indicator Date hidden'!Q122="x","x",$P$2-'Indicator Date hidden'!Q122)</f>
        <v>x</v>
      </c>
      <c r="Q121" s="205" t="str">
        <f>IF('Indicator Date hidden'!R122="x","x",$Q$2-'Indicator Date hidden'!R122)</f>
        <v>x</v>
      </c>
      <c r="R121" s="205">
        <f>IF('Indicator Date hidden'!S122="x","x",$R$2-'Indicator Date hidden'!S122)</f>
        <v>0</v>
      </c>
      <c r="S121" s="205">
        <f>IF('Indicator Date hidden'!T122="x","x",$S$2-'Indicator Date hidden'!T122)</f>
        <v>0</v>
      </c>
      <c r="T121" s="205">
        <f>IF('Indicator Date hidden'!U122="x","x",$T$2-'Indicator Date hidden'!U122)</f>
        <v>0</v>
      </c>
      <c r="U121" s="205" t="str">
        <f>IF('Indicator Date hidden'!V122="x","x",$U$2-'Indicator Date hidden'!V122)</f>
        <v>x</v>
      </c>
      <c r="V121" s="205">
        <f>IF('Indicator Date hidden'!W122="x","x",$V$2-'Indicator Date hidden'!W122)</f>
        <v>0</v>
      </c>
      <c r="W121" s="205">
        <f>IF('Indicator Date hidden'!X122="x","x",$W$2-'Indicator Date hidden'!X122)</f>
        <v>7</v>
      </c>
      <c r="X121" s="205">
        <f>IF('Indicator Date hidden'!Y122="x","x",$X$2-'Indicator Date hidden'!Y122)</f>
        <v>4</v>
      </c>
      <c r="Y121" s="205">
        <f>IF('Indicator Date hidden'!Z122="x","x",$Y$2-'Indicator Date hidden'!Z122)</f>
        <v>0</v>
      </c>
      <c r="Z121" s="205">
        <f>IF('Indicator Date hidden'!AA122="x","x",$Z$2-'Indicator Date hidden'!AA122)</f>
        <v>0</v>
      </c>
      <c r="AA121" s="205" t="str">
        <f>IF('Indicator Date hidden'!AB122="x","x",$AA$2-'Indicator Date hidden'!AB122)</f>
        <v>x</v>
      </c>
      <c r="AB121" s="205">
        <f>IF('Indicator Date hidden'!AC122="x","x",$AB$2-'Indicator Date hidden'!AC122)</f>
        <v>0</v>
      </c>
      <c r="AC121" s="205">
        <f>IF('Indicator Date hidden'!AD122="x","x",$AC$2-'Indicator Date hidden'!AD122)</f>
        <v>0</v>
      </c>
      <c r="AD121" s="205" t="str">
        <f>IF('Indicator Date hidden'!AE122="x","x",$AD$2-'Indicator Date hidden'!AE122)</f>
        <v>x</v>
      </c>
      <c r="AE121" s="205" t="str">
        <f>IF('Indicator Date hidden'!AF122="x","x",$AE$2-'Indicator Date hidden'!AF122)</f>
        <v>x</v>
      </c>
      <c r="AF121" s="205" t="str">
        <f>IF('Indicator Date hidden'!AG122="x","x",$AF$2-'Indicator Date hidden'!AG122)</f>
        <v>x</v>
      </c>
      <c r="AG121" s="205">
        <f>IF('Indicator Date hidden'!AH122="x","x",$AG$2-'Indicator Date hidden'!AH122)</f>
        <v>0</v>
      </c>
      <c r="AH121" s="205">
        <f>IF('Indicator Date hidden'!AI122="x","x",$AH$2-'Indicator Date hidden'!AI122)</f>
        <v>0</v>
      </c>
      <c r="AI121" s="205">
        <f>IF('Indicator Date hidden'!AJ122="x","x",$AI$2-'Indicator Date hidden'!AJ122)</f>
        <v>0</v>
      </c>
      <c r="AJ121" s="205" t="str">
        <f>IF('Indicator Date hidden'!AK122="x","x",$AJ$2-'Indicator Date hidden'!AK122)</f>
        <v>x</v>
      </c>
      <c r="AK121" s="205">
        <f>IF('Indicator Date hidden'!AL122="x","x",$AK$2-'Indicator Date hidden'!AL122)</f>
        <v>1</v>
      </c>
      <c r="AL121" s="205">
        <f>IF('Indicator Date hidden'!AM122="x","x",$AL$2-'Indicator Date hidden'!AM122)</f>
        <v>0</v>
      </c>
      <c r="AM121" s="205">
        <f>IF('Indicator Date hidden'!AN122="x","x",$AM$2-'Indicator Date hidden'!AN122)</f>
        <v>0</v>
      </c>
      <c r="AN121" s="205">
        <f>IF('Indicator Date hidden'!AO122="x","x",$AN$2-'Indicator Date hidden'!AO122)</f>
        <v>0</v>
      </c>
      <c r="AO121" s="205" t="str">
        <f>IF('Indicator Date hidden'!AP122="x","x",$AO$2-'Indicator Date hidden'!AP122)</f>
        <v>x</v>
      </c>
      <c r="AP121" s="205" t="str">
        <f>IF('Indicator Date hidden'!AQ122="x","x",$AP$2-'Indicator Date hidden'!AQ122)</f>
        <v>x</v>
      </c>
      <c r="AQ121" s="205">
        <f>IF('Indicator Date hidden'!AR122="x","x",$AQ$2-'Indicator Date hidden'!AR122)</f>
        <v>4</v>
      </c>
      <c r="AR121" s="205">
        <f>IF('Indicator Date hidden'!AS122="x","x",$AR$2-'Indicator Date hidden'!AS122)</f>
        <v>1</v>
      </c>
      <c r="AS121" s="205" t="str">
        <f>IF('Indicator Date hidden'!AT122="x","x",$AS$2-'Indicator Date hidden'!AT122)</f>
        <v>x</v>
      </c>
      <c r="AT121" s="205" t="str">
        <f>IF('Indicator Date hidden'!AU122="x","x",$AT$2-'Indicator Date hidden'!AU122)</f>
        <v>x</v>
      </c>
      <c r="AU121" s="205" t="str">
        <f>IF('Indicator Date hidden'!AV122="x","x",$AU$2-'Indicator Date hidden'!AV122)</f>
        <v>x</v>
      </c>
      <c r="AV121" s="205">
        <f>IF('Indicator Date hidden'!AW122="x","x",$AV$2-'Indicator Date hidden'!AW122)</f>
        <v>3</v>
      </c>
      <c r="AW121" s="205">
        <f>IF('Indicator Date hidden'!AX122="x","x",$AW$2-'Indicator Date hidden'!AX122)</f>
        <v>3</v>
      </c>
      <c r="AX121" s="205">
        <f>IF('Indicator Date hidden'!AY122="x","x",$AX$2-'Indicator Date hidden'!AY122)</f>
        <v>0</v>
      </c>
      <c r="AY121" s="205">
        <f>IF('Indicator Date hidden'!AZ122="x","x",$AY$2-'Indicator Date hidden'!AZ122)</f>
        <v>0</v>
      </c>
      <c r="AZ121" s="205">
        <f>IF('Indicator Date hidden'!BA122="x","x",$AZ$2-'Indicator Date hidden'!BA122)</f>
        <v>0</v>
      </c>
      <c r="BA121">
        <f t="shared" si="15"/>
        <v>23</v>
      </c>
      <c r="BB121" s="21">
        <f t="shared" si="16"/>
        <v>0.60526315789473684</v>
      </c>
      <c r="BC121">
        <f t="shared" si="17"/>
        <v>7</v>
      </c>
      <c r="BD121" s="21">
        <f t="shared" si="18"/>
        <v>1.5137870545547005</v>
      </c>
      <c r="BE121" s="274">
        <f t="shared" si="19"/>
        <v>0</v>
      </c>
    </row>
    <row r="122" spans="1:57" x14ac:dyDescent="0.25">
      <c r="A122" t="s">
        <v>7154</v>
      </c>
      <c r="B122" s="205">
        <f>IF('Indicator Date hidden'!C123="x","x",$B$2-'Indicator Date hidden'!C123)</f>
        <v>0</v>
      </c>
      <c r="C122" s="205">
        <f>IF('Indicator Date hidden'!D123="x","x",$C$2-'Indicator Date hidden'!D123)</f>
        <v>0</v>
      </c>
      <c r="D122" s="205">
        <f>IF('Indicator Date hidden'!E123="x","x",$D$2-'Indicator Date hidden'!E123)</f>
        <v>0</v>
      </c>
      <c r="E122" s="205">
        <f>IF('Indicator Date hidden'!F123="x","x",$E$2-'Indicator Date hidden'!F123)</f>
        <v>0</v>
      </c>
      <c r="F122" s="205">
        <f>IF('Indicator Date hidden'!G123="x","x",$F$2-'Indicator Date hidden'!G123)</f>
        <v>0</v>
      </c>
      <c r="G122" s="205">
        <f>IF('Indicator Date hidden'!H123="x","x",$G$2-'Indicator Date hidden'!H123)</f>
        <v>0</v>
      </c>
      <c r="H122" s="205">
        <f>IF('Indicator Date hidden'!I123="x","x",$H$2-'Indicator Date hidden'!I123)</f>
        <v>0</v>
      </c>
      <c r="I122" s="205">
        <f>IF('Indicator Date hidden'!J123="x","x",$I$2-'Indicator Date hidden'!J123)</f>
        <v>0</v>
      </c>
      <c r="J122" s="205">
        <f>IF('Indicator Date hidden'!K123="x","x",$J$2-'Indicator Date hidden'!K123)</f>
        <v>0</v>
      </c>
      <c r="K122" s="205">
        <f>IF('Indicator Date hidden'!L123="x","x",$K$2-'Indicator Date hidden'!L123)</f>
        <v>0</v>
      </c>
      <c r="L122" s="205">
        <f>IF('Indicator Date hidden'!M123="x","x",$L$2-'Indicator Date hidden'!M123)</f>
        <v>0</v>
      </c>
      <c r="M122" s="205">
        <f>IF('Indicator Date hidden'!N123="x","x",$M$2-'Indicator Date hidden'!N123)</f>
        <v>0</v>
      </c>
      <c r="N122" s="205">
        <f>IF('Indicator Date hidden'!O123="x","x",$N$2-'Indicator Date hidden'!O123)</f>
        <v>0</v>
      </c>
      <c r="O122" s="205">
        <f>IF('Indicator Date hidden'!P123="x","x",$O$2-'Indicator Date hidden'!P123)</f>
        <v>0</v>
      </c>
      <c r="P122" s="205">
        <f>IF('Indicator Date hidden'!Q123="x","x",$P$2-'Indicator Date hidden'!Q123)</f>
        <v>0</v>
      </c>
      <c r="Q122" s="205">
        <f>IF('Indicator Date hidden'!R123="x","x",$Q$2-'Indicator Date hidden'!R123)</f>
        <v>3</v>
      </c>
      <c r="R122" s="205">
        <f>IF('Indicator Date hidden'!S123="x","x",$R$2-'Indicator Date hidden'!S123)</f>
        <v>0</v>
      </c>
      <c r="S122" s="205">
        <f>IF('Indicator Date hidden'!T123="x","x",$S$2-'Indicator Date hidden'!T123)</f>
        <v>0</v>
      </c>
      <c r="T122" s="205">
        <f>IF('Indicator Date hidden'!U123="x","x",$T$2-'Indicator Date hidden'!U123)</f>
        <v>0</v>
      </c>
      <c r="U122" s="205">
        <f>IF('Indicator Date hidden'!V123="x","x",$U$2-'Indicator Date hidden'!V123)</f>
        <v>0</v>
      </c>
      <c r="V122" s="205">
        <f>IF('Indicator Date hidden'!W123="x","x",$V$2-'Indicator Date hidden'!W123)</f>
        <v>0</v>
      </c>
      <c r="W122" s="205">
        <f>IF('Indicator Date hidden'!X123="x","x",$W$2-'Indicator Date hidden'!X123)</f>
        <v>3</v>
      </c>
      <c r="X122" s="205" t="str">
        <f>IF('Indicator Date hidden'!Y123="x","x",$X$2-'Indicator Date hidden'!Y123)</f>
        <v>x</v>
      </c>
      <c r="Y122" s="205">
        <f>IF('Indicator Date hidden'!Z123="x","x",$Y$2-'Indicator Date hidden'!Z123)</f>
        <v>0</v>
      </c>
      <c r="Z122" s="205">
        <f>IF('Indicator Date hidden'!AA123="x","x",$Z$2-'Indicator Date hidden'!AA123)</f>
        <v>0</v>
      </c>
      <c r="AA122" s="205">
        <f>IF('Indicator Date hidden'!AB123="x","x",$AA$2-'Indicator Date hidden'!AB123)</f>
        <v>0</v>
      </c>
      <c r="AB122" s="205">
        <f>IF('Indicator Date hidden'!AC123="x","x",$AB$2-'Indicator Date hidden'!AC123)</f>
        <v>0</v>
      </c>
      <c r="AC122" s="205">
        <f>IF('Indicator Date hidden'!AD123="x","x",$AC$2-'Indicator Date hidden'!AD123)</f>
        <v>0</v>
      </c>
      <c r="AD122" s="205">
        <f>IF('Indicator Date hidden'!AE123="x","x",$AD$2-'Indicator Date hidden'!AE123)</f>
        <v>0</v>
      </c>
      <c r="AE122" s="205">
        <f>IF('Indicator Date hidden'!AF123="x","x",$AE$2-'Indicator Date hidden'!AF123)</f>
        <v>0</v>
      </c>
      <c r="AF122" s="205">
        <f>IF('Indicator Date hidden'!AG123="x","x",$AF$2-'Indicator Date hidden'!AG123)</f>
        <v>3</v>
      </c>
      <c r="AG122" s="205">
        <f>IF('Indicator Date hidden'!AH123="x","x",$AG$2-'Indicator Date hidden'!AH123)</f>
        <v>0</v>
      </c>
      <c r="AH122" s="205">
        <f>IF('Indicator Date hidden'!AI123="x","x",$AH$2-'Indicator Date hidden'!AI123)</f>
        <v>0</v>
      </c>
      <c r="AI122" s="205">
        <f>IF('Indicator Date hidden'!AJ123="x","x",$AI$2-'Indicator Date hidden'!AJ123)</f>
        <v>0</v>
      </c>
      <c r="AJ122" s="205">
        <f>IF('Indicator Date hidden'!AK123="x","x",$AJ$2-'Indicator Date hidden'!AK123)</f>
        <v>1</v>
      </c>
      <c r="AK122" s="205">
        <f>IF('Indicator Date hidden'!AL123="x","x",$AK$2-'Indicator Date hidden'!AL123)</f>
        <v>1</v>
      </c>
      <c r="AL122" s="205">
        <f>IF('Indicator Date hidden'!AM123="x","x",$AL$2-'Indicator Date hidden'!AM123)</f>
        <v>0</v>
      </c>
      <c r="AM122" s="205">
        <f>IF('Indicator Date hidden'!AN123="x","x",$AM$2-'Indicator Date hidden'!AN123)</f>
        <v>0</v>
      </c>
      <c r="AN122" s="205">
        <f>IF('Indicator Date hidden'!AO123="x","x",$AN$2-'Indicator Date hidden'!AO123)</f>
        <v>0</v>
      </c>
      <c r="AO122" s="205">
        <f>IF('Indicator Date hidden'!AP123="x","x",$AO$2-'Indicator Date hidden'!AP123)</f>
        <v>0</v>
      </c>
      <c r="AP122" s="205">
        <f>IF('Indicator Date hidden'!AQ123="x","x",$AP$2-'Indicator Date hidden'!AQ123)</f>
        <v>0</v>
      </c>
      <c r="AQ122" s="205">
        <f>IF('Indicator Date hidden'!AR123="x","x",$AQ$2-'Indicator Date hidden'!AR123)</f>
        <v>0</v>
      </c>
      <c r="AR122" s="205">
        <f>IF('Indicator Date hidden'!AS123="x","x",$AR$2-'Indicator Date hidden'!AS123)</f>
        <v>0</v>
      </c>
      <c r="AS122" s="205">
        <f>IF('Indicator Date hidden'!AT123="x","x",$AS$2-'Indicator Date hidden'!AT123)</f>
        <v>0</v>
      </c>
      <c r="AT122" s="205">
        <f>IF('Indicator Date hidden'!AU123="x","x",$AT$2-'Indicator Date hidden'!AU123)</f>
        <v>0</v>
      </c>
      <c r="AU122" s="205">
        <f>IF('Indicator Date hidden'!AV123="x","x",$AU$2-'Indicator Date hidden'!AV123)</f>
        <v>3</v>
      </c>
      <c r="AV122" s="205">
        <f>IF('Indicator Date hidden'!AW123="x","x",$AV$2-'Indicator Date hidden'!AW123)</f>
        <v>0</v>
      </c>
      <c r="AW122" s="205">
        <f>IF('Indicator Date hidden'!AX123="x","x",$AW$2-'Indicator Date hidden'!AX123)</f>
        <v>0</v>
      </c>
      <c r="AX122" s="205">
        <f>IF('Indicator Date hidden'!AY123="x","x",$AX$2-'Indicator Date hidden'!AY123)</f>
        <v>0</v>
      </c>
      <c r="AY122" s="205">
        <f>IF('Indicator Date hidden'!AZ123="x","x",$AY$2-'Indicator Date hidden'!AZ123)</f>
        <v>0</v>
      </c>
      <c r="AZ122" s="205">
        <f>IF('Indicator Date hidden'!BA123="x","x",$AZ$2-'Indicator Date hidden'!BA123)</f>
        <v>0</v>
      </c>
      <c r="BA122">
        <f t="shared" si="15"/>
        <v>14</v>
      </c>
      <c r="BB122" s="21">
        <f t="shared" si="16"/>
        <v>0.28000000000000003</v>
      </c>
      <c r="BC122">
        <f t="shared" si="17"/>
        <v>6</v>
      </c>
      <c r="BD122" s="21">
        <f t="shared" si="18"/>
        <v>0.82559069762201176</v>
      </c>
      <c r="BE122" s="274">
        <f t="shared" si="19"/>
        <v>0</v>
      </c>
    </row>
    <row r="123" spans="1:57" x14ac:dyDescent="0.25">
      <c r="A123" t="s">
        <v>7150</v>
      </c>
      <c r="B123" s="205">
        <f>IF('Indicator Date hidden'!C124="x","x",$B$2-'Indicator Date hidden'!C124)</f>
        <v>0</v>
      </c>
      <c r="C123" s="205">
        <f>IF('Indicator Date hidden'!D124="x","x",$C$2-'Indicator Date hidden'!D124)</f>
        <v>0</v>
      </c>
      <c r="D123" s="205">
        <f>IF('Indicator Date hidden'!E124="x","x",$D$2-'Indicator Date hidden'!E124)</f>
        <v>0</v>
      </c>
      <c r="E123" s="205">
        <f>IF('Indicator Date hidden'!F124="x","x",$E$2-'Indicator Date hidden'!F124)</f>
        <v>0</v>
      </c>
      <c r="F123" s="205">
        <f>IF('Indicator Date hidden'!G124="x","x",$F$2-'Indicator Date hidden'!G124)</f>
        <v>0</v>
      </c>
      <c r="G123" s="205">
        <f>IF('Indicator Date hidden'!H124="x","x",$G$2-'Indicator Date hidden'!H124)</f>
        <v>0</v>
      </c>
      <c r="H123" s="205">
        <f>IF('Indicator Date hidden'!I124="x","x",$H$2-'Indicator Date hidden'!I124)</f>
        <v>0</v>
      </c>
      <c r="I123" s="205">
        <f>IF('Indicator Date hidden'!J124="x","x",$I$2-'Indicator Date hidden'!J124)</f>
        <v>0</v>
      </c>
      <c r="J123" s="205">
        <f>IF('Indicator Date hidden'!K124="x","x",$J$2-'Indicator Date hidden'!K124)</f>
        <v>0</v>
      </c>
      <c r="K123" s="205">
        <f>IF('Indicator Date hidden'!L124="x","x",$K$2-'Indicator Date hidden'!L124)</f>
        <v>0</v>
      </c>
      <c r="L123" s="205">
        <f>IF('Indicator Date hidden'!M124="x","x",$L$2-'Indicator Date hidden'!M124)</f>
        <v>0</v>
      </c>
      <c r="M123" s="205">
        <f>IF('Indicator Date hidden'!N124="x","x",$M$2-'Indicator Date hidden'!N124)</f>
        <v>0</v>
      </c>
      <c r="N123" s="205">
        <f>IF('Indicator Date hidden'!O124="x","x",$N$2-'Indicator Date hidden'!O124)</f>
        <v>0</v>
      </c>
      <c r="O123" s="205">
        <f>IF('Indicator Date hidden'!P124="x","x",$O$2-'Indicator Date hidden'!P124)</f>
        <v>0</v>
      </c>
      <c r="P123" s="205">
        <f>IF('Indicator Date hidden'!Q124="x","x",$P$2-'Indicator Date hidden'!Q124)</f>
        <v>0</v>
      </c>
      <c r="Q123" s="205" t="str">
        <f>IF('Indicator Date hidden'!R124="x","x",$Q$2-'Indicator Date hidden'!R124)</f>
        <v>x</v>
      </c>
      <c r="R123" s="205">
        <f>IF('Indicator Date hidden'!S124="x","x",$R$2-'Indicator Date hidden'!S124)</f>
        <v>0</v>
      </c>
      <c r="S123" s="205">
        <f>IF('Indicator Date hidden'!T124="x","x",$S$2-'Indicator Date hidden'!T124)</f>
        <v>0</v>
      </c>
      <c r="T123" s="205">
        <f>IF('Indicator Date hidden'!U124="x","x",$T$2-'Indicator Date hidden'!U124)</f>
        <v>0</v>
      </c>
      <c r="U123" s="205" t="str">
        <f>IF('Indicator Date hidden'!V124="x","x",$U$2-'Indicator Date hidden'!V124)</f>
        <v>x</v>
      </c>
      <c r="V123" s="205">
        <f>IF('Indicator Date hidden'!W124="x","x",$V$2-'Indicator Date hidden'!W124)</f>
        <v>0</v>
      </c>
      <c r="W123" s="205" t="str">
        <f>IF('Indicator Date hidden'!X124="x","x",$W$2-'Indicator Date hidden'!X124)</f>
        <v>x</v>
      </c>
      <c r="X123" s="205">
        <f>IF('Indicator Date hidden'!Y124="x","x",$X$2-'Indicator Date hidden'!Y124)</f>
        <v>4</v>
      </c>
      <c r="Y123" s="205">
        <f>IF('Indicator Date hidden'!Z124="x","x",$Y$2-'Indicator Date hidden'!Z124)</f>
        <v>0</v>
      </c>
      <c r="Z123" s="205">
        <f>IF('Indicator Date hidden'!AA124="x","x",$Z$2-'Indicator Date hidden'!AA124)</f>
        <v>0</v>
      </c>
      <c r="AA123" s="205" t="str">
        <f>IF('Indicator Date hidden'!AB124="x","x",$AA$2-'Indicator Date hidden'!AB124)</f>
        <v>x</v>
      </c>
      <c r="AB123" s="205">
        <f>IF('Indicator Date hidden'!AC124="x","x",$AB$2-'Indicator Date hidden'!AC124)</f>
        <v>0</v>
      </c>
      <c r="AC123" s="205">
        <f>IF('Indicator Date hidden'!AD124="x","x",$AC$2-'Indicator Date hidden'!AD124)</f>
        <v>0</v>
      </c>
      <c r="AD123" s="205" t="str">
        <f>IF('Indicator Date hidden'!AE124="x","x",$AD$2-'Indicator Date hidden'!AE124)</f>
        <v>x</v>
      </c>
      <c r="AE123" s="205">
        <f>IF('Indicator Date hidden'!AF124="x","x",$AE$2-'Indicator Date hidden'!AF124)</f>
        <v>0</v>
      </c>
      <c r="AF123" s="205">
        <f>IF('Indicator Date hidden'!AG124="x","x",$AF$2-'Indicator Date hidden'!AG124)</f>
        <v>1</v>
      </c>
      <c r="AG123" s="205">
        <f>IF('Indicator Date hidden'!AH124="x","x",$AG$2-'Indicator Date hidden'!AH124)</f>
        <v>0</v>
      </c>
      <c r="AH123" s="205">
        <f>IF('Indicator Date hidden'!AI124="x","x",$AH$2-'Indicator Date hidden'!AI124)</f>
        <v>0</v>
      </c>
      <c r="AI123" s="205">
        <f>IF('Indicator Date hidden'!AJ124="x","x",$AI$2-'Indicator Date hidden'!AJ124)</f>
        <v>0</v>
      </c>
      <c r="AJ123" s="205" t="str">
        <f>IF('Indicator Date hidden'!AK124="x","x",$AJ$2-'Indicator Date hidden'!AK124)</f>
        <v>x</v>
      </c>
      <c r="AK123" s="205">
        <f>IF('Indicator Date hidden'!AL124="x","x",$AK$2-'Indicator Date hidden'!AL124)</f>
        <v>1</v>
      </c>
      <c r="AL123" s="205">
        <f>IF('Indicator Date hidden'!AM124="x","x",$AL$2-'Indicator Date hidden'!AM124)</f>
        <v>0</v>
      </c>
      <c r="AM123" s="205">
        <f>IF('Indicator Date hidden'!AN124="x","x",$AM$2-'Indicator Date hidden'!AN124)</f>
        <v>0</v>
      </c>
      <c r="AN123" s="205">
        <f>IF('Indicator Date hidden'!AO124="x","x",$AN$2-'Indicator Date hidden'!AO124)</f>
        <v>0</v>
      </c>
      <c r="AO123" s="205">
        <f>IF('Indicator Date hidden'!AP124="x","x",$AO$2-'Indicator Date hidden'!AP124)</f>
        <v>0</v>
      </c>
      <c r="AP123" s="205">
        <f>IF('Indicator Date hidden'!AQ124="x","x",$AP$2-'Indicator Date hidden'!AQ124)</f>
        <v>0</v>
      </c>
      <c r="AQ123" s="205">
        <f>IF('Indicator Date hidden'!AR124="x","x",$AQ$2-'Indicator Date hidden'!AR124)</f>
        <v>0</v>
      </c>
      <c r="AR123" s="205">
        <f>IF('Indicator Date hidden'!AS124="x","x",$AR$2-'Indicator Date hidden'!AS124)</f>
        <v>0</v>
      </c>
      <c r="AS123" s="205">
        <f>IF('Indicator Date hidden'!AT124="x","x",$AS$2-'Indicator Date hidden'!AT124)</f>
        <v>0</v>
      </c>
      <c r="AT123" s="205">
        <f>IF('Indicator Date hidden'!AU124="x","x",$AT$2-'Indicator Date hidden'!AU124)</f>
        <v>0</v>
      </c>
      <c r="AU123" s="205" t="str">
        <f>IF('Indicator Date hidden'!AV124="x","x",$AU$2-'Indicator Date hidden'!AV124)</f>
        <v>x</v>
      </c>
      <c r="AV123" s="205">
        <f>IF('Indicator Date hidden'!AW124="x","x",$AV$2-'Indicator Date hidden'!AW124)</f>
        <v>0</v>
      </c>
      <c r="AW123" s="205">
        <f>IF('Indicator Date hidden'!AX124="x","x",$AW$2-'Indicator Date hidden'!AX124)</f>
        <v>0</v>
      </c>
      <c r="AX123" s="205">
        <f>IF('Indicator Date hidden'!AY124="x","x",$AX$2-'Indicator Date hidden'!AY124)</f>
        <v>0</v>
      </c>
      <c r="AY123" s="205">
        <f>IF('Indicator Date hidden'!AZ124="x","x",$AY$2-'Indicator Date hidden'!AZ124)</f>
        <v>0</v>
      </c>
      <c r="AZ123" s="205">
        <f>IF('Indicator Date hidden'!BA124="x","x",$AZ$2-'Indicator Date hidden'!BA124)</f>
        <v>0</v>
      </c>
      <c r="BA123">
        <f t="shared" si="15"/>
        <v>6</v>
      </c>
      <c r="BB123" s="21">
        <f t="shared" si="16"/>
        <v>0.13636363636363635</v>
      </c>
      <c r="BC123">
        <f t="shared" si="17"/>
        <v>3</v>
      </c>
      <c r="BD123" s="21">
        <f t="shared" si="18"/>
        <v>0.62489668567579637</v>
      </c>
      <c r="BE123" s="274">
        <f t="shared" si="19"/>
        <v>0</v>
      </c>
    </row>
    <row r="124" spans="1:57" x14ac:dyDescent="0.25">
      <c r="A124" t="s">
        <v>7158</v>
      </c>
      <c r="B124" s="205">
        <f>IF('Indicator Date hidden'!C125="x","x",$B$2-'Indicator Date hidden'!C125)</f>
        <v>0</v>
      </c>
      <c r="C124" s="205">
        <f>IF('Indicator Date hidden'!D125="x","x",$C$2-'Indicator Date hidden'!D125)</f>
        <v>0</v>
      </c>
      <c r="D124" s="205">
        <f>IF('Indicator Date hidden'!E125="x","x",$D$2-'Indicator Date hidden'!E125)</f>
        <v>0</v>
      </c>
      <c r="E124" s="205">
        <f>IF('Indicator Date hidden'!F125="x","x",$E$2-'Indicator Date hidden'!F125)</f>
        <v>0</v>
      </c>
      <c r="F124" s="205">
        <f>IF('Indicator Date hidden'!G125="x","x",$F$2-'Indicator Date hidden'!G125)</f>
        <v>0</v>
      </c>
      <c r="G124" s="205">
        <f>IF('Indicator Date hidden'!H125="x","x",$G$2-'Indicator Date hidden'!H125)</f>
        <v>0</v>
      </c>
      <c r="H124" s="205">
        <f>IF('Indicator Date hidden'!I125="x","x",$H$2-'Indicator Date hidden'!I125)</f>
        <v>0</v>
      </c>
      <c r="I124" s="205">
        <f>IF('Indicator Date hidden'!J125="x","x",$I$2-'Indicator Date hidden'!J125)</f>
        <v>0</v>
      </c>
      <c r="J124" s="205">
        <f>IF('Indicator Date hidden'!K125="x","x",$J$2-'Indicator Date hidden'!K125)</f>
        <v>0</v>
      </c>
      <c r="K124" s="205">
        <f>IF('Indicator Date hidden'!L125="x","x",$K$2-'Indicator Date hidden'!L125)</f>
        <v>0</v>
      </c>
      <c r="L124" s="205">
        <f>IF('Indicator Date hidden'!M125="x","x",$L$2-'Indicator Date hidden'!M125)</f>
        <v>0</v>
      </c>
      <c r="M124" s="205">
        <f>IF('Indicator Date hidden'!N125="x","x",$M$2-'Indicator Date hidden'!N125)</f>
        <v>0</v>
      </c>
      <c r="N124" s="205">
        <f>IF('Indicator Date hidden'!O125="x","x",$N$2-'Indicator Date hidden'!O125)</f>
        <v>0</v>
      </c>
      <c r="O124" s="205">
        <f>IF('Indicator Date hidden'!P125="x","x",$O$2-'Indicator Date hidden'!P125)</f>
        <v>0</v>
      </c>
      <c r="P124" s="205">
        <f>IF('Indicator Date hidden'!Q125="x","x",$P$2-'Indicator Date hidden'!Q125)</f>
        <v>0</v>
      </c>
      <c r="Q124" s="205" t="str">
        <f>IF('Indicator Date hidden'!R125="x","x",$Q$2-'Indicator Date hidden'!R125)</f>
        <v>x</v>
      </c>
      <c r="R124" s="205">
        <f>IF('Indicator Date hidden'!S125="x","x",$R$2-'Indicator Date hidden'!S125)</f>
        <v>0</v>
      </c>
      <c r="S124" s="205">
        <f>IF('Indicator Date hidden'!T125="x","x",$S$2-'Indicator Date hidden'!T125)</f>
        <v>0</v>
      </c>
      <c r="T124" s="205">
        <f>IF('Indicator Date hidden'!U125="x","x",$T$2-'Indicator Date hidden'!U125)</f>
        <v>0</v>
      </c>
      <c r="U124" s="205" t="str">
        <f>IF('Indicator Date hidden'!V125="x","x",$U$2-'Indicator Date hidden'!V125)</f>
        <v>x</v>
      </c>
      <c r="V124" s="205">
        <f>IF('Indicator Date hidden'!W125="x","x",$V$2-'Indicator Date hidden'!W125)</f>
        <v>0</v>
      </c>
      <c r="W124" s="205" t="str">
        <f>IF('Indicator Date hidden'!X125="x","x",$W$2-'Indicator Date hidden'!X125)</f>
        <v>x</v>
      </c>
      <c r="X124" s="205">
        <f>IF('Indicator Date hidden'!Y125="x","x",$X$2-'Indicator Date hidden'!Y125)</f>
        <v>4</v>
      </c>
      <c r="Y124" s="205">
        <f>IF('Indicator Date hidden'!Z125="x","x",$Y$2-'Indicator Date hidden'!Z125)</f>
        <v>0</v>
      </c>
      <c r="Z124" s="205">
        <f>IF('Indicator Date hidden'!AA125="x","x",$Z$2-'Indicator Date hidden'!AA125)</f>
        <v>0</v>
      </c>
      <c r="AA124" s="205" t="str">
        <f>IF('Indicator Date hidden'!AB125="x","x",$AA$2-'Indicator Date hidden'!AB125)</f>
        <v>x</v>
      </c>
      <c r="AB124" s="205">
        <f>IF('Indicator Date hidden'!AC125="x","x",$AB$2-'Indicator Date hidden'!AC125)</f>
        <v>0</v>
      </c>
      <c r="AC124" s="205">
        <f>IF('Indicator Date hidden'!AD125="x","x",$AC$2-'Indicator Date hidden'!AD125)</f>
        <v>0</v>
      </c>
      <c r="AD124" s="205" t="str">
        <f>IF('Indicator Date hidden'!AE125="x","x",$AD$2-'Indicator Date hidden'!AE125)</f>
        <v>x</v>
      </c>
      <c r="AE124" s="205">
        <f>IF('Indicator Date hidden'!AF125="x","x",$AE$2-'Indicator Date hidden'!AF125)</f>
        <v>0</v>
      </c>
      <c r="AF124" s="205" t="str">
        <f>IF('Indicator Date hidden'!AG125="x","x",$AF$2-'Indicator Date hidden'!AG125)</f>
        <v>x</v>
      </c>
      <c r="AG124" s="205">
        <f>IF('Indicator Date hidden'!AH125="x","x",$AG$2-'Indicator Date hidden'!AH125)</f>
        <v>0</v>
      </c>
      <c r="AH124" s="205">
        <f>IF('Indicator Date hidden'!AI125="x","x",$AH$2-'Indicator Date hidden'!AI125)</f>
        <v>0</v>
      </c>
      <c r="AI124" s="205">
        <f>IF('Indicator Date hidden'!AJ125="x","x",$AI$2-'Indicator Date hidden'!AJ125)</f>
        <v>0</v>
      </c>
      <c r="AJ124" s="205" t="str">
        <f>IF('Indicator Date hidden'!AK125="x","x",$AJ$2-'Indicator Date hidden'!AK125)</f>
        <v>x</v>
      </c>
      <c r="AK124" s="205">
        <f>IF('Indicator Date hidden'!AL125="x","x",$AK$2-'Indicator Date hidden'!AL125)</f>
        <v>1</v>
      </c>
      <c r="AL124" s="205">
        <f>IF('Indicator Date hidden'!AM125="x","x",$AL$2-'Indicator Date hidden'!AM125)</f>
        <v>0</v>
      </c>
      <c r="AM124" s="205">
        <f>IF('Indicator Date hidden'!AN125="x","x",$AM$2-'Indicator Date hidden'!AN125)</f>
        <v>0</v>
      </c>
      <c r="AN124" s="205">
        <f>IF('Indicator Date hidden'!AO125="x","x",$AN$2-'Indicator Date hidden'!AO125)</f>
        <v>0</v>
      </c>
      <c r="AO124" s="205">
        <f>IF('Indicator Date hidden'!AP125="x","x",$AO$2-'Indicator Date hidden'!AP125)</f>
        <v>2</v>
      </c>
      <c r="AP124" s="205" t="str">
        <f>IF('Indicator Date hidden'!AQ125="x","x",$AP$2-'Indicator Date hidden'!AQ125)</f>
        <v>x</v>
      </c>
      <c r="AQ124" s="205">
        <f>IF('Indicator Date hidden'!AR125="x","x",$AQ$2-'Indicator Date hidden'!AR125)</f>
        <v>0</v>
      </c>
      <c r="AR124" s="205">
        <f>IF('Indicator Date hidden'!AS125="x","x",$AR$2-'Indicator Date hidden'!AS125)</f>
        <v>0</v>
      </c>
      <c r="AS124" s="205">
        <f>IF('Indicator Date hidden'!AT125="x","x",$AS$2-'Indicator Date hidden'!AT125)</f>
        <v>0</v>
      </c>
      <c r="AT124" s="205">
        <f>IF('Indicator Date hidden'!AU125="x","x",$AT$2-'Indicator Date hidden'!AU125)</f>
        <v>0</v>
      </c>
      <c r="AU124" s="205" t="str">
        <f>IF('Indicator Date hidden'!AV125="x","x",$AU$2-'Indicator Date hidden'!AV125)</f>
        <v>x</v>
      </c>
      <c r="AV124" s="205">
        <f>IF('Indicator Date hidden'!AW125="x","x",$AV$2-'Indicator Date hidden'!AW125)</f>
        <v>0</v>
      </c>
      <c r="AW124" s="205">
        <f>IF('Indicator Date hidden'!AX125="x","x",$AW$2-'Indicator Date hidden'!AX125)</f>
        <v>0</v>
      </c>
      <c r="AX124" s="205">
        <f>IF('Indicator Date hidden'!AY125="x","x",$AX$2-'Indicator Date hidden'!AY125)</f>
        <v>0</v>
      </c>
      <c r="AY124" s="205" t="str">
        <f>IF('Indicator Date hidden'!AZ125="x","x",$AY$2-'Indicator Date hidden'!AZ125)</f>
        <v>x</v>
      </c>
      <c r="AZ124" s="205">
        <f>IF('Indicator Date hidden'!BA125="x","x",$AZ$2-'Indicator Date hidden'!BA125)</f>
        <v>0</v>
      </c>
      <c r="BA124">
        <f t="shared" si="15"/>
        <v>7</v>
      </c>
      <c r="BB124" s="21">
        <f t="shared" si="16"/>
        <v>0.17073170731707318</v>
      </c>
      <c r="BC124">
        <f t="shared" si="17"/>
        <v>3</v>
      </c>
      <c r="BD124" s="21">
        <f t="shared" si="18"/>
        <v>0.69501496823292719</v>
      </c>
      <c r="BE124" s="274">
        <f t="shared" si="19"/>
        <v>0</v>
      </c>
    </row>
    <row r="125" spans="1:57" x14ac:dyDescent="0.25">
      <c r="A125" t="s">
        <v>7148</v>
      </c>
      <c r="B125" s="205">
        <f>IF('Indicator Date hidden'!C126="x","x",$B$2-'Indicator Date hidden'!C126)</f>
        <v>0</v>
      </c>
      <c r="C125" s="205">
        <f>IF('Indicator Date hidden'!D126="x","x",$C$2-'Indicator Date hidden'!D126)</f>
        <v>0</v>
      </c>
      <c r="D125" s="205">
        <f>IF('Indicator Date hidden'!E126="x","x",$D$2-'Indicator Date hidden'!E126)</f>
        <v>0</v>
      </c>
      <c r="E125" s="205">
        <f>IF('Indicator Date hidden'!F126="x","x",$E$2-'Indicator Date hidden'!F126)</f>
        <v>0</v>
      </c>
      <c r="F125" s="205">
        <f>IF('Indicator Date hidden'!G126="x","x",$F$2-'Indicator Date hidden'!G126)</f>
        <v>0</v>
      </c>
      <c r="G125" s="205">
        <f>IF('Indicator Date hidden'!H126="x","x",$G$2-'Indicator Date hidden'!H126)</f>
        <v>0</v>
      </c>
      <c r="H125" s="205">
        <f>IF('Indicator Date hidden'!I126="x","x",$H$2-'Indicator Date hidden'!I126)</f>
        <v>0</v>
      </c>
      <c r="I125" s="205">
        <f>IF('Indicator Date hidden'!J126="x","x",$I$2-'Indicator Date hidden'!J126)</f>
        <v>0</v>
      </c>
      <c r="J125" s="205">
        <f>IF('Indicator Date hidden'!K126="x","x",$J$2-'Indicator Date hidden'!K126)</f>
        <v>0</v>
      </c>
      <c r="K125" s="205">
        <f>IF('Indicator Date hidden'!L126="x","x",$K$2-'Indicator Date hidden'!L126)</f>
        <v>0</v>
      </c>
      <c r="L125" s="205">
        <f>IF('Indicator Date hidden'!M126="x","x",$L$2-'Indicator Date hidden'!M126)</f>
        <v>0</v>
      </c>
      <c r="M125" s="205">
        <f>IF('Indicator Date hidden'!N126="x","x",$M$2-'Indicator Date hidden'!N126)</f>
        <v>0</v>
      </c>
      <c r="N125" s="205">
        <f>IF('Indicator Date hidden'!O126="x","x",$N$2-'Indicator Date hidden'!O126)</f>
        <v>0</v>
      </c>
      <c r="O125" s="205">
        <f>IF('Indicator Date hidden'!P126="x","x",$O$2-'Indicator Date hidden'!P126)</f>
        <v>0</v>
      </c>
      <c r="P125" s="205">
        <f>IF('Indicator Date hidden'!Q126="x","x",$P$2-'Indicator Date hidden'!Q126)</f>
        <v>0</v>
      </c>
      <c r="Q125" s="205">
        <f>IF('Indicator Date hidden'!R126="x","x",$Q$2-'Indicator Date hidden'!R126)</f>
        <v>2</v>
      </c>
      <c r="R125" s="205">
        <f>IF('Indicator Date hidden'!S126="x","x",$R$2-'Indicator Date hidden'!S126)</f>
        <v>0</v>
      </c>
      <c r="S125" s="205">
        <f>IF('Indicator Date hidden'!T126="x","x",$S$2-'Indicator Date hidden'!T126)</f>
        <v>0</v>
      </c>
      <c r="T125" s="205">
        <f>IF('Indicator Date hidden'!U126="x","x",$T$2-'Indicator Date hidden'!U126)</f>
        <v>0</v>
      </c>
      <c r="U125" s="205">
        <f>IF('Indicator Date hidden'!V126="x","x",$U$2-'Indicator Date hidden'!V126)</f>
        <v>0</v>
      </c>
      <c r="V125" s="205">
        <f>IF('Indicator Date hidden'!W126="x","x",$V$2-'Indicator Date hidden'!W126)</f>
        <v>0</v>
      </c>
      <c r="W125" s="205">
        <f>IF('Indicator Date hidden'!X126="x","x",$W$2-'Indicator Date hidden'!X126)</f>
        <v>8</v>
      </c>
      <c r="X125" s="205">
        <f>IF('Indicator Date hidden'!Y126="x","x",$X$2-'Indicator Date hidden'!Y126)</f>
        <v>0</v>
      </c>
      <c r="Y125" s="205">
        <f>IF('Indicator Date hidden'!Z126="x","x",$Y$2-'Indicator Date hidden'!Z126)</f>
        <v>0</v>
      </c>
      <c r="Z125" s="205">
        <f>IF('Indicator Date hidden'!AA126="x","x",$Z$2-'Indicator Date hidden'!AA126)</f>
        <v>0</v>
      </c>
      <c r="AA125" s="205">
        <f>IF('Indicator Date hidden'!AB126="x","x",$AA$2-'Indicator Date hidden'!AB126)</f>
        <v>0</v>
      </c>
      <c r="AB125" s="205">
        <f>IF('Indicator Date hidden'!AC126="x","x",$AB$2-'Indicator Date hidden'!AC126)</f>
        <v>0</v>
      </c>
      <c r="AC125" s="205">
        <f>IF('Indicator Date hidden'!AD126="x","x",$AC$2-'Indicator Date hidden'!AD126)</f>
        <v>0</v>
      </c>
      <c r="AD125" s="205">
        <f>IF('Indicator Date hidden'!AE126="x","x",$AD$2-'Indicator Date hidden'!AE126)</f>
        <v>0</v>
      </c>
      <c r="AE125" s="205">
        <f>IF('Indicator Date hidden'!AF126="x","x",$AE$2-'Indicator Date hidden'!AF126)</f>
        <v>0</v>
      </c>
      <c r="AF125" s="205">
        <f>IF('Indicator Date hidden'!AG126="x","x",$AF$2-'Indicator Date hidden'!AG126)</f>
        <v>4</v>
      </c>
      <c r="AG125" s="205">
        <f>IF('Indicator Date hidden'!AH126="x","x",$AG$2-'Indicator Date hidden'!AH126)</f>
        <v>0</v>
      </c>
      <c r="AH125" s="205">
        <f>IF('Indicator Date hidden'!AI126="x","x",$AH$2-'Indicator Date hidden'!AI126)</f>
        <v>0</v>
      </c>
      <c r="AI125" s="205">
        <f>IF('Indicator Date hidden'!AJ126="x","x",$AI$2-'Indicator Date hidden'!AJ126)</f>
        <v>0</v>
      </c>
      <c r="AJ125" s="205" t="str">
        <f>IF('Indicator Date hidden'!AK126="x","x",$AJ$2-'Indicator Date hidden'!AK126)</f>
        <v>x</v>
      </c>
      <c r="AK125" s="205">
        <f>IF('Indicator Date hidden'!AL126="x","x",$AK$2-'Indicator Date hidden'!AL126)</f>
        <v>1</v>
      </c>
      <c r="AL125" s="205">
        <f>IF('Indicator Date hidden'!AM126="x","x",$AL$2-'Indicator Date hidden'!AM126)</f>
        <v>0</v>
      </c>
      <c r="AM125" s="205">
        <f>IF('Indicator Date hidden'!AN126="x","x",$AM$2-'Indicator Date hidden'!AN126)</f>
        <v>0</v>
      </c>
      <c r="AN125" s="205">
        <f>IF('Indicator Date hidden'!AO126="x","x",$AN$2-'Indicator Date hidden'!AO126)</f>
        <v>0</v>
      </c>
      <c r="AO125" s="205">
        <f>IF('Indicator Date hidden'!AP126="x","x",$AO$2-'Indicator Date hidden'!AP126)</f>
        <v>0</v>
      </c>
      <c r="AP125" s="205">
        <f>IF('Indicator Date hidden'!AQ126="x","x",$AP$2-'Indicator Date hidden'!AQ126)</f>
        <v>0</v>
      </c>
      <c r="AQ125" s="205">
        <f>IF('Indicator Date hidden'!AR126="x","x",$AQ$2-'Indicator Date hidden'!AR126)</f>
        <v>6</v>
      </c>
      <c r="AR125" s="205">
        <f>IF('Indicator Date hidden'!AS126="x","x",$AR$2-'Indicator Date hidden'!AS126)</f>
        <v>0</v>
      </c>
      <c r="AS125" s="205">
        <f>IF('Indicator Date hidden'!AT126="x","x",$AS$2-'Indicator Date hidden'!AT126)</f>
        <v>0</v>
      </c>
      <c r="AT125" s="205">
        <f>IF('Indicator Date hidden'!AU126="x","x",$AT$2-'Indicator Date hidden'!AU126)</f>
        <v>0</v>
      </c>
      <c r="AU125" s="205" t="str">
        <f>IF('Indicator Date hidden'!AV126="x","x",$AU$2-'Indicator Date hidden'!AV126)</f>
        <v>x</v>
      </c>
      <c r="AV125" s="205">
        <f>IF('Indicator Date hidden'!AW126="x","x",$AV$2-'Indicator Date hidden'!AW126)</f>
        <v>0</v>
      </c>
      <c r="AW125" s="205">
        <f>IF('Indicator Date hidden'!AX126="x","x",$AW$2-'Indicator Date hidden'!AX126)</f>
        <v>0</v>
      </c>
      <c r="AX125" s="205">
        <f>IF('Indicator Date hidden'!AY126="x","x",$AX$2-'Indicator Date hidden'!AY126)</f>
        <v>0</v>
      </c>
      <c r="AY125" s="205">
        <f>IF('Indicator Date hidden'!AZ126="x","x",$AY$2-'Indicator Date hidden'!AZ126)</f>
        <v>0</v>
      </c>
      <c r="AZ125" s="205">
        <f>IF('Indicator Date hidden'!BA126="x","x",$AZ$2-'Indicator Date hidden'!BA126)</f>
        <v>0</v>
      </c>
      <c r="BA125">
        <f t="shared" si="15"/>
        <v>21</v>
      </c>
      <c r="BB125" s="21">
        <f t="shared" si="16"/>
        <v>0.42857142857142855</v>
      </c>
      <c r="BC125">
        <f t="shared" si="17"/>
        <v>5</v>
      </c>
      <c r="BD125" s="21">
        <f t="shared" si="18"/>
        <v>1.5118578920369088</v>
      </c>
      <c r="BE125" s="274">
        <f t="shared" si="19"/>
        <v>0</v>
      </c>
    </row>
    <row r="126" spans="1:57" x14ac:dyDescent="0.25">
      <c r="A126" t="s">
        <v>7146</v>
      </c>
      <c r="B126" s="205">
        <f>IF('Indicator Date hidden'!C127="x","x",$B$2-'Indicator Date hidden'!C127)</f>
        <v>0</v>
      </c>
      <c r="C126" s="205">
        <f>IF('Indicator Date hidden'!D127="x","x",$C$2-'Indicator Date hidden'!D127)</f>
        <v>0</v>
      </c>
      <c r="D126" s="205">
        <f>IF('Indicator Date hidden'!E127="x","x",$D$2-'Indicator Date hidden'!E127)</f>
        <v>0</v>
      </c>
      <c r="E126" s="205">
        <f>IF('Indicator Date hidden'!F127="x","x",$E$2-'Indicator Date hidden'!F127)</f>
        <v>0</v>
      </c>
      <c r="F126" s="205">
        <f>IF('Indicator Date hidden'!G127="x","x",$F$2-'Indicator Date hidden'!G127)</f>
        <v>0</v>
      </c>
      <c r="G126" s="205">
        <f>IF('Indicator Date hidden'!H127="x","x",$G$2-'Indicator Date hidden'!H127)</f>
        <v>0</v>
      </c>
      <c r="H126" s="205">
        <f>IF('Indicator Date hidden'!I127="x","x",$H$2-'Indicator Date hidden'!I127)</f>
        <v>0</v>
      </c>
      <c r="I126" s="205">
        <f>IF('Indicator Date hidden'!J127="x","x",$I$2-'Indicator Date hidden'!J127)</f>
        <v>0</v>
      </c>
      <c r="J126" s="205">
        <f>IF('Indicator Date hidden'!K127="x","x",$J$2-'Indicator Date hidden'!K127)</f>
        <v>0</v>
      </c>
      <c r="K126" s="205">
        <f>IF('Indicator Date hidden'!L127="x","x",$K$2-'Indicator Date hidden'!L127)</f>
        <v>0</v>
      </c>
      <c r="L126" s="205">
        <f>IF('Indicator Date hidden'!M127="x","x",$L$2-'Indicator Date hidden'!M127)</f>
        <v>0</v>
      </c>
      <c r="M126" s="205">
        <f>IF('Indicator Date hidden'!N127="x","x",$M$2-'Indicator Date hidden'!N127)</f>
        <v>0</v>
      </c>
      <c r="N126" s="205">
        <f>IF('Indicator Date hidden'!O127="x","x",$N$2-'Indicator Date hidden'!O127)</f>
        <v>0</v>
      </c>
      <c r="O126" s="205">
        <f>IF('Indicator Date hidden'!P127="x","x",$O$2-'Indicator Date hidden'!P127)</f>
        <v>0</v>
      </c>
      <c r="P126" s="205">
        <f>IF('Indicator Date hidden'!Q127="x","x",$P$2-'Indicator Date hidden'!Q127)</f>
        <v>0</v>
      </c>
      <c r="Q126" s="205">
        <f>IF('Indicator Date hidden'!R127="x","x",$Q$2-'Indicator Date hidden'!R127)</f>
        <v>2</v>
      </c>
      <c r="R126" s="205">
        <f>IF('Indicator Date hidden'!S127="x","x",$R$2-'Indicator Date hidden'!S127)</f>
        <v>0</v>
      </c>
      <c r="S126" s="205">
        <f>IF('Indicator Date hidden'!T127="x","x",$S$2-'Indicator Date hidden'!T127)</f>
        <v>0</v>
      </c>
      <c r="T126" s="205">
        <f>IF('Indicator Date hidden'!U127="x","x",$T$2-'Indicator Date hidden'!U127)</f>
        <v>0</v>
      </c>
      <c r="U126" s="205">
        <f>IF('Indicator Date hidden'!V127="x","x",$U$2-'Indicator Date hidden'!V127)</f>
        <v>0</v>
      </c>
      <c r="V126" s="205">
        <f>IF('Indicator Date hidden'!W127="x","x",$V$2-'Indicator Date hidden'!W127)</f>
        <v>0</v>
      </c>
      <c r="W126" s="205">
        <f>IF('Indicator Date hidden'!X127="x","x",$W$2-'Indicator Date hidden'!X127)</f>
        <v>2</v>
      </c>
      <c r="X126" s="205">
        <f>IF('Indicator Date hidden'!Y127="x","x",$X$2-'Indicator Date hidden'!Y127)</f>
        <v>4</v>
      </c>
      <c r="Y126" s="205">
        <f>IF('Indicator Date hidden'!Z127="x","x",$Y$2-'Indicator Date hidden'!Z127)</f>
        <v>0</v>
      </c>
      <c r="Z126" s="205">
        <f>IF('Indicator Date hidden'!AA127="x","x",$Z$2-'Indicator Date hidden'!AA127)</f>
        <v>0</v>
      </c>
      <c r="AA126" s="205">
        <f>IF('Indicator Date hidden'!AB127="x","x",$AA$2-'Indicator Date hidden'!AB127)</f>
        <v>0</v>
      </c>
      <c r="AB126" s="205">
        <f>IF('Indicator Date hidden'!AC127="x","x",$AB$2-'Indicator Date hidden'!AC127)</f>
        <v>0</v>
      </c>
      <c r="AC126" s="205">
        <f>IF('Indicator Date hidden'!AD127="x","x",$AC$2-'Indicator Date hidden'!AD127)</f>
        <v>0</v>
      </c>
      <c r="AD126" s="205">
        <f>IF('Indicator Date hidden'!AE127="x","x",$AD$2-'Indicator Date hidden'!AE127)</f>
        <v>0</v>
      </c>
      <c r="AE126" s="205">
        <f>IF('Indicator Date hidden'!AF127="x","x",$AE$2-'Indicator Date hidden'!AF127)</f>
        <v>0</v>
      </c>
      <c r="AF126" s="205">
        <f>IF('Indicator Date hidden'!AG127="x","x",$AF$2-'Indicator Date hidden'!AG127)</f>
        <v>2</v>
      </c>
      <c r="AG126" s="205">
        <f>IF('Indicator Date hidden'!AH127="x","x",$AG$2-'Indicator Date hidden'!AH127)</f>
        <v>0</v>
      </c>
      <c r="AH126" s="205">
        <f>IF('Indicator Date hidden'!AI127="x","x",$AH$2-'Indicator Date hidden'!AI127)</f>
        <v>0</v>
      </c>
      <c r="AI126" s="205">
        <f>IF('Indicator Date hidden'!AJ127="x","x",$AI$2-'Indicator Date hidden'!AJ127)</f>
        <v>0</v>
      </c>
      <c r="AJ126" s="205">
        <f>IF('Indicator Date hidden'!AK127="x","x",$AJ$2-'Indicator Date hidden'!AK127)</f>
        <v>1</v>
      </c>
      <c r="AK126" s="205">
        <f>IF('Indicator Date hidden'!AL127="x","x",$AK$2-'Indicator Date hidden'!AL127)</f>
        <v>0</v>
      </c>
      <c r="AL126" s="205">
        <f>IF('Indicator Date hidden'!AM127="x","x",$AL$2-'Indicator Date hidden'!AM127)</f>
        <v>0</v>
      </c>
      <c r="AM126" s="205">
        <f>IF('Indicator Date hidden'!AN127="x","x",$AM$2-'Indicator Date hidden'!AN127)</f>
        <v>0</v>
      </c>
      <c r="AN126" s="205">
        <f>IF('Indicator Date hidden'!AO127="x","x",$AN$2-'Indicator Date hidden'!AO127)</f>
        <v>0</v>
      </c>
      <c r="AO126" s="205">
        <f>IF('Indicator Date hidden'!AP127="x","x",$AO$2-'Indicator Date hidden'!AP127)</f>
        <v>0</v>
      </c>
      <c r="AP126" s="205">
        <f>IF('Indicator Date hidden'!AQ127="x","x",$AP$2-'Indicator Date hidden'!AQ127)</f>
        <v>0</v>
      </c>
      <c r="AQ126" s="205">
        <f>IF('Indicator Date hidden'!AR127="x","x",$AQ$2-'Indicator Date hidden'!AR127)</f>
        <v>0</v>
      </c>
      <c r="AR126" s="205">
        <f>IF('Indicator Date hidden'!AS127="x","x",$AR$2-'Indicator Date hidden'!AS127)</f>
        <v>0</v>
      </c>
      <c r="AS126" s="205">
        <f>IF('Indicator Date hidden'!AT127="x","x",$AS$2-'Indicator Date hidden'!AT127)</f>
        <v>0</v>
      </c>
      <c r="AT126" s="205">
        <f>IF('Indicator Date hidden'!AU127="x","x",$AT$2-'Indicator Date hidden'!AU127)</f>
        <v>0</v>
      </c>
      <c r="AU126" s="205">
        <f>IF('Indicator Date hidden'!AV127="x","x",$AU$2-'Indicator Date hidden'!AV127)</f>
        <v>2</v>
      </c>
      <c r="AV126" s="205">
        <f>IF('Indicator Date hidden'!AW127="x","x",$AV$2-'Indicator Date hidden'!AW127)</f>
        <v>0</v>
      </c>
      <c r="AW126" s="205">
        <f>IF('Indicator Date hidden'!AX127="x","x",$AW$2-'Indicator Date hidden'!AX127)</f>
        <v>0</v>
      </c>
      <c r="AX126" s="205">
        <f>IF('Indicator Date hidden'!AY127="x","x",$AX$2-'Indicator Date hidden'!AY127)</f>
        <v>0</v>
      </c>
      <c r="AY126" s="205">
        <f>IF('Indicator Date hidden'!AZ127="x","x",$AY$2-'Indicator Date hidden'!AZ127)</f>
        <v>0</v>
      </c>
      <c r="AZ126" s="205">
        <f>IF('Indicator Date hidden'!BA127="x","x",$AZ$2-'Indicator Date hidden'!BA127)</f>
        <v>0</v>
      </c>
      <c r="BA126">
        <f t="shared" si="15"/>
        <v>13</v>
      </c>
      <c r="BB126" s="21">
        <f t="shared" si="16"/>
        <v>0.25490196078431371</v>
      </c>
      <c r="BC126">
        <f t="shared" si="17"/>
        <v>6</v>
      </c>
      <c r="BD126" s="21">
        <f t="shared" si="18"/>
        <v>0.7629441748370086</v>
      </c>
      <c r="BE126" s="274">
        <f t="shared" si="19"/>
        <v>0</v>
      </c>
    </row>
    <row r="127" spans="1:57" x14ac:dyDescent="0.25">
      <c r="A127" t="s">
        <v>7147</v>
      </c>
      <c r="B127" s="205">
        <f>IF('Indicator Date hidden'!C128="x","x",$B$2-'Indicator Date hidden'!C128)</f>
        <v>0</v>
      </c>
      <c r="C127" s="205">
        <f>IF('Indicator Date hidden'!D128="x","x",$C$2-'Indicator Date hidden'!D128)</f>
        <v>0</v>
      </c>
      <c r="D127" s="205">
        <f>IF('Indicator Date hidden'!E128="x","x",$D$2-'Indicator Date hidden'!E128)</f>
        <v>0</v>
      </c>
      <c r="E127" s="205">
        <f>IF('Indicator Date hidden'!F128="x","x",$E$2-'Indicator Date hidden'!F128)</f>
        <v>0</v>
      </c>
      <c r="F127" s="205">
        <f>IF('Indicator Date hidden'!G128="x","x",$F$2-'Indicator Date hidden'!G128)</f>
        <v>0</v>
      </c>
      <c r="G127" s="205">
        <f>IF('Indicator Date hidden'!H128="x","x",$G$2-'Indicator Date hidden'!H128)</f>
        <v>0</v>
      </c>
      <c r="H127" s="205">
        <f>IF('Indicator Date hidden'!I128="x","x",$H$2-'Indicator Date hidden'!I128)</f>
        <v>0</v>
      </c>
      <c r="I127" s="205">
        <f>IF('Indicator Date hidden'!J128="x","x",$I$2-'Indicator Date hidden'!J128)</f>
        <v>0</v>
      </c>
      <c r="J127" s="205">
        <f>IF('Indicator Date hidden'!K128="x","x",$J$2-'Indicator Date hidden'!K128)</f>
        <v>0</v>
      </c>
      <c r="K127" s="205">
        <f>IF('Indicator Date hidden'!L128="x","x",$K$2-'Indicator Date hidden'!L128)</f>
        <v>0</v>
      </c>
      <c r="L127" s="205">
        <f>IF('Indicator Date hidden'!M128="x","x",$L$2-'Indicator Date hidden'!M128)</f>
        <v>0</v>
      </c>
      <c r="M127" s="205">
        <f>IF('Indicator Date hidden'!N128="x","x",$M$2-'Indicator Date hidden'!N128)</f>
        <v>0</v>
      </c>
      <c r="N127" s="205">
        <f>IF('Indicator Date hidden'!O128="x","x",$N$2-'Indicator Date hidden'!O128)</f>
        <v>0</v>
      </c>
      <c r="O127" s="205">
        <f>IF('Indicator Date hidden'!P128="x","x",$O$2-'Indicator Date hidden'!P128)</f>
        <v>0</v>
      </c>
      <c r="P127" s="205">
        <f>IF('Indicator Date hidden'!Q128="x","x",$P$2-'Indicator Date hidden'!Q128)</f>
        <v>0</v>
      </c>
      <c r="Q127" s="205">
        <f>IF('Indicator Date hidden'!R128="x","x",$Q$2-'Indicator Date hidden'!R128)</f>
        <v>1</v>
      </c>
      <c r="R127" s="205">
        <f>IF('Indicator Date hidden'!S128="x","x",$R$2-'Indicator Date hidden'!S128)</f>
        <v>0</v>
      </c>
      <c r="S127" s="205">
        <f>IF('Indicator Date hidden'!T128="x","x",$S$2-'Indicator Date hidden'!T128)</f>
        <v>0</v>
      </c>
      <c r="T127" s="205">
        <f>IF('Indicator Date hidden'!U128="x","x",$T$2-'Indicator Date hidden'!U128)</f>
        <v>0</v>
      </c>
      <c r="U127" s="205">
        <f>IF('Indicator Date hidden'!V128="x","x",$U$2-'Indicator Date hidden'!V128)</f>
        <v>0</v>
      </c>
      <c r="V127" s="205">
        <f>IF('Indicator Date hidden'!W128="x","x",$V$2-'Indicator Date hidden'!W128)</f>
        <v>0</v>
      </c>
      <c r="W127" s="205">
        <f>IF('Indicator Date hidden'!X128="x","x",$W$2-'Indicator Date hidden'!X128)</f>
        <v>0</v>
      </c>
      <c r="X127" s="205">
        <f>IF('Indicator Date hidden'!Y128="x","x",$X$2-'Indicator Date hidden'!Y128)</f>
        <v>4</v>
      </c>
      <c r="Y127" s="205">
        <f>IF('Indicator Date hidden'!Z128="x","x",$Y$2-'Indicator Date hidden'!Z128)</f>
        <v>0</v>
      </c>
      <c r="Z127" s="205">
        <f>IF('Indicator Date hidden'!AA128="x","x",$Z$2-'Indicator Date hidden'!AA128)</f>
        <v>0</v>
      </c>
      <c r="AA127" s="205">
        <f>IF('Indicator Date hidden'!AB128="x","x",$AA$2-'Indicator Date hidden'!AB128)</f>
        <v>0</v>
      </c>
      <c r="AB127" s="205">
        <f>IF('Indicator Date hidden'!AC128="x","x",$AB$2-'Indicator Date hidden'!AC128)</f>
        <v>0</v>
      </c>
      <c r="AC127" s="205">
        <f>IF('Indicator Date hidden'!AD128="x","x",$AC$2-'Indicator Date hidden'!AD128)</f>
        <v>0</v>
      </c>
      <c r="AD127" s="205">
        <f>IF('Indicator Date hidden'!AE128="x","x",$AD$2-'Indicator Date hidden'!AE128)</f>
        <v>0</v>
      </c>
      <c r="AE127" s="205" t="str">
        <f>IF('Indicator Date hidden'!AF128="x","x",$AE$2-'Indicator Date hidden'!AF128)</f>
        <v>x</v>
      </c>
      <c r="AF127" s="205">
        <f>IF('Indicator Date hidden'!AG128="x","x",$AF$2-'Indicator Date hidden'!AG128)</f>
        <v>3</v>
      </c>
      <c r="AG127" s="205">
        <f>IF('Indicator Date hidden'!AH128="x","x",$AG$2-'Indicator Date hidden'!AH128)</f>
        <v>0</v>
      </c>
      <c r="AH127" s="205">
        <f>IF('Indicator Date hidden'!AI128="x","x",$AH$2-'Indicator Date hidden'!AI128)</f>
        <v>0</v>
      </c>
      <c r="AI127" s="205">
        <f>IF('Indicator Date hidden'!AJ128="x","x",$AI$2-'Indicator Date hidden'!AJ128)</f>
        <v>0</v>
      </c>
      <c r="AJ127" s="205">
        <f>IF('Indicator Date hidden'!AK128="x","x",$AJ$2-'Indicator Date hidden'!AK128)</f>
        <v>0</v>
      </c>
      <c r="AK127" s="205">
        <f>IF('Indicator Date hidden'!AL128="x","x",$AK$2-'Indicator Date hidden'!AL128)</f>
        <v>1</v>
      </c>
      <c r="AL127" s="205">
        <f>IF('Indicator Date hidden'!AM128="x","x",$AL$2-'Indicator Date hidden'!AM128)</f>
        <v>0</v>
      </c>
      <c r="AM127" s="205">
        <f>IF('Indicator Date hidden'!AN128="x","x",$AM$2-'Indicator Date hidden'!AN128)</f>
        <v>0</v>
      </c>
      <c r="AN127" s="205">
        <f>IF('Indicator Date hidden'!AO128="x","x",$AN$2-'Indicator Date hidden'!AO128)</f>
        <v>0</v>
      </c>
      <c r="AO127" s="205">
        <f>IF('Indicator Date hidden'!AP128="x","x",$AO$2-'Indicator Date hidden'!AP128)</f>
        <v>1</v>
      </c>
      <c r="AP127" s="205">
        <f>IF('Indicator Date hidden'!AQ128="x","x",$AP$2-'Indicator Date hidden'!AQ128)</f>
        <v>1</v>
      </c>
      <c r="AQ127" s="205">
        <f>IF('Indicator Date hidden'!AR128="x","x",$AQ$2-'Indicator Date hidden'!AR128)</f>
        <v>0</v>
      </c>
      <c r="AR127" s="205">
        <f>IF('Indicator Date hidden'!AS128="x","x",$AR$2-'Indicator Date hidden'!AS128)</f>
        <v>0</v>
      </c>
      <c r="AS127" s="205">
        <f>IF('Indicator Date hidden'!AT128="x","x",$AS$2-'Indicator Date hidden'!AT128)</f>
        <v>0</v>
      </c>
      <c r="AT127" s="205">
        <f>IF('Indicator Date hidden'!AU128="x","x",$AT$2-'Indicator Date hidden'!AU128)</f>
        <v>0</v>
      </c>
      <c r="AU127" s="205">
        <f>IF('Indicator Date hidden'!AV128="x","x",$AU$2-'Indicator Date hidden'!AV128)</f>
        <v>6</v>
      </c>
      <c r="AV127" s="205">
        <f>IF('Indicator Date hidden'!AW128="x","x",$AV$2-'Indicator Date hidden'!AW128)</f>
        <v>0</v>
      </c>
      <c r="AW127" s="205">
        <f>IF('Indicator Date hidden'!AX128="x","x",$AW$2-'Indicator Date hidden'!AX128)</f>
        <v>0</v>
      </c>
      <c r="AX127" s="205">
        <f>IF('Indicator Date hidden'!AY128="x","x",$AX$2-'Indicator Date hidden'!AY128)</f>
        <v>0</v>
      </c>
      <c r="AY127" s="205">
        <f>IF('Indicator Date hidden'!AZ128="x","x",$AY$2-'Indicator Date hidden'!AZ128)</f>
        <v>0</v>
      </c>
      <c r="AZ127" s="205">
        <f>IF('Indicator Date hidden'!BA128="x","x",$AZ$2-'Indicator Date hidden'!BA128)</f>
        <v>0</v>
      </c>
      <c r="BA127">
        <f t="shared" si="15"/>
        <v>17</v>
      </c>
      <c r="BB127" s="21">
        <f t="shared" si="16"/>
        <v>0.34</v>
      </c>
      <c r="BC127">
        <f t="shared" si="17"/>
        <v>7</v>
      </c>
      <c r="BD127" s="21">
        <f t="shared" si="18"/>
        <v>1.0883014288330233</v>
      </c>
      <c r="BE127" s="274">
        <f t="shared" si="19"/>
        <v>0</v>
      </c>
    </row>
    <row r="128" spans="1:57" x14ac:dyDescent="0.25">
      <c r="A128" t="s">
        <v>7152</v>
      </c>
      <c r="B128" s="205">
        <f>IF('Indicator Date hidden'!C129="x","x",$B$2-'Indicator Date hidden'!C129)</f>
        <v>0</v>
      </c>
      <c r="C128" s="205">
        <f>IF('Indicator Date hidden'!D129="x","x",$C$2-'Indicator Date hidden'!D129)</f>
        <v>0</v>
      </c>
      <c r="D128" s="205">
        <f>IF('Indicator Date hidden'!E129="x","x",$D$2-'Indicator Date hidden'!E129)</f>
        <v>0</v>
      </c>
      <c r="E128" s="205">
        <f>IF('Indicator Date hidden'!F129="x","x",$E$2-'Indicator Date hidden'!F129)</f>
        <v>0</v>
      </c>
      <c r="F128" s="205">
        <f>IF('Indicator Date hidden'!G129="x","x",$F$2-'Indicator Date hidden'!G129)</f>
        <v>0</v>
      </c>
      <c r="G128" s="205">
        <f>IF('Indicator Date hidden'!H129="x","x",$G$2-'Indicator Date hidden'!H129)</f>
        <v>0</v>
      </c>
      <c r="H128" s="205">
        <f>IF('Indicator Date hidden'!I129="x","x",$H$2-'Indicator Date hidden'!I129)</f>
        <v>0</v>
      </c>
      <c r="I128" s="205">
        <f>IF('Indicator Date hidden'!J129="x","x",$I$2-'Indicator Date hidden'!J129)</f>
        <v>0</v>
      </c>
      <c r="J128" s="205">
        <f>IF('Indicator Date hidden'!K129="x","x",$J$2-'Indicator Date hidden'!K129)</f>
        <v>0</v>
      </c>
      <c r="K128" s="205">
        <f>IF('Indicator Date hidden'!L129="x","x",$K$2-'Indicator Date hidden'!L129)</f>
        <v>0</v>
      </c>
      <c r="L128" s="205">
        <f>IF('Indicator Date hidden'!M129="x","x",$L$2-'Indicator Date hidden'!M129)</f>
        <v>0</v>
      </c>
      <c r="M128" s="205">
        <f>IF('Indicator Date hidden'!N129="x","x",$M$2-'Indicator Date hidden'!N129)</f>
        <v>0</v>
      </c>
      <c r="N128" s="205">
        <f>IF('Indicator Date hidden'!O129="x","x",$N$2-'Indicator Date hidden'!O129)</f>
        <v>0</v>
      </c>
      <c r="O128" s="205">
        <f>IF('Indicator Date hidden'!P129="x","x",$O$2-'Indicator Date hidden'!P129)</f>
        <v>0</v>
      </c>
      <c r="P128" s="205">
        <f>IF('Indicator Date hidden'!Q129="x","x",$P$2-'Indicator Date hidden'!Q129)</f>
        <v>0</v>
      </c>
      <c r="Q128" s="205" t="str">
        <f>IF('Indicator Date hidden'!R129="x","x",$Q$2-'Indicator Date hidden'!R129)</f>
        <v>x</v>
      </c>
      <c r="R128" s="205">
        <f>IF('Indicator Date hidden'!S129="x","x",$R$2-'Indicator Date hidden'!S129)</f>
        <v>0</v>
      </c>
      <c r="S128" s="205">
        <f>IF('Indicator Date hidden'!T129="x","x",$S$2-'Indicator Date hidden'!T129)</f>
        <v>0</v>
      </c>
      <c r="T128" s="205">
        <f>IF('Indicator Date hidden'!U129="x","x",$T$2-'Indicator Date hidden'!U129)</f>
        <v>0</v>
      </c>
      <c r="U128" s="205" t="str">
        <f>IF('Indicator Date hidden'!V129="x","x",$U$2-'Indicator Date hidden'!V129)</f>
        <v>x</v>
      </c>
      <c r="V128" s="205">
        <f>IF('Indicator Date hidden'!W129="x","x",$V$2-'Indicator Date hidden'!W129)</f>
        <v>0</v>
      </c>
      <c r="W128" s="205" t="str">
        <f>IF('Indicator Date hidden'!X129="x","x",$W$2-'Indicator Date hidden'!X129)</f>
        <v>x</v>
      </c>
      <c r="X128" s="205">
        <f>IF('Indicator Date hidden'!Y129="x","x",$X$2-'Indicator Date hidden'!Y129)</f>
        <v>2</v>
      </c>
      <c r="Y128" s="205">
        <f>IF('Indicator Date hidden'!Z129="x","x",$Y$2-'Indicator Date hidden'!Z129)</f>
        <v>0</v>
      </c>
      <c r="Z128" s="205">
        <f>IF('Indicator Date hidden'!AA129="x","x",$Z$2-'Indicator Date hidden'!AA129)</f>
        <v>0</v>
      </c>
      <c r="AA128" s="205">
        <f>IF('Indicator Date hidden'!AB129="x","x",$AA$2-'Indicator Date hidden'!AB129)</f>
        <v>0</v>
      </c>
      <c r="AB128" s="205">
        <f>IF('Indicator Date hidden'!AC129="x","x",$AB$2-'Indicator Date hidden'!AC129)</f>
        <v>0</v>
      </c>
      <c r="AC128" s="205">
        <f>IF('Indicator Date hidden'!AD129="x","x",$AC$2-'Indicator Date hidden'!AD129)</f>
        <v>0</v>
      </c>
      <c r="AD128" s="205" t="str">
        <f>IF('Indicator Date hidden'!AE129="x","x",$AD$2-'Indicator Date hidden'!AE129)</f>
        <v>x</v>
      </c>
      <c r="AE128" s="205">
        <f>IF('Indicator Date hidden'!AF129="x","x",$AE$2-'Indicator Date hidden'!AF129)</f>
        <v>0</v>
      </c>
      <c r="AF128" s="205">
        <f>IF('Indicator Date hidden'!AG129="x","x",$AF$2-'Indicator Date hidden'!AG129)</f>
        <v>1</v>
      </c>
      <c r="AG128" s="205">
        <f>IF('Indicator Date hidden'!AH129="x","x",$AG$2-'Indicator Date hidden'!AH129)</f>
        <v>0</v>
      </c>
      <c r="AH128" s="205">
        <f>IF('Indicator Date hidden'!AI129="x","x",$AH$2-'Indicator Date hidden'!AI129)</f>
        <v>0</v>
      </c>
      <c r="AI128" s="205">
        <f>IF('Indicator Date hidden'!AJ129="x","x",$AI$2-'Indicator Date hidden'!AJ129)</f>
        <v>0</v>
      </c>
      <c r="AJ128" s="205" t="str">
        <f>IF('Indicator Date hidden'!AK129="x","x",$AJ$2-'Indicator Date hidden'!AK129)</f>
        <v>x</v>
      </c>
      <c r="AK128" s="205">
        <f>IF('Indicator Date hidden'!AL129="x","x",$AK$2-'Indicator Date hidden'!AL129)</f>
        <v>1</v>
      </c>
      <c r="AL128" s="205">
        <f>IF('Indicator Date hidden'!AM129="x","x",$AL$2-'Indicator Date hidden'!AM129)</f>
        <v>0</v>
      </c>
      <c r="AM128" s="205">
        <f>IF('Indicator Date hidden'!AN129="x","x",$AM$2-'Indicator Date hidden'!AN129)</f>
        <v>0</v>
      </c>
      <c r="AN128" s="205">
        <f>IF('Indicator Date hidden'!AO129="x","x",$AN$2-'Indicator Date hidden'!AO129)</f>
        <v>0</v>
      </c>
      <c r="AO128" s="205">
        <f>IF('Indicator Date hidden'!AP129="x","x",$AO$2-'Indicator Date hidden'!AP129)</f>
        <v>0</v>
      </c>
      <c r="AP128" s="205">
        <f>IF('Indicator Date hidden'!AQ129="x","x",$AP$2-'Indicator Date hidden'!AQ129)</f>
        <v>0</v>
      </c>
      <c r="AQ128" s="205">
        <f>IF('Indicator Date hidden'!AR129="x","x",$AQ$2-'Indicator Date hidden'!AR129)</f>
        <v>0</v>
      </c>
      <c r="AR128" s="205">
        <f>IF('Indicator Date hidden'!AS129="x","x",$AR$2-'Indicator Date hidden'!AS129)</f>
        <v>0</v>
      </c>
      <c r="AS128" s="205">
        <f>IF('Indicator Date hidden'!AT129="x","x",$AS$2-'Indicator Date hidden'!AT129)</f>
        <v>0</v>
      </c>
      <c r="AT128" s="205">
        <f>IF('Indicator Date hidden'!AU129="x","x",$AT$2-'Indicator Date hidden'!AU129)</f>
        <v>0</v>
      </c>
      <c r="AU128" s="205" t="str">
        <f>IF('Indicator Date hidden'!AV129="x","x",$AU$2-'Indicator Date hidden'!AV129)</f>
        <v>x</v>
      </c>
      <c r="AV128" s="205">
        <f>IF('Indicator Date hidden'!AW129="x","x",$AV$2-'Indicator Date hidden'!AW129)</f>
        <v>0</v>
      </c>
      <c r="AW128" s="205">
        <f>IF('Indicator Date hidden'!AX129="x","x",$AW$2-'Indicator Date hidden'!AX129)</f>
        <v>0</v>
      </c>
      <c r="AX128" s="205">
        <f>IF('Indicator Date hidden'!AY129="x","x",$AX$2-'Indicator Date hidden'!AY129)</f>
        <v>0</v>
      </c>
      <c r="AY128" s="205">
        <f>IF('Indicator Date hidden'!AZ129="x","x",$AY$2-'Indicator Date hidden'!AZ129)</f>
        <v>0</v>
      </c>
      <c r="AZ128" s="205">
        <f>IF('Indicator Date hidden'!BA129="x","x",$AZ$2-'Indicator Date hidden'!BA129)</f>
        <v>0</v>
      </c>
      <c r="BA128">
        <f t="shared" si="15"/>
        <v>4</v>
      </c>
      <c r="BB128" s="21">
        <f t="shared" si="16"/>
        <v>8.8888888888888892E-2</v>
      </c>
      <c r="BC128">
        <f t="shared" si="17"/>
        <v>3</v>
      </c>
      <c r="BD128" s="21">
        <f t="shared" si="18"/>
        <v>0.35416394334464951</v>
      </c>
      <c r="BE128" s="274">
        <f t="shared" si="19"/>
        <v>0</v>
      </c>
    </row>
    <row r="129" spans="1:57" x14ac:dyDescent="0.25">
      <c r="A129" t="s">
        <v>7160</v>
      </c>
      <c r="B129" s="205">
        <f>IF('Indicator Date hidden'!C130="x","x",$B$2-'Indicator Date hidden'!C130)</f>
        <v>0</v>
      </c>
      <c r="C129" s="205">
        <f>IF('Indicator Date hidden'!D130="x","x",$C$2-'Indicator Date hidden'!D130)</f>
        <v>0</v>
      </c>
      <c r="D129" s="205">
        <f>IF('Indicator Date hidden'!E130="x","x",$D$2-'Indicator Date hidden'!E130)</f>
        <v>0</v>
      </c>
      <c r="E129" s="205">
        <f>IF('Indicator Date hidden'!F130="x","x",$E$2-'Indicator Date hidden'!F130)</f>
        <v>0</v>
      </c>
      <c r="F129" s="205">
        <f>IF('Indicator Date hidden'!G130="x","x",$F$2-'Indicator Date hidden'!G130)</f>
        <v>0</v>
      </c>
      <c r="G129" s="205">
        <f>IF('Indicator Date hidden'!H130="x","x",$G$2-'Indicator Date hidden'!H130)</f>
        <v>0</v>
      </c>
      <c r="H129" s="205">
        <f>IF('Indicator Date hidden'!I130="x","x",$H$2-'Indicator Date hidden'!I130)</f>
        <v>0</v>
      </c>
      <c r="I129" s="205">
        <f>IF('Indicator Date hidden'!J130="x","x",$I$2-'Indicator Date hidden'!J130)</f>
        <v>0</v>
      </c>
      <c r="J129" s="205">
        <f>IF('Indicator Date hidden'!K130="x","x",$J$2-'Indicator Date hidden'!K130)</f>
        <v>0</v>
      </c>
      <c r="K129" s="205">
        <f>IF('Indicator Date hidden'!L130="x","x",$K$2-'Indicator Date hidden'!L130)</f>
        <v>0</v>
      </c>
      <c r="L129" s="205">
        <f>IF('Indicator Date hidden'!M130="x","x",$L$2-'Indicator Date hidden'!M130)</f>
        <v>0</v>
      </c>
      <c r="M129" s="205">
        <f>IF('Indicator Date hidden'!N130="x","x",$M$2-'Indicator Date hidden'!N130)</f>
        <v>0</v>
      </c>
      <c r="N129" s="205">
        <f>IF('Indicator Date hidden'!O130="x","x",$N$2-'Indicator Date hidden'!O130)</f>
        <v>0</v>
      </c>
      <c r="O129" s="205">
        <f>IF('Indicator Date hidden'!P130="x","x",$O$2-'Indicator Date hidden'!P130)</f>
        <v>0</v>
      </c>
      <c r="P129" s="205">
        <f>IF('Indicator Date hidden'!Q130="x","x",$P$2-'Indicator Date hidden'!Q130)</f>
        <v>0</v>
      </c>
      <c r="Q129" s="205" t="str">
        <f>IF('Indicator Date hidden'!R130="x","x",$Q$2-'Indicator Date hidden'!R130)</f>
        <v>x</v>
      </c>
      <c r="R129" s="205">
        <f>IF('Indicator Date hidden'!S130="x","x",$R$2-'Indicator Date hidden'!S130)</f>
        <v>0</v>
      </c>
      <c r="S129" s="205">
        <f>IF('Indicator Date hidden'!T130="x","x",$S$2-'Indicator Date hidden'!T130)</f>
        <v>0</v>
      </c>
      <c r="T129" s="205">
        <f>IF('Indicator Date hidden'!U130="x","x",$T$2-'Indicator Date hidden'!U130)</f>
        <v>0</v>
      </c>
      <c r="U129" s="205" t="str">
        <f>IF('Indicator Date hidden'!V130="x","x",$U$2-'Indicator Date hidden'!V130)</f>
        <v>x</v>
      </c>
      <c r="V129" s="205">
        <f>IF('Indicator Date hidden'!W130="x","x",$V$2-'Indicator Date hidden'!W130)</f>
        <v>0</v>
      </c>
      <c r="W129" s="205">
        <f>IF('Indicator Date hidden'!X130="x","x",$W$2-'Indicator Date hidden'!X130)</f>
        <v>5</v>
      </c>
      <c r="X129" s="205">
        <f>IF('Indicator Date hidden'!Y130="x","x",$X$2-'Indicator Date hidden'!Y130)</f>
        <v>2</v>
      </c>
      <c r="Y129" s="205">
        <f>IF('Indicator Date hidden'!Z130="x","x",$Y$2-'Indicator Date hidden'!Z130)</f>
        <v>0</v>
      </c>
      <c r="Z129" s="205">
        <f>IF('Indicator Date hidden'!AA130="x","x",$Z$2-'Indicator Date hidden'!AA130)</f>
        <v>0</v>
      </c>
      <c r="AA129" s="205">
        <f>IF('Indicator Date hidden'!AB130="x","x",$AA$2-'Indicator Date hidden'!AB130)</f>
        <v>0</v>
      </c>
      <c r="AB129" s="205">
        <f>IF('Indicator Date hidden'!AC130="x","x",$AB$2-'Indicator Date hidden'!AC130)</f>
        <v>0</v>
      </c>
      <c r="AC129" s="205">
        <f>IF('Indicator Date hidden'!AD130="x","x",$AC$2-'Indicator Date hidden'!AD130)</f>
        <v>0</v>
      </c>
      <c r="AD129" s="205" t="str">
        <f>IF('Indicator Date hidden'!AE130="x","x",$AD$2-'Indicator Date hidden'!AE130)</f>
        <v>x</v>
      </c>
      <c r="AE129" s="205">
        <f>IF('Indicator Date hidden'!AF130="x","x",$AE$2-'Indicator Date hidden'!AF130)</f>
        <v>0</v>
      </c>
      <c r="AF129" s="205" t="str">
        <f>IF('Indicator Date hidden'!AG130="x","x",$AF$2-'Indicator Date hidden'!AG130)</f>
        <v>x</v>
      </c>
      <c r="AG129" s="205">
        <f>IF('Indicator Date hidden'!AH130="x","x",$AG$2-'Indicator Date hidden'!AH130)</f>
        <v>0</v>
      </c>
      <c r="AH129" s="205">
        <f>IF('Indicator Date hidden'!AI130="x","x",$AH$2-'Indicator Date hidden'!AI130)</f>
        <v>0</v>
      </c>
      <c r="AI129" s="205">
        <f>IF('Indicator Date hidden'!AJ130="x","x",$AI$2-'Indicator Date hidden'!AJ130)</f>
        <v>0</v>
      </c>
      <c r="AJ129" s="205" t="str">
        <f>IF('Indicator Date hidden'!AK130="x","x",$AJ$2-'Indicator Date hidden'!AK130)</f>
        <v>x</v>
      </c>
      <c r="AK129" s="205">
        <f>IF('Indicator Date hidden'!AL130="x","x",$AK$2-'Indicator Date hidden'!AL130)</f>
        <v>1</v>
      </c>
      <c r="AL129" s="205">
        <f>IF('Indicator Date hidden'!AM130="x","x",$AL$2-'Indicator Date hidden'!AM130)</f>
        <v>0</v>
      </c>
      <c r="AM129" s="205">
        <f>IF('Indicator Date hidden'!AN130="x","x",$AM$2-'Indicator Date hidden'!AN130)</f>
        <v>0</v>
      </c>
      <c r="AN129" s="205">
        <f>IF('Indicator Date hidden'!AO130="x","x",$AN$2-'Indicator Date hidden'!AO130)</f>
        <v>0</v>
      </c>
      <c r="AO129" s="205">
        <f>IF('Indicator Date hidden'!AP130="x","x",$AO$2-'Indicator Date hidden'!AP130)</f>
        <v>0</v>
      </c>
      <c r="AP129" s="205">
        <f>IF('Indicator Date hidden'!AQ130="x","x",$AP$2-'Indicator Date hidden'!AQ130)</f>
        <v>0</v>
      </c>
      <c r="AQ129" s="205" t="str">
        <f>IF('Indicator Date hidden'!AR130="x","x",$AQ$2-'Indicator Date hidden'!AR130)</f>
        <v>x</v>
      </c>
      <c r="AR129" s="205">
        <f>IF('Indicator Date hidden'!AS130="x","x",$AR$2-'Indicator Date hidden'!AS130)</f>
        <v>0</v>
      </c>
      <c r="AS129" s="205">
        <f>IF('Indicator Date hidden'!AT130="x","x",$AS$2-'Indicator Date hidden'!AT130)</f>
        <v>0</v>
      </c>
      <c r="AT129" s="205">
        <f>IF('Indicator Date hidden'!AU130="x","x",$AT$2-'Indicator Date hidden'!AU130)</f>
        <v>0</v>
      </c>
      <c r="AU129" s="205">
        <f>IF('Indicator Date hidden'!AV130="x","x",$AU$2-'Indicator Date hidden'!AV130)</f>
        <v>0</v>
      </c>
      <c r="AV129" s="205">
        <f>IF('Indicator Date hidden'!AW130="x","x",$AV$2-'Indicator Date hidden'!AW130)</f>
        <v>0</v>
      </c>
      <c r="AW129" s="205">
        <f>IF('Indicator Date hidden'!AX130="x","x",$AW$2-'Indicator Date hidden'!AX130)</f>
        <v>0</v>
      </c>
      <c r="AX129" s="205">
        <f>IF('Indicator Date hidden'!AY130="x","x",$AX$2-'Indicator Date hidden'!AY130)</f>
        <v>0</v>
      </c>
      <c r="AY129" s="205">
        <f>IF('Indicator Date hidden'!AZ130="x","x",$AY$2-'Indicator Date hidden'!AZ130)</f>
        <v>0</v>
      </c>
      <c r="AZ129" s="205">
        <f>IF('Indicator Date hidden'!BA130="x","x",$AZ$2-'Indicator Date hidden'!BA130)</f>
        <v>0</v>
      </c>
      <c r="BA129">
        <f t="shared" si="15"/>
        <v>8</v>
      </c>
      <c r="BB129" s="21">
        <f t="shared" si="16"/>
        <v>0.17777777777777778</v>
      </c>
      <c r="BC129">
        <f t="shared" si="17"/>
        <v>3</v>
      </c>
      <c r="BD129" s="21">
        <f t="shared" si="18"/>
        <v>0.7969076034240492</v>
      </c>
      <c r="BE129" s="274">
        <f t="shared" si="19"/>
        <v>0</v>
      </c>
    </row>
    <row r="130" spans="1:57" x14ac:dyDescent="0.25">
      <c r="A130" t="s">
        <v>7161</v>
      </c>
      <c r="B130" s="205">
        <f>IF('Indicator Date hidden'!C131="x","x",$B$2-'Indicator Date hidden'!C131)</f>
        <v>0</v>
      </c>
      <c r="C130" s="205">
        <f>IF('Indicator Date hidden'!D131="x","x",$C$2-'Indicator Date hidden'!D131)</f>
        <v>0</v>
      </c>
      <c r="D130" s="205">
        <f>IF('Indicator Date hidden'!E131="x","x",$D$2-'Indicator Date hidden'!E131)</f>
        <v>0</v>
      </c>
      <c r="E130" s="205">
        <f>IF('Indicator Date hidden'!F131="x","x",$E$2-'Indicator Date hidden'!F131)</f>
        <v>0</v>
      </c>
      <c r="F130" s="205">
        <f>IF('Indicator Date hidden'!G131="x","x",$F$2-'Indicator Date hidden'!G131)</f>
        <v>0</v>
      </c>
      <c r="G130" s="205">
        <f>IF('Indicator Date hidden'!H131="x","x",$G$2-'Indicator Date hidden'!H131)</f>
        <v>0</v>
      </c>
      <c r="H130" s="205">
        <f>IF('Indicator Date hidden'!I131="x","x",$H$2-'Indicator Date hidden'!I131)</f>
        <v>0</v>
      </c>
      <c r="I130" s="205">
        <f>IF('Indicator Date hidden'!J131="x","x",$I$2-'Indicator Date hidden'!J131)</f>
        <v>0</v>
      </c>
      <c r="J130" s="205">
        <f>IF('Indicator Date hidden'!K131="x","x",$J$2-'Indicator Date hidden'!K131)</f>
        <v>0</v>
      </c>
      <c r="K130" s="205">
        <f>IF('Indicator Date hidden'!L131="x","x",$K$2-'Indicator Date hidden'!L131)</f>
        <v>0</v>
      </c>
      <c r="L130" s="205">
        <f>IF('Indicator Date hidden'!M131="x","x",$L$2-'Indicator Date hidden'!M131)</f>
        <v>0</v>
      </c>
      <c r="M130" s="205">
        <f>IF('Indicator Date hidden'!N131="x","x",$M$2-'Indicator Date hidden'!N131)</f>
        <v>0</v>
      </c>
      <c r="N130" s="205">
        <f>IF('Indicator Date hidden'!O131="x","x",$N$2-'Indicator Date hidden'!O131)</f>
        <v>0</v>
      </c>
      <c r="O130" s="205">
        <f>IF('Indicator Date hidden'!P131="x","x",$O$2-'Indicator Date hidden'!P131)</f>
        <v>0</v>
      </c>
      <c r="P130" s="205">
        <f>IF('Indicator Date hidden'!Q131="x","x",$P$2-'Indicator Date hidden'!Q131)</f>
        <v>0</v>
      </c>
      <c r="Q130" s="205">
        <f>IF('Indicator Date hidden'!R131="x","x",$Q$2-'Indicator Date hidden'!R131)</f>
        <v>1</v>
      </c>
      <c r="R130" s="205">
        <f>IF('Indicator Date hidden'!S131="x","x",$R$2-'Indicator Date hidden'!S131)</f>
        <v>0</v>
      </c>
      <c r="S130" s="205">
        <f>IF('Indicator Date hidden'!T131="x","x",$S$2-'Indicator Date hidden'!T131)</f>
        <v>0</v>
      </c>
      <c r="T130" s="205">
        <f>IF('Indicator Date hidden'!U131="x","x",$T$2-'Indicator Date hidden'!U131)</f>
        <v>0</v>
      </c>
      <c r="U130" s="205">
        <f>IF('Indicator Date hidden'!V131="x","x",$U$2-'Indicator Date hidden'!V131)</f>
        <v>0</v>
      </c>
      <c r="V130" s="205">
        <f>IF('Indicator Date hidden'!W131="x","x",$V$2-'Indicator Date hidden'!W131)</f>
        <v>0</v>
      </c>
      <c r="W130" s="205">
        <f>IF('Indicator Date hidden'!X131="x","x",$W$2-'Indicator Date hidden'!X131)</f>
        <v>2</v>
      </c>
      <c r="X130" s="205">
        <f>IF('Indicator Date hidden'!Y131="x","x",$X$2-'Indicator Date hidden'!Y131)</f>
        <v>4</v>
      </c>
      <c r="Y130" s="205">
        <f>IF('Indicator Date hidden'!Z131="x","x",$Y$2-'Indicator Date hidden'!Z131)</f>
        <v>0</v>
      </c>
      <c r="Z130" s="205">
        <f>IF('Indicator Date hidden'!AA131="x","x",$Z$2-'Indicator Date hidden'!AA131)</f>
        <v>0</v>
      </c>
      <c r="AA130" s="205">
        <f>IF('Indicator Date hidden'!AB131="x","x",$AA$2-'Indicator Date hidden'!AB131)</f>
        <v>0</v>
      </c>
      <c r="AB130" s="205">
        <f>IF('Indicator Date hidden'!AC131="x","x",$AB$2-'Indicator Date hidden'!AC131)</f>
        <v>0</v>
      </c>
      <c r="AC130" s="205">
        <f>IF('Indicator Date hidden'!AD131="x","x",$AC$2-'Indicator Date hidden'!AD131)</f>
        <v>0</v>
      </c>
      <c r="AD130" s="205">
        <f>IF('Indicator Date hidden'!AE131="x","x",$AD$2-'Indicator Date hidden'!AE131)</f>
        <v>0</v>
      </c>
      <c r="AE130" s="205">
        <f>IF('Indicator Date hidden'!AF131="x","x",$AE$2-'Indicator Date hidden'!AF131)</f>
        <v>0</v>
      </c>
      <c r="AF130" s="205">
        <f>IF('Indicator Date hidden'!AG131="x","x",$AF$2-'Indicator Date hidden'!AG131)</f>
        <v>3</v>
      </c>
      <c r="AG130" s="205">
        <f>IF('Indicator Date hidden'!AH131="x","x",$AG$2-'Indicator Date hidden'!AH131)</f>
        <v>0</v>
      </c>
      <c r="AH130" s="205">
        <f>IF('Indicator Date hidden'!AI131="x","x",$AH$2-'Indicator Date hidden'!AI131)</f>
        <v>0</v>
      </c>
      <c r="AI130" s="205">
        <f>IF('Indicator Date hidden'!AJ131="x","x",$AI$2-'Indicator Date hidden'!AJ131)</f>
        <v>0</v>
      </c>
      <c r="AJ130" s="205">
        <f>IF('Indicator Date hidden'!AK131="x","x",$AJ$2-'Indicator Date hidden'!AK131)</f>
        <v>1</v>
      </c>
      <c r="AK130" s="205">
        <f>IF('Indicator Date hidden'!AL131="x","x",$AK$2-'Indicator Date hidden'!AL131)</f>
        <v>1</v>
      </c>
      <c r="AL130" s="205">
        <f>IF('Indicator Date hidden'!AM131="x","x",$AL$2-'Indicator Date hidden'!AM131)</f>
        <v>0</v>
      </c>
      <c r="AM130" s="205">
        <f>IF('Indicator Date hidden'!AN131="x","x",$AM$2-'Indicator Date hidden'!AN131)</f>
        <v>0</v>
      </c>
      <c r="AN130" s="205">
        <f>IF('Indicator Date hidden'!AO131="x","x",$AN$2-'Indicator Date hidden'!AO131)</f>
        <v>0</v>
      </c>
      <c r="AO130" s="205">
        <f>IF('Indicator Date hidden'!AP131="x","x",$AO$2-'Indicator Date hidden'!AP131)</f>
        <v>0</v>
      </c>
      <c r="AP130" s="205">
        <f>IF('Indicator Date hidden'!AQ131="x","x",$AP$2-'Indicator Date hidden'!AQ131)</f>
        <v>0</v>
      </c>
      <c r="AQ130" s="205">
        <f>IF('Indicator Date hidden'!AR131="x","x",$AQ$2-'Indicator Date hidden'!AR131)</f>
        <v>0</v>
      </c>
      <c r="AR130" s="205">
        <f>IF('Indicator Date hidden'!AS131="x","x",$AR$2-'Indicator Date hidden'!AS131)</f>
        <v>0</v>
      </c>
      <c r="AS130" s="205">
        <f>IF('Indicator Date hidden'!AT131="x","x",$AS$2-'Indicator Date hidden'!AT131)</f>
        <v>0</v>
      </c>
      <c r="AT130" s="205">
        <f>IF('Indicator Date hidden'!AU131="x","x",$AT$2-'Indicator Date hidden'!AU131)</f>
        <v>0</v>
      </c>
      <c r="AU130" s="205">
        <f>IF('Indicator Date hidden'!AV131="x","x",$AU$2-'Indicator Date hidden'!AV131)</f>
        <v>2</v>
      </c>
      <c r="AV130" s="205">
        <f>IF('Indicator Date hidden'!AW131="x","x",$AV$2-'Indicator Date hidden'!AW131)</f>
        <v>0</v>
      </c>
      <c r="AW130" s="205">
        <f>IF('Indicator Date hidden'!AX131="x","x",$AW$2-'Indicator Date hidden'!AX131)</f>
        <v>0</v>
      </c>
      <c r="AX130" s="205">
        <f>IF('Indicator Date hidden'!AY131="x","x",$AX$2-'Indicator Date hidden'!AY131)</f>
        <v>0</v>
      </c>
      <c r="AY130" s="205">
        <f>IF('Indicator Date hidden'!AZ131="x","x",$AY$2-'Indicator Date hidden'!AZ131)</f>
        <v>0</v>
      </c>
      <c r="AZ130" s="205">
        <f>IF('Indicator Date hidden'!BA131="x","x",$AZ$2-'Indicator Date hidden'!BA131)</f>
        <v>0</v>
      </c>
      <c r="BA130">
        <f t="shared" si="15"/>
        <v>14</v>
      </c>
      <c r="BB130" s="21">
        <f t="shared" si="16"/>
        <v>0.27450980392156865</v>
      </c>
      <c r="BC130">
        <f t="shared" si="17"/>
        <v>7</v>
      </c>
      <c r="BD130" s="21">
        <f t="shared" si="18"/>
        <v>0.79405712671829753</v>
      </c>
      <c r="BE130" s="274">
        <f t="shared" si="19"/>
        <v>0</v>
      </c>
    </row>
    <row r="131" spans="1:57" x14ac:dyDescent="0.25">
      <c r="A131" t="s">
        <v>7167</v>
      </c>
      <c r="B131" s="205">
        <f>IF('Indicator Date hidden'!C132="x","x",$B$2-'Indicator Date hidden'!C132)</f>
        <v>0</v>
      </c>
      <c r="C131" s="205">
        <f>IF('Indicator Date hidden'!D132="x","x",$C$2-'Indicator Date hidden'!D132)</f>
        <v>0</v>
      </c>
      <c r="D131" s="205">
        <f>IF('Indicator Date hidden'!E132="x","x",$D$2-'Indicator Date hidden'!E132)</f>
        <v>0</v>
      </c>
      <c r="E131" s="205">
        <f>IF('Indicator Date hidden'!F132="x","x",$E$2-'Indicator Date hidden'!F132)</f>
        <v>0</v>
      </c>
      <c r="F131" s="205">
        <f>IF('Indicator Date hidden'!G132="x","x",$F$2-'Indicator Date hidden'!G132)</f>
        <v>0</v>
      </c>
      <c r="G131" s="205">
        <f>IF('Indicator Date hidden'!H132="x","x",$G$2-'Indicator Date hidden'!H132)</f>
        <v>0</v>
      </c>
      <c r="H131" s="205">
        <f>IF('Indicator Date hidden'!I132="x","x",$H$2-'Indicator Date hidden'!I132)</f>
        <v>0</v>
      </c>
      <c r="I131" s="205">
        <f>IF('Indicator Date hidden'!J132="x","x",$I$2-'Indicator Date hidden'!J132)</f>
        <v>0</v>
      </c>
      <c r="J131" s="205">
        <f>IF('Indicator Date hidden'!K132="x","x",$J$2-'Indicator Date hidden'!K132)</f>
        <v>0</v>
      </c>
      <c r="K131" s="205">
        <f>IF('Indicator Date hidden'!L132="x","x",$K$2-'Indicator Date hidden'!L132)</f>
        <v>0</v>
      </c>
      <c r="L131" s="205">
        <f>IF('Indicator Date hidden'!M132="x","x",$L$2-'Indicator Date hidden'!M132)</f>
        <v>0</v>
      </c>
      <c r="M131" s="205">
        <f>IF('Indicator Date hidden'!N132="x","x",$M$2-'Indicator Date hidden'!N132)</f>
        <v>0</v>
      </c>
      <c r="N131" s="205">
        <f>IF('Indicator Date hidden'!O132="x","x",$N$2-'Indicator Date hidden'!O132)</f>
        <v>0</v>
      </c>
      <c r="O131" s="205">
        <f>IF('Indicator Date hidden'!P132="x","x",$O$2-'Indicator Date hidden'!P132)</f>
        <v>0</v>
      </c>
      <c r="P131" s="205">
        <f>IF('Indicator Date hidden'!Q132="x","x",$P$2-'Indicator Date hidden'!Q132)</f>
        <v>0</v>
      </c>
      <c r="Q131" s="205" t="str">
        <f>IF('Indicator Date hidden'!R132="x","x",$Q$2-'Indicator Date hidden'!R132)</f>
        <v>x</v>
      </c>
      <c r="R131" s="205">
        <f>IF('Indicator Date hidden'!S132="x","x",$R$2-'Indicator Date hidden'!S132)</f>
        <v>0</v>
      </c>
      <c r="S131" s="205">
        <f>IF('Indicator Date hidden'!T132="x","x",$S$2-'Indicator Date hidden'!T132)</f>
        <v>0</v>
      </c>
      <c r="T131" s="205">
        <f>IF('Indicator Date hidden'!U132="x","x",$T$2-'Indicator Date hidden'!U132)</f>
        <v>0</v>
      </c>
      <c r="U131" s="205">
        <f>IF('Indicator Date hidden'!V132="x","x",$U$2-'Indicator Date hidden'!V132)</f>
        <v>0</v>
      </c>
      <c r="V131" s="205">
        <f>IF('Indicator Date hidden'!W132="x","x",$V$2-'Indicator Date hidden'!W132)</f>
        <v>0</v>
      </c>
      <c r="W131" s="205">
        <f>IF('Indicator Date hidden'!X132="x","x",$W$2-'Indicator Date hidden'!X132)</f>
        <v>4</v>
      </c>
      <c r="X131" s="205">
        <f>IF('Indicator Date hidden'!Y132="x","x",$X$2-'Indicator Date hidden'!Y132)</f>
        <v>4</v>
      </c>
      <c r="Y131" s="205">
        <f>IF('Indicator Date hidden'!Z132="x","x",$Y$2-'Indicator Date hidden'!Z132)</f>
        <v>0</v>
      </c>
      <c r="Z131" s="205">
        <f>IF('Indicator Date hidden'!AA132="x","x",$Z$2-'Indicator Date hidden'!AA132)</f>
        <v>0</v>
      </c>
      <c r="AA131" s="205">
        <f>IF('Indicator Date hidden'!AB132="x","x",$AA$2-'Indicator Date hidden'!AB132)</f>
        <v>4</v>
      </c>
      <c r="AB131" s="205">
        <f>IF('Indicator Date hidden'!AC132="x","x",$AB$2-'Indicator Date hidden'!AC132)</f>
        <v>0</v>
      </c>
      <c r="AC131" s="205">
        <f>IF('Indicator Date hidden'!AD132="x","x",$AC$2-'Indicator Date hidden'!AD132)</f>
        <v>0</v>
      </c>
      <c r="AD131" s="205" t="str">
        <f>IF('Indicator Date hidden'!AE132="x","x",$AD$2-'Indicator Date hidden'!AE132)</f>
        <v>x</v>
      </c>
      <c r="AE131" s="205" t="str">
        <f>IF('Indicator Date hidden'!AF132="x","x",$AE$2-'Indicator Date hidden'!AF132)</f>
        <v>x</v>
      </c>
      <c r="AF131" s="205" t="str">
        <f>IF('Indicator Date hidden'!AG132="x","x",$AF$2-'Indicator Date hidden'!AG132)</f>
        <v>x</v>
      </c>
      <c r="AG131" s="205">
        <f>IF('Indicator Date hidden'!AH132="x","x",$AG$2-'Indicator Date hidden'!AH132)</f>
        <v>0</v>
      </c>
      <c r="AH131" s="205">
        <f>IF('Indicator Date hidden'!AI132="x","x",$AH$2-'Indicator Date hidden'!AI132)</f>
        <v>0</v>
      </c>
      <c r="AI131" s="205">
        <f>IF('Indicator Date hidden'!AJ132="x","x",$AI$2-'Indicator Date hidden'!AJ132)</f>
        <v>0</v>
      </c>
      <c r="AJ131" s="205" t="str">
        <f>IF('Indicator Date hidden'!AK132="x","x",$AJ$2-'Indicator Date hidden'!AK132)</f>
        <v>x</v>
      </c>
      <c r="AK131" s="205">
        <f>IF('Indicator Date hidden'!AL132="x","x",$AK$2-'Indicator Date hidden'!AL132)</f>
        <v>1</v>
      </c>
      <c r="AL131" s="205">
        <f>IF('Indicator Date hidden'!AM132="x","x",$AL$2-'Indicator Date hidden'!AM132)</f>
        <v>0</v>
      </c>
      <c r="AM131" s="205">
        <f>IF('Indicator Date hidden'!AN132="x","x",$AM$2-'Indicator Date hidden'!AN132)</f>
        <v>0</v>
      </c>
      <c r="AN131" s="205">
        <f>IF('Indicator Date hidden'!AO132="x","x",$AN$2-'Indicator Date hidden'!AO132)</f>
        <v>0</v>
      </c>
      <c r="AO131" s="205" t="str">
        <f>IF('Indicator Date hidden'!AP132="x","x",$AO$2-'Indicator Date hidden'!AP132)</f>
        <v>x</v>
      </c>
      <c r="AP131" s="205" t="str">
        <f>IF('Indicator Date hidden'!AQ132="x","x",$AP$2-'Indicator Date hidden'!AQ132)</f>
        <v>x</v>
      </c>
      <c r="AQ131" s="205">
        <f>IF('Indicator Date hidden'!AR132="x","x",$AQ$2-'Indicator Date hidden'!AR132)</f>
        <v>4</v>
      </c>
      <c r="AR131" s="205">
        <f>IF('Indicator Date hidden'!AS132="x","x",$AR$2-'Indicator Date hidden'!AS132)</f>
        <v>0</v>
      </c>
      <c r="AS131" s="205" t="str">
        <f>IF('Indicator Date hidden'!AT132="x","x",$AS$2-'Indicator Date hidden'!AT132)</f>
        <v>x</v>
      </c>
      <c r="AT131" s="205">
        <f>IF('Indicator Date hidden'!AU132="x","x",$AT$2-'Indicator Date hidden'!AU132)</f>
        <v>0</v>
      </c>
      <c r="AU131" s="205">
        <f>IF('Indicator Date hidden'!AV132="x","x",$AU$2-'Indicator Date hidden'!AV132)</f>
        <v>1</v>
      </c>
      <c r="AV131" s="205" t="str">
        <f>IF('Indicator Date hidden'!AW132="x","x",$AV$2-'Indicator Date hidden'!AW132)</f>
        <v>x</v>
      </c>
      <c r="AW131" s="205">
        <f>IF('Indicator Date hidden'!AX132="x","x",$AW$2-'Indicator Date hidden'!AX132)</f>
        <v>0</v>
      </c>
      <c r="AX131" s="205">
        <f>IF('Indicator Date hidden'!AY132="x","x",$AX$2-'Indicator Date hidden'!AY132)</f>
        <v>0</v>
      </c>
      <c r="AY131" s="205">
        <f>IF('Indicator Date hidden'!AZ132="x","x",$AY$2-'Indicator Date hidden'!AZ132)</f>
        <v>0</v>
      </c>
      <c r="AZ131" s="205">
        <f>IF('Indicator Date hidden'!BA132="x","x",$AZ$2-'Indicator Date hidden'!BA132)</f>
        <v>4</v>
      </c>
      <c r="BA131">
        <f t="shared" ref="BA131:BA162" si="20">SUM(B131:AZ131)</f>
        <v>22</v>
      </c>
      <c r="BB131" s="21">
        <f t="shared" ref="BB131:BB162" si="21">BA131/COUNT(B131:AZ131)</f>
        <v>0.52380952380952384</v>
      </c>
      <c r="BC131">
        <f t="shared" ref="BC131:BC162" si="22">COUNTIF(B131:AZ131,"&gt;0")</f>
        <v>7</v>
      </c>
      <c r="BD131" s="21">
        <f t="shared" ref="BD131:BD162" si="23">_xlfn.STDEV.P(B131:AZ131)</f>
        <v>1.2953781436890899</v>
      </c>
      <c r="BE131" s="274">
        <f t="shared" ref="BE131:BE162" si="24">MEDIAN(B131:AZ131)</f>
        <v>0</v>
      </c>
    </row>
    <row r="132" spans="1:57" x14ac:dyDescent="0.25">
      <c r="A132" t="s">
        <v>7177</v>
      </c>
      <c r="B132" s="205">
        <f>IF('Indicator Date hidden'!C133="x","x",$B$2-'Indicator Date hidden'!C133)</f>
        <v>0</v>
      </c>
      <c r="C132" s="205">
        <f>IF('Indicator Date hidden'!D133="x","x",$C$2-'Indicator Date hidden'!D133)</f>
        <v>0</v>
      </c>
      <c r="D132" s="205">
        <f>IF('Indicator Date hidden'!E133="x","x",$D$2-'Indicator Date hidden'!E133)</f>
        <v>0</v>
      </c>
      <c r="E132" s="205">
        <f>IF('Indicator Date hidden'!F133="x","x",$E$2-'Indicator Date hidden'!F133)</f>
        <v>0</v>
      </c>
      <c r="F132" s="205">
        <f>IF('Indicator Date hidden'!G133="x","x",$F$2-'Indicator Date hidden'!G133)</f>
        <v>0</v>
      </c>
      <c r="G132" s="205">
        <f>IF('Indicator Date hidden'!H133="x","x",$G$2-'Indicator Date hidden'!H133)</f>
        <v>0</v>
      </c>
      <c r="H132" s="205">
        <f>IF('Indicator Date hidden'!I133="x","x",$H$2-'Indicator Date hidden'!I133)</f>
        <v>0</v>
      </c>
      <c r="I132" s="205">
        <f>IF('Indicator Date hidden'!J133="x","x",$I$2-'Indicator Date hidden'!J133)</f>
        <v>0</v>
      </c>
      <c r="J132" s="205">
        <f>IF('Indicator Date hidden'!K133="x","x",$J$2-'Indicator Date hidden'!K133)</f>
        <v>0</v>
      </c>
      <c r="K132" s="205">
        <f>IF('Indicator Date hidden'!L133="x","x",$K$2-'Indicator Date hidden'!L133)</f>
        <v>2</v>
      </c>
      <c r="L132" s="205">
        <f>IF('Indicator Date hidden'!M133="x","x",$L$2-'Indicator Date hidden'!M133)</f>
        <v>0</v>
      </c>
      <c r="M132" s="205">
        <f>IF('Indicator Date hidden'!N133="x","x",$M$2-'Indicator Date hidden'!N133)</f>
        <v>0</v>
      </c>
      <c r="N132" s="205">
        <f>IF('Indicator Date hidden'!O133="x","x",$N$2-'Indicator Date hidden'!O133)</f>
        <v>0</v>
      </c>
      <c r="O132" s="205">
        <f>IF('Indicator Date hidden'!P133="x","x",$O$2-'Indicator Date hidden'!P133)</f>
        <v>0</v>
      </c>
      <c r="P132" s="205">
        <f>IF('Indicator Date hidden'!Q133="x","x",$P$2-'Indicator Date hidden'!Q133)</f>
        <v>0</v>
      </c>
      <c r="Q132" s="205">
        <f>IF('Indicator Date hidden'!R133="x","x",$Q$2-'Indicator Date hidden'!R133)</f>
        <v>4</v>
      </c>
      <c r="R132" s="205">
        <f>IF('Indicator Date hidden'!S133="x","x",$R$2-'Indicator Date hidden'!S133)</f>
        <v>0</v>
      </c>
      <c r="S132" s="205">
        <f>IF('Indicator Date hidden'!T133="x","x",$S$2-'Indicator Date hidden'!T133)</f>
        <v>0</v>
      </c>
      <c r="T132" s="205">
        <f>IF('Indicator Date hidden'!U133="x","x",$T$2-'Indicator Date hidden'!U133)</f>
        <v>0</v>
      </c>
      <c r="U132" s="205">
        <f>IF('Indicator Date hidden'!V133="x","x",$U$2-'Indicator Date hidden'!V133)</f>
        <v>0</v>
      </c>
      <c r="V132" s="205">
        <f>IF('Indicator Date hidden'!W133="x","x",$V$2-'Indicator Date hidden'!W133)</f>
        <v>0</v>
      </c>
      <c r="W132" s="205">
        <f>IF('Indicator Date hidden'!X133="x","x",$W$2-'Indicator Date hidden'!X133)</f>
        <v>0</v>
      </c>
      <c r="X132" s="205">
        <f>IF('Indicator Date hidden'!Y133="x","x",$X$2-'Indicator Date hidden'!Y133)</f>
        <v>2</v>
      </c>
      <c r="Y132" s="205">
        <f>IF('Indicator Date hidden'!Z133="x","x",$Y$2-'Indicator Date hidden'!Z133)</f>
        <v>2</v>
      </c>
      <c r="Z132" s="205">
        <f>IF('Indicator Date hidden'!AA133="x","x",$Z$2-'Indicator Date hidden'!AA133)</f>
        <v>0</v>
      </c>
      <c r="AA132" s="205" t="str">
        <f>IF('Indicator Date hidden'!AB133="x","x",$AA$2-'Indicator Date hidden'!AB133)</f>
        <v>x</v>
      </c>
      <c r="AB132" s="205" t="str">
        <f>IF('Indicator Date hidden'!AC133="x","x",$AB$2-'Indicator Date hidden'!AC133)</f>
        <v>x</v>
      </c>
      <c r="AC132" s="205">
        <f>IF('Indicator Date hidden'!AD133="x","x",$AC$2-'Indicator Date hidden'!AD133)</f>
        <v>0</v>
      </c>
      <c r="AD132" s="205" t="str">
        <f>IF('Indicator Date hidden'!AE133="x","x",$AD$2-'Indicator Date hidden'!AE133)</f>
        <v>x</v>
      </c>
      <c r="AE132" s="205" t="str">
        <f>IF('Indicator Date hidden'!AF133="x","x",$AE$2-'Indicator Date hidden'!AF133)</f>
        <v>x</v>
      </c>
      <c r="AF132" s="205">
        <f>IF('Indicator Date hidden'!AG133="x","x",$AF$2-'Indicator Date hidden'!AG133)</f>
        <v>4</v>
      </c>
      <c r="AG132" s="205">
        <f>IF('Indicator Date hidden'!AH133="x","x",$AG$2-'Indicator Date hidden'!AH133)</f>
        <v>0</v>
      </c>
      <c r="AH132" s="205">
        <f>IF('Indicator Date hidden'!AI133="x","x",$AH$2-'Indicator Date hidden'!AI133)</f>
        <v>0</v>
      </c>
      <c r="AI132" s="205">
        <f>IF('Indicator Date hidden'!AJ133="x","x",$AI$2-'Indicator Date hidden'!AJ133)</f>
        <v>0</v>
      </c>
      <c r="AJ132" s="205">
        <f>IF('Indicator Date hidden'!AK133="x","x",$AJ$2-'Indicator Date hidden'!AK133)</f>
        <v>1</v>
      </c>
      <c r="AK132" s="205">
        <f>IF('Indicator Date hidden'!AL133="x","x",$AK$2-'Indicator Date hidden'!AL133)</f>
        <v>1</v>
      </c>
      <c r="AL132" s="205">
        <f>IF('Indicator Date hidden'!AM133="x","x",$AL$2-'Indicator Date hidden'!AM133)</f>
        <v>0</v>
      </c>
      <c r="AM132" s="205">
        <f>IF('Indicator Date hidden'!AN133="x","x",$AM$2-'Indicator Date hidden'!AN133)</f>
        <v>0</v>
      </c>
      <c r="AN132" s="205">
        <f>IF('Indicator Date hidden'!AO133="x","x",$AN$2-'Indicator Date hidden'!AO133)</f>
        <v>0</v>
      </c>
      <c r="AO132" s="205" t="str">
        <f>IF('Indicator Date hidden'!AP133="x","x",$AO$2-'Indicator Date hidden'!AP133)</f>
        <v>x</v>
      </c>
      <c r="AP132" s="205" t="str">
        <f>IF('Indicator Date hidden'!AQ133="x","x",$AP$2-'Indicator Date hidden'!AQ133)</f>
        <v>x</v>
      </c>
      <c r="AQ132" s="205">
        <f>IF('Indicator Date hidden'!AR133="x","x",$AQ$2-'Indicator Date hidden'!AR133)</f>
        <v>0</v>
      </c>
      <c r="AR132" s="205">
        <f>IF('Indicator Date hidden'!AS133="x","x",$AR$2-'Indicator Date hidden'!AS133)</f>
        <v>0</v>
      </c>
      <c r="AS132" s="205" t="str">
        <f>IF('Indicator Date hidden'!AT133="x","x",$AS$2-'Indicator Date hidden'!AT133)</f>
        <v>x</v>
      </c>
      <c r="AT132" s="205">
        <f>IF('Indicator Date hidden'!AU133="x","x",$AT$2-'Indicator Date hidden'!AU133)</f>
        <v>0</v>
      </c>
      <c r="AU132" s="205">
        <f>IF('Indicator Date hidden'!AV133="x","x",$AU$2-'Indicator Date hidden'!AV133)</f>
        <v>0</v>
      </c>
      <c r="AV132" s="205">
        <f>IF('Indicator Date hidden'!AW133="x","x",$AV$2-'Indicator Date hidden'!AW133)</f>
        <v>0</v>
      </c>
      <c r="AW132" s="205">
        <f>IF('Indicator Date hidden'!AX133="x","x",$AW$2-'Indicator Date hidden'!AX133)</f>
        <v>0</v>
      </c>
      <c r="AX132" s="205">
        <f>IF('Indicator Date hidden'!AY133="x","x",$AX$2-'Indicator Date hidden'!AY133)</f>
        <v>0</v>
      </c>
      <c r="AY132" s="205">
        <f>IF('Indicator Date hidden'!AZ133="x","x",$AY$2-'Indicator Date hidden'!AZ133)</f>
        <v>0</v>
      </c>
      <c r="AZ132" s="205">
        <f>IF('Indicator Date hidden'!BA133="x","x",$AZ$2-'Indicator Date hidden'!BA133)</f>
        <v>0</v>
      </c>
      <c r="BA132">
        <f t="shared" si="20"/>
        <v>16</v>
      </c>
      <c r="BB132" s="21">
        <f t="shared" si="21"/>
        <v>0.36363636363636365</v>
      </c>
      <c r="BC132">
        <f t="shared" si="22"/>
        <v>7</v>
      </c>
      <c r="BD132" s="21">
        <f t="shared" si="23"/>
        <v>0.95562709280130176</v>
      </c>
      <c r="BE132" s="274">
        <f t="shared" si="24"/>
        <v>0</v>
      </c>
    </row>
    <row r="133" spans="1:57" x14ac:dyDescent="0.25">
      <c r="A133" t="s">
        <v>7163</v>
      </c>
      <c r="B133" s="205">
        <f>IF('Indicator Date hidden'!C134="x","x",$B$2-'Indicator Date hidden'!C134)</f>
        <v>0</v>
      </c>
      <c r="C133" s="205">
        <f>IF('Indicator Date hidden'!D134="x","x",$C$2-'Indicator Date hidden'!D134)</f>
        <v>0</v>
      </c>
      <c r="D133" s="205">
        <f>IF('Indicator Date hidden'!E134="x","x",$D$2-'Indicator Date hidden'!E134)</f>
        <v>0</v>
      </c>
      <c r="E133" s="205">
        <f>IF('Indicator Date hidden'!F134="x","x",$E$2-'Indicator Date hidden'!F134)</f>
        <v>0</v>
      </c>
      <c r="F133" s="205">
        <f>IF('Indicator Date hidden'!G134="x","x",$F$2-'Indicator Date hidden'!G134)</f>
        <v>0</v>
      </c>
      <c r="G133" s="205">
        <f>IF('Indicator Date hidden'!H134="x","x",$G$2-'Indicator Date hidden'!H134)</f>
        <v>0</v>
      </c>
      <c r="H133" s="205">
        <f>IF('Indicator Date hidden'!I134="x","x",$H$2-'Indicator Date hidden'!I134)</f>
        <v>0</v>
      </c>
      <c r="I133" s="205">
        <f>IF('Indicator Date hidden'!J134="x","x",$I$2-'Indicator Date hidden'!J134)</f>
        <v>0</v>
      </c>
      <c r="J133" s="205">
        <f>IF('Indicator Date hidden'!K134="x","x",$J$2-'Indicator Date hidden'!K134)</f>
        <v>0</v>
      </c>
      <c r="K133" s="205">
        <f>IF('Indicator Date hidden'!L134="x","x",$K$2-'Indicator Date hidden'!L134)</f>
        <v>0</v>
      </c>
      <c r="L133" s="205">
        <f>IF('Indicator Date hidden'!M134="x","x",$L$2-'Indicator Date hidden'!M134)</f>
        <v>0</v>
      </c>
      <c r="M133" s="205">
        <f>IF('Indicator Date hidden'!N134="x","x",$M$2-'Indicator Date hidden'!N134)</f>
        <v>0</v>
      </c>
      <c r="N133" s="205">
        <f>IF('Indicator Date hidden'!O134="x","x",$N$2-'Indicator Date hidden'!O134)</f>
        <v>0</v>
      </c>
      <c r="O133" s="205">
        <f>IF('Indicator Date hidden'!P134="x","x",$O$2-'Indicator Date hidden'!P134)</f>
        <v>0</v>
      </c>
      <c r="P133" s="205">
        <f>IF('Indicator Date hidden'!Q134="x","x",$P$2-'Indicator Date hidden'!Q134)</f>
        <v>0</v>
      </c>
      <c r="Q133" s="205" t="str">
        <f>IF('Indicator Date hidden'!R134="x","x",$Q$2-'Indicator Date hidden'!R134)</f>
        <v>x</v>
      </c>
      <c r="R133" s="205">
        <f>IF('Indicator Date hidden'!S134="x","x",$R$2-'Indicator Date hidden'!S134)</f>
        <v>0</v>
      </c>
      <c r="S133" s="205">
        <f>IF('Indicator Date hidden'!T134="x","x",$S$2-'Indicator Date hidden'!T134)</f>
        <v>0</v>
      </c>
      <c r="T133" s="205">
        <f>IF('Indicator Date hidden'!U134="x","x",$T$2-'Indicator Date hidden'!U134)</f>
        <v>0</v>
      </c>
      <c r="U133" s="205">
        <f>IF('Indicator Date hidden'!V134="x","x",$U$2-'Indicator Date hidden'!V134)</f>
        <v>0</v>
      </c>
      <c r="V133" s="205">
        <f>IF('Indicator Date hidden'!W134="x","x",$V$2-'Indicator Date hidden'!W134)</f>
        <v>0</v>
      </c>
      <c r="W133" s="205">
        <f>IF('Indicator Date hidden'!X134="x","x",$W$2-'Indicator Date hidden'!X134)</f>
        <v>6</v>
      </c>
      <c r="X133" s="205">
        <f>IF('Indicator Date hidden'!Y134="x","x",$X$2-'Indicator Date hidden'!Y134)</f>
        <v>1</v>
      </c>
      <c r="Y133" s="205">
        <f>IF('Indicator Date hidden'!Z134="x","x",$Y$2-'Indicator Date hidden'!Z134)</f>
        <v>0</v>
      </c>
      <c r="Z133" s="205">
        <f>IF('Indicator Date hidden'!AA134="x","x",$Z$2-'Indicator Date hidden'!AA134)</f>
        <v>0</v>
      </c>
      <c r="AA133" s="205">
        <f>IF('Indicator Date hidden'!AB134="x","x",$AA$2-'Indicator Date hidden'!AB134)</f>
        <v>0</v>
      </c>
      <c r="AB133" s="205">
        <f>IF('Indicator Date hidden'!AC134="x","x",$AB$2-'Indicator Date hidden'!AC134)</f>
        <v>0</v>
      </c>
      <c r="AC133" s="205">
        <f>IF('Indicator Date hidden'!AD134="x","x",$AC$2-'Indicator Date hidden'!AD134)</f>
        <v>0</v>
      </c>
      <c r="AD133" s="205">
        <f>IF('Indicator Date hidden'!AE134="x","x",$AD$2-'Indicator Date hidden'!AE134)</f>
        <v>0</v>
      </c>
      <c r="AE133" s="205">
        <f>IF('Indicator Date hidden'!AF134="x","x",$AE$2-'Indicator Date hidden'!AF134)</f>
        <v>0</v>
      </c>
      <c r="AF133" s="205">
        <f>IF('Indicator Date hidden'!AG134="x","x",$AF$2-'Indicator Date hidden'!AG134)</f>
        <v>0</v>
      </c>
      <c r="AG133" s="205">
        <f>IF('Indicator Date hidden'!AH134="x","x",$AG$2-'Indicator Date hidden'!AH134)</f>
        <v>0</v>
      </c>
      <c r="AH133" s="205">
        <f>IF('Indicator Date hidden'!AI134="x","x",$AH$2-'Indicator Date hidden'!AI134)</f>
        <v>0</v>
      </c>
      <c r="AI133" s="205">
        <f>IF('Indicator Date hidden'!AJ134="x","x",$AI$2-'Indicator Date hidden'!AJ134)</f>
        <v>0</v>
      </c>
      <c r="AJ133" s="205" t="str">
        <f>IF('Indicator Date hidden'!AK134="x","x",$AJ$2-'Indicator Date hidden'!AK134)</f>
        <v>x</v>
      </c>
      <c r="AK133" s="205">
        <f>IF('Indicator Date hidden'!AL134="x","x",$AK$2-'Indicator Date hidden'!AL134)</f>
        <v>1</v>
      </c>
      <c r="AL133" s="205">
        <f>IF('Indicator Date hidden'!AM134="x","x",$AL$2-'Indicator Date hidden'!AM134)</f>
        <v>0</v>
      </c>
      <c r="AM133" s="205">
        <f>IF('Indicator Date hidden'!AN134="x","x",$AM$2-'Indicator Date hidden'!AN134)</f>
        <v>0</v>
      </c>
      <c r="AN133" s="205">
        <f>IF('Indicator Date hidden'!AO134="x","x",$AN$2-'Indicator Date hidden'!AO134)</f>
        <v>0</v>
      </c>
      <c r="AO133" s="205">
        <f>IF('Indicator Date hidden'!AP134="x","x",$AO$2-'Indicator Date hidden'!AP134)</f>
        <v>0</v>
      </c>
      <c r="AP133" s="205">
        <f>IF('Indicator Date hidden'!AQ134="x","x",$AP$2-'Indicator Date hidden'!AQ134)</f>
        <v>0</v>
      </c>
      <c r="AQ133" s="205">
        <f>IF('Indicator Date hidden'!AR134="x","x",$AQ$2-'Indicator Date hidden'!AR134)</f>
        <v>4</v>
      </c>
      <c r="AR133" s="205">
        <f>IF('Indicator Date hidden'!AS134="x","x",$AR$2-'Indicator Date hidden'!AS134)</f>
        <v>0</v>
      </c>
      <c r="AS133" s="205">
        <f>IF('Indicator Date hidden'!AT134="x","x",$AS$2-'Indicator Date hidden'!AT134)</f>
        <v>0</v>
      </c>
      <c r="AT133" s="205">
        <f>IF('Indicator Date hidden'!AU134="x","x",$AT$2-'Indicator Date hidden'!AU134)</f>
        <v>0</v>
      </c>
      <c r="AU133" s="205">
        <f>IF('Indicator Date hidden'!AV134="x","x",$AU$2-'Indicator Date hidden'!AV134)</f>
        <v>4</v>
      </c>
      <c r="AV133" s="205">
        <f>IF('Indicator Date hidden'!AW134="x","x",$AV$2-'Indicator Date hidden'!AW134)</f>
        <v>0</v>
      </c>
      <c r="AW133" s="205">
        <f>IF('Indicator Date hidden'!AX134="x","x",$AW$2-'Indicator Date hidden'!AX134)</f>
        <v>0</v>
      </c>
      <c r="AX133" s="205">
        <f>IF('Indicator Date hidden'!AY134="x","x",$AX$2-'Indicator Date hidden'!AY134)</f>
        <v>0</v>
      </c>
      <c r="AY133" s="205">
        <f>IF('Indicator Date hidden'!AZ134="x","x",$AY$2-'Indicator Date hidden'!AZ134)</f>
        <v>0</v>
      </c>
      <c r="AZ133" s="205">
        <f>IF('Indicator Date hidden'!BA134="x","x",$AZ$2-'Indicator Date hidden'!BA134)</f>
        <v>0</v>
      </c>
      <c r="BA133">
        <f t="shared" si="20"/>
        <v>16</v>
      </c>
      <c r="BB133" s="21">
        <f t="shared" si="21"/>
        <v>0.32653061224489793</v>
      </c>
      <c r="BC133">
        <f t="shared" si="22"/>
        <v>5</v>
      </c>
      <c r="BD133" s="21">
        <f t="shared" si="23"/>
        <v>1.1497604915104713</v>
      </c>
      <c r="BE133" s="274">
        <f t="shared" si="24"/>
        <v>0</v>
      </c>
    </row>
    <row r="134" spans="1:57" x14ac:dyDescent="0.25">
      <c r="A134" t="s">
        <v>7169</v>
      </c>
      <c r="B134" s="205">
        <f>IF('Indicator Date hidden'!C135="x","x",$B$2-'Indicator Date hidden'!C135)</f>
        <v>0</v>
      </c>
      <c r="C134" s="205">
        <f>IF('Indicator Date hidden'!D135="x","x",$C$2-'Indicator Date hidden'!D135)</f>
        <v>0</v>
      </c>
      <c r="D134" s="205">
        <f>IF('Indicator Date hidden'!E135="x","x",$D$2-'Indicator Date hidden'!E135)</f>
        <v>0</v>
      </c>
      <c r="E134" s="205">
        <f>IF('Indicator Date hidden'!F135="x","x",$E$2-'Indicator Date hidden'!F135)</f>
        <v>0</v>
      </c>
      <c r="F134" s="205">
        <f>IF('Indicator Date hidden'!G135="x","x",$F$2-'Indicator Date hidden'!G135)</f>
        <v>0</v>
      </c>
      <c r="G134" s="205">
        <f>IF('Indicator Date hidden'!H135="x","x",$G$2-'Indicator Date hidden'!H135)</f>
        <v>0</v>
      </c>
      <c r="H134" s="205">
        <f>IF('Indicator Date hidden'!I135="x","x",$H$2-'Indicator Date hidden'!I135)</f>
        <v>0</v>
      </c>
      <c r="I134" s="205">
        <f>IF('Indicator Date hidden'!J135="x","x",$I$2-'Indicator Date hidden'!J135)</f>
        <v>0</v>
      </c>
      <c r="J134" s="205">
        <f>IF('Indicator Date hidden'!K135="x","x",$J$2-'Indicator Date hidden'!K135)</f>
        <v>0</v>
      </c>
      <c r="K134" s="205">
        <f>IF('Indicator Date hidden'!L135="x","x",$K$2-'Indicator Date hidden'!L135)</f>
        <v>0</v>
      </c>
      <c r="L134" s="205">
        <f>IF('Indicator Date hidden'!M135="x","x",$L$2-'Indicator Date hidden'!M135)</f>
        <v>0</v>
      </c>
      <c r="M134" s="205">
        <f>IF('Indicator Date hidden'!N135="x","x",$M$2-'Indicator Date hidden'!N135)</f>
        <v>0</v>
      </c>
      <c r="N134" s="205">
        <f>IF('Indicator Date hidden'!O135="x","x",$N$2-'Indicator Date hidden'!O135)</f>
        <v>0</v>
      </c>
      <c r="O134" s="205">
        <f>IF('Indicator Date hidden'!P135="x","x",$O$2-'Indicator Date hidden'!P135)</f>
        <v>0</v>
      </c>
      <c r="P134" s="205">
        <f>IF('Indicator Date hidden'!Q135="x","x",$P$2-'Indicator Date hidden'!Q135)</f>
        <v>0</v>
      </c>
      <c r="Q134" s="205" t="str">
        <f>IF('Indicator Date hidden'!R135="x","x",$Q$2-'Indicator Date hidden'!R135)</f>
        <v>x</v>
      </c>
      <c r="R134" s="205">
        <f>IF('Indicator Date hidden'!S135="x","x",$R$2-'Indicator Date hidden'!S135)</f>
        <v>0</v>
      </c>
      <c r="S134" s="205">
        <f>IF('Indicator Date hidden'!T135="x","x",$S$2-'Indicator Date hidden'!T135)</f>
        <v>0</v>
      </c>
      <c r="T134" s="205">
        <f>IF('Indicator Date hidden'!U135="x","x",$T$2-'Indicator Date hidden'!U135)</f>
        <v>0</v>
      </c>
      <c r="U134" s="205">
        <f>IF('Indicator Date hidden'!V135="x","x",$U$2-'Indicator Date hidden'!V135)</f>
        <v>0</v>
      </c>
      <c r="V134" s="205">
        <f>IF('Indicator Date hidden'!W135="x","x",$V$2-'Indicator Date hidden'!W135)</f>
        <v>0</v>
      </c>
      <c r="W134" s="205">
        <f>IF('Indicator Date hidden'!X135="x","x",$W$2-'Indicator Date hidden'!X135)</f>
        <v>3</v>
      </c>
      <c r="X134" s="205">
        <f>IF('Indicator Date hidden'!Y135="x","x",$X$2-'Indicator Date hidden'!Y135)</f>
        <v>4</v>
      </c>
      <c r="Y134" s="205">
        <f>IF('Indicator Date hidden'!Z135="x","x",$Y$2-'Indicator Date hidden'!Z135)</f>
        <v>0</v>
      </c>
      <c r="Z134" s="205">
        <f>IF('Indicator Date hidden'!AA135="x","x",$Z$2-'Indicator Date hidden'!AA135)</f>
        <v>0</v>
      </c>
      <c r="AA134" s="205">
        <f>IF('Indicator Date hidden'!AB135="x","x",$AA$2-'Indicator Date hidden'!AB135)</f>
        <v>0</v>
      </c>
      <c r="AB134" s="205">
        <f>IF('Indicator Date hidden'!AC135="x","x",$AB$2-'Indicator Date hidden'!AC135)</f>
        <v>0</v>
      </c>
      <c r="AC134" s="205">
        <f>IF('Indicator Date hidden'!AD135="x","x",$AC$2-'Indicator Date hidden'!AD135)</f>
        <v>0</v>
      </c>
      <c r="AD134" s="205">
        <f>IF('Indicator Date hidden'!AE135="x","x",$AD$2-'Indicator Date hidden'!AE135)</f>
        <v>0</v>
      </c>
      <c r="AE134" s="205">
        <f>IF('Indicator Date hidden'!AF135="x","x",$AE$2-'Indicator Date hidden'!AF135)</f>
        <v>0</v>
      </c>
      <c r="AF134" s="205">
        <f>IF('Indicator Date hidden'!AG135="x","x",$AF$2-'Indicator Date hidden'!AG135)</f>
        <v>4</v>
      </c>
      <c r="AG134" s="205">
        <f>IF('Indicator Date hidden'!AH135="x","x",$AG$2-'Indicator Date hidden'!AH135)</f>
        <v>0</v>
      </c>
      <c r="AH134" s="205">
        <f>IF('Indicator Date hidden'!AI135="x","x",$AH$2-'Indicator Date hidden'!AI135)</f>
        <v>0</v>
      </c>
      <c r="AI134" s="205">
        <f>IF('Indicator Date hidden'!AJ135="x","x",$AI$2-'Indicator Date hidden'!AJ135)</f>
        <v>0</v>
      </c>
      <c r="AJ134" s="205">
        <f>IF('Indicator Date hidden'!AK135="x","x",$AJ$2-'Indicator Date hidden'!AK135)</f>
        <v>1</v>
      </c>
      <c r="AK134" s="205">
        <f>IF('Indicator Date hidden'!AL135="x","x",$AK$2-'Indicator Date hidden'!AL135)</f>
        <v>1</v>
      </c>
      <c r="AL134" s="205">
        <f>IF('Indicator Date hidden'!AM135="x","x",$AL$2-'Indicator Date hidden'!AM135)</f>
        <v>0</v>
      </c>
      <c r="AM134" s="205">
        <f>IF('Indicator Date hidden'!AN135="x","x",$AM$2-'Indicator Date hidden'!AN135)</f>
        <v>0</v>
      </c>
      <c r="AN134" s="205">
        <f>IF('Indicator Date hidden'!AO135="x","x",$AN$2-'Indicator Date hidden'!AO135)</f>
        <v>0</v>
      </c>
      <c r="AO134" s="205" t="str">
        <f>IF('Indicator Date hidden'!AP135="x","x",$AO$2-'Indicator Date hidden'!AP135)</f>
        <v>x</v>
      </c>
      <c r="AP134" s="205" t="str">
        <f>IF('Indicator Date hidden'!AQ135="x","x",$AP$2-'Indicator Date hidden'!AQ135)</f>
        <v>x</v>
      </c>
      <c r="AQ134" s="205">
        <f>IF('Indicator Date hidden'!AR135="x","x",$AQ$2-'Indicator Date hidden'!AR135)</f>
        <v>4</v>
      </c>
      <c r="AR134" s="205">
        <f>IF('Indicator Date hidden'!AS135="x","x",$AR$2-'Indicator Date hidden'!AS135)</f>
        <v>0</v>
      </c>
      <c r="AS134" s="205">
        <f>IF('Indicator Date hidden'!AT135="x","x",$AS$2-'Indicator Date hidden'!AT135)</f>
        <v>0</v>
      </c>
      <c r="AT134" s="205">
        <f>IF('Indicator Date hidden'!AU135="x","x",$AT$2-'Indicator Date hidden'!AU135)</f>
        <v>0</v>
      </c>
      <c r="AU134" s="205">
        <f>IF('Indicator Date hidden'!AV135="x","x",$AU$2-'Indicator Date hidden'!AV135)</f>
        <v>1</v>
      </c>
      <c r="AV134" s="205">
        <f>IF('Indicator Date hidden'!AW135="x","x",$AV$2-'Indicator Date hidden'!AW135)</f>
        <v>0</v>
      </c>
      <c r="AW134" s="205">
        <f>IF('Indicator Date hidden'!AX135="x","x",$AW$2-'Indicator Date hidden'!AX135)</f>
        <v>0</v>
      </c>
      <c r="AX134" s="205">
        <f>IF('Indicator Date hidden'!AY135="x","x",$AX$2-'Indicator Date hidden'!AY135)</f>
        <v>0</v>
      </c>
      <c r="AY134" s="205">
        <f>IF('Indicator Date hidden'!AZ135="x","x",$AY$2-'Indicator Date hidden'!AZ135)</f>
        <v>0</v>
      </c>
      <c r="AZ134" s="205">
        <f>IF('Indicator Date hidden'!BA135="x","x",$AZ$2-'Indicator Date hidden'!BA135)</f>
        <v>0</v>
      </c>
      <c r="BA134">
        <f t="shared" si="20"/>
        <v>18</v>
      </c>
      <c r="BB134" s="21">
        <f t="shared" si="21"/>
        <v>0.375</v>
      </c>
      <c r="BC134">
        <f t="shared" si="22"/>
        <v>7</v>
      </c>
      <c r="BD134" s="21">
        <f t="shared" si="23"/>
        <v>1.0532687216470449</v>
      </c>
      <c r="BE134" s="274">
        <f t="shared" si="24"/>
        <v>0</v>
      </c>
    </row>
    <row r="135" spans="1:57" x14ac:dyDescent="0.25">
      <c r="A135" t="s">
        <v>7176</v>
      </c>
      <c r="B135" s="205">
        <f>IF('Indicator Date hidden'!C136="x","x",$B$2-'Indicator Date hidden'!C136)</f>
        <v>0</v>
      </c>
      <c r="C135" s="205">
        <f>IF('Indicator Date hidden'!D136="x","x",$C$2-'Indicator Date hidden'!D136)</f>
        <v>0</v>
      </c>
      <c r="D135" s="205">
        <f>IF('Indicator Date hidden'!E136="x","x",$D$2-'Indicator Date hidden'!E136)</f>
        <v>0</v>
      </c>
      <c r="E135" s="205">
        <f>IF('Indicator Date hidden'!F136="x","x",$E$2-'Indicator Date hidden'!F136)</f>
        <v>0</v>
      </c>
      <c r="F135" s="205">
        <f>IF('Indicator Date hidden'!G136="x","x",$F$2-'Indicator Date hidden'!G136)</f>
        <v>0</v>
      </c>
      <c r="G135" s="205">
        <f>IF('Indicator Date hidden'!H136="x","x",$G$2-'Indicator Date hidden'!H136)</f>
        <v>0</v>
      </c>
      <c r="H135" s="205">
        <f>IF('Indicator Date hidden'!I136="x","x",$H$2-'Indicator Date hidden'!I136)</f>
        <v>0</v>
      </c>
      <c r="I135" s="205">
        <f>IF('Indicator Date hidden'!J136="x","x",$I$2-'Indicator Date hidden'!J136)</f>
        <v>0</v>
      </c>
      <c r="J135" s="205">
        <f>IF('Indicator Date hidden'!K136="x","x",$J$2-'Indicator Date hidden'!K136)</f>
        <v>0</v>
      </c>
      <c r="K135" s="205">
        <f>IF('Indicator Date hidden'!L136="x","x",$K$2-'Indicator Date hidden'!L136)</f>
        <v>0</v>
      </c>
      <c r="L135" s="205">
        <f>IF('Indicator Date hidden'!M136="x","x",$L$2-'Indicator Date hidden'!M136)</f>
        <v>0</v>
      </c>
      <c r="M135" s="205">
        <f>IF('Indicator Date hidden'!N136="x","x",$M$2-'Indicator Date hidden'!N136)</f>
        <v>0</v>
      </c>
      <c r="N135" s="205">
        <f>IF('Indicator Date hidden'!O136="x","x",$N$2-'Indicator Date hidden'!O136)</f>
        <v>0</v>
      </c>
      <c r="O135" s="205">
        <f>IF('Indicator Date hidden'!P136="x","x",$O$2-'Indicator Date hidden'!P136)</f>
        <v>0</v>
      </c>
      <c r="P135" s="205">
        <f>IF('Indicator Date hidden'!Q136="x","x",$P$2-'Indicator Date hidden'!Q136)</f>
        <v>0</v>
      </c>
      <c r="Q135" s="205" t="str">
        <f>IF('Indicator Date hidden'!R136="x","x",$Q$2-'Indicator Date hidden'!R136)</f>
        <v>x</v>
      </c>
      <c r="R135" s="205">
        <f>IF('Indicator Date hidden'!S136="x","x",$R$2-'Indicator Date hidden'!S136)</f>
        <v>0</v>
      </c>
      <c r="S135" s="205">
        <f>IF('Indicator Date hidden'!T136="x","x",$S$2-'Indicator Date hidden'!T136)</f>
        <v>0</v>
      </c>
      <c r="T135" s="205">
        <f>IF('Indicator Date hidden'!U136="x","x",$T$2-'Indicator Date hidden'!U136)</f>
        <v>0</v>
      </c>
      <c r="U135" s="205">
        <f>IF('Indicator Date hidden'!V136="x","x",$U$2-'Indicator Date hidden'!V136)</f>
        <v>0</v>
      </c>
      <c r="V135" s="205">
        <f>IF('Indicator Date hidden'!W136="x","x",$V$2-'Indicator Date hidden'!W136)</f>
        <v>0</v>
      </c>
      <c r="W135" s="205">
        <f>IF('Indicator Date hidden'!X136="x","x",$W$2-'Indicator Date hidden'!X136)</f>
        <v>2</v>
      </c>
      <c r="X135" s="205">
        <f>IF('Indicator Date hidden'!Y136="x","x",$X$2-'Indicator Date hidden'!Y136)</f>
        <v>2</v>
      </c>
      <c r="Y135" s="205">
        <f>IF('Indicator Date hidden'!Z136="x","x",$Y$2-'Indicator Date hidden'!Z136)</f>
        <v>0</v>
      </c>
      <c r="Z135" s="205">
        <f>IF('Indicator Date hidden'!AA136="x","x",$Z$2-'Indicator Date hidden'!AA136)</f>
        <v>0</v>
      </c>
      <c r="AA135" s="205">
        <f>IF('Indicator Date hidden'!AB136="x","x",$AA$2-'Indicator Date hidden'!AB136)</f>
        <v>0</v>
      </c>
      <c r="AB135" s="205">
        <f>IF('Indicator Date hidden'!AC136="x","x",$AB$2-'Indicator Date hidden'!AC136)</f>
        <v>0</v>
      </c>
      <c r="AC135" s="205">
        <f>IF('Indicator Date hidden'!AD136="x","x",$AC$2-'Indicator Date hidden'!AD136)</f>
        <v>0</v>
      </c>
      <c r="AD135" s="205">
        <f>IF('Indicator Date hidden'!AE136="x","x",$AD$2-'Indicator Date hidden'!AE136)</f>
        <v>0</v>
      </c>
      <c r="AE135" s="205">
        <f>IF('Indicator Date hidden'!AF136="x","x",$AE$2-'Indicator Date hidden'!AF136)</f>
        <v>0</v>
      </c>
      <c r="AF135" s="205">
        <f>IF('Indicator Date hidden'!AG136="x","x",$AF$2-'Indicator Date hidden'!AG136)</f>
        <v>0</v>
      </c>
      <c r="AG135" s="205">
        <f>IF('Indicator Date hidden'!AH136="x","x",$AG$2-'Indicator Date hidden'!AH136)</f>
        <v>0</v>
      </c>
      <c r="AH135" s="205">
        <f>IF('Indicator Date hidden'!AI136="x","x",$AH$2-'Indicator Date hidden'!AI136)</f>
        <v>0</v>
      </c>
      <c r="AI135" s="205">
        <f>IF('Indicator Date hidden'!AJ136="x","x",$AI$2-'Indicator Date hidden'!AJ136)</f>
        <v>0</v>
      </c>
      <c r="AJ135" s="205" t="str">
        <f>IF('Indicator Date hidden'!AK136="x","x",$AJ$2-'Indicator Date hidden'!AK136)</f>
        <v>x</v>
      </c>
      <c r="AK135" s="205">
        <f>IF('Indicator Date hidden'!AL136="x","x",$AK$2-'Indicator Date hidden'!AL136)</f>
        <v>1</v>
      </c>
      <c r="AL135" s="205">
        <f>IF('Indicator Date hidden'!AM136="x","x",$AL$2-'Indicator Date hidden'!AM136)</f>
        <v>0</v>
      </c>
      <c r="AM135" s="205">
        <f>IF('Indicator Date hidden'!AN136="x","x",$AM$2-'Indicator Date hidden'!AN136)</f>
        <v>0</v>
      </c>
      <c r="AN135" s="205">
        <f>IF('Indicator Date hidden'!AO136="x","x",$AN$2-'Indicator Date hidden'!AO136)</f>
        <v>0</v>
      </c>
      <c r="AO135" s="205">
        <f>IF('Indicator Date hidden'!AP136="x","x",$AO$2-'Indicator Date hidden'!AP136)</f>
        <v>1</v>
      </c>
      <c r="AP135" s="205">
        <f>IF('Indicator Date hidden'!AQ136="x","x",$AP$2-'Indicator Date hidden'!AQ136)</f>
        <v>1</v>
      </c>
      <c r="AQ135" s="205">
        <f>IF('Indicator Date hidden'!AR136="x","x",$AQ$2-'Indicator Date hidden'!AR136)</f>
        <v>6</v>
      </c>
      <c r="AR135" s="205">
        <f>IF('Indicator Date hidden'!AS136="x","x",$AR$2-'Indicator Date hidden'!AS136)</f>
        <v>0</v>
      </c>
      <c r="AS135" s="205">
        <f>IF('Indicator Date hidden'!AT136="x","x",$AS$2-'Indicator Date hidden'!AT136)</f>
        <v>0</v>
      </c>
      <c r="AT135" s="205">
        <f>IF('Indicator Date hidden'!AU136="x","x",$AT$2-'Indicator Date hidden'!AU136)</f>
        <v>0</v>
      </c>
      <c r="AU135" s="205">
        <f>IF('Indicator Date hidden'!AV136="x","x",$AU$2-'Indicator Date hidden'!AV136)</f>
        <v>0</v>
      </c>
      <c r="AV135" s="205">
        <f>IF('Indicator Date hidden'!AW136="x","x",$AV$2-'Indicator Date hidden'!AW136)</f>
        <v>0</v>
      </c>
      <c r="AW135" s="205">
        <f>IF('Indicator Date hidden'!AX136="x","x",$AW$2-'Indicator Date hidden'!AX136)</f>
        <v>0</v>
      </c>
      <c r="AX135" s="205">
        <f>IF('Indicator Date hidden'!AY136="x","x",$AX$2-'Indicator Date hidden'!AY136)</f>
        <v>0</v>
      </c>
      <c r="AY135" s="205">
        <f>IF('Indicator Date hidden'!AZ136="x","x",$AY$2-'Indicator Date hidden'!AZ136)</f>
        <v>0</v>
      </c>
      <c r="AZ135" s="205">
        <f>IF('Indicator Date hidden'!BA136="x","x",$AZ$2-'Indicator Date hidden'!BA136)</f>
        <v>0</v>
      </c>
      <c r="BA135">
        <f t="shared" si="20"/>
        <v>13</v>
      </c>
      <c r="BB135" s="21">
        <f t="shared" si="21"/>
        <v>0.26530612244897961</v>
      </c>
      <c r="BC135">
        <f t="shared" si="22"/>
        <v>6</v>
      </c>
      <c r="BD135" s="21">
        <f t="shared" si="23"/>
        <v>0.94275995611845698</v>
      </c>
      <c r="BE135" s="274">
        <f t="shared" si="24"/>
        <v>0</v>
      </c>
    </row>
    <row r="136" spans="1:57" x14ac:dyDescent="0.25">
      <c r="A136" t="s">
        <v>7164</v>
      </c>
      <c r="B136" s="205">
        <f>IF('Indicator Date hidden'!C137="x","x",$B$2-'Indicator Date hidden'!C137)</f>
        <v>0</v>
      </c>
      <c r="C136" s="205">
        <f>IF('Indicator Date hidden'!D137="x","x",$C$2-'Indicator Date hidden'!D137)</f>
        <v>0</v>
      </c>
      <c r="D136" s="205">
        <f>IF('Indicator Date hidden'!E137="x","x",$D$2-'Indicator Date hidden'!E137)</f>
        <v>0</v>
      </c>
      <c r="E136" s="205">
        <f>IF('Indicator Date hidden'!F137="x","x",$E$2-'Indicator Date hidden'!F137)</f>
        <v>0</v>
      </c>
      <c r="F136" s="205">
        <f>IF('Indicator Date hidden'!G137="x","x",$F$2-'Indicator Date hidden'!G137)</f>
        <v>0</v>
      </c>
      <c r="G136" s="205">
        <f>IF('Indicator Date hidden'!H137="x","x",$G$2-'Indicator Date hidden'!H137)</f>
        <v>0</v>
      </c>
      <c r="H136" s="205">
        <f>IF('Indicator Date hidden'!I137="x","x",$H$2-'Indicator Date hidden'!I137)</f>
        <v>0</v>
      </c>
      <c r="I136" s="205">
        <f>IF('Indicator Date hidden'!J137="x","x",$I$2-'Indicator Date hidden'!J137)</f>
        <v>0</v>
      </c>
      <c r="J136" s="205">
        <f>IF('Indicator Date hidden'!K137="x","x",$J$2-'Indicator Date hidden'!K137)</f>
        <v>0</v>
      </c>
      <c r="K136" s="205">
        <f>IF('Indicator Date hidden'!L137="x","x",$K$2-'Indicator Date hidden'!L137)</f>
        <v>0</v>
      </c>
      <c r="L136" s="205">
        <f>IF('Indicator Date hidden'!M137="x","x",$L$2-'Indicator Date hidden'!M137)</f>
        <v>0</v>
      </c>
      <c r="M136" s="205">
        <f>IF('Indicator Date hidden'!N137="x","x",$M$2-'Indicator Date hidden'!N137)</f>
        <v>0</v>
      </c>
      <c r="N136" s="205">
        <f>IF('Indicator Date hidden'!O137="x","x",$N$2-'Indicator Date hidden'!O137)</f>
        <v>0</v>
      </c>
      <c r="O136" s="205">
        <f>IF('Indicator Date hidden'!P137="x","x",$O$2-'Indicator Date hidden'!P137)</f>
        <v>0</v>
      </c>
      <c r="P136" s="205">
        <f>IF('Indicator Date hidden'!Q137="x","x",$P$2-'Indicator Date hidden'!Q137)</f>
        <v>0</v>
      </c>
      <c r="Q136" s="205">
        <f>IF('Indicator Date hidden'!R137="x","x",$Q$2-'Indicator Date hidden'!R137)</f>
        <v>2</v>
      </c>
      <c r="R136" s="205">
        <f>IF('Indicator Date hidden'!S137="x","x",$R$2-'Indicator Date hidden'!S137)</f>
        <v>0</v>
      </c>
      <c r="S136" s="205">
        <f>IF('Indicator Date hidden'!T137="x","x",$S$2-'Indicator Date hidden'!T137)</f>
        <v>0</v>
      </c>
      <c r="T136" s="205">
        <f>IF('Indicator Date hidden'!U137="x","x",$T$2-'Indicator Date hidden'!U137)</f>
        <v>0</v>
      </c>
      <c r="U136" s="205">
        <f>IF('Indicator Date hidden'!V137="x","x",$U$2-'Indicator Date hidden'!V137)</f>
        <v>0</v>
      </c>
      <c r="V136" s="205">
        <f>IF('Indicator Date hidden'!W137="x","x",$V$2-'Indicator Date hidden'!W137)</f>
        <v>0</v>
      </c>
      <c r="W136" s="205">
        <f>IF('Indicator Date hidden'!X137="x","x",$W$2-'Indicator Date hidden'!X137)</f>
        <v>2</v>
      </c>
      <c r="X136" s="205">
        <f>IF('Indicator Date hidden'!Y137="x","x",$X$2-'Indicator Date hidden'!Y137)</f>
        <v>2</v>
      </c>
      <c r="Y136" s="205">
        <f>IF('Indicator Date hidden'!Z137="x","x",$Y$2-'Indicator Date hidden'!Z137)</f>
        <v>0</v>
      </c>
      <c r="Z136" s="205">
        <f>IF('Indicator Date hidden'!AA137="x","x",$Z$2-'Indicator Date hidden'!AA137)</f>
        <v>0</v>
      </c>
      <c r="AA136" s="205">
        <f>IF('Indicator Date hidden'!AB137="x","x",$AA$2-'Indicator Date hidden'!AB137)</f>
        <v>0</v>
      </c>
      <c r="AB136" s="205">
        <f>IF('Indicator Date hidden'!AC137="x","x",$AB$2-'Indicator Date hidden'!AC137)</f>
        <v>0</v>
      </c>
      <c r="AC136" s="205">
        <f>IF('Indicator Date hidden'!AD137="x","x",$AC$2-'Indicator Date hidden'!AD137)</f>
        <v>0</v>
      </c>
      <c r="AD136" s="205">
        <f>IF('Indicator Date hidden'!AE137="x","x",$AD$2-'Indicator Date hidden'!AE137)</f>
        <v>0</v>
      </c>
      <c r="AE136" s="205">
        <f>IF('Indicator Date hidden'!AF137="x","x",$AE$2-'Indicator Date hidden'!AF137)</f>
        <v>0</v>
      </c>
      <c r="AF136" s="205">
        <f>IF('Indicator Date hidden'!AG137="x","x",$AF$2-'Indicator Date hidden'!AG137)</f>
        <v>0</v>
      </c>
      <c r="AG136" s="205">
        <f>IF('Indicator Date hidden'!AH137="x","x",$AG$2-'Indicator Date hidden'!AH137)</f>
        <v>0</v>
      </c>
      <c r="AH136" s="205">
        <f>IF('Indicator Date hidden'!AI137="x","x",$AH$2-'Indicator Date hidden'!AI137)</f>
        <v>0</v>
      </c>
      <c r="AI136" s="205">
        <f>IF('Indicator Date hidden'!AJ137="x","x",$AI$2-'Indicator Date hidden'!AJ137)</f>
        <v>0</v>
      </c>
      <c r="AJ136" s="205">
        <f>IF('Indicator Date hidden'!AK137="x","x",$AJ$2-'Indicator Date hidden'!AK137)</f>
        <v>1</v>
      </c>
      <c r="AK136" s="205">
        <f>IF('Indicator Date hidden'!AL137="x","x",$AK$2-'Indicator Date hidden'!AL137)</f>
        <v>1</v>
      </c>
      <c r="AL136" s="205">
        <f>IF('Indicator Date hidden'!AM137="x","x",$AL$2-'Indicator Date hidden'!AM137)</f>
        <v>0</v>
      </c>
      <c r="AM136" s="205">
        <f>IF('Indicator Date hidden'!AN137="x","x",$AM$2-'Indicator Date hidden'!AN137)</f>
        <v>0</v>
      </c>
      <c r="AN136" s="205">
        <f>IF('Indicator Date hidden'!AO137="x","x",$AN$2-'Indicator Date hidden'!AO137)</f>
        <v>0</v>
      </c>
      <c r="AO136" s="205">
        <f>IF('Indicator Date hidden'!AP137="x","x",$AO$2-'Indicator Date hidden'!AP137)</f>
        <v>0</v>
      </c>
      <c r="AP136" s="205">
        <f>IF('Indicator Date hidden'!AQ137="x","x",$AP$2-'Indicator Date hidden'!AQ137)</f>
        <v>0</v>
      </c>
      <c r="AQ136" s="205">
        <f>IF('Indicator Date hidden'!AR137="x","x",$AQ$2-'Indicator Date hidden'!AR137)</f>
        <v>0</v>
      </c>
      <c r="AR136" s="205">
        <f>IF('Indicator Date hidden'!AS137="x","x",$AR$2-'Indicator Date hidden'!AS137)</f>
        <v>0</v>
      </c>
      <c r="AS136" s="205">
        <f>IF('Indicator Date hidden'!AT137="x","x",$AS$2-'Indicator Date hidden'!AT137)</f>
        <v>0</v>
      </c>
      <c r="AT136" s="205">
        <f>IF('Indicator Date hidden'!AU137="x","x",$AT$2-'Indicator Date hidden'!AU137)</f>
        <v>0</v>
      </c>
      <c r="AU136" s="205">
        <f>IF('Indicator Date hidden'!AV137="x","x",$AU$2-'Indicator Date hidden'!AV137)</f>
        <v>2</v>
      </c>
      <c r="AV136" s="205">
        <f>IF('Indicator Date hidden'!AW137="x","x",$AV$2-'Indicator Date hidden'!AW137)</f>
        <v>0</v>
      </c>
      <c r="AW136" s="205">
        <f>IF('Indicator Date hidden'!AX137="x","x",$AW$2-'Indicator Date hidden'!AX137)</f>
        <v>0</v>
      </c>
      <c r="AX136" s="205">
        <f>IF('Indicator Date hidden'!AY137="x","x",$AX$2-'Indicator Date hidden'!AY137)</f>
        <v>0</v>
      </c>
      <c r="AY136" s="205">
        <f>IF('Indicator Date hidden'!AZ137="x","x",$AY$2-'Indicator Date hidden'!AZ137)</f>
        <v>0</v>
      </c>
      <c r="AZ136" s="205">
        <f>IF('Indicator Date hidden'!BA137="x","x",$AZ$2-'Indicator Date hidden'!BA137)</f>
        <v>0</v>
      </c>
      <c r="BA136">
        <f t="shared" si="20"/>
        <v>10</v>
      </c>
      <c r="BB136" s="21">
        <f t="shared" si="21"/>
        <v>0.19607843137254902</v>
      </c>
      <c r="BC136">
        <f t="shared" si="22"/>
        <v>6</v>
      </c>
      <c r="BD136" s="21">
        <f t="shared" si="23"/>
        <v>0.56079802533627809</v>
      </c>
      <c r="BE136" s="274">
        <f t="shared" si="24"/>
        <v>0</v>
      </c>
    </row>
    <row r="137" spans="1:57" x14ac:dyDescent="0.25">
      <c r="A137" t="s">
        <v>7165</v>
      </c>
      <c r="B137" s="205">
        <f>IF('Indicator Date hidden'!C138="x","x",$B$2-'Indicator Date hidden'!C138)</f>
        <v>0</v>
      </c>
      <c r="C137" s="205">
        <f>IF('Indicator Date hidden'!D138="x","x",$C$2-'Indicator Date hidden'!D138)</f>
        <v>0</v>
      </c>
      <c r="D137" s="205">
        <f>IF('Indicator Date hidden'!E138="x","x",$D$2-'Indicator Date hidden'!E138)</f>
        <v>0</v>
      </c>
      <c r="E137" s="205">
        <f>IF('Indicator Date hidden'!F138="x","x",$E$2-'Indicator Date hidden'!F138)</f>
        <v>0</v>
      </c>
      <c r="F137" s="205">
        <f>IF('Indicator Date hidden'!G138="x","x",$F$2-'Indicator Date hidden'!G138)</f>
        <v>0</v>
      </c>
      <c r="G137" s="205">
        <f>IF('Indicator Date hidden'!H138="x","x",$G$2-'Indicator Date hidden'!H138)</f>
        <v>0</v>
      </c>
      <c r="H137" s="205">
        <f>IF('Indicator Date hidden'!I138="x","x",$H$2-'Indicator Date hidden'!I138)</f>
        <v>0</v>
      </c>
      <c r="I137" s="205">
        <f>IF('Indicator Date hidden'!J138="x","x",$I$2-'Indicator Date hidden'!J138)</f>
        <v>0</v>
      </c>
      <c r="J137" s="205">
        <f>IF('Indicator Date hidden'!K138="x","x",$J$2-'Indicator Date hidden'!K138)</f>
        <v>0</v>
      </c>
      <c r="K137" s="205">
        <f>IF('Indicator Date hidden'!L138="x","x",$K$2-'Indicator Date hidden'!L138)</f>
        <v>0</v>
      </c>
      <c r="L137" s="205">
        <f>IF('Indicator Date hidden'!M138="x","x",$L$2-'Indicator Date hidden'!M138)</f>
        <v>0</v>
      </c>
      <c r="M137" s="205">
        <f>IF('Indicator Date hidden'!N138="x","x",$M$2-'Indicator Date hidden'!N138)</f>
        <v>0</v>
      </c>
      <c r="N137" s="205">
        <f>IF('Indicator Date hidden'!O138="x","x",$N$2-'Indicator Date hidden'!O138)</f>
        <v>0</v>
      </c>
      <c r="O137" s="205">
        <f>IF('Indicator Date hidden'!P138="x","x",$O$2-'Indicator Date hidden'!P138)</f>
        <v>0</v>
      </c>
      <c r="P137" s="205">
        <f>IF('Indicator Date hidden'!Q138="x","x",$P$2-'Indicator Date hidden'!Q138)</f>
        <v>0</v>
      </c>
      <c r="Q137" s="205">
        <f>IF('Indicator Date hidden'!R138="x","x",$Q$2-'Indicator Date hidden'!R138)</f>
        <v>1</v>
      </c>
      <c r="R137" s="205">
        <f>IF('Indicator Date hidden'!S138="x","x",$R$2-'Indicator Date hidden'!S138)</f>
        <v>0</v>
      </c>
      <c r="S137" s="205">
        <f>IF('Indicator Date hidden'!T138="x","x",$S$2-'Indicator Date hidden'!T138)</f>
        <v>0</v>
      </c>
      <c r="T137" s="205">
        <f>IF('Indicator Date hidden'!U138="x","x",$T$2-'Indicator Date hidden'!U138)</f>
        <v>0</v>
      </c>
      <c r="U137" s="205">
        <f>IF('Indicator Date hidden'!V138="x","x",$U$2-'Indicator Date hidden'!V138)</f>
        <v>0</v>
      </c>
      <c r="V137" s="205">
        <f>IF('Indicator Date hidden'!W138="x","x",$V$2-'Indicator Date hidden'!W138)</f>
        <v>0</v>
      </c>
      <c r="W137" s="205">
        <f>IF('Indicator Date hidden'!X138="x","x",$W$2-'Indicator Date hidden'!X138)</f>
        <v>3</v>
      </c>
      <c r="X137" s="205" t="str">
        <f>IF('Indicator Date hidden'!Y138="x","x",$X$2-'Indicator Date hidden'!Y138)</f>
        <v>x</v>
      </c>
      <c r="Y137" s="205">
        <f>IF('Indicator Date hidden'!Z138="x","x",$Y$2-'Indicator Date hidden'!Z138)</f>
        <v>0</v>
      </c>
      <c r="Z137" s="205">
        <f>IF('Indicator Date hidden'!AA138="x","x",$Z$2-'Indicator Date hidden'!AA138)</f>
        <v>0</v>
      </c>
      <c r="AA137" s="205">
        <f>IF('Indicator Date hidden'!AB138="x","x",$AA$2-'Indicator Date hidden'!AB138)</f>
        <v>0</v>
      </c>
      <c r="AB137" s="205">
        <f>IF('Indicator Date hidden'!AC138="x","x",$AB$2-'Indicator Date hidden'!AC138)</f>
        <v>0</v>
      </c>
      <c r="AC137" s="205">
        <f>IF('Indicator Date hidden'!AD138="x","x",$AC$2-'Indicator Date hidden'!AD138)</f>
        <v>0</v>
      </c>
      <c r="AD137" s="205">
        <f>IF('Indicator Date hidden'!AE138="x","x",$AD$2-'Indicator Date hidden'!AE138)</f>
        <v>0</v>
      </c>
      <c r="AE137" s="205">
        <f>IF('Indicator Date hidden'!AF138="x","x",$AE$2-'Indicator Date hidden'!AF138)</f>
        <v>0</v>
      </c>
      <c r="AF137" s="205">
        <f>IF('Indicator Date hidden'!AG138="x","x",$AF$2-'Indicator Date hidden'!AG138)</f>
        <v>1</v>
      </c>
      <c r="AG137" s="205">
        <f>IF('Indicator Date hidden'!AH138="x","x",$AG$2-'Indicator Date hidden'!AH138)</f>
        <v>0</v>
      </c>
      <c r="AH137" s="205">
        <f>IF('Indicator Date hidden'!AI138="x","x",$AH$2-'Indicator Date hidden'!AI138)</f>
        <v>0</v>
      </c>
      <c r="AI137" s="205">
        <f>IF('Indicator Date hidden'!AJ138="x","x",$AI$2-'Indicator Date hidden'!AJ138)</f>
        <v>0</v>
      </c>
      <c r="AJ137" s="205">
        <f>IF('Indicator Date hidden'!AK138="x","x",$AJ$2-'Indicator Date hidden'!AK138)</f>
        <v>1</v>
      </c>
      <c r="AK137" s="205">
        <f>IF('Indicator Date hidden'!AL138="x","x",$AK$2-'Indicator Date hidden'!AL138)</f>
        <v>1</v>
      </c>
      <c r="AL137" s="205">
        <f>IF('Indicator Date hidden'!AM138="x","x",$AL$2-'Indicator Date hidden'!AM138)</f>
        <v>0</v>
      </c>
      <c r="AM137" s="205">
        <f>IF('Indicator Date hidden'!AN138="x","x",$AM$2-'Indicator Date hidden'!AN138)</f>
        <v>0</v>
      </c>
      <c r="AN137" s="205">
        <f>IF('Indicator Date hidden'!AO138="x","x",$AN$2-'Indicator Date hidden'!AO138)</f>
        <v>0</v>
      </c>
      <c r="AO137" s="205">
        <f>IF('Indicator Date hidden'!AP138="x","x",$AO$2-'Indicator Date hidden'!AP138)</f>
        <v>0</v>
      </c>
      <c r="AP137" s="205">
        <f>IF('Indicator Date hidden'!AQ138="x","x",$AP$2-'Indicator Date hidden'!AQ138)</f>
        <v>0</v>
      </c>
      <c r="AQ137" s="205">
        <f>IF('Indicator Date hidden'!AR138="x","x",$AQ$2-'Indicator Date hidden'!AR138)</f>
        <v>0</v>
      </c>
      <c r="AR137" s="205">
        <f>IF('Indicator Date hidden'!AS138="x","x",$AR$2-'Indicator Date hidden'!AS138)</f>
        <v>0</v>
      </c>
      <c r="AS137" s="205">
        <f>IF('Indicator Date hidden'!AT138="x","x",$AS$2-'Indicator Date hidden'!AT138)</f>
        <v>0</v>
      </c>
      <c r="AT137" s="205">
        <f>IF('Indicator Date hidden'!AU138="x","x",$AT$2-'Indicator Date hidden'!AU138)</f>
        <v>0</v>
      </c>
      <c r="AU137" s="205">
        <f>IF('Indicator Date hidden'!AV138="x","x",$AU$2-'Indicator Date hidden'!AV138)</f>
        <v>6</v>
      </c>
      <c r="AV137" s="205">
        <f>IF('Indicator Date hidden'!AW138="x","x",$AV$2-'Indicator Date hidden'!AW138)</f>
        <v>0</v>
      </c>
      <c r="AW137" s="205">
        <f>IF('Indicator Date hidden'!AX138="x","x",$AW$2-'Indicator Date hidden'!AX138)</f>
        <v>0</v>
      </c>
      <c r="AX137" s="205">
        <f>IF('Indicator Date hidden'!AY138="x","x",$AX$2-'Indicator Date hidden'!AY138)</f>
        <v>0</v>
      </c>
      <c r="AY137" s="205">
        <f>IF('Indicator Date hidden'!AZ138="x","x",$AY$2-'Indicator Date hidden'!AZ138)</f>
        <v>0</v>
      </c>
      <c r="AZ137" s="205">
        <f>IF('Indicator Date hidden'!BA138="x","x",$AZ$2-'Indicator Date hidden'!BA138)</f>
        <v>0</v>
      </c>
      <c r="BA137">
        <f t="shared" si="20"/>
        <v>13</v>
      </c>
      <c r="BB137" s="21">
        <f t="shared" si="21"/>
        <v>0.26</v>
      </c>
      <c r="BC137">
        <f t="shared" si="22"/>
        <v>6</v>
      </c>
      <c r="BD137" s="21">
        <f t="shared" si="23"/>
        <v>0.95519631490076429</v>
      </c>
      <c r="BE137" s="274">
        <f t="shared" si="24"/>
        <v>0</v>
      </c>
    </row>
    <row r="138" spans="1:57" x14ac:dyDescent="0.25">
      <c r="A138" t="s">
        <v>7171</v>
      </c>
      <c r="B138" s="205">
        <f>IF('Indicator Date hidden'!C139="x","x",$B$2-'Indicator Date hidden'!C139)</f>
        <v>0</v>
      </c>
      <c r="C138" s="205">
        <f>IF('Indicator Date hidden'!D139="x","x",$C$2-'Indicator Date hidden'!D139)</f>
        <v>0</v>
      </c>
      <c r="D138" s="205">
        <f>IF('Indicator Date hidden'!E139="x","x",$D$2-'Indicator Date hidden'!E139)</f>
        <v>0</v>
      </c>
      <c r="E138" s="205">
        <f>IF('Indicator Date hidden'!F139="x","x",$E$2-'Indicator Date hidden'!F139)</f>
        <v>0</v>
      </c>
      <c r="F138" s="205">
        <f>IF('Indicator Date hidden'!G139="x","x",$F$2-'Indicator Date hidden'!G139)</f>
        <v>0</v>
      </c>
      <c r="G138" s="205">
        <f>IF('Indicator Date hidden'!H139="x","x",$G$2-'Indicator Date hidden'!H139)</f>
        <v>0</v>
      </c>
      <c r="H138" s="205">
        <f>IF('Indicator Date hidden'!I139="x","x",$H$2-'Indicator Date hidden'!I139)</f>
        <v>0</v>
      </c>
      <c r="I138" s="205">
        <f>IF('Indicator Date hidden'!J139="x","x",$I$2-'Indicator Date hidden'!J139)</f>
        <v>0</v>
      </c>
      <c r="J138" s="205">
        <f>IF('Indicator Date hidden'!K139="x","x",$J$2-'Indicator Date hidden'!K139)</f>
        <v>0</v>
      </c>
      <c r="K138" s="205">
        <f>IF('Indicator Date hidden'!L139="x","x",$K$2-'Indicator Date hidden'!L139)</f>
        <v>0</v>
      </c>
      <c r="L138" s="205">
        <f>IF('Indicator Date hidden'!M139="x","x",$L$2-'Indicator Date hidden'!M139)</f>
        <v>0</v>
      </c>
      <c r="M138" s="205">
        <f>IF('Indicator Date hidden'!N139="x","x",$M$2-'Indicator Date hidden'!N139)</f>
        <v>0</v>
      </c>
      <c r="N138" s="205">
        <f>IF('Indicator Date hidden'!O139="x","x",$N$2-'Indicator Date hidden'!O139)</f>
        <v>0</v>
      </c>
      <c r="O138" s="205">
        <f>IF('Indicator Date hidden'!P139="x","x",$O$2-'Indicator Date hidden'!P139)</f>
        <v>0</v>
      </c>
      <c r="P138" s="205">
        <f>IF('Indicator Date hidden'!Q139="x","x",$P$2-'Indicator Date hidden'!Q139)</f>
        <v>0</v>
      </c>
      <c r="Q138" s="205" t="str">
        <f>IF('Indicator Date hidden'!R139="x","x",$Q$2-'Indicator Date hidden'!R139)</f>
        <v>x</v>
      </c>
      <c r="R138" s="205">
        <f>IF('Indicator Date hidden'!S139="x","x",$R$2-'Indicator Date hidden'!S139)</f>
        <v>0</v>
      </c>
      <c r="S138" s="205">
        <f>IF('Indicator Date hidden'!T139="x","x",$S$2-'Indicator Date hidden'!T139)</f>
        <v>0</v>
      </c>
      <c r="T138" s="205">
        <f>IF('Indicator Date hidden'!U139="x","x",$T$2-'Indicator Date hidden'!U139)</f>
        <v>0</v>
      </c>
      <c r="U138" s="205" t="str">
        <f>IF('Indicator Date hidden'!V139="x","x",$U$2-'Indicator Date hidden'!V139)</f>
        <v>x</v>
      </c>
      <c r="V138" s="205">
        <f>IF('Indicator Date hidden'!W139="x","x",$V$2-'Indicator Date hidden'!W139)</f>
        <v>0</v>
      </c>
      <c r="W138" s="205" t="str">
        <f>IF('Indicator Date hidden'!X139="x","x",$W$2-'Indicator Date hidden'!X139)</f>
        <v>x</v>
      </c>
      <c r="X138" s="205">
        <f>IF('Indicator Date hidden'!Y139="x","x",$X$2-'Indicator Date hidden'!Y139)</f>
        <v>2</v>
      </c>
      <c r="Y138" s="205">
        <f>IF('Indicator Date hidden'!Z139="x","x",$Y$2-'Indicator Date hidden'!Z139)</f>
        <v>0</v>
      </c>
      <c r="Z138" s="205">
        <f>IF('Indicator Date hidden'!AA139="x","x",$Z$2-'Indicator Date hidden'!AA139)</f>
        <v>0</v>
      </c>
      <c r="AA138" s="205">
        <f>IF('Indicator Date hidden'!AB139="x","x",$AA$2-'Indicator Date hidden'!AB139)</f>
        <v>0</v>
      </c>
      <c r="AB138" s="205">
        <f>IF('Indicator Date hidden'!AC139="x","x",$AB$2-'Indicator Date hidden'!AC139)</f>
        <v>0</v>
      </c>
      <c r="AC138" s="205">
        <f>IF('Indicator Date hidden'!AD139="x","x",$AC$2-'Indicator Date hidden'!AD139)</f>
        <v>0</v>
      </c>
      <c r="AD138" s="205" t="str">
        <f>IF('Indicator Date hidden'!AE139="x","x",$AD$2-'Indicator Date hidden'!AE139)</f>
        <v>x</v>
      </c>
      <c r="AE138" s="205">
        <f>IF('Indicator Date hidden'!AF139="x","x",$AE$2-'Indicator Date hidden'!AF139)</f>
        <v>0</v>
      </c>
      <c r="AF138" s="205">
        <f>IF('Indicator Date hidden'!AG139="x","x",$AF$2-'Indicator Date hidden'!AG139)</f>
        <v>1</v>
      </c>
      <c r="AG138" s="205">
        <f>IF('Indicator Date hidden'!AH139="x","x",$AG$2-'Indicator Date hidden'!AH139)</f>
        <v>0</v>
      </c>
      <c r="AH138" s="205">
        <f>IF('Indicator Date hidden'!AI139="x","x",$AH$2-'Indicator Date hidden'!AI139)</f>
        <v>0</v>
      </c>
      <c r="AI138" s="205">
        <f>IF('Indicator Date hidden'!AJ139="x","x",$AI$2-'Indicator Date hidden'!AJ139)</f>
        <v>0</v>
      </c>
      <c r="AJ138" s="205" t="str">
        <f>IF('Indicator Date hidden'!AK139="x","x",$AJ$2-'Indicator Date hidden'!AK139)</f>
        <v>x</v>
      </c>
      <c r="AK138" s="205">
        <f>IF('Indicator Date hidden'!AL139="x","x",$AK$2-'Indicator Date hidden'!AL139)</f>
        <v>1</v>
      </c>
      <c r="AL138" s="205">
        <f>IF('Indicator Date hidden'!AM139="x","x",$AL$2-'Indicator Date hidden'!AM139)</f>
        <v>0</v>
      </c>
      <c r="AM138" s="205">
        <f>IF('Indicator Date hidden'!AN139="x","x",$AM$2-'Indicator Date hidden'!AN139)</f>
        <v>0</v>
      </c>
      <c r="AN138" s="205">
        <f>IF('Indicator Date hidden'!AO139="x","x",$AN$2-'Indicator Date hidden'!AO139)</f>
        <v>0</v>
      </c>
      <c r="AO138" s="205">
        <f>IF('Indicator Date hidden'!AP139="x","x",$AO$2-'Indicator Date hidden'!AP139)</f>
        <v>0</v>
      </c>
      <c r="AP138" s="205">
        <f>IF('Indicator Date hidden'!AQ139="x","x",$AP$2-'Indicator Date hidden'!AQ139)</f>
        <v>0</v>
      </c>
      <c r="AQ138" s="205">
        <f>IF('Indicator Date hidden'!AR139="x","x",$AQ$2-'Indicator Date hidden'!AR139)</f>
        <v>0</v>
      </c>
      <c r="AR138" s="205">
        <f>IF('Indicator Date hidden'!AS139="x","x",$AR$2-'Indicator Date hidden'!AS139)</f>
        <v>0</v>
      </c>
      <c r="AS138" s="205">
        <f>IF('Indicator Date hidden'!AT139="x","x",$AS$2-'Indicator Date hidden'!AT139)</f>
        <v>0</v>
      </c>
      <c r="AT138" s="205">
        <f>IF('Indicator Date hidden'!AU139="x","x",$AT$2-'Indicator Date hidden'!AU139)</f>
        <v>0</v>
      </c>
      <c r="AU138" s="205">
        <f>IF('Indicator Date hidden'!AV139="x","x",$AU$2-'Indicator Date hidden'!AV139)</f>
        <v>1</v>
      </c>
      <c r="AV138" s="205">
        <f>IF('Indicator Date hidden'!AW139="x","x",$AV$2-'Indicator Date hidden'!AW139)</f>
        <v>0</v>
      </c>
      <c r="AW138" s="205">
        <f>IF('Indicator Date hidden'!AX139="x","x",$AW$2-'Indicator Date hidden'!AX139)</f>
        <v>0</v>
      </c>
      <c r="AX138" s="205">
        <f>IF('Indicator Date hidden'!AY139="x","x",$AX$2-'Indicator Date hidden'!AY139)</f>
        <v>0</v>
      </c>
      <c r="AY138" s="205">
        <f>IF('Indicator Date hidden'!AZ139="x","x",$AY$2-'Indicator Date hidden'!AZ139)</f>
        <v>0</v>
      </c>
      <c r="AZ138" s="205">
        <f>IF('Indicator Date hidden'!BA139="x","x",$AZ$2-'Indicator Date hidden'!BA139)</f>
        <v>0</v>
      </c>
      <c r="BA138">
        <f t="shared" si="20"/>
        <v>5</v>
      </c>
      <c r="BB138" s="21">
        <f t="shared" si="21"/>
        <v>0.10869565217391304</v>
      </c>
      <c r="BC138">
        <f t="shared" si="22"/>
        <v>4</v>
      </c>
      <c r="BD138" s="21">
        <f t="shared" si="23"/>
        <v>0.37464538999161057</v>
      </c>
      <c r="BE138" s="274">
        <f t="shared" si="24"/>
        <v>0</v>
      </c>
    </row>
    <row r="139" spans="1:57" x14ac:dyDescent="0.25">
      <c r="A139" t="s">
        <v>7174</v>
      </c>
      <c r="B139" s="205">
        <f>IF('Indicator Date hidden'!C140="x","x",$B$2-'Indicator Date hidden'!C140)</f>
        <v>0</v>
      </c>
      <c r="C139" s="205">
        <f>IF('Indicator Date hidden'!D140="x","x",$C$2-'Indicator Date hidden'!D140)</f>
        <v>0</v>
      </c>
      <c r="D139" s="205">
        <f>IF('Indicator Date hidden'!E140="x","x",$D$2-'Indicator Date hidden'!E140)</f>
        <v>0</v>
      </c>
      <c r="E139" s="205">
        <f>IF('Indicator Date hidden'!F140="x","x",$E$2-'Indicator Date hidden'!F140)</f>
        <v>0</v>
      </c>
      <c r="F139" s="205">
        <f>IF('Indicator Date hidden'!G140="x","x",$F$2-'Indicator Date hidden'!G140)</f>
        <v>0</v>
      </c>
      <c r="G139" s="205">
        <f>IF('Indicator Date hidden'!H140="x","x",$G$2-'Indicator Date hidden'!H140)</f>
        <v>0</v>
      </c>
      <c r="H139" s="205">
        <f>IF('Indicator Date hidden'!I140="x","x",$H$2-'Indicator Date hidden'!I140)</f>
        <v>0</v>
      </c>
      <c r="I139" s="205">
        <f>IF('Indicator Date hidden'!J140="x","x",$I$2-'Indicator Date hidden'!J140)</f>
        <v>0</v>
      </c>
      <c r="J139" s="205">
        <f>IF('Indicator Date hidden'!K140="x","x",$J$2-'Indicator Date hidden'!K140)</f>
        <v>0</v>
      </c>
      <c r="K139" s="205">
        <f>IF('Indicator Date hidden'!L140="x","x",$K$2-'Indicator Date hidden'!L140)</f>
        <v>0</v>
      </c>
      <c r="L139" s="205">
        <f>IF('Indicator Date hidden'!M140="x","x",$L$2-'Indicator Date hidden'!M140)</f>
        <v>0</v>
      </c>
      <c r="M139" s="205">
        <f>IF('Indicator Date hidden'!N140="x","x",$M$2-'Indicator Date hidden'!N140)</f>
        <v>0</v>
      </c>
      <c r="N139" s="205">
        <f>IF('Indicator Date hidden'!O140="x","x",$N$2-'Indicator Date hidden'!O140)</f>
        <v>0</v>
      </c>
      <c r="O139" s="205">
        <f>IF('Indicator Date hidden'!P140="x","x",$O$2-'Indicator Date hidden'!P140)</f>
        <v>0</v>
      </c>
      <c r="P139" s="205">
        <f>IF('Indicator Date hidden'!Q140="x","x",$P$2-'Indicator Date hidden'!Q140)</f>
        <v>0</v>
      </c>
      <c r="Q139" s="205" t="str">
        <f>IF('Indicator Date hidden'!R140="x","x",$Q$2-'Indicator Date hidden'!R140)</f>
        <v>x</v>
      </c>
      <c r="R139" s="205">
        <f>IF('Indicator Date hidden'!S140="x","x",$R$2-'Indicator Date hidden'!S140)</f>
        <v>0</v>
      </c>
      <c r="S139" s="205">
        <f>IF('Indicator Date hidden'!T140="x","x",$S$2-'Indicator Date hidden'!T140)</f>
        <v>0</v>
      </c>
      <c r="T139" s="205">
        <f>IF('Indicator Date hidden'!U140="x","x",$T$2-'Indicator Date hidden'!U140)</f>
        <v>0</v>
      </c>
      <c r="U139" s="205" t="str">
        <f>IF('Indicator Date hidden'!V140="x","x",$U$2-'Indicator Date hidden'!V140)</f>
        <v>x</v>
      </c>
      <c r="V139" s="205">
        <f>IF('Indicator Date hidden'!W140="x","x",$V$2-'Indicator Date hidden'!W140)</f>
        <v>0</v>
      </c>
      <c r="W139" s="205" t="str">
        <f>IF('Indicator Date hidden'!X140="x","x",$W$2-'Indicator Date hidden'!X140)</f>
        <v>x</v>
      </c>
      <c r="X139" s="205">
        <f>IF('Indicator Date hidden'!Y140="x","x",$X$2-'Indicator Date hidden'!Y140)</f>
        <v>2</v>
      </c>
      <c r="Y139" s="205">
        <f>IF('Indicator Date hidden'!Z140="x","x",$Y$2-'Indicator Date hidden'!Z140)</f>
        <v>0</v>
      </c>
      <c r="Z139" s="205">
        <f>IF('Indicator Date hidden'!AA140="x","x",$Z$2-'Indicator Date hidden'!AA140)</f>
        <v>0</v>
      </c>
      <c r="AA139" s="205" t="str">
        <f>IF('Indicator Date hidden'!AB140="x","x",$AA$2-'Indicator Date hidden'!AB140)</f>
        <v>x</v>
      </c>
      <c r="AB139" s="205">
        <f>IF('Indicator Date hidden'!AC140="x","x",$AB$2-'Indicator Date hidden'!AC140)</f>
        <v>0</v>
      </c>
      <c r="AC139" s="205">
        <f>IF('Indicator Date hidden'!AD140="x","x",$AC$2-'Indicator Date hidden'!AD140)</f>
        <v>0</v>
      </c>
      <c r="AD139" s="205" t="str">
        <f>IF('Indicator Date hidden'!AE140="x","x",$AD$2-'Indicator Date hidden'!AE140)</f>
        <v>x</v>
      </c>
      <c r="AE139" s="205">
        <f>IF('Indicator Date hidden'!AF140="x","x",$AE$2-'Indicator Date hidden'!AF140)</f>
        <v>0</v>
      </c>
      <c r="AF139" s="205">
        <f>IF('Indicator Date hidden'!AG140="x","x",$AF$2-'Indicator Date hidden'!AG140)</f>
        <v>1</v>
      </c>
      <c r="AG139" s="205">
        <f>IF('Indicator Date hidden'!AH140="x","x",$AG$2-'Indicator Date hidden'!AH140)</f>
        <v>0</v>
      </c>
      <c r="AH139" s="205">
        <f>IF('Indicator Date hidden'!AI140="x","x",$AH$2-'Indicator Date hidden'!AI140)</f>
        <v>0</v>
      </c>
      <c r="AI139" s="205">
        <f>IF('Indicator Date hidden'!AJ140="x","x",$AI$2-'Indicator Date hidden'!AJ140)</f>
        <v>0</v>
      </c>
      <c r="AJ139" s="205" t="str">
        <f>IF('Indicator Date hidden'!AK140="x","x",$AJ$2-'Indicator Date hidden'!AK140)</f>
        <v>x</v>
      </c>
      <c r="AK139" s="205">
        <f>IF('Indicator Date hidden'!AL140="x","x",$AK$2-'Indicator Date hidden'!AL140)</f>
        <v>1</v>
      </c>
      <c r="AL139" s="205">
        <f>IF('Indicator Date hidden'!AM140="x","x",$AL$2-'Indicator Date hidden'!AM140)</f>
        <v>0</v>
      </c>
      <c r="AM139" s="205">
        <f>IF('Indicator Date hidden'!AN140="x","x",$AM$2-'Indicator Date hidden'!AN140)</f>
        <v>0</v>
      </c>
      <c r="AN139" s="205">
        <f>IF('Indicator Date hidden'!AO140="x","x",$AN$2-'Indicator Date hidden'!AO140)</f>
        <v>0</v>
      </c>
      <c r="AO139" s="205">
        <f>IF('Indicator Date hidden'!AP140="x","x",$AO$2-'Indicator Date hidden'!AP140)</f>
        <v>0</v>
      </c>
      <c r="AP139" s="205">
        <f>IF('Indicator Date hidden'!AQ140="x","x",$AP$2-'Indicator Date hidden'!AQ140)</f>
        <v>0</v>
      </c>
      <c r="AQ139" s="205">
        <f>IF('Indicator Date hidden'!AR140="x","x",$AQ$2-'Indicator Date hidden'!AR140)</f>
        <v>0</v>
      </c>
      <c r="AR139" s="205">
        <f>IF('Indicator Date hidden'!AS140="x","x",$AR$2-'Indicator Date hidden'!AS140)</f>
        <v>0</v>
      </c>
      <c r="AS139" s="205">
        <f>IF('Indicator Date hidden'!AT140="x","x",$AS$2-'Indicator Date hidden'!AT140)</f>
        <v>0</v>
      </c>
      <c r="AT139" s="205">
        <f>IF('Indicator Date hidden'!AU140="x","x",$AT$2-'Indicator Date hidden'!AU140)</f>
        <v>0</v>
      </c>
      <c r="AU139" s="205">
        <f>IF('Indicator Date hidden'!AV140="x","x",$AU$2-'Indicator Date hidden'!AV140)</f>
        <v>3</v>
      </c>
      <c r="AV139" s="205">
        <f>IF('Indicator Date hidden'!AW140="x","x",$AV$2-'Indicator Date hidden'!AW140)</f>
        <v>0</v>
      </c>
      <c r="AW139" s="205">
        <f>IF('Indicator Date hidden'!AX140="x","x",$AW$2-'Indicator Date hidden'!AX140)</f>
        <v>0</v>
      </c>
      <c r="AX139" s="205">
        <f>IF('Indicator Date hidden'!AY140="x","x",$AX$2-'Indicator Date hidden'!AY140)</f>
        <v>0</v>
      </c>
      <c r="AY139" s="205">
        <f>IF('Indicator Date hidden'!AZ140="x","x",$AY$2-'Indicator Date hidden'!AZ140)</f>
        <v>0</v>
      </c>
      <c r="AZ139" s="205">
        <f>IF('Indicator Date hidden'!BA140="x","x",$AZ$2-'Indicator Date hidden'!BA140)</f>
        <v>0</v>
      </c>
      <c r="BA139">
        <f t="shared" si="20"/>
        <v>7</v>
      </c>
      <c r="BB139" s="21">
        <f t="shared" si="21"/>
        <v>0.15555555555555556</v>
      </c>
      <c r="BC139">
        <f t="shared" si="22"/>
        <v>4</v>
      </c>
      <c r="BD139" s="21">
        <f t="shared" si="23"/>
        <v>0.55599982236430234</v>
      </c>
      <c r="BE139" s="274">
        <f t="shared" si="24"/>
        <v>0</v>
      </c>
    </row>
    <row r="140" spans="1:57" x14ac:dyDescent="0.25">
      <c r="A140" t="s">
        <v>7179</v>
      </c>
      <c r="B140" s="205">
        <f>IF('Indicator Date hidden'!C141="x","x",$B$2-'Indicator Date hidden'!C141)</f>
        <v>0</v>
      </c>
      <c r="C140" s="205">
        <f>IF('Indicator Date hidden'!D141="x","x",$C$2-'Indicator Date hidden'!D141)</f>
        <v>0</v>
      </c>
      <c r="D140" s="205">
        <f>IF('Indicator Date hidden'!E141="x","x",$D$2-'Indicator Date hidden'!E141)</f>
        <v>0</v>
      </c>
      <c r="E140" s="205">
        <f>IF('Indicator Date hidden'!F141="x","x",$E$2-'Indicator Date hidden'!F141)</f>
        <v>0</v>
      </c>
      <c r="F140" s="205">
        <f>IF('Indicator Date hidden'!G141="x","x",$F$2-'Indicator Date hidden'!G141)</f>
        <v>0</v>
      </c>
      <c r="G140" s="205">
        <f>IF('Indicator Date hidden'!H141="x","x",$G$2-'Indicator Date hidden'!H141)</f>
        <v>0</v>
      </c>
      <c r="H140" s="205">
        <f>IF('Indicator Date hidden'!I141="x","x",$H$2-'Indicator Date hidden'!I141)</f>
        <v>0</v>
      </c>
      <c r="I140" s="205">
        <f>IF('Indicator Date hidden'!J141="x","x",$I$2-'Indicator Date hidden'!J141)</f>
        <v>0</v>
      </c>
      <c r="J140" s="205">
        <f>IF('Indicator Date hidden'!K141="x","x",$J$2-'Indicator Date hidden'!K141)</f>
        <v>0</v>
      </c>
      <c r="K140" s="205">
        <f>IF('Indicator Date hidden'!L141="x","x",$K$2-'Indicator Date hidden'!L141)</f>
        <v>0</v>
      </c>
      <c r="L140" s="205">
        <f>IF('Indicator Date hidden'!M141="x","x",$L$2-'Indicator Date hidden'!M141)</f>
        <v>0</v>
      </c>
      <c r="M140" s="205">
        <f>IF('Indicator Date hidden'!N141="x","x",$M$2-'Indicator Date hidden'!N141)</f>
        <v>0</v>
      </c>
      <c r="N140" s="205">
        <f>IF('Indicator Date hidden'!O141="x","x",$N$2-'Indicator Date hidden'!O141)</f>
        <v>0</v>
      </c>
      <c r="O140" s="205">
        <f>IF('Indicator Date hidden'!P141="x","x",$O$2-'Indicator Date hidden'!P141)</f>
        <v>0</v>
      </c>
      <c r="P140" s="205">
        <f>IF('Indicator Date hidden'!Q141="x","x",$P$2-'Indicator Date hidden'!Q141)</f>
        <v>0</v>
      </c>
      <c r="Q140" s="205" t="str">
        <f>IF('Indicator Date hidden'!R141="x","x",$Q$2-'Indicator Date hidden'!R141)</f>
        <v>x</v>
      </c>
      <c r="R140" s="205">
        <f>IF('Indicator Date hidden'!S141="x","x",$R$2-'Indicator Date hidden'!S141)</f>
        <v>0</v>
      </c>
      <c r="S140" s="205">
        <f>IF('Indicator Date hidden'!T141="x","x",$S$2-'Indicator Date hidden'!T141)</f>
        <v>0</v>
      </c>
      <c r="T140" s="205">
        <f>IF('Indicator Date hidden'!U141="x","x",$T$2-'Indicator Date hidden'!U141)</f>
        <v>0</v>
      </c>
      <c r="U140" s="205" t="str">
        <f>IF('Indicator Date hidden'!V141="x","x",$U$2-'Indicator Date hidden'!V141)</f>
        <v>x</v>
      </c>
      <c r="V140" s="205">
        <f>IF('Indicator Date hidden'!W141="x","x",$V$2-'Indicator Date hidden'!W141)</f>
        <v>0</v>
      </c>
      <c r="W140" s="205" t="str">
        <f>IF('Indicator Date hidden'!X141="x","x",$W$2-'Indicator Date hidden'!X141)</f>
        <v>x</v>
      </c>
      <c r="X140" s="205">
        <f>IF('Indicator Date hidden'!Y141="x","x",$X$2-'Indicator Date hidden'!Y141)</f>
        <v>4</v>
      </c>
      <c r="Y140" s="205">
        <f>IF('Indicator Date hidden'!Z141="x","x",$Y$2-'Indicator Date hidden'!Z141)</f>
        <v>0</v>
      </c>
      <c r="Z140" s="205">
        <f>IF('Indicator Date hidden'!AA141="x","x",$Z$2-'Indicator Date hidden'!AA141)</f>
        <v>0</v>
      </c>
      <c r="AA140" s="205" t="str">
        <f>IF('Indicator Date hidden'!AB141="x","x",$AA$2-'Indicator Date hidden'!AB141)</f>
        <v>x</v>
      </c>
      <c r="AB140" s="205">
        <f>IF('Indicator Date hidden'!AC141="x","x",$AB$2-'Indicator Date hidden'!AC141)</f>
        <v>0</v>
      </c>
      <c r="AC140" s="205">
        <f>IF('Indicator Date hidden'!AD141="x","x",$AC$2-'Indicator Date hidden'!AD141)</f>
        <v>0</v>
      </c>
      <c r="AD140" s="205" t="str">
        <f>IF('Indicator Date hidden'!AE141="x","x",$AD$2-'Indicator Date hidden'!AE141)</f>
        <v>x</v>
      </c>
      <c r="AE140" s="205">
        <f>IF('Indicator Date hidden'!AF141="x","x",$AE$2-'Indicator Date hidden'!AF141)</f>
        <v>0</v>
      </c>
      <c r="AF140" s="205" t="str">
        <f>IF('Indicator Date hidden'!AG141="x","x",$AF$2-'Indicator Date hidden'!AG141)</f>
        <v>x</v>
      </c>
      <c r="AG140" s="205">
        <f>IF('Indicator Date hidden'!AH141="x","x",$AG$2-'Indicator Date hidden'!AH141)</f>
        <v>0</v>
      </c>
      <c r="AH140" s="205">
        <f>IF('Indicator Date hidden'!AI141="x","x",$AH$2-'Indicator Date hidden'!AI141)</f>
        <v>0</v>
      </c>
      <c r="AI140" s="205">
        <f>IF('Indicator Date hidden'!AJ141="x","x",$AI$2-'Indicator Date hidden'!AJ141)</f>
        <v>0</v>
      </c>
      <c r="AJ140" s="205" t="str">
        <f>IF('Indicator Date hidden'!AK141="x","x",$AJ$2-'Indicator Date hidden'!AK141)</f>
        <v>x</v>
      </c>
      <c r="AK140" s="205">
        <f>IF('Indicator Date hidden'!AL141="x","x",$AK$2-'Indicator Date hidden'!AL141)</f>
        <v>1</v>
      </c>
      <c r="AL140" s="205">
        <f>IF('Indicator Date hidden'!AM141="x","x",$AL$2-'Indicator Date hidden'!AM141)</f>
        <v>0</v>
      </c>
      <c r="AM140" s="205">
        <f>IF('Indicator Date hidden'!AN141="x","x",$AM$2-'Indicator Date hidden'!AN141)</f>
        <v>0</v>
      </c>
      <c r="AN140" s="205">
        <f>IF('Indicator Date hidden'!AO141="x","x",$AN$2-'Indicator Date hidden'!AO141)</f>
        <v>0</v>
      </c>
      <c r="AO140" s="205">
        <f>IF('Indicator Date hidden'!AP141="x","x",$AO$2-'Indicator Date hidden'!AP141)</f>
        <v>0</v>
      </c>
      <c r="AP140" s="205">
        <f>IF('Indicator Date hidden'!AQ141="x","x",$AP$2-'Indicator Date hidden'!AQ141)</f>
        <v>0</v>
      </c>
      <c r="AQ140" s="205">
        <f>IF('Indicator Date hidden'!AR141="x","x",$AQ$2-'Indicator Date hidden'!AR141)</f>
        <v>0</v>
      </c>
      <c r="AR140" s="205">
        <f>IF('Indicator Date hidden'!AS141="x","x",$AR$2-'Indicator Date hidden'!AS141)</f>
        <v>0</v>
      </c>
      <c r="AS140" s="205">
        <f>IF('Indicator Date hidden'!AT141="x","x",$AS$2-'Indicator Date hidden'!AT141)</f>
        <v>0</v>
      </c>
      <c r="AT140" s="205">
        <f>IF('Indicator Date hidden'!AU141="x","x",$AT$2-'Indicator Date hidden'!AU141)</f>
        <v>0</v>
      </c>
      <c r="AU140" s="205">
        <f>IF('Indicator Date hidden'!AV141="x","x",$AU$2-'Indicator Date hidden'!AV141)</f>
        <v>0</v>
      </c>
      <c r="AV140" s="205">
        <f>IF('Indicator Date hidden'!AW141="x","x",$AV$2-'Indicator Date hidden'!AW141)</f>
        <v>0</v>
      </c>
      <c r="AW140" s="205">
        <f>IF('Indicator Date hidden'!AX141="x","x",$AW$2-'Indicator Date hidden'!AX141)</f>
        <v>0</v>
      </c>
      <c r="AX140" s="205">
        <f>IF('Indicator Date hidden'!AY141="x","x",$AX$2-'Indicator Date hidden'!AY141)</f>
        <v>0</v>
      </c>
      <c r="AY140" s="205">
        <f>IF('Indicator Date hidden'!AZ141="x","x",$AY$2-'Indicator Date hidden'!AZ141)</f>
        <v>0</v>
      </c>
      <c r="AZ140" s="205">
        <f>IF('Indicator Date hidden'!BA141="x","x",$AZ$2-'Indicator Date hidden'!BA141)</f>
        <v>0</v>
      </c>
      <c r="BA140">
        <f t="shared" si="20"/>
        <v>5</v>
      </c>
      <c r="BB140" s="21">
        <f t="shared" si="21"/>
        <v>0.11363636363636363</v>
      </c>
      <c r="BC140">
        <f t="shared" si="22"/>
        <v>2</v>
      </c>
      <c r="BD140" s="21">
        <f t="shared" si="23"/>
        <v>0.61110589362494327</v>
      </c>
      <c r="BE140" s="274">
        <f t="shared" si="24"/>
        <v>0</v>
      </c>
    </row>
    <row r="141" spans="1:57" x14ac:dyDescent="0.25">
      <c r="A141" t="s">
        <v>7183</v>
      </c>
      <c r="B141" s="205">
        <f>IF('Indicator Date hidden'!C142="x","x",$B$2-'Indicator Date hidden'!C142)</f>
        <v>0</v>
      </c>
      <c r="C141" s="205">
        <f>IF('Indicator Date hidden'!D142="x","x",$C$2-'Indicator Date hidden'!D142)</f>
        <v>0</v>
      </c>
      <c r="D141" s="205">
        <f>IF('Indicator Date hidden'!E142="x","x",$D$2-'Indicator Date hidden'!E142)</f>
        <v>0</v>
      </c>
      <c r="E141" s="205">
        <f>IF('Indicator Date hidden'!F142="x","x",$E$2-'Indicator Date hidden'!F142)</f>
        <v>0</v>
      </c>
      <c r="F141" s="205">
        <f>IF('Indicator Date hidden'!G142="x","x",$F$2-'Indicator Date hidden'!G142)</f>
        <v>0</v>
      </c>
      <c r="G141" s="205">
        <f>IF('Indicator Date hidden'!H142="x","x",$G$2-'Indicator Date hidden'!H142)</f>
        <v>0</v>
      </c>
      <c r="H141" s="205">
        <f>IF('Indicator Date hidden'!I142="x","x",$H$2-'Indicator Date hidden'!I142)</f>
        <v>0</v>
      </c>
      <c r="I141" s="205">
        <f>IF('Indicator Date hidden'!J142="x","x",$I$2-'Indicator Date hidden'!J142)</f>
        <v>0</v>
      </c>
      <c r="J141" s="205">
        <f>IF('Indicator Date hidden'!K142="x","x",$J$2-'Indicator Date hidden'!K142)</f>
        <v>0</v>
      </c>
      <c r="K141" s="205">
        <f>IF('Indicator Date hidden'!L142="x","x",$K$2-'Indicator Date hidden'!L142)</f>
        <v>0</v>
      </c>
      <c r="L141" s="205">
        <f>IF('Indicator Date hidden'!M142="x","x",$L$2-'Indicator Date hidden'!M142)</f>
        <v>0</v>
      </c>
      <c r="M141" s="205">
        <f>IF('Indicator Date hidden'!N142="x","x",$M$2-'Indicator Date hidden'!N142)</f>
        <v>0</v>
      </c>
      <c r="N141" s="205">
        <f>IF('Indicator Date hidden'!O142="x","x",$N$2-'Indicator Date hidden'!O142)</f>
        <v>0</v>
      </c>
      <c r="O141" s="205">
        <f>IF('Indicator Date hidden'!P142="x","x",$O$2-'Indicator Date hidden'!P142)</f>
        <v>0</v>
      </c>
      <c r="P141" s="205">
        <f>IF('Indicator Date hidden'!Q142="x","x",$P$2-'Indicator Date hidden'!Q142)</f>
        <v>0</v>
      </c>
      <c r="Q141" s="205" t="str">
        <f>IF('Indicator Date hidden'!R142="x","x",$Q$2-'Indicator Date hidden'!R142)</f>
        <v>x</v>
      </c>
      <c r="R141" s="205">
        <f>IF('Indicator Date hidden'!S142="x","x",$R$2-'Indicator Date hidden'!S142)</f>
        <v>0</v>
      </c>
      <c r="S141" s="205">
        <f>IF('Indicator Date hidden'!T142="x","x",$S$2-'Indicator Date hidden'!T142)</f>
        <v>0</v>
      </c>
      <c r="T141" s="205">
        <f>IF('Indicator Date hidden'!U142="x","x",$T$2-'Indicator Date hidden'!U142)</f>
        <v>0</v>
      </c>
      <c r="U141" s="205" t="str">
        <f>IF('Indicator Date hidden'!V142="x","x",$U$2-'Indicator Date hidden'!V142)</f>
        <v>x</v>
      </c>
      <c r="V141" s="205">
        <f>IF('Indicator Date hidden'!W142="x","x",$V$2-'Indicator Date hidden'!W142)</f>
        <v>0</v>
      </c>
      <c r="W141" s="205" t="str">
        <f>IF('Indicator Date hidden'!X142="x","x",$W$2-'Indicator Date hidden'!X142)</f>
        <v>x</v>
      </c>
      <c r="X141" s="205">
        <f>IF('Indicator Date hidden'!Y142="x","x",$X$2-'Indicator Date hidden'!Y142)</f>
        <v>2</v>
      </c>
      <c r="Y141" s="205">
        <f>IF('Indicator Date hidden'!Z142="x","x",$Y$2-'Indicator Date hidden'!Z142)</f>
        <v>0</v>
      </c>
      <c r="Z141" s="205">
        <f>IF('Indicator Date hidden'!AA142="x","x",$Z$2-'Indicator Date hidden'!AA142)</f>
        <v>0</v>
      </c>
      <c r="AA141" s="205">
        <f>IF('Indicator Date hidden'!AB142="x","x",$AA$2-'Indicator Date hidden'!AB142)</f>
        <v>1</v>
      </c>
      <c r="AB141" s="205">
        <f>IF('Indicator Date hidden'!AC142="x","x",$AB$2-'Indicator Date hidden'!AC142)</f>
        <v>0</v>
      </c>
      <c r="AC141" s="205">
        <f>IF('Indicator Date hidden'!AD142="x","x",$AC$2-'Indicator Date hidden'!AD142)</f>
        <v>0</v>
      </c>
      <c r="AD141" s="205" t="str">
        <f>IF('Indicator Date hidden'!AE142="x","x",$AD$2-'Indicator Date hidden'!AE142)</f>
        <v>x</v>
      </c>
      <c r="AE141" s="205">
        <f>IF('Indicator Date hidden'!AF142="x","x",$AE$2-'Indicator Date hidden'!AF142)</f>
        <v>0</v>
      </c>
      <c r="AF141" s="205">
        <f>IF('Indicator Date hidden'!AG142="x","x",$AF$2-'Indicator Date hidden'!AG142)</f>
        <v>1</v>
      </c>
      <c r="AG141" s="205">
        <f>IF('Indicator Date hidden'!AH142="x","x",$AG$2-'Indicator Date hidden'!AH142)</f>
        <v>0</v>
      </c>
      <c r="AH141" s="205">
        <f>IF('Indicator Date hidden'!AI142="x","x",$AH$2-'Indicator Date hidden'!AI142)</f>
        <v>0</v>
      </c>
      <c r="AI141" s="205">
        <f>IF('Indicator Date hidden'!AJ142="x","x",$AI$2-'Indicator Date hidden'!AJ142)</f>
        <v>0</v>
      </c>
      <c r="AJ141" s="205" t="str">
        <f>IF('Indicator Date hidden'!AK142="x","x",$AJ$2-'Indicator Date hidden'!AK142)</f>
        <v>x</v>
      </c>
      <c r="AK141" s="205">
        <f>IF('Indicator Date hidden'!AL142="x","x",$AK$2-'Indicator Date hidden'!AL142)</f>
        <v>1</v>
      </c>
      <c r="AL141" s="205">
        <f>IF('Indicator Date hidden'!AM142="x","x",$AL$2-'Indicator Date hidden'!AM142)</f>
        <v>0</v>
      </c>
      <c r="AM141" s="205">
        <f>IF('Indicator Date hidden'!AN142="x","x",$AM$2-'Indicator Date hidden'!AN142)</f>
        <v>0</v>
      </c>
      <c r="AN141" s="205">
        <f>IF('Indicator Date hidden'!AO142="x","x",$AN$2-'Indicator Date hidden'!AO142)</f>
        <v>0</v>
      </c>
      <c r="AO141" s="205">
        <f>IF('Indicator Date hidden'!AP142="x","x",$AO$2-'Indicator Date hidden'!AP142)</f>
        <v>0</v>
      </c>
      <c r="AP141" s="205">
        <f>IF('Indicator Date hidden'!AQ142="x","x",$AP$2-'Indicator Date hidden'!AQ142)</f>
        <v>0</v>
      </c>
      <c r="AQ141" s="205">
        <f>IF('Indicator Date hidden'!AR142="x","x",$AQ$2-'Indicator Date hidden'!AR142)</f>
        <v>0</v>
      </c>
      <c r="AR141" s="205">
        <f>IF('Indicator Date hidden'!AS142="x","x",$AR$2-'Indicator Date hidden'!AS142)</f>
        <v>0</v>
      </c>
      <c r="AS141" s="205">
        <f>IF('Indicator Date hidden'!AT142="x","x",$AS$2-'Indicator Date hidden'!AT142)</f>
        <v>0</v>
      </c>
      <c r="AT141" s="205">
        <f>IF('Indicator Date hidden'!AU142="x","x",$AT$2-'Indicator Date hidden'!AU142)</f>
        <v>0</v>
      </c>
      <c r="AU141" s="205">
        <f>IF('Indicator Date hidden'!AV142="x","x",$AU$2-'Indicator Date hidden'!AV142)</f>
        <v>3</v>
      </c>
      <c r="AV141" s="205">
        <f>IF('Indicator Date hidden'!AW142="x","x",$AV$2-'Indicator Date hidden'!AW142)</f>
        <v>0</v>
      </c>
      <c r="AW141" s="205">
        <f>IF('Indicator Date hidden'!AX142="x","x",$AW$2-'Indicator Date hidden'!AX142)</f>
        <v>0</v>
      </c>
      <c r="AX141" s="205">
        <f>IF('Indicator Date hidden'!AY142="x","x",$AX$2-'Indicator Date hidden'!AY142)</f>
        <v>0</v>
      </c>
      <c r="AY141" s="205">
        <f>IF('Indicator Date hidden'!AZ142="x","x",$AY$2-'Indicator Date hidden'!AZ142)</f>
        <v>0</v>
      </c>
      <c r="AZ141" s="205">
        <f>IF('Indicator Date hidden'!BA142="x","x",$AZ$2-'Indicator Date hidden'!BA142)</f>
        <v>0</v>
      </c>
      <c r="BA141">
        <f t="shared" si="20"/>
        <v>8</v>
      </c>
      <c r="BB141" s="21">
        <f t="shared" si="21"/>
        <v>0.17391304347826086</v>
      </c>
      <c r="BC141">
        <f t="shared" si="22"/>
        <v>5</v>
      </c>
      <c r="BD141" s="21">
        <f t="shared" si="23"/>
        <v>0.56354266942677045</v>
      </c>
      <c r="BE141" s="274">
        <f t="shared" si="24"/>
        <v>0</v>
      </c>
    </row>
    <row r="142" spans="1:57" x14ac:dyDescent="0.25">
      <c r="A142" t="s">
        <v>7185</v>
      </c>
      <c r="B142" s="205">
        <f>IF('Indicator Date hidden'!C143="x","x",$B$2-'Indicator Date hidden'!C143)</f>
        <v>0</v>
      </c>
      <c r="C142" s="205">
        <f>IF('Indicator Date hidden'!D143="x","x",$C$2-'Indicator Date hidden'!D143)</f>
        <v>0</v>
      </c>
      <c r="D142" s="205">
        <f>IF('Indicator Date hidden'!E143="x","x",$D$2-'Indicator Date hidden'!E143)</f>
        <v>0</v>
      </c>
      <c r="E142" s="205">
        <f>IF('Indicator Date hidden'!F143="x","x",$E$2-'Indicator Date hidden'!F143)</f>
        <v>0</v>
      </c>
      <c r="F142" s="205">
        <f>IF('Indicator Date hidden'!G143="x","x",$F$2-'Indicator Date hidden'!G143)</f>
        <v>0</v>
      </c>
      <c r="G142" s="205">
        <f>IF('Indicator Date hidden'!H143="x","x",$G$2-'Indicator Date hidden'!H143)</f>
        <v>0</v>
      </c>
      <c r="H142" s="205">
        <f>IF('Indicator Date hidden'!I143="x","x",$H$2-'Indicator Date hidden'!I143)</f>
        <v>0</v>
      </c>
      <c r="I142" s="205">
        <f>IF('Indicator Date hidden'!J143="x","x",$I$2-'Indicator Date hidden'!J143)</f>
        <v>0</v>
      </c>
      <c r="J142" s="205">
        <f>IF('Indicator Date hidden'!K143="x","x",$J$2-'Indicator Date hidden'!K143)</f>
        <v>0</v>
      </c>
      <c r="K142" s="205">
        <f>IF('Indicator Date hidden'!L143="x","x",$K$2-'Indicator Date hidden'!L143)</f>
        <v>0</v>
      </c>
      <c r="L142" s="205">
        <f>IF('Indicator Date hidden'!M143="x","x",$L$2-'Indicator Date hidden'!M143)</f>
        <v>0</v>
      </c>
      <c r="M142" s="205">
        <f>IF('Indicator Date hidden'!N143="x","x",$M$2-'Indicator Date hidden'!N143)</f>
        <v>0</v>
      </c>
      <c r="N142" s="205">
        <f>IF('Indicator Date hidden'!O143="x","x",$N$2-'Indicator Date hidden'!O143)</f>
        <v>0</v>
      </c>
      <c r="O142" s="205">
        <f>IF('Indicator Date hidden'!P143="x","x",$O$2-'Indicator Date hidden'!P143)</f>
        <v>0</v>
      </c>
      <c r="P142" s="205">
        <f>IF('Indicator Date hidden'!Q143="x","x",$P$2-'Indicator Date hidden'!Q143)</f>
        <v>0</v>
      </c>
      <c r="Q142" s="205" t="str">
        <f>IF('Indicator Date hidden'!R143="x","x",$Q$2-'Indicator Date hidden'!R143)</f>
        <v>x</v>
      </c>
      <c r="R142" s="205">
        <f>IF('Indicator Date hidden'!S143="x","x",$R$2-'Indicator Date hidden'!S143)</f>
        <v>0</v>
      </c>
      <c r="S142" s="205">
        <f>IF('Indicator Date hidden'!T143="x","x",$S$2-'Indicator Date hidden'!T143)</f>
        <v>0</v>
      </c>
      <c r="T142" s="205">
        <f>IF('Indicator Date hidden'!U143="x","x",$T$2-'Indicator Date hidden'!U143)</f>
        <v>0</v>
      </c>
      <c r="U142" s="205" t="str">
        <f>IF('Indicator Date hidden'!V143="x","x",$U$2-'Indicator Date hidden'!V143)</f>
        <v>x</v>
      </c>
      <c r="V142" s="205">
        <f>IF('Indicator Date hidden'!W143="x","x",$V$2-'Indicator Date hidden'!W143)</f>
        <v>0</v>
      </c>
      <c r="W142" s="205" t="str">
        <f>IF('Indicator Date hidden'!X143="x","x",$W$2-'Indicator Date hidden'!X143)</f>
        <v>x</v>
      </c>
      <c r="X142" s="205">
        <f>IF('Indicator Date hidden'!Y143="x","x",$X$2-'Indicator Date hidden'!Y143)</f>
        <v>4</v>
      </c>
      <c r="Y142" s="205">
        <f>IF('Indicator Date hidden'!Z143="x","x",$Y$2-'Indicator Date hidden'!Z143)</f>
        <v>0</v>
      </c>
      <c r="Z142" s="205">
        <f>IF('Indicator Date hidden'!AA143="x","x",$Z$2-'Indicator Date hidden'!AA143)</f>
        <v>0</v>
      </c>
      <c r="AA142" s="205" t="str">
        <f>IF('Indicator Date hidden'!AB143="x","x",$AA$2-'Indicator Date hidden'!AB143)</f>
        <v>x</v>
      </c>
      <c r="AB142" s="205">
        <f>IF('Indicator Date hidden'!AC143="x","x",$AB$2-'Indicator Date hidden'!AC143)</f>
        <v>0</v>
      </c>
      <c r="AC142" s="205">
        <f>IF('Indicator Date hidden'!AD143="x","x",$AC$2-'Indicator Date hidden'!AD143)</f>
        <v>0</v>
      </c>
      <c r="AD142" s="205" t="str">
        <f>IF('Indicator Date hidden'!AE143="x","x",$AD$2-'Indicator Date hidden'!AE143)</f>
        <v>x</v>
      </c>
      <c r="AE142" s="205">
        <f>IF('Indicator Date hidden'!AF143="x","x",$AE$2-'Indicator Date hidden'!AF143)</f>
        <v>0</v>
      </c>
      <c r="AF142" s="205">
        <f>IF('Indicator Date hidden'!AG143="x","x",$AF$2-'Indicator Date hidden'!AG143)</f>
        <v>1</v>
      </c>
      <c r="AG142" s="205">
        <f>IF('Indicator Date hidden'!AH143="x","x",$AG$2-'Indicator Date hidden'!AH143)</f>
        <v>0</v>
      </c>
      <c r="AH142" s="205">
        <f>IF('Indicator Date hidden'!AI143="x","x",$AH$2-'Indicator Date hidden'!AI143)</f>
        <v>0</v>
      </c>
      <c r="AI142" s="205">
        <f>IF('Indicator Date hidden'!AJ143="x","x",$AI$2-'Indicator Date hidden'!AJ143)</f>
        <v>0</v>
      </c>
      <c r="AJ142" s="205">
        <f>IF('Indicator Date hidden'!AK143="x","x",$AJ$2-'Indicator Date hidden'!AK143)</f>
        <v>1</v>
      </c>
      <c r="AK142" s="205">
        <f>IF('Indicator Date hidden'!AL143="x","x",$AK$2-'Indicator Date hidden'!AL143)</f>
        <v>1</v>
      </c>
      <c r="AL142" s="205">
        <f>IF('Indicator Date hidden'!AM143="x","x",$AL$2-'Indicator Date hidden'!AM143)</f>
        <v>0</v>
      </c>
      <c r="AM142" s="205">
        <f>IF('Indicator Date hidden'!AN143="x","x",$AM$2-'Indicator Date hidden'!AN143)</f>
        <v>0</v>
      </c>
      <c r="AN142" s="205">
        <f>IF('Indicator Date hidden'!AO143="x","x",$AN$2-'Indicator Date hidden'!AO143)</f>
        <v>0</v>
      </c>
      <c r="AO142" s="205">
        <f>IF('Indicator Date hidden'!AP143="x","x",$AO$2-'Indicator Date hidden'!AP143)</f>
        <v>0</v>
      </c>
      <c r="AP142" s="205">
        <f>IF('Indicator Date hidden'!AQ143="x","x",$AP$2-'Indicator Date hidden'!AQ143)</f>
        <v>0</v>
      </c>
      <c r="AQ142" s="205" t="str">
        <f>IF('Indicator Date hidden'!AR143="x","x",$AQ$2-'Indicator Date hidden'!AR143)</f>
        <v>x</v>
      </c>
      <c r="AR142" s="205">
        <f>IF('Indicator Date hidden'!AS143="x","x",$AR$2-'Indicator Date hidden'!AS143)</f>
        <v>0</v>
      </c>
      <c r="AS142" s="205">
        <f>IF('Indicator Date hidden'!AT143="x","x",$AS$2-'Indicator Date hidden'!AT143)</f>
        <v>0</v>
      </c>
      <c r="AT142" s="205">
        <f>IF('Indicator Date hidden'!AU143="x","x",$AT$2-'Indicator Date hidden'!AU143)</f>
        <v>0</v>
      </c>
      <c r="AU142" s="205">
        <f>IF('Indicator Date hidden'!AV143="x","x",$AU$2-'Indicator Date hidden'!AV143)</f>
        <v>4</v>
      </c>
      <c r="AV142" s="205">
        <f>IF('Indicator Date hidden'!AW143="x","x",$AV$2-'Indicator Date hidden'!AW143)</f>
        <v>0</v>
      </c>
      <c r="AW142" s="205">
        <f>IF('Indicator Date hidden'!AX143="x","x",$AW$2-'Indicator Date hidden'!AX143)</f>
        <v>0</v>
      </c>
      <c r="AX142" s="205">
        <f>IF('Indicator Date hidden'!AY143="x","x",$AX$2-'Indicator Date hidden'!AY143)</f>
        <v>0</v>
      </c>
      <c r="AY142" s="205">
        <f>IF('Indicator Date hidden'!AZ143="x","x",$AY$2-'Indicator Date hidden'!AZ143)</f>
        <v>0</v>
      </c>
      <c r="AZ142" s="205">
        <f>IF('Indicator Date hidden'!BA143="x","x",$AZ$2-'Indicator Date hidden'!BA143)</f>
        <v>0</v>
      </c>
      <c r="BA142">
        <f t="shared" si="20"/>
        <v>11</v>
      </c>
      <c r="BB142" s="21">
        <f t="shared" si="21"/>
        <v>0.24444444444444444</v>
      </c>
      <c r="BC142">
        <f t="shared" si="22"/>
        <v>5</v>
      </c>
      <c r="BD142" s="21">
        <f t="shared" si="23"/>
        <v>0.84736337621944968</v>
      </c>
      <c r="BE142" s="274">
        <f t="shared" si="24"/>
        <v>0</v>
      </c>
    </row>
    <row r="143" spans="1:57" x14ac:dyDescent="0.25">
      <c r="A143" t="s">
        <v>7186</v>
      </c>
      <c r="B143" s="205">
        <f>IF('Indicator Date hidden'!C144="x","x",$B$2-'Indicator Date hidden'!C144)</f>
        <v>0</v>
      </c>
      <c r="C143" s="205">
        <f>IF('Indicator Date hidden'!D144="x","x",$C$2-'Indicator Date hidden'!D144)</f>
        <v>0</v>
      </c>
      <c r="D143" s="205">
        <f>IF('Indicator Date hidden'!E144="x","x",$D$2-'Indicator Date hidden'!E144)</f>
        <v>0</v>
      </c>
      <c r="E143" s="205">
        <f>IF('Indicator Date hidden'!F144="x","x",$E$2-'Indicator Date hidden'!F144)</f>
        <v>0</v>
      </c>
      <c r="F143" s="205">
        <f>IF('Indicator Date hidden'!G144="x","x",$F$2-'Indicator Date hidden'!G144)</f>
        <v>0</v>
      </c>
      <c r="G143" s="205">
        <f>IF('Indicator Date hidden'!H144="x","x",$G$2-'Indicator Date hidden'!H144)</f>
        <v>0</v>
      </c>
      <c r="H143" s="205">
        <f>IF('Indicator Date hidden'!I144="x","x",$H$2-'Indicator Date hidden'!I144)</f>
        <v>0</v>
      </c>
      <c r="I143" s="205">
        <f>IF('Indicator Date hidden'!J144="x","x",$I$2-'Indicator Date hidden'!J144)</f>
        <v>0</v>
      </c>
      <c r="J143" s="205">
        <f>IF('Indicator Date hidden'!K144="x","x",$J$2-'Indicator Date hidden'!K144)</f>
        <v>0</v>
      </c>
      <c r="K143" s="205">
        <f>IF('Indicator Date hidden'!L144="x","x",$K$2-'Indicator Date hidden'!L144)</f>
        <v>0</v>
      </c>
      <c r="L143" s="205">
        <f>IF('Indicator Date hidden'!M144="x","x",$L$2-'Indicator Date hidden'!M144)</f>
        <v>0</v>
      </c>
      <c r="M143" s="205">
        <f>IF('Indicator Date hidden'!N144="x","x",$M$2-'Indicator Date hidden'!N144)</f>
        <v>0</v>
      </c>
      <c r="N143" s="205">
        <f>IF('Indicator Date hidden'!O144="x","x",$N$2-'Indicator Date hidden'!O144)</f>
        <v>0</v>
      </c>
      <c r="O143" s="205">
        <f>IF('Indicator Date hidden'!P144="x","x",$O$2-'Indicator Date hidden'!P144)</f>
        <v>0</v>
      </c>
      <c r="P143" s="205">
        <f>IF('Indicator Date hidden'!Q144="x","x",$P$2-'Indicator Date hidden'!Q144)</f>
        <v>0</v>
      </c>
      <c r="Q143" s="205">
        <f>IF('Indicator Date hidden'!R144="x","x",$Q$2-'Indicator Date hidden'!R144)</f>
        <v>4</v>
      </c>
      <c r="R143" s="205">
        <f>IF('Indicator Date hidden'!S144="x","x",$R$2-'Indicator Date hidden'!S144)</f>
        <v>0</v>
      </c>
      <c r="S143" s="205">
        <f>IF('Indicator Date hidden'!T144="x","x",$S$2-'Indicator Date hidden'!T144)</f>
        <v>0</v>
      </c>
      <c r="T143" s="205">
        <f>IF('Indicator Date hidden'!U144="x","x",$T$2-'Indicator Date hidden'!U144)</f>
        <v>0</v>
      </c>
      <c r="U143" s="205">
        <f>IF('Indicator Date hidden'!V144="x","x",$U$2-'Indicator Date hidden'!V144)</f>
        <v>0</v>
      </c>
      <c r="V143" s="205">
        <f>IF('Indicator Date hidden'!W144="x","x",$V$2-'Indicator Date hidden'!W144)</f>
        <v>0</v>
      </c>
      <c r="W143" s="205">
        <f>IF('Indicator Date hidden'!X144="x","x",$W$2-'Indicator Date hidden'!X144)</f>
        <v>4</v>
      </c>
      <c r="X143" s="205">
        <f>IF('Indicator Date hidden'!Y144="x","x",$X$2-'Indicator Date hidden'!Y144)</f>
        <v>4</v>
      </c>
      <c r="Y143" s="205">
        <f>IF('Indicator Date hidden'!Z144="x","x",$Y$2-'Indicator Date hidden'!Z144)</f>
        <v>0</v>
      </c>
      <c r="Z143" s="205">
        <f>IF('Indicator Date hidden'!AA144="x","x",$Z$2-'Indicator Date hidden'!AA144)</f>
        <v>0</v>
      </c>
      <c r="AA143" s="205">
        <f>IF('Indicator Date hidden'!AB144="x","x",$AA$2-'Indicator Date hidden'!AB144)</f>
        <v>0</v>
      </c>
      <c r="AB143" s="205">
        <f>IF('Indicator Date hidden'!AC144="x","x",$AB$2-'Indicator Date hidden'!AC144)</f>
        <v>0</v>
      </c>
      <c r="AC143" s="205">
        <f>IF('Indicator Date hidden'!AD144="x","x",$AC$2-'Indicator Date hidden'!AD144)</f>
        <v>0</v>
      </c>
      <c r="AD143" s="205">
        <f>IF('Indicator Date hidden'!AE144="x","x",$AD$2-'Indicator Date hidden'!AE144)</f>
        <v>0</v>
      </c>
      <c r="AE143" s="205">
        <f>IF('Indicator Date hidden'!AF144="x","x",$AE$2-'Indicator Date hidden'!AF144)</f>
        <v>0</v>
      </c>
      <c r="AF143" s="205">
        <f>IF('Indicator Date hidden'!AG144="x","x",$AF$2-'Indicator Date hidden'!AG144)</f>
        <v>2</v>
      </c>
      <c r="AG143" s="205">
        <f>IF('Indicator Date hidden'!AH144="x","x",$AG$2-'Indicator Date hidden'!AH144)</f>
        <v>0</v>
      </c>
      <c r="AH143" s="205">
        <f>IF('Indicator Date hidden'!AI144="x","x",$AH$2-'Indicator Date hidden'!AI144)</f>
        <v>0</v>
      </c>
      <c r="AI143" s="205">
        <f>IF('Indicator Date hidden'!AJ144="x","x",$AI$2-'Indicator Date hidden'!AJ144)</f>
        <v>0</v>
      </c>
      <c r="AJ143" s="205" t="str">
        <f>IF('Indicator Date hidden'!AK144="x","x",$AJ$2-'Indicator Date hidden'!AK144)</f>
        <v>x</v>
      </c>
      <c r="AK143" s="205">
        <f>IF('Indicator Date hidden'!AL144="x","x",$AK$2-'Indicator Date hidden'!AL144)</f>
        <v>0</v>
      </c>
      <c r="AL143" s="205">
        <f>IF('Indicator Date hidden'!AM144="x","x",$AL$2-'Indicator Date hidden'!AM144)</f>
        <v>0</v>
      </c>
      <c r="AM143" s="205">
        <f>IF('Indicator Date hidden'!AN144="x","x",$AM$2-'Indicator Date hidden'!AN144)</f>
        <v>0</v>
      </c>
      <c r="AN143" s="205">
        <f>IF('Indicator Date hidden'!AO144="x","x",$AN$2-'Indicator Date hidden'!AO144)</f>
        <v>0</v>
      </c>
      <c r="AO143" s="205">
        <f>IF('Indicator Date hidden'!AP144="x","x",$AO$2-'Indicator Date hidden'!AP144)</f>
        <v>1</v>
      </c>
      <c r="AP143" s="205">
        <f>IF('Indicator Date hidden'!AQ144="x","x",$AP$2-'Indicator Date hidden'!AQ144)</f>
        <v>1</v>
      </c>
      <c r="AQ143" s="205">
        <f>IF('Indicator Date hidden'!AR144="x","x",$AQ$2-'Indicator Date hidden'!AR144)</f>
        <v>0</v>
      </c>
      <c r="AR143" s="205">
        <f>IF('Indicator Date hidden'!AS144="x","x",$AR$2-'Indicator Date hidden'!AS144)</f>
        <v>0</v>
      </c>
      <c r="AS143" s="205">
        <f>IF('Indicator Date hidden'!AT144="x","x",$AS$2-'Indicator Date hidden'!AT144)</f>
        <v>0</v>
      </c>
      <c r="AT143" s="205">
        <f>IF('Indicator Date hidden'!AU144="x","x",$AT$2-'Indicator Date hidden'!AU144)</f>
        <v>0</v>
      </c>
      <c r="AU143" s="205">
        <f>IF('Indicator Date hidden'!AV144="x","x",$AU$2-'Indicator Date hidden'!AV144)</f>
        <v>2</v>
      </c>
      <c r="AV143" s="205">
        <f>IF('Indicator Date hidden'!AW144="x","x",$AV$2-'Indicator Date hidden'!AW144)</f>
        <v>0</v>
      </c>
      <c r="AW143" s="205">
        <f>IF('Indicator Date hidden'!AX144="x","x",$AW$2-'Indicator Date hidden'!AX144)</f>
        <v>0</v>
      </c>
      <c r="AX143" s="205">
        <f>IF('Indicator Date hidden'!AY144="x","x",$AX$2-'Indicator Date hidden'!AY144)</f>
        <v>0</v>
      </c>
      <c r="AY143" s="205">
        <f>IF('Indicator Date hidden'!AZ144="x","x",$AY$2-'Indicator Date hidden'!AZ144)</f>
        <v>0</v>
      </c>
      <c r="AZ143" s="205">
        <f>IF('Indicator Date hidden'!BA144="x","x",$AZ$2-'Indicator Date hidden'!BA144)</f>
        <v>0</v>
      </c>
      <c r="BA143">
        <f t="shared" si="20"/>
        <v>18</v>
      </c>
      <c r="BB143" s="21">
        <f t="shared" si="21"/>
        <v>0.36</v>
      </c>
      <c r="BC143">
        <f t="shared" si="22"/>
        <v>7</v>
      </c>
      <c r="BD143" s="21">
        <f t="shared" si="23"/>
        <v>1.0150862032359615</v>
      </c>
      <c r="BE143" s="274">
        <f t="shared" si="24"/>
        <v>0</v>
      </c>
    </row>
    <row r="144" spans="1:57" x14ac:dyDescent="0.25">
      <c r="A144" t="s">
        <v>7096</v>
      </c>
      <c r="B144" s="205">
        <f>IF('Indicator Date hidden'!C145="x","x",$B$2-'Indicator Date hidden'!C145)</f>
        <v>0</v>
      </c>
      <c r="C144" s="205">
        <f>IF('Indicator Date hidden'!D145="x","x",$C$2-'Indicator Date hidden'!D145)</f>
        <v>0</v>
      </c>
      <c r="D144" s="205">
        <f>IF('Indicator Date hidden'!E145="x","x",$D$2-'Indicator Date hidden'!E145)</f>
        <v>0</v>
      </c>
      <c r="E144" s="205">
        <f>IF('Indicator Date hidden'!F145="x","x",$E$2-'Indicator Date hidden'!F145)</f>
        <v>0</v>
      </c>
      <c r="F144" s="205">
        <f>IF('Indicator Date hidden'!G145="x","x",$F$2-'Indicator Date hidden'!G145)</f>
        <v>0</v>
      </c>
      <c r="G144" s="205">
        <f>IF('Indicator Date hidden'!H145="x","x",$G$2-'Indicator Date hidden'!H145)</f>
        <v>0</v>
      </c>
      <c r="H144" s="205">
        <f>IF('Indicator Date hidden'!I145="x","x",$H$2-'Indicator Date hidden'!I145)</f>
        <v>0</v>
      </c>
      <c r="I144" s="205">
        <f>IF('Indicator Date hidden'!J145="x","x",$I$2-'Indicator Date hidden'!J145)</f>
        <v>0</v>
      </c>
      <c r="J144" s="205">
        <f>IF('Indicator Date hidden'!K145="x","x",$J$2-'Indicator Date hidden'!K145)</f>
        <v>0</v>
      </c>
      <c r="K144" s="205">
        <f>IF('Indicator Date hidden'!L145="x","x",$K$2-'Indicator Date hidden'!L145)</f>
        <v>0</v>
      </c>
      <c r="L144" s="205">
        <f>IF('Indicator Date hidden'!M145="x","x",$L$2-'Indicator Date hidden'!M145)</f>
        <v>0</v>
      </c>
      <c r="M144" s="205">
        <f>IF('Indicator Date hidden'!N145="x","x",$M$2-'Indicator Date hidden'!N145)</f>
        <v>0</v>
      </c>
      <c r="N144" s="205">
        <f>IF('Indicator Date hidden'!O145="x","x",$N$2-'Indicator Date hidden'!O145)</f>
        <v>0</v>
      </c>
      <c r="O144" s="205">
        <f>IF('Indicator Date hidden'!P145="x","x",$O$2-'Indicator Date hidden'!P145)</f>
        <v>0</v>
      </c>
      <c r="P144" s="205">
        <f>IF('Indicator Date hidden'!Q145="x","x",$P$2-'Indicator Date hidden'!Q145)</f>
        <v>0</v>
      </c>
      <c r="Q144" s="205" t="str">
        <f>IF('Indicator Date hidden'!R145="x","x",$Q$2-'Indicator Date hidden'!R145)</f>
        <v>x</v>
      </c>
      <c r="R144" s="205">
        <f>IF('Indicator Date hidden'!S145="x","x",$R$2-'Indicator Date hidden'!S145)</f>
        <v>0</v>
      </c>
      <c r="S144" s="205">
        <f>IF('Indicator Date hidden'!T145="x","x",$S$2-'Indicator Date hidden'!T145)</f>
        <v>0</v>
      </c>
      <c r="T144" s="205">
        <f>IF('Indicator Date hidden'!U145="x","x",$T$2-'Indicator Date hidden'!U145)</f>
        <v>0</v>
      </c>
      <c r="U144" s="205" t="str">
        <f>IF('Indicator Date hidden'!V145="x","x",$U$2-'Indicator Date hidden'!V145)</f>
        <v>x</v>
      </c>
      <c r="V144" s="205">
        <f>IF('Indicator Date hidden'!W145="x","x",$V$2-'Indicator Date hidden'!W145)</f>
        <v>0</v>
      </c>
      <c r="W144" s="205" t="str">
        <f>IF('Indicator Date hidden'!X145="x","x",$W$2-'Indicator Date hidden'!X145)</f>
        <v>x</v>
      </c>
      <c r="X144" s="205" t="str">
        <f>IF('Indicator Date hidden'!Y145="x","x",$X$2-'Indicator Date hidden'!Y145)</f>
        <v>x</v>
      </c>
      <c r="Y144" s="205">
        <f>IF('Indicator Date hidden'!Z145="x","x",$Y$2-'Indicator Date hidden'!Z145)</f>
        <v>0</v>
      </c>
      <c r="Z144" s="205">
        <f>IF('Indicator Date hidden'!AA145="x","x",$Z$2-'Indicator Date hidden'!AA145)</f>
        <v>0</v>
      </c>
      <c r="AA144" s="205" t="str">
        <f>IF('Indicator Date hidden'!AB145="x","x",$AA$2-'Indicator Date hidden'!AB145)</f>
        <v>x</v>
      </c>
      <c r="AB144" s="205">
        <f>IF('Indicator Date hidden'!AC145="x","x",$AB$2-'Indicator Date hidden'!AC145)</f>
        <v>0</v>
      </c>
      <c r="AC144" s="205">
        <f>IF('Indicator Date hidden'!AD145="x","x",$AC$2-'Indicator Date hidden'!AD145)</f>
        <v>0</v>
      </c>
      <c r="AD144" s="205" t="str">
        <f>IF('Indicator Date hidden'!AE145="x","x",$AD$2-'Indicator Date hidden'!AE145)</f>
        <v>x</v>
      </c>
      <c r="AE144" s="205" t="str">
        <f>IF('Indicator Date hidden'!AF145="x","x",$AE$2-'Indicator Date hidden'!AF145)</f>
        <v>x</v>
      </c>
      <c r="AF144" s="205" t="str">
        <f>IF('Indicator Date hidden'!AG145="x","x",$AF$2-'Indicator Date hidden'!AG145)</f>
        <v>x</v>
      </c>
      <c r="AG144" s="205">
        <f>IF('Indicator Date hidden'!AH145="x","x",$AG$2-'Indicator Date hidden'!AH145)</f>
        <v>0</v>
      </c>
      <c r="AH144" s="205">
        <f>IF('Indicator Date hidden'!AI145="x","x",$AH$2-'Indicator Date hidden'!AI145)</f>
        <v>0</v>
      </c>
      <c r="AI144" s="205">
        <f>IF('Indicator Date hidden'!AJ145="x","x",$AI$2-'Indicator Date hidden'!AJ145)</f>
        <v>0</v>
      </c>
      <c r="AJ144" s="205" t="str">
        <f>IF('Indicator Date hidden'!AK145="x","x",$AJ$2-'Indicator Date hidden'!AK145)</f>
        <v>x</v>
      </c>
      <c r="AK144" s="205">
        <f>IF('Indicator Date hidden'!AL145="x","x",$AK$2-'Indicator Date hidden'!AL145)</f>
        <v>1</v>
      </c>
      <c r="AL144" s="205">
        <f>IF('Indicator Date hidden'!AM145="x","x",$AL$2-'Indicator Date hidden'!AM145)</f>
        <v>0</v>
      </c>
      <c r="AM144" s="205">
        <f>IF('Indicator Date hidden'!AN145="x","x",$AM$2-'Indicator Date hidden'!AN145)</f>
        <v>0</v>
      </c>
      <c r="AN144" s="205">
        <f>IF('Indicator Date hidden'!AO145="x","x",$AN$2-'Indicator Date hidden'!AO145)</f>
        <v>0</v>
      </c>
      <c r="AO144" s="205">
        <f>IF('Indicator Date hidden'!AP145="x","x",$AO$2-'Indicator Date hidden'!AP145)</f>
        <v>0</v>
      </c>
      <c r="AP144" s="205" t="str">
        <f>IF('Indicator Date hidden'!AQ145="x","x",$AP$2-'Indicator Date hidden'!AQ145)</f>
        <v>x</v>
      </c>
      <c r="AQ144" s="205">
        <f>IF('Indicator Date hidden'!AR145="x","x",$AQ$2-'Indicator Date hidden'!AR145)</f>
        <v>0</v>
      </c>
      <c r="AR144" s="205">
        <f>IF('Indicator Date hidden'!AS145="x","x",$AR$2-'Indicator Date hidden'!AS145)</f>
        <v>0</v>
      </c>
      <c r="AS144" s="205" t="str">
        <f>IF('Indicator Date hidden'!AT145="x","x",$AS$2-'Indicator Date hidden'!AT145)</f>
        <v>x</v>
      </c>
      <c r="AT144" s="205">
        <f>IF('Indicator Date hidden'!AU145="x","x",$AT$2-'Indicator Date hidden'!AU145)</f>
        <v>0</v>
      </c>
      <c r="AU144" s="205" t="str">
        <f>IF('Indicator Date hidden'!AV145="x","x",$AU$2-'Indicator Date hidden'!AV145)</f>
        <v>x</v>
      </c>
      <c r="AV144" s="205">
        <f>IF('Indicator Date hidden'!AW145="x","x",$AV$2-'Indicator Date hidden'!AW145)</f>
        <v>0</v>
      </c>
      <c r="AW144" s="205">
        <f>IF('Indicator Date hidden'!AX145="x","x",$AW$2-'Indicator Date hidden'!AX145)</f>
        <v>0</v>
      </c>
      <c r="AX144" s="205">
        <f>IF('Indicator Date hidden'!AY145="x","x",$AX$2-'Indicator Date hidden'!AY145)</f>
        <v>0</v>
      </c>
      <c r="AY144" s="205">
        <f>IF('Indicator Date hidden'!AZ145="x","x",$AY$2-'Indicator Date hidden'!AZ145)</f>
        <v>8</v>
      </c>
      <c r="AZ144" s="205">
        <f>IF('Indicator Date hidden'!BA145="x","x",$AZ$2-'Indicator Date hidden'!BA145)</f>
        <v>0</v>
      </c>
      <c r="BA144">
        <f t="shared" si="20"/>
        <v>9</v>
      </c>
      <c r="BB144" s="21">
        <f t="shared" si="21"/>
        <v>0.23076923076923078</v>
      </c>
      <c r="BC144">
        <f t="shared" si="22"/>
        <v>2</v>
      </c>
      <c r="BD144" s="21">
        <f t="shared" si="23"/>
        <v>1.2702016488718806</v>
      </c>
      <c r="BE144" s="274">
        <f t="shared" si="24"/>
        <v>0</v>
      </c>
    </row>
    <row r="145" spans="1:57" x14ac:dyDescent="0.25">
      <c r="A145" t="s">
        <v>7108</v>
      </c>
      <c r="B145" s="205">
        <f>IF('Indicator Date hidden'!C146="x","x",$B$2-'Indicator Date hidden'!C146)</f>
        <v>0</v>
      </c>
      <c r="C145" s="205">
        <f>IF('Indicator Date hidden'!D146="x","x",$C$2-'Indicator Date hidden'!D146)</f>
        <v>0</v>
      </c>
      <c r="D145" s="205">
        <f>IF('Indicator Date hidden'!E146="x","x",$D$2-'Indicator Date hidden'!E146)</f>
        <v>0</v>
      </c>
      <c r="E145" s="205">
        <f>IF('Indicator Date hidden'!F146="x","x",$E$2-'Indicator Date hidden'!F146)</f>
        <v>0</v>
      </c>
      <c r="F145" s="205">
        <f>IF('Indicator Date hidden'!G146="x","x",$F$2-'Indicator Date hidden'!G146)</f>
        <v>0</v>
      </c>
      <c r="G145" s="205">
        <f>IF('Indicator Date hidden'!H146="x","x",$G$2-'Indicator Date hidden'!H146)</f>
        <v>0</v>
      </c>
      <c r="H145" s="205">
        <f>IF('Indicator Date hidden'!I146="x","x",$H$2-'Indicator Date hidden'!I146)</f>
        <v>0</v>
      </c>
      <c r="I145" s="205">
        <f>IF('Indicator Date hidden'!J146="x","x",$I$2-'Indicator Date hidden'!J146)</f>
        <v>0</v>
      </c>
      <c r="J145" s="205">
        <f>IF('Indicator Date hidden'!K146="x","x",$J$2-'Indicator Date hidden'!K146)</f>
        <v>0</v>
      </c>
      <c r="K145" s="205">
        <f>IF('Indicator Date hidden'!L146="x","x",$K$2-'Indicator Date hidden'!L146)</f>
        <v>0</v>
      </c>
      <c r="L145" s="205">
        <f>IF('Indicator Date hidden'!M146="x","x",$L$2-'Indicator Date hidden'!M146)</f>
        <v>0</v>
      </c>
      <c r="M145" s="205">
        <f>IF('Indicator Date hidden'!N146="x","x",$M$2-'Indicator Date hidden'!N146)</f>
        <v>0</v>
      </c>
      <c r="N145" s="205">
        <f>IF('Indicator Date hidden'!O146="x","x",$N$2-'Indicator Date hidden'!O146)</f>
        <v>0</v>
      </c>
      <c r="O145" s="205">
        <f>IF('Indicator Date hidden'!P146="x","x",$O$2-'Indicator Date hidden'!P146)</f>
        <v>0</v>
      </c>
      <c r="P145" s="205">
        <f>IF('Indicator Date hidden'!Q146="x","x",$P$2-'Indicator Date hidden'!Q146)</f>
        <v>0</v>
      </c>
      <c r="Q145" s="205">
        <f>IF('Indicator Date hidden'!R146="x","x",$Q$2-'Indicator Date hidden'!R146)</f>
        <v>2</v>
      </c>
      <c r="R145" s="205">
        <f>IF('Indicator Date hidden'!S146="x","x",$R$2-'Indicator Date hidden'!S146)</f>
        <v>0</v>
      </c>
      <c r="S145" s="205">
        <f>IF('Indicator Date hidden'!T146="x","x",$S$2-'Indicator Date hidden'!T146)</f>
        <v>0</v>
      </c>
      <c r="T145" s="205">
        <f>IF('Indicator Date hidden'!U146="x","x",$T$2-'Indicator Date hidden'!U146)</f>
        <v>0</v>
      </c>
      <c r="U145" s="205">
        <f>IF('Indicator Date hidden'!V146="x","x",$U$2-'Indicator Date hidden'!V146)</f>
        <v>0</v>
      </c>
      <c r="V145" s="205">
        <f>IF('Indicator Date hidden'!W146="x","x",$V$2-'Indicator Date hidden'!W146)</f>
        <v>0</v>
      </c>
      <c r="W145" s="205">
        <f>IF('Indicator Date hidden'!X146="x","x",$W$2-'Indicator Date hidden'!X146)</f>
        <v>2</v>
      </c>
      <c r="X145" s="205">
        <f>IF('Indicator Date hidden'!Y146="x","x",$X$2-'Indicator Date hidden'!Y146)</f>
        <v>2</v>
      </c>
      <c r="Y145" s="205">
        <f>IF('Indicator Date hidden'!Z146="x","x",$Y$2-'Indicator Date hidden'!Z146)</f>
        <v>0</v>
      </c>
      <c r="Z145" s="205">
        <f>IF('Indicator Date hidden'!AA146="x","x",$Z$2-'Indicator Date hidden'!AA146)</f>
        <v>0</v>
      </c>
      <c r="AA145" s="205" t="str">
        <f>IF('Indicator Date hidden'!AB146="x","x",$AA$2-'Indicator Date hidden'!AB146)</f>
        <v>x</v>
      </c>
      <c r="AB145" s="205">
        <f>IF('Indicator Date hidden'!AC146="x","x",$AB$2-'Indicator Date hidden'!AC146)</f>
        <v>0</v>
      </c>
      <c r="AC145" s="205">
        <f>IF('Indicator Date hidden'!AD146="x","x",$AC$2-'Indicator Date hidden'!AD146)</f>
        <v>0</v>
      </c>
      <c r="AD145" s="205" t="str">
        <f>IF('Indicator Date hidden'!AE146="x","x",$AD$2-'Indicator Date hidden'!AE146)</f>
        <v>x</v>
      </c>
      <c r="AE145" s="205" t="str">
        <f>IF('Indicator Date hidden'!AF146="x","x",$AE$2-'Indicator Date hidden'!AF146)</f>
        <v>x</v>
      </c>
      <c r="AF145" s="205" t="str">
        <f>IF('Indicator Date hidden'!AG146="x","x",$AF$2-'Indicator Date hidden'!AG146)</f>
        <v>x</v>
      </c>
      <c r="AG145" s="205">
        <f>IF('Indicator Date hidden'!AH146="x","x",$AG$2-'Indicator Date hidden'!AH146)</f>
        <v>0</v>
      </c>
      <c r="AH145" s="205">
        <f>IF('Indicator Date hidden'!AI146="x","x",$AH$2-'Indicator Date hidden'!AI146)</f>
        <v>0</v>
      </c>
      <c r="AI145" s="205">
        <f>IF('Indicator Date hidden'!AJ146="x","x",$AI$2-'Indicator Date hidden'!AJ146)</f>
        <v>0</v>
      </c>
      <c r="AJ145" s="205" t="str">
        <f>IF('Indicator Date hidden'!AK146="x","x",$AJ$2-'Indicator Date hidden'!AK146)</f>
        <v>x</v>
      </c>
      <c r="AK145" s="205">
        <f>IF('Indicator Date hidden'!AL146="x","x",$AK$2-'Indicator Date hidden'!AL146)</f>
        <v>1</v>
      </c>
      <c r="AL145" s="205">
        <f>IF('Indicator Date hidden'!AM146="x","x",$AL$2-'Indicator Date hidden'!AM146)</f>
        <v>0</v>
      </c>
      <c r="AM145" s="205">
        <f>IF('Indicator Date hidden'!AN146="x","x",$AM$2-'Indicator Date hidden'!AN146)</f>
        <v>0</v>
      </c>
      <c r="AN145" s="205">
        <f>IF('Indicator Date hidden'!AO146="x","x",$AN$2-'Indicator Date hidden'!AO146)</f>
        <v>0</v>
      </c>
      <c r="AO145" s="205">
        <f>IF('Indicator Date hidden'!AP146="x","x",$AO$2-'Indicator Date hidden'!AP146)</f>
        <v>0</v>
      </c>
      <c r="AP145" s="205">
        <f>IF('Indicator Date hidden'!AQ146="x","x",$AP$2-'Indicator Date hidden'!AQ146)</f>
        <v>0</v>
      </c>
      <c r="AQ145" s="205">
        <f>IF('Indicator Date hidden'!AR146="x","x",$AQ$2-'Indicator Date hidden'!AR146)</f>
        <v>6</v>
      </c>
      <c r="AR145" s="205">
        <f>IF('Indicator Date hidden'!AS146="x","x",$AR$2-'Indicator Date hidden'!AS146)</f>
        <v>0</v>
      </c>
      <c r="AS145" s="205">
        <f>IF('Indicator Date hidden'!AT146="x","x",$AS$2-'Indicator Date hidden'!AT146)</f>
        <v>2</v>
      </c>
      <c r="AT145" s="205">
        <f>IF('Indicator Date hidden'!AU146="x","x",$AT$2-'Indicator Date hidden'!AU146)</f>
        <v>0</v>
      </c>
      <c r="AU145" s="205" t="str">
        <f>IF('Indicator Date hidden'!AV146="x","x",$AU$2-'Indicator Date hidden'!AV146)</f>
        <v>x</v>
      </c>
      <c r="AV145" s="205">
        <f>IF('Indicator Date hidden'!AW146="x","x",$AV$2-'Indicator Date hidden'!AW146)</f>
        <v>0</v>
      </c>
      <c r="AW145" s="205">
        <f>IF('Indicator Date hidden'!AX146="x","x",$AW$2-'Indicator Date hidden'!AX146)</f>
        <v>0</v>
      </c>
      <c r="AX145" s="205">
        <f>IF('Indicator Date hidden'!AY146="x","x",$AX$2-'Indicator Date hidden'!AY146)</f>
        <v>0</v>
      </c>
      <c r="AY145" s="205">
        <f>IF('Indicator Date hidden'!AZ146="x","x",$AY$2-'Indicator Date hidden'!AZ146)</f>
        <v>0</v>
      </c>
      <c r="AZ145" s="205">
        <f>IF('Indicator Date hidden'!BA146="x","x",$AZ$2-'Indicator Date hidden'!BA146)</f>
        <v>0</v>
      </c>
      <c r="BA145">
        <f t="shared" si="20"/>
        <v>15</v>
      </c>
      <c r="BB145" s="21">
        <f t="shared" si="21"/>
        <v>0.33333333333333331</v>
      </c>
      <c r="BC145">
        <f t="shared" si="22"/>
        <v>6</v>
      </c>
      <c r="BD145" s="21">
        <f t="shared" si="23"/>
        <v>1.0327955589886444</v>
      </c>
      <c r="BE145" s="274">
        <f t="shared" si="24"/>
        <v>0</v>
      </c>
    </row>
    <row r="146" spans="1:57" x14ac:dyDescent="0.25">
      <c r="A146" t="s">
        <v>7243</v>
      </c>
      <c r="B146" s="205">
        <f>IF('Indicator Date hidden'!C147="x","x",$B$2-'Indicator Date hidden'!C147)</f>
        <v>0</v>
      </c>
      <c r="C146" s="205">
        <f>IF('Indicator Date hidden'!D147="x","x",$C$2-'Indicator Date hidden'!D147)</f>
        <v>0</v>
      </c>
      <c r="D146" s="205">
        <f>IF('Indicator Date hidden'!E147="x","x",$D$2-'Indicator Date hidden'!E147)</f>
        <v>0</v>
      </c>
      <c r="E146" s="205">
        <f>IF('Indicator Date hidden'!F147="x","x",$E$2-'Indicator Date hidden'!F147)</f>
        <v>0</v>
      </c>
      <c r="F146" s="205">
        <f>IF('Indicator Date hidden'!G147="x","x",$F$2-'Indicator Date hidden'!G147)</f>
        <v>0</v>
      </c>
      <c r="G146" s="205">
        <f>IF('Indicator Date hidden'!H147="x","x",$G$2-'Indicator Date hidden'!H147)</f>
        <v>0</v>
      </c>
      <c r="H146" s="205">
        <f>IF('Indicator Date hidden'!I147="x","x",$H$2-'Indicator Date hidden'!I147)</f>
        <v>0</v>
      </c>
      <c r="I146" s="205">
        <f>IF('Indicator Date hidden'!J147="x","x",$I$2-'Indicator Date hidden'!J147)</f>
        <v>0</v>
      </c>
      <c r="J146" s="205">
        <f>IF('Indicator Date hidden'!K147="x","x",$J$2-'Indicator Date hidden'!K147)</f>
        <v>0</v>
      </c>
      <c r="K146" s="205">
        <f>IF('Indicator Date hidden'!L147="x","x",$K$2-'Indicator Date hidden'!L147)</f>
        <v>0</v>
      </c>
      <c r="L146" s="205">
        <f>IF('Indicator Date hidden'!M147="x","x",$L$2-'Indicator Date hidden'!M147)</f>
        <v>0</v>
      </c>
      <c r="M146" s="205">
        <f>IF('Indicator Date hidden'!N147="x","x",$M$2-'Indicator Date hidden'!N147)</f>
        <v>0</v>
      </c>
      <c r="N146" s="205">
        <f>IF('Indicator Date hidden'!O147="x","x",$N$2-'Indicator Date hidden'!O147)</f>
        <v>0</v>
      </c>
      <c r="O146" s="205">
        <f>IF('Indicator Date hidden'!P147="x","x",$O$2-'Indicator Date hidden'!P147)</f>
        <v>0</v>
      </c>
      <c r="P146" s="205">
        <f>IF('Indicator Date hidden'!Q147="x","x",$P$2-'Indicator Date hidden'!Q147)</f>
        <v>0</v>
      </c>
      <c r="Q146" s="205" t="str">
        <f>IF('Indicator Date hidden'!R147="x","x",$Q$2-'Indicator Date hidden'!R147)</f>
        <v>x</v>
      </c>
      <c r="R146" s="205">
        <f>IF('Indicator Date hidden'!S147="x","x",$R$2-'Indicator Date hidden'!S147)</f>
        <v>0</v>
      </c>
      <c r="S146" s="205">
        <f>IF('Indicator Date hidden'!T147="x","x",$S$2-'Indicator Date hidden'!T147)</f>
        <v>0</v>
      </c>
      <c r="T146" s="205">
        <f>IF('Indicator Date hidden'!U147="x","x",$T$2-'Indicator Date hidden'!U147)</f>
        <v>0</v>
      </c>
      <c r="U146" s="205">
        <f>IF('Indicator Date hidden'!V147="x","x",$U$2-'Indicator Date hidden'!V147)</f>
        <v>0</v>
      </c>
      <c r="V146" s="205">
        <f>IF('Indicator Date hidden'!W147="x","x",$V$2-'Indicator Date hidden'!W147)</f>
        <v>0</v>
      </c>
      <c r="W146" s="205" t="str">
        <f>IF('Indicator Date hidden'!X147="x","x",$W$2-'Indicator Date hidden'!X147)</f>
        <v>x</v>
      </c>
      <c r="X146" s="205">
        <f>IF('Indicator Date hidden'!Y147="x","x",$X$2-'Indicator Date hidden'!Y147)</f>
        <v>2</v>
      </c>
      <c r="Y146" s="205">
        <f>IF('Indicator Date hidden'!Z147="x","x",$Y$2-'Indicator Date hidden'!Z147)</f>
        <v>0</v>
      </c>
      <c r="Z146" s="205">
        <f>IF('Indicator Date hidden'!AA147="x","x",$Z$2-'Indicator Date hidden'!AA147)</f>
        <v>0</v>
      </c>
      <c r="AA146" s="205" t="str">
        <f>IF('Indicator Date hidden'!AB147="x","x",$AA$2-'Indicator Date hidden'!AB147)</f>
        <v>x</v>
      </c>
      <c r="AB146" s="205">
        <f>IF('Indicator Date hidden'!AC147="x","x",$AB$2-'Indicator Date hidden'!AC147)</f>
        <v>0</v>
      </c>
      <c r="AC146" s="205">
        <f>IF('Indicator Date hidden'!AD147="x","x",$AC$2-'Indicator Date hidden'!AD147)</f>
        <v>0</v>
      </c>
      <c r="AD146" s="205" t="str">
        <f>IF('Indicator Date hidden'!AE147="x","x",$AD$2-'Indicator Date hidden'!AE147)</f>
        <v>x</v>
      </c>
      <c r="AE146" s="205" t="str">
        <f>IF('Indicator Date hidden'!AF147="x","x",$AE$2-'Indicator Date hidden'!AF147)</f>
        <v>x</v>
      </c>
      <c r="AF146" s="205" t="str">
        <f>IF('Indicator Date hidden'!AG147="x","x",$AF$2-'Indicator Date hidden'!AG147)</f>
        <v>x</v>
      </c>
      <c r="AG146" s="205">
        <f>IF('Indicator Date hidden'!AH147="x","x",$AG$2-'Indicator Date hidden'!AH147)</f>
        <v>0</v>
      </c>
      <c r="AH146" s="205">
        <f>IF('Indicator Date hidden'!AI147="x","x",$AH$2-'Indicator Date hidden'!AI147)</f>
        <v>0</v>
      </c>
      <c r="AI146" s="205">
        <f>IF('Indicator Date hidden'!AJ147="x","x",$AI$2-'Indicator Date hidden'!AJ147)</f>
        <v>0</v>
      </c>
      <c r="AJ146" s="205" t="str">
        <f>IF('Indicator Date hidden'!AK147="x","x",$AJ$2-'Indicator Date hidden'!AK147)</f>
        <v>x</v>
      </c>
      <c r="AK146" s="205">
        <f>IF('Indicator Date hidden'!AL147="x","x",$AK$2-'Indicator Date hidden'!AL147)</f>
        <v>1</v>
      </c>
      <c r="AL146" s="205">
        <f>IF('Indicator Date hidden'!AM147="x","x",$AL$2-'Indicator Date hidden'!AM147)</f>
        <v>0</v>
      </c>
      <c r="AM146" s="205">
        <f>IF('Indicator Date hidden'!AN147="x","x",$AM$2-'Indicator Date hidden'!AN147)</f>
        <v>0</v>
      </c>
      <c r="AN146" s="205">
        <f>IF('Indicator Date hidden'!AO147="x","x",$AN$2-'Indicator Date hidden'!AO147)</f>
        <v>0</v>
      </c>
      <c r="AO146" s="205">
        <f>IF('Indicator Date hidden'!AP147="x","x",$AO$2-'Indicator Date hidden'!AP147)</f>
        <v>0</v>
      </c>
      <c r="AP146" s="205">
        <f>IF('Indicator Date hidden'!AQ147="x","x",$AP$2-'Indicator Date hidden'!AQ147)</f>
        <v>0</v>
      </c>
      <c r="AQ146" s="205" t="str">
        <f>IF('Indicator Date hidden'!AR147="x","x",$AQ$2-'Indicator Date hidden'!AR147)</f>
        <v>x</v>
      </c>
      <c r="AR146" s="205">
        <f>IF('Indicator Date hidden'!AS147="x","x",$AR$2-'Indicator Date hidden'!AS147)</f>
        <v>0</v>
      </c>
      <c r="AS146" s="205">
        <f>IF('Indicator Date hidden'!AT147="x","x",$AS$2-'Indicator Date hidden'!AT147)</f>
        <v>0</v>
      </c>
      <c r="AT146" s="205">
        <f>IF('Indicator Date hidden'!AU147="x","x",$AT$2-'Indicator Date hidden'!AU147)</f>
        <v>0</v>
      </c>
      <c r="AU146" s="205" t="str">
        <f>IF('Indicator Date hidden'!AV147="x","x",$AU$2-'Indicator Date hidden'!AV147)</f>
        <v>x</v>
      </c>
      <c r="AV146" s="205">
        <f>IF('Indicator Date hidden'!AW147="x","x",$AV$2-'Indicator Date hidden'!AW147)</f>
        <v>0</v>
      </c>
      <c r="AW146" s="205">
        <f>IF('Indicator Date hidden'!AX147="x","x",$AW$2-'Indicator Date hidden'!AX147)</f>
        <v>0</v>
      </c>
      <c r="AX146" s="205">
        <f>IF('Indicator Date hidden'!AY147="x","x",$AX$2-'Indicator Date hidden'!AY147)</f>
        <v>0</v>
      </c>
      <c r="AY146" s="205">
        <f>IF('Indicator Date hidden'!AZ147="x","x",$AY$2-'Indicator Date hidden'!AZ147)</f>
        <v>8</v>
      </c>
      <c r="AZ146" s="205">
        <f>IF('Indicator Date hidden'!BA147="x","x",$AZ$2-'Indicator Date hidden'!BA147)</f>
        <v>0</v>
      </c>
      <c r="BA146">
        <f t="shared" si="20"/>
        <v>11</v>
      </c>
      <c r="BB146" s="21">
        <f t="shared" si="21"/>
        <v>0.26190476190476192</v>
      </c>
      <c r="BC146">
        <f t="shared" si="22"/>
        <v>3</v>
      </c>
      <c r="BD146" s="21">
        <f t="shared" si="23"/>
        <v>1.2546963929767045</v>
      </c>
      <c r="BE146" s="274">
        <f t="shared" si="24"/>
        <v>0</v>
      </c>
    </row>
    <row r="147" spans="1:57" x14ac:dyDescent="0.25">
      <c r="A147" t="s">
        <v>7250</v>
      </c>
      <c r="B147" s="205">
        <f>IF('Indicator Date hidden'!C148="x","x",$B$2-'Indicator Date hidden'!C148)</f>
        <v>0</v>
      </c>
      <c r="C147" s="205">
        <f>IF('Indicator Date hidden'!D148="x","x",$C$2-'Indicator Date hidden'!D148)</f>
        <v>0</v>
      </c>
      <c r="D147" s="205">
        <f>IF('Indicator Date hidden'!E148="x","x",$D$2-'Indicator Date hidden'!E148)</f>
        <v>0</v>
      </c>
      <c r="E147" s="205">
        <f>IF('Indicator Date hidden'!F148="x","x",$E$2-'Indicator Date hidden'!F148)</f>
        <v>0</v>
      </c>
      <c r="F147" s="205">
        <f>IF('Indicator Date hidden'!G148="x","x",$F$2-'Indicator Date hidden'!G148)</f>
        <v>0</v>
      </c>
      <c r="G147" s="205">
        <f>IF('Indicator Date hidden'!H148="x","x",$G$2-'Indicator Date hidden'!H148)</f>
        <v>0</v>
      </c>
      <c r="H147" s="205">
        <f>IF('Indicator Date hidden'!I148="x","x",$H$2-'Indicator Date hidden'!I148)</f>
        <v>0</v>
      </c>
      <c r="I147" s="205">
        <f>IF('Indicator Date hidden'!J148="x","x",$I$2-'Indicator Date hidden'!J148)</f>
        <v>0</v>
      </c>
      <c r="J147" s="205">
        <f>IF('Indicator Date hidden'!K148="x","x",$J$2-'Indicator Date hidden'!K148)</f>
        <v>0</v>
      </c>
      <c r="K147" s="205">
        <f>IF('Indicator Date hidden'!L148="x","x",$K$2-'Indicator Date hidden'!L148)</f>
        <v>0</v>
      </c>
      <c r="L147" s="205">
        <f>IF('Indicator Date hidden'!M148="x","x",$L$2-'Indicator Date hidden'!M148)</f>
        <v>0</v>
      </c>
      <c r="M147" s="205">
        <f>IF('Indicator Date hidden'!N148="x","x",$M$2-'Indicator Date hidden'!N148)</f>
        <v>0</v>
      </c>
      <c r="N147" s="205">
        <f>IF('Indicator Date hidden'!O148="x","x",$N$2-'Indicator Date hidden'!O148)</f>
        <v>0</v>
      </c>
      <c r="O147" s="205">
        <f>IF('Indicator Date hidden'!P148="x","x",$O$2-'Indicator Date hidden'!P148)</f>
        <v>0</v>
      </c>
      <c r="P147" s="205">
        <f>IF('Indicator Date hidden'!Q148="x","x",$P$2-'Indicator Date hidden'!Q148)</f>
        <v>0</v>
      </c>
      <c r="Q147" s="205" t="str">
        <f>IF('Indicator Date hidden'!R148="x","x",$Q$2-'Indicator Date hidden'!R148)</f>
        <v>x</v>
      </c>
      <c r="R147" s="205">
        <f>IF('Indicator Date hidden'!S148="x","x",$R$2-'Indicator Date hidden'!S148)</f>
        <v>0</v>
      </c>
      <c r="S147" s="205">
        <f>IF('Indicator Date hidden'!T148="x","x",$S$2-'Indicator Date hidden'!T148)</f>
        <v>0</v>
      </c>
      <c r="T147" s="205">
        <f>IF('Indicator Date hidden'!U148="x","x",$T$2-'Indicator Date hidden'!U148)</f>
        <v>0</v>
      </c>
      <c r="U147" s="205">
        <f>IF('Indicator Date hidden'!V148="x","x",$U$2-'Indicator Date hidden'!V148)</f>
        <v>0</v>
      </c>
      <c r="V147" s="205">
        <f>IF('Indicator Date hidden'!W148="x","x",$V$2-'Indicator Date hidden'!W148)</f>
        <v>0</v>
      </c>
      <c r="W147" s="205">
        <f>IF('Indicator Date hidden'!X148="x","x",$W$2-'Indicator Date hidden'!X148)</f>
        <v>0</v>
      </c>
      <c r="X147" s="205">
        <f>IF('Indicator Date hidden'!Y148="x","x",$X$2-'Indicator Date hidden'!Y148)</f>
        <v>4</v>
      </c>
      <c r="Y147" s="205">
        <f>IF('Indicator Date hidden'!Z148="x","x",$Y$2-'Indicator Date hidden'!Z148)</f>
        <v>0</v>
      </c>
      <c r="Z147" s="205">
        <f>IF('Indicator Date hidden'!AA148="x","x",$Z$2-'Indicator Date hidden'!AA148)</f>
        <v>0</v>
      </c>
      <c r="AA147" s="205" t="str">
        <f>IF('Indicator Date hidden'!AB148="x","x",$AA$2-'Indicator Date hidden'!AB148)</f>
        <v>x</v>
      </c>
      <c r="AB147" s="205">
        <f>IF('Indicator Date hidden'!AC148="x","x",$AB$2-'Indicator Date hidden'!AC148)</f>
        <v>0</v>
      </c>
      <c r="AC147" s="205">
        <f>IF('Indicator Date hidden'!AD148="x","x",$AC$2-'Indicator Date hidden'!AD148)</f>
        <v>0</v>
      </c>
      <c r="AD147" s="205" t="str">
        <f>IF('Indicator Date hidden'!AE148="x","x",$AD$2-'Indicator Date hidden'!AE148)</f>
        <v>x</v>
      </c>
      <c r="AE147" s="205">
        <f>IF('Indicator Date hidden'!AF148="x","x",$AE$2-'Indicator Date hidden'!AF148)</f>
        <v>0</v>
      </c>
      <c r="AF147" s="205">
        <f>IF('Indicator Date hidden'!AG148="x","x",$AF$2-'Indicator Date hidden'!AG148)</f>
        <v>5</v>
      </c>
      <c r="AG147" s="205">
        <f>IF('Indicator Date hidden'!AH148="x","x",$AG$2-'Indicator Date hidden'!AH148)</f>
        <v>0</v>
      </c>
      <c r="AH147" s="205">
        <f>IF('Indicator Date hidden'!AI148="x","x",$AH$2-'Indicator Date hidden'!AI148)</f>
        <v>0</v>
      </c>
      <c r="AI147" s="205">
        <f>IF('Indicator Date hidden'!AJ148="x","x",$AI$2-'Indicator Date hidden'!AJ148)</f>
        <v>0</v>
      </c>
      <c r="AJ147" s="205" t="str">
        <f>IF('Indicator Date hidden'!AK148="x","x",$AJ$2-'Indicator Date hidden'!AK148)</f>
        <v>x</v>
      </c>
      <c r="AK147" s="205" t="str">
        <f>IF('Indicator Date hidden'!AL148="x","x",$AK$2-'Indicator Date hidden'!AL148)</f>
        <v>x</v>
      </c>
      <c r="AL147" s="205">
        <f>IF('Indicator Date hidden'!AM148="x","x",$AL$2-'Indicator Date hidden'!AM148)</f>
        <v>0</v>
      </c>
      <c r="AM147" s="205">
        <f>IF('Indicator Date hidden'!AN148="x","x",$AM$2-'Indicator Date hidden'!AN148)</f>
        <v>0</v>
      </c>
      <c r="AN147" s="205">
        <f>IF('Indicator Date hidden'!AO148="x","x",$AN$2-'Indicator Date hidden'!AO148)</f>
        <v>0</v>
      </c>
      <c r="AO147" s="205" t="str">
        <f>IF('Indicator Date hidden'!AP148="x","x",$AO$2-'Indicator Date hidden'!AP148)</f>
        <v>x</v>
      </c>
      <c r="AP147" s="205" t="str">
        <f>IF('Indicator Date hidden'!AQ148="x","x",$AP$2-'Indicator Date hidden'!AQ148)</f>
        <v>x</v>
      </c>
      <c r="AQ147" s="205">
        <f>IF('Indicator Date hidden'!AR148="x","x",$AQ$2-'Indicator Date hidden'!AR148)</f>
        <v>4</v>
      </c>
      <c r="AR147" s="205">
        <f>IF('Indicator Date hidden'!AS148="x","x",$AR$2-'Indicator Date hidden'!AS148)</f>
        <v>0</v>
      </c>
      <c r="AS147" s="205">
        <f>IF('Indicator Date hidden'!AT148="x","x",$AS$2-'Indicator Date hidden'!AT148)</f>
        <v>0</v>
      </c>
      <c r="AT147" s="205">
        <f>IF('Indicator Date hidden'!AU148="x","x",$AT$2-'Indicator Date hidden'!AU148)</f>
        <v>0</v>
      </c>
      <c r="AU147" s="205">
        <f>IF('Indicator Date hidden'!AV148="x","x",$AU$2-'Indicator Date hidden'!AV148)</f>
        <v>3</v>
      </c>
      <c r="AV147" s="205">
        <f>IF('Indicator Date hidden'!AW148="x","x",$AV$2-'Indicator Date hidden'!AW148)</f>
        <v>0</v>
      </c>
      <c r="AW147" s="205">
        <f>IF('Indicator Date hidden'!AX148="x","x",$AW$2-'Indicator Date hidden'!AX148)</f>
        <v>0</v>
      </c>
      <c r="AX147" s="205">
        <f>IF('Indicator Date hidden'!AY148="x","x",$AX$2-'Indicator Date hidden'!AY148)</f>
        <v>0</v>
      </c>
      <c r="AY147" s="205">
        <f>IF('Indicator Date hidden'!AZ148="x","x",$AY$2-'Indicator Date hidden'!AZ148)</f>
        <v>0</v>
      </c>
      <c r="AZ147" s="205">
        <f>IF('Indicator Date hidden'!BA148="x","x",$AZ$2-'Indicator Date hidden'!BA148)</f>
        <v>0</v>
      </c>
      <c r="BA147">
        <f t="shared" si="20"/>
        <v>16</v>
      </c>
      <c r="BB147" s="21">
        <f t="shared" si="21"/>
        <v>0.36363636363636365</v>
      </c>
      <c r="BC147">
        <f t="shared" si="22"/>
        <v>4</v>
      </c>
      <c r="BD147" s="21">
        <f t="shared" si="23"/>
        <v>1.1695163936607824</v>
      </c>
      <c r="BE147" s="274">
        <f t="shared" si="24"/>
        <v>0</v>
      </c>
    </row>
    <row r="148" spans="1:57" x14ac:dyDescent="0.25">
      <c r="A148" t="s">
        <v>7203</v>
      </c>
      <c r="B148" s="205">
        <f>IF('Indicator Date hidden'!C149="x","x",$B$2-'Indicator Date hidden'!C149)</f>
        <v>0</v>
      </c>
      <c r="C148" s="205">
        <f>IF('Indicator Date hidden'!D149="x","x",$C$2-'Indicator Date hidden'!D149)</f>
        <v>0</v>
      </c>
      <c r="D148" s="205">
        <f>IF('Indicator Date hidden'!E149="x","x",$D$2-'Indicator Date hidden'!E149)</f>
        <v>0</v>
      </c>
      <c r="E148" s="205">
        <f>IF('Indicator Date hidden'!F149="x","x",$E$2-'Indicator Date hidden'!F149)</f>
        <v>0</v>
      </c>
      <c r="F148" s="205">
        <f>IF('Indicator Date hidden'!G149="x","x",$F$2-'Indicator Date hidden'!G149)</f>
        <v>0</v>
      </c>
      <c r="G148" s="205">
        <f>IF('Indicator Date hidden'!H149="x","x",$G$2-'Indicator Date hidden'!H149)</f>
        <v>0</v>
      </c>
      <c r="H148" s="205">
        <f>IF('Indicator Date hidden'!I149="x","x",$H$2-'Indicator Date hidden'!I149)</f>
        <v>0</v>
      </c>
      <c r="I148" s="205">
        <f>IF('Indicator Date hidden'!J149="x","x",$I$2-'Indicator Date hidden'!J149)</f>
        <v>0</v>
      </c>
      <c r="J148" s="205">
        <f>IF('Indicator Date hidden'!K149="x","x",$J$2-'Indicator Date hidden'!K149)</f>
        <v>0</v>
      </c>
      <c r="K148" s="205">
        <f>IF('Indicator Date hidden'!L149="x","x",$K$2-'Indicator Date hidden'!L149)</f>
        <v>0</v>
      </c>
      <c r="L148" s="205">
        <f>IF('Indicator Date hidden'!M149="x","x",$L$2-'Indicator Date hidden'!M149)</f>
        <v>0</v>
      </c>
      <c r="M148" s="205">
        <f>IF('Indicator Date hidden'!N149="x","x",$M$2-'Indicator Date hidden'!N149)</f>
        <v>0</v>
      </c>
      <c r="N148" s="205">
        <f>IF('Indicator Date hidden'!O149="x","x",$N$2-'Indicator Date hidden'!O149)</f>
        <v>0</v>
      </c>
      <c r="O148" s="205">
        <f>IF('Indicator Date hidden'!P149="x","x",$O$2-'Indicator Date hidden'!P149)</f>
        <v>0</v>
      </c>
      <c r="P148" s="205">
        <f>IF('Indicator Date hidden'!Q149="x","x",$P$2-'Indicator Date hidden'!Q149)</f>
        <v>0</v>
      </c>
      <c r="Q148" s="205">
        <f>IF('Indicator Date hidden'!R149="x","x",$Q$2-'Indicator Date hidden'!R149)</f>
        <v>5</v>
      </c>
      <c r="R148" s="205">
        <f>IF('Indicator Date hidden'!S149="x","x",$R$2-'Indicator Date hidden'!S149)</f>
        <v>0</v>
      </c>
      <c r="S148" s="205">
        <f>IF('Indicator Date hidden'!T149="x","x",$S$2-'Indicator Date hidden'!T149)</f>
        <v>0</v>
      </c>
      <c r="T148" s="205">
        <f>IF('Indicator Date hidden'!U149="x","x",$T$2-'Indicator Date hidden'!U149)</f>
        <v>0</v>
      </c>
      <c r="U148" s="205">
        <f>IF('Indicator Date hidden'!V149="x","x",$U$2-'Indicator Date hidden'!V149)</f>
        <v>0</v>
      </c>
      <c r="V148" s="205">
        <f>IF('Indicator Date hidden'!W149="x","x",$V$2-'Indicator Date hidden'!W149)</f>
        <v>0</v>
      </c>
      <c r="W148" s="205">
        <f>IF('Indicator Date hidden'!X149="x","x",$W$2-'Indicator Date hidden'!X149)</f>
        <v>6</v>
      </c>
      <c r="X148" s="205" t="str">
        <f>IF('Indicator Date hidden'!Y149="x","x",$X$2-'Indicator Date hidden'!Y149)</f>
        <v>x</v>
      </c>
      <c r="Y148" s="205">
        <f>IF('Indicator Date hidden'!Z149="x","x",$Y$2-'Indicator Date hidden'!Z149)</f>
        <v>0</v>
      </c>
      <c r="Z148" s="205">
        <f>IF('Indicator Date hidden'!AA149="x","x",$Z$2-'Indicator Date hidden'!AA149)</f>
        <v>0</v>
      </c>
      <c r="AA148" s="205">
        <f>IF('Indicator Date hidden'!AB149="x","x",$AA$2-'Indicator Date hidden'!AB149)</f>
        <v>0</v>
      </c>
      <c r="AB148" s="205">
        <f>IF('Indicator Date hidden'!AC149="x","x",$AB$2-'Indicator Date hidden'!AC149)</f>
        <v>0</v>
      </c>
      <c r="AC148" s="205">
        <f>IF('Indicator Date hidden'!AD149="x","x",$AC$2-'Indicator Date hidden'!AD149)</f>
        <v>0</v>
      </c>
      <c r="AD148" s="205">
        <f>IF('Indicator Date hidden'!AE149="x","x",$AD$2-'Indicator Date hidden'!AE149)</f>
        <v>0</v>
      </c>
      <c r="AE148" s="205" t="str">
        <f>IF('Indicator Date hidden'!AF149="x","x",$AE$2-'Indicator Date hidden'!AF149)</f>
        <v>x</v>
      </c>
      <c r="AF148" s="205">
        <f>IF('Indicator Date hidden'!AG149="x","x",$AF$2-'Indicator Date hidden'!AG149)</f>
        <v>3</v>
      </c>
      <c r="AG148" s="205">
        <f>IF('Indicator Date hidden'!AH149="x","x",$AG$2-'Indicator Date hidden'!AH149)</f>
        <v>0</v>
      </c>
      <c r="AH148" s="205">
        <f>IF('Indicator Date hidden'!AI149="x","x",$AH$2-'Indicator Date hidden'!AI149)</f>
        <v>0</v>
      </c>
      <c r="AI148" s="205">
        <f>IF('Indicator Date hidden'!AJ149="x","x",$AI$2-'Indicator Date hidden'!AJ149)</f>
        <v>0</v>
      </c>
      <c r="AJ148" s="205" t="str">
        <f>IF('Indicator Date hidden'!AK149="x","x",$AJ$2-'Indicator Date hidden'!AK149)</f>
        <v>x</v>
      </c>
      <c r="AK148" s="205">
        <f>IF('Indicator Date hidden'!AL149="x","x",$AK$2-'Indicator Date hidden'!AL149)</f>
        <v>1</v>
      </c>
      <c r="AL148" s="205">
        <f>IF('Indicator Date hidden'!AM149="x","x",$AL$2-'Indicator Date hidden'!AM149)</f>
        <v>0</v>
      </c>
      <c r="AM148" s="205">
        <f>IF('Indicator Date hidden'!AN149="x","x",$AM$2-'Indicator Date hidden'!AN149)</f>
        <v>0</v>
      </c>
      <c r="AN148" s="205">
        <f>IF('Indicator Date hidden'!AO149="x","x",$AN$2-'Indicator Date hidden'!AO149)</f>
        <v>0</v>
      </c>
      <c r="AO148" s="205" t="str">
        <f>IF('Indicator Date hidden'!AP149="x","x",$AO$2-'Indicator Date hidden'!AP149)</f>
        <v>x</v>
      </c>
      <c r="AP148" s="205" t="str">
        <f>IF('Indicator Date hidden'!AQ149="x","x",$AP$2-'Indicator Date hidden'!AQ149)</f>
        <v>x</v>
      </c>
      <c r="AQ148" s="205" t="str">
        <f>IF('Indicator Date hidden'!AR149="x","x",$AQ$2-'Indicator Date hidden'!AR149)</f>
        <v>x</v>
      </c>
      <c r="AR148" s="205">
        <f>IF('Indicator Date hidden'!AS149="x","x",$AR$2-'Indicator Date hidden'!AS149)</f>
        <v>0</v>
      </c>
      <c r="AS148" s="205">
        <f>IF('Indicator Date hidden'!AT149="x","x",$AS$2-'Indicator Date hidden'!AT149)</f>
        <v>0</v>
      </c>
      <c r="AT148" s="205">
        <f>IF('Indicator Date hidden'!AU149="x","x",$AT$2-'Indicator Date hidden'!AU149)</f>
        <v>0</v>
      </c>
      <c r="AU148" s="205">
        <f>IF('Indicator Date hidden'!AV149="x","x",$AU$2-'Indicator Date hidden'!AV149)</f>
        <v>6</v>
      </c>
      <c r="AV148" s="205">
        <f>IF('Indicator Date hidden'!AW149="x","x",$AV$2-'Indicator Date hidden'!AW149)</f>
        <v>0</v>
      </c>
      <c r="AW148" s="205">
        <f>IF('Indicator Date hidden'!AX149="x","x",$AW$2-'Indicator Date hidden'!AX149)</f>
        <v>0</v>
      </c>
      <c r="AX148" s="205">
        <f>IF('Indicator Date hidden'!AY149="x","x",$AX$2-'Indicator Date hidden'!AY149)</f>
        <v>0</v>
      </c>
      <c r="AY148" s="205">
        <f>IF('Indicator Date hidden'!AZ149="x","x",$AY$2-'Indicator Date hidden'!AZ149)</f>
        <v>0</v>
      </c>
      <c r="AZ148" s="205">
        <f>IF('Indicator Date hidden'!BA149="x","x",$AZ$2-'Indicator Date hidden'!BA149)</f>
        <v>0</v>
      </c>
      <c r="BA148">
        <f t="shared" si="20"/>
        <v>21</v>
      </c>
      <c r="BB148" s="21">
        <f t="shared" si="21"/>
        <v>0.46666666666666667</v>
      </c>
      <c r="BC148">
        <f t="shared" si="22"/>
        <v>5</v>
      </c>
      <c r="BD148" s="21">
        <f t="shared" si="23"/>
        <v>1.4696938456699069</v>
      </c>
      <c r="BE148" s="274">
        <f t="shared" si="24"/>
        <v>0</v>
      </c>
    </row>
    <row r="149" spans="1:57" x14ac:dyDescent="0.25">
      <c r="A149" t="s">
        <v>7188</v>
      </c>
      <c r="B149" s="205">
        <f>IF('Indicator Date hidden'!C150="x","x",$B$2-'Indicator Date hidden'!C150)</f>
        <v>0</v>
      </c>
      <c r="C149" s="205">
        <f>IF('Indicator Date hidden'!D150="x","x",$C$2-'Indicator Date hidden'!D150)</f>
        <v>0</v>
      </c>
      <c r="D149" s="205">
        <f>IF('Indicator Date hidden'!E150="x","x",$D$2-'Indicator Date hidden'!E150)</f>
        <v>0</v>
      </c>
      <c r="E149" s="205">
        <f>IF('Indicator Date hidden'!F150="x","x",$E$2-'Indicator Date hidden'!F150)</f>
        <v>0</v>
      </c>
      <c r="F149" s="205">
        <f>IF('Indicator Date hidden'!G150="x","x",$F$2-'Indicator Date hidden'!G150)</f>
        <v>0</v>
      </c>
      <c r="G149" s="205">
        <f>IF('Indicator Date hidden'!H150="x","x",$G$2-'Indicator Date hidden'!H150)</f>
        <v>0</v>
      </c>
      <c r="H149" s="205">
        <f>IF('Indicator Date hidden'!I150="x","x",$H$2-'Indicator Date hidden'!I150)</f>
        <v>0</v>
      </c>
      <c r="I149" s="205">
        <f>IF('Indicator Date hidden'!J150="x","x",$I$2-'Indicator Date hidden'!J150)</f>
        <v>0</v>
      </c>
      <c r="J149" s="205">
        <f>IF('Indicator Date hidden'!K150="x","x",$J$2-'Indicator Date hidden'!K150)</f>
        <v>0</v>
      </c>
      <c r="K149" s="205">
        <f>IF('Indicator Date hidden'!L150="x","x",$K$2-'Indicator Date hidden'!L150)</f>
        <v>0</v>
      </c>
      <c r="L149" s="205">
        <f>IF('Indicator Date hidden'!M150="x","x",$L$2-'Indicator Date hidden'!M150)</f>
        <v>0</v>
      </c>
      <c r="M149" s="205">
        <f>IF('Indicator Date hidden'!N150="x","x",$M$2-'Indicator Date hidden'!N150)</f>
        <v>0</v>
      </c>
      <c r="N149" s="205">
        <f>IF('Indicator Date hidden'!O150="x","x",$N$2-'Indicator Date hidden'!O150)</f>
        <v>0</v>
      </c>
      <c r="O149" s="205">
        <f>IF('Indicator Date hidden'!P150="x","x",$O$2-'Indicator Date hidden'!P150)</f>
        <v>0</v>
      </c>
      <c r="P149" s="205">
        <f>IF('Indicator Date hidden'!Q150="x","x",$P$2-'Indicator Date hidden'!Q150)</f>
        <v>0</v>
      </c>
      <c r="Q149" s="205" t="str">
        <f>IF('Indicator Date hidden'!R150="x","x",$Q$2-'Indicator Date hidden'!R150)</f>
        <v>x</v>
      </c>
      <c r="R149" s="205">
        <f>IF('Indicator Date hidden'!S150="x","x",$R$2-'Indicator Date hidden'!S150)</f>
        <v>0</v>
      </c>
      <c r="S149" s="205">
        <f>IF('Indicator Date hidden'!T150="x","x",$S$2-'Indicator Date hidden'!T150)</f>
        <v>0</v>
      </c>
      <c r="T149" s="205">
        <f>IF('Indicator Date hidden'!U150="x","x",$T$2-'Indicator Date hidden'!U150)</f>
        <v>0</v>
      </c>
      <c r="U149" s="205" t="str">
        <f>IF('Indicator Date hidden'!V150="x","x",$U$2-'Indicator Date hidden'!V150)</f>
        <v>x</v>
      </c>
      <c r="V149" s="205">
        <f>IF('Indicator Date hidden'!W150="x","x",$V$2-'Indicator Date hidden'!W150)</f>
        <v>0</v>
      </c>
      <c r="W149" s="205">
        <f>IF('Indicator Date hidden'!X150="x","x",$W$2-'Indicator Date hidden'!X150)</f>
        <v>9</v>
      </c>
      <c r="X149" s="205">
        <f>IF('Indicator Date hidden'!Y150="x","x",$X$2-'Indicator Date hidden'!Y150)</f>
        <v>2</v>
      </c>
      <c r="Y149" s="205">
        <f>IF('Indicator Date hidden'!Z150="x","x",$Y$2-'Indicator Date hidden'!Z150)</f>
        <v>0</v>
      </c>
      <c r="Z149" s="205">
        <f>IF('Indicator Date hidden'!AA150="x","x",$Z$2-'Indicator Date hidden'!AA150)</f>
        <v>0</v>
      </c>
      <c r="AA149" s="205" t="str">
        <f>IF('Indicator Date hidden'!AB150="x","x",$AA$2-'Indicator Date hidden'!AB150)</f>
        <v>x</v>
      </c>
      <c r="AB149" s="205">
        <f>IF('Indicator Date hidden'!AC150="x","x",$AB$2-'Indicator Date hidden'!AC150)</f>
        <v>0</v>
      </c>
      <c r="AC149" s="205">
        <f>IF('Indicator Date hidden'!AD150="x","x",$AC$2-'Indicator Date hidden'!AD150)</f>
        <v>0</v>
      </c>
      <c r="AD149" s="205">
        <f>IF('Indicator Date hidden'!AE150="x","x",$AD$2-'Indicator Date hidden'!AE150)</f>
        <v>0</v>
      </c>
      <c r="AE149" s="205">
        <f>IF('Indicator Date hidden'!AF150="x","x",$AE$2-'Indicator Date hidden'!AF150)</f>
        <v>0</v>
      </c>
      <c r="AF149" s="205" t="str">
        <f>IF('Indicator Date hidden'!AG150="x","x",$AF$2-'Indicator Date hidden'!AG150)</f>
        <v>x</v>
      </c>
      <c r="AG149" s="205">
        <f>IF('Indicator Date hidden'!AH150="x","x",$AG$2-'Indicator Date hidden'!AH150)</f>
        <v>0</v>
      </c>
      <c r="AH149" s="205">
        <f>IF('Indicator Date hidden'!AI150="x","x",$AH$2-'Indicator Date hidden'!AI150)</f>
        <v>0</v>
      </c>
      <c r="AI149" s="205">
        <f>IF('Indicator Date hidden'!AJ150="x","x",$AI$2-'Indicator Date hidden'!AJ150)</f>
        <v>0</v>
      </c>
      <c r="AJ149" s="205" t="str">
        <f>IF('Indicator Date hidden'!AK150="x","x",$AJ$2-'Indicator Date hidden'!AK150)</f>
        <v>x</v>
      </c>
      <c r="AK149" s="205">
        <f>IF('Indicator Date hidden'!AL150="x","x",$AK$2-'Indicator Date hidden'!AL150)</f>
        <v>1</v>
      </c>
      <c r="AL149" s="205">
        <f>IF('Indicator Date hidden'!AM150="x","x",$AL$2-'Indicator Date hidden'!AM150)</f>
        <v>0</v>
      </c>
      <c r="AM149" s="205">
        <f>IF('Indicator Date hidden'!AN150="x","x",$AM$2-'Indicator Date hidden'!AN150)</f>
        <v>0</v>
      </c>
      <c r="AN149" s="205">
        <f>IF('Indicator Date hidden'!AO150="x","x",$AN$2-'Indicator Date hidden'!AO150)</f>
        <v>0</v>
      </c>
      <c r="AO149" s="205">
        <f>IF('Indicator Date hidden'!AP150="x","x",$AO$2-'Indicator Date hidden'!AP150)</f>
        <v>1</v>
      </c>
      <c r="AP149" s="205">
        <f>IF('Indicator Date hidden'!AQ150="x","x",$AP$2-'Indicator Date hidden'!AQ150)</f>
        <v>0</v>
      </c>
      <c r="AQ149" s="205" t="str">
        <f>IF('Indicator Date hidden'!AR150="x","x",$AQ$2-'Indicator Date hidden'!AR150)</f>
        <v>x</v>
      </c>
      <c r="AR149" s="205">
        <f>IF('Indicator Date hidden'!AS150="x","x",$AR$2-'Indicator Date hidden'!AS150)</f>
        <v>0</v>
      </c>
      <c r="AS149" s="205">
        <f>IF('Indicator Date hidden'!AT150="x","x",$AS$2-'Indicator Date hidden'!AT150)</f>
        <v>0</v>
      </c>
      <c r="AT149" s="205">
        <f>IF('Indicator Date hidden'!AU150="x","x",$AT$2-'Indicator Date hidden'!AU150)</f>
        <v>0</v>
      </c>
      <c r="AU149" s="205">
        <f>IF('Indicator Date hidden'!AV150="x","x",$AU$2-'Indicator Date hidden'!AV150)</f>
        <v>1</v>
      </c>
      <c r="AV149" s="205">
        <f>IF('Indicator Date hidden'!AW150="x","x",$AV$2-'Indicator Date hidden'!AW150)</f>
        <v>0</v>
      </c>
      <c r="AW149" s="205">
        <f>IF('Indicator Date hidden'!AX150="x","x",$AW$2-'Indicator Date hidden'!AX150)</f>
        <v>0</v>
      </c>
      <c r="AX149" s="205">
        <f>IF('Indicator Date hidden'!AY150="x","x",$AX$2-'Indicator Date hidden'!AY150)</f>
        <v>0</v>
      </c>
      <c r="AY149" s="205">
        <f>IF('Indicator Date hidden'!AZ150="x","x",$AY$2-'Indicator Date hidden'!AZ150)</f>
        <v>0</v>
      </c>
      <c r="AZ149" s="205">
        <f>IF('Indicator Date hidden'!BA150="x","x",$AZ$2-'Indicator Date hidden'!BA150)</f>
        <v>0</v>
      </c>
      <c r="BA149">
        <f t="shared" si="20"/>
        <v>14</v>
      </c>
      <c r="BB149" s="21">
        <f t="shared" si="21"/>
        <v>0.31111111111111112</v>
      </c>
      <c r="BC149">
        <f t="shared" si="22"/>
        <v>5</v>
      </c>
      <c r="BD149" s="21">
        <f t="shared" si="23"/>
        <v>1.3633654800158193</v>
      </c>
      <c r="BE149" s="274">
        <f t="shared" si="24"/>
        <v>0</v>
      </c>
    </row>
    <row r="150" spans="1:57" x14ac:dyDescent="0.25">
      <c r="A150" t="s">
        <v>7190</v>
      </c>
      <c r="B150" s="205">
        <f>IF('Indicator Date hidden'!C151="x","x",$B$2-'Indicator Date hidden'!C151)</f>
        <v>0</v>
      </c>
      <c r="C150" s="205">
        <f>IF('Indicator Date hidden'!D151="x","x",$C$2-'Indicator Date hidden'!D151)</f>
        <v>0</v>
      </c>
      <c r="D150" s="205">
        <f>IF('Indicator Date hidden'!E151="x","x",$D$2-'Indicator Date hidden'!E151)</f>
        <v>0</v>
      </c>
      <c r="E150" s="205">
        <f>IF('Indicator Date hidden'!F151="x","x",$E$2-'Indicator Date hidden'!F151)</f>
        <v>0</v>
      </c>
      <c r="F150" s="205">
        <f>IF('Indicator Date hidden'!G151="x","x",$F$2-'Indicator Date hidden'!G151)</f>
        <v>0</v>
      </c>
      <c r="G150" s="205">
        <f>IF('Indicator Date hidden'!H151="x","x",$G$2-'Indicator Date hidden'!H151)</f>
        <v>0</v>
      </c>
      <c r="H150" s="205">
        <f>IF('Indicator Date hidden'!I151="x","x",$H$2-'Indicator Date hidden'!I151)</f>
        <v>0</v>
      </c>
      <c r="I150" s="205">
        <f>IF('Indicator Date hidden'!J151="x","x",$I$2-'Indicator Date hidden'!J151)</f>
        <v>0</v>
      </c>
      <c r="J150" s="205">
        <f>IF('Indicator Date hidden'!K151="x","x",$J$2-'Indicator Date hidden'!K151)</f>
        <v>0</v>
      </c>
      <c r="K150" s="205">
        <f>IF('Indicator Date hidden'!L151="x","x",$K$2-'Indicator Date hidden'!L151)</f>
        <v>0</v>
      </c>
      <c r="L150" s="205">
        <f>IF('Indicator Date hidden'!M151="x","x",$L$2-'Indicator Date hidden'!M151)</f>
        <v>0</v>
      </c>
      <c r="M150" s="205">
        <f>IF('Indicator Date hidden'!N151="x","x",$M$2-'Indicator Date hidden'!N151)</f>
        <v>0</v>
      </c>
      <c r="N150" s="205">
        <f>IF('Indicator Date hidden'!O151="x","x",$N$2-'Indicator Date hidden'!O151)</f>
        <v>0</v>
      </c>
      <c r="O150" s="205">
        <f>IF('Indicator Date hidden'!P151="x","x",$O$2-'Indicator Date hidden'!P151)</f>
        <v>0</v>
      </c>
      <c r="P150" s="205">
        <f>IF('Indicator Date hidden'!Q151="x","x",$P$2-'Indicator Date hidden'!Q151)</f>
        <v>0</v>
      </c>
      <c r="Q150" s="205">
        <f>IF('Indicator Date hidden'!R151="x","x",$Q$2-'Indicator Date hidden'!R151)</f>
        <v>0</v>
      </c>
      <c r="R150" s="205">
        <f>IF('Indicator Date hidden'!S151="x","x",$R$2-'Indicator Date hidden'!S151)</f>
        <v>0</v>
      </c>
      <c r="S150" s="205">
        <f>IF('Indicator Date hidden'!T151="x","x",$S$2-'Indicator Date hidden'!T151)</f>
        <v>0</v>
      </c>
      <c r="T150" s="205">
        <f>IF('Indicator Date hidden'!U151="x","x",$T$2-'Indicator Date hidden'!U151)</f>
        <v>0</v>
      </c>
      <c r="U150" s="205">
        <f>IF('Indicator Date hidden'!V151="x","x",$U$2-'Indicator Date hidden'!V151)</f>
        <v>0</v>
      </c>
      <c r="V150" s="205">
        <f>IF('Indicator Date hidden'!W151="x","x",$V$2-'Indicator Date hidden'!W151)</f>
        <v>0</v>
      </c>
      <c r="W150" s="205">
        <f>IF('Indicator Date hidden'!X151="x","x",$W$2-'Indicator Date hidden'!X151)</f>
        <v>0</v>
      </c>
      <c r="X150" s="205">
        <f>IF('Indicator Date hidden'!Y151="x","x",$X$2-'Indicator Date hidden'!Y151)</f>
        <v>4</v>
      </c>
      <c r="Y150" s="205">
        <f>IF('Indicator Date hidden'!Z151="x","x",$Y$2-'Indicator Date hidden'!Z151)</f>
        <v>0</v>
      </c>
      <c r="Z150" s="205">
        <f>IF('Indicator Date hidden'!AA151="x","x",$Z$2-'Indicator Date hidden'!AA151)</f>
        <v>0</v>
      </c>
      <c r="AA150" s="205">
        <f>IF('Indicator Date hidden'!AB151="x","x",$AA$2-'Indicator Date hidden'!AB151)</f>
        <v>0</v>
      </c>
      <c r="AB150" s="205">
        <f>IF('Indicator Date hidden'!AC151="x","x",$AB$2-'Indicator Date hidden'!AC151)</f>
        <v>0</v>
      </c>
      <c r="AC150" s="205">
        <f>IF('Indicator Date hidden'!AD151="x","x",$AC$2-'Indicator Date hidden'!AD151)</f>
        <v>0</v>
      </c>
      <c r="AD150" s="205">
        <f>IF('Indicator Date hidden'!AE151="x","x",$AD$2-'Indicator Date hidden'!AE151)</f>
        <v>0</v>
      </c>
      <c r="AE150" s="205">
        <f>IF('Indicator Date hidden'!AF151="x","x",$AE$2-'Indicator Date hidden'!AF151)</f>
        <v>0</v>
      </c>
      <c r="AF150" s="205">
        <f>IF('Indicator Date hidden'!AG151="x","x",$AF$2-'Indicator Date hidden'!AG151)</f>
        <v>2</v>
      </c>
      <c r="AG150" s="205">
        <f>IF('Indicator Date hidden'!AH151="x","x",$AG$2-'Indicator Date hidden'!AH151)</f>
        <v>0</v>
      </c>
      <c r="AH150" s="205">
        <f>IF('Indicator Date hidden'!AI151="x","x",$AH$2-'Indicator Date hidden'!AI151)</f>
        <v>0</v>
      </c>
      <c r="AI150" s="205">
        <f>IF('Indicator Date hidden'!AJ151="x","x",$AI$2-'Indicator Date hidden'!AJ151)</f>
        <v>0</v>
      </c>
      <c r="AJ150" s="205">
        <f>IF('Indicator Date hidden'!AK151="x","x",$AJ$2-'Indicator Date hidden'!AK151)</f>
        <v>1</v>
      </c>
      <c r="AK150" s="205">
        <f>IF('Indicator Date hidden'!AL151="x","x",$AK$2-'Indicator Date hidden'!AL151)</f>
        <v>1</v>
      </c>
      <c r="AL150" s="205">
        <f>IF('Indicator Date hidden'!AM151="x","x",$AL$2-'Indicator Date hidden'!AM151)</f>
        <v>0</v>
      </c>
      <c r="AM150" s="205">
        <f>IF('Indicator Date hidden'!AN151="x","x",$AM$2-'Indicator Date hidden'!AN151)</f>
        <v>0</v>
      </c>
      <c r="AN150" s="205">
        <f>IF('Indicator Date hidden'!AO151="x","x",$AN$2-'Indicator Date hidden'!AO151)</f>
        <v>0</v>
      </c>
      <c r="AO150" s="205">
        <f>IF('Indicator Date hidden'!AP151="x","x",$AO$2-'Indicator Date hidden'!AP151)</f>
        <v>0</v>
      </c>
      <c r="AP150" s="205">
        <f>IF('Indicator Date hidden'!AQ151="x","x",$AP$2-'Indicator Date hidden'!AQ151)</f>
        <v>0</v>
      </c>
      <c r="AQ150" s="205">
        <f>IF('Indicator Date hidden'!AR151="x","x",$AQ$2-'Indicator Date hidden'!AR151)</f>
        <v>0</v>
      </c>
      <c r="AR150" s="205">
        <f>IF('Indicator Date hidden'!AS151="x","x",$AR$2-'Indicator Date hidden'!AS151)</f>
        <v>0</v>
      </c>
      <c r="AS150" s="205">
        <f>IF('Indicator Date hidden'!AT151="x","x",$AS$2-'Indicator Date hidden'!AT151)</f>
        <v>0</v>
      </c>
      <c r="AT150" s="205">
        <f>IF('Indicator Date hidden'!AU151="x","x",$AT$2-'Indicator Date hidden'!AU151)</f>
        <v>0</v>
      </c>
      <c r="AU150" s="205">
        <f>IF('Indicator Date hidden'!AV151="x","x",$AU$2-'Indicator Date hidden'!AV151)</f>
        <v>1</v>
      </c>
      <c r="AV150" s="205">
        <f>IF('Indicator Date hidden'!AW151="x","x",$AV$2-'Indicator Date hidden'!AW151)</f>
        <v>0</v>
      </c>
      <c r="AW150" s="205">
        <f>IF('Indicator Date hidden'!AX151="x","x",$AW$2-'Indicator Date hidden'!AX151)</f>
        <v>0</v>
      </c>
      <c r="AX150" s="205">
        <f>IF('Indicator Date hidden'!AY151="x","x",$AX$2-'Indicator Date hidden'!AY151)</f>
        <v>0</v>
      </c>
      <c r="AY150" s="205">
        <f>IF('Indicator Date hidden'!AZ151="x","x",$AY$2-'Indicator Date hidden'!AZ151)</f>
        <v>0</v>
      </c>
      <c r="AZ150" s="205">
        <f>IF('Indicator Date hidden'!BA151="x","x",$AZ$2-'Indicator Date hidden'!BA151)</f>
        <v>0</v>
      </c>
      <c r="BA150">
        <f t="shared" si="20"/>
        <v>9</v>
      </c>
      <c r="BB150" s="21">
        <f t="shared" si="21"/>
        <v>0.17647058823529413</v>
      </c>
      <c r="BC150">
        <f t="shared" si="22"/>
        <v>5</v>
      </c>
      <c r="BD150" s="21">
        <f t="shared" si="23"/>
        <v>0.64794947615130605</v>
      </c>
      <c r="BE150" s="274">
        <f t="shared" si="24"/>
        <v>0</v>
      </c>
    </row>
    <row r="151" spans="1:57" x14ac:dyDescent="0.25">
      <c r="A151" t="s">
        <v>7200</v>
      </c>
      <c r="B151" s="205">
        <f>IF('Indicator Date hidden'!C152="x","x",$B$2-'Indicator Date hidden'!C152)</f>
        <v>0</v>
      </c>
      <c r="C151" s="205">
        <f>IF('Indicator Date hidden'!D152="x","x",$C$2-'Indicator Date hidden'!D152)</f>
        <v>0</v>
      </c>
      <c r="D151" s="205">
        <f>IF('Indicator Date hidden'!E152="x","x",$D$2-'Indicator Date hidden'!E152)</f>
        <v>0</v>
      </c>
      <c r="E151" s="205">
        <f>IF('Indicator Date hidden'!F152="x","x",$E$2-'Indicator Date hidden'!F152)</f>
        <v>0</v>
      </c>
      <c r="F151" s="205">
        <f>IF('Indicator Date hidden'!G152="x","x",$F$2-'Indicator Date hidden'!G152)</f>
        <v>0</v>
      </c>
      <c r="G151" s="205">
        <f>IF('Indicator Date hidden'!H152="x","x",$G$2-'Indicator Date hidden'!H152)</f>
        <v>0</v>
      </c>
      <c r="H151" s="205">
        <f>IF('Indicator Date hidden'!I152="x","x",$H$2-'Indicator Date hidden'!I152)</f>
        <v>0</v>
      </c>
      <c r="I151" s="205">
        <f>IF('Indicator Date hidden'!J152="x","x",$I$2-'Indicator Date hidden'!J152)</f>
        <v>0</v>
      </c>
      <c r="J151" s="205">
        <f>IF('Indicator Date hidden'!K152="x","x",$J$2-'Indicator Date hidden'!K152)</f>
        <v>0</v>
      </c>
      <c r="K151" s="205">
        <f>IF('Indicator Date hidden'!L152="x","x",$K$2-'Indicator Date hidden'!L152)</f>
        <v>0</v>
      </c>
      <c r="L151" s="205">
        <f>IF('Indicator Date hidden'!M152="x","x",$L$2-'Indicator Date hidden'!M152)</f>
        <v>0</v>
      </c>
      <c r="M151" s="205">
        <f>IF('Indicator Date hidden'!N152="x","x",$M$2-'Indicator Date hidden'!N152)</f>
        <v>0</v>
      </c>
      <c r="N151" s="205">
        <f>IF('Indicator Date hidden'!O152="x","x",$N$2-'Indicator Date hidden'!O152)</f>
        <v>0</v>
      </c>
      <c r="O151" s="205">
        <f>IF('Indicator Date hidden'!P152="x","x",$O$2-'Indicator Date hidden'!P152)</f>
        <v>0</v>
      </c>
      <c r="P151" s="205">
        <f>IF('Indicator Date hidden'!Q152="x","x",$P$2-'Indicator Date hidden'!Q152)</f>
        <v>0</v>
      </c>
      <c r="Q151" s="205">
        <f>IF('Indicator Date hidden'!R152="x","x",$Q$2-'Indicator Date hidden'!R152)</f>
        <v>0</v>
      </c>
      <c r="R151" s="205">
        <f>IF('Indicator Date hidden'!S152="x","x",$R$2-'Indicator Date hidden'!S152)</f>
        <v>0</v>
      </c>
      <c r="S151" s="205">
        <f>IF('Indicator Date hidden'!T152="x","x",$S$2-'Indicator Date hidden'!T152)</f>
        <v>0</v>
      </c>
      <c r="T151" s="205">
        <f>IF('Indicator Date hidden'!U152="x","x",$T$2-'Indicator Date hidden'!U152)</f>
        <v>0</v>
      </c>
      <c r="U151" s="205">
        <f>IF('Indicator Date hidden'!V152="x","x",$U$2-'Indicator Date hidden'!V152)</f>
        <v>0</v>
      </c>
      <c r="V151" s="205">
        <f>IF('Indicator Date hidden'!W152="x","x",$V$2-'Indicator Date hidden'!W152)</f>
        <v>0</v>
      </c>
      <c r="W151" s="205">
        <f>IF('Indicator Date hidden'!X152="x","x",$W$2-'Indicator Date hidden'!X152)</f>
        <v>0</v>
      </c>
      <c r="X151" s="205">
        <f>IF('Indicator Date hidden'!Y152="x","x",$X$2-'Indicator Date hidden'!Y152)</f>
        <v>4</v>
      </c>
      <c r="Y151" s="205">
        <f>IF('Indicator Date hidden'!Z152="x","x",$Y$2-'Indicator Date hidden'!Z152)</f>
        <v>0</v>
      </c>
      <c r="Z151" s="205">
        <f>IF('Indicator Date hidden'!AA152="x","x",$Z$2-'Indicator Date hidden'!AA152)</f>
        <v>0</v>
      </c>
      <c r="AA151" s="205">
        <f>IF('Indicator Date hidden'!AB152="x","x",$AA$2-'Indicator Date hidden'!AB152)</f>
        <v>1</v>
      </c>
      <c r="AB151" s="205">
        <f>IF('Indicator Date hidden'!AC152="x","x",$AB$2-'Indicator Date hidden'!AC152)</f>
        <v>0</v>
      </c>
      <c r="AC151" s="205">
        <f>IF('Indicator Date hidden'!AD152="x","x",$AC$2-'Indicator Date hidden'!AD152)</f>
        <v>0</v>
      </c>
      <c r="AD151" s="205" t="str">
        <f>IF('Indicator Date hidden'!AE152="x","x",$AD$2-'Indicator Date hidden'!AE152)</f>
        <v>x</v>
      </c>
      <c r="AE151" s="205">
        <f>IF('Indicator Date hidden'!AF152="x","x",$AE$2-'Indicator Date hidden'!AF152)</f>
        <v>0</v>
      </c>
      <c r="AF151" s="205">
        <f>IF('Indicator Date hidden'!AG152="x","x",$AF$2-'Indicator Date hidden'!AG152)</f>
        <v>3</v>
      </c>
      <c r="AG151" s="205">
        <f>IF('Indicator Date hidden'!AH152="x","x",$AG$2-'Indicator Date hidden'!AH152)</f>
        <v>0</v>
      </c>
      <c r="AH151" s="205">
        <f>IF('Indicator Date hidden'!AI152="x","x",$AH$2-'Indicator Date hidden'!AI152)</f>
        <v>0</v>
      </c>
      <c r="AI151" s="205">
        <f>IF('Indicator Date hidden'!AJ152="x","x",$AI$2-'Indicator Date hidden'!AJ152)</f>
        <v>0</v>
      </c>
      <c r="AJ151" s="205" t="str">
        <f>IF('Indicator Date hidden'!AK152="x","x",$AJ$2-'Indicator Date hidden'!AK152)</f>
        <v>x</v>
      </c>
      <c r="AK151" s="205">
        <f>IF('Indicator Date hidden'!AL152="x","x",$AK$2-'Indicator Date hidden'!AL152)</f>
        <v>1</v>
      </c>
      <c r="AL151" s="205">
        <f>IF('Indicator Date hidden'!AM152="x","x",$AL$2-'Indicator Date hidden'!AM152)</f>
        <v>0</v>
      </c>
      <c r="AM151" s="205">
        <f>IF('Indicator Date hidden'!AN152="x","x",$AM$2-'Indicator Date hidden'!AN152)</f>
        <v>0</v>
      </c>
      <c r="AN151" s="205">
        <f>IF('Indicator Date hidden'!AO152="x","x",$AN$2-'Indicator Date hidden'!AO152)</f>
        <v>0</v>
      </c>
      <c r="AO151" s="205" t="str">
        <f>IF('Indicator Date hidden'!AP152="x","x",$AO$2-'Indicator Date hidden'!AP152)</f>
        <v>x</v>
      </c>
      <c r="AP151" s="205">
        <f>IF('Indicator Date hidden'!AQ152="x","x",$AP$2-'Indicator Date hidden'!AQ152)</f>
        <v>2</v>
      </c>
      <c r="AQ151" s="205">
        <f>IF('Indicator Date hidden'!AR152="x","x",$AQ$2-'Indicator Date hidden'!AR152)</f>
        <v>0</v>
      </c>
      <c r="AR151" s="205">
        <f>IF('Indicator Date hidden'!AS152="x","x",$AR$2-'Indicator Date hidden'!AS152)</f>
        <v>0</v>
      </c>
      <c r="AS151" s="205">
        <f>IF('Indicator Date hidden'!AT152="x","x",$AS$2-'Indicator Date hidden'!AT152)</f>
        <v>0</v>
      </c>
      <c r="AT151" s="205">
        <f>IF('Indicator Date hidden'!AU152="x","x",$AT$2-'Indicator Date hidden'!AU152)</f>
        <v>0</v>
      </c>
      <c r="AU151" s="205">
        <f>IF('Indicator Date hidden'!AV152="x","x",$AU$2-'Indicator Date hidden'!AV152)</f>
        <v>3</v>
      </c>
      <c r="AV151" s="205">
        <f>IF('Indicator Date hidden'!AW152="x","x",$AV$2-'Indicator Date hidden'!AW152)</f>
        <v>0</v>
      </c>
      <c r="AW151" s="205">
        <f>IF('Indicator Date hidden'!AX152="x","x",$AW$2-'Indicator Date hidden'!AX152)</f>
        <v>0</v>
      </c>
      <c r="AX151" s="205">
        <f>IF('Indicator Date hidden'!AY152="x","x",$AX$2-'Indicator Date hidden'!AY152)</f>
        <v>0</v>
      </c>
      <c r="AY151" s="205">
        <f>IF('Indicator Date hidden'!AZ152="x","x",$AY$2-'Indicator Date hidden'!AZ152)</f>
        <v>0</v>
      </c>
      <c r="AZ151" s="205">
        <f>IF('Indicator Date hidden'!BA152="x","x",$AZ$2-'Indicator Date hidden'!BA152)</f>
        <v>0</v>
      </c>
      <c r="BA151">
        <f t="shared" si="20"/>
        <v>14</v>
      </c>
      <c r="BB151" s="21">
        <f t="shared" si="21"/>
        <v>0.29166666666666669</v>
      </c>
      <c r="BC151">
        <f t="shared" si="22"/>
        <v>6</v>
      </c>
      <c r="BD151" s="21">
        <f t="shared" si="23"/>
        <v>0.86502247883444561</v>
      </c>
      <c r="BE151" s="274">
        <f t="shared" si="24"/>
        <v>0</v>
      </c>
    </row>
    <row r="152" spans="1:57" x14ac:dyDescent="0.25">
      <c r="A152" t="s">
        <v>7214</v>
      </c>
      <c r="B152" s="205">
        <f>IF('Indicator Date hidden'!C153="x","x",$B$2-'Indicator Date hidden'!C153)</f>
        <v>0</v>
      </c>
      <c r="C152" s="205">
        <f>IF('Indicator Date hidden'!D153="x","x",$C$2-'Indicator Date hidden'!D153)</f>
        <v>0</v>
      </c>
      <c r="D152" s="205">
        <f>IF('Indicator Date hidden'!E153="x","x",$D$2-'Indicator Date hidden'!E153)</f>
        <v>0</v>
      </c>
      <c r="E152" s="205">
        <f>IF('Indicator Date hidden'!F153="x","x",$E$2-'Indicator Date hidden'!F153)</f>
        <v>0</v>
      </c>
      <c r="F152" s="205">
        <f>IF('Indicator Date hidden'!G153="x","x",$F$2-'Indicator Date hidden'!G153)</f>
        <v>0</v>
      </c>
      <c r="G152" s="205">
        <f>IF('Indicator Date hidden'!H153="x","x",$G$2-'Indicator Date hidden'!H153)</f>
        <v>0</v>
      </c>
      <c r="H152" s="205">
        <f>IF('Indicator Date hidden'!I153="x","x",$H$2-'Indicator Date hidden'!I153)</f>
        <v>0</v>
      </c>
      <c r="I152" s="205">
        <f>IF('Indicator Date hidden'!J153="x","x",$I$2-'Indicator Date hidden'!J153)</f>
        <v>0</v>
      </c>
      <c r="J152" s="205">
        <f>IF('Indicator Date hidden'!K153="x","x",$J$2-'Indicator Date hidden'!K153)</f>
        <v>0</v>
      </c>
      <c r="K152" s="205">
        <f>IF('Indicator Date hidden'!L153="x","x",$K$2-'Indicator Date hidden'!L153)</f>
        <v>0</v>
      </c>
      <c r="L152" s="205">
        <f>IF('Indicator Date hidden'!M153="x","x",$L$2-'Indicator Date hidden'!M153)</f>
        <v>0</v>
      </c>
      <c r="M152" s="205">
        <f>IF('Indicator Date hidden'!N153="x","x",$M$2-'Indicator Date hidden'!N153)</f>
        <v>0</v>
      </c>
      <c r="N152" s="205">
        <f>IF('Indicator Date hidden'!O153="x","x",$N$2-'Indicator Date hidden'!O153)</f>
        <v>0</v>
      </c>
      <c r="O152" s="205">
        <f>IF('Indicator Date hidden'!P153="x","x",$O$2-'Indicator Date hidden'!P153)</f>
        <v>0</v>
      </c>
      <c r="P152" s="205">
        <f>IF('Indicator Date hidden'!Q153="x","x",$P$2-'Indicator Date hidden'!Q153)</f>
        <v>0</v>
      </c>
      <c r="Q152" s="205" t="str">
        <f>IF('Indicator Date hidden'!R153="x","x",$Q$2-'Indicator Date hidden'!R153)</f>
        <v>x</v>
      </c>
      <c r="R152" s="205">
        <f>IF('Indicator Date hidden'!S153="x","x",$R$2-'Indicator Date hidden'!S153)</f>
        <v>0</v>
      </c>
      <c r="S152" s="205">
        <f>IF('Indicator Date hidden'!T153="x","x",$S$2-'Indicator Date hidden'!T153)</f>
        <v>0</v>
      </c>
      <c r="T152" s="205">
        <f>IF('Indicator Date hidden'!U153="x","x",$T$2-'Indicator Date hidden'!U153)</f>
        <v>0</v>
      </c>
      <c r="U152" s="205">
        <f>IF('Indicator Date hidden'!V153="x","x",$U$2-'Indicator Date hidden'!V153)</f>
        <v>0</v>
      </c>
      <c r="V152" s="205">
        <f>IF('Indicator Date hidden'!W153="x","x",$V$2-'Indicator Date hidden'!W153)</f>
        <v>0</v>
      </c>
      <c r="W152" s="205">
        <f>IF('Indicator Date hidden'!X153="x","x",$W$2-'Indicator Date hidden'!X153)</f>
        <v>2</v>
      </c>
      <c r="X152" s="205">
        <f>IF('Indicator Date hidden'!Y153="x","x",$X$2-'Indicator Date hidden'!Y153)</f>
        <v>2</v>
      </c>
      <c r="Y152" s="205">
        <f>IF('Indicator Date hidden'!Z153="x","x",$Y$2-'Indicator Date hidden'!Z153)</f>
        <v>0</v>
      </c>
      <c r="Z152" s="205">
        <f>IF('Indicator Date hidden'!AA153="x","x",$Z$2-'Indicator Date hidden'!AA153)</f>
        <v>0</v>
      </c>
      <c r="AA152" s="205" t="str">
        <f>IF('Indicator Date hidden'!AB153="x","x",$AA$2-'Indicator Date hidden'!AB153)</f>
        <v>x</v>
      </c>
      <c r="AB152" s="205">
        <f>IF('Indicator Date hidden'!AC153="x","x",$AB$2-'Indicator Date hidden'!AC153)</f>
        <v>0</v>
      </c>
      <c r="AC152" s="205">
        <f>IF('Indicator Date hidden'!AD153="x","x",$AC$2-'Indicator Date hidden'!AD153)</f>
        <v>0</v>
      </c>
      <c r="AD152" s="205" t="str">
        <f>IF('Indicator Date hidden'!AE153="x","x",$AD$2-'Indicator Date hidden'!AE153)</f>
        <v>x</v>
      </c>
      <c r="AE152" s="205" t="str">
        <f>IF('Indicator Date hidden'!AF153="x","x",$AE$2-'Indicator Date hidden'!AF153)</f>
        <v>x</v>
      </c>
      <c r="AF152" s="205">
        <f>IF('Indicator Date hidden'!AG153="x","x",$AF$2-'Indicator Date hidden'!AG153)</f>
        <v>7</v>
      </c>
      <c r="AG152" s="205">
        <f>IF('Indicator Date hidden'!AH153="x","x",$AG$2-'Indicator Date hidden'!AH153)</f>
        <v>0</v>
      </c>
      <c r="AH152" s="205">
        <f>IF('Indicator Date hidden'!AI153="x","x",$AH$2-'Indicator Date hidden'!AI153)</f>
        <v>0</v>
      </c>
      <c r="AI152" s="205">
        <f>IF('Indicator Date hidden'!AJ153="x","x",$AI$2-'Indicator Date hidden'!AJ153)</f>
        <v>0</v>
      </c>
      <c r="AJ152" s="205" t="str">
        <f>IF('Indicator Date hidden'!AK153="x","x",$AJ$2-'Indicator Date hidden'!AK153)</f>
        <v>x</v>
      </c>
      <c r="AK152" s="205" t="str">
        <f>IF('Indicator Date hidden'!AL153="x","x",$AK$2-'Indicator Date hidden'!AL153)</f>
        <v>x</v>
      </c>
      <c r="AL152" s="205">
        <f>IF('Indicator Date hidden'!AM153="x","x",$AL$2-'Indicator Date hidden'!AM153)</f>
        <v>0</v>
      </c>
      <c r="AM152" s="205">
        <f>IF('Indicator Date hidden'!AN153="x","x",$AM$2-'Indicator Date hidden'!AN153)</f>
        <v>0</v>
      </c>
      <c r="AN152" s="205">
        <f>IF('Indicator Date hidden'!AO153="x","x",$AN$2-'Indicator Date hidden'!AO153)</f>
        <v>0</v>
      </c>
      <c r="AO152" s="205">
        <f>IF('Indicator Date hidden'!AP153="x","x",$AO$2-'Indicator Date hidden'!AP153)</f>
        <v>1</v>
      </c>
      <c r="AP152" s="205">
        <f>IF('Indicator Date hidden'!AQ153="x","x",$AP$2-'Indicator Date hidden'!AQ153)</f>
        <v>1</v>
      </c>
      <c r="AQ152" s="205">
        <f>IF('Indicator Date hidden'!AR153="x","x",$AQ$2-'Indicator Date hidden'!AR153)</f>
        <v>0</v>
      </c>
      <c r="AR152" s="205">
        <f>IF('Indicator Date hidden'!AS153="x","x",$AR$2-'Indicator Date hidden'!AS153)</f>
        <v>0</v>
      </c>
      <c r="AS152" s="205">
        <f>IF('Indicator Date hidden'!AT153="x","x",$AS$2-'Indicator Date hidden'!AT153)</f>
        <v>0</v>
      </c>
      <c r="AT152" s="205">
        <f>IF('Indicator Date hidden'!AU153="x","x",$AT$2-'Indicator Date hidden'!AU153)</f>
        <v>0</v>
      </c>
      <c r="AU152" s="205">
        <f>IF('Indicator Date hidden'!AV153="x","x",$AU$2-'Indicator Date hidden'!AV153)</f>
        <v>4</v>
      </c>
      <c r="AV152" s="205">
        <f>IF('Indicator Date hidden'!AW153="x","x",$AV$2-'Indicator Date hidden'!AW153)</f>
        <v>0</v>
      </c>
      <c r="AW152" s="205">
        <f>IF('Indicator Date hidden'!AX153="x","x",$AW$2-'Indicator Date hidden'!AX153)</f>
        <v>0</v>
      </c>
      <c r="AX152" s="205">
        <f>IF('Indicator Date hidden'!AY153="x","x",$AX$2-'Indicator Date hidden'!AY153)</f>
        <v>0</v>
      </c>
      <c r="AY152" s="205">
        <f>IF('Indicator Date hidden'!AZ153="x","x",$AY$2-'Indicator Date hidden'!AZ153)</f>
        <v>0</v>
      </c>
      <c r="AZ152" s="205">
        <f>IF('Indicator Date hidden'!BA153="x","x",$AZ$2-'Indicator Date hidden'!BA153)</f>
        <v>0</v>
      </c>
      <c r="BA152">
        <f t="shared" si="20"/>
        <v>17</v>
      </c>
      <c r="BB152" s="21">
        <f t="shared" si="21"/>
        <v>0.37777777777777777</v>
      </c>
      <c r="BC152">
        <f t="shared" si="22"/>
        <v>6</v>
      </c>
      <c r="BD152" s="21">
        <f t="shared" si="23"/>
        <v>1.2344839477627689</v>
      </c>
      <c r="BE152" s="274">
        <f t="shared" si="24"/>
        <v>0</v>
      </c>
    </row>
    <row r="153" spans="1:57" x14ac:dyDescent="0.25">
      <c r="A153" t="s">
        <v>7196</v>
      </c>
      <c r="B153" s="205">
        <f>IF('Indicator Date hidden'!C154="x","x",$B$2-'Indicator Date hidden'!C154)</f>
        <v>0</v>
      </c>
      <c r="C153" s="205">
        <f>IF('Indicator Date hidden'!D154="x","x",$C$2-'Indicator Date hidden'!D154)</f>
        <v>0</v>
      </c>
      <c r="D153" s="205">
        <f>IF('Indicator Date hidden'!E154="x","x",$D$2-'Indicator Date hidden'!E154)</f>
        <v>0</v>
      </c>
      <c r="E153" s="205">
        <f>IF('Indicator Date hidden'!F154="x","x",$E$2-'Indicator Date hidden'!F154)</f>
        <v>0</v>
      </c>
      <c r="F153" s="205">
        <f>IF('Indicator Date hidden'!G154="x","x",$F$2-'Indicator Date hidden'!G154)</f>
        <v>0</v>
      </c>
      <c r="G153" s="205">
        <f>IF('Indicator Date hidden'!H154="x","x",$G$2-'Indicator Date hidden'!H154)</f>
        <v>0</v>
      </c>
      <c r="H153" s="205">
        <f>IF('Indicator Date hidden'!I154="x","x",$H$2-'Indicator Date hidden'!I154)</f>
        <v>0</v>
      </c>
      <c r="I153" s="205">
        <f>IF('Indicator Date hidden'!J154="x","x",$I$2-'Indicator Date hidden'!J154)</f>
        <v>0</v>
      </c>
      <c r="J153" s="205">
        <f>IF('Indicator Date hidden'!K154="x","x",$J$2-'Indicator Date hidden'!K154)</f>
        <v>0</v>
      </c>
      <c r="K153" s="205">
        <f>IF('Indicator Date hidden'!L154="x","x",$K$2-'Indicator Date hidden'!L154)</f>
        <v>0</v>
      </c>
      <c r="L153" s="205">
        <f>IF('Indicator Date hidden'!M154="x","x",$L$2-'Indicator Date hidden'!M154)</f>
        <v>0</v>
      </c>
      <c r="M153" s="205">
        <f>IF('Indicator Date hidden'!N154="x","x",$M$2-'Indicator Date hidden'!N154)</f>
        <v>0</v>
      </c>
      <c r="N153" s="205">
        <f>IF('Indicator Date hidden'!O154="x","x",$N$2-'Indicator Date hidden'!O154)</f>
        <v>0</v>
      </c>
      <c r="O153" s="205">
        <f>IF('Indicator Date hidden'!P154="x","x",$O$2-'Indicator Date hidden'!P154)</f>
        <v>0</v>
      </c>
      <c r="P153" s="205">
        <f>IF('Indicator Date hidden'!Q154="x","x",$P$2-'Indicator Date hidden'!Q154)</f>
        <v>0</v>
      </c>
      <c r="Q153" s="205">
        <f>IF('Indicator Date hidden'!R154="x","x",$Q$2-'Indicator Date hidden'!R154)</f>
        <v>1</v>
      </c>
      <c r="R153" s="205">
        <f>IF('Indicator Date hidden'!S154="x","x",$R$2-'Indicator Date hidden'!S154)</f>
        <v>0</v>
      </c>
      <c r="S153" s="205">
        <f>IF('Indicator Date hidden'!T154="x","x",$S$2-'Indicator Date hidden'!T154)</f>
        <v>0</v>
      </c>
      <c r="T153" s="205">
        <f>IF('Indicator Date hidden'!U154="x","x",$T$2-'Indicator Date hidden'!U154)</f>
        <v>0</v>
      </c>
      <c r="U153" s="205">
        <f>IF('Indicator Date hidden'!V154="x","x",$U$2-'Indicator Date hidden'!V154)</f>
        <v>0</v>
      </c>
      <c r="V153" s="205">
        <f>IF('Indicator Date hidden'!W154="x","x",$V$2-'Indicator Date hidden'!W154)</f>
        <v>0</v>
      </c>
      <c r="W153" s="205">
        <f>IF('Indicator Date hidden'!X154="x","x",$W$2-'Indicator Date hidden'!X154)</f>
        <v>1</v>
      </c>
      <c r="X153" s="205">
        <f>IF('Indicator Date hidden'!Y154="x","x",$X$2-'Indicator Date hidden'!Y154)</f>
        <v>4</v>
      </c>
      <c r="Y153" s="205">
        <f>IF('Indicator Date hidden'!Z154="x","x",$Y$2-'Indicator Date hidden'!Z154)</f>
        <v>0</v>
      </c>
      <c r="Z153" s="205">
        <f>IF('Indicator Date hidden'!AA154="x","x",$Z$2-'Indicator Date hidden'!AA154)</f>
        <v>0</v>
      </c>
      <c r="AA153" s="205">
        <f>IF('Indicator Date hidden'!AB154="x","x",$AA$2-'Indicator Date hidden'!AB154)</f>
        <v>0</v>
      </c>
      <c r="AB153" s="205">
        <f>IF('Indicator Date hidden'!AC154="x","x",$AB$2-'Indicator Date hidden'!AC154)</f>
        <v>0</v>
      </c>
      <c r="AC153" s="205">
        <f>IF('Indicator Date hidden'!AD154="x","x",$AC$2-'Indicator Date hidden'!AD154)</f>
        <v>0</v>
      </c>
      <c r="AD153" s="205">
        <f>IF('Indicator Date hidden'!AE154="x","x",$AD$2-'Indicator Date hidden'!AE154)</f>
        <v>0</v>
      </c>
      <c r="AE153" s="205">
        <f>IF('Indicator Date hidden'!AF154="x","x",$AE$2-'Indicator Date hidden'!AF154)</f>
        <v>0</v>
      </c>
      <c r="AF153" s="205">
        <f>IF('Indicator Date hidden'!AG154="x","x",$AF$2-'Indicator Date hidden'!AG154)</f>
        <v>2</v>
      </c>
      <c r="AG153" s="205">
        <f>IF('Indicator Date hidden'!AH154="x","x",$AG$2-'Indicator Date hidden'!AH154)</f>
        <v>0</v>
      </c>
      <c r="AH153" s="205">
        <f>IF('Indicator Date hidden'!AI154="x","x",$AH$2-'Indicator Date hidden'!AI154)</f>
        <v>0</v>
      </c>
      <c r="AI153" s="205">
        <f>IF('Indicator Date hidden'!AJ154="x","x",$AI$2-'Indicator Date hidden'!AJ154)</f>
        <v>0</v>
      </c>
      <c r="AJ153" s="205" t="str">
        <f>IF('Indicator Date hidden'!AK154="x","x",$AJ$2-'Indicator Date hidden'!AK154)</f>
        <v>x</v>
      </c>
      <c r="AK153" s="205">
        <f>IF('Indicator Date hidden'!AL154="x","x",$AK$2-'Indicator Date hidden'!AL154)</f>
        <v>1</v>
      </c>
      <c r="AL153" s="205">
        <f>IF('Indicator Date hidden'!AM154="x","x",$AL$2-'Indicator Date hidden'!AM154)</f>
        <v>0</v>
      </c>
      <c r="AM153" s="205">
        <f>IF('Indicator Date hidden'!AN154="x","x",$AM$2-'Indicator Date hidden'!AN154)</f>
        <v>0</v>
      </c>
      <c r="AN153" s="205">
        <f>IF('Indicator Date hidden'!AO154="x","x",$AN$2-'Indicator Date hidden'!AO154)</f>
        <v>0</v>
      </c>
      <c r="AO153" s="205">
        <f>IF('Indicator Date hidden'!AP154="x","x",$AO$2-'Indicator Date hidden'!AP154)</f>
        <v>0</v>
      </c>
      <c r="AP153" s="205">
        <f>IF('Indicator Date hidden'!AQ154="x","x",$AP$2-'Indicator Date hidden'!AQ154)</f>
        <v>0</v>
      </c>
      <c r="AQ153" s="205">
        <f>IF('Indicator Date hidden'!AR154="x","x",$AQ$2-'Indicator Date hidden'!AR154)</f>
        <v>6</v>
      </c>
      <c r="AR153" s="205">
        <f>IF('Indicator Date hidden'!AS154="x","x",$AR$2-'Indicator Date hidden'!AS154)</f>
        <v>0</v>
      </c>
      <c r="AS153" s="205">
        <f>IF('Indicator Date hidden'!AT154="x","x",$AS$2-'Indicator Date hidden'!AT154)</f>
        <v>0</v>
      </c>
      <c r="AT153" s="205">
        <f>IF('Indicator Date hidden'!AU154="x","x",$AT$2-'Indicator Date hidden'!AU154)</f>
        <v>0</v>
      </c>
      <c r="AU153" s="205">
        <f>IF('Indicator Date hidden'!AV154="x","x",$AU$2-'Indicator Date hidden'!AV154)</f>
        <v>1</v>
      </c>
      <c r="AV153" s="205">
        <f>IF('Indicator Date hidden'!AW154="x","x",$AV$2-'Indicator Date hidden'!AW154)</f>
        <v>0</v>
      </c>
      <c r="AW153" s="205">
        <f>IF('Indicator Date hidden'!AX154="x","x",$AW$2-'Indicator Date hidden'!AX154)</f>
        <v>0</v>
      </c>
      <c r="AX153" s="205">
        <f>IF('Indicator Date hidden'!AY154="x","x",$AX$2-'Indicator Date hidden'!AY154)</f>
        <v>0</v>
      </c>
      <c r="AY153" s="205">
        <f>IF('Indicator Date hidden'!AZ154="x","x",$AY$2-'Indicator Date hidden'!AZ154)</f>
        <v>0</v>
      </c>
      <c r="AZ153" s="205">
        <f>IF('Indicator Date hidden'!BA154="x","x",$AZ$2-'Indicator Date hidden'!BA154)</f>
        <v>0</v>
      </c>
      <c r="BA153">
        <f t="shared" si="20"/>
        <v>16</v>
      </c>
      <c r="BB153" s="21">
        <f t="shared" si="21"/>
        <v>0.32</v>
      </c>
      <c r="BC153">
        <f t="shared" si="22"/>
        <v>7</v>
      </c>
      <c r="BD153" s="21">
        <f t="shared" si="23"/>
        <v>1.0476640682967036</v>
      </c>
      <c r="BE153" s="274">
        <f t="shared" si="24"/>
        <v>0</v>
      </c>
    </row>
    <row r="154" spans="1:57" x14ac:dyDescent="0.25">
      <c r="A154" t="s">
        <v>7192</v>
      </c>
      <c r="B154" s="205">
        <f>IF('Indicator Date hidden'!C155="x","x",$B$2-'Indicator Date hidden'!C155)</f>
        <v>0</v>
      </c>
      <c r="C154" s="205">
        <f>IF('Indicator Date hidden'!D155="x","x",$C$2-'Indicator Date hidden'!D155)</f>
        <v>0</v>
      </c>
      <c r="D154" s="205">
        <f>IF('Indicator Date hidden'!E155="x","x",$D$2-'Indicator Date hidden'!E155)</f>
        <v>0</v>
      </c>
      <c r="E154" s="205">
        <f>IF('Indicator Date hidden'!F155="x","x",$E$2-'Indicator Date hidden'!F155)</f>
        <v>0</v>
      </c>
      <c r="F154" s="205">
        <f>IF('Indicator Date hidden'!G155="x","x",$F$2-'Indicator Date hidden'!G155)</f>
        <v>0</v>
      </c>
      <c r="G154" s="205">
        <f>IF('Indicator Date hidden'!H155="x","x",$G$2-'Indicator Date hidden'!H155)</f>
        <v>0</v>
      </c>
      <c r="H154" s="205">
        <f>IF('Indicator Date hidden'!I155="x","x",$H$2-'Indicator Date hidden'!I155)</f>
        <v>0</v>
      </c>
      <c r="I154" s="205">
        <f>IF('Indicator Date hidden'!J155="x","x",$I$2-'Indicator Date hidden'!J155)</f>
        <v>0</v>
      </c>
      <c r="J154" s="205">
        <f>IF('Indicator Date hidden'!K155="x","x",$J$2-'Indicator Date hidden'!K155)</f>
        <v>0</v>
      </c>
      <c r="K154" s="205">
        <f>IF('Indicator Date hidden'!L155="x","x",$K$2-'Indicator Date hidden'!L155)</f>
        <v>0</v>
      </c>
      <c r="L154" s="205">
        <f>IF('Indicator Date hidden'!M155="x","x",$L$2-'Indicator Date hidden'!M155)</f>
        <v>0</v>
      </c>
      <c r="M154" s="205">
        <f>IF('Indicator Date hidden'!N155="x","x",$M$2-'Indicator Date hidden'!N155)</f>
        <v>0</v>
      </c>
      <c r="N154" s="205">
        <f>IF('Indicator Date hidden'!O155="x","x",$N$2-'Indicator Date hidden'!O155)</f>
        <v>0</v>
      </c>
      <c r="O154" s="205">
        <f>IF('Indicator Date hidden'!P155="x","x",$O$2-'Indicator Date hidden'!P155)</f>
        <v>0</v>
      </c>
      <c r="P154" s="205">
        <f>IF('Indicator Date hidden'!Q155="x","x",$P$2-'Indicator Date hidden'!Q155)</f>
        <v>0</v>
      </c>
      <c r="Q154" s="205" t="str">
        <f>IF('Indicator Date hidden'!R155="x","x",$Q$2-'Indicator Date hidden'!R155)</f>
        <v>x</v>
      </c>
      <c r="R154" s="205">
        <f>IF('Indicator Date hidden'!S155="x","x",$R$2-'Indicator Date hidden'!S155)</f>
        <v>0</v>
      </c>
      <c r="S154" s="205">
        <f>IF('Indicator Date hidden'!T155="x","x",$S$2-'Indicator Date hidden'!T155)</f>
        <v>0</v>
      </c>
      <c r="T154" s="205">
        <f>IF('Indicator Date hidden'!U155="x","x",$T$2-'Indicator Date hidden'!U155)</f>
        <v>0</v>
      </c>
      <c r="U154" s="205" t="str">
        <f>IF('Indicator Date hidden'!V155="x","x",$U$2-'Indicator Date hidden'!V155)</f>
        <v>x</v>
      </c>
      <c r="V154" s="205">
        <f>IF('Indicator Date hidden'!W155="x","x",$V$2-'Indicator Date hidden'!W155)</f>
        <v>0</v>
      </c>
      <c r="W154" s="205" t="str">
        <f>IF('Indicator Date hidden'!X155="x","x",$W$2-'Indicator Date hidden'!X155)</f>
        <v>x</v>
      </c>
      <c r="X154" s="205">
        <f>IF('Indicator Date hidden'!Y155="x","x",$X$2-'Indicator Date hidden'!Y155)</f>
        <v>1</v>
      </c>
      <c r="Y154" s="205">
        <f>IF('Indicator Date hidden'!Z155="x","x",$Y$2-'Indicator Date hidden'!Z155)</f>
        <v>0</v>
      </c>
      <c r="Z154" s="205">
        <f>IF('Indicator Date hidden'!AA155="x","x",$Z$2-'Indicator Date hidden'!AA155)</f>
        <v>0</v>
      </c>
      <c r="AA154" s="205" t="str">
        <f>IF('Indicator Date hidden'!AB155="x","x",$AA$2-'Indicator Date hidden'!AB155)</f>
        <v>x</v>
      </c>
      <c r="AB154" s="205">
        <f>IF('Indicator Date hidden'!AC155="x","x",$AB$2-'Indicator Date hidden'!AC155)</f>
        <v>0</v>
      </c>
      <c r="AC154" s="205">
        <f>IF('Indicator Date hidden'!AD155="x","x",$AC$2-'Indicator Date hidden'!AD155)</f>
        <v>0</v>
      </c>
      <c r="AD154" s="205" t="str">
        <f>IF('Indicator Date hidden'!AE155="x","x",$AD$2-'Indicator Date hidden'!AE155)</f>
        <v>x</v>
      </c>
      <c r="AE154" s="205">
        <f>IF('Indicator Date hidden'!AF155="x","x",$AE$2-'Indicator Date hidden'!AF155)</f>
        <v>0</v>
      </c>
      <c r="AF154" s="205" t="str">
        <f>IF('Indicator Date hidden'!AG155="x","x",$AF$2-'Indicator Date hidden'!AG155)</f>
        <v>x</v>
      </c>
      <c r="AG154" s="205">
        <f>IF('Indicator Date hidden'!AH155="x","x",$AG$2-'Indicator Date hidden'!AH155)</f>
        <v>0</v>
      </c>
      <c r="AH154" s="205">
        <f>IF('Indicator Date hidden'!AI155="x","x",$AH$2-'Indicator Date hidden'!AI155)</f>
        <v>0</v>
      </c>
      <c r="AI154" s="205">
        <f>IF('Indicator Date hidden'!AJ155="x","x",$AI$2-'Indicator Date hidden'!AJ155)</f>
        <v>0</v>
      </c>
      <c r="AJ154" s="205" t="str">
        <f>IF('Indicator Date hidden'!AK155="x","x",$AJ$2-'Indicator Date hidden'!AK155)</f>
        <v>x</v>
      </c>
      <c r="AK154" s="205">
        <f>IF('Indicator Date hidden'!AL155="x","x",$AK$2-'Indicator Date hidden'!AL155)</f>
        <v>1</v>
      </c>
      <c r="AL154" s="205">
        <f>IF('Indicator Date hidden'!AM155="x","x",$AL$2-'Indicator Date hidden'!AM155)</f>
        <v>0</v>
      </c>
      <c r="AM154" s="205">
        <f>IF('Indicator Date hidden'!AN155="x","x",$AM$2-'Indicator Date hidden'!AN155)</f>
        <v>0</v>
      </c>
      <c r="AN154" s="205">
        <f>IF('Indicator Date hidden'!AO155="x","x",$AN$2-'Indicator Date hidden'!AO155)</f>
        <v>0</v>
      </c>
      <c r="AO154" s="205">
        <f>IF('Indicator Date hidden'!AP155="x","x",$AO$2-'Indicator Date hidden'!AP155)</f>
        <v>0</v>
      </c>
      <c r="AP154" s="205">
        <f>IF('Indicator Date hidden'!AQ155="x","x",$AP$2-'Indicator Date hidden'!AQ155)</f>
        <v>0</v>
      </c>
      <c r="AQ154" s="205">
        <f>IF('Indicator Date hidden'!AR155="x","x",$AQ$2-'Indicator Date hidden'!AR155)</f>
        <v>8</v>
      </c>
      <c r="AR154" s="205">
        <f>IF('Indicator Date hidden'!AS155="x","x",$AR$2-'Indicator Date hidden'!AS155)</f>
        <v>0</v>
      </c>
      <c r="AS154" s="205">
        <f>IF('Indicator Date hidden'!AT155="x","x",$AS$2-'Indicator Date hidden'!AT155)</f>
        <v>0</v>
      </c>
      <c r="AT154" s="205">
        <f>IF('Indicator Date hidden'!AU155="x","x",$AT$2-'Indicator Date hidden'!AU155)</f>
        <v>0</v>
      </c>
      <c r="AU154" s="205">
        <f>IF('Indicator Date hidden'!AV155="x","x",$AU$2-'Indicator Date hidden'!AV155)</f>
        <v>1</v>
      </c>
      <c r="AV154" s="205">
        <f>IF('Indicator Date hidden'!AW155="x","x",$AV$2-'Indicator Date hidden'!AW155)</f>
        <v>0</v>
      </c>
      <c r="AW154" s="205">
        <f>IF('Indicator Date hidden'!AX155="x","x",$AW$2-'Indicator Date hidden'!AX155)</f>
        <v>0</v>
      </c>
      <c r="AX154" s="205">
        <f>IF('Indicator Date hidden'!AY155="x","x",$AX$2-'Indicator Date hidden'!AY155)</f>
        <v>0</v>
      </c>
      <c r="AY154" s="205">
        <f>IF('Indicator Date hidden'!AZ155="x","x",$AY$2-'Indicator Date hidden'!AZ155)</f>
        <v>0</v>
      </c>
      <c r="AZ154" s="205">
        <f>IF('Indicator Date hidden'!BA155="x","x",$AZ$2-'Indicator Date hidden'!BA155)</f>
        <v>0</v>
      </c>
      <c r="BA154">
        <f t="shared" si="20"/>
        <v>11</v>
      </c>
      <c r="BB154" s="21">
        <f t="shared" si="21"/>
        <v>0.25</v>
      </c>
      <c r="BC154">
        <f t="shared" si="22"/>
        <v>4</v>
      </c>
      <c r="BD154" s="21">
        <f t="shared" si="23"/>
        <v>1.2083986398234949</v>
      </c>
      <c r="BE154" s="274">
        <f t="shared" si="24"/>
        <v>0</v>
      </c>
    </row>
    <row r="155" spans="1:57" x14ac:dyDescent="0.25">
      <c r="A155" t="s">
        <v>7207</v>
      </c>
      <c r="B155" s="205">
        <f>IF('Indicator Date hidden'!C156="x","x",$B$2-'Indicator Date hidden'!C156)</f>
        <v>0</v>
      </c>
      <c r="C155" s="205">
        <f>IF('Indicator Date hidden'!D156="x","x",$C$2-'Indicator Date hidden'!D156)</f>
        <v>0</v>
      </c>
      <c r="D155" s="205">
        <f>IF('Indicator Date hidden'!E156="x","x",$D$2-'Indicator Date hidden'!E156)</f>
        <v>0</v>
      </c>
      <c r="E155" s="205">
        <f>IF('Indicator Date hidden'!F156="x","x",$E$2-'Indicator Date hidden'!F156)</f>
        <v>0</v>
      </c>
      <c r="F155" s="205">
        <f>IF('Indicator Date hidden'!G156="x","x",$F$2-'Indicator Date hidden'!G156)</f>
        <v>0</v>
      </c>
      <c r="G155" s="205">
        <f>IF('Indicator Date hidden'!H156="x","x",$G$2-'Indicator Date hidden'!H156)</f>
        <v>0</v>
      </c>
      <c r="H155" s="205">
        <f>IF('Indicator Date hidden'!I156="x","x",$H$2-'Indicator Date hidden'!I156)</f>
        <v>0</v>
      </c>
      <c r="I155" s="205">
        <f>IF('Indicator Date hidden'!J156="x","x",$I$2-'Indicator Date hidden'!J156)</f>
        <v>0</v>
      </c>
      <c r="J155" s="205">
        <f>IF('Indicator Date hidden'!K156="x","x",$J$2-'Indicator Date hidden'!K156)</f>
        <v>0</v>
      </c>
      <c r="K155" s="205">
        <f>IF('Indicator Date hidden'!L156="x","x",$K$2-'Indicator Date hidden'!L156)</f>
        <v>0</v>
      </c>
      <c r="L155" s="205">
        <f>IF('Indicator Date hidden'!M156="x","x",$L$2-'Indicator Date hidden'!M156)</f>
        <v>0</v>
      </c>
      <c r="M155" s="205">
        <f>IF('Indicator Date hidden'!N156="x","x",$M$2-'Indicator Date hidden'!N156)</f>
        <v>0</v>
      </c>
      <c r="N155" s="205">
        <f>IF('Indicator Date hidden'!O156="x","x",$N$2-'Indicator Date hidden'!O156)</f>
        <v>0</v>
      </c>
      <c r="O155" s="205">
        <f>IF('Indicator Date hidden'!P156="x","x",$O$2-'Indicator Date hidden'!P156)</f>
        <v>0</v>
      </c>
      <c r="P155" s="205">
        <f>IF('Indicator Date hidden'!Q156="x","x",$P$2-'Indicator Date hidden'!Q156)</f>
        <v>0</v>
      </c>
      <c r="Q155" s="205" t="str">
        <f>IF('Indicator Date hidden'!R156="x","x",$Q$2-'Indicator Date hidden'!R156)</f>
        <v>x</v>
      </c>
      <c r="R155" s="205">
        <f>IF('Indicator Date hidden'!S156="x","x",$R$2-'Indicator Date hidden'!S156)</f>
        <v>0</v>
      </c>
      <c r="S155" s="205">
        <f>IF('Indicator Date hidden'!T156="x","x",$S$2-'Indicator Date hidden'!T156)</f>
        <v>0</v>
      </c>
      <c r="T155" s="205">
        <f>IF('Indicator Date hidden'!U156="x","x",$T$2-'Indicator Date hidden'!U156)</f>
        <v>0</v>
      </c>
      <c r="U155" s="205" t="str">
        <f>IF('Indicator Date hidden'!V156="x","x",$U$2-'Indicator Date hidden'!V156)</f>
        <v>x</v>
      </c>
      <c r="V155" s="205">
        <f>IF('Indicator Date hidden'!W156="x","x",$V$2-'Indicator Date hidden'!W156)</f>
        <v>0</v>
      </c>
      <c r="W155" s="205" t="str">
        <f>IF('Indicator Date hidden'!X156="x","x",$W$2-'Indicator Date hidden'!X156)</f>
        <v>x</v>
      </c>
      <c r="X155" s="205">
        <f>IF('Indicator Date hidden'!Y156="x","x",$X$2-'Indicator Date hidden'!Y156)</f>
        <v>2</v>
      </c>
      <c r="Y155" s="205">
        <f>IF('Indicator Date hidden'!Z156="x","x",$Y$2-'Indicator Date hidden'!Z156)</f>
        <v>0</v>
      </c>
      <c r="Z155" s="205">
        <f>IF('Indicator Date hidden'!AA156="x","x",$Z$2-'Indicator Date hidden'!AA156)</f>
        <v>0</v>
      </c>
      <c r="AA155" s="205">
        <f>IF('Indicator Date hidden'!AB156="x","x",$AA$2-'Indicator Date hidden'!AB156)</f>
        <v>0</v>
      </c>
      <c r="AB155" s="205">
        <f>IF('Indicator Date hidden'!AC156="x","x",$AB$2-'Indicator Date hidden'!AC156)</f>
        <v>0</v>
      </c>
      <c r="AC155" s="205">
        <f>IF('Indicator Date hidden'!AD156="x","x",$AC$2-'Indicator Date hidden'!AD156)</f>
        <v>0</v>
      </c>
      <c r="AD155" s="205" t="str">
        <f>IF('Indicator Date hidden'!AE156="x","x",$AD$2-'Indicator Date hidden'!AE156)</f>
        <v>x</v>
      </c>
      <c r="AE155" s="205">
        <f>IF('Indicator Date hidden'!AF156="x","x",$AE$2-'Indicator Date hidden'!AF156)</f>
        <v>0</v>
      </c>
      <c r="AF155" s="205">
        <f>IF('Indicator Date hidden'!AG156="x","x",$AF$2-'Indicator Date hidden'!AG156)</f>
        <v>1</v>
      </c>
      <c r="AG155" s="205">
        <f>IF('Indicator Date hidden'!AH156="x","x",$AG$2-'Indicator Date hidden'!AH156)</f>
        <v>0</v>
      </c>
      <c r="AH155" s="205">
        <f>IF('Indicator Date hidden'!AI156="x","x",$AH$2-'Indicator Date hidden'!AI156)</f>
        <v>0</v>
      </c>
      <c r="AI155" s="205">
        <f>IF('Indicator Date hidden'!AJ156="x","x",$AI$2-'Indicator Date hidden'!AJ156)</f>
        <v>0</v>
      </c>
      <c r="AJ155" s="205" t="str">
        <f>IF('Indicator Date hidden'!AK156="x","x",$AJ$2-'Indicator Date hidden'!AK156)</f>
        <v>x</v>
      </c>
      <c r="AK155" s="205">
        <f>IF('Indicator Date hidden'!AL156="x","x",$AK$2-'Indicator Date hidden'!AL156)</f>
        <v>1</v>
      </c>
      <c r="AL155" s="205">
        <f>IF('Indicator Date hidden'!AM156="x","x",$AL$2-'Indicator Date hidden'!AM156)</f>
        <v>0</v>
      </c>
      <c r="AM155" s="205">
        <f>IF('Indicator Date hidden'!AN156="x","x",$AM$2-'Indicator Date hidden'!AN156)</f>
        <v>0</v>
      </c>
      <c r="AN155" s="205">
        <f>IF('Indicator Date hidden'!AO156="x","x",$AN$2-'Indicator Date hidden'!AO156)</f>
        <v>0</v>
      </c>
      <c r="AO155" s="205">
        <f>IF('Indicator Date hidden'!AP156="x","x",$AO$2-'Indicator Date hidden'!AP156)</f>
        <v>0</v>
      </c>
      <c r="AP155" s="205">
        <f>IF('Indicator Date hidden'!AQ156="x","x",$AP$2-'Indicator Date hidden'!AQ156)</f>
        <v>0</v>
      </c>
      <c r="AQ155" s="205">
        <f>IF('Indicator Date hidden'!AR156="x","x",$AQ$2-'Indicator Date hidden'!AR156)</f>
        <v>0</v>
      </c>
      <c r="AR155" s="205">
        <f>IF('Indicator Date hidden'!AS156="x","x",$AR$2-'Indicator Date hidden'!AS156)</f>
        <v>0</v>
      </c>
      <c r="AS155" s="205">
        <f>IF('Indicator Date hidden'!AT156="x","x",$AS$2-'Indicator Date hidden'!AT156)</f>
        <v>0</v>
      </c>
      <c r="AT155" s="205">
        <f>IF('Indicator Date hidden'!AU156="x","x",$AT$2-'Indicator Date hidden'!AU156)</f>
        <v>0</v>
      </c>
      <c r="AU155" s="205" t="str">
        <f>IF('Indicator Date hidden'!AV156="x","x",$AU$2-'Indicator Date hidden'!AV156)</f>
        <v>x</v>
      </c>
      <c r="AV155" s="205">
        <f>IF('Indicator Date hidden'!AW156="x","x",$AV$2-'Indicator Date hidden'!AW156)</f>
        <v>0</v>
      </c>
      <c r="AW155" s="205">
        <f>IF('Indicator Date hidden'!AX156="x","x",$AW$2-'Indicator Date hidden'!AX156)</f>
        <v>0</v>
      </c>
      <c r="AX155" s="205">
        <f>IF('Indicator Date hidden'!AY156="x","x",$AX$2-'Indicator Date hidden'!AY156)</f>
        <v>0</v>
      </c>
      <c r="AY155" s="205">
        <f>IF('Indicator Date hidden'!AZ156="x","x",$AY$2-'Indicator Date hidden'!AZ156)</f>
        <v>0</v>
      </c>
      <c r="AZ155" s="205">
        <f>IF('Indicator Date hidden'!BA156="x","x",$AZ$2-'Indicator Date hidden'!BA156)</f>
        <v>0</v>
      </c>
      <c r="BA155">
        <f t="shared" si="20"/>
        <v>4</v>
      </c>
      <c r="BB155" s="21">
        <f t="shared" si="21"/>
        <v>8.8888888888888892E-2</v>
      </c>
      <c r="BC155">
        <f t="shared" si="22"/>
        <v>3</v>
      </c>
      <c r="BD155" s="21">
        <f t="shared" si="23"/>
        <v>0.35416394334464951</v>
      </c>
      <c r="BE155" s="274">
        <f t="shared" si="24"/>
        <v>0</v>
      </c>
    </row>
    <row r="156" spans="1:57" x14ac:dyDescent="0.25">
      <c r="A156" t="s">
        <v>7209</v>
      </c>
      <c r="B156" s="205">
        <f>IF('Indicator Date hidden'!C157="x","x",$B$2-'Indicator Date hidden'!C157)</f>
        <v>0</v>
      </c>
      <c r="C156" s="205">
        <f>IF('Indicator Date hidden'!D157="x","x",$C$2-'Indicator Date hidden'!D157)</f>
        <v>0</v>
      </c>
      <c r="D156" s="205">
        <f>IF('Indicator Date hidden'!E157="x","x",$D$2-'Indicator Date hidden'!E157)</f>
        <v>0</v>
      </c>
      <c r="E156" s="205">
        <f>IF('Indicator Date hidden'!F157="x","x",$E$2-'Indicator Date hidden'!F157)</f>
        <v>0</v>
      </c>
      <c r="F156" s="205">
        <f>IF('Indicator Date hidden'!G157="x","x",$F$2-'Indicator Date hidden'!G157)</f>
        <v>0</v>
      </c>
      <c r="G156" s="205">
        <f>IF('Indicator Date hidden'!H157="x","x",$G$2-'Indicator Date hidden'!H157)</f>
        <v>0</v>
      </c>
      <c r="H156" s="205">
        <f>IF('Indicator Date hidden'!I157="x","x",$H$2-'Indicator Date hidden'!I157)</f>
        <v>0</v>
      </c>
      <c r="I156" s="205">
        <f>IF('Indicator Date hidden'!J157="x","x",$I$2-'Indicator Date hidden'!J157)</f>
        <v>0</v>
      </c>
      <c r="J156" s="205">
        <f>IF('Indicator Date hidden'!K157="x","x",$J$2-'Indicator Date hidden'!K157)</f>
        <v>0</v>
      </c>
      <c r="K156" s="205">
        <f>IF('Indicator Date hidden'!L157="x","x",$K$2-'Indicator Date hidden'!L157)</f>
        <v>0</v>
      </c>
      <c r="L156" s="205">
        <f>IF('Indicator Date hidden'!M157="x","x",$L$2-'Indicator Date hidden'!M157)</f>
        <v>0</v>
      </c>
      <c r="M156" s="205">
        <f>IF('Indicator Date hidden'!N157="x","x",$M$2-'Indicator Date hidden'!N157)</f>
        <v>0</v>
      </c>
      <c r="N156" s="205">
        <f>IF('Indicator Date hidden'!O157="x","x",$N$2-'Indicator Date hidden'!O157)</f>
        <v>0</v>
      </c>
      <c r="O156" s="205">
        <f>IF('Indicator Date hidden'!P157="x","x",$O$2-'Indicator Date hidden'!P157)</f>
        <v>0</v>
      </c>
      <c r="P156" s="205">
        <f>IF('Indicator Date hidden'!Q157="x","x",$P$2-'Indicator Date hidden'!Q157)</f>
        <v>0</v>
      </c>
      <c r="Q156" s="205" t="str">
        <f>IF('Indicator Date hidden'!R157="x","x",$Q$2-'Indicator Date hidden'!R157)</f>
        <v>x</v>
      </c>
      <c r="R156" s="205">
        <f>IF('Indicator Date hidden'!S157="x","x",$R$2-'Indicator Date hidden'!S157)</f>
        <v>0</v>
      </c>
      <c r="S156" s="205">
        <f>IF('Indicator Date hidden'!T157="x","x",$S$2-'Indicator Date hidden'!T157)</f>
        <v>0</v>
      </c>
      <c r="T156" s="205">
        <f>IF('Indicator Date hidden'!U157="x","x",$T$2-'Indicator Date hidden'!U157)</f>
        <v>0</v>
      </c>
      <c r="U156" s="205" t="str">
        <f>IF('Indicator Date hidden'!V157="x","x",$U$2-'Indicator Date hidden'!V157)</f>
        <v>x</v>
      </c>
      <c r="V156" s="205">
        <f>IF('Indicator Date hidden'!W157="x","x",$V$2-'Indicator Date hidden'!W157)</f>
        <v>0</v>
      </c>
      <c r="W156" s="205" t="str">
        <f>IF('Indicator Date hidden'!X157="x","x",$W$2-'Indicator Date hidden'!X157)</f>
        <v>x</v>
      </c>
      <c r="X156" s="205">
        <f>IF('Indicator Date hidden'!Y157="x","x",$X$2-'Indicator Date hidden'!Y157)</f>
        <v>3</v>
      </c>
      <c r="Y156" s="205">
        <f>IF('Indicator Date hidden'!Z157="x","x",$Y$2-'Indicator Date hidden'!Z157)</f>
        <v>0</v>
      </c>
      <c r="Z156" s="205">
        <f>IF('Indicator Date hidden'!AA157="x","x",$Z$2-'Indicator Date hidden'!AA157)</f>
        <v>0</v>
      </c>
      <c r="AA156" s="205">
        <f>IF('Indicator Date hidden'!AB157="x","x",$AA$2-'Indicator Date hidden'!AB157)</f>
        <v>0</v>
      </c>
      <c r="AB156" s="205">
        <f>IF('Indicator Date hidden'!AC157="x","x",$AB$2-'Indicator Date hidden'!AC157)</f>
        <v>0</v>
      </c>
      <c r="AC156" s="205">
        <f>IF('Indicator Date hidden'!AD157="x","x",$AC$2-'Indicator Date hidden'!AD157)</f>
        <v>0</v>
      </c>
      <c r="AD156" s="205" t="str">
        <f>IF('Indicator Date hidden'!AE157="x","x",$AD$2-'Indicator Date hidden'!AE157)</f>
        <v>x</v>
      </c>
      <c r="AE156" s="205">
        <f>IF('Indicator Date hidden'!AF157="x","x",$AE$2-'Indicator Date hidden'!AF157)</f>
        <v>0</v>
      </c>
      <c r="AF156" s="205">
        <f>IF('Indicator Date hidden'!AG157="x","x",$AF$2-'Indicator Date hidden'!AG157)</f>
        <v>1</v>
      </c>
      <c r="AG156" s="205">
        <f>IF('Indicator Date hidden'!AH157="x","x",$AG$2-'Indicator Date hidden'!AH157)</f>
        <v>0</v>
      </c>
      <c r="AH156" s="205">
        <f>IF('Indicator Date hidden'!AI157="x","x",$AH$2-'Indicator Date hidden'!AI157)</f>
        <v>0</v>
      </c>
      <c r="AI156" s="205">
        <f>IF('Indicator Date hidden'!AJ157="x","x",$AI$2-'Indicator Date hidden'!AJ157)</f>
        <v>0</v>
      </c>
      <c r="AJ156" s="205" t="str">
        <f>IF('Indicator Date hidden'!AK157="x","x",$AJ$2-'Indicator Date hidden'!AK157)</f>
        <v>x</v>
      </c>
      <c r="AK156" s="205">
        <f>IF('Indicator Date hidden'!AL157="x","x",$AK$2-'Indicator Date hidden'!AL157)</f>
        <v>1</v>
      </c>
      <c r="AL156" s="205">
        <f>IF('Indicator Date hidden'!AM157="x","x",$AL$2-'Indicator Date hidden'!AM157)</f>
        <v>0</v>
      </c>
      <c r="AM156" s="205">
        <f>IF('Indicator Date hidden'!AN157="x","x",$AM$2-'Indicator Date hidden'!AN157)</f>
        <v>0</v>
      </c>
      <c r="AN156" s="205">
        <f>IF('Indicator Date hidden'!AO157="x","x",$AN$2-'Indicator Date hidden'!AO157)</f>
        <v>0</v>
      </c>
      <c r="AO156" s="205">
        <f>IF('Indicator Date hidden'!AP157="x","x",$AO$2-'Indicator Date hidden'!AP157)</f>
        <v>0</v>
      </c>
      <c r="AP156" s="205">
        <f>IF('Indicator Date hidden'!AQ157="x","x",$AP$2-'Indicator Date hidden'!AQ157)</f>
        <v>0</v>
      </c>
      <c r="AQ156" s="205">
        <f>IF('Indicator Date hidden'!AR157="x","x",$AQ$2-'Indicator Date hidden'!AR157)</f>
        <v>0</v>
      </c>
      <c r="AR156" s="205">
        <f>IF('Indicator Date hidden'!AS157="x","x",$AR$2-'Indicator Date hidden'!AS157)</f>
        <v>0</v>
      </c>
      <c r="AS156" s="205">
        <f>IF('Indicator Date hidden'!AT157="x","x",$AS$2-'Indicator Date hidden'!AT157)</f>
        <v>0</v>
      </c>
      <c r="AT156" s="205">
        <f>IF('Indicator Date hidden'!AU157="x","x",$AT$2-'Indicator Date hidden'!AU157)</f>
        <v>0</v>
      </c>
      <c r="AU156" s="205">
        <f>IF('Indicator Date hidden'!AV157="x","x",$AU$2-'Indicator Date hidden'!AV157)</f>
        <v>1</v>
      </c>
      <c r="AV156" s="205">
        <f>IF('Indicator Date hidden'!AW157="x","x",$AV$2-'Indicator Date hidden'!AW157)</f>
        <v>0</v>
      </c>
      <c r="AW156" s="205">
        <f>IF('Indicator Date hidden'!AX157="x","x",$AW$2-'Indicator Date hidden'!AX157)</f>
        <v>0</v>
      </c>
      <c r="AX156" s="205">
        <f>IF('Indicator Date hidden'!AY157="x","x",$AX$2-'Indicator Date hidden'!AY157)</f>
        <v>0</v>
      </c>
      <c r="AY156" s="205">
        <f>IF('Indicator Date hidden'!AZ157="x","x",$AY$2-'Indicator Date hidden'!AZ157)</f>
        <v>0</v>
      </c>
      <c r="AZ156" s="205">
        <f>IF('Indicator Date hidden'!BA157="x","x",$AZ$2-'Indicator Date hidden'!BA157)</f>
        <v>0</v>
      </c>
      <c r="BA156">
        <f t="shared" si="20"/>
        <v>6</v>
      </c>
      <c r="BB156" s="21">
        <f t="shared" si="21"/>
        <v>0.13043478260869565</v>
      </c>
      <c r="BC156">
        <f t="shared" si="22"/>
        <v>4</v>
      </c>
      <c r="BD156" s="21">
        <f t="shared" si="23"/>
        <v>0.49381811702611073</v>
      </c>
      <c r="BE156" s="274">
        <f t="shared" si="24"/>
        <v>0</v>
      </c>
    </row>
    <row r="157" spans="1:57" x14ac:dyDescent="0.25">
      <c r="A157" t="s">
        <v>7194</v>
      </c>
      <c r="B157" s="205">
        <f>IF('Indicator Date hidden'!C158="x","x",$B$2-'Indicator Date hidden'!C158)</f>
        <v>0</v>
      </c>
      <c r="C157" s="205">
        <f>IF('Indicator Date hidden'!D158="x","x",$C$2-'Indicator Date hidden'!D158)</f>
        <v>0</v>
      </c>
      <c r="D157" s="205">
        <f>IF('Indicator Date hidden'!E158="x","x",$D$2-'Indicator Date hidden'!E158)</f>
        <v>0</v>
      </c>
      <c r="E157" s="205">
        <f>IF('Indicator Date hidden'!F158="x","x",$E$2-'Indicator Date hidden'!F158)</f>
        <v>0</v>
      </c>
      <c r="F157" s="205">
        <f>IF('Indicator Date hidden'!G158="x","x",$F$2-'Indicator Date hidden'!G158)</f>
        <v>0</v>
      </c>
      <c r="G157" s="205">
        <f>IF('Indicator Date hidden'!H158="x","x",$G$2-'Indicator Date hidden'!H158)</f>
        <v>0</v>
      </c>
      <c r="H157" s="205">
        <f>IF('Indicator Date hidden'!I158="x","x",$H$2-'Indicator Date hidden'!I158)</f>
        <v>0</v>
      </c>
      <c r="I157" s="205">
        <f>IF('Indicator Date hidden'!J158="x","x",$I$2-'Indicator Date hidden'!J158)</f>
        <v>0</v>
      </c>
      <c r="J157" s="205">
        <f>IF('Indicator Date hidden'!K158="x","x",$J$2-'Indicator Date hidden'!K158)</f>
        <v>0</v>
      </c>
      <c r="K157" s="205">
        <f>IF('Indicator Date hidden'!L158="x","x",$K$2-'Indicator Date hidden'!L158)</f>
        <v>0</v>
      </c>
      <c r="L157" s="205">
        <f>IF('Indicator Date hidden'!M158="x","x",$L$2-'Indicator Date hidden'!M158)</f>
        <v>0</v>
      </c>
      <c r="M157" s="205">
        <f>IF('Indicator Date hidden'!N158="x","x",$M$2-'Indicator Date hidden'!N158)</f>
        <v>0</v>
      </c>
      <c r="N157" s="205">
        <f>IF('Indicator Date hidden'!O158="x","x",$N$2-'Indicator Date hidden'!O158)</f>
        <v>0</v>
      </c>
      <c r="O157" s="205">
        <f>IF('Indicator Date hidden'!P158="x","x",$O$2-'Indicator Date hidden'!P158)</f>
        <v>0</v>
      </c>
      <c r="P157" s="205">
        <f>IF('Indicator Date hidden'!Q158="x","x",$P$2-'Indicator Date hidden'!Q158)</f>
        <v>0</v>
      </c>
      <c r="Q157" s="205" t="str">
        <f>IF('Indicator Date hidden'!R158="x","x",$Q$2-'Indicator Date hidden'!R158)</f>
        <v>x</v>
      </c>
      <c r="R157" s="205">
        <f>IF('Indicator Date hidden'!S158="x","x",$R$2-'Indicator Date hidden'!S158)</f>
        <v>0</v>
      </c>
      <c r="S157" s="205">
        <f>IF('Indicator Date hidden'!T158="x","x",$S$2-'Indicator Date hidden'!T158)</f>
        <v>0</v>
      </c>
      <c r="T157" s="205">
        <f>IF('Indicator Date hidden'!U158="x","x",$T$2-'Indicator Date hidden'!U158)</f>
        <v>0</v>
      </c>
      <c r="U157" s="205">
        <f>IF('Indicator Date hidden'!V158="x","x",$U$2-'Indicator Date hidden'!V158)</f>
        <v>0</v>
      </c>
      <c r="V157" s="205">
        <f>IF('Indicator Date hidden'!W158="x","x",$V$2-'Indicator Date hidden'!W158)</f>
        <v>0</v>
      </c>
      <c r="W157" s="205">
        <f>IF('Indicator Date hidden'!X158="x","x",$W$2-'Indicator Date hidden'!X158)</f>
        <v>7</v>
      </c>
      <c r="X157" s="205">
        <f>IF('Indicator Date hidden'!Y158="x","x",$X$2-'Indicator Date hidden'!Y158)</f>
        <v>4</v>
      </c>
      <c r="Y157" s="205">
        <f>IF('Indicator Date hidden'!Z158="x","x",$Y$2-'Indicator Date hidden'!Z158)</f>
        <v>0</v>
      </c>
      <c r="Z157" s="205">
        <f>IF('Indicator Date hidden'!AA158="x","x",$Z$2-'Indicator Date hidden'!AA158)</f>
        <v>0</v>
      </c>
      <c r="AA157" s="205" t="str">
        <f>IF('Indicator Date hidden'!AB158="x","x",$AA$2-'Indicator Date hidden'!AB158)</f>
        <v>x</v>
      </c>
      <c r="AB157" s="205">
        <f>IF('Indicator Date hidden'!AC158="x","x",$AB$2-'Indicator Date hidden'!AC158)</f>
        <v>0</v>
      </c>
      <c r="AC157" s="205">
        <f>IF('Indicator Date hidden'!AD158="x","x",$AC$2-'Indicator Date hidden'!AD158)</f>
        <v>0</v>
      </c>
      <c r="AD157" s="205">
        <f>IF('Indicator Date hidden'!AE158="x","x",$AD$2-'Indicator Date hidden'!AE158)</f>
        <v>0</v>
      </c>
      <c r="AE157" s="205" t="str">
        <f>IF('Indicator Date hidden'!AF158="x","x",$AE$2-'Indicator Date hidden'!AF158)</f>
        <v>x</v>
      </c>
      <c r="AF157" s="205">
        <f>IF('Indicator Date hidden'!AG158="x","x",$AF$2-'Indicator Date hidden'!AG158)</f>
        <v>8</v>
      </c>
      <c r="AG157" s="205">
        <f>IF('Indicator Date hidden'!AH158="x","x",$AG$2-'Indicator Date hidden'!AH158)</f>
        <v>0</v>
      </c>
      <c r="AH157" s="205">
        <f>IF('Indicator Date hidden'!AI158="x","x",$AH$2-'Indicator Date hidden'!AI158)</f>
        <v>0</v>
      </c>
      <c r="AI157" s="205">
        <f>IF('Indicator Date hidden'!AJ158="x","x",$AI$2-'Indicator Date hidden'!AJ158)</f>
        <v>0</v>
      </c>
      <c r="AJ157" s="205" t="str">
        <f>IF('Indicator Date hidden'!AK158="x","x",$AJ$2-'Indicator Date hidden'!AK158)</f>
        <v>x</v>
      </c>
      <c r="AK157" s="205">
        <f>IF('Indicator Date hidden'!AL158="x","x",$AK$2-'Indicator Date hidden'!AL158)</f>
        <v>1</v>
      </c>
      <c r="AL157" s="205">
        <f>IF('Indicator Date hidden'!AM158="x","x",$AL$2-'Indicator Date hidden'!AM158)</f>
        <v>0</v>
      </c>
      <c r="AM157" s="205">
        <f>IF('Indicator Date hidden'!AN158="x","x",$AM$2-'Indicator Date hidden'!AN158)</f>
        <v>0</v>
      </c>
      <c r="AN157" s="205">
        <f>IF('Indicator Date hidden'!AO158="x","x",$AN$2-'Indicator Date hidden'!AO158)</f>
        <v>0</v>
      </c>
      <c r="AO157" s="205" t="str">
        <f>IF('Indicator Date hidden'!AP158="x","x",$AO$2-'Indicator Date hidden'!AP158)</f>
        <v>x</v>
      </c>
      <c r="AP157" s="205" t="str">
        <f>IF('Indicator Date hidden'!AQ158="x","x",$AP$2-'Indicator Date hidden'!AQ158)</f>
        <v>x</v>
      </c>
      <c r="AQ157" s="205">
        <f>IF('Indicator Date hidden'!AR158="x","x",$AQ$2-'Indicator Date hidden'!AR158)</f>
        <v>6</v>
      </c>
      <c r="AR157" s="205">
        <f>IF('Indicator Date hidden'!AS158="x","x",$AR$2-'Indicator Date hidden'!AS158)</f>
        <v>0</v>
      </c>
      <c r="AS157" s="205" t="str">
        <f>IF('Indicator Date hidden'!AT158="x","x",$AS$2-'Indicator Date hidden'!AT158)</f>
        <v>x</v>
      </c>
      <c r="AT157" s="205">
        <f>IF('Indicator Date hidden'!AU158="x","x",$AT$2-'Indicator Date hidden'!AU158)</f>
        <v>0</v>
      </c>
      <c r="AU157" s="205" t="str">
        <f>IF('Indicator Date hidden'!AV158="x","x",$AU$2-'Indicator Date hidden'!AV158)</f>
        <v>x</v>
      </c>
      <c r="AV157" s="205">
        <f>IF('Indicator Date hidden'!AW158="x","x",$AV$2-'Indicator Date hidden'!AW158)</f>
        <v>0</v>
      </c>
      <c r="AW157" s="205">
        <f>IF('Indicator Date hidden'!AX158="x","x",$AW$2-'Indicator Date hidden'!AX158)</f>
        <v>0</v>
      </c>
      <c r="AX157" s="205">
        <f>IF('Indicator Date hidden'!AY158="x","x",$AX$2-'Indicator Date hidden'!AY158)</f>
        <v>0</v>
      </c>
      <c r="AY157" s="205">
        <f>IF('Indicator Date hidden'!AZ158="x","x",$AY$2-'Indicator Date hidden'!AZ158)</f>
        <v>0</v>
      </c>
      <c r="AZ157" s="205">
        <f>IF('Indicator Date hidden'!BA158="x","x",$AZ$2-'Indicator Date hidden'!BA158)</f>
        <v>0</v>
      </c>
      <c r="BA157">
        <f t="shared" si="20"/>
        <v>26</v>
      </c>
      <c r="BB157" s="21">
        <f t="shared" si="21"/>
        <v>0.60465116279069764</v>
      </c>
      <c r="BC157">
        <f t="shared" si="22"/>
        <v>5</v>
      </c>
      <c r="BD157" s="21">
        <f t="shared" si="23"/>
        <v>1.8694550242289667</v>
      </c>
      <c r="BE157" s="274">
        <f t="shared" si="24"/>
        <v>0</v>
      </c>
    </row>
    <row r="158" spans="1:57" x14ac:dyDescent="0.25">
      <c r="A158" t="s">
        <v>7198</v>
      </c>
      <c r="B158" s="205">
        <f>IF('Indicator Date hidden'!C159="x","x",$B$2-'Indicator Date hidden'!C159)</f>
        <v>0</v>
      </c>
      <c r="C158" s="205">
        <f>IF('Indicator Date hidden'!D159="x","x",$C$2-'Indicator Date hidden'!D159)</f>
        <v>0</v>
      </c>
      <c r="D158" s="205">
        <f>IF('Indicator Date hidden'!E159="x","x",$D$2-'Indicator Date hidden'!E159)</f>
        <v>0</v>
      </c>
      <c r="E158" s="205">
        <f>IF('Indicator Date hidden'!F159="x","x",$E$2-'Indicator Date hidden'!F159)</f>
        <v>0</v>
      </c>
      <c r="F158" s="205">
        <f>IF('Indicator Date hidden'!G159="x","x",$F$2-'Indicator Date hidden'!G159)</f>
        <v>0</v>
      </c>
      <c r="G158" s="205">
        <f>IF('Indicator Date hidden'!H159="x","x",$G$2-'Indicator Date hidden'!H159)</f>
        <v>0</v>
      </c>
      <c r="H158" s="205">
        <f>IF('Indicator Date hidden'!I159="x","x",$H$2-'Indicator Date hidden'!I159)</f>
        <v>0</v>
      </c>
      <c r="I158" s="205">
        <f>IF('Indicator Date hidden'!J159="x","x",$I$2-'Indicator Date hidden'!J159)</f>
        <v>0</v>
      </c>
      <c r="J158" s="205">
        <f>IF('Indicator Date hidden'!K159="x","x",$J$2-'Indicator Date hidden'!K159)</f>
        <v>0</v>
      </c>
      <c r="K158" s="205">
        <f>IF('Indicator Date hidden'!L159="x","x",$K$2-'Indicator Date hidden'!L159)</f>
        <v>0</v>
      </c>
      <c r="L158" s="205">
        <f>IF('Indicator Date hidden'!M159="x","x",$L$2-'Indicator Date hidden'!M159)</f>
        <v>0</v>
      </c>
      <c r="M158" s="205">
        <f>IF('Indicator Date hidden'!N159="x","x",$M$2-'Indicator Date hidden'!N159)</f>
        <v>0</v>
      </c>
      <c r="N158" s="205">
        <f>IF('Indicator Date hidden'!O159="x","x",$N$2-'Indicator Date hidden'!O159)</f>
        <v>0</v>
      </c>
      <c r="O158" s="205">
        <f>IF('Indicator Date hidden'!P159="x","x",$O$2-'Indicator Date hidden'!P159)</f>
        <v>0</v>
      </c>
      <c r="P158" s="205" t="str">
        <f>IF('Indicator Date hidden'!Q159="x","x",$P$2-'Indicator Date hidden'!Q159)</f>
        <v>x</v>
      </c>
      <c r="Q158" s="205">
        <f>IF('Indicator Date hidden'!R159="x","x",$Q$2-'Indicator Date hidden'!R159)</f>
        <v>8</v>
      </c>
      <c r="R158" s="205">
        <f>IF('Indicator Date hidden'!S159="x","x",$R$2-'Indicator Date hidden'!S159)</f>
        <v>0</v>
      </c>
      <c r="S158" s="205">
        <f>IF('Indicator Date hidden'!T159="x","x",$S$2-'Indicator Date hidden'!T159)</f>
        <v>0</v>
      </c>
      <c r="T158" s="205">
        <f>IF('Indicator Date hidden'!U159="x","x",$T$2-'Indicator Date hidden'!U159)</f>
        <v>0</v>
      </c>
      <c r="U158" s="205">
        <f>IF('Indicator Date hidden'!V159="x","x",$U$2-'Indicator Date hidden'!V159)</f>
        <v>0</v>
      </c>
      <c r="V158" s="205">
        <f>IF('Indicator Date hidden'!W159="x","x",$V$2-'Indicator Date hidden'!W159)</f>
        <v>0</v>
      </c>
      <c r="W158" s="205">
        <f>IF('Indicator Date hidden'!X159="x","x",$W$2-'Indicator Date hidden'!X159)</f>
        <v>5</v>
      </c>
      <c r="X158" s="205">
        <f>IF('Indicator Date hidden'!Y159="x","x",$X$2-'Indicator Date hidden'!Y159)</f>
        <v>4</v>
      </c>
      <c r="Y158" s="205">
        <f>IF('Indicator Date hidden'!Z159="x","x",$Y$2-'Indicator Date hidden'!Z159)</f>
        <v>0</v>
      </c>
      <c r="Z158" s="205">
        <f>IF('Indicator Date hidden'!AA159="x","x",$Z$2-'Indicator Date hidden'!AA159)</f>
        <v>0</v>
      </c>
      <c r="AA158" s="205">
        <f>IF('Indicator Date hidden'!AB159="x","x",$AA$2-'Indicator Date hidden'!AB159)</f>
        <v>0</v>
      </c>
      <c r="AB158" s="205" t="str">
        <f>IF('Indicator Date hidden'!AC159="x","x",$AB$2-'Indicator Date hidden'!AC159)</f>
        <v>x</v>
      </c>
      <c r="AC158" s="205">
        <f>IF('Indicator Date hidden'!AD159="x","x",$AC$2-'Indicator Date hidden'!AD159)</f>
        <v>0</v>
      </c>
      <c r="AD158" s="205">
        <f>IF('Indicator Date hidden'!AE159="x","x",$AD$2-'Indicator Date hidden'!AE159)</f>
        <v>0</v>
      </c>
      <c r="AE158" s="205">
        <f>IF('Indicator Date hidden'!AF159="x","x",$AE$2-'Indicator Date hidden'!AF159)</f>
        <v>2</v>
      </c>
      <c r="AF158" s="205" t="str">
        <f>IF('Indicator Date hidden'!AG159="x","x",$AF$2-'Indicator Date hidden'!AG159)</f>
        <v>x</v>
      </c>
      <c r="AG158" s="205">
        <f>IF('Indicator Date hidden'!AH159="x","x",$AG$2-'Indicator Date hidden'!AH159)</f>
        <v>0</v>
      </c>
      <c r="AH158" s="205">
        <f>IF('Indicator Date hidden'!AI159="x","x",$AH$2-'Indicator Date hidden'!AI159)</f>
        <v>0</v>
      </c>
      <c r="AI158" s="205">
        <f>IF('Indicator Date hidden'!AJ159="x","x",$AI$2-'Indicator Date hidden'!AJ159)</f>
        <v>0</v>
      </c>
      <c r="AJ158" s="205">
        <f>IF('Indicator Date hidden'!AK159="x","x",$AJ$2-'Indicator Date hidden'!AK159)</f>
        <v>1</v>
      </c>
      <c r="AK158" s="205">
        <f>IF('Indicator Date hidden'!AL159="x","x",$AK$2-'Indicator Date hidden'!AL159)</f>
        <v>1</v>
      </c>
      <c r="AL158" s="205">
        <f>IF('Indicator Date hidden'!AM159="x","x",$AL$2-'Indicator Date hidden'!AM159)</f>
        <v>0</v>
      </c>
      <c r="AM158" s="205">
        <f>IF('Indicator Date hidden'!AN159="x","x",$AM$2-'Indicator Date hidden'!AN159)</f>
        <v>0</v>
      </c>
      <c r="AN158" s="205">
        <f>IF('Indicator Date hidden'!AO159="x","x",$AN$2-'Indicator Date hidden'!AO159)</f>
        <v>0</v>
      </c>
      <c r="AO158" s="205" t="str">
        <f>IF('Indicator Date hidden'!AP159="x","x",$AO$2-'Indicator Date hidden'!AP159)</f>
        <v>x</v>
      </c>
      <c r="AP158" s="205" t="str">
        <f>IF('Indicator Date hidden'!AQ159="x","x",$AP$2-'Indicator Date hidden'!AQ159)</f>
        <v>x</v>
      </c>
      <c r="AQ158" s="205" t="str">
        <f>IF('Indicator Date hidden'!AR159="x","x",$AQ$2-'Indicator Date hidden'!AR159)</f>
        <v>x</v>
      </c>
      <c r="AR158" s="205">
        <f>IF('Indicator Date hidden'!AS159="x","x",$AR$2-'Indicator Date hidden'!AS159)</f>
        <v>0</v>
      </c>
      <c r="AS158" s="205">
        <f>IF('Indicator Date hidden'!AT159="x","x",$AS$2-'Indicator Date hidden'!AT159)</f>
        <v>0</v>
      </c>
      <c r="AT158" s="205">
        <f>IF('Indicator Date hidden'!AU159="x","x",$AT$2-'Indicator Date hidden'!AU159)</f>
        <v>0</v>
      </c>
      <c r="AU158" s="205" t="str">
        <f>IF('Indicator Date hidden'!AV159="x","x",$AU$2-'Indicator Date hidden'!AV159)</f>
        <v>x</v>
      </c>
      <c r="AV158" s="205">
        <f>IF('Indicator Date hidden'!AW159="x","x",$AV$2-'Indicator Date hidden'!AW159)</f>
        <v>0</v>
      </c>
      <c r="AW158" s="205">
        <f>IF('Indicator Date hidden'!AX159="x","x",$AW$2-'Indicator Date hidden'!AX159)</f>
        <v>0</v>
      </c>
      <c r="AX158" s="205">
        <f>IF('Indicator Date hidden'!AY159="x","x",$AX$2-'Indicator Date hidden'!AY159)</f>
        <v>0</v>
      </c>
      <c r="AY158" s="205">
        <f>IF('Indicator Date hidden'!AZ159="x","x",$AY$2-'Indicator Date hidden'!AZ159)</f>
        <v>4</v>
      </c>
      <c r="AZ158" s="205">
        <f>IF('Indicator Date hidden'!BA159="x","x",$AZ$2-'Indicator Date hidden'!BA159)</f>
        <v>4</v>
      </c>
      <c r="BA158">
        <f t="shared" si="20"/>
        <v>29</v>
      </c>
      <c r="BB158" s="21">
        <f t="shared" si="21"/>
        <v>0.65909090909090906</v>
      </c>
      <c r="BC158">
        <f t="shared" si="22"/>
        <v>8</v>
      </c>
      <c r="BD158" s="21">
        <f t="shared" si="23"/>
        <v>1.6779747237529292</v>
      </c>
      <c r="BE158" s="274">
        <f t="shared" si="24"/>
        <v>0</v>
      </c>
    </row>
    <row r="159" spans="1:57" x14ac:dyDescent="0.25">
      <c r="A159" t="s">
        <v>7253</v>
      </c>
      <c r="B159" s="205">
        <f>IF('Indicator Date hidden'!C160="x","x",$B$2-'Indicator Date hidden'!C160)</f>
        <v>0</v>
      </c>
      <c r="C159" s="205">
        <f>IF('Indicator Date hidden'!D160="x","x",$C$2-'Indicator Date hidden'!D160)</f>
        <v>0</v>
      </c>
      <c r="D159" s="205">
        <f>IF('Indicator Date hidden'!E160="x","x",$D$2-'Indicator Date hidden'!E160)</f>
        <v>0</v>
      </c>
      <c r="E159" s="205">
        <f>IF('Indicator Date hidden'!F160="x","x",$E$2-'Indicator Date hidden'!F160)</f>
        <v>0</v>
      </c>
      <c r="F159" s="205">
        <f>IF('Indicator Date hidden'!G160="x","x",$F$2-'Indicator Date hidden'!G160)</f>
        <v>0</v>
      </c>
      <c r="G159" s="205">
        <f>IF('Indicator Date hidden'!H160="x","x",$G$2-'Indicator Date hidden'!H160)</f>
        <v>0</v>
      </c>
      <c r="H159" s="205">
        <f>IF('Indicator Date hidden'!I160="x","x",$H$2-'Indicator Date hidden'!I160)</f>
        <v>0</v>
      </c>
      <c r="I159" s="205">
        <f>IF('Indicator Date hidden'!J160="x","x",$I$2-'Indicator Date hidden'!J160)</f>
        <v>0</v>
      </c>
      <c r="J159" s="205">
        <f>IF('Indicator Date hidden'!K160="x","x",$J$2-'Indicator Date hidden'!K160)</f>
        <v>0</v>
      </c>
      <c r="K159" s="205">
        <f>IF('Indicator Date hidden'!L160="x","x",$K$2-'Indicator Date hidden'!L160)</f>
        <v>0</v>
      </c>
      <c r="L159" s="205">
        <f>IF('Indicator Date hidden'!M160="x","x",$L$2-'Indicator Date hidden'!M160)</f>
        <v>0</v>
      </c>
      <c r="M159" s="205">
        <f>IF('Indicator Date hidden'!N160="x","x",$M$2-'Indicator Date hidden'!N160)</f>
        <v>0</v>
      </c>
      <c r="N159" s="205">
        <f>IF('Indicator Date hidden'!O160="x","x",$N$2-'Indicator Date hidden'!O160)</f>
        <v>0</v>
      </c>
      <c r="O159" s="205">
        <f>IF('Indicator Date hidden'!P160="x","x",$O$2-'Indicator Date hidden'!P160)</f>
        <v>0</v>
      </c>
      <c r="P159" s="205">
        <f>IF('Indicator Date hidden'!Q160="x","x",$P$2-'Indicator Date hidden'!Q160)</f>
        <v>0</v>
      </c>
      <c r="Q159" s="205">
        <f>IF('Indicator Date hidden'!R160="x","x",$Q$2-'Indicator Date hidden'!R160)</f>
        <v>2</v>
      </c>
      <c r="R159" s="205">
        <f>IF('Indicator Date hidden'!S160="x","x",$R$2-'Indicator Date hidden'!S160)</f>
        <v>0</v>
      </c>
      <c r="S159" s="205">
        <f>IF('Indicator Date hidden'!T160="x","x",$S$2-'Indicator Date hidden'!T160)</f>
        <v>0</v>
      </c>
      <c r="T159" s="205">
        <f>IF('Indicator Date hidden'!U160="x","x",$T$2-'Indicator Date hidden'!U160)</f>
        <v>0</v>
      </c>
      <c r="U159" s="205">
        <f>IF('Indicator Date hidden'!V160="x","x",$U$2-'Indicator Date hidden'!V160)</f>
        <v>0</v>
      </c>
      <c r="V159" s="205">
        <f>IF('Indicator Date hidden'!W160="x","x",$V$2-'Indicator Date hidden'!W160)</f>
        <v>0</v>
      </c>
      <c r="W159" s="205">
        <f>IF('Indicator Date hidden'!X160="x","x",$W$2-'Indicator Date hidden'!X160)</f>
        <v>6</v>
      </c>
      <c r="X159" s="205">
        <f>IF('Indicator Date hidden'!Y160="x","x",$X$2-'Indicator Date hidden'!Y160)</f>
        <v>1</v>
      </c>
      <c r="Y159" s="205">
        <f>IF('Indicator Date hidden'!Z160="x","x",$Y$2-'Indicator Date hidden'!Z160)</f>
        <v>0</v>
      </c>
      <c r="Z159" s="205">
        <f>IF('Indicator Date hidden'!AA160="x","x",$Z$2-'Indicator Date hidden'!AA160)</f>
        <v>0</v>
      </c>
      <c r="AA159" s="205">
        <f>IF('Indicator Date hidden'!AB160="x","x",$AA$2-'Indicator Date hidden'!AB160)</f>
        <v>0</v>
      </c>
      <c r="AB159" s="205">
        <f>IF('Indicator Date hidden'!AC160="x","x",$AB$2-'Indicator Date hidden'!AC160)</f>
        <v>0</v>
      </c>
      <c r="AC159" s="205">
        <f>IF('Indicator Date hidden'!AD160="x","x",$AC$2-'Indicator Date hidden'!AD160)</f>
        <v>0</v>
      </c>
      <c r="AD159" s="205">
        <f>IF('Indicator Date hidden'!AE160="x","x",$AD$2-'Indicator Date hidden'!AE160)</f>
        <v>0</v>
      </c>
      <c r="AE159" s="205">
        <f>IF('Indicator Date hidden'!AF160="x","x",$AE$2-'Indicator Date hidden'!AF160)</f>
        <v>0</v>
      </c>
      <c r="AF159" s="205">
        <f>IF('Indicator Date hidden'!AG160="x","x",$AF$2-'Indicator Date hidden'!AG160)</f>
        <v>2</v>
      </c>
      <c r="AG159" s="205">
        <f>IF('Indicator Date hidden'!AH160="x","x",$AG$2-'Indicator Date hidden'!AH160)</f>
        <v>0</v>
      </c>
      <c r="AH159" s="205">
        <f>IF('Indicator Date hidden'!AI160="x","x",$AH$2-'Indicator Date hidden'!AI160)</f>
        <v>0</v>
      </c>
      <c r="AI159" s="205">
        <f>IF('Indicator Date hidden'!AJ160="x","x",$AI$2-'Indicator Date hidden'!AJ160)</f>
        <v>0</v>
      </c>
      <c r="AJ159" s="205" t="str">
        <f>IF('Indicator Date hidden'!AK160="x","x",$AJ$2-'Indicator Date hidden'!AK160)</f>
        <v>x</v>
      </c>
      <c r="AK159" s="205">
        <f>IF('Indicator Date hidden'!AL160="x","x",$AK$2-'Indicator Date hidden'!AL160)</f>
        <v>1</v>
      </c>
      <c r="AL159" s="205">
        <f>IF('Indicator Date hidden'!AM160="x","x",$AL$2-'Indicator Date hidden'!AM160)</f>
        <v>0</v>
      </c>
      <c r="AM159" s="205">
        <f>IF('Indicator Date hidden'!AN160="x","x",$AM$2-'Indicator Date hidden'!AN160)</f>
        <v>0</v>
      </c>
      <c r="AN159" s="205">
        <f>IF('Indicator Date hidden'!AO160="x","x",$AN$2-'Indicator Date hidden'!AO160)</f>
        <v>0</v>
      </c>
      <c r="AO159" s="205">
        <f>IF('Indicator Date hidden'!AP160="x","x",$AO$2-'Indicator Date hidden'!AP160)</f>
        <v>0</v>
      </c>
      <c r="AP159" s="205">
        <f>IF('Indicator Date hidden'!AQ160="x","x",$AP$2-'Indicator Date hidden'!AQ160)</f>
        <v>0</v>
      </c>
      <c r="AQ159" s="205">
        <f>IF('Indicator Date hidden'!AR160="x","x",$AQ$2-'Indicator Date hidden'!AR160)</f>
        <v>0</v>
      </c>
      <c r="AR159" s="205">
        <f>IF('Indicator Date hidden'!AS160="x","x",$AR$2-'Indicator Date hidden'!AS160)</f>
        <v>0</v>
      </c>
      <c r="AS159" s="205">
        <f>IF('Indicator Date hidden'!AT160="x","x",$AS$2-'Indicator Date hidden'!AT160)</f>
        <v>0</v>
      </c>
      <c r="AT159" s="205">
        <f>IF('Indicator Date hidden'!AU160="x","x",$AT$2-'Indicator Date hidden'!AU160)</f>
        <v>0</v>
      </c>
      <c r="AU159" s="205">
        <f>IF('Indicator Date hidden'!AV160="x","x",$AU$2-'Indicator Date hidden'!AV160)</f>
        <v>2</v>
      </c>
      <c r="AV159" s="205">
        <f>IF('Indicator Date hidden'!AW160="x","x",$AV$2-'Indicator Date hidden'!AW160)</f>
        <v>0</v>
      </c>
      <c r="AW159" s="205">
        <f>IF('Indicator Date hidden'!AX160="x","x",$AW$2-'Indicator Date hidden'!AX160)</f>
        <v>0</v>
      </c>
      <c r="AX159" s="205">
        <f>IF('Indicator Date hidden'!AY160="x","x",$AX$2-'Indicator Date hidden'!AY160)</f>
        <v>0</v>
      </c>
      <c r="AY159" s="205">
        <f>IF('Indicator Date hidden'!AZ160="x","x",$AY$2-'Indicator Date hidden'!AZ160)</f>
        <v>0</v>
      </c>
      <c r="AZ159" s="205">
        <f>IF('Indicator Date hidden'!BA160="x","x",$AZ$2-'Indicator Date hidden'!BA160)</f>
        <v>0</v>
      </c>
      <c r="BA159">
        <f t="shared" si="20"/>
        <v>14</v>
      </c>
      <c r="BB159" s="21">
        <f t="shared" si="21"/>
        <v>0.28000000000000003</v>
      </c>
      <c r="BC159">
        <f t="shared" si="22"/>
        <v>6</v>
      </c>
      <c r="BD159" s="21">
        <f t="shared" si="23"/>
        <v>0.96</v>
      </c>
      <c r="BE159" s="274">
        <f t="shared" si="24"/>
        <v>0</v>
      </c>
    </row>
    <row r="160" spans="1:57" x14ac:dyDescent="0.25">
      <c r="A160" t="s">
        <v>7201</v>
      </c>
      <c r="B160" s="205">
        <f>IF('Indicator Date hidden'!C161="x","x",$B$2-'Indicator Date hidden'!C161)</f>
        <v>0</v>
      </c>
      <c r="C160" s="205">
        <f>IF('Indicator Date hidden'!D161="x","x",$C$2-'Indicator Date hidden'!D161)</f>
        <v>0</v>
      </c>
      <c r="D160" s="205">
        <f>IF('Indicator Date hidden'!E161="x","x",$D$2-'Indicator Date hidden'!E161)</f>
        <v>0</v>
      </c>
      <c r="E160" s="205">
        <f>IF('Indicator Date hidden'!F161="x","x",$E$2-'Indicator Date hidden'!F161)</f>
        <v>0</v>
      </c>
      <c r="F160" s="205">
        <f>IF('Indicator Date hidden'!G161="x","x",$F$2-'Indicator Date hidden'!G161)</f>
        <v>0</v>
      </c>
      <c r="G160" s="205">
        <f>IF('Indicator Date hidden'!H161="x","x",$G$2-'Indicator Date hidden'!H161)</f>
        <v>0</v>
      </c>
      <c r="H160" s="205">
        <f>IF('Indicator Date hidden'!I161="x","x",$H$2-'Indicator Date hidden'!I161)</f>
        <v>0</v>
      </c>
      <c r="I160" s="205">
        <f>IF('Indicator Date hidden'!J161="x","x",$I$2-'Indicator Date hidden'!J161)</f>
        <v>0</v>
      </c>
      <c r="J160" s="205">
        <f>IF('Indicator Date hidden'!K161="x","x",$J$2-'Indicator Date hidden'!K161)</f>
        <v>0</v>
      </c>
      <c r="K160" s="205">
        <f>IF('Indicator Date hidden'!L161="x","x",$K$2-'Indicator Date hidden'!L161)</f>
        <v>0</v>
      </c>
      <c r="L160" s="205">
        <f>IF('Indicator Date hidden'!M161="x","x",$L$2-'Indicator Date hidden'!M161)</f>
        <v>0</v>
      </c>
      <c r="M160" s="205">
        <f>IF('Indicator Date hidden'!N161="x","x",$M$2-'Indicator Date hidden'!N161)</f>
        <v>0</v>
      </c>
      <c r="N160" s="205">
        <f>IF('Indicator Date hidden'!O161="x","x",$N$2-'Indicator Date hidden'!O161)</f>
        <v>0</v>
      </c>
      <c r="O160" s="205">
        <f>IF('Indicator Date hidden'!P161="x","x",$O$2-'Indicator Date hidden'!P161)</f>
        <v>0</v>
      </c>
      <c r="P160" s="205">
        <f>IF('Indicator Date hidden'!Q161="x","x",$P$2-'Indicator Date hidden'!Q161)</f>
        <v>0</v>
      </c>
      <c r="Q160" s="205">
        <f>IF('Indicator Date hidden'!R161="x","x",$Q$2-'Indicator Date hidden'!R161)</f>
        <v>4</v>
      </c>
      <c r="R160" s="205">
        <f>IF('Indicator Date hidden'!S161="x","x",$R$2-'Indicator Date hidden'!S161)</f>
        <v>0</v>
      </c>
      <c r="S160" s="205">
        <f>IF('Indicator Date hidden'!T161="x","x",$S$2-'Indicator Date hidden'!T161)</f>
        <v>0</v>
      </c>
      <c r="T160" s="205">
        <f>IF('Indicator Date hidden'!U161="x","x",$T$2-'Indicator Date hidden'!U161)</f>
        <v>0</v>
      </c>
      <c r="U160" s="205">
        <f>IF('Indicator Date hidden'!V161="x","x",$U$2-'Indicator Date hidden'!V161)</f>
        <v>0</v>
      </c>
      <c r="V160" s="205">
        <f>IF('Indicator Date hidden'!W161="x","x",$V$2-'Indicator Date hidden'!W161)</f>
        <v>0</v>
      </c>
      <c r="W160" s="205">
        <f>IF('Indicator Date hidden'!X161="x","x",$W$2-'Indicator Date hidden'!X161)</f>
        <v>4</v>
      </c>
      <c r="X160" s="205" t="str">
        <f>IF('Indicator Date hidden'!Y161="x","x",$X$2-'Indicator Date hidden'!Y161)</f>
        <v>x</v>
      </c>
      <c r="Y160" s="205">
        <f>IF('Indicator Date hidden'!Z161="x","x",$Y$2-'Indicator Date hidden'!Z161)</f>
        <v>0</v>
      </c>
      <c r="Z160" s="205">
        <f>IF('Indicator Date hidden'!AA161="x","x",$Z$2-'Indicator Date hidden'!AA161)</f>
        <v>0</v>
      </c>
      <c r="AA160" s="205">
        <f>IF('Indicator Date hidden'!AB161="x","x",$AA$2-'Indicator Date hidden'!AB161)</f>
        <v>0</v>
      </c>
      <c r="AB160" s="205">
        <f>IF('Indicator Date hidden'!AC161="x","x",$AB$2-'Indicator Date hidden'!AC161)</f>
        <v>0</v>
      </c>
      <c r="AC160" s="205">
        <f>IF('Indicator Date hidden'!AD161="x","x",$AC$2-'Indicator Date hidden'!AD161)</f>
        <v>0</v>
      </c>
      <c r="AD160" s="205">
        <f>IF('Indicator Date hidden'!AE161="x","x",$AD$2-'Indicator Date hidden'!AE161)</f>
        <v>0</v>
      </c>
      <c r="AE160" s="205" t="str">
        <f>IF('Indicator Date hidden'!AF161="x","x",$AE$2-'Indicator Date hidden'!AF161)</f>
        <v>x</v>
      </c>
      <c r="AF160" s="205" t="str">
        <f>IF('Indicator Date hidden'!AG161="x","x",$AF$2-'Indicator Date hidden'!AG161)</f>
        <v>x</v>
      </c>
      <c r="AG160" s="205">
        <f>IF('Indicator Date hidden'!AH161="x","x",$AG$2-'Indicator Date hidden'!AH161)</f>
        <v>0</v>
      </c>
      <c r="AH160" s="205">
        <f>IF('Indicator Date hidden'!AI161="x","x",$AH$2-'Indicator Date hidden'!AI161)</f>
        <v>0</v>
      </c>
      <c r="AI160" s="205">
        <f>IF('Indicator Date hidden'!AJ161="x","x",$AI$2-'Indicator Date hidden'!AJ161)</f>
        <v>0</v>
      </c>
      <c r="AJ160" s="205">
        <f>IF('Indicator Date hidden'!AK161="x","x",$AJ$2-'Indicator Date hidden'!AK161)</f>
        <v>1</v>
      </c>
      <c r="AK160" s="205">
        <f>IF('Indicator Date hidden'!AL161="x","x",$AK$2-'Indicator Date hidden'!AL161)</f>
        <v>0</v>
      </c>
      <c r="AL160" s="205">
        <f>IF('Indicator Date hidden'!AM161="x","x",$AL$2-'Indicator Date hidden'!AM161)</f>
        <v>0</v>
      </c>
      <c r="AM160" s="205">
        <f>IF('Indicator Date hidden'!AN161="x","x",$AM$2-'Indicator Date hidden'!AN161)</f>
        <v>0</v>
      </c>
      <c r="AN160" s="205">
        <f>IF('Indicator Date hidden'!AO161="x","x",$AN$2-'Indicator Date hidden'!AO161)</f>
        <v>0</v>
      </c>
      <c r="AO160" s="205" t="str">
        <f>IF('Indicator Date hidden'!AP161="x","x",$AO$2-'Indicator Date hidden'!AP161)</f>
        <v>x</v>
      </c>
      <c r="AP160" s="205" t="str">
        <f>IF('Indicator Date hidden'!AQ161="x","x",$AP$2-'Indicator Date hidden'!AQ161)</f>
        <v>x</v>
      </c>
      <c r="AQ160" s="205" t="str">
        <f>IF('Indicator Date hidden'!AR161="x","x",$AQ$2-'Indicator Date hidden'!AR161)</f>
        <v>x</v>
      </c>
      <c r="AR160" s="205">
        <f>IF('Indicator Date hidden'!AS161="x","x",$AR$2-'Indicator Date hidden'!AS161)</f>
        <v>0</v>
      </c>
      <c r="AS160" s="205">
        <f>IF('Indicator Date hidden'!AT161="x","x",$AS$2-'Indicator Date hidden'!AT161)</f>
        <v>0</v>
      </c>
      <c r="AT160" s="205">
        <f>IF('Indicator Date hidden'!AU161="x","x",$AT$2-'Indicator Date hidden'!AU161)</f>
        <v>0</v>
      </c>
      <c r="AU160" s="205">
        <f>IF('Indicator Date hidden'!AV161="x","x",$AU$2-'Indicator Date hidden'!AV161)</f>
        <v>6</v>
      </c>
      <c r="AV160" s="205">
        <f>IF('Indicator Date hidden'!AW161="x","x",$AV$2-'Indicator Date hidden'!AW161)</f>
        <v>0</v>
      </c>
      <c r="AW160" s="205">
        <f>IF('Indicator Date hidden'!AX161="x","x",$AW$2-'Indicator Date hidden'!AX161)</f>
        <v>0</v>
      </c>
      <c r="AX160" s="205">
        <f>IF('Indicator Date hidden'!AY161="x","x",$AX$2-'Indicator Date hidden'!AY161)</f>
        <v>0</v>
      </c>
      <c r="AY160" s="205">
        <f>IF('Indicator Date hidden'!AZ161="x","x",$AY$2-'Indicator Date hidden'!AZ161)</f>
        <v>0</v>
      </c>
      <c r="AZ160" s="205">
        <f>IF('Indicator Date hidden'!BA161="x","x",$AZ$2-'Indicator Date hidden'!BA161)</f>
        <v>0</v>
      </c>
      <c r="BA160">
        <f t="shared" si="20"/>
        <v>15</v>
      </c>
      <c r="BB160" s="21">
        <f t="shared" si="21"/>
        <v>0.33333333333333331</v>
      </c>
      <c r="BC160">
        <f t="shared" si="22"/>
        <v>4</v>
      </c>
      <c r="BD160" s="21">
        <f t="shared" si="23"/>
        <v>1.1925695879998879</v>
      </c>
      <c r="BE160" s="274">
        <f t="shared" si="24"/>
        <v>0</v>
      </c>
    </row>
    <row r="161" spans="1:57" x14ac:dyDescent="0.25">
      <c r="A161" t="s">
        <v>7030</v>
      </c>
      <c r="B161" s="205">
        <f>IF('Indicator Date hidden'!C162="x","x",$B$2-'Indicator Date hidden'!C162)</f>
        <v>0</v>
      </c>
      <c r="C161" s="205">
        <f>IF('Indicator Date hidden'!D162="x","x",$C$2-'Indicator Date hidden'!D162)</f>
        <v>0</v>
      </c>
      <c r="D161" s="205">
        <f>IF('Indicator Date hidden'!E162="x","x",$D$2-'Indicator Date hidden'!E162)</f>
        <v>0</v>
      </c>
      <c r="E161" s="205">
        <f>IF('Indicator Date hidden'!F162="x","x",$E$2-'Indicator Date hidden'!F162)</f>
        <v>0</v>
      </c>
      <c r="F161" s="205">
        <f>IF('Indicator Date hidden'!G162="x","x",$F$2-'Indicator Date hidden'!G162)</f>
        <v>0</v>
      </c>
      <c r="G161" s="205">
        <f>IF('Indicator Date hidden'!H162="x","x",$G$2-'Indicator Date hidden'!H162)</f>
        <v>0</v>
      </c>
      <c r="H161" s="205">
        <f>IF('Indicator Date hidden'!I162="x","x",$H$2-'Indicator Date hidden'!I162)</f>
        <v>0</v>
      </c>
      <c r="I161" s="205">
        <f>IF('Indicator Date hidden'!J162="x","x",$I$2-'Indicator Date hidden'!J162)</f>
        <v>0</v>
      </c>
      <c r="J161" s="205">
        <f>IF('Indicator Date hidden'!K162="x","x",$J$2-'Indicator Date hidden'!K162)</f>
        <v>0</v>
      </c>
      <c r="K161" s="205">
        <f>IF('Indicator Date hidden'!L162="x","x",$K$2-'Indicator Date hidden'!L162)</f>
        <v>0</v>
      </c>
      <c r="L161" s="205">
        <f>IF('Indicator Date hidden'!M162="x","x",$L$2-'Indicator Date hidden'!M162)</f>
        <v>0</v>
      </c>
      <c r="M161" s="205">
        <f>IF('Indicator Date hidden'!N162="x","x",$M$2-'Indicator Date hidden'!N162)</f>
        <v>0</v>
      </c>
      <c r="N161" s="205">
        <f>IF('Indicator Date hidden'!O162="x","x",$N$2-'Indicator Date hidden'!O162)</f>
        <v>0</v>
      </c>
      <c r="O161" s="205">
        <f>IF('Indicator Date hidden'!P162="x","x",$O$2-'Indicator Date hidden'!P162)</f>
        <v>0</v>
      </c>
      <c r="P161" s="205">
        <f>IF('Indicator Date hidden'!Q162="x","x",$P$2-'Indicator Date hidden'!Q162)</f>
        <v>0</v>
      </c>
      <c r="Q161" s="205" t="str">
        <f>IF('Indicator Date hidden'!R162="x","x",$Q$2-'Indicator Date hidden'!R162)</f>
        <v>x</v>
      </c>
      <c r="R161" s="205">
        <f>IF('Indicator Date hidden'!S162="x","x",$R$2-'Indicator Date hidden'!S162)</f>
        <v>0</v>
      </c>
      <c r="S161" s="205">
        <f>IF('Indicator Date hidden'!T162="x","x",$S$2-'Indicator Date hidden'!T162)</f>
        <v>0</v>
      </c>
      <c r="T161" s="205">
        <f>IF('Indicator Date hidden'!U162="x","x",$T$2-'Indicator Date hidden'!U162)</f>
        <v>0</v>
      </c>
      <c r="U161" s="205" t="str">
        <f>IF('Indicator Date hidden'!V162="x","x",$U$2-'Indicator Date hidden'!V162)</f>
        <v>x</v>
      </c>
      <c r="V161" s="205">
        <f>IF('Indicator Date hidden'!W162="x","x",$V$2-'Indicator Date hidden'!W162)</f>
        <v>0</v>
      </c>
      <c r="W161" s="205" t="str">
        <f>IF('Indicator Date hidden'!X162="x","x",$W$2-'Indicator Date hidden'!X162)</f>
        <v>x</v>
      </c>
      <c r="X161" s="205">
        <f>IF('Indicator Date hidden'!Y162="x","x",$X$2-'Indicator Date hidden'!Y162)</f>
        <v>1</v>
      </c>
      <c r="Y161" s="205">
        <f>IF('Indicator Date hidden'!Z162="x","x",$Y$2-'Indicator Date hidden'!Z162)</f>
        <v>0</v>
      </c>
      <c r="Z161" s="205">
        <f>IF('Indicator Date hidden'!AA162="x","x",$Z$2-'Indicator Date hidden'!AA162)</f>
        <v>0</v>
      </c>
      <c r="AA161" s="205">
        <f>IF('Indicator Date hidden'!AB162="x","x",$AA$2-'Indicator Date hidden'!AB162)</f>
        <v>1</v>
      </c>
      <c r="AB161" s="205">
        <f>IF('Indicator Date hidden'!AC162="x","x",$AB$2-'Indicator Date hidden'!AC162)</f>
        <v>0</v>
      </c>
      <c r="AC161" s="205">
        <f>IF('Indicator Date hidden'!AD162="x","x",$AC$2-'Indicator Date hidden'!AD162)</f>
        <v>0</v>
      </c>
      <c r="AD161" s="205" t="str">
        <f>IF('Indicator Date hidden'!AE162="x","x",$AD$2-'Indicator Date hidden'!AE162)</f>
        <v>x</v>
      </c>
      <c r="AE161" s="205">
        <f>IF('Indicator Date hidden'!AF162="x","x",$AE$2-'Indicator Date hidden'!AF162)</f>
        <v>0</v>
      </c>
      <c r="AF161" s="205">
        <f>IF('Indicator Date hidden'!AG162="x","x",$AF$2-'Indicator Date hidden'!AG162)</f>
        <v>1</v>
      </c>
      <c r="AG161" s="205">
        <f>IF('Indicator Date hidden'!AH162="x","x",$AG$2-'Indicator Date hidden'!AH162)</f>
        <v>0</v>
      </c>
      <c r="AH161" s="205">
        <f>IF('Indicator Date hidden'!AI162="x","x",$AH$2-'Indicator Date hidden'!AI162)</f>
        <v>0</v>
      </c>
      <c r="AI161" s="205">
        <f>IF('Indicator Date hidden'!AJ162="x","x",$AI$2-'Indicator Date hidden'!AJ162)</f>
        <v>0</v>
      </c>
      <c r="AJ161" s="205" t="str">
        <f>IF('Indicator Date hidden'!AK162="x","x",$AJ$2-'Indicator Date hidden'!AK162)</f>
        <v>x</v>
      </c>
      <c r="AK161" s="205">
        <f>IF('Indicator Date hidden'!AL162="x","x",$AK$2-'Indicator Date hidden'!AL162)</f>
        <v>1</v>
      </c>
      <c r="AL161" s="205">
        <f>IF('Indicator Date hidden'!AM162="x","x",$AL$2-'Indicator Date hidden'!AM162)</f>
        <v>0</v>
      </c>
      <c r="AM161" s="205">
        <f>IF('Indicator Date hidden'!AN162="x","x",$AM$2-'Indicator Date hidden'!AN162)</f>
        <v>0</v>
      </c>
      <c r="AN161" s="205">
        <f>IF('Indicator Date hidden'!AO162="x","x",$AN$2-'Indicator Date hidden'!AO162)</f>
        <v>0</v>
      </c>
      <c r="AO161" s="205">
        <f>IF('Indicator Date hidden'!AP162="x","x",$AO$2-'Indicator Date hidden'!AP162)</f>
        <v>0</v>
      </c>
      <c r="AP161" s="205">
        <f>IF('Indicator Date hidden'!AQ162="x","x",$AP$2-'Indicator Date hidden'!AQ162)</f>
        <v>0</v>
      </c>
      <c r="AQ161" s="205">
        <f>IF('Indicator Date hidden'!AR162="x","x",$AQ$2-'Indicator Date hidden'!AR162)</f>
        <v>0</v>
      </c>
      <c r="AR161" s="205">
        <f>IF('Indicator Date hidden'!AS162="x","x",$AR$2-'Indicator Date hidden'!AS162)</f>
        <v>0</v>
      </c>
      <c r="AS161" s="205">
        <f>IF('Indicator Date hidden'!AT162="x","x",$AS$2-'Indicator Date hidden'!AT162)</f>
        <v>0</v>
      </c>
      <c r="AT161" s="205">
        <f>IF('Indicator Date hidden'!AU162="x","x",$AT$2-'Indicator Date hidden'!AU162)</f>
        <v>0</v>
      </c>
      <c r="AU161" s="205">
        <f>IF('Indicator Date hidden'!AV162="x","x",$AU$2-'Indicator Date hidden'!AV162)</f>
        <v>1</v>
      </c>
      <c r="AV161" s="205">
        <f>IF('Indicator Date hidden'!AW162="x","x",$AV$2-'Indicator Date hidden'!AW162)</f>
        <v>0</v>
      </c>
      <c r="AW161" s="205">
        <f>IF('Indicator Date hidden'!AX162="x","x",$AW$2-'Indicator Date hidden'!AX162)</f>
        <v>0</v>
      </c>
      <c r="AX161" s="205">
        <f>IF('Indicator Date hidden'!AY162="x","x",$AX$2-'Indicator Date hidden'!AY162)</f>
        <v>0</v>
      </c>
      <c r="AY161" s="205">
        <f>IF('Indicator Date hidden'!AZ162="x","x",$AY$2-'Indicator Date hidden'!AZ162)</f>
        <v>0</v>
      </c>
      <c r="AZ161" s="205">
        <f>IF('Indicator Date hidden'!BA162="x","x",$AZ$2-'Indicator Date hidden'!BA162)</f>
        <v>0</v>
      </c>
      <c r="BA161">
        <f t="shared" si="20"/>
        <v>5</v>
      </c>
      <c r="BB161" s="21">
        <f t="shared" si="21"/>
        <v>0.10869565217391304</v>
      </c>
      <c r="BC161">
        <f t="shared" si="22"/>
        <v>5</v>
      </c>
      <c r="BD161" s="21">
        <f t="shared" si="23"/>
        <v>0.31125697963644244</v>
      </c>
      <c r="BE161" s="274">
        <f t="shared" si="24"/>
        <v>0</v>
      </c>
    </row>
    <row r="162" spans="1:57" x14ac:dyDescent="0.25">
      <c r="A162" t="s">
        <v>7112</v>
      </c>
      <c r="B162" s="205">
        <f>IF('Indicator Date hidden'!C163="x","x",$B$2-'Indicator Date hidden'!C163)</f>
        <v>0</v>
      </c>
      <c r="C162" s="205">
        <f>IF('Indicator Date hidden'!D163="x","x",$C$2-'Indicator Date hidden'!D163)</f>
        <v>0</v>
      </c>
      <c r="D162" s="205">
        <f>IF('Indicator Date hidden'!E163="x","x",$D$2-'Indicator Date hidden'!E163)</f>
        <v>0</v>
      </c>
      <c r="E162" s="205">
        <f>IF('Indicator Date hidden'!F163="x","x",$E$2-'Indicator Date hidden'!F163)</f>
        <v>0</v>
      </c>
      <c r="F162" s="205">
        <f>IF('Indicator Date hidden'!G163="x","x",$F$2-'Indicator Date hidden'!G163)</f>
        <v>0</v>
      </c>
      <c r="G162" s="205">
        <f>IF('Indicator Date hidden'!H163="x","x",$G$2-'Indicator Date hidden'!H163)</f>
        <v>0</v>
      </c>
      <c r="H162" s="205">
        <f>IF('Indicator Date hidden'!I163="x","x",$H$2-'Indicator Date hidden'!I163)</f>
        <v>0</v>
      </c>
      <c r="I162" s="205">
        <f>IF('Indicator Date hidden'!J163="x","x",$I$2-'Indicator Date hidden'!J163)</f>
        <v>0</v>
      </c>
      <c r="J162" s="205">
        <f>IF('Indicator Date hidden'!K163="x","x",$J$2-'Indicator Date hidden'!K163)</f>
        <v>0</v>
      </c>
      <c r="K162" s="205">
        <f>IF('Indicator Date hidden'!L163="x","x",$K$2-'Indicator Date hidden'!L163)</f>
        <v>0</v>
      </c>
      <c r="L162" s="205">
        <f>IF('Indicator Date hidden'!M163="x","x",$L$2-'Indicator Date hidden'!M163)</f>
        <v>0</v>
      </c>
      <c r="M162" s="205">
        <f>IF('Indicator Date hidden'!N163="x","x",$M$2-'Indicator Date hidden'!N163)</f>
        <v>0</v>
      </c>
      <c r="N162" s="205">
        <f>IF('Indicator Date hidden'!O163="x","x",$N$2-'Indicator Date hidden'!O163)</f>
        <v>0</v>
      </c>
      <c r="O162" s="205">
        <f>IF('Indicator Date hidden'!P163="x","x",$O$2-'Indicator Date hidden'!P163)</f>
        <v>0</v>
      </c>
      <c r="P162" s="205">
        <f>IF('Indicator Date hidden'!Q163="x","x",$P$2-'Indicator Date hidden'!Q163)</f>
        <v>0</v>
      </c>
      <c r="Q162" s="205" t="str">
        <f>IF('Indicator Date hidden'!R163="x","x",$Q$2-'Indicator Date hidden'!R163)</f>
        <v>x</v>
      </c>
      <c r="R162" s="205">
        <f>IF('Indicator Date hidden'!S163="x","x",$R$2-'Indicator Date hidden'!S163)</f>
        <v>0</v>
      </c>
      <c r="S162" s="205">
        <f>IF('Indicator Date hidden'!T163="x","x",$S$2-'Indicator Date hidden'!T163)</f>
        <v>0</v>
      </c>
      <c r="T162" s="205">
        <f>IF('Indicator Date hidden'!U163="x","x",$T$2-'Indicator Date hidden'!U163)</f>
        <v>0</v>
      </c>
      <c r="U162" s="205">
        <f>IF('Indicator Date hidden'!V163="x","x",$U$2-'Indicator Date hidden'!V163)</f>
        <v>0</v>
      </c>
      <c r="V162" s="205">
        <f>IF('Indicator Date hidden'!W163="x","x",$V$2-'Indicator Date hidden'!W163)</f>
        <v>0</v>
      </c>
      <c r="W162" s="205">
        <f>IF('Indicator Date hidden'!X163="x","x",$W$2-'Indicator Date hidden'!X163)</f>
        <v>2</v>
      </c>
      <c r="X162" s="205">
        <f>IF('Indicator Date hidden'!Y163="x","x",$X$2-'Indicator Date hidden'!Y163)</f>
        <v>4</v>
      </c>
      <c r="Y162" s="205">
        <f>IF('Indicator Date hidden'!Z163="x","x",$Y$2-'Indicator Date hidden'!Z163)</f>
        <v>0</v>
      </c>
      <c r="Z162" s="205">
        <f>IF('Indicator Date hidden'!AA163="x","x",$Z$2-'Indicator Date hidden'!AA163)</f>
        <v>0</v>
      </c>
      <c r="AA162" s="205">
        <f>IF('Indicator Date hidden'!AB163="x","x",$AA$2-'Indicator Date hidden'!AB163)</f>
        <v>0</v>
      </c>
      <c r="AB162" s="205">
        <f>IF('Indicator Date hidden'!AC163="x","x",$AB$2-'Indicator Date hidden'!AC163)</f>
        <v>0</v>
      </c>
      <c r="AC162" s="205">
        <f>IF('Indicator Date hidden'!AD163="x","x",$AC$2-'Indicator Date hidden'!AD163)</f>
        <v>0</v>
      </c>
      <c r="AD162" s="205">
        <f>IF('Indicator Date hidden'!AE163="x","x",$AD$2-'Indicator Date hidden'!AE163)</f>
        <v>0</v>
      </c>
      <c r="AE162" s="205">
        <f>IF('Indicator Date hidden'!AF163="x","x",$AE$2-'Indicator Date hidden'!AF163)</f>
        <v>0</v>
      </c>
      <c r="AF162" s="205">
        <f>IF('Indicator Date hidden'!AG163="x","x",$AF$2-'Indicator Date hidden'!AG163)</f>
        <v>1</v>
      </c>
      <c r="AG162" s="205">
        <f>IF('Indicator Date hidden'!AH163="x","x",$AG$2-'Indicator Date hidden'!AH163)</f>
        <v>0</v>
      </c>
      <c r="AH162" s="205">
        <f>IF('Indicator Date hidden'!AI163="x","x",$AH$2-'Indicator Date hidden'!AI163)</f>
        <v>0</v>
      </c>
      <c r="AI162" s="205">
        <f>IF('Indicator Date hidden'!AJ163="x","x",$AI$2-'Indicator Date hidden'!AJ163)</f>
        <v>0</v>
      </c>
      <c r="AJ162" s="205">
        <f>IF('Indicator Date hidden'!AK163="x","x",$AJ$2-'Indicator Date hidden'!AK163)</f>
        <v>1</v>
      </c>
      <c r="AK162" s="205">
        <f>IF('Indicator Date hidden'!AL163="x","x",$AK$2-'Indicator Date hidden'!AL163)</f>
        <v>1</v>
      </c>
      <c r="AL162" s="205">
        <f>IF('Indicator Date hidden'!AM163="x","x",$AL$2-'Indicator Date hidden'!AM163)</f>
        <v>0</v>
      </c>
      <c r="AM162" s="205">
        <f>IF('Indicator Date hidden'!AN163="x","x",$AM$2-'Indicator Date hidden'!AN163)</f>
        <v>0</v>
      </c>
      <c r="AN162" s="205">
        <f>IF('Indicator Date hidden'!AO163="x","x",$AN$2-'Indicator Date hidden'!AO163)</f>
        <v>0</v>
      </c>
      <c r="AO162" s="205">
        <f>IF('Indicator Date hidden'!AP163="x","x",$AO$2-'Indicator Date hidden'!AP163)</f>
        <v>0</v>
      </c>
      <c r="AP162" s="205">
        <f>IF('Indicator Date hidden'!AQ163="x","x",$AP$2-'Indicator Date hidden'!AQ163)</f>
        <v>0</v>
      </c>
      <c r="AQ162" s="205">
        <f>IF('Indicator Date hidden'!AR163="x","x",$AQ$2-'Indicator Date hidden'!AR163)</f>
        <v>0</v>
      </c>
      <c r="AR162" s="205">
        <f>IF('Indicator Date hidden'!AS163="x","x",$AR$2-'Indicator Date hidden'!AS163)</f>
        <v>0</v>
      </c>
      <c r="AS162" s="205">
        <f>IF('Indicator Date hidden'!AT163="x","x",$AS$2-'Indicator Date hidden'!AT163)</f>
        <v>0</v>
      </c>
      <c r="AT162" s="205">
        <f>IF('Indicator Date hidden'!AU163="x","x",$AT$2-'Indicator Date hidden'!AU163)</f>
        <v>0</v>
      </c>
      <c r="AU162" s="205">
        <f>IF('Indicator Date hidden'!AV163="x","x",$AU$2-'Indicator Date hidden'!AV163)</f>
        <v>4</v>
      </c>
      <c r="AV162" s="205">
        <f>IF('Indicator Date hidden'!AW163="x","x",$AV$2-'Indicator Date hidden'!AW163)</f>
        <v>0</v>
      </c>
      <c r="AW162" s="205">
        <f>IF('Indicator Date hidden'!AX163="x","x",$AW$2-'Indicator Date hidden'!AX163)</f>
        <v>0</v>
      </c>
      <c r="AX162" s="205">
        <f>IF('Indicator Date hidden'!AY163="x","x",$AX$2-'Indicator Date hidden'!AY163)</f>
        <v>0</v>
      </c>
      <c r="AY162" s="205">
        <f>IF('Indicator Date hidden'!AZ163="x","x",$AY$2-'Indicator Date hidden'!AZ163)</f>
        <v>0</v>
      </c>
      <c r="AZ162" s="205">
        <f>IF('Indicator Date hidden'!BA163="x","x",$AZ$2-'Indicator Date hidden'!BA163)</f>
        <v>0</v>
      </c>
      <c r="BA162">
        <f t="shared" si="20"/>
        <v>13</v>
      </c>
      <c r="BB162" s="21">
        <f t="shared" si="21"/>
        <v>0.26</v>
      </c>
      <c r="BC162">
        <f t="shared" si="22"/>
        <v>6</v>
      </c>
      <c r="BD162" s="21">
        <f t="shared" si="23"/>
        <v>0.84403791384036775</v>
      </c>
      <c r="BE162" s="274">
        <f t="shared" si="24"/>
        <v>0</v>
      </c>
    </row>
    <row r="163" spans="1:57" x14ac:dyDescent="0.25">
      <c r="A163" t="s">
        <v>7189</v>
      </c>
      <c r="B163" s="205">
        <f>IF('Indicator Date hidden'!C164="x","x",$B$2-'Indicator Date hidden'!C164)</f>
        <v>0</v>
      </c>
      <c r="C163" s="205">
        <f>IF('Indicator Date hidden'!D164="x","x",$C$2-'Indicator Date hidden'!D164)</f>
        <v>0</v>
      </c>
      <c r="D163" s="205">
        <f>IF('Indicator Date hidden'!E164="x","x",$D$2-'Indicator Date hidden'!E164)</f>
        <v>0</v>
      </c>
      <c r="E163" s="205">
        <f>IF('Indicator Date hidden'!F164="x","x",$E$2-'Indicator Date hidden'!F164)</f>
        <v>0</v>
      </c>
      <c r="F163" s="205">
        <f>IF('Indicator Date hidden'!G164="x","x",$F$2-'Indicator Date hidden'!G164)</f>
        <v>0</v>
      </c>
      <c r="G163" s="205">
        <f>IF('Indicator Date hidden'!H164="x","x",$G$2-'Indicator Date hidden'!H164)</f>
        <v>0</v>
      </c>
      <c r="H163" s="205">
        <f>IF('Indicator Date hidden'!I164="x","x",$H$2-'Indicator Date hidden'!I164)</f>
        <v>0</v>
      </c>
      <c r="I163" s="205">
        <f>IF('Indicator Date hidden'!J164="x","x",$I$2-'Indicator Date hidden'!J164)</f>
        <v>0</v>
      </c>
      <c r="J163" s="205">
        <f>IF('Indicator Date hidden'!K164="x","x",$J$2-'Indicator Date hidden'!K164)</f>
        <v>0</v>
      </c>
      <c r="K163" s="205">
        <f>IF('Indicator Date hidden'!L164="x","x",$K$2-'Indicator Date hidden'!L164)</f>
        <v>0</v>
      </c>
      <c r="L163" s="205">
        <f>IF('Indicator Date hidden'!M164="x","x",$L$2-'Indicator Date hidden'!M164)</f>
        <v>0</v>
      </c>
      <c r="M163" s="205">
        <f>IF('Indicator Date hidden'!N164="x","x",$M$2-'Indicator Date hidden'!N164)</f>
        <v>0</v>
      </c>
      <c r="N163" s="205">
        <f>IF('Indicator Date hidden'!O164="x","x",$N$2-'Indicator Date hidden'!O164)</f>
        <v>0</v>
      </c>
      <c r="O163" s="205">
        <f>IF('Indicator Date hidden'!P164="x","x",$O$2-'Indicator Date hidden'!P164)</f>
        <v>0</v>
      </c>
      <c r="P163" s="205">
        <f>IF('Indicator Date hidden'!Q164="x","x",$P$2-'Indicator Date hidden'!Q164)</f>
        <v>0</v>
      </c>
      <c r="Q163" s="205">
        <f>IF('Indicator Date hidden'!R164="x","x",$Q$2-'Indicator Date hidden'!R164)</f>
        <v>4</v>
      </c>
      <c r="R163" s="205">
        <f>IF('Indicator Date hidden'!S164="x","x",$R$2-'Indicator Date hidden'!S164)</f>
        <v>0</v>
      </c>
      <c r="S163" s="205">
        <f>IF('Indicator Date hidden'!T164="x","x",$S$2-'Indicator Date hidden'!T164)</f>
        <v>0</v>
      </c>
      <c r="T163" s="205">
        <f>IF('Indicator Date hidden'!U164="x","x",$T$2-'Indicator Date hidden'!U164)</f>
        <v>0</v>
      </c>
      <c r="U163" s="205">
        <f>IF('Indicator Date hidden'!V164="x","x",$U$2-'Indicator Date hidden'!V164)</f>
        <v>0</v>
      </c>
      <c r="V163" s="205">
        <f>IF('Indicator Date hidden'!W164="x","x",$V$2-'Indicator Date hidden'!W164)</f>
        <v>0</v>
      </c>
      <c r="W163" s="205">
        <f>IF('Indicator Date hidden'!X164="x","x",$W$2-'Indicator Date hidden'!X164)</f>
        <v>0</v>
      </c>
      <c r="X163" s="205">
        <f>IF('Indicator Date hidden'!Y164="x","x",$X$2-'Indicator Date hidden'!Y164)</f>
        <v>4</v>
      </c>
      <c r="Y163" s="205">
        <f>IF('Indicator Date hidden'!Z164="x","x",$Y$2-'Indicator Date hidden'!Z164)</f>
        <v>0</v>
      </c>
      <c r="Z163" s="205">
        <f>IF('Indicator Date hidden'!AA164="x","x",$Z$2-'Indicator Date hidden'!AA164)</f>
        <v>0</v>
      </c>
      <c r="AA163" s="205">
        <f>IF('Indicator Date hidden'!AB164="x","x",$AA$2-'Indicator Date hidden'!AB164)</f>
        <v>0</v>
      </c>
      <c r="AB163" s="205">
        <f>IF('Indicator Date hidden'!AC164="x","x",$AB$2-'Indicator Date hidden'!AC164)</f>
        <v>0</v>
      </c>
      <c r="AC163" s="205">
        <f>IF('Indicator Date hidden'!AD164="x","x",$AC$2-'Indicator Date hidden'!AD164)</f>
        <v>0</v>
      </c>
      <c r="AD163" s="205">
        <f>IF('Indicator Date hidden'!AE164="x","x",$AD$2-'Indicator Date hidden'!AE164)</f>
        <v>0</v>
      </c>
      <c r="AE163" s="205">
        <f>IF('Indicator Date hidden'!AF164="x","x",$AE$2-'Indicator Date hidden'!AF164)</f>
        <v>0</v>
      </c>
      <c r="AF163" s="205">
        <f>IF('Indicator Date hidden'!AG164="x","x",$AF$2-'Indicator Date hidden'!AG164)</f>
        <v>4</v>
      </c>
      <c r="AG163" s="205">
        <f>IF('Indicator Date hidden'!AH164="x","x",$AG$2-'Indicator Date hidden'!AH164)</f>
        <v>0</v>
      </c>
      <c r="AH163" s="205">
        <f>IF('Indicator Date hidden'!AI164="x","x",$AH$2-'Indicator Date hidden'!AI164)</f>
        <v>0</v>
      </c>
      <c r="AI163" s="205">
        <f>IF('Indicator Date hidden'!AJ164="x","x",$AI$2-'Indicator Date hidden'!AJ164)</f>
        <v>0</v>
      </c>
      <c r="AJ163" s="205">
        <f>IF('Indicator Date hidden'!AK164="x","x",$AJ$2-'Indicator Date hidden'!AK164)</f>
        <v>1</v>
      </c>
      <c r="AK163" s="205">
        <f>IF('Indicator Date hidden'!AL164="x","x",$AK$2-'Indicator Date hidden'!AL164)</f>
        <v>0</v>
      </c>
      <c r="AL163" s="205">
        <f>IF('Indicator Date hidden'!AM164="x","x",$AL$2-'Indicator Date hidden'!AM164)</f>
        <v>0</v>
      </c>
      <c r="AM163" s="205">
        <f>IF('Indicator Date hidden'!AN164="x","x",$AM$2-'Indicator Date hidden'!AN164)</f>
        <v>0</v>
      </c>
      <c r="AN163" s="205">
        <f>IF('Indicator Date hidden'!AO164="x","x",$AN$2-'Indicator Date hidden'!AO164)</f>
        <v>0</v>
      </c>
      <c r="AO163" s="205" t="str">
        <f>IF('Indicator Date hidden'!AP164="x","x",$AO$2-'Indicator Date hidden'!AP164)</f>
        <v>x</v>
      </c>
      <c r="AP163" s="205" t="str">
        <f>IF('Indicator Date hidden'!AQ164="x","x",$AP$2-'Indicator Date hidden'!AQ164)</f>
        <v>x</v>
      </c>
      <c r="AQ163" s="205">
        <f>IF('Indicator Date hidden'!AR164="x","x",$AQ$2-'Indicator Date hidden'!AR164)</f>
        <v>4</v>
      </c>
      <c r="AR163" s="205">
        <f>IF('Indicator Date hidden'!AS164="x","x",$AR$2-'Indicator Date hidden'!AS164)</f>
        <v>0</v>
      </c>
      <c r="AS163" s="205">
        <f>IF('Indicator Date hidden'!AT164="x","x",$AS$2-'Indicator Date hidden'!AT164)</f>
        <v>0</v>
      </c>
      <c r="AT163" s="205">
        <f>IF('Indicator Date hidden'!AU164="x","x",$AT$2-'Indicator Date hidden'!AU164)</f>
        <v>0</v>
      </c>
      <c r="AU163" s="205">
        <f>IF('Indicator Date hidden'!AV164="x","x",$AU$2-'Indicator Date hidden'!AV164)</f>
        <v>1</v>
      </c>
      <c r="AV163" s="205">
        <f>IF('Indicator Date hidden'!AW164="x","x",$AV$2-'Indicator Date hidden'!AW164)</f>
        <v>0</v>
      </c>
      <c r="AW163" s="205">
        <f>IF('Indicator Date hidden'!AX164="x","x",$AW$2-'Indicator Date hidden'!AX164)</f>
        <v>0</v>
      </c>
      <c r="AX163" s="205">
        <f>IF('Indicator Date hidden'!AY164="x","x",$AX$2-'Indicator Date hidden'!AY164)</f>
        <v>0</v>
      </c>
      <c r="AY163" s="205">
        <f>IF('Indicator Date hidden'!AZ164="x","x",$AY$2-'Indicator Date hidden'!AZ164)</f>
        <v>1</v>
      </c>
      <c r="AZ163" s="205">
        <f>IF('Indicator Date hidden'!BA164="x","x",$AZ$2-'Indicator Date hidden'!BA164)</f>
        <v>1</v>
      </c>
      <c r="BA163">
        <f t="shared" ref="BA163:BA193" si="25">SUM(B163:AZ163)</f>
        <v>20</v>
      </c>
      <c r="BB163" s="21">
        <f t="shared" ref="BB163:BB193" si="26">BA163/COUNT(B163:AZ163)</f>
        <v>0.40816326530612246</v>
      </c>
      <c r="BC163">
        <f t="shared" ref="BC163:BC193" si="27">COUNTIF(B163:AZ163,"&gt;0")</f>
        <v>8</v>
      </c>
      <c r="BD163" s="21">
        <f t="shared" ref="BD163:BD193" si="28">_xlfn.STDEV.P(B163:AZ163)</f>
        <v>1.1050601118923169</v>
      </c>
      <c r="BE163" s="274">
        <f t="shared" ref="BE163:BE193" si="29">MEDIAN(B163:AZ163)</f>
        <v>0</v>
      </c>
    </row>
    <row r="164" spans="1:57" x14ac:dyDescent="0.25">
      <c r="A164" t="s">
        <v>7205</v>
      </c>
      <c r="B164" s="205">
        <f>IF('Indicator Date hidden'!C165="x","x",$B$2-'Indicator Date hidden'!C165)</f>
        <v>0</v>
      </c>
      <c r="C164" s="205">
        <f>IF('Indicator Date hidden'!D165="x","x",$C$2-'Indicator Date hidden'!D165)</f>
        <v>0</v>
      </c>
      <c r="D164" s="205">
        <f>IF('Indicator Date hidden'!E165="x","x",$D$2-'Indicator Date hidden'!E165)</f>
        <v>0</v>
      </c>
      <c r="E164" s="205">
        <f>IF('Indicator Date hidden'!F165="x","x",$E$2-'Indicator Date hidden'!F165)</f>
        <v>0</v>
      </c>
      <c r="F164" s="205">
        <f>IF('Indicator Date hidden'!G165="x","x",$F$2-'Indicator Date hidden'!G165)</f>
        <v>0</v>
      </c>
      <c r="G164" s="205">
        <f>IF('Indicator Date hidden'!H165="x","x",$G$2-'Indicator Date hidden'!H165)</f>
        <v>0</v>
      </c>
      <c r="H164" s="205">
        <f>IF('Indicator Date hidden'!I165="x","x",$H$2-'Indicator Date hidden'!I165)</f>
        <v>0</v>
      </c>
      <c r="I164" s="205">
        <f>IF('Indicator Date hidden'!J165="x","x",$I$2-'Indicator Date hidden'!J165)</f>
        <v>0</v>
      </c>
      <c r="J164" s="205">
        <f>IF('Indicator Date hidden'!K165="x","x",$J$2-'Indicator Date hidden'!K165)</f>
        <v>0</v>
      </c>
      <c r="K164" s="205">
        <f>IF('Indicator Date hidden'!L165="x","x",$K$2-'Indicator Date hidden'!L165)</f>
        <v>0</v>
      </c>
      <c r="L164" s="205">
        <f>IF('Indicator Date hidden'!M165="x","x",$L$2-'Indicator Date hidden'!M165)</f>
        <v>0</v>
      </c>
      <c r="M164" s="205">
        <f>IF('Indicator Date hidden'!N165="x","x",$M$2-'Indicator Date hidden'!N165)</f>
        <v>0</v>
      </c>
      <c r="N164" s="205">
        <f>IF('Indicator Date hidden'!O165="x","x",$N$2-'Indicator Date hidden'!O165)</f>
        <v>0</v>
      </c>
      <c r="O164" s="205">
        <f>IF('Indicator Date hidden'!P165="x","x",$O$2-'Indicator Date hidden'!P165)</f>
        <v>0</v>
      </c>
      <c r="P164" s="205">
        <f>IF('Indicator Date hidden'!Q165="x","x",$P$2-'Indicator Date hidden'!Q165)</f>
        <v>0</v>
      </c>
      <c r="Q164" s="205">
        <f>IF('Indicator Date hidden'!R165="x","x",$Q$2-'Indicator Date hidden'!R165)</f>
        <v>4</v>
      </c>
      <c r="R164" s="205">
        <f>IF('Indicator Date hidden'!S165="x","x",$R$2-'Indicator Date hidden'!S165)</f>
        <v>0</v>
      </c>
      <c r="S164" s="205">
        <f>IF('Indicator Date hidden'!T165="x","x",$S$2-'Indicator Date hidden'!T165)</f>
        <v>0</v>
      </c>
      <c r="T164" s="205">
        <f>IF('Indicator Date hidden'!U165="x","x",$T$2-'Indicator Date hidden'!U165)</f>
        <v>0</v>
      </c>
      <c r="U164" s="205">
        <f>IF('Indicator Date hidden'!V165="x","x",$U$2-'Indicator Date hidden'!V165)</f>
        <v>0</v>
      </c>
      <c r="V164" s="205">
        <f>IF('Indicator Date hidden'!W165="x","x",$V$2-'Indicator Date hidden'!W165)</f>
        <v>0</v>
      </c>
      <c r="W164" s="205">
        <f>IF('Indicator Date hidden'!X165="x","x",$W$2-'Indicator Date hidden'!X165)</f>
        <v>4</v>
      </c>
      <c r="X164" s="205">
        <f>IF('Indicator Date hidden'!Y165="x","x",$X$2-'Indicator Date hidden'!Y165)</f>
        <v>2</v>
      </c>
      <c r="Y164" s="205">
        <f>IF('Indicator Date hidden'!Z165="x","x",$Y$2-'Indicator Date hidden'!Z165)</f>
        <v>0</v>
      </c>
      <c r="Z164" s="205">
        <f>IF('Indicator Date hidden'!AA165="x","x",$Z$2-'Indicator Date hidden'!AA165)</f>
        <v>0</v>
      </c>
      <c r="AA164" s="205">
        <f>IF('Indicator Date hidden'!AB165="x","x",$AA$2-'Indicator Date hidden'!AB165)</f>
        <v>0</v>
      </c>
      <c r="AB164" s="205">
        <f>IF('Indicator Date hidden'!AC165="x","x",$AB$2-'Indicator Date hidden'!AC165)</f>
        <v>0</v>
      </c>
      <c r="AC164" s="205">
        <f>IF('Indicator Date hidden'!AD165="x","x",$AC$2-'Indicator Date hidden'!AD165)</f>
        <v>0</v>
      </c>
      <c r="AD164" s="205">
        <f>IF('Indicator Date hidden'!AE165="x","x",$AD$2-'Indicator Date hidden'!AE165)</f>
        <v>0</v>
      </c>
      <c r="AE164" s="205">
        <f>IF('Indicator Date hidden'!AF165="x","x",$AE$2-'Indicator Date hidden'!AF165)</f>
        <v>0</v>
      </c>
      <c r="AF164" s="205" t="str">
        <f>IF('Indicator Date hidden'!AG165="x","x",$AF$2-'Indicator Date hidden'!AG165)</f>
        <v>x</v>
      </c>
      <c r="AG164" s="205">
        <f>IF('Indicator Date hidden'!AH165="x","x",$AG$2-'Indicator Date hidden'!AH165)</f>
        <v>0</v>
      </c>
      <c r="AH164" s="205">
        <f>IF('Indicator Date hidden'!AI165="x","x",$AH$2-'Indicator Date hidden'!AI165)</f>
        <v>0</v>
      </c>
      <c r="AI164" s="205">
        <f>IF('Indicator Date hidden'!AJ165="x","x",$AI$2-'Indicator Date hidden'!AJ165)</f>
        <v>0</v>
      </c>
      <c r="AJ164" s="205" t="str">
        <f>IF('Indicator Date hidden'!AK165="x","x",$AJ$2-'Indicator Date hidden'!AK165)</f>
        <v>x</v>
      </c>
      <c r="AK164" s="205">
        <f>IF('Indicator Date hidden'!AL165="x","x",$AK$2-'Indicator Date hidden'!AL165)</f>
        <v>1</v>
      </c>
      <c r="AL164" s="205">
        <f>IF('Indicator Date hidden'!AM165="x","x",$AL$2-'Indicator Date hidden'!AM165)</f>
        <v>0</v>
      </c>
      <c r="AM164" s="205">
        <f>IF('Indicator Date hidden'!AN165="x","x",$AM$2-'Indicator Date hidden'!AN165)</f>
        <v>0</v>
      </c>
      <c r="AN164" s="205">
        <f>IF('Indicator Date hidden'!AO165="x","x",$AN$2-'Indicator Date hidden'!AO165)</f>
        <v>0</v>
      </c>
      <c r="AO164" s="205">
        <f>IF('Indicator Date hidden'!AP165="x","x",$AO$2-'Indicator Date hidden'!AP165)</f>
        <v>1</v>
      </c>
      <c r="AP164" s="205">
        <f>IF('Indicator Date hidden'!AQ165="x","x",$AP$2-'Indicator Date hidden'!AQ165)</f>
        <v>1</v>
      </c>
      <c r="AQ164" s="205" t="str">
        <f>IF('Indicator Date hidden'!AR165="x","x",$AQ$2-'Indicator Date hidden'!AR165)</f>
        <v>x</v>
      </c>
      <c r="AR164" s="205">
        <f>IF('Indicator Date hidden'!AS165="x","x",$AR$2-'Indicator Date hidden'!AS165)</f>
        <v>0</v>
      </c>
      <c r="AS164" s="205">
        <f>IF('Indicator Date hidden'!AT165="x","x",$AS$2-'Indicator Date hidden'!AT165)</f>
        <v>0</v>
      </c>
      <c r="AT164" s="205">
        <f>IF('Indicator Date hidden'!AU165="x","x",$AT$2-'Indicator Date hidden'!AU165)</f>
        <v>0</v>
      </c>
      <c r="AU164" s="205">
        <f>IF('Indicator Date hidden'!AV165="x","x",$AU$2-'Indicator Date hidden'!AV165)</f>
        <v>4</v>
      </c>
      <c r="AV164" s="205">
        <f>IF('Indicator Date hidden'!AW165="x","x",$AV$2-'Indicator Date hidden'!AW165)</f>
        <v>0</v>
      </c>
      <c r="AW164" s="205">
        <f>IF('Indicator Date hidden'!AX165="x","x",$AW$2-'Indicator Date hidden'!AX165)</f>
        <v>0</v>
      </c>
      <c r="AX164" s="205">
        <f>IF('Indicator Date hidden'!AY165="x","x",$AX$2-'Indicator Date hidden'!AY165)</f>
        <v>0</v>
      </c>
      <c r="AY164" s="205">
        <f>IF('Indicator Date hidden'!AZ165="x","x",$AY$2-'Indicator Date hidden'!AZ165)</f>
        <v>0</v>
      </c>
      <c r="AZ164" s="205">
        <f>IF('Indicator Date hidden'!BA165="x","x",$AZ$2-'Indicator Date hidden'!BA165)</f>
        <v>0</v>
      </c>
      <c r="BA164">
        <f t="shared" si="25"/>
        <v>17</v>
      </c>
      <c r="BB164" s="21">
        <f t="shared" si="26"/>
        <v>0.35416666666666669</v>
      </c>
      <c r="BC164">
        <f t="shared" si="27"/>
        <v>7</v>
      </c>
      <c r="BD164" s="21">
        <f t="shared" si="28"/>
        <v>1.0101481602000548</v>
      </c>
      <c r="BE164" s="274">
        <f t="shared" si="29"/>
        <v>0</v>
      </c>
    </row>
    <row r="165" spans="1:57" x14ac:dyDescent="0.25">
      <c r="A165" t="s">
        <v>7212</v>
      </c>
      <c r="B165" s="205">
        <f>IF('Indicator Date hidden'!C166="x","x",$B$2-'Indicator Date hidden'!C166)</f>
        <v>0</v>
      </c>
      <c r="C165" s="205">
        <f>IF('Indicator Date hidden'!D166="x","x",$C$2-'Indicator Date hidden'!D166)</f>
        <v>0</v>
      </c>
      <c r="D165" s="205">
        <f>IF('Indicator Date hidden'!E166="x","x",$D$2-'Indicator Date hidden'!E166)</f>
        <v>0</v>
      </c>
      <c r="E165" s="205">
        <f>IF('Indicator Date hidden'!F166="x","x",$E$2-'Indicator Date hidden'!F166)</f>
        <v>0</v>
      </c>
      <c r="F165" s="205">
        <f>IF('Indicator Date hidden'!G166="x","x",$F$2-'Indicator Date hidden'!G166)</f>
        <v>0</v>
      </c>
      <c r="G165" s="205">
        <f>IF('Indicator Date hidden'!H166="x","x",$G$2-'Indicator Date hidden'!H166)</f>
        <v>0</v>
      </c>
      <c r="H165" s="205">
        <f>IF('Indicator Date hidden'!I166="x","x",$H$2-'Indicator Date hidden'!I166)</f>
        <v>0</v>
      </c>
      <c r="I165" s="205">
        <f>IF('Indicator Date hidden'!J166="x","x",$I$2-'Indicator Date hidden'!J166)</f>
        <v>0</v>
      </c>
      <c r="J165" s="205">
        <f>IF('Indicator Date hidden'!K166="x","x",$J$2-'Indicator Date hidden'!K166)</f>
        <v>0</v>
      </c>
      <c r="K165" s="205">
        <f>IF('Indicator Date hidden'!L166="x","x",$K$2-'Indicator Date hidden'!L166)</f>
        <v>0</v>
      </c>
      <c r="L165" s="205">
        <f>IF('Indicator Date hidden'!M166="x","x",$L$2-'Indicator Date hidden'!M166)</f>
        <v>0</v>
      </c>
      <c r="M165" s="205">
        <f>IF('Indicator Date hidden'!N166="x","x",$M$2-'Indicator Date hidden'!N166)</f>
        <v>0</v>
      </c>
      <c r="N165" s="205">
        <f>IF('Indicator Date hidden'!O166="x","x",$N$2-'Indicator Date hidden'!O166)</f>
        <v>0</v>
      </c>
      <c r="O165" s="205">
        <f>IF('Indicator Date hidden'!P166="x","x",$O$2-'Indicator Date hidden'!P166)</f>
        <v>0</v>
      </c>
      <c r="P165" s="205">
        <f>IF('Indicator Date hidden'!Q166="x","x",$P$2-'Indicator Date hidden'!Q166)</f>
        <v>0</v>
      </c>
      <c r="Q165" s="205">
        <f>IF('Indicator Date hidden'!R166="x","x",$Q$2-'Indicator Date hidden'!R166)</f>
        <v>4</v>
      </c>
      <c r="R165" s="205">
        <f>IF('Indicator Date hidden'!S166="x","x",$R$2-'Indicator Date hidden'!S166)</f>
        <v>0</v>
      </c>
      <c r="S165" s="205">
        <f>IF('Indicator Date hidden'!T166="x","x",$S$2-'Indicator Date hidden'!T166)</f>
        <v>0</v>
      </c>
      <c r="T165" s="205">
        <f>IF('Indicator Date hidden'!U166="x","x",$T$2-'Indicator Date hidden'!U166)</f>
        <v>0</v>
      </c>
      <c r="U165" s="205">
        <f>IF('Indicator Date hidden'!V166="x","x",$U$2-'Indicator Date hidden'!V166)</f>
        <v>0</v>
      </c>
      <c r="V165" s="205">
        <f>IF('Indicator Date hidden'!W166="x","x",$V$2-'Indicator Date hidden'!W166)</f>
        <v>0</v>
      </c>
      <c r="W165" s="205">
        <f>IF('Indicator Date hidden'!X166="x","x",$W$2-'Indicator Date hidden'!X166)</f>
        <v>4</v>
      </c>
      <c r="X165" s="205">
        <f>IF('Indicator Date hidden'!Y166="x","x",$X$2-'Indicator Date hidden'!Y166)</f>
        <v>5</v>
      </c>
      <c r="Y165" s="205">
        <f>IF('Indicator Date hidden'!Z166="x","x",$Y$2-'Indicator Date hidden'!Z166)</f>
        <v>0</v>
      </c>
      <c r="Z165" s="205">
        <f>IF('Indicator Date hidden'!AA166="x","x",$Z$2-'Indicator Date hidden'!AA166)</f>
        <v>0</v>
      </c>
      <c r="AA165" s="205">
        <f>IF('Indicator Date hidden'!AB166="x","x",$AA$2-'Indicator Date hidden'!AB166)</f>
        <v>0</v>
      </c>
      <c r="AB165" s="205">
        <f>IF('Indicator Date hidden'!AC166="x","x",$AB$2-'Indicator Date hidden'!AC166)</f>
        <v>0</v>
      </c>
      <c r="AC165" s="205">
        <f>IF('Indicator Date hidden'!AD166="x","x",$AC$2-'Indicator Date hidden'!AD166)</f>
        <v>0</v>
      </c>
      <c r="AD165" s="205">
        <f>IF('Indicator Date hidden'!AE166="x","x",$AD$2-'Indicator Date hidden'!AE166)</f>
        <v>0</v>
      </c>
      <c r="AE165" s="205">
        <f>IF('Indicator Date hidden'!AF166="x","x",$AE$2-'Indicator Date hidden'!AF166)</f>
        <v>0</v>
      </c>
      <c r="AF165" s="205">
        <f>IF('Indicator Date hidden'!AG166="x","x",$AF$2-'Indicator Date hidden'!AG166)</f>
        <v>4</v>
      </c>
      <c r="AG165" s="205">
        <f>IF('Indicator Date hidden'!AH166="x","x",$AG$2-'Indicator Date hidden'!AH166)</f>
        <v>0</v>
      </c>
      <c r="AH165" s="205">
        <f>IF('Indicator Date hidden'!AI166="x","x",$AH$2-'Indicator Date hidden'!AI166)</f>
        <v>0</v>
      </c>
      <c r="AI165" s="205">
        <f>IF('Indicator Date hidden'!AJ166="x","x",$AI$2-'Indicator Date hidden'!AJ166)</f>
        <v>0</v>
      </c>
      <c r="AJ165" s="205" t="str">
        <f>IF('Indicator Date hidden'!AK166="x","x",$AJ$2-'Indicator Date hidden'!AK166)</f>
        <v>x</v>
      </c>
      <c r="AK165" s="205">
        <f>IF('Indicator Date hidden'!AL166="x","x",$AK$2-'Indicator Date hidden'!AL166)</f>
        <v>1</v>
      </c>
      <c r="AL165" s="205">
        <f>IF('Indicator Date hidden'!AM166="x","x",$AL$2-'Indicator Date hidden'!AM166)</f>
        <v>0</v>
      </c>
      <c r="AM165" s="205">
        <f>IF('Indicator Date hidden'!AN166="x","x",$AM$2-'Indicator Date hidden'!AN166)</f>
        <v>0</v>
      </c>
      <c r="AN165" s="205">
        <f>IF('Indicator Date hidden'!AO166="x","x",$AN$2-'Indicator Date hidden'!AO166)</f>
        <v>0</v>
      </c>
      <c r="AO165" s="205" t="str">
        <f>IF('Indicator Date hidden'!AP166="x","x",$AO$2-'Indicator Date hidden'!AP166)</f>
        <v>x</v>
      </c>
      <c r="AP165" s="205" t="str">
        <f>IF('Indicator Date hidden'!AQ166="x","x",$AP$2-'Indicator Date hidden'!AQ166)</f>
        <v>x</v>
      </c>
      <c r="AQ165" s="205">
        <f>IF('Indicator Date hidden'!AR166="x","x",$AQ$2-'Indicator Date hidden'!AR166)</f>
        <v>0</v>
      </c>
      <c r="AR165" s="205">
        <f>IF('Indicator Date hidden'!AS166="x","x",$AR$2-'Indicator Date hidden'!AS166)</f>
        <v>0</v>
      </c>
      <c r="AS165" s="205">
        <f>IF('Indicator Date hidden'!AT166="x","x",$AS$2-'Indicator Date hidden'!AT166)</f>
        <v>0</v>
      </c>
      <c r="AT165" s="205">
        <f>IF('Indicator Date hidden'!AU166="x","x",$AT$2-'Indicator Date hidden'!AU166)</f>
        <v>0</v>
      </c>
      <c r="AU165" s="205">
        <f>IF('Indicator Date hidden'!AV166="x","x",$AU$2-'Indicator Date hidden'!AV166)</f>
        <v>4</v>
      </c>
      <c r="AV165" s="205">
        <f>IF('Indicator Date hidden'!AW166="x","x",$AV$2-'Indicator Date hidden'!AW166)</f>
        <v>0</v>
      </c>
      <c r="AW165" s="205">
        <f>IF('Indicator Date hidden'!AX166="x","x",$AW$2-'Indicator Date hidden'!AX166)</f>
        <v>0</v>
      </c>
      <c r="AX165" s="205">
        <f>IF('Indicator Date hidden'!AY166="x","x",$AX$2-'Indicator Date hidden'!AY166)</f>
        <v>0</v>
      </c>
      <c r="AY165" s="205">
        <f>IF('Indicator Date hidden'!AZ166="x","x",$AY$2-'Indicator Date hidden'!AZ166)</f>
        <v>0</v>
      </c>
      <c r="AZ165" s="205">
        <f>IF('Indicator Date hidden'!BA166="x","x",$AZ$2-'Indicator Date hidden'!BA166)</f>
        <v>0</v>
      </c>
      <c r="BA165">
        <f t="shared" si="25"/>
        <v>22</v>
      </c>
      <c r="BB165" s="21">
        <f t="shared" si="26"/>
        <v>0.45833333333333331</v>
      </c>
      <c r="BC165">
        <f t="shared" si="27"/>
        <v>6</v>
      </c>
      <c r="BD165" s="21">
        <f t="shared" si="28"/>
        <v>1.2903218806001686</v>
      </c>
      <c r="BE165" s="274">
        <f t="shared" si="29"/>
        <v>0</v>
      </c>
    </row>
    <row r="166" spans="1:57" x14ac:dyDescent="0.25">
      <c r="A166" t="s">
        <v>7211</v>
      </c>
      <c r="B166" s="205">
        <f>IF('Indicator Date hidden'!C167="x","x",$B$2-'Indicator Date hidden'!C167)</f>
        <v>0</v>
      </c>
      <c r="C166" s="205">
        <f>IF('Indicator Date hidden'!D167="x","x",$C$2-'Indicator Date hidden'!D167)</f>
        <v>0</v>
      </c>
      <c r="D166" s="205">
        <f>IF('Indicator Date hidden'!E167="x","x",$D$2-'Indicator Date hidden'!E167)</f>
        <v>0</v>
      </c>
      <c r="E166" s="205">
        <f>IF('Indicator Date hidden'!F167="x","x",$E$2-'Indicator Date hidden'!F167)</f>
        <v>0</v>
      </c>
      <c r="F166" s="205">
        <f>IF('Indicator Date hidden'!G167="x","x",$F$2-'Indicator Date hidden'!G167)</f>
        <v>0</v>
      </c>
      <c r="G166" s="205">
        <f>IF('Indicator Date hidden'!H167="x","x",$G$2-'Indicator Date hidden'!H167)</f>
        <v>0</v>
      </c>
      <c r="H166" s="205">
        <f>IF('Indicator Date hidden'!I167="x","x",$H$2-'Indicator Date hidden'!I167)</f>
        <v>0</v>
      </c>
      <c r="I166" s="205">
        <f>IF('Indicator Date hidden'!J167="x","x",$I$2-'Indicator Date hidden'!J167)</f>
        <v>0</v>
      </c>
      <c r="J166" s="205">
        <f>IF('Indicator Date hidden'!K167="x","x",$J$2-'Indicator Date hidden'!K167)</f>
        <v>0</v>
      </c>
      <c r="K166" s="205">
        <f>IF('Indicator Date hidden'!L167="x","x",$K$2-'Indicator Date hidden'!L167)</f>
        <v>0</v>
      </c>
      <c r="L166" s="205">
        <f>IF('Indicator Date hidden'!M167="x","x",$L$2-'Indicator Date hidden'!M167)</f>
        <v>0</v>
      </c>
      <c r="M166" s="205">
        <f>IF('Indicator Date hidden'!N167="x","x",$M$2-'Indicator Date hidden'!N167)</f>
        <v>0</v>
      </c>
      <c r="N166" s="205">
        <f>IF('Indicator Date hidden'!O167="x","x",$N$2-'Indicator Date hidden'!O167)</f>
        <v>0</v>
      </c>
      <c r="O166" s="205">
        <f>IF('Indicator Date hidden'!P167="x","x",$O$2-'Indicator Date hidden'!P167)</f>
        <v>0</v>
      </c>
      <c r="P166" s="205">
        <f>IF('Indicator Date hidden'!Q167="x","x",$P$2-'Indicator Date hidden'!Q167)</f>
        <v>0</v>
      </c>
      <c r="Q166" s="205" t="str">
        <f>IF('Indicator Date hidden'!R167="x","x",$Q$2-'Indicator Date hidden'!R167)</f>
        <v>x</v>
      </c>
      <c r="R166" s="205">
        <f>IF('Indicator Date hidden'!S167="x","x",$R$2-'Indicator Date hidden'!S167)</f>
        <v>0</v>
      </c>
      <c r="S166" s="205">
        <f>IF('Indicator Date hidden'!T167="x","x",$S$2-'Indicator Date hidden'!T167)</f>
        <v>0</v>
      </c>
      <c r="T166" s="205">
        <f>IF('Indicator Date hidden'!U167="x","x",$T$2-'Indicator Date hidden'!U167)</f>
        <v>0</v>
      </c>
      <c r="U166" s="205" t="str">
        <f>IF('Indicator Date hidden'!V167="x","x",$U$2-'Indicator Date hidden'!V167)</f>
        <v>x</v>
      </c>
      <c r="V166" s="205">
        <f>IF('Indicator Date hidden'!W167="x","x",$V$2-'Indicator Date hidden'!W167)</f>
        <v>0</v>
      </c>
      <c r="W166" s="205" t="str">
        <f>IF('Indicator Date hidden'!X167="x","x",$W$2-'Indicator Date hidden'!X167)</f>
        <v>x</v>
      </c>
      <c r="X166" s="205">
        <f>IF('Indicator Date hidden'!Y167="x","x",$X$2-'Indicator Date hidden'!Y167)</f>
        <v>3</v>
      </c>
      <c r="Y166" s="205">
        <f>IF('Indicator Date hidden'!Z167="x","x",$Y$2-'Indicator Date hidden'!Z167)</f>
        <v>0</v>
      </c>
      <c r="Z166" s="205">
        <f>IF('Indicator Date hidden'!AA167="x","x",$Z$2-'Indicator Date hidden'!AA167)</f>
        <v>0</v>
      </c>
      <c r="AA166" s="205">
        <f>IF('Indicator Date hidden'!AB167="x","x",$AA$2-'Indicator Date hidden'!AB167)</f>
        <v>0</v>
      </c>
      <c r="AB166" s="205">
        <f>IF('Indicator Date hidden'!AC167="x","x",$AB$2-'Indicator Date hidden'!AC167)</f>
        <v>0</v>
      </c>
      <c r="AC166" s="205">
        <f>IF('Indicator Date hidden'!AD167="x","x",$AC$2-'Indicator Date hidden'!AD167)</f>
        <v>0</v>
      </c>
      <c r="AD166" s="205" t="str">
        <f>IF('Indicator Date hidden'!AE167="x","x",$AD$2-'Indicator Date hidden'!AE167)</f>
        <v>x</v>
      </c>
      <c r="AE166" s="205">
        <f>IF('Indicator Date hidden'!AF167="x","x",$AE$2-'Indicator Date hidden'!AF167)</f>
        <v>0</v>
      </c>
      <c r="AF166" s="205">
        <f>IF('Indicator Date hidden'!AG167="x","x",$AF$2-'Indicator Date hidden'!AG167)</f>
        <v>1</v>
      </c>
      <c r="AG166" s="205">
        <f>IF('Indicator Date hidden'!AH167="x","x",$AG$2-'Indicator Date hidden'!AH167)</f>
        <v>0</v>
      </c>
      <c r="AH166" s="205">
        <f>IF('Indicator Date hidden'!AI167="x","x",$AH$2-'Indicator Date hidden'!AI167)</f>
        <v>0</v>
      </c>
      <c r="AI166" s="205">
        <f>IF('Indicator Date hidden'!AJ167="x","x",$AI$2-'Indicator Date hidden'!AJ167)</f>
        <v>0</v>
      </c>
      <c r="AJ166" s="205" t="str">
        <f>IF('Indicator Date hidden'!AK167="x","x",$AJ$2-'Indicator Date hidden'!AK167)</f>
        <v>x</v>
      </c>
      <c r="AK166" s="205">
        <f>IF('Indicator Date hidden'!AL167="x","x",$AK$2-'Indicator Date hidden'!AL167)</f>
        <v>1</v>
      </c>
      <c r="AL166" s="205">
        <f>IF('Indicator Date hidden'!AM167="x","x",$AL$2-'Indicator Date hidden'!AM167)</f>
        <v>0</v>
      </c>
      <c r="AM166" s="205">
        <f>IF('Indicator Date hidden'!AN167="x","x",$AM$2-'Indicator Date hidden'!AN167)</f>
        <v>0</v>
      </c>
      <c r="AN166" s="205">
        <f>IF('Indicator Date hidden'!AO167="x","x",$AN$2-'Indicator Date hidden'!AO167)</f>
        <v>0</v>
      </c>
      <c r="AO166" s="205">
        <f>IF('Indicator Date hidden'!AP167="x","x",$AO$2-'Indicator Date hidden'!AP167)</f>
        <v>0</v>
      </c>
      <c r="AP166" s="205">
        <f>IF('Indicator Date hidden'!AQ167="x","x",$AP$2-'Indicator Date hidden'!AQ167)</f>
        <v>0</v>
      </c>
      <c r="AQ166" s="205">
        <f>IF('Indicator Date hidden'!AR167="x","x",$AQ$2-'Indicator Date hidden'!AR167)</f>
        <v>0</v>
      </c>
      <c r="AR166" s="205">
        <f>IF('Indicator Date hidden'!AS167="x","x",$AR$2-'Indicator Date hidden'!AS167)</f>
        <v>0</v>
      </c>
      <c r="AS166" s="205">
        <f>IF('Indicator Date hidden'!AT167="x","x",$AS$2-'Indicator Date hidden'!AT167)</f>
        <v>0</v>
      </c>
      <c r="AT166" s="205">
        <f>IF('Indicator Date hidden'!AU167="x","x",$AT$2-'Indicator Date hidden'!AU167)</f>
        <v>0</v>
      </c>
      <c r="AU166" s="205" t="str">
        <f>IF('Indicator Date hidden'!AV167="x","x",$AU$2-'Indicator Date hidden'!AV167)</f>
        <v>x</v>
      </c>
      <c r="AV166" s="205">
        <f>IF('Indicator Date hidden'!AW167="x","x",$AV$2-'Indicator Date hidden'!AW167)</f>
        <v>0</v>
      </c>
      <c r="AW166" s="205">
        <f>IF('Indicator Date hidden'!AX167="x","x",$AW$2-'Indicator Date hidden'!AX167)</f>
        <v>0</v>
      </c>
      <c r="AX166" s="205">
        <f>IF('Indicator Date hidden'!AY167="x","x",$AX$2-'Indicator Date hidden'!AY167)</f>
        <v>0</v>
      </c>
      <c r="AY166" s="205">
        <f>IF('Indicator Date hidden'!AZ167="x","x",$AY$2-'Indicator Date hidden'!AZ167)</f>
        <v>0</v>
      </c>
      <c r="AZ166" s="205">
        <f>IF('Indicator Date hidden'!BA167="x","x",$AZ$2-'Indicator Date hidden'!BA167)</f>
        <v>0</v>
      </c>
      <c r="BA166">
        <f t="shared" si="25"/>
        <v>5</v>
      </c>
      <c r="BB166" s="21">
        <f t="shared" si="26"/>
        <v>0.1111111111111111</v>
      </c>
      <c r="BC166">
        <f t="shared" si="27"/>
        <v>3</v>
      </c>
      <c r="BD166" s="21">
        <f t="shared" si="28"/>
        <v>0.48176629752619554</v>
      </c>
      <c r="BE166" s="274">
        <f t="shared" si="29"/>
        <v>0</v>
      </c>
    </row>
    <row r="167" spans="1:57" x14ac:dyDescent="0.25">
      <c r="A167" t="s">
        <v>6995</v>
      </c>
      <c r="B167" s="205">
        <f>IF('Indicator Date hidden'!C168="x","x",$B$2-'Indicator Date hidden'!C168)</f>
        <v>0</v>
      </c>
      <c r="C167" s="205">
        <f>IF('Indicator Date hidden'!D168="x","x",$C$2-'Indicator Date hidden'!D168)</f>
        <v>0</v>
      </c>
      <c r="D167" s="205">
        <f>IF('Indicator Date hidden'!E168="x","x",$D$2-'Indicator Date hidden'!E168)</f>
        <v>0</v>
      </c>
      <c r="E167" s="205">
        <f>IF('Indicator Date hidden'!F168="x","x",$E$2-'Indicator Date hidden'!F168)</f>
        <v>0</v>
      </c>
      <c r="F167" s="205">
        <f>IF('Indicator Date hidden'!G168="x","x",$F$2-'Indicator Date hidden'!G168)</f>
        <v>0</v>
      </c>
      <c r="G167" s="205">
        <f>IF('Indicator Date hidden'!H168="x","x",$G$2-'Indicator Date hidden'!H168)</f>
        <v>0</v>
      </c>
      <c r="H167" s="205">
        <f>IF('Indicator Date hidden'!I168="x","x",$H$2-'Indicator Date hidden'!I168)</f>
        <v>0</v>
      </c>
      <c r="I167" s="205">
        <f>IF('Indicator Date hidden'!J168="x","x",$I$2-'Indicator Date hidden'!J168)</f>
        <v>0</v>
      </c>
      <c r="J167" s="205">
        <f>IF('Indicator Date hidden'!K168="x","x",$J$2-'Indicator Date hidden'!K168)</f>
        <v>0</v>
      </c>
      <c r="K167" s="205">
        <f>IF('Indicator Date hidden'!L168="x","x",$K$2-'Indicator Date hidden'!L168)</f>
        <v>0</v>
      </c>
      <c r="L167" s="205">
        <f>IF('Indicator Date hidden'!M168="x","x",$L$2-'Indicator Date hidden'!M168)</f>
        <v>0</v>
      </c>
      <c r="M167" s="205">
        <f>IF('Indicator Date hidden'!N168="x","x",$M$2-'Indicator Date hidden'!N168)</f>
        <v>0</v>
      </c>
      <c r="N167" s="205">
        <f>IF('Indicator Date hidden'!O168="x","x",$N$2-'Indicator Date hidden'!O168)</f>
        <v>0</v>
      </c>
      <c r="O167" s="205">
        <f>IF('Indicator Date hidden'!P168="x","x",$O$2-'Indicator Date hidden'!P168)</f>
        <v>0</v>
      </c>
      <c r="P167" s="205">
        <f>IF('Indicator Date hidden'!Q168="x","x",$P$2-'Indicator Date hidden'!Q168)</f>
        <v>0</v>
      </c>
      <c r="Q167" s="205" t="str">
        <f>IF('Indicator Date hidden'!R168="x","x",$Q$2-'Indicator Date hidden'!R168)</f>
        <v>x</v>
      </c>
      <c r="R167" s="205">
        <f>IF('Indicator Date hidden'!S168="x","x",$R$2-'Indicator Date hidden'!S168)</f>
        <v>0</v>
      </c>
      <c r="S167" s="205">
        <f>IF('Indicator Date hidden'!T168="x","x",$S$2-'Indicator Date hidden'!T168)</f>
        <v>0</v>
      </c>
      <c r="T167" s="205">
        <f>IF('Indicator Date hidden'!U168="x","x",$T$2-'Indicator Date hidden'!U168)</f>
        <v>0</v>
      </c>
      <c r="U167" s="205" t="str">
        <f>IF('Indicator Date hidden'!V168="x","x",$U$2-'Indicator Date hidden'!V168)</f>
        <v>x</v>
      </c>
      <c r="V167" s="205">
        <f>IF('Indicator Date hidden'!W168="x","x",$V$2-'Indicator Date hidden'!W168)</f>
        <v>0</v>
      </c>
      <c r="W167" s="205" t="str">
        <f>IF('Indicator Date hidden'!X168="x","x",$W$2-'Indicator Date hidden'!X168)</f>
        <v>x</v>
      </c>
      <c r="X167" s="205">
        <f>IF('Indicator Date hidden'!Y168="x","x",$X$2-'Indicator Date hidden'!Y168)</f>
        <v>2</v>
      </c>
      <c r="Y167" s="205">
        <f>IF('Indicator Date hidden'!Z168="x","x",$Y$2-'Indicator Date hidden'!Z168)</f>
        <v>0</v>
      </c>
      <c r="Z167" s="205">
        <f>IF('Indicator Date hidden'!AA168="x","x",$Z$2-'Indicator Date hidden'!AA168)</f>
        <v>0</v>
      </c>
      <c r="AA167" s="205">
        <f>IF('Indicator Date hidden'!AB168="x","x",$AA$2-'Indicator Date hidden'!AB168)</f>
        <v>1</v>
      </c>
      <c r="AB167" s="205">
        <f>IF('Indicator Date hidden'!AC168="x","x",$AB$2-'Indicator Date hidden'!AC168)</f>
        <v>0</v>
      </c>
      <c r="AC167" s="205">
        <f>IF('Indicator Date hidden'!AD168="x","x",$AC$2-'Indicator Date hidden'!AD168)</f>
        <v>0</v>
      </c>
      <c r="AD167" s="205" t="str">
        <f>IF('Indicator Date hidden'!AE168="x","x",$AD$2-'Indicator Date hidden'!AE168)</f>
        <v>x</v>
      </c>
      <c r="AE167" s="205">
        <f>IF('Indicator Date hidden'!AF168="x","x",$AE$2-'Indicator Date hidden'!AF168)</f>
        <v>0</v>
      </c>
      <c r="AF167" s="205">
        <f>IF('Indicator Date hidden'!AG168="x","x",$AF$2-'Indicator Date hidden'!AG168)</f>
        <v>1</v>
      </c>
      <c r="AG167" s="205">
        <f>IF('Indicator Date hidden'!AH168="x","x",$AG$2-'Indicator Date hidden'!AH168)</f>
        <v>0</v>
      </c>
      <c r="AH167" s="205">
        <f>IF('Indicator Date hidden'!AI168="x","x",$AH$2-'Indicator Date hidden'!AI168)</f>
        <v>0</v>
      </c>
      <c r="AI167" s="205">
        <f>IF('Indicator Date hidden'!AJ168="x","x",$AI$2-'Indicator Date hidden'!AJ168)</f>
        <v>0</v>
      </c>
      <c r="AJ167" s="205" t="str">
        <f>IF('Indicator Date hidden'!AK168="x","x",$AJ$2-'Indicator Date hidden'!AK168)</f>
        <v>x</v>
      </c>
      <c r="AK167" s="205">
        <f>IF('Indicator Date hidden'!AL168="x","x",$AK$2-'Indicator Date hidden'!AL168)</f>
        <v>1</v>
      </c>
      <c r="AL167" s="205">
        <f>IF('Indicator Date hidden'!AM168="x","x",$AL$2-'Indicator Date hidden'!AM168)</f>
        <v>0</v>
      </c>
      <c r="AM167" s="205">
        <f>IF('Indicator Date hidden'!AN168="x","x",$AM$2-'Indicator Date hidden'!AN168)</f>
        <v>0</v>
      </c>
      <c r="AN167" s="205">
        <f>IF('Indicator Date hidden'!AO168="x","x",$AN$2-'Indicator Date hidden'!AO168)</f>
        <v>0</v>
      </c>
      <c r="AO167" s="205">
        <f>IF('Indicator Date hidden'!AP168="x","x",$AO$2-'Indicator Date hidden'!AP168)</f>
        <v>0</v>
      </c>
      <c r="AP167" s="205">
        <f>IF('Indicator Date hidden'!AQ168="x","x",$AP$2-'Indicator Date hidden'!AQ168)</f>
        <v>0</v>
      </c>
      <c r="AQ167" s="205">
        <f>IF('Indicator Date hidden'!AR168="x","x",$AQ$2-'Indicator Date hidden'!AR168)</f>
        <v>0</v>
      </c>
      <c r="AR167" s="205">
        <f>IF('Indicator Date hidden'!AS168="x","x",$AR$2-'Indicator Date hidden'!AS168)</f>
        <v>0</v>
      </c>
      <c r="AS167" s="205">
        <f>IF('Indicator Date hidden'!AT168="x","x",$AS$2-'Indicator Date hidden'!AT168)</f>
        <v>0</v>
      </c>
      <c r="AT167" s="205">
        <f>IF('Indicator Date hidden'!AU168="x","x",$AT$2-'Indicator Date hidden'!AU168)</f>
        <v>0</v>
      </c>
      <c r="AU167" s="205" t="str">
        <f>IF('Indicator Date hidden'!AV168="x","x",$AU$2-'Indicator Date hidden'!AV168)</f>
        <v>x</v>
      </c>
      <c r="AV167" s="205">
        <f>IF('Indicator Date hidden'!AW168="x","x",$AV$2-'Indicator Date hidden'!AW168)</f>
        <v>0</v>
      </c>
      <c r="AW167" s="205">
        <f>IF('Indicator Date hidden'!AX168="x","x",$AW$2-'Indicator Date hidden'!AX168)</f>
        <v>0</v>
      </c>
      <c r="AX167" s="205">
        <f>IF('Indicator Date hidden'!AY168="x","x",$AX$2-'Indicator Date hidden'!AY168)</f>
        <v>0</v>
      </c>
      <c r="AY167" s="205">
        <f>IF('Indicator Date hidden'!AZ168="x","x",$AY$2-'Indicator Date hidden'!AZ168)</f>
        <v>0</v>
      </c>
      <c r="AZ167" s="205">
        <f>IF('Indicator Date hidden'!BA168="x","x",$AZ$2-'Indicator Date hidden'!BA168)</f>
        <v>0</v>
      </c>
      <c r="BA167">
        <f t="shared" si="25"/>
        <v>5</v>
      </c>
      <c r="BB167" s="21">
        <f t="shared" si="26"/>
        <v>0.1111111111111111</v>
      </c>
      <c r="BC167">
        <f t="shared" si="27"/>
        <v>4</v>
      </c>
      <c r="BD167" s="21">
        <f t="shared" si="28"/>
        <v>0.37843080813169783</v>
      </c>
      <c r="BE167" s="274">
        <f t="shared" si="29"/>
        <v>0</v>
      </c>
    </row>
    <row r="168" spans="1:57" x14ac:dyDescent="0.25">
      <c r="A168" t="s">
        <v>7215</v>
      </c>
      <c r="B168" s="205">
        <f>IF('Indicator Date hidden'!C169="x","x",$B$2-'Indicator Date hidden'!C169)</f>
        <v>0</v>
      </c>
      <c r="C168" s="205">
        <f>IF('Indicator Date hidden'!D169="x","x",$C$2-'Indicator Date hidden'!D169)</f>
        <v>0</v>
      </c>
      <c r="D168" s="205">
        <f>IF('Indicator Date hidden'!E169="x","x",$D$2-'Indicator Date hidden'!E169)</f>
        <v>0</v>
      </c>
      <c r="E168" s="205">
        <f>IF('Indicator Date hidden'!F169="x","x",$E$2-'Indicator Date hidden'!F169)</f>
        <v>0</v>
      </c>
      <c r="F168" s="205">
        <f>IF('Indicator Date hidden'!G169="x","x",$F$2-'Indicator Date hidden'!G169)</f>
        <v>0</v>
      </c>
      <c r="G168" s="205">
        <f>IF('Indicator Date hidden'!H169="x","x",$G$2-'Indicator Date hidden'!H169)</f>
        <v>0</v>
      </c>
      <c r="H168" s="205">
        <f>IF('Indicator Date hidden'!I169="x","x",$H$2-'Indicator Date hidden'!I169)</f>
        <v>0</v>
      </c>
      <c r="I168" s="205">
        <f>IF('Indicator Date hidden'!J169="x","x",$I$2-'Indicator Date hidden'!J169)</f>
        <v>0</v>
      </c>
      <c r="J168" s="205">
        <f>IF('Indicator Date hidden'!K169="x","x",$J$2-'Indicator Date hidden'!K169)</f>
        <v>0</v>
      </c>
      <c r="K168" s="205">
        <f>IF('Indicator Date hidden'!L169="x","x",$K$2-'Indicator Date hidden'!L169)</f>
        <v>0</v>
      </c>
      <c r="L168" s="205">
        <f>IF('Indicator Date hidden'!M169="x","x",$L$2-'Indicator Date hidden'!M169)</f>
        <v>0</v>
      </c>
      <c r="M168" s="205">
        <f>IF('Indicator Date hidden'!N169="x","x",$M$2-'Indicator Date hidden'!N169)</f>
        <v>0</v>
      </c>
      <c r="N168" s="205">
        <f>IF('Indicator Date hidden'!O169="x","x",$N$2-'Indicator Date hidden'!O169)</f>
        <v>0</v>
      </c>
      <c r="O168" s="205">
        <f>IF('Indicator Date hidden'!P169="x","x",$O$2-'Indicator Date hidden'!P169)</f>
        <v>0</v>
      </c>
      <c r="P168" s="205">
        <f>IF('Indicator Date hidden'!Q169="x","x",$P$2-'Indicator Date hidden'!Q169)</f>
        <v>0</v>
      </c>
      <c r="Q168" s="205">
        <f>IF('Indicator Date hidden'!R169="x","x",$Q$2-'Indicator Date hidden'!R169)</f>
        <v>5</v>
      </c>
      <c r="R168" s="205">
        <f>IF('Indicator Date hidden'!S169="x","x",$R$2-'Indicator Date hidden'!S169)</f>
        <v>0</v>
      </c>
      <c r="S168" s="205">
        <f>IF('Indicator Date hidden'!T169="x","x",$S$2-'Indicator Date hidden'!T169)</f>
        <v>0</v>
      </c>
      <c r="T168" s="205">
        <f>IF('Indicator Date hidden'!U169="x","x",$T$2-'Indicator Date hidden'!U169)</f>
        <v>0</v>
      </c>
      <c r="U168" s="205" t="str">
        <f>IF('Indicator Date hidden'!V169="x","x",$U$2-'Indicator Date hidden'!V169)</f>
        <v>x</v>
      </c>
      <c r="V168" s="205">
        <f>IF('Indicator Date hidden'!W169="x","x",$V$2-'Indicator Date hidden'!W169)</f>
        <v>0</v>
      </c>
      <c r="W168" s="205">
        <f>IF('Indicator Date hidden'!X169="x","x",$W$2-'Indicator Date hidden'!X169)</f>
        <v>5</v>
      </c>
      <c r="X168" s="205">
        <f>IF('Indicator Date hidden'!Y169="x","x",$X$2-'Indicator Date hidden'!Y169)</f>
        <v>4</v>
      </c>
      <c r="Y168" s="205">
        <f>IF('Indicator Date hidden'!Z169="x","x",$Y$2-'Indicator Date hidden'!Z169)</f>
        <v>0</v>
      </c>
      <c r="Z168" s="205">
        <f>IF('Indicator Date hidden'!AA169="x","x",$Z$2-'Indicator Date hidden'!AA169)</f>
        <v>0</v>
      </c>
      <c r="AA168" s="205">
        <f>IF('Indicator Date hidden'!AB169="x","x",$AA$2-'Indicator Date hidden'!AB169)</f>
        <v>0</v>
      </c>
      <c r="AB168" s="205">
        <f>IF('Indicator Date hidden'!AC169="x","x",$AB$2-'Indicator Date hidden'!AC169)</f>
        <v>0</v>
      </c>
      <c r="AC168" s="205">
        <f>IF('Indicator Date hidden'!AD169="x","x",$AC$2-'Indicator Date hidden'!AD169)</f>
        <v>0</v>
      </c>
      <c r="AD168" s="205" t="str">
        <f>IF('Indicator Date hidden'!AE169="x","x",$AD$2-'Indicator Date hidden'!AE169)</f>
        <v>x</v>
      </c>
      <c r="AE168" s="205">
        <f>IF('Indicator Date hidden'!AF169="x","x",$AE$2-'Indicator Date hidden'!AF169)</f>
        <v>0</v>
      </c>
      <c r="AF168" s="205">
        <f>IF('Indicator Date hidden'!AG169="x","x",$AF$2-'Indicator Date hidden'!AG169)</f>
        <v>9</v>
      </c>
      <c r="AG168" s="205">
        <f>IF('Indicator Date hidden'!AH169="x","x",$AG$2-'Indicator Date hidden'!AH169)</f>
        <v>0</v>
      </c>
      <c r="AH168" s="205">
        <f>IF('Indicator Date hidden'!AI169="x","x",$AH$2-'Indicator Date hidden'!AI169)</f>
        <v>0</v>
      </c>
      <c r="AI168" s="205">
        <f>IF('Indicator Date hidden'!AJ169="x","x",$AI$2-'Indicator Date hidden'!AJ169)</f>
        <v>0</v>
      </c>
      <c r="AJ168" s="205">
        <f>IF('Indicator Date hidden'!AK169="x","x",$AJ$2-'Indicator Date hidden'!AK169)</f>
        <v>1</v>
      </c>
      <c r="AK168" s="205">
        <f>IF('Indicator Date hidden'!AL169="x","x",$AK$2-'Indicator Date hidden'!AL169)</f>
        <v>1</v>
      </c>
      <c r="AL168" s="205">
        <f>IF('Indicator Date hidden'!AM169="x","x",$AL$2-'Indicator Date hidden'!AM169)</f>
        <v>0</v>
      </c>
      <c r="AM168" s="205">
        <f>IF('Indicator Date hidden'!AN169="x","x",$AM$2-'Indicator Date hidden'!AN169)</f>
        <v>0</v>
      </c>
      <c r="AN168" s="205">
        <f>IF('Indicator Date hidden'!AO169="x","x",$AN$2-'Indicator Date hidden'!AO169)</f>
        <v>0</v>
      </c>
      <c r="AO168" s="205" t="str">
        <f>IF('Indicator Date hidden'!AP169="x","x",$AO$2-'Indicator Date hidden'!AP169)</f>
        <v>x</v>
      </c>
      <c r="AP168" s="205" t="str">
        <f>IF('Indicator Date hidden'!AQ169="x","x",$AP$2-'Indicator Date hidden'!AQ169)</f>
        <v>x</v>
      </c>
      <c r="AQ168" s="205">
        <f>IF('Indicator Date hidden'!AR169="x","x",$AQ$2-'Indicator Date hidden'!AR169)</f>
        <v>6</v>
      </c>
      <c r="AR168" s="205">
        <f>IF('Indicator Date hidden'!AS169="x","x",$AR$2-'Indicator Date hidden'!AS169)</f>
        <v>0</v>
      </c>
      <c r="AS168" s="205">
        <f>IF('Indicator Date hidden'!AT169="x","x",$AS$2-'Indicator Date hidden'!AT169)</f>
        <v>0</v>
      </c>
      <c r="AT168" s="205">
        <f>IF('Indicator Date hidden'!AU169="x","x",$AT$2-'Indicator Date hidden'!AU169)</f>
        <v>0</v>
      </c>
      <c r="AU168" s="205">
        <f>IF('Indicator Date hidden'!AV169="x","x",$AU$2-'Indicator Date hidden'!AV169)</f>
        <v>1</v>
      </c>
      <c r="AV168" s="205">
        <f>IF('Indicator Date hidden'!AW169="x","x",$AV$2-'Indicator Date hidden'!AW169)</f>
        <v>0</v>
      </c>
      <c r="AW168" s="205">
        <f>IF('Indicator Date hidden'!AX169="x","x",$AW$2-'Indicator Date hidden'!AX169)</f>
        <v>0</v>
      </c>
      <c r="AX168" s="205">
        <f>IF('Indicator Date hidden'!AY169="x","x",$AX$2-'Indicator Date hidden'!AY169)</f>
        <v>0</v>
      </c>
      <c r="AY168" s="205">
        <f>IF('Indicator Date hidden'!AZ169="x","x",$AY$2-'Indicator Date hidden'!AZ169)</f>
        <v>0</v>
      </c>
      <c r="AZ168" s="205">
        <f>IF('Indicator Date hidden'!BA169="x","x",$AZ$2-'Indicator Date hidden'!BA169)</f>
        <v>0</v>
      </c>
      <c r="BA168">
        <f t="shared" si="25"/>
        <v>32</v>
      </c>
      <c r="BB168" s="21">
        <f t="shared" si="26"/>
        <v>0.68085106382978722</v>
      </c>
      <c r="BC168">
        <f t="shared" si="27"/>
        <v>8</v>
      </c>
      <c r="BD168" s="21">
        <f t="shared" si="28"/>
        <v>1.8691946494125444</v>
      </c>
      <c r="BE168" s="274">
        <f t="shared" si="29"/>
        <v>0</v>
      </c>
    </row>
    <row r="169" spans="1:57" x14ac:dyDescent="0.25">
      <c r="A169" t="s">
        <v>7221</v>
      </c>
      <c r="B169" s="205">
        <f>IF('Indicator Date hidden'!C170="x","x",$B$2-'Indicator Date hidden'!C170)</f>
        <v>0</v>
      </c>
      <c r="C169" s="205">
        <f>IF('Indicator Date hidden'!D170="x","x",$C$2-'Indicator Date hidden'!D170)</f>
        <v>0</v>
      </c>
      <c r="D169" s="205">
        <f>IF('Indicator Date hidden'!E170="x","x",$D$2-'Indicator Date hidden'!E170)</f>
        <v>0</v>
      </c>
      <c r="E169" s="205">
        <f>IF('Indicator Date hidden'!F170="x","x",$E$2-'Indicator Date hidden'!F170)</f>
        <v>0</v>
      </c>
      <c r="F169" s="205">
        <f>IF('Indicator Date hidden'!G170="x","x",$F$2-'Indicator Date hidden'!G170)</f>
        <v>0</v>
      </c>
      <c r="G169" s="205">
        <f>IF('Indicator Date hidden'!H170="x","x",$G$2-'Indicator Date hidden'!H170)</f>
        <v>0</v>
      </c>
      <c r="H169" s="205">
        <f>IF('Indicator Date hidden'!I170="x","x",$H$2-'Indicator Date hidden'!I170)</f>
        <v>0</v>
      </c>
      <c r="I169" s="205">
        <f>IF('Indicator Date hidden'!J170="x","x",$I$2-'Indicator Date hidden'!J170)</f>
        <v>0</v>
      </c>
      <c r="J169" s="205">
        <f>IF('Indicator Date hidden'!K170="x","x",$J$2-'Indicator Date hidden'!K170)</f>
        <v>0</v>
      </c>
      <c r="K169" s="205">
        <f>IF('Indicator Date hidden'!L170="x","x",$K$2-'Indicator Date hidden'!L170)</f>
        <v>0</v>
      </c>
      <c r="L169" s="205">
        <f>IF('Indicator Date hidden'!M170="x","x",$L$2-'Indicator Date hidden'!M170)</f>
        <v>0</v>
      </c>
      <c r="M169" s="205">
        <f>IF('Indicator Date hidden'!N170="x","x",$M$2-'Indicator Date hidden'!N170)</f>
        <v>0</v>
      </c>
      <c r="N169" s="205">
        <f>IF('Indicator Date hidden'!O170="x","x",$N$2-'Indicator Date hidden'!O170)</f>
        <v>0</v>
      </c>
      <c r="O169" s="205">
        <f>IF('Indicator Date hidden'!P170="x","x",$O$2-'Indicator Date hidden'!P170)</f>
        <v>0</v>
      </c>
      <c r="P169" s="205">
        <f>IF('Indicator Date hidden'!Q170="x","x",$P$2-'Indicator Date hidden'!Q170)</f>
        <v>0</v>
      </c>
      <c r="Q169" s="205">
        <f>IF('Indicator Date hidden'!R170="x","x",$Q$2-'Indicator Date hidden'!R170)</f>
        <v>2</v>
      </c>
      <c r="R169" s="205">
        <f>IF('Indicator Date hidden'!S170="x","x",$R$2-'Indicator Date hidden'!S170)</f>
        <v>0</v>
      </c>
      <c r="S169" s="205">
        <f>IF('Indicator Date hidden'!T170="x","x",$S$2-'Indicator Date hidden'!T170)</f>
        <v>0</v>
      </c>
      <c r="T169" s="205">
        <f>IF('Indicator Date hidden'!U170="x","x",$T$2-'Indicator Date hidden'!U170)</f>
        <v>0</v>
      </c>
      <c r="U169" s="205">
        <f>IF('Indicator Date hidden'!V170="x","x",$U$2-'Indicator Date hidden'!V170)</f>
        <v>0</v>
      </c>
      <c r="V169" s="205">
        <f>IF('Indicator Date hidden'!W170="x","x",$V$2-'Indicator Date hidden'!W170)</f>
        <v>0</v>
      </c>
      <c r="W169" s="205">
        <f>IF('Indicator Date hidden'!X170="x","x",$W$2-'Indicator Date hidden'!X170)</f>
        <v>2</v>
      </c>
      <c r="X169" s="205">
        <f>IF('Indicator Date hidden'!Y170="x","x",$X$2-'Indicator Date hidden'!Y170)</f>
        <v>1</v>
      </c>
      <c r="Y169" s="205">
        <f>IF('Indicator Date hidden'!Z170="x","x",$Y$2-'Indicator Date hidden'!Z170)</f>
        <v>0</v>
      </c>
      <c r="Z169" s="205">
        <f>IF('Indicator Date hidden'!AA170="x","x",$Z$2-'Indicator Date hidden'!AA170)</f>
        <v>0</v>
      </c>
      <c r="AA169" s="205">
        <f>IF('Indicator Date hidden'!AB170="x","x",$AA$2-'Indicator Date hidden'!AB170)</f>
        <v>0</v>
      </c>
      <c r="AB169" s="205">
        <f>IF('Indicator Date hidden'!AC170="x","x",$AB$2-'Indicator Date hidden'!AC170)</f>
        <v>0</v>
      </c>
      <c r="AC169" s="205">
        <f>IF('Indicator Date hidden'!AD170="x","x",$AC$2-'Indicator Date hidden'!AD170)</f>
        <v>0</v>
      </c>
      <c r="AD169" s="205">
        <f>IF('Indicator Date hidden'!AE170="x","x",$AD$2-'Indicator Date hidden'!AE170)</f>
        <v>0</v>
      </c>
      <c r="AE169" s="205">
        <f>IF('Indicator Date hidden'!AF170="x","x",$AE$2-'Indicator Date hidden'!AF170)</f>
        <v>0</v>
      </c>
      <c r="AF169" s="205">
        <f>IF('Indicator Date hidden'!AG170="x","x",$AF$2-'Indicator Date hidden'!AG170)</f>
        <v>4</v>
      </c>
      <c r="AG169" s="205">
        <f>IF('Indicator Date hidden'!AH170="x","x",$AG$2-'Indicator Date hidden'!AH170)</f>
        <v>0</v>
      </c>
      <c r="AH169" s="205">
        <f>IF('Indicator Date hidden'!AI170="x","x",$AH$2-'Indicator Date hidden'!AI170)</f>
        <v>0</v>
      </c>
      <c r="AI169" s="205">
        <f>IF('Indicator Date hidden'!AJ170="x","x",$AI$2-'Indicator Date hidden'!AJ170)</f>
        <v>0</v>
      </c>
      <c r="AJ169" s="205" t="str">
        <f>IF('Indicator Date hidden'!AK170="x","x",$AJ$2-'Indicator Date hidden'!AK170)</f>
        <v>x</v>
      </c>
      <c r="AK169" s="205">
        <f>IF('Indicator Date hidden'!AL170="x","x",$AK$2-'Indicator Date hidden'!AL170)</f>
        <v>1</v>
      </c>
      <c r="AL169" s="205">
        <f>IF('Indicator Date hidden'!AM170="x","x",$AL$2-'Indicator Date hidden'!AM170)</f>
        <v>0</v>
      </c>
      <c r="AM169" s="205">
        <f>IF('Indicator Date hidden'!AN170="x","x",$AM$2-'Indicator Date hidden'!AN170)</f>
        <v>0</v>
      </c>
      <c r="AN169" s="205">
        <f>IF('Indicator Date hidden'!AO170="x","x",$AN$2-'Indicator Date hidden'!AO170)</f>
        <v>0</v>
      </c>
      <c r="AO169" s="205" t="str">
        <f>IF('Indicator Date hidden'!AP170="x","x",$AO$2-'Indicator Date hidden'!AP170)</f>
        <v>x</v>
      </c>
      <c r="AP169" s="205" t="str">
        <f>IF('Indicator Date hidden'!AQ170="x","x",$AP$2-'Indicator Date hidden'!AQ170)</f>
        <v>x</v>
      </c>
      <c r="AQ169" s="205">
        <f>IF('Indicator Date hidden'!AR170="x","x",$AQ$2-'Indicator Date hidden'!AR170)</f>
        <v>6</v>
      </c>
      <c r="AR169" s="205">
        <f>IF('Indicator Date hidden'!AS170="x","x",$AR$2-'Indicator Date hidden'!AS170)</f>
        <v>0</v>
      </c>
      <c r="AS169" s="205">
        <f>IF('Indicator Date hidden'!AT170="x","x",$AS$2-'Indicator Date hidden'!AT170)</f>
        <v>0</v>
      </c>
      <c r="AT169" s="205">
        <f>IF('Indicator Date hidden'!AU170="x","x",$AT$2-'Indicator Date hidden'!AU170)</f>
        <v>0</v>
      </c>
      <c r="AU169" s="205">
        <f>IF('Indicator Date hidden'!AV170="x","x",$AU$2-'Indicator Date hidden'!AV170)</f>
        <v>1</v>
      </c>
      <c r="AV169" s="205">
        <f>IF('Indicator Date hidden'!AW170="x","x",$AV$2-'Indicator Date hidden'!AW170)</f>
        <v>0</v>
      </c>
      <c r="AW169" s="205">
        <f>IF('Indicator Date hidden'!AX170="x","x",$AW$2-'Indicator Date hidden'!AX170)</f>
        <v>0</v>
      </c>
      <c r="AX169" s="205">
        <f>IF('Indicator Date hidden'!AY170="x","x",$AX$2-'Indicator Date hidden'!AY170)</f>
        <v>0</v>
      </c>
      <c r="AY169" s="205">
        <f>IF('Indicator Date hidden'!AZ170="x","x",$AY$2-'Indicator Date hidden'!AZ170)</f>
        <v>0</v>
      </c>
      <c r="AZ169" s="205">
        <f>IF('Indicator Date hidden'!BA170="x","x",$AZ$2-'Indicator Date hidden'!BA170)</f>
        <v>0</v>
      </c>
      <c r="BA169">
        <f t="shared" si="25"/>
        <v>17</v>
      </c>
      <c r="BB169" s="21">
        <f t="shared" si="26"/>
        <v>0.35416666666666669</v>
      </c>
      <c r="BC169">
        <f t="shared" si="27"/>
        <v>7</v>
      </c>
      <c r="BD169" s="21">
        <f t="shared" si="28"/>
        <v>1.0895255720827401</v>
      </c>
      <c r="BE169" s="274">
        <f t="shared" si="29"/>
        <v>0</v>
      </c>
    </row>
    <row r="170" spans="1:57" x14ac:dyDescent="0.25">
      <c r="A170" t="s">
        <v>7233</v>
      </c>
      <c r="B170" s="205">
        <f>IF('Indicator Date hidden'!C171="x","x",$B$2-'Indicator Date hidden'!C171)</f>
        <v>0</v>
      </c>
      <c r="C170" s="205">
        <f>IF('Indicator Date hidden'!D171="x","x",$C$2-'Indicator Date hidden'!D171)</f>
        <v>0</v>
      </c>
      <c r="D170" s="205">
        <f>IF('Indicator Date hidden'!E171="x","x",$D$2-'Indicator Date hidden'!E171)</f>
        <v>0</v>
      </c>
      <c r="E170" s="205">
        <f>IF('Indicator Date hidden'!F171="x","x",$E$2-'Indicator Date hidden'!F171)</f>
        <v>0</v>
      </c>
      <c r="F170" s="205">
        <f>IF('Indicator Date hidden'!G171="x","x",$F$2-'Indicator Date hidden'!G171)</f>
        <v>0</v>
      </c>
      <c r="G170" s="205">
        <f>IF('Indicator Date hidden'!H171="x","x",$G$2-'Indicator Date hidden'!H171)</f>
        <v>0</v>
      </c>
      <c r="H170" s="205">
        <f>IF('Indicator Date hidden'!I171="x","x",$H$2-'Indicator Date hidden'!I171)</f>
        <v>0</v>
      </c>
      <c r="I170" s="205">
        <f>IF('Indicator Date hidden'!J171="x","x",$I$2-'Indicator Date hidden'!J171)</f>
        <v>0</v>
      </c>
      <c r="J170" s="205">
        <f>IF('Indicator Date hidden'!K171="x","x",$J$2-'Indicator Date hidden'!K171)</f>
        <v>0</v>
      </c>
      <c r="K170" s="205">
        <f>IF('Indicator Date hidden'!L171="x","x",$K$2-'Indicator Date hidden'!L171)</f>
        <v>0</v>
      </c>
      <c r="L170" s="205">
        <f>IF('Indicator Date hidden'!M171="x","x",$L$2-'Indicator Date hidden'!M171)</f>
        <v>0</v>
      </c>
      <c r="M170" s="205">
        <f>IF('Indicator Date hidden'!N171="x","x",$M$2-'Indicator Date hidden'!N171)</f>
        <v>0</v>
      </c>
      <c r="N170" s="205">
        <f>IF('Indicator Date hidden'!O171="x","x",$N$2-'Indicator Date hidden'!O171)</f>
        <v>0</v>
      </c>
      <c r="O170" s="205">
        <f>IF('Indicator Date hidden'!P171="x","x",$O$2-'Indicator Date hidden'!P171)</f>
        <v>0</v>
      </c>
      <c r="P170" s="205">
        <f>IF('Indicator Date hidden'!Q171="x","x",$P$2-'Indicator Date hidden'!Q171)</f>
        <v>0</v>
      </c>
      <c r="Q170" s="205">
        <f>IF('Indicator Date hidden'!R171="x","x",$Q$2-'Indicator Date hidden'!R171)</f>
        <v>4</v>
      </c>
      <c r="R170" s="205">
        <f>IF('Indicator Date hidden'!S171="x","x",$R$2-'Indicator Date hidden'!S171)</f>
        <v>0</v>
      </c>
      <c r="S170" s="205">
        <f>IF('Indicator Date hidden'!T171="x","x",$S$2-'Indicator Date hidden'!T171)</f>
        <v>0</v>
      </c>
      <c r="T170" s="205">
        <f>IF('Indicator Date hidden'!U171="x","x",$T$2-'Indicator Date hidden'!U171)</f>
        <v>0</v>
      </c>
      <c r="U170" s="205">
        <f>IF('Indicator Date hidden'!V171="x","x",$U$2-'Indicator Date hidden'!V171)</f>
        <v>0</v>
      </c>
      <c r="V170" s="205">
        <f>IF('Indicator Date hidden'!W171="x","x",$V$2-'Indicator Date hidden'!W171)</f>
        <v>0</v>
      </c>
      <c r="W170" s="205">
        <f>IF('Indicator Date hidden'!X171="x","x",$W$2-'Indicator Date hidden'!X171)</f>
        <v>3</v>
      </c>
      <c r="X170" s="205">
        <f>IF('Indicator Date hidden'!Y171="x","x",$X$2-'Indicator Date hidden'!Y171)</f>
        <v>2</v>
      </c>
      <c r="Y170" s="205">
        <f>IF('Indicator Date hidden'!Z171="x","x",$Y$2-'Indicator Date hidden'!Z171)</f>
        <v>0</v>
      </c>
      <c r="Z170" s="205">
        <f>IF('Indicator Date hidden'!AA171="x","x",$Z$2-'Indicator Date hidden'!AA171)</f>
        <v>0</v>
      </c>
      <c r="AA170" s="205">
        <f>IF('Indicator Date hidden'!AB171="x","x",$AA$2-'Indicator Date hidden'!AB171)</f>
        <v>0</v>
      </c>
      <c r="AB170" s="205">
        <f>IF('Indicator Date hidden'!AC171="x","x",$AB$2-'Indicator Date hidden'!AC171)</f>
        <v>0</v>
      </c>
      <c r="AC170" s="205">
        <f>IF('Indicator Date hidden'!AD171="x","x",$AC$2-'Indicator Date hidden'!AD171)</f>
        <v>0</v>
      </c>
      <c r="AD170" s="205">
        <f>IF('Indicator Date hidden'!AE171="x","x",$AD$2-'Indicator Date hidden'!AE171)</f>
        <v>0</v>
      </c>
      <c r="AE170" s="205">
        <f>IF('Indicator Date hidden'!AF171="x","x",$AE$2-'Indicator Date hidden'!AF171)</f>
        <v>0</v>
      </c>
      <c r="AF170" s="205">
        <f>IF('Indicator Date hidden'!AG171="x","x",$AF$2-'Indicator Date hidden'!AG171)</f>
        <v>1</v>
      </c>
      <c r="AG170" s="205">
        <f>IF('Indicator Date hidden'!AH171="x","x",$AG$2-'Indicator Date hidden'!AH171)</f>
        <v>0</v>
      </c>
      <c r="AH170" s="205">
        <f>IF('Indicator Date hidden'!AI171="x","x",$AH$2-'Indicator Date hidden'!AI171)</f>
        <v>0</v>
      </c>
      <c r="AI170" s="205">
        <f>IF('Indicator Date hidden'!AJ171="x","x",$AI$2-'Indicator Date hidden'!AJ171)</f>
        <v>0</v>
      </c>
      <c r="AJ170" s="205" t="str">
        <f>IF('Indicator Date hidden'!AK171="x","x",$AJ$2-'Indicator Date hidden'!AK171)</f>
        <v>x</v>
      </c>
      <c r="AK170" s="205">
        <f>IF('Indicator Date hidden'!AL171="x","x",$AK$2-'Indicator Date hidden'!AL171)</f>
        <v>0</v>
      </c>
      <c r="AL170" s="205">
        <f>IF('Indicator Date hidden'!AM171="x","x",$AL$2-'Indicator Date hidden'!AM171)</f>
        <v>0</v>
      </c>
      <c r="AM170" s="205">
        <f>IF('Indicator Date hidden'!AN171="x","x",$AM$2-'Indicator Date hidden'!AN171)</f>
        <v>0</v>
      </c>
      <c r="AN170" s="205">
        <f>IF('Indicator Date hidden'!AO171="x","x",$AN$2-'Indicator Date hidden'!AO171)</f>
        <v>0</v>
      </c>
      <c r="AO170" s="205">
        <f>IF('Indicator Date hidden'!AP171="x","x",$AO$2-'Indicator Date hidden'!AP171)</f>
        <v>1</v>
      </c>
      <c r="AP170" s="205">
        <f>IF('Indicator Date hidden'!AQ171="x","x",$AP$2-'Indicator Date hidden'!AQ171)</f>
        <v>0</v>
      </c>
      <c r="AQ170" s="205">
        <f>IF('Indicator Date hidden'!AR171="x","x",$AQ$2-'Indicator Date hidden'!AR171)</f>
        <v>0</v>
      </c>
      <c r="AR170" s="205">
        <f>IF('Indicator Date hidden'!AS171="x","x",$AR$2-'Indicator Date hidden'!AS171)</f>
        <v>0</v>
      </c>
      <c r="AS170" s="205">
        <f>IF('Indicator Date hidden'!AT171="x","x",$AS$2-'Indicator Date hidden'!AT171)</f>
        <v>0</v>
      </c>
      <c r="AT170" s="205">
        <f>IF('Indicator Date hidden'!AU171="x","x",$AT$2-'Indicator Date hidden'!AU171)</f>
        <v>0</v>
      </c>
      <c r="AU170" s="205">
        <f>IF('Indicator Date hidden'!AV171="x","x",$AU$2-'Indicator Date hidden'!AV171)</f>
        <v>2</v>
      </c>
      <c r="AV170" s="205">
        <f>IF('Indicator Date hidden'!AW171="x","x",$AV$2-'Indicator Date hidden'!AW171)</f>
        <v>0</v>
      </c>
      <c r="AW170" s="205">
        <f>IF('Indicator Date hidden'!AX171="x","x",$AW$2-'Indicator Date hidden'!AX171)</f>
        <v>0</v>
      </c>
      <c r="AX170" s="205">
        <f>IF('Indicator Date hidden'!AY171="x","x",$AX$2-'Indicator Date hidden'!AY171)</f>
        <v>0</v>
      </c>
      <c r="AY170" s="205">
        <f>IF('Indicator Date hidden'!AZ171="x","x",$AY$2-'Indicator Date hidden'!AZ171)</f>
        <v>0</v>
      </c>
      <c r="AZ170" s="205">
        <f>IF('Indicator Date hidden'!BA171="x","x",$AZ$2-'Indicator Date hidden'!BA171)</f>
        <v>0</v>
      </c>
      <c r="BA170">
        <f t="shared" si="25"/>
        <v>13</v>
      </c>
      <c r="BB170" s="21">
        <f t="shared" si="26"/>
        <v>0.26</v>
      </c>
      <c r="BC170">
        <f t="shared" si="27"/>
        <v>6</v>
      </c>
      <c r="BD170" s="21">
        <f t="shared" si="28"/>
        <v>0.79523581408284172</v>
      </c>
      <c r="BE170" s="274">
        <f t="shared" si="29"/>
        <v>0</v>
      </c>
    </row>
    <row r="171" spans="1:57" x14ac:dyDescent="0.25">
      <c r="A171" t="s">
        <v>7219</v>
      </c>
      <c r="B171" s="205">
        <f>IF('Indicator Date hidden'!C172="x","x",$B$2-'Indicator Date hidden'!C172)</f>
        <v>0</v>
      </c>
      <c r="C171" s="205">
        <f>IF('Indicator Date hidden'!D172="x","x",$C$2-'Indicator Date hidden'!D172)</f>
        <v>0</v>
      </c>
      <c r="D171" s="205">
        <f>IF('Indicator Date hidden'!E172="x","x",$D$2-'Indicator Date hidden'!E172)</f>
        <v>0</v>
      </c>
      <c r="E171" s="205">
        <f>IF('Indicator Date hidden'!F172="x","x",$E$2-'Indicator Date hidden'!F172)</f>
        <v>0</v>
      </c>
      <c r="F171" s="205">
        <f>IF('Indicator Date hidden'!G172="x","x",$F$2-'Indicator Date hidden'!G172)</f>
        <v>0</v>
      </c>
      <c r="G171" s="205">
        <f>IF('Indicator Date hidden'!H172="x","x",$G$2-'Indicator Date hidden'!H172)</f>
        <v>0</v>
      </c>
      <c r="H171" s="205">
        <f>IF('Indicator Date hidden'!I172="x","x",$H$2-'Indicator Date hidden'!I172)</f>
        <v>0</v>
      </c>
      <c r="I171" s="205">
        <f>IF('Indicator Date hidden'!J172="x","x",$I$2-'Indicator Date hidden'!J172)</f>
        <v>0</v>
      </c>
      <c r="J171" s="205">
        <f>IF('Indicator Date hidden'!K172="x","x",$J$2-'Indicator Date hidden'!K172)</f>
        <v>0</v>
      </c>
      <c r="K171" s="205">
        <f>IF('Indicator Date hidden'!L172="x","x",$K$2-'Indicator Date hidden'!L172)</f>
        <v>0</v>
      </c>
      <c r="L171" s="205">
        <f>IF('Indicator Date hidden'!M172="x","x",$L$2-'Indicator Date hidden'!M172)</f>
        <v>0</v>
      </c>
      <c r="M171" s="205">
        <f>IF('Indicator Date hidden'!N172="x","x",$M$2-'Indicator Date hidden'!N172)</f>
        <v>0</v>
      </c>
      <c r="N171" s="205">
        <f>IF('Indicator Date hidden'!O172="x","x",$N$2-'Indicator Date hidden'!O172)</f>
        <v>0</v>
      </c>
      <c r="O171" s="205">
        <f>IF('Indicator Date hidden'!P172="x","x",$O$2-'Indicator Date hidden'!P172)</f>
        <v>0</v>
      </c>
      <c r="P171" s="205">
        <f>IF('Indicator Date hidden'!Q172="x","x",$P$2-'Indicator Date hidden'!Q172)</f>
        <v>0</v>
      </c>
      <c r="Q171" s="205">
        <f>IF('Indicator Date hidden'!R172="x","x",$Q$2-'Indicator Date hidden'!R172)</f>
        <v>8</v>
      </c>
      <c r="R171" s="205">
        <f>IF('Indicator Date hidden'!S172="x","x",$R$2-'Indicator Date hidden'!S172)</f>
        <v>0</v>
      </c>
      <c r="S171" s="205">
        <f>IF('Indicator Date hidden'!T172="x","x",$S$2-'Indicator Date hidden'!T172)</f>
        <v>0</v>
      </c>
      <c r="T171" s="205">
        <f>IF('Indicator Date hidden'!U172="x","x",$T$2-'Indicator Date hidden'!U172)</f>
        <v>0</v>
      </c>
      <c r="U171" s="205">
        <f>IF('Indicator Date hidden'!V172="x","x",$U$2-'Indicator Date hidden'!V172)</f>
        <v>0</v>
      </c>
      <c r="V171" s="205">
        <f>IF('Indicator Date hidden'!W172="x","x",$V$2-'Indicator Date hidden'!W172)</f>
        <v>0</v>
      </c>
      <c r="W171" s="205">
        <f>IF('Indicator Date hidden'!X172="x","x",$W$2-'Indicator Date hidden'!X172)</f>
        <v>2</v>
      </c>
      <c r="X171" s="205">
        <f>IF('Indicator Date hidden'!Y172="x","x",$X$2-'Indicator Date hidden'!Y172)</f>
        <v>4</v>
      </c>
      <c r="Y171" s="205">
        <f>IF('Indicator Date hidden'!Z172="x","x",$Y$2-'Indicator Date hidden'!Z172)</f>
        <v>0</v>
      </c>
      <c r="Z171" s="205">
        <f>IF('Indicator Date hidden'!AA172="x","x",$Z$2-'Indicator Date hidden'!AA172)</f>
        <v>0</v>
      </c>
      <c r="AA171" s="205">
        <f>IF('Indicator Date hidden'!AB172="x","x",$AA$2-'Indicator Date hidden'!AB172)</f>
        <v>0</v>
      </c>
      <c r="AB171" s="205">
        <f>IF('Indicator Date hidden'!AC172="x","x",$AB$2-'Indicator Date hidden'!AC172)</f>
        <v>0</v>
      </c>
      <c r="AC171" s="205">
        <f>IF('Indicator Date hidden'!AD172="x","x",$AC$2-'Indicator Date hidden'!AD172)</f>
        <v>0</v>
      </c>
      <c r="AD171" s="205">
        <f>IF('Indicator Date hidden'!AE172="x","x",$AD$2-'Indicator Date hidden'!AE172)</f>
        <v>0</v>
      </c>
      <c r="AE171" s="205">
        <f>IF('Indicator Date hidden'!AF172="x","x",$AE$2-'Indicator Date hidden'!AF172)</f>
        <v>0</v>
      </c>
      <c r="AF171" s="205">
        <f>IF('Indicator Date hidden'!AG172="x","x",$AF$2-'Indicator Date hidden'!AG172)</f>
        <v>1</v>
      </c>
      <c r="AG171" s="205">
        <f>IF('Indicator Date hidden'!AH172="x","x",$AG$2-'Indicator Date hidden'!AH172)</f>
        <v>0</v>
      </c>
      <c r="AH171" s="205">
        <f>IF('Indicator Date hidden'!AI172="x","x",$AH$2-'Indicator Date hidden'!AI172)</f>
        <v>0</v>
      </c>
      <c r="AI171" s="205">
        <f>IF('Indicator Date hidden'!AJ172="x","x",$AI$2-'Indicator Date hidden'!AJ172)</f>
        <v>0</v>
      </c>
      <c r="AJ171" s="205">
        <f>IF('Indicator Date hidden'!AK172="x","x",$AJ$2-'Indicator Date hidden'!AK172)</f>
        <v>1</v>
      </c>
      <c r="AK171" s="205">
        <f>IF('Indicator Date hidden'!AL172="x","x",$AK$2-'Indicator Date hidden'!AL172)</f>
        <v>1</v>
      </c>
      <c r="AL171" s="205">
        <f>IF('Indicator Date hidden'!AM172="x","x",$AL$2-'Indicator Date hidden'!AM172)</f>
        <v>0</v>
      </c>
      <c r="AM171" s="205">
        <f>IF('Indicator Date hidden'!AN172="x","x",$AM$2-'Indicator Date hidden'!AN172)</f>
        <v>0</v>
      </c>
      <c r="AN171" s="205">
        <f>IF('Indicator Date hidden'!AO172="x","x",$AN$2-'Indicator Date hidden'!AO172)</f>
        <v>0</v>
      </c>
      <c r="AO171" s="205">
        <f>IF('Indicator Date hidden'!AP172="x","x",$AO$2-'Indicator Date hidden'!AP172)</f>
        <v>0</v>
      </c>
      <c r="AP171" s="205">
        <f>IF('Indicator Date hidden'!AQ172="x","x",$AP$2-'Indicator Date hidden'!AQ172)</f>
        <v>0</v>
      </c>
      <c r="AQ171" s="205">
        <f>IF('Indicator Date hidden'!AR172="x","x",$AQ$2-'Indicator Date hidden'!AR172)</f>
        <v>0</v>
      </c>
      <c r="AR171" s="205">
        <f>IF('Indicator Date hidden'!AS172="x","x",$AR$2-'Indicator Date hidden'!AS172)</f>
        <v>0</v>
      </c>
      <c r="AS171" s="205">
        <f>IF('Indicator Date hidden'!AT172="x","x",$AS$2-'Indicator Date hidden'!AT172)</f>
        <v>0</v>
      </c>
      <c r="AT171" s="205">
        <f>IF('Indicator Date hidden'!AU172="x","x",$AT$2-'Indicator Date hidden'!AU172)</f>
        <v>0</v>
      </c>
      <c r="AU171" s="205">
        <f>IF('Indicator Date hidden'!AV172="x","x",$AU$2-'Indicator Date hidden'!AV172)</f>
        <v>4</v>
      </c>
      <c r="AV171" s="205">
        <f>IF('Indicator Date hidden'!AW172="x","x",$AV$2-'Indicator Date hidden'!AW172)</f>
        <v>0</v>
      </c>
      <c r="AW171" s="205">
        <f>IF('Indicator Date hidden'!AX172="x","x",$AW$2-'Indicator Date hidden'!AX172)</f>
        <v>0</v>
      </c>
      <c r="AX171" s="205">
        <f>IF('Indicator Date hidden'!AY172="x","x",$AX$2-'Indicator Date hidden'!AY172)</f>
        <v>0</v>
      </c>
      <c r="AY171" s="205">
        <f>IF('Indicator Date hidden'!AZ172="x","x",$AY$2-'Indicator Date hidden'!AZ172)</f>
        <v>0</v>
      </c>
      <c r="AZ171" s="205">
        <f>IF('Indicator Date hidden'!BA172="x","x",$AZ$2-'Indicator Date hidden'!BA172)</f>
        <v>0</v>
      </c>
      <c r="BA171">
        <f t="shared" si="25"/>
        <v>21</v>
      </c>
      <c r="BB171" s="21">
        <f t="shared" si="26"/>
        <v>0.41176470588235292</v>
      </c>
      <c r="BC171">
        <f t="shared" si="27"/>
        <v>7</v>
      </c>
      <c r="BD171" s="21">
        <f t="shared" si="28"/>
        <v>1.3601682506685981</v>
      </c>
      <c r="BE171" s="274">
        <f t="shared" si="29"/>
        <v>0</v>
      </c>
    </row>
    <row r="172" spans="1:57" x14ac:dyDescent="0.25">
      <c r="A172" t="s">
        <v>7130</v>
      </c>
      <c r="B172" s="205">
        <f>IF('Indicator Date hidden'!C173="x","x",$B$2-'Indicator Date hidden'!C173)</f>
        <v>0</v>
      </c>
      <c r="C172" s="205">
        <f>IF('Indicator Date hidden'!D173="x","x",$C$2-'Indicator Date hidden'!D173)</f>
        <v>0</v>
      </c>
      <c r="D172" s="205">
        <f>IF('Indicator Date hidden'!E173="x","x",$D$2-'Indicator Date hidden'!E173)</f>
        <v>0</v>
      </c>
      <c r="E172" s="205">
        <f>IF('Indicator Date hidden'!F173="x","x",$E$2-'Indicator Date hidden'!F173)</f>
        <v>0</v>
      </c>
      <c r="F172" s="205">
        <f>IF('Indicator Date hidden'!G173="x","x",$F$2-'Indicator Date hidden'!G173)</f>
        <v>0</v>
      </c>
      <c r="G172" s="205">
        <f>IF('Indicator Date hidden'!H173="x","x",$G$2-'Indicator Date hidden'!H173)</f>
        <v>0</v>
      </c>
      <c r="H172" s="205">
        <f>IF('Indicator Date hidden'!I173="x","x",$H$2-'Indicator Date hidden'!I173)</f>
        <v>0</v>
      </c>
      <c r="I172" s="205">
        <f>IF('Indicator Date hidden'!J173="x","x",$I$2-'Indicator Date hidden'!J173)</f>
        <v>0</v>
      </c>
      <c r="J172" s="205">
        <f>IF('Indicator Date hidden'!K173="x","x",$J$2-'Indicator Date hidden'!K173)</f>
        <v>0</v>
      </c>
      <c r="K172" s="205">
        <f>IF('Indicator Date hidden'!L173="x","x",$K$2-'Indicator Date hidden'!L173)</f>
        <v>0</v>
      </c>
      <c r="L172" s="205">
        <f>IF('Indicator Date hidden'!M173="x","x",$L$2-'Indicator Date hidden'!M173)</f>
        <v>0</v>
      </c>
      <c r="M172" s="205">
        <f>IF('Indicator Date hidden'!N173="x","x",$M$2-'Indicator Date hidden'!N173)</f>
        <v>0</v>
      </c>
      <c r="N172" s="205">
        <f>IF('Indicator Date hidden'!O173="x","x",$N$2-'Indicator Date hidden'!O173)</f>
        <v>0</v>
      </c>
      <c r="O172" s="205">
        <f>IF('Indicator Date hidden'!P173="x","x",$O$2-'Indicator Date hidden'!P173)</f>
        <v>0</v>
      </c>
      <c r="P172" s="205">
        <f>IF('Indicator Date hidden'!Q173="x","x",$P$2-'Indicator Date hidden'!Q173)</f>
        <v>0</v>
      </c>
      <c r="Q172" s="205">
        <f>IF('Indicator Date hidden'!R173="x","x",$Q$2-'Indicator Date hidden'!R173)</f>
        <v>3</v>
      </c>
      <c r="R172" s="205">
        <f>IF('Indicator Date hidden'!S173="x","x",$R$2-'Indicator Date hidden'!S173)</f>
        <v>0</v>
      </c>
      <c r="S172" s="205">
        <f>IF('Indicator Date hidden'!T173="x","x",$S$2-'Indicator Date hidden'!T173)</f>
        <v>0</v>
      </c>
      <c r="T172" s="205">
        <f>IF('Indicator Date hidden'!U173="x","x",$T$2-'Indicator Date hidden'!U173)</f>
        <v>0</v>
      </c>
      <c r="U172" s="205">
        <f>IF('Indicator Date hidden'!V173="x","x",$U$2-'Indicator Date hidden'!V173)</f>
        <v>0</v>
      </c>
      <c r="V172" s="205">
        <f>IF('Indicator Date hidden'!W173="x","x",$V$2-'Indicator Date hidden'!W173)</f>
        <v>0</v>
      </c>
      <c r="W172" s="205">
        <f>IF('Indicator Date hidden'!X173="x","x",$W$2-'Indicator Date hidden'!X173)</f>
        <v>3</v>
      </c>
      <c r="X172" s="205">
        <f>IF('Indicator Date hidden'!Y173="x","x",$X$2-'Indicator Date hidden'!Y173)</f>
        <v>4</v>
      </c>
      <c r="Y172" s="205">
        <f>IF('Indicator Date hidden'!Z173="x","x",$Y$2-'Indicator Date hidden'!Z173)</f>
        <v>0</v>
      </c>
      <c r="Z172" s="205">
        <f>IF('Indicator Date hidden'!AA173="x","x",$Z$2-'Indicator Date hidden'!AA173)</f>
        <v>0</v>
      </c>
      <c r="AA172" s="205">
        <f>IF('Indicator Date hidden'!AB173="x","x",$AA$2-'Indicator Date hidden'!AB173)</f>
        <v>1</v>
      </c>
      <c r="AB172" s="205">
        <f>IF('Indicator Date hidden'!AC173="x","x",$AB$2-'Indicator Date hidden'!AC173)</f>
        <v>0</v>
      </c>
      <c r="AC172" s="205">
        <f>IF('Indicator Date hidden'!AD173="x","x",$AC$2-'Indicator Date hidden'!AD173)</f>
        <v>0</v>
      </c>
      <c r="AD172" s="205" t="str">
        <f>IF('Indicator Date hidden'!AE173="x","x",$AD$2-'Indicator Date hidden'!AE173)</f>
        <v>x</v>
      </c>
      <c r="AE172" s="205">
        <f>IF('Indicator Date hidden'!AF173="x","x",$AE$2-'Indicator Date hidden'!AF173)</f>
        <v>0</v>
      </c>
      <c r="AF172" s="205">
        <f>IF('Indicator Date hidden'!AG173="x","x",$AF$2-'Indicator Date hidden'!AG173)</f>
        <v>5</v>
      </c>
      <c r="AG172" s="205">
        <f>IF('Indicator Date hidden'!AH173="x","x",$AG$2-'Indicator Date hidden'!AH173)</f>
        <v>0</v>
      </c>
      <c r="AH172" s="205">
        <f>IF('Indicator Date hidden'!AI173="x","x",$AH$2-'Indicator Date hidden'!AI173)</f>
        <v>0</v>
      </c>
      <c r="AI172" s="205">
        <f>IF('Indicator Date hidden'!AJ173="x","x",$AI$2-'Indicator Date hidden'!AJ173)</f>
        <v>0</v>
      </c>
      <c r="AJ172" s="205">
        <f>IF('Indicator Date hidden'!AK173="x","x",$AJ$2-'Indicator Date hidden'!AK173)</f>
        <v>1</v>
      </c>
      <c r="AK172" s="205">
        <f>IF('Indicator Date hidden'!AL173="x","x",$AK$2-'Indicator Date hidden'!AL173)</f>
        <v>1</v>
      </c>
      <c r="AL172" s="205">
        <f>IF('Indicator Date hidden'!AM173="x","x",$AL$2-'Indicator Date hidden'!AM173)</f>
        <v>0</v>
      </c>
      <c r="AM172" s="205">
        <f>IF('Indicator Date hidden'!AN173="x","x",$AM$2-'Indicator Date hidden'!AN173)</f>
        <v>0</v>
      </c>
      <c r="AN172" s="205">
        <f>IF('Indicator Date hidden'!AO173="x","x",$AN$2-'Indicator Date hidden'!AO173)</f>
        <v>0</v>
      </c>
      <c r="AO172" s="205">
        <f>IF('Indicator Date hidden'!AP173="x","x",$AO$2-'Indicator Date hidden'!AP173)</f>
        <v>1</v>
      </c>
      <c r="AP172" s="205">
        <f>IF('Indicator Date hidden'!AQ173="x","x",$AP$2-'Indicator Date hidden'!AQ173)</f>
        <v>1</v>
      </c>
      <c r="AQ172" s="205">
        <f>IF('Indicator Date hidden'!AR173="x","x",$AQ$2-'Indicator Date hidden'!AR173)</f>
        <v>0</v>
      </c>
      <c r="AR172" s="205">
        <f>IF('Indicator Date hidden'!AS173="x","x",$AR$2-'Indicator Date hidden'!AS173)</f>
        <v>0</v>
      </c>
      <c r="AS172" s="205">
        <f>IF('Indicator Date hidden'!AT173="x","x",$AS$2-'Indicator Date hidden'!AT173)</f>
        <v>0</v>
      </c>
      <c r="AT172" s="205">
        <f>IF('Indicator Date hidden'!AU173="x","x",$AT$2-'Indicator Date hidden'!AU173)</f>
        <v>0</v>
      </c>
      <c r="AU172" s="205">
        <f>IF('Indicator Date hidden'!AV173="x","x",$AU$2-'Indicator Date hidden'!AV173)</f>
        <v>1</v>
      </c>
      <c r="AV172" s="205">
        <f>IF('Indicator Date hidden'!AW173="x","x",$AV$2-'Indicator Date hidden'!AW173)</f>
        <v>0</v>
      </c>
      <c r="AW172" s="205">
        <f>IF('Indicator Date hidden'!AX173="x","x",$AW$2-'Indicator Date hidden'!AX173)</f>
        <v>0</v>
      </c>
      <c r="AX172" s="205">
        <f>IF('Indicator Date hidden'!AY173="x","x",$AX$2-'Indicator Date hidden'!AY173)</f>
        <v>0</v>
      </c>
      <c r="AY172" s="205">
        <f>IF('Indicator Date hidden'!AZ173="x","x",$AY$2-'Indicator Date hidden'!AZ173)</f>
        <v>0</v>
      </c>
      <c r="AZ172" s="205">
        <f>IF('Indicator Date hidden'!BA173="x","x",$AZ$2-'Indicator Date hidden'!BA173)</f>
        <v>0</v>
      </c>
      <c r="BA172">
        <f t="shared" si="25"/>
        <v>21</v>
      </c>
      <c r="BB172" s="21">
        <f t="shared" si="26"/>
        <v>0.42</v>
      </c>
      <c r="BC172">
        <f t="shared" si="27"/>
        <v>10</v>
      </c>
      <c r="BD172" s="21">
        <f t="shared" si="28"/>
        <v>1.06</v>
      </c>
      <c r="BE172" s="274">
        <f t="shared" si="29"/>
        <v>0</v>
      </c>
    </row>
    <row r="173" spans="1:57" x14ac:dyDescent="0.25">
      <c r="A173" t="s">
        <v>7225</v>
      </c>
      <c r="B173" s="205">
        <f>IF('Indicator Date hidden'!C174="x","x",$B$2-'Indicator Date hidden'!C174)</f>
        <v>0</v>
      </c>
      <c r="C173" s="205">
        <f>IF('Indicator Date hidden'!D174="x","x",$C$2-'Indicator Date hidden'!D174)</f>
        <v>0</v>
      </c>
      <c r="D173" s="205">
        <f>IF('Indicator Date hidden'!E174="x","x",$D$2-'Indicator Date hidden'!E174)</f>
        <v>0</v>
      </c>
      <c r="E173" s="205">
        <f>IF('Indicator Date hidden'!F174="x","x",$E$2-'Indicator Date hidden'!F174)</f>
        <v>0</v>
      </c>
      <c r="F173" s="205">
        <f>IF('Indicator Date hidden'!G174="x","x",$F$2-'Indicator Date hidden'!G174)</f>
        <v>0</v>
      </c>
      <c r="G173" s="205">
        <f>IF('Indicator Date hidden'!H174="x","x",$G$2-'Indicator Date hidden'!H174)</f>
        <v>0</v>
      </c>
      <c r="H173" s="205">
        <f>IF('Indicator Date hidden'!I174="x","x",$H$2-'Indicator Date hidden'!I174)</f>
        <v>0</v>
      </c>
      <c r="I173" s="205">
        <f>IF('Indicator Date hidden'!J174="x","x",$I$2-'Indicator Date hidden'!J174)</f>
        <v>0</v>
      </c>
      <c r="J173" s="205">
        <f>IF('Indicator Date hidden'!K174="x","x",$J$2-'Indicator Date hidden'!K174)</f>
        <v>0</v>
      </c>
      <c r="K173" s="205">
        <f>IF('Indicator Date hidden'!L174="x","x",$K$2-'Indicator Date hidden'!L174)</f>
        <v>0</v>
      </c>
      <c r="L173" s="205">
        <f>IF('Indicator Date hidden'!M174="x","x",$L$2-'Indicator Date hidden'!M174)</f>
        <v>0</v>
      </c>
      <c r="M173" s="205">
        <f>IF('Indicator Date hidden'!N174="x","x",$M$2-'Indicator Date hidden'!N174)</f>
        <v>0</v>
      </c>
      <c r="N173" s="205">
        <f>IF('Indicator Date hidden'!O174="x","x",$N$2-'Indicator Date hidden'!O174)</f>
        <v>0</v>
      </c>
      <c r="O173" s="205">
        <f>IF('Indicator Date hidden'!P174="x","x",$O$2-'Indicator Date hidden'!P174)</f>
        <v>0</v>
      </c>
      <c r="P173" s="205">
        <f>IF('Indicator Date hidden'!Q174="x","x",$P$2-'Indicator Date hidden'!Q174)</f>
        <v>0</v>
      </c>
      <c r="Q173" s="205">
        <f>IF('Indicator Date hidden'!R174="x","x",$Q$2-'Indicator Date hidden'!R174)</f>
        <v>4</v>
      </c>
      <c r="R173" s="205">
        <f>IF('Indicator Date hidden'!S174="x","x",$R$2-'Indicator Date hidden'!S174)</f>
        <v>0</v>
      </c>
      <c r="S173" s="205">
        <f>IF('Indicator Date hidden'!T174="x","x",$S$2-'Indicator Date hidden'!T174)</f>
        <v>0</v>
      </c>
      <c r="T173" s="205">
        <f>IF('Indicator Date hidden'!U174="x","x",$T$2-'Indicator Date hidden'!U174)</f>
        <v>0</v>
      </c>
      <c r="U173" s="205">
        <f>IF('Indicator Date hidden'!V174="x","x",$U$2-'Indicator Date hidden'!V174)</f>
        <v>0</v>
      </c>
      <c r="V173" s="205">
        <f>IF('Indicator Date hidden'!W174="x","x",$V$2-'Indicator Date hidden'!W174)</f>
        <v>0</v>
      </c>
      <c r="W173" s="205">
        <f>IF('Indicator Date hidden'!X174="x","x",$W$2-'Indicator Date hidden'!X174)</f>
        <v>5</v>
      </c>
      <c r="X173" s="205">
        <f>IF('Indicator Date hidden'!Y174="x","x",$X$2-'Indicator Date hidden'!Y174)</f>
        <v>3</v>
      </c>
      <c r="Y173" s="205">
        <f>IF('Indicator Date hidden'!Z174="x","x",$Y$2-'Indicator Date hidden'!Z174)</f>
        <v>0</v>
      </c>
      <c r="Z173" s="205">
        <f>IF('Indicator Date hidden'!AA174="x","x",$Z$2-'Indicator Date hidden'!AA174)</f>
        <v>0</v>
      </c>
      <c r="AA173" s="205" t="str">
        <f>IF('Indicator Date hidden'!AB174="x","x",$AA$2-'Indicator Date hidden'!AB174)</f>
        <v>x</v>
      </c>
      <c r="AB173" s="205">
        <f>IF('Indicator Date hidden'!AC174="x","x",$AB$2-'Indicator Date hidden'!AC174)</f>
        <v>0</v>
      </c>
      <c r="AC173" s="205">
        <f>IF('Indicator Date hidden'!AD174="x","x",$AC$2-'Indicator Date hidden'!AD174)</f>
        <v>0</v>
      </c>
      <c r="AD173" s="205">
        <f>IF('Indicator Date hidden'!AE174="x","x",$AD$2-'Indicator Date hidden'!AE174)</f>
        <v>0</v>
      </c>
      <c r="AE173" s="205" t="str">
        <f>IF('Indicator Date hidden'!AF174="x","x",$AE$2-'Indicator Date hidden'!AF174)</f>
        <v>x</v>
      </c>
      <c r="AF173" s="205">
        <f>IF('Indicator Date hidden'!AG174="x","x",$AF$2-'Indicator Date hidden'!AG174)</f>
        <v>6</v>
      </c>
      <c r="AG173" s="205">
        <f>IF('Indicator Date hidden'!AH174="x","x",$AG$2-'Indicator Date hidden'!AH174)</f>
        <v>0</v>
      </c>
      <c r="AH173" s="205">
        <f>IF('Indicator Date hidden'!AI174="x","x",$AH$2-'Indicator Date hidden'!AI174)</f>
        <v>0</v>
      </c>
      <c r="AI173" s="205">
        <f>IF('Indicator Date hidden'!AJ174="x","x",$AI$2-'Indicator Date hidden'!AJ174)</f>
        <v>0</v>
      </c>
      <c r="AJ173" s="205">
        <f>IF('Indicator Date hidden'!AK174="x","x",$AJ$2-'Indicator Date hidden'!AK174)</f>
        <v>1</v>
      </c>
      <c r="AK173" s="205">
        <f>IF('Indicator Date hidden'!AL174="x","x",$AK$2-'Indicator Date hidden'!AL174)</f>
        <v>1</v>
      </c>
      <c r="AL173" s="205">
        <f>IF('Indicator Date hidden'!AM174="x","x",$AL$2-'Indicator Date hidden'!AM174)</f>
        <v>0</v>
      </c>
      <c r="AM173" s="205">
        <f>IF('Indicator Date hidden'!AN174="x","x",$AM$2-'Indicator Date hidden'!AN174)</f>
        <v>0</v>
      </c>
      <c r="AN173" s="205">
        <f>IF('Indicator Date hidden'!AO174="x","x",$AN$2-'Indicator Date hidden'!AO174)</f>
        <v>0</v>
      </c>
      <c r="AO173" s="205" t="str">
        <f>IF('Indicator Date hidden'!AP174="x","x",$AO$2-'Indicator Date hidden'!AP174)</f>
        <v>x</v>
      </c>
      <c r="AP173" s="205" t="str">
        <f>IF('Indicator Date hidden'!AQ174="x","x",$AP$2-'Indicator Date hidden'!AQ174)</f>
        <v>x</v>
      </c>
      <c r="AQ173" s="205">
        <f>IF('Indicator Date hidden'!AR174="x","x",$AQ$2-'Indicator Date hidden'!AR174)</f>
        <v>6</v>
      </c>
      <c r="AR173" s="205">
        <f>IF('Indicator Date hidden'!AS174="x","x",$AR$2-'Indicator Date hidden'!AS174)</f>
        <v>0</v>
      </c>
      <c r="AS173" s="205">
        <f>IF('Indicator Date hidden'!AT174="x","x",$AS$2-'Indicator Date hidden'!AT174)</f>
        <v>0</v>
      </c>
      <c r="AT173" s="205">
        <f>IF('Indicator Date hidden'!AU174="x","x",$AT$2-'Indicator Date hidden'!AU174)</f>
        <v>0</v>
      </c>
      <c r="AU173" s="205">
        <f>IF('Indicator Date hidden'!AV174="x","x",$AU$2-'Indicator Date hidden'!AV174)</f>
        <v>4</v>
      </c>
      <c r="AV173" s="205">
        <f>IF('Indicator Date hidden'!AW174="x","x",$AV$2-'Indicator Date hidden'!AW174)</f>
        <v>0</v>
      </c>
      <c r="AW173" s="205">
        <f>IF('Indicator Date hidden'!AX174="x","x",$AW$2-'Indicator Date hidden'!AX174)</f>
        <v>0</v>
      </c>
      <c r="AX173" s="205">
        <f>IF('Indicator Date hidden'!AY174="x","x",$AX$2-'Indicator Date hidden'!AY174)</f>
        <v>0</v>
      </c>
      <c r="AY173" s="205">
        <f>IF('Indicator Date hidden'!AZ174="x","x",$AY$2-'Indicator Date hidden'!AZ174)</f>
        <v>0</v>
      </c>
      <c r="AZ173" s="205">
        <f>IF('Indicator Date hidden'!BA174="x","x",$AZ$2-'Indicator Date hidden'!BA174)</f>
        <v>0</v>
      </c>
      <c r="BA173">
        <f t="shared" si="25"/>
        <v>30</v>
      </c>
      <c r="BB173" s="21">
        <f t="shared" si="26"/>
        <v>0.63829787234042556</v>
      </c>
      <c r="BC173">
        <f t="shared" si="27"/>
        <v>8</v>
      </c>
      <c r="BD173" s="21">
        <f t="shared" si="28"/>
        <v>1.6035271218227041</v>
      </c>
      <c r="BE173" s="274">
        <f t="shared" si="29"/>
        <v>0</v>
      </c>
    </row>
    <row r="174" spans="1:57" x14ac:dyDescent="0.25">
      <c r="A174" t="s">
        <v>7218</v>
      </c>
      <c r="B174" s="205">
        <f>IF('Indicator Date hidden'!C175="x","x",$B$2-'Indicator Date hidden'!C175)</f>
        <v>0</v>
      </c>
      <c r="C174" s="205">
        <f>IF('Indicator Date hidden'!D175="x","x",$C$2-'Indicator Date hidden'!D175)</f>
        <v>0</v>
      </c>
      <c r="D174" s="205">
        <f>IF('Indicator Date hidden'!E175="x","x",$D$2-'Indicator Date hidden'!E175)</f>
        <v>0</v>
      </c>
      <c r="E174" s="205">
        <f>IF('Indicator Date hidden'!F175="x","x",$E$2-'Indicator Date hidden'!F175)</f>
        <v>0</v>
      </c>
      <c r="F174" s="205">
        <f>IF('Indicator Date hidden'!G175="x","x",$F$2-'Indicator Date hidden'!G175)</f>
        <v>0</v>
      </c>
      <c r="G174" s="205">
        <f>IF('Indicator Date hidden'!H175="x","x",$G$2-'Indicator Date hidden'!H175)</f>
        <v>0</v>
      </c>
      <c r="H174" s="205">
        <f>IF('Indicator Date hidden'!I175="x","x",$H$2-'Indicator Date hidden'!I175)</f>
        <v>0</v>
      </c>
      <c r="I174" s="205">
        <f>IF('Indicator Date hidden'!J175="x","x",$I$2-'Indicator Date hidden'!J175)</f>
        <v>0</v>
      </c>
      <c r="J174" s="205">
        <f>IF('Indicator Date hidden'!K175="x","x",$J$2-'Indicator Date hidden'!K175)</f>
        <v>0</v>
      </c>
      <c r="K174" s="205">
        <f>IF('Indicator Date hidden'!L175="x","x",$K$2-'Indicator Date hidden'!L175)</f>
        <v>0</v>
      </c>
      <c r="L174" s="205">
        <f>IF('Indicator Date hidden'!M175="x","x",$L$2-'Indicator Date hidden'!M175)</f>
        <v>0</v>
      </c>
      <c r="M174" s="205">
        <f>IF('Indicator Date hidden'!N175="x","x",$M$2-'Indicator Date hidden'!N175)</f>
        <v>0</v>
      </c>
      <c r="N174" s="205">
        <f>IF('Indicator Date hidden'!O175="x","x",$N$2-'Indicator Date hidden'!O175)</f>
        <v>0</v>
      </c>
      <c r="O174" s="205">
        <f>IF('Indicator Date hidden'!P175="x","x",$O$2-'Indicator Date hidden'!P175)</f>
        <v>0</v>
      </c>
      <c r="P174" s="205">
        <f>IF('Indicator Date hidden'!Q175="x","x",$P$2-'Indicator Date hidden'!Q175)</f>
        <v>0</v>
      </c>
      <c r="Q174" s="205">
        <f>IF('Indicator Date hidden'!R175="x","x",$Q$2-'Indicator Date hidden'!R175)</f>
        <v>0</v>
      </c>
      <c r="R174" s="205">
        <f>IF('Indicator Date hidden'!S175="x","x",$R$2-'Indicator Date hidden'!S175)</f>
        <v>0</v>
      </c>
      <c r="S174" s="205">
        <f>IF('Indicator Date hidden'!T175="x","x",$S$2-'Indicator Date hidden'!T175)</f>
        <v>0</v>
      </c>
      <c r="T174" s="205">
        <f>IF('Indicator Date hidden'!U175="x","x",$T$2-'Indicator Date hidden'!U175)</f>
        <v>0</v>
      </c>
      <c r="U174" s="205">
        <f>IF('Indicator Date hidden'!V175="x","x",$U$2-'Indicator Date hidden'!V175)</f>
        <v>0</v>
      </c>
      <c r="V174" s="205">
        <f>IF('Indicator Date hidden'!W175="x","x",$V$2-'Indicator Date hidden'!W175)</f>
        <v>0</v>
      </c>
      <c r="W174" s="205">
        <f>IF('Indicator Date hidden'!X175="x","x",$W$2-'Indicator Date hidden'!X175)</f>
        <v>0</v>
      </c>
      <c r="X174" s="205">
        <f>IF('Indicator Date hidden'!Y175="x","x",$X$2-'Indicator Date hidden'!Y175)</f>
        <v>4</v>
      </c>
      <c r="Y174" s="205">
        <f>IF('Indicator Date hidden'!Z175="x","x",$Y$2-'Indicator Date hidden'!Z175)</f>
        <v>0</v>
      </c>
      <c r="Z174" s="205">
        <f>IF('Indicator Date hidden'!AA175="x","x",$Z$2-'Indicator Date hidden'!AA175)</f>
        <v>0</v>
      </c>
      <c r="AA174" s="205">
        <f>IF('Indicator Date hidden'!AB175="x","x",$AA$2-'Indicator Date hidden'!AB175)</f>
        <v>0</v>
      </c>
      <c r="AB174" s="205">
        <f>IF('Indicator Date hidden'!AC175="x","x",$AB$2-'Indicator Date hidden'!AC175)</f>
        <v>0</v>
      </c>
      <c r="AC174" s="205">
        <f>IF('Indicator Date hidden'!AD175="x","x",$AC$2-'Indicator Date hidden'!AD175)</f>
        <v>0</v>
      </c>
      <c r="AD174" s="205">
        <f>IF('Indicator Date hidden'!AE175="x","x",$AD$2-'Indicator Date hidden'!AE175)</f>
        <v>0</v>
      </c>
      <c r="AE174" s="205">
        <f>IF('Indicator Date hidden'!AF175="x","x",$AE$2-'Indicator Date hidden'!AF175)</f>
        <v>0</v>
      </c>
      <c r="AF174" s="205">
        <f>IF('Indicator Date hidden'!AG175="x","x",$AF$2-'Indicator Date hidden'!AG175)</f>
        <v>2</v>
      </c>
      <c r="AG174" s="205">
        <f>IF('Indicator Date hidden'!AH175="x","x",$AG$2-'Indicator Date hidden'!AH175)</f>
        <v>0</v>
      </c>
      <c r="AH174" s="205">
        <f>IF('Indicator Date hidden'!AI175="x","x",$AH$2-'Indicator Date hidden'!AI175)</f>
        <v>0</v>
      </c>
      <c r="AI174" s="205">
        <f>IF('Indicator Date hidden'!AJ175="x","x",$AI$2-'Indicator Date hidden'!AJ175)</f>
        <v>0</v>
      </c>
      <c r="AJ174" s="205">
        <f>IF('Indicator Date hidden'!AK175="x","x",$AJ$2-'Indicator Date hidden'!AK175)</f>
        <v>1</v>
      </c>
      <c r="AK174" s="205">
        <f>IF('Indicator Date hidden'!AL175="x","x",$AK$2-'Indicator Date hidden'!AL175)</f>
        <v>1</v>
      </c>
      <c r="AL174" s="205">
        <f>IF('Indicator Date hidden'!AM175="x","x",$AL$2-'Indicator Date hidden'!AM175)</f>
        <v>0</v>
      </c>
      <c r="AM174" s="205">
        <f>IF('Indicator Date hidden'!AN175="x","x",$AM$2-'Indicator Date hidden'!AN175)</f>
        <v>0</v>
      </c>
      <c r="AN174" s="205">
        <f>IF('Indicator Date hidden'!AO175="x","x",$AN$2-'Indicator Date hidden'!AO175)</f>
        <v>0</v>
      </c>
      <c r="AO174" s="205">
        <f>IF('Indicator Date hidden'!AP175="x","x",$AO$2-'Indicator Date hidden'!AP175)</f>
        <v>0</v>
      </c>
      <c r="AP174" s="205">
        <f>IF('Indicator Date hidden'!AQ175="x","x",$AP$2-'Indicator Date hidden'!AQ175)</f>
        <v>0</v>
      </c>
      <c r="AQ174" s="205">
        <f>IF('Indicator Date hidden'!AR175="x","x",$AQ$2-'Indicator Date hidden'!AR175)</f>
        <v>0</v>
      </c>
      <c r="AR174" s="205">
        <f>IF('Indicator Date hidden'!AS175="x","x",$AR$2-'Indicator Date hidden'!AS175)</f>
        <v>0</v>
      </c>
      <c r="AS174" s="205">
        <f>IF('Indicator Date hidden'!AT175="x","x",$AS$2-'Indicator Date hidden'!AT175)</f>
        <v>0</v>
      </c>
      <c r="AT174" s="205">
        <f>IF('Indicator Date hidden'!AU175="x","x",$AT$2-'Indicator Date hidden'!AU175)</f>
        <v>0</v>
      </c>
      <c r="AU174" s="205">
        <f>IF('Indicator Date hidden'!AV175="x","x",$AU$2-'Indicator Date hidden'!AV175)</f>
        <v>3</v>
      </c>
      <c r="AV174" s="205">
        <f>IF('Indicator Date hidden'!AW175="x","x",$AV$2-'Indicator Date hidden'!AW175)</f>
        <v>0</v>
      </c>
      <c r="AW174" s="205">
        <f>IF('Indicator Date hidden'!AX175="x","x",$AW$2-'Indicator Date hidden'!AX175)</f>
        <v>0</v>
      </c>
      <c r="AX174" s="205">
        <f>IF('Indicator Date hidden'!AY175="x","x",$AX$2-'Indicator Date hidden'!AY175)</f>
        <v>0</v>
      </c>
      <c r="AY174" s="205">
        <f>IF('Indicator Date hidden'!AZ175="x","x",$AY$2-'Indicator Date hidden'!AZ175)</f>
        <v>0</v>
      </c>
      <c r="AZ174" s="205">
        <f>IF('Indicator Date hidden'!BA175="x","x",$AZ$2-'Indicator Date hidden'!BA175)</f>
        <v>0</v>
      </c>
      <c r="BA174">
        <f t="shared" si="25"/>
        <v>11</v>
      </c>
      <c r="BB174" s="21">
        <f t="shared" si="26"/>
        <v>0.21568627450980393</v>
      </c>
      <c r="BC174">
        <f t="shared" si="27"/>
        <v>5</v>
      </c>
      <c r="BD174" s="21">
        <f t="shared" si="28"/>
        <v>0.74921463429579604</v>
      </c>
      <c r="BE174" s="274">
        <f t="shared" si="29"/>
        <v>0</v>
      </c>
    </row>
    <row r="175" spans="1:57" x14ac:dyDescent="0.25">
      <c r="A175" t="s">
        <v>7227</v>
      </c>
      <c r="B175" s="205">
        <f>IF('Indicator Date hidden'!C176="x","x",$B$2-'Indicator Date hidden'!C176)</f>
        <v>0</v>
      </c>
      <c r="C175" s="205">
        <f>IF('Indicator Date hidden'!D176="x","x",$C$2-'Indicator Date hidden'!D176)</f>
        <v>0</v>
      </c>
      <c r="D175" s="205">
        <f>IF('Indicator Date hidden'!E176="x","x",$D$2-'Indicator Date hidden'!E176)</f>
        <v>0</v>
      </c>
      <c r="E175" s="205">
        <f>IF('Indicator Date hidden'!F176="x","x",$E$2-'Indicator Date hidden'!F176)</f>
        <v>0</v>
      </c>
      <c r="F175" s="205">
        <f>IF('Indicator Date hidden'!G176="x","x",$F$2-'Indicator Date hidden'!G176)</f>
        <v>0</v>
      </c>
      <c r="G175" s="205">
        <f>IF('Indicator Date hidden'!H176="x","x",$G$2-'Indicator Date hidden'!H176)</f>
        <v>0</v>
      </c>
      <c r="H175" s="205">
        <f>IF('Indicator Date hidden'!I176="x","x",$H$2-'Indicator Date hidden'!I176)</f>
        <v>0</v>
      </c>
      <c r="I175" s="205">
        <f>IF('Indicator Date hidden'!J176="x","x",$I$2-'Indicator Date hidden'!J176)</f>
        <v>0</v>
      </c>
      <c r="J175" s="205">
        <f>IF('Indicator Date hidden'!K176="x","x",$J$2-'Indicator Date hidden'!K176)</f>
        <v>0</v>
      </c>
      <c r="K175" s="205">
        <f>IF('Indicator Date hidden'!L176="x","x",$K$2-'Indicator Date hidden'!L176)</f>
        <v>0</v>
      </c>
      <c r="L175" s="205">
        <f>IF('Indicator Date hidden'!M176="x","x",$L$2-'Indicator Date hidden'!M176)</f>
        <v>0</v>
      </c>
      <c r="M175" s="205">
        <f>IF('Indicator Date hidden'!N176="x","x",$M$2-'Indicator Date hidden'!N176)</f>
        <v>0</v>
      </c>
      <c r="N175" s="205">
        <f>IF('Indicator Date hidden'!O176="x","x",$N$2-'Indicator Date hidden'!O176)</f>
        <v>0</v>
      </c>
      <c r="O175" s="205">
        <f>IF('Indicator Date hidden'!P176="x","x",$O$2-'Indicator Date hidden'!P176)</f>
        <v>0</v>
      </c>
      <c r="P175" s="205">
        <f>IF('Indicator Date hidden'!Q176="x","x",$P$2-'Indicator Date hidden'!Q176)</f>
        <v>0</v>
      </c>
      <c r="Q175" s="205" t="str">
        <f>IF('Indicator Date hidden'!R176="x","x",$Q$2-'Indicator Date hidden'!R176)</f>
        <v>x</v>
      </c>
      <c r="R175" s="205">
        <f>IF('Indicator Date hidden'!S176="x","x",$R$2-'Indicator Date hidden'!S176)</f>
        <v>0</v>
      </c>
      <c r="S175" s="205">
        <f>IF('Indicator Date hidden'!T176="x","x",$S$2-'Indicator Date hidden'!T176)</f>
        <v>0</v>
      </c>
      <c r="T175" s="205">
        <f>IF('Indicator Date hidden'!U176="x","x",$T$2-'Indicator Date hidden'!U176)</f>
        <v>0</v>
      </c>
      <c r="U175" s="205">
        <f>IF('Indicator Date hidden'!V176="x","x",$U$2-'Indicator Date hidden'!V176)</f>
        <v>0</v>
      </c>
      <c r="V175" s="205">
        <f>IF('Indicator Date hidden'!W176="x","x",$V$2-'Indicator Date hidden'!W176)</f>
        <v>0</v>
      </c>
      <c r="W175" s="205">
        <f>IF('Indicator Date hidden'!X176="x","x",$W$2-'Indicator Date hidden'!X176)</f>
        <v>2</v>
      </c>
      <c r="X175" s="205">
        <f>IF('Indicator Date hidden'!Y176="x","x",$X$2-'Indicator Date hidden'!Y176)</f>
        <v>4</v>
      </c>
      <c r="Y175" s="205">
        <f>IF('Indicator Date hidden'!Z176="x","x",$Y$2-'Indicator Date hidden'!Z176)</f>
        <v>0</v>
      </c>
      <c r="Z175" s="205">
        <f>IF('Indicator Date hidden'!AA176="x","x",$Z$2-'Indicator Date hidden'!AA176)</f>
        <v>0</v>
      </c>
      <c r="AA175" s="205" t="str">
        <f>IF('Indicator Date hidden'!AB176="x","x",$AA$2-'Indicator Date hidden'!AB176)</f>
        <v>x</v>
      </c>
      <c r="AB175" s="205">
        <f>IF('Indicator Date hidden'!AC176="x","x",$AB$2-'Indicator Date hidden'!AC176)</f>
        <v>0</v>
      </c>
      <c r="AC175" s="205">
        <f>IF('Indicator Date hidden'!AD176="x","x",$AC$2-'Indicator Date hidden'!AD176)</f>
        <v>0</v>
      </c>
      <c r="AD175" s="205" t="str">
        <f>IF('Indicator Date hidden'!AE176="x","x",$AD$2-'Indicator Date hidden'!AE176)</f>
        <v>x</v>
      </c>
      <c r="AE175" s="205">
        <f>IF('Indicator Date hidden'!AF176="x","x",$AE$2-'Indicator Date hidden'!AF176)</f>
        <v>0</v>
      </c>
      <c r="AF175" s="205">
        <f>IF('Indicator Date hidden'!AG176="x","x",$AF$2-'Indicator Date hidden'!AG176)</f>
        <v>4</v>
      </c>
      <c r="AG175" s="205">
        <f>IF('Indicator Date hidden'!AH176="x","x",$AG$2-'Indicator Date hidden'!AH176)</f>
        <v>0</v>
      </c>
      <c r="AH175" s="205">
        <f>IF('Indicator Date hidden'!AI176="x","x",$AH$2-'Indicator Date hidden'!AI176)</f>
        <v>0</v>
      </c>
      <c r="AI175" s="205">
        <f>IF('Indicator Date hidden'!AJ176="x","x",$AI$2-'Indicator Date hidden'!AJ176)</f>
        <v>0</v>
      </c>
      <c r="AJ175" s="205" t="str">
        <f>IF('Indicator Date hidden'!AK176="x","x",$AJ$2-'Indicator Date hidden'!AK176)</f>
        <v>x</v>
      </c>
      <c r="AK175" s="205">
        <f>IF('Indicator Date hidden'!AL176="x","x",$AK$2-'Indicator Date hidden'!AL176)</f>
        <v>1</v>
      </c>
      <c r="AL175" s="205">
        <f>IF('Indicator Date hidden'!AM176="x","x",$AL$2-'Indicator Date hidden'!AM176)</f>
        <v>0</v>
      </c>
      <c r="AM175" s="205">
        <f>IF('Indicator Date hidden'!AN176="x","x",$AM$2-'Indicator Date hidden'!AN176)</f>
        <v>0</v>
      </c>
      <c r="AN175" s="205">
        <f>IF('Indicator Date hidden'!AO176="x","x",$AN$2-'Indicator Date hidden'!AO176)</f>
        <v>0</v>
      </c>
      <c r="AO175" s="205" t="str">
        <f>IF('Indicator Date hidden'!AP176="x","x",$AO$2-'Indicator Date hidden'!AP176)</f>
        <v>x</v>
      </c>
      <c r="AP175" s="205" t="str">
        <f>IF('Indicator Date hidden'!AQ176="x","x",$AP$2-'Indicator Date hidden'!AQ176)</f>
        <v>x</v>
      </c>
      <c r="AQ175" s="205">
        <f>IF('Indicator Date hidden'!AR176="x","x",$AQ$2-'Indicator Date hidden'!AR176)</f>
        <v>4</v>
      </c>
      <c r="AR175" s="205">
        <f>IF('Indicator Date hidden'!AS176="x","x",$AR$2-'Indicator Date hidden'!AS176)</f>
        <v>0</v>
      </c>
      <c r="AS175" s="205" t="str">
        <f>IF('Indicator Date hidden'!AT176="x","x",$AS$2-'Indicator Date hidden'!AT176)</f>
        <v>x</v>
      </c>
      <c r="AT175" s="205">
        <f>IF('Indicator Date hidden'!AU176="x","x",$AT$2-'Indicator Date hidden'!AU176)</f>
        <v>0</v>
      </c>
      <c r="AU175" s="205">
        <f>IF('Indicator Date hidden'!AV176="x","x",$AU$2-'Indicator Date hidden'!AV176)</f>
        <v>3</v>
      </c>
      <c r="AV175" s="205">
        <f>IF('Indicator Date hidden'!AW176="x","x",$AV$2-'Indicator Date hidden'!AW176)</f>
        <v>0</v>
      </c>
      <c r="AW175" s="205">
        <f>IF('Indicator Date hidden'!AX176="x","x",$AW$2-'Indicator Date hidden'!AX176)</f>
        <v>0</v>
      </c>
      <c r="AX175" s="205">
        <f>IF('Indicator Date hidden'!AY176="x","x",$AX$2-'Indicator Date hidden'!AY176)</f>
        <v>0</v>
      </c>
      <c r="AY175" s="205">
        <f>IF('Indicator Date hidden'!AZ176="x","x",$AY$2-'Indicator Date hidden'!AZ176)</f>
        <v>0</v>
      </c>
      <c r="AZ175" s="205">
        <f>IF('Indicator Date hidden'!BA176="x","x",$AZ$2-'Indicator Date hidden'!BA176)</f>
        <v>0</v>
      </c>
      <c r="BA175">
        <f t="shared" si="25"/>
        <v>18</v>
      </c>
      <c r="BB175" s="21">
        <f t="shared" si="26"/>
        <v>0.40909090909090912</v>
      </c>
      <c r="BC175">
        <f t="shared" si="27"/>
        <v>6</v>
      </c>
      <c r="BD175" s="21">
        <f t="shared" si="28"/>
        <v>1.1143318792846604</v>
      </c>
      <c r="BE175" s="274">
        <f t="shared" si="29"/>
        <v>0</v>
      </c>
    </row>
    <row r="176" spans="1:57" x14ac:dyDescent="0.25">
      <c r="A176" t="s">
        <v>7228</v>
      </c>
      <c r="B176" s="205">
        <f>IF('Indicator Date hidden'!C177="x","x",$B$2-'Indicator Date hidden'!C177)</f>
        <v>0</v>
      </c>
      <c r="C176" s="205">
        <f>IF('Indicator Date hidden'!D177="x","x",$C$2-'Indicator Date hidden'!D177)</f>
        <v>0</v>
      </c>
      <c r="D176" s="205">
        <f>IF('Indicator Date hidden'!E177="x","x",$D$2-'Indicator Date hidden'!E177)</f>
        <v>0</v>
      </c>
      <c r="E176" s="205">
        <f>IF('Indicator Date hidden'!F177="x","x",$E$2-'Indicator Date hidden'!F177)</f>
        <v>0</v>
      </c>
      <c r="F176" s="205">
        <f>IF('Indicator Date hidden'!G177="x","x",$F$2-'Indicator Date hidden'!G177)</f>
        <v>0</v>
      </c>
      <c r="G176" s="205">
        <f>IF('Indicator Date hidden'!H177="x","x",$G$2-'Indicator Date hidden'!H177)</f>
        <v>0</v>
      </c>
      <c r="H176" s="205">
        <f>IF('Indicator Date hidden'!I177="x","x",$H$2-'Indicator Date hidden'!I177)</f>
        <v>0</v>
      </c>
      <c r="I176" s="205">
        <f>IF('Indicator Date hidden'!J177="x","x",$I$2-'Indicator Date hidden'!J177)</f>
        <v>0</v>
      </c>
      <c r="J176" s="205">
        <f>IF('Indicator Date hidden'!K177="x","x",$J$2-'Indicator Date hidden'!K177)</f>
        <v>0</v>
      </c>
      <c r="K176" s="205">
        <f>IF('Indicator Date hidden'!L177="x","x",$K$2-'Indicator Date hidden'!L177)</f>
        <v>0</v>
      </c>
      <c r="L176" s="205">
        <f>IF('Indicator Date hidden'!M177="x","x",$L$2-'Indicator Date hidden'!M177)</f>
        <v>0</v>
      </c>
      <c r="M176" s="205">
        <f>IF('Indicator Date hidden'!N177="x","x",$M$2-'Indicator Date hidden'!N177)</f>
        <v>0</v>
      </c>
      <c r="N176" s="205">
        <f>IF('Indicator Date hidden'!O177="x","x",$N$2-'Indicator Date hidden'!O177)</f>
        <v>0</v>
      </c>
      <c r="O176" s="205">
        <f>IF('Indicator Date hidden'!P177="x","x",$O$2-'Indicator Date hidden'!P177)</f>
        <v>0</v>
      </c>
      <c r="P176" s="205">
        <f>IF('Indicator Date hidden'!Q177="x","x",$P$2-'Indicator Date hidden'!Q177)</f>
        <v>0</v>
      </c>
      <c r="Q176" s="205">
        <f>IF('Indicator Date hidden'!R177="x","x",$Q$2-'Indicator Date hidden'!R177)</f>
        <v>8</v>
      </c>
      <c r="R176" s="205">
        <f>IF('Indicator Date hidden'!S177="x","x",$R$2-'Indicator Date hidden'!S177)</f>
        <v>0</v>
      </c>
      <c r="S176" s="205">
        <f>IF('Indicator Date hidden'!T177="x","x",$S$2-'Indicator Date hidden'!T177)</f>
        <v>0</v>
      </c>
      <c r="T176" s="205">
        <f>IF('Indicator Date hidden'!U177="x","x",$T$2-'Indicator Date hidden'!U177)</f>
        <v>0</v>
      </c>
      <c r="U176" s="205" t="str">
        <f>IF('Indicator Date hidden'!V177="x","x",$U$2-'Indicator Date hidden'!V177)</f>
        <v>x</v>
      </c>
      <c r="V176" s="205">
        <f>IF('Indicator Date hidden'!W177="x","x",$V$2-'Indicator Date hidden'!W177)</f>
        <v>0</v>
      </c>
      <c r="W176" s="205" t="str">
        <f>IF('Indicator Date hidden'!X177="x","x",$W$2-'Indicator Date hidden'!X177)</f>
        <v>x</v>
      </c>
      <c r="X176" s="205">
        <f>IF('Indicator Date hidden'!Y177="x","x",$X$2-'Indicator Date hidden'!Y177)</f>
        <v>4</v>
      </c>
      <c r="Y176" s="205">
        <f>IF('Indicator Date hidden'!Z177="x","x",$Y$2-'Indicator Date hidden'!Z177)</f>
        <v>0</v>
      </c>
      <c r="Z176" s="205">
        <f>IF('Indicator Date hidden'!AA177="x","x",$Z$2-'Indicator Date hidden'!AA177)</f>
        <v>0</v>
      </c>
      <c r="AA176" s="205">
        <f>IF('Indicator Date hidden'!AB177="x","x",$AA$2-'Indicator Date hidden'!AB177)</f>
        <v>1</v>
      </c>
      <c r="AB176" s="205">
        <f>IF('Indicator Date hidden'!AC177="x","x",$AB$2-'Indicator Date hidden'!AC177)</f>
        <v>0</v>
      </c>
      <c r="AC176" s="205">
        <f>IF('Indicator Date hidden'!AD177="x","x",$AC$2-'Indicator Date hidden'!AD177)</f>
        <v>0</v>
      </c>
      <c r="AD176" s="205" t="str">
        <f>IF('Indicator Date hidden'!AE177="x","x",$AD$2-'Indicator Date hidden'!AE177)</f>
        <v>x</v>
      </c>
      <c r="AE176" s="205">
        <f>IF('Indicator Date hidden'!AF177="x","x",$AE$2-'Indicator Date hidden'!AF177)</f>
        <v>0</v>
      </c>
      <c r="AF176" s="205" t="str">
        <f>IF('Indicator Date hidden'!AG177="x","x",$AF$2-'Indicator Date hidden'!AG177)</f>
        <v>x</v>
      </c>
      <c r="AG176" s="205">
        <f>IF('Indicator Date hidden'!AH177="x","x",$AG$2-'Indicator Date hidden'!AH177)</f>
        <v>0</v>
      </c>
      <c r="AH176" s="205">
        <f>IF('Indicator Date hidden'!AI177="x","x",$AH$2-'Indicator Date hidden'!AI177)</f>
        <v>0</v>
      </c>
      <c r="AI176" s="205">
        <f>IF('Indicator Date hidden'!AJ177="x","x",$AI$2-'Indicator Date hidden'!AJ177)</f>
        <v>0</v>
      </c>
      <c r="AJ176" s="205" t="str">
        <f>IF('Indicator Date hidden'!AK177="x","x",$AJ$2-'Indicator Date hidden'!AK177)</f>
        <v>x</v>
      </c>
      <c r="AK176" s="205">
        <f>IF('Indicator Date hidden'!AL177="x","x",$AK$2-'Indicator Date hidden'!AL177)</f>
        <v>1</v>
      </c>
      <c r="AL176" s="205">
        <f>IF('Indicator Date hidden'!AM177="x","x",$AL$2-'Indicator Date hidden'!AM177)</f>
        <v>0</v>
      </c>
      <c r="AM176" s="205">
        <f>IF('Indicator Date hidden'!AN177="x","x",$AM$2-'Indicator Date hidden'!AN177)</f>
        <v>0</v>
      </c>
      <c r="AN176" s="205">
        <f>IF('Indicator Date hidden'!AO177="x","x",$AN$2-'Indicator Date hidden'!AO177)</f>
        <v>0</v>
      </c>
      <c r="AO176" s="205">
        <f>IF('Indicator Date hidden'!AP177="x","x",$AO$2-'Indicator Date hidden'!AP177)</f>
        <v>1</v>
      </c>
      <c r="AP176" s="205">
        <f>IF('Indicator Date hidden'!AQ177="x","x",$AP$2-'Indicator Date hidden'!AQ177)</f>
        <v>1</v>
      </c>
      <c r="AQ176" s="205">
        <f>IF('Indicator Date hidden'!AR177="x","x",$AQ$2-'Indicator Date hidden'!AR177)</f>
        <v>4</v>
      </c>
      <c r="AR176" s="205">
        <f>IF('Indicator Date hidden'!AS177="x","x",$AR$2-'Indicator Date hidden'!AS177)</f>
        <v>0</v>
      </c>
      <c r="AS176" s="205">
        <f>IF('Indicator Date hidden'!AT177="x","x",$AS$2-'Indicator Date hidden'!AT177)</f>
        <v>0</v>
      </c>
      <c r="AT176" s="205">
        <f>IF('Indicator Date hidden'!AU177="x","x",$AT$2-'Indicator Date hidden'!AU177)</f>
        <v>0</v>
      </c>
      <c r="AU176" s="205">
        <f>IF('Indicator Date hidden'!AV177="x","x",$AU$2-'Indicator Date hidden'!AV177)</f>
        <v>1</v>
      </c>
      <c r="AV176" s="205">
        <f>IF('Indicator Date hidden'!AW177="x","x",$AV$2-'Indicator Date hidden'!AW177)</f>
        <v>0</v>
      </c>
      <c r="AW176" s="205">
        <f>IF('Indicator Date hidden'!AX177="x","x",$AW$2-'Indicator Date hidden'!AX177)</f>
        <v>0</v>
      </c>
      <c r="AX176" s="205">
        <f>IF('Indicator Date hidden'!AY177="x","x",$AX$2-'Indicator Date hidden'!AY177)</f>
        <v>0</v>
      </c>
      <c r="AY176" s="205">
        <f>IF('Indicator Date hidden'!AZ177="x","x",$AY$2-'Indicator Date hidden'!AZ177)</f>
        <v>0</v>
      </c>
      <c r="AZ176" s="205">
        <f>IF('Indicator Date hidden'!BA177="x","x",$AZ$2-'Indicator Date hidden'!BA177)</f>
        <v>0</v>
      </c>
      <c r="BA176">
        <f t="shared" si="25"/>
        <v>21</v>
      </c>
      <c r="BB176" s="21">
        <f t="shared" si="26"/>
        <v>0.45652173913043476</v>
      </c>
      <c r="BC176">
        <f t="shared" si="27"/>
        <v>8</v>
      </c>
      <c r="BD176" s="21">
        <f t="shared" si="28"/>
        <v>1.4096950292933457</v>
      </c>
      <c r="BE176" s="274">
        <f t="shared" si="29"/>
        <v>0</v>
      </c>
    </row>
    <row r="177" spans="1:57" x14ac:dyDescent="0.25">
      <c r="A177" t="s">
        <v>7229</v>
      </c>
      <c r="B177" s="205">
        <f>IF('Indicator Date hidden'!C178="x","x",$B$2-'Indicator Date hidden'!C178)</f>
        <v>0</v>
      </c>
      <c r="C177" s="205">
        <f>IF('Indicator Date hidden'!D178="x","x",$C$2-'Indicator Date hidden'!D178)</f>
        <v>0</v>
      </c>
      <c r="D177" s="205">
        <f>IF('Indicator Date hidden'!E178="x","x",$D$2-'Indicator Date hidden'!E178)</f>
        <v>0</v>
      </c>
      <c r="E177" s="205">
        <f>IF('Indicator Date hidden'!F178="x","x",$E$2-'Indicator Date hidden'!F178)</f>
        <v>0</v>
      </c>
      <c r="F177" s="205">
        <f>IF('Indicator Date hidden'!G178="x","x",$F$2-'Indicator Date hidden'!G178)</f>
        <v>0</v>
      </c>
      <c r="G177" s="205">
        <f>IF('Indicator Date hidden'!H178="x","x",$G$2-'Indicator Date hidden'!H178)</f>
        <v>0</v>
      </c>
      <c r="H177" s="205">
        <f>IF('Indicator Date hidden'!I178="x","x",$H$2-'Indicator Date hidden'!I178)</f>
        <v>0</v>
      </c>
      <c r="I177" s="205">
        <f>IF('Indicator Date hidden'!J178="x","x",$I$2-'Indicator Date hidden'!J178)</f>
        <v>0</v>
      </c>
      <c r="J177" s="205">
        <f>IF('Indicator Date hidden'!K178="x","x",$J$2-'Indicator Date hidden'!K178)</f>
        <v>0</v>
      </c>
      <c r="K177" s="205">
        <f>IF('Indicator Date hidden'!L178="x","x",$K$2-'Indicator Date hidden'!L178)</f>
        <v>0</v>
      </c>
      <c r="L177" s="205">
        <f>IF('Indicator Date hidden'!M178="x","x",$L$2-'Indicator Date hidden'!M178)</f>
        <v>0</v>
      </c>
      <c r="M177" s="205">
        <f>IF('Indicator Date hidden'!N178="x","x",$M$2-'Indicator Date hidden'!N178)</f>
        <v>0</v>
      </c>
      <c r="N177" s="205">
        <f>IF('Indicator Date hidden'!O178="x","x",$N$2-'Indicator Date hidden'!O178)</f>
        <v>0</v>
      </c>
      <c r="O177" s="205">
        <f>IF('Indicator Date hidden'!P178="x","x",$O$2-'Indicator Date hidden'!P178)</f>
        <v>0</v>
      </c>
      <c r="P177" s="205">
        <f>IF('Indicator Date hidden'!Q178="x","x",$P$2-'Indicator Date hidden'!Q178)</f>
        <v>0</v>
      </c>
      <c r="Q177" s="205">
        <f>IF('Indicator Date hidden'!R178="x","x",$Q$2-'Indicator Date hidden'!R178)</f>
        <v>2</v>
      </c>
      <c r="R177" s="205">
        <f>IF('Indicator Date hidden'!S178="x","x",$R$2-'Indicator Date hidden'!S178)</f>
        <v>0</v>
      </c>
      <c r="S177" s="205">
        <f>IF('Indicator Date hidden'!T178="x","x",$S$2-'Indicator Date hidden'!T178)</f>
        <v>0</v>
      </c>
      <c r="T177" s="205">
        <f>IF('Indicator Date hidden'!U178="x","x",$T$2-'Indicator Date hidden'!U178)</f>
        <v>0</v>
      </c>
      <c r="U177" s="205">
        <f>IF('Indicator Date hidden'!V178="x","x",$U$2-'Indicator Date hidden'!V178)</f>
        <v>0</v>
      </c>
      <c r="V177" s="205">
        <f>IF('Indicator Date hidden'!W178="x","x",$V$2-'Indicator Date hidden'!W178)</f>
        <v>0</v>
      </c>
      <c r="W177" s="205">
        <f>IF('Indicator Date hidden'!X178="x","x",$W$2-'Indicator Date hidden'!X178)</f>
        <v>2</v>
      </c>
      <c r="X177" s="205">
        <f>IF('Indicator Date hidden'!Y178="x","x",$X$2-'Indicator Date hidden'!Y178)</f>
        <v>4</v>
      </c>
      <c r="Y177" s="205">
        <f>IF('Indicator Date hidden'!Z178="x","x",$Y$2-'Indicator Date hidden'!Z178)</f>
        <v>0</v>
      </c>
      <c r="Z177" s="205">
        <f>IF('Indicator Date hidden'!AA178="x","x",$Z$2-'Indicator Date hidden'!AA178)</f>
        <v>0</v>
      </c>
      <c r="AA177" s="205">
        <f>IF('Indicator Date hidden'!AB178="x","x",$AA$2-'Indicator Date hidden'!AB178)</f>
        <v>0</v>
      </c>
      <c r="AB177" s="205">
        <f>IF('Indicator Date hidden'!AC178="x","x",$AB$2-'Indicator Date hidden'!AC178)</f>
        <v>0</v>
      </c>
      <c r="AC177" s="205">
        <f>IF('Indicator Date hidden'!AD178="x","x",$AC$2-'Indicator Date hidden'!AD178)</f>
        <v>0</v>
      </c>
      <c r="AD177" s="205" t="str">
        <f>IF('Indicator Date hidden'!AE178="x","x",$AD$2-'Indicator Date hidden'!AE178)</f>
        <v>x</v>
      </c>
      <c r="AE177" s="205">
        <f>IF('Indicator Date hidden'!AF178="x","x",$AE$2-'Indicator Date hidden'!AF178)</f>
        <v>0</v>
      </c>
      <c r="AF177" s="205">
        <f>IF('Indicator Date hidden'!AG178="x","x",$AF$2-'Indicator Date hidden'!AG178)</f>
        <v>3</v>
      </c>
      <c r="AG177" s="205">
        <f>IF('Indicator Date hidden'!AH178="x","x",$AG$2-'Indicator Date hidden'!AH178)</f>
        <v>0</v>
      </c>
      <c r="AH177" s="205">
        <f>IF('Indicator Date hidden'!AI178="x","x",$AH$2-'Indicator Date hidden'!AI178)</f>
        <v>0</v>
      </c>
      <c r="AI177" s="205">
        <f>IF('Indicator Date hidden'!AJ178="x","x",$AI$2-'Indicator Date hidden'!AJ178)</f>
        <v>0</v>
      </c>
      <c r="AJ177" s="205" t="str">
        <f>IF('Indicator Date hidden'!AK178="x","x",$AJ$2-'Indicator Date hidden'!AK178)</f>
        <v>x</v>
      </c>
      <c r="AK177" s="205">
        <f>IF('Indicator Date hidden'!AL178="x","x",$AK$2-'Indicator Date hidden'!AL178)</f>
        <v>1</v>
      </c>
      <c r="AL177" s="205">
        <f>IF('Indicator Date hidden'!AM178="x","x",$AL$2-'Indicator Date hidden'!AM178)</f>
        <v>0</v>
      </c>
      <c r="AM177" s="205">
        <f>IF('Indicator Date hidden'!AN178="x","x",$AM$2-'Indicator Date hidden'!AN178)</f>
        <v>0</v>
      </c>
      <c r="AN177" s="205">
        <f>IF('Indicator Date hidden'!AO178="x","x",$AN$2-'Indicator Date hidden'!AO178)</f>
        <v>0</v>
      </c>
      <c r="AO177" s="205">
        <f>IF('Indicator Date hidden'!AP178="x","x",$AO$2-'Indicator Date hidden'!AP178)</f>
        <v>0</v>
      </c>
      <c r="AP177" s="205">
        <f>IF('Indicator Date hidden'!AQ178="x","x",$AP$2-'Indicator Date hidden'!AQ178)</f>
        <v>0</v>
      </c>
      <c r="AQ177" s="205">
        <f>IF('Indicator Date hidden'!AR178="x","x",$AQ$2-'Indicator Date hidden'!AR178)</f>
        <v>4</v>
      </c>
      <c r="AR177" s="205">
        <f>IF('Indicator Date hidden'!AS178="x","x",$AR$2-'Indicator Date hidden'!AS178)</f>
        <v>0</v>
      </c>
      <c r="AS177" s="205">
        <f>IF('Indicator Date hidden'!AT178="x","x",$AS$2-'Indicator Date hidden'!AT178)</f>
        <v>0</v>
      </c>
      <c r="AT177" s="205">
        <f>IF('Indicator Date hidden'!AU178="x","x",$AT$2-'Indicator Date hidden'!AU178)</f>
        <v>0</v>
      </c>
      <c r="AU177" s="205">
        <f>IF('Indicator Date hidden'!AV178="x","x",$AU$2-'Indicator Date hidden'!AV178)</f>
        <v>3</v>
      </c>
      <c r="AV177" s="205">
        <f>IF('Indicator Date hidden'!AW178="x","x",$AV$2-'Indicator Date hidden'!AW178)</f>
        <v>0</v>
      </c>
      <c r="AW177" s="205">
        <f>IF('Indicator Date hidden'!AX178="x","x",$AW$2-'Indicator Date hidden'!AX178)</f>
        <v>0</v>
      </c>
      <c r="AX177" s="205">
        <f>IF('Indicator Date hidden'!AY178="x","x",$AX$2-'Indicator Date hidden'!AY178)</f>
        <v>0</v>
      </c>
      <c r="AY177" s="205">
        <f>IF('Indicator Date hidden'!AZ178="x","x",$AY$2-'Indicator Date hidden'!AZ178)</f>
        <v>0</v>
      </c>
      <c r="AZ177" s="205">
        <f>IF('Indicator Date hidden'!BA178="x","x",$AZ$2-'Indicator Date hidden'!BA178)</f>
        <v>0</v>
      </c>
      <c r="BA177">
        <f t="shared" si="25"/>
        <v>19</v>
      </c>
      <c r="BB177" s="21">
        <f t="shared" si="26"/>
        <v>0.38775510204081631</v>
      </c>
      <c r="BC177">
        <f t="shared" si="27"/>
        <v>7</v>
      </c>
      <c r="BD177" s="21">
        <f t="shared" si="28"/>
        <v>1.0265123542823911</v>
      </c>
      <c r="BE177" s="274">
        <f t="shared" si="29"/>
        <v>0</v>
      </c>
    </row>
    <row r="178" spans="1:57" x14ac:dyDescent="0.25">
      <c r="A178" t="s">
        <v>7230</v>
      </c>
      <c r="B178" s="205">
        <f>IF('Indicator Date hidden'!C179="x","x",$B$2-'Indicator Date hidden'!C179)</f>
        <v>0</v>
      </c>
      <c r="C178" s="205">
        <f>IF('Indicator Date hidden'!D179="x","x",$C$2-'Indicator Date hidden'!D179)</f>
        <v>0</v>
      </c>
      <c r="D178" s="205">
        <f>IF('Indicator Date hidden'!E179="x","x",$D$2-'Indicator Date hidden'!E179)</f>
        <v>0</v>
      </c>
      <c r="E178" s="205">
        <f>IF('Indicator Date hidden'!F179="x","x",$E$2-'Indicator Date hidden'!F179)</f>
        <v>0</v>
      </c>
      <c r="F178" s="205">
        <f>IF('Indicator Date hidden'!G179="x","x",$F$2-'Indicator Date hidden'!G179)</f>
        <v>0</v>
      </c>
      <c r="G178" s="205">
        <f>IF('Indicator Date hidden'!H179="x","x",$G$2-'Indicator Date hidden'!H179)</f>
        <v>0</v>
      </c>
      <c r="H178" s="205">
        <f>IF('Indicator Date hidden'!I179="x","x",$H$2-'Indicator Date hidden'!I179)</f>
        <v>0</v>
      </c>
      <c r="I178" s="205">
        <f>IF('Indicator Date hidden'!J179="x","x",$I$2-'Indicator Date hidden'!J179)</f>
        <v>0</v>
      </c>
      <c r="J178" s="205">
        <f>IF('Indicator Date hidden'!K179="x","x",$J$2-'Indicator Date hidden'!K179)</f>
        <v>0</v>
      </c>
      <c r="K178" s="205">
        <f>IF('Indicator Date hidden'!L179="x","x",$K$2-'Indicator Date hidden'!L179)</f>
        <v>0</v>
      </c>
      <c r="L178" s="205">
        <f>IF('Indicator Date hidden'!M179="x","x",$L$2-'Indicator Date hidden'!M179)</f>
        <v>0</v>
      </c>
      <c r="M178" s="205">
        <f>IF('Indicator Date hidden'!N179="x","x",$M$2-'Indicator Date hidden'!N179)</f>
        <v>0</v>
      </c>
      <c r="N178" s="205">
        <f>IF('Indicator Date hidden'!O179="x","x",$N$2-'Indicator Date hidden'!O179)</f>
        <v>0</v>
      </c>
      <c r="O178" s="205">
        <f>IF('Indicator Date hidden'!P179="x","x",$O$2-'Indicator Date hidden'!P179)</f>
        <v>0</v>
      </c>
      <c r="P178" s="205">
        <f>IF('Indicator Date hidden'!Q179="x","x",$P$2-'Indicator Date hidden'!Q179)</f>
        <v>0</v>
      </c>
      <c r="Q178" s="205" t="str">
        <f>IF('Indicator Date hidden'!R179="x","x",$Q$2-'Indicator Date hidden'!R179)</f>
        <v>x</v>
      </c>
      <c r="R178" s="205">
        <f>IF('Indicator Date hidden'!S179="x","x",$R$2-'Indicator Date hidden'!S179)</f>
        <v>0</v>
      </c>
      <c r="S178" s="205">
        <f>IF('Indicator Date hidden'!T179="x","x",$S$2-'Indicator Date hidden'!T179)</f>
        <v>0</v>
      </c>
      <c r="T178" s="205">
        <f>IF('Indicator Date hidden'!U179="x","x",$T$2-'Indicator Date hidden'!U179)</f>
        <v>0</v>
      </c>
      <c r="U178" s="205">
        <f>IF('Indicator Date hidden'!V179="x","x",$U$2-'Indicator Date hidden'!V179)</f>
        <v>0</v>
      </c>
      <c r="V178" s="205">
        <f>IF('Indicator Date hidden'!W179="x","x",$V$2-'Indicator Date hidden'!W179)</f>
        <v>0</v>
      </c>
      <c r="W178" s="205">
        <f>IF('Indicator Date hidden'!X179="x","x",$W$2-'Indicator Date hidden'!X179)</f>
        <v>1</v>
      </c>
      <c r="X178" s="205">
        <f>IF('Indicator Date hidden'!Y179="x","x",$X$2-'Indicator Date hidden'!Y179)</f>
        <v>3</v>
      </c>
      <c r="Y178" s="205">
        <f>IF('Indicator Date hidden'!Z179="x","x",$Y$2-'Indicator Date hidden'!Z179)</f>
        <v>0</v>
      </c>
      <c r="Z178" s="205">
        <f>IF('Indicator Date hidden'!AA179="x","x",$Z$2-'Indicator Date hidden'!AA179)</f>
        <v>0</v>
      </c>
      <c r="AA178" s="205" t="str">
        <f>IF('Indicator Date hidden'!AB179="x","x",$AA$2-'Indicator Date hidden'!AB179)</f>
        <v>x</v>
      </c>
      <c r="AB178" s="205">
        <f>IF('Indicator Date hidden'!AC179="x","x",$AB$2-'Indicator Date hidden'!AC179)</f>
        <v>0</v>
      </c>
      <c r="AC178" s="205">
        <f>IF('Indicator Date hidden'!AD179="x","x",$AC$2-'Indicator Date hidden'!AD179)</f>
        <v>0</v>
      </c>
      <c r="AD178" s="205">
        <f>IF('Indicator Date hidden'!AE179="x","x",$AD$2-'Indicator Date hidden'!AE179)</f>
        <v>0</v>
      </c>
      <c r="AE178" s="205">
        <f>IF('Indicator Date hidden'!AF179="x","x",$AE$2-'Indicator Date hidden'!AF179)</f>
        <v>0</v>
      </c>
      <c r="AF178" s="205">
        <f>IF('Indicator Date hidden'!AG179="x","x",$AF$2-'Indicator Date hidden'!AG179)</f>
        <v>1</v>
      </c>
      <c r="AG178" s="205">
        <f>IF('Indicator Date hidden'!AH179="x","x",$AG$2-'Indicator Date hidden'!AH179)</f>
        <v>0</v>
      </c>
      <c r="AH178" s="205">
        <f>IF('Indicator Date hidden'!AI179="x","x",$AH$2-'Indicator Date hidden'!AI179)</f>
        <v>0</v>
      </c>
      <c r="AI178" s="205">
        <f>IF('Indicator Date hidden'!AJ179="x","x",$AI$2-'Indicator Date hidden'!AJ179)</f>
        <v>0</v>
      </c>
      <c r="AJ178" s="205">
        <f>IF('Indicator Date hidden'!AK179="x","x",$AJ$2-'Indicator Date hidden'!AK179)</f>
        <v>1</v>
      </c>
      <c r="AK178" s="205">
        <f>IF('Indicator Date hidden'!AL179="x","x",$AK$2-'Indicator Date hidden'!AL179)</f>
        <v>0</v>
      </c>
      <c r="AL178" s="205">
        <f>IF('Indicator Date hidden'!AM179="x","x",$AL$2-'Indicator Date hidden'!AM179)</f>
        <v>0</v>
      </c>
      <c r="AM178" s="205">
        <f>IF('Indicator Date hidden'!AN179="x","x",$AM$2-'Indicator Date hidden'!AN179)</f>
        <v>0</v>
      </c>
      <c r="AN178" s="205">
        <f>IF('Indicator Date hidden'!AO179="x","x",$AN$2-'Indicator Date hidden'!AO179)</f>
        <v>0</v>
      </c>
      <c r="AO178" s="205">
        <f>IF('Indicator Date hidden'!AP179="x","x",$AO$2-'Indicator Date hidden'!AP179)</f>
        <v>0</v>
      </c>
      <c r="AP178" s="205">
        <f>IF('Indicator Date hidden'!AQ179="x","x",$AP$2-'Indicator Date hidden'!AQ179)</f>
        <v>0</v>
      </c>
      <c r="AQ178" s="205">
        <f>IF('Indicator Date hidden'!AR179="x","x",$AQ$2-'Indicator Date hidden'!AR179)</f>
        <v>0</v>
      </c>
      <c r="AR178" s="205">
        <f>IF('Indicator Date hidden'!AS179="x","x",$AR$2-'Indicator Date hidden'!AS179)</f>
        <v>0</v>
      </c>
      <c r="AS178" s="205">
        <f>IF('Indicator Date hidden'!AT179="x","x",$AS$2-'Indicator Date hidden'!AT179)</f>
        <v>0</v>
      </c>
      <c r="AT178" s="205">
        <f>IF('Indicator Date hidden'!AU179="x","x",$AT$2-'Indicator Date hidden'!AU179)</f>
        <v>0</v>
      </c>
      <c r="AU178" s="205">
        <f>IF('Indicator Date hidden'!AV179="x","x",$AU$2-'Indicator Date hidden'!AV179)</f>
        <v>1</v>
      </c>
      <c r="AV178" s="205">
        <f>IF('Indicator Date hidden'!AW179="x","x",$AV$2-'Indicator Date hidden'!AW179)</f>
        <v>0</v>
      </c>
      <c r="AW178" s="205">
        <f>IF('Indicator Date hidden'!AX179="x","x",$AW$2-'Indicator Date hidden'!AX179)</f>
        <v>0</v>
      </c>
      <c r="AX178" s="205">
        <f>IF('Indicator Date hidden'!AY179="x","x",$AX$2-'Indicator Date hidden'!AY179)</f>
        <v>0</v>
      </c>
      <c r="AY178" s="205">
        <f>IF('Indicator Date hidden'!AZ179="x","x",$AY$2-'Indicator Date hidden'!AZ179)</f>
        <v>0</v>
      </c>
      <c r="AZ178" s="205">
        <f>IF('Indicator Date hidden'!BA179="x","x",$AZ$2-'Indicator Date hidden'!BA179)</f>
        <v>0</v>
      </c>
      <c r="BA178">
        <f t="shared" si="25"/>
        <v>7</v>
      </c>
      <c r="BB178" s="21">
        <f t="shared" si="26"/>
        <v>0.14285714285714285</v>
      </c>
      <c r="BC178">
        <f t="shared" si="27"/>
        <v>5</v>
      </c>
      <c r="BD178" s="21">
        <f t="shared" si="28"/>
        <v>0.49487165930539351</v>
      </c>
      <c r="BE178" s="274">
        <f t="shared" si="29"/>
        <v>0</v>
      </c>
    </row>
    <row r="179" spans="1:57" x14ac:dyDescent="0.25">
      <c r="A179" t="s">
        <v>7223</v>
      </c>
      <c r="B179" s="205">
        <f>IF('Indicator Date hidden'!C180="x","x",$B$2-'Indicator Date hidden'!C180)</f>
        <v>0</v>
      </c>
      <c r="C179" s="205">
        <f>IF('Indicator Date hidden'!D180="x","x",$C$2-'Indicator Date hidden'!D180)</f>
        <v>0</v>
      </c>
      <c r="D179" s="205">
        <f>IF('Indicator Date hidden'!E180="x","x",$D$2-'Indicator Date hidden'!E180)</f>
        <v>0</v>
      </c>
      <c r="E179" s="205">
        <f>IF('Indicator Date hidden'!F180="x","x",$E$2-'Indicator Date hidden'!F180)</f>
        <v>0</v>
      </c>
      <c r="F179" s="205">
        <f>IF('Indicator Date hidden'!G180="x","x",$F$2-'Indicator Date hidden'!G180)</f>
        <v>0</v>
      </c>
      <c r="G179" s="205">
        <f>IF('Indicator Date hidden'!H180="x","x",$G$2-'Indicator Date hidden'!H180)</f>
        <v>0</v>
      </c>
      <c r="H179" s="205">
        <f>IF('Indicator Date hidden'!I180="x","x",$H$2-'Indicator Date hidden'!I180)</f>
        <v>0</v>
      </c>
      <c r="I179" s="205">
        <f>IF('Indicator Date hidden'!J180="x","x",$I$2-'Indicator Date hidden'!J180)</f>
        <v>0</v>
      </c>
      <c r="J179" s="205">
        <f>IF('Indicator Date hidden'!K180="x","x",$J$2-'Indicator Date hidden'!K180)</f>
        <v>0</v>
      </c>
      <c r="K179" s="205">
        <f>IF('Indicator Date hidden'!L180="x","x",$K$2-'Indicator Date hidden'!L180)</f>
        <v>0</v>
      </c>
      <c r="L179" s="205">
        <f>IF('Indicator Date hidden'!M180="x","x",$L$2-'Indicator Date hidden'!M180)</f>
        <v>0</v>
      </c>
      <c r="M179" s="205">
        <f>IF('Indicator Date hidden'!N180="x","x",$M$2-'Indicator Date hidden'!N180)</f>
        <v>0</v>
      </c>
      <c r="N179" s="205">
        <f>IF('Indicator Date hidden'!O180="x","x",$N$2-'Indicator Date hidden'!O180)</f>
        <v>0</v>
      </c>
      <c r="O179" s="205">
        <f>IF('Indicator Date hidden'!P180="x","x",$O$2-'Indicator Date hidden'!P180)</f>
        <v>0</v>
      </c>
      <c r="P179" s="205">
        <f>IF('Indicator Date hidden'!Q180="x","x",$P$2-'Indicator Date hidden'!Q180)</f>
        <v>0</v>
      </c>
      <c r="Q179" s="205" t="str">
        <f>IF('Indicator Date hidden'!R180="x","x",$Q$2-'Indicator Date hidden'!R180)</f>
        <v>x</v>
      </c>
      <c r="R179" s="205">
        <f>IF('Indicator Date hidden'!S180="x","x",$R$2-'Indicator Date hidden'!S180)</f>
        <v>0</v>
      </c>
      <c r="S179" s="205">
        <f>IF('Indicator Date hidden'!T180="x","x",$S$2-'Indicator Date hidden'!T180)</f>
        <v>0</v>
      </c>
      <c r="T179" s="205">
        <f>IF('Indicator Date hidden'!U180="x","x",$T$2-'Indicator Date hidden'!U180)</f>
        <v>0</v>
      </c>
      <c r="U179" s="205">
        <f>IF('Indicator Date hidden'!V180="x","x",$U$2-'Indicator Date hidden'!V180)</f>
        <v>0</v>
      </c>
      <c r="V179" s="205">
        <f>IF('Indicator Date hidden'!W180="x","x",$V$2-'Indicator Date hidden'!W180)</f>
        <v>0</v>
      </c>
      <c r="W179" s="205" t="str">
        <f>IF('Indicator Date hidden'!X180="x","x",$W$2-'Indicator Date hidden'!X180)</f>
        <v>x</v>
      </c>
      <c r="X179" s="205">
        <f>IF('Indicator Date hidden'!Y180="x","x",$X$2-'Indicator Date hidden'!Y180)</f>
        <v>4</v>
      </c>
      <c r="Y179" s="205">
        <f>IF('Indicator Date hidden'!Z180="x","x",$Y$2-'Indicator Date hidden'!Z180)</f>
        <v>0</v>
      </c>
      <c r="Z179" s="205">
        <f>IF('Indicator Date hidden'!AA180="x","x",$Z$2-'Indicator Date hidden'!AA180)</f>
        <v>0</v>
      </c>
      <c r="AA179" s="205" t="str">
        <f>IF('Indicator Date hidden'!AB180="x","x",$AA$2-'Indicator Date hidden'!AB180)</f>
        <v>x</v>
      </c>
      <c r="AB179" s="205">
        <f>IF('Indicator Date hidden'!AC180="x","x",$AB$2-'Indicator Date hidden'!AC180)</f>
        <v>0</v>
      </c>
      <c r="AC179" s="205">
        <f>IF('Indicator Date hidden'!AD180="x","x",$AC$2-'Indicator Date hidden'!AD180)</f>
        <v>0</v>
      </c>
      <c r="AD179" s="205" t="str">
        <f>IF('Indicator Date hidden'!AE180="x","x",$AD$2-'Indicator Date hidden'!AE180)</f>
        <v>x</v>
      </c>
      <c r="AE179" s="205" t="str">
        <f>IF('Indicator Date hidden'!AF180="x","x",$AE$2-'Indicator Date hidden'!AF180)</f>
        <v>x</v>
      </c>
      <c r="AF179" s="205" t="str">
        <f>IF('Indicator Date hidden'!AG180="x","x",$AF$2-'Indicator Date hidden'!AG180)</f>
        <v>x</v>
      </c>
      <c r="AG179" s="205">
        <f>IF('Indicator Date hidden'!AH180="x","x",$AG$2-'Indicator Date hidden'!AH180)</f>
        <v>0</v>
      </c>
      <c r="AH179" s="205">
        <f>IF('Indicator Date hidden'!AI180="x","x",$AH$2-'Indicator Date hidden'!AI180)</f>
        <v>0</v>
      </c>
      <c r="AI179" s="205">
        <f>IF('Indicator Date hidden'!AJ180="x","x",$AI$2-'Indicator Date hidden'!AJ180)</f>
        <v>0</v>
      </c>
      <c r="AJ179" s="205" t="str">
        <f>IF('Indicator Date hidden'!AK180="x","x",$AJ$2-'Indicator Date hidden'!AK180)</f>
        <v>x</v>
      </c>
      <c r="AK179" s="205">
        <f>IF('Indicator Date hidden'!AL180="x","x",$AK$2-'Indicator Date hidden'!AL180)</f>
        <v>1</v>
      </c>
      <c r="AL179" s="205">
        <f>IF('Indicator Date hidden'!AM180="x","x",$AL$2-'Indicator Date hidden'!AM180)</f>
        <v>0</v>
      </c>
      <c r="AM179" s="205">
        <f>IF('Indicator Date hidden'!AN180="x","x",$AM$2-'Indicator Date hidden'!AN180)</f>
        <v>0</v>
      </c>
      <c r="AN179" s="205">
        <f>IF('Indicator Date hidden'!AO180="x","x",$AN$2-'Indicator Date hidden'!AO180)</f>
        <v>0</v>
      </c>
      <c r="AO179" s="205" t="str">
        <f>IF('Indicator Date hidden'!AP180="x","x",$AO$2-'Indicator Date hidden'!AP180)</f>
        <v>x</v>
      </c>
      <c r="AP179" s="205" t="str">
        <f>IF('Indicator Date hidden'!AQ180="x","x",$AP$2-'Indicator Date hidden'!AQ180)</f>
        <v>x</v>
      </c>
      <c r="AQ179" s="205" t="str">
        <f>IF('Indicator Date hidden'!AR180="x","x",$AQ$2-'Indicator Date hidden'!AR180)</f>
        <v>x</v>
      </c>
      <c r="AR179" s="205">
        <f>IF('Indicator Date hidden'!AS180="x","x",$AR$2-'Indicator Date hidden'!AS180)</f>
        <v>0</v>
      </c>
      <c r="AS179" s="205">
        <f>IF('Indicator Date hidden'!AT180="x","x",$AS$2-'Indicator Date hidden'!AT180)</f>
        <v>0</v>
      </c>
      <c r="AT179" s="205">
        <f>IF('Indicator Date hidden'!AU180="x","x",$AT$2-'Indicator Date hidden'!AU180)</f>
        <v>0</v>
      </c>
      <c r="AU179" s="205">
        <f>IF('Indicator Date hidden'!AV180="x","x",$AU$2-'Indicator Date hidden'!AV180)</f>
        <v>1</v>
      </c>
      <c r="AV179" s="205">
        <f>IF('Indicator Date hidden'!AW180="x","x",$AV$2-'Indicator Date hidden'!AW180)</f>
        <v>0</v>
      </c>
      <c r="AW179" s="205">
        <f>IF('Indicator Date hidden'!AX180="x","x",$AW$2-'Indicator Date hidden'!AX180)</f>
        <v>0</v>
      </c>
      <c r="AX179" s="205">
        <f>IF('Indicator Date hidden'!AY180="x","x",$AX$2-'Indicator Date hidden'!AY180)</f>
        <v>0</v>
      </c>
      <c r="AY179" s="205">
        <f>IF('Indicator Date hidden'!AZ180="x","x",$AY$2-'Indicator Date hidden'!AZ180)</f>
        <v>9</v>
      </c>
      <c r="AZ179" s="205">
        <f>IF('Indicator Date hidden'!BA180="x","x",$AZ$2-'Indicator Date hidden'!BA180)</f>
        <v>9</v>
      </c>
      <c r="BA179">
        <f t="shared" si="25"/>
        <v>24</v>
      </c>
      <c r="BB179" s="21">
        <f t="shared" si="26"/>
        <v>0.58536585365853655</v>
      </c>
      <c r="BC179">
        <f t="shared" si="27"/>
        <v>5</v>
      </c>
      <c r="BD179" s="21">
        <f t="shared" si="28"/>
        <v>2.011862500224515</v>
      </c>
      <c r="BE179" s="274">
        <f t="shared" si="29"/>
        <v>0</v>
      </c>
    </row>
    <row r="180" spans="1:57" x14ac:dyDescent="0.25">
      <c r="A180" t="s">
        <v>7232</v>
      </c>
      <c r="B180" s="205">
        <f>IF('Indicator Date hidden'!C181="x","x",$B$2-'Indicator Date hidden'!C181)</f>
        <v>0</v>
      </c>
      <c r="C180" s="205">
        <f>IF('Indicator Date hidden'!D181="x","x",$C$2-'Indicator Date hidden'!D181)</f>
        <v>0</v>
      </c>
      <c r="D180" s="205">
        <f>IF('Indicator Date hidden'!E181="x","x",$D$2-'Indicator Date hidden'!E181)</f>
        <v>0</v>
      </c>
      <c r="E180" s="205">
        <f>IF('Indicator Date hidden'!F181="x","x",$E$2-'Indicator Date hidden'!F181)</f>
        <v>0</v>
      </c>
      <c r="F180" s="205">
        <f>IF('Indicator Date hidden'!G181="x","x",$F$2-'Indicator Date hidden'!G181)</f>
        <v>0</v>
      </c>
      <c r="G180" s="205">
        <f>IF('Indicator Date hidden'!H181="x","x",$G$2-'Indicator Date hidden'!H181)</f>
        <v>0</v>
      </c>
      <c r="H180" s="205">
        <f>IF('Indicator Date hidden'!I181="x","x",$H$2-'Indicator Date hidden'!I181)</f>
        <v>0</v>
      </c>
      <c r="I180" s="205">
        <f>IF('Indicator Date hidden'!J181="x","x",$I$2-'Indicator Date hidden'!J181)</f>
        <v>0</v>
      </c>
      <c r="J180" s="205">
        <f>IF('Indicator Date hidden'!K181="x","x",$J$2-'Indicator Date hidden'!K181)</f>
        <v>0</v>
      </c>
      <c r="K180" s="205">
        <f>IF('Indicator Date hidden'!L181="x","x",$K$2-'Indicator Date hidden'!L181)</f>
        <v>0</v>
      </c>
      <c r="L180" s="205">
        <f>IF('Indicator Date hidden'!M181="x","x",$L$2-'Indicator Date hidden'!M181)</f>
        <v>0</v>
      </c>
      <c r="M180" s="205">
        <f>IF('Indicator Date hidden'!N181="x","x",$M$2-'Indicator Date hidden'!N181)</f>
        <v>0</v>
      </c>
      <c r="N180" s="205">
        <f>IF('Indicator Date hidden'!O181="x","x",$N$2-'Indicator Date hidden'!O181)</f>
        <v>0</v>
      </c>
      <c r="O180" s="205">
        <f>IF('Indicator Date hidden'!P181="x","x",$O$2-'Indicator Date hidden'!P181)</f>
        <v>0</v>
      </c>
      <c r="P180" s="205" t="str">
        <f>IF('Indicator Date hidden'!Q181="x","x",$P$2-'Indicator Date hidden'!Q181)</f>
        <v>x</v>
      </c>
      <c r="Q180" s="205" t="str">
        <f>IF('Indicator Date hidden'!R181="x","x",$Q$2-'Indicator Date hidden'!R181)</f>
        <v>x</v>
      </c>
      <c r="R180" s="205">
        <f>IF('Indicator Date hidden'!S181="x","x",$R$2-'Indicator Date hidden'!S181)</f>
        <v>0</v>
      </c>
      <c r="S180" s="205">
        <f>IF('Indicator Date hidden'!T181="x","x",$S$2-'Indicator Date hidden'!T181)</f>
        <v>0</v>
      </c>
      <c r="T180" s="205">
        <f>IF('Indicator Date hidden'!U181="x","x",$T$2-'Indicator Date hidden'!U181)</f>
        <v>0</v>
      </c>
      <c r="U180" s="205">
        <f>IF('Indicator Date hidden'!V181="x","x",$U$2-'Indicator Date hidden'!V181)</f>
        <v>0</v>
      </c>
      <c r="V180" s="205">
        <f>IF('Indicator Date hidden'!W181="x","x",$V$2-'Indicator Date hidden'!W181)</f>
        <v>0</v>
      </c>
      <c r="W180" s="205">
        <f>IF('Indicator Date hidden'!X181="x","x",$W$2-'Indicator Date hidden'!X181)</f>
        <v>7</v>
      </c>
      <c r="X180" s="205">
        <f>IF('Indicator Date hidden'!Y181="x","x",$X$2-'Indicator Date hidden'!Y181)</f>
        <v>4</v>
      </c>
      <c r="Y180" s="205">
        <f>IF('Indicator Date hidden'!Z181="x","x",$Y$2-'Indicator Date hidden'!Z181)</f>
        <v>0</v>
      </c>
      <c r="Z180" s="205">
        <f>IF('Indicator Date hidden'!AA181="x","x",$Z$2-'Indicator Date hidden'!AA181)</f>
        <v>0</v>
      </c>
      <c r="AA180" s="205" t="str">
        <f>IF('Indicator Date hidden'!AB181="x","x",$AA$2-'Indicator Date hidden'!AB181)</f>
        <v>x</v>
      </c>
      <c r="AB180" s="205">
        <f>IF('Indicator Date hidden'!AC181="x","x",$AB$2-'Indicator Date hidden'!AC181)</f>
        <v>0</v>
      </c>
      <c r="AC180" s="205">
        <f>IF('Indicator Date hidden'!AD181="x","x",$AC$2-'Indicator Date hidden'!AD181)</f>
        <v>0</v>
      </c>
      <c r="AD180" s="205" t="str">
        <f>IF('Indicator Date hidden'!AE181="x","x",$AD$2-'Indicator Date hidden'!AE181)</f>
        <v>x</v>
      </c>
      <c r="AE180" s="205" t="str">
        <f>IF('Indicator Date hidden'!AF181="x","x",$AE$2-'Indicator Date hidden'!AF181)</f>
        <v>x</v>
      </c>
      <c r="AF180" s="205" t="str">
        <f>IF('Indicator Date hidden'!AG181="x","x",$AF$2-'Indicator Date hidden'!AG181)</f>
        <v>x</v>
      </c>
      <c r="AG180" s="205">
        <f>IF('Indicator Date hidden'!AH181="x","x",$AG$2-'Indicator Date hidden'!AH181)</f>
        <v>0</v>
      </c>
      <c r="AH180" s="205">
        <f>IF('Indicator Date hidden'!AI181="x","x",$AH$2-'Indicator Date hidden'!AI181)</f>
        <v>0</v>
      </c>
      <c r="AI180" s="205">
        <f>IF('Indicator Date hidden'!AJ181="x","x",$AI$2-'Indicator Date hidden'!AJ181)</f>
        <v>0</v>
      </c>
      <c r="AJ180" s="205" t="str">
        <f>IF('Indicator Date hidden'!AK181="x","x",$AJ$2-'Indicator Date hidden'!AK181)</f>
        <v>x</v>
      </c>
      <c r="AK180" s="205" t="str">
        <f>IF('Indicator Date hidden'!AL181="x","x",$AK$2-'Indicator Date hidden'!AL181)</f>
        <v>x</v>
      </c>
      <c r="AL180" s="205">
        <f>IF('Indicator Date hidden'!AM181="x","x",$AL$2-'Indicator Date hidden'!AM181)</f>
        <v>0</v>
      </c>
      <c r="AM180" s="205">
        <f>IF('Indicator Date hidden'!AN181="x","x",$AM$2-'Indicator Date hidden'!AN181)</f>
        <v>0</v>
      </c>
      <c r="AN180" s="205">
        <f>IF('Indicator Date hidden'!AO181="x","x",$AN$2-'Indicator Date hidden'!AO181)</f>
        <v>0</v>
      </c>
      <c r="AO180" s="205" t="str">
        <f>IF('Indicator Date hidden'!AP181="x","x",$AO$2-'Indicator Date hidden'!AP181)</f>
        <v>x</v>
      </c>
      <c r="AP180" s="205" t="str">
        <f>IF('Indicator Date hidden'!AQ181="x","x",$AP$2-'Indicator Date hidden'!AQ181)</f>
        <v>x</v>
      </c>
      <c r="AQ180" s="205" t="str">
        <f>IF('Indicator Date hidden'!AR181="x","x",$AQ$2-'Indicator Date hidden'!AR181)</f>
        <v>x</v>
      </c>
      <c r="AR180" s="205">
        <f>IF('Indicator Date hidden'!AS181="x","x",$AR$2-'Indicator Date hidden'!AS181)</f>
        <v>0</v>
      </c>
      <c r="AS180" s="205" t="str">
        <f>IF('Indicator Date hidden'!AT181="x","x",$AS$2-'Indicator Date hidden'!AT181)</f>
        <v>x</v>
      </c>
      <c r="AT180" s="205">
        <f>IF('Indicator Date hidden'!AU181="x","x",$AT$2-'Indicator Date hidden'!AU181)</f>
        <v>0</v>
      </c>
      <c r="AU180" s="205" t="str">
        <f>IF('Indicator Date hidden'!AV181="x","x",$AU$2-'Indicator Date hidden'!AV181)</f>
        <v>x</v>
      </c>
      <c r="AV180" s="205">
        <f>IF('Indicator Date hidden'!AW181="x","x",$AV$2-'Indicator Date hidden'!AW181)</f>
        <v>1</v>
      </c>
      <c r="AW180" s="205">
        <f>IF('Indicator Date hidden'!AX181="x","x",$AW$2-'Indicator Date hidden'!AX181)</f>
        <v>0</v>
      </c>
      <c r="AX180" s="205">
        <f>IF('Indicator Date hidden'!AY181="x","x",$AX$2-'Indicator Date hidden'!AY181)</f>
        <v>0</v>
      </c>
      <c r="AY180" s="205">
        <f>IF('Indicator Date hidden'!AZ181="x","x",$AY$2-'Indicator Date hidden'!AZ181)</f>
        <v>2</v>
      </c>
      <c r="AZ180" s="205">
        <f>IF('Indicator Date hidden'!BA181="x","x",$AZ$2-'Indicator Date hidden'!BA181)</f>
        <v>0</v>
      </c>
      <c r="BA180">
        <f t="shared" si="25"/>
        <v>14</v>
      </c>
      <c r="BB180" s="21">
        <f t="shared" si="26"/>
        <v>0.36842105263157893</v>
      </c>
      <c r="BC180">
        <f t="shared" si="27"/>
        <v>4</v>
      </c>
      <c r="BD180" s="21">
        <f t="shared" si="28"/>
        <v>1.3062814364200901</v>
      </c>
      <c r="BE180" s="274">
        <f t="shared" si="29"/>
        <v>0</v>
      </c>
    </row>
    <row r="181" spans="1:57" x14ac:dyDescent="0.25">
      <c r="A181" t="s">
        <v>7234</v>
      </c>
      <c r="B181" s="205">
        <f>IF('Indicator Date hidden'!C182="x","x",$B$2-'Indicator Date hidden'!C182)</f>
        <v>0</v>
      </c>
      <c r="C181" s="205">
        <f>IF('Indicator Date hidden'!D182="x","x",$C$2-'Indicator Date hidden'!D182)</f>
        <v>0</v>
      </c>
      <c r="D181" s="205">
        <f>IF('Indicator Date hidden'!E182="x","x",$D$2-'Indicator Date hidden'!E182)</f>
        <v>0</v>
      </c>
      <c r="E181" s="205">
        <f>IF('Indicator Date hidden'!F182="x","x",$E$2-'Indicator Date hidden'!F182)</f>
        <v>0</v>
      </c>
      <c r="F181" s="205">
        <f>IF('Indicator Date hidden'!G182="x","x",$F$2-'Indicator Date hidden'!G182)</f>
        <v>0</v>
      </c>
      <c r="G181" s="205">
        <f>IF('Indicator Date hidden'!H182="x","x",$G$2-'Indicator Date hidden'!H182)</f>
        <v>0</v>
      </c>
      <c r="H181" s="205">
        <f>IF('Indicator Date hidden'!I182="x","x",$H$2-'Indicator Date hidden'!I182)</f>
        <v>0</v>
      </c>
      <c r="I181" s="205">
        <f>IF('Indicator Date hidden'!J182="x","x",$I$2-'Indicator Date hidden'!J182)</f>
        <v>0</v>
      </c>
      <c r="J181" s="205">
        <f>IF('Indicator Date hidden'!K182="x","x",$J$2-'Indicator Date hidden'!K182)</f>
        <v>0</v>
      </c>
      <c r="K181" s="205">
        <f>IF('Indicator Date hidden'!L182="x","x",$K$2-'Indicator Date hidden'!L182)</f>
        <v>0</v>
      </c>
      <c r="L181" s="205">
        <f>IF('Indicator Date hidden'!M182="x","x",$L$2-'Indicator Date hidden'!M182)</f>
        <v>0</v>
      </c>
      <c r="M181" s="205">
        <f>IF('Indicator Date hidden'!N182="x","x",$M$2-'Indicator Date hidden'!N182)</f>
        <v>0</v>
      </c>
      <c r="N181" s="205">
        <f>IF('Indicator Date hidden'!O182="x","x",$N$2-'Indicator Date hidden'!O182)</f>
        <v>0</v>
      </c>
      <c r="O181" s="205">
        <f>IF('Indicator Date hidden'!P182="x","x",$O$2-'Indicator Date hidden'!P182)</f>
        <v>0</v>
      </c>
      <c r="P181" s="205">
        <f>IF('Indicator Date hidden'!Q182="x","x",$P$2-'Indicator Date hidden'!Q182)</f>
        <v>0</v>
      </c>
      <c r="Q181" s="205">
        <f>IF('Indicator Date hidden'!R182="x","x",$Q$2-'Indicator Date hidden'!R182)</f>
        <v>3</v>
      </c>
      <c r="R181" s="205">
        <f>IF('Indicator Date hidden'!S182="x","x",$R$2-'Indicator Date hidden'!S182)</f>
        <v>0</v>
      </c>
      <c r="S181" s="205">
        <f>IF('Indicator Date hidden'!T182="x","x",$S$2-'Indicator Date hidden'!T182)</f>
        <v>0</v>
      </c>
      <c r="T181" s="205">
        <f>IF('Indicator Date hidden'!U182="x","x",$T$2-'Indicator Date hidden'!U182)</f>
        <v>0</v>
      </c>
      <c r="U181" s="205">
        <f>IF('Indicator Date hidden'!V182="x","x",$U$2-'Indicator Date hidden'!V182)</f>
        <v>0</v>
      </c>
      <c r="V181" s="205">
        <f>IF('Indicator Date hidden'!W182="x","x",$V$2-'Indicator Date hidden'!W182)</f>
        <v>0</v>
      </c>
      <c r="W181" s="205">
        <f>IF('Indicator Date hidden'!X182="x","x",$W$2-'Indicator Date hidden'!X182)</f>
        <v>3</v>
      </c>
      <c r="X181" s="205">
        <f>IF('Indicator Date hidden'!Y182="x","x",$X$2-'Indicator Date hidden'!Y182)</f>
        <v>4</v>
      </c>
      <c r="Y181" s="205">
        <f>IF('Indicator Date hidden'!Z182="x","x",$Y$2-'Indicator Date hidden'!Z182)</f>
        <v>0</v>
      </c>
      <c r="Z181" s="205">
        <f>IF('Indicator Date hidden'!AA182="x","x",$Z$2-'Indicator Date hidden'!AA182)</f>
        <v>0</v>
      </c>
      <c r="AA181" s="205">
        <f>IF('Indicator Date hidden'!AB182="x","x",$AA$2-'Indicator Date hidden'!AB182)</f>
        <v>0</v>
      </c>
      <c r="AB181" s="205">
        <f>IF('Indicator Date hidden'!AC182="x","x",$AB$2-'Indicator Date hidden'!AC182)</f>
        <v>0</v>
      </c>
      <c r="AC181" s="205">
        <f>IF('Indicator Date hidden'!AD182="x","x",$AC$2-'Indicator Date hidden'!AD182)</f>
        <v>0</v>
      </c>
      <c r="AD181" s="205">
        <f>IF('Indicator Date hidden'!AE182="x","x",$AD$2-'Indicator Date hidden'!AE182)</f>
        <v>0</v>
      </c>
      <c r="AE181" s="205">
        <f>IF('Indicator Date hidden'!AF182="x","x",$AE$2-'Indicator Date hidden'!AF182)</f>
        <v>0</v>
      </c>
      <c r="AF181" s="205">
        <f>IF('Indicator Date hidden'!AG182="x","x",$AF$2-'Indicator Date hidden'!AG182)</f>
        <v>1</v>
      </c>
      <c r="AG181" s="205">
        <f>IF('Indicator Date hidden'!AH182="x","x",$AG$2-'Indicator Date hidden'!AH182)</f>
        <v>0</v>
      </c>
      <c r="AH181" s="205">
        <f>IF('Indicator Date hidden'!AI182="x","x",$AH$2-'Indicator Date hidden'!AI182)</f>
        <v>0</v>
      </c>
      <c r="AI181" s="205">
        <f>IF('Indicator Date hidden'!AJ182="x","x",$AI$2-'Indicator Date hidden'!AJ182)</f>
        <v>0</v>
      </c>
      <c r="AJ181" s="205">
        <f>IF('Indicator Date hidden'!AK182="x","x",$AJ$2-'Indicator Date hidden'!AK182)</f>
        <v>1</v>
      </c>
      <c r="AK181" s="205">
        <f>IF('Indicator Date hidden'!AL182="x","x",$AK$2-'Indicator Date hidden'!AL182)</f>
        <v>0</v>
      </c>
      <c r="AL181" s="205">
        <f>IF('Indicator Date hidden'!AM182="x","x",$AL$2-'Indicator Date hidden'!AM182)</f>
        <v>0</v>
      </c>
      <c r="AM181" s="205">
        <f>IF('Indicator Date hidden'!AN182="x","x",$AM$2-'Indicator Date hidden'!AN182)</f>
        <v>0</v>
      </c>
      <c r="AN181" s="205">
        <f>IF('Indicator Date hidden'!AO182="x","x",$AN$2-'Indicator Date hidden'!AO182)</f>
        <v>0</v>
      </c>
      <c r="AO181" s="205">
        <f>IF('Indicator Date hidden'!AP182="x","x",$AO$2-'Indicator Date hidden'!AP182)</f>
        <v>1</v>
      </c>
      <c r="AP181" s="205">
        <f>IF('Indicator Date hidden'!AQ182="x","x",$AP$2-'Indicator Date hidden'!AQ182)</f>
        <v>0</v>
      </c>
      <c r="AQ181" s="205" t="str">
        <f>IF('Indicator Date hidden'!AR182="x","x",$AQ$2-'Indicator Date hidden'!AR182)</f>
        <v>x</v>
      </c>
      <c r="AR181" s="205">
        <f>IF('Indicator Date hidden'!AS182="x","x",$AR$2-'Indicator Date hidden'!AS182)</f>
        <v>0</v>
      </c>
      <c r="AS181" s="205">
        <f>IF('Indicator Date hidden'!AT182="x","x",$AS$2-'Indicator Date hidden'!AT182)</f>
        <v>0</v>
      </c>
      <c r="AT181" s="205">
        <f>IF('Indicator Date hidden'!AU182="x","x",$AT$2-'Indicator Date hidden'!AU182)</f>
        <v>0</v>
      </c>
      <c r="AU181" s="205">
        <f>IF('Indicator Date hidden'!AV182="x","x",$AU$2-'Indicator Date hidden'!AV182)</f>
        <v>2</v>
      </c>
      <c r="AV181" s="205">
        <f>IF('Indicator Date hidden'!AW182="x","x",$AV$2-'Indicator Date hidden'!AW182)</f>
        <v>0</v>
      </c>
      <c r="AW181" s="205">
        <f>IF('Indicator Date hidden'!AX182="x","x",$AW$2-'Indicator Date hidden'!AX182)</f>
        <v>0</v>
      </c>
      <c r="AX181" s="205">
        <f>IF('Indicator Date hidden'!AY182="x","x",$AX$2-'Indicator Date hidden'!AY182)</f>
        <v>0</v>
      </c>
      <c r="AY181" s="205">
        <f>IF('Indicator Date hidden'!AZ182="x","x",$AY$2-'Indicator Date hidden'!AZ182)</f>
        <v>0</v>
      </c>
      <c r="AZ181" s="205">
        <f>IF('Indicator Date hidden'!BA182="x","x",$AZ$2-'Indicator Date hidden'!BA182)</f>
        <v>0</v>
      </c>
      <c r="BA181">
        <f t="shared" si="25"/>
        <v>15</v>
      </c>
      <c r="BB181" s="21">
        <f t="shared" si="26"/>
        <v>0.3</v>
      </c>
      <c r="BC181">
        <f t="shared" si="27"/>
        <v>7</v>
      </c>
      <c r="BD181" s="21">
        <f t="shared" si="28"/>
        <v>0.8544003745317531</v>
      </c>
      <c r="BE181" s="274">
        <f t="shared" si="29"/>
        <v>0</v>
      </c>
    </row>
    <row r="182" spans="1:57" x14ac:dyDescent="0.25">
      <c r="A182" t="s">
        <v>7235</v>
      </c>
      <c r="B182" s="205">
        <f>IF('Indicator Date hidden'!C183="x","x",$B$2-'Indicator Date hidden'!C183)</f>
        <v>0</v>
      </c>
      <c r="C182" s="205">
        <f>IF('Indicator Date hidden'!D183="x","x",$C$2-'Indicator Date hidden'!D183)</f>
        <v>0</v>
      </c>
      <c r="D182" s="205">
        <f>IF('Indicator Date hidden'!E183="x","x",$D$2-'Indicator Date hidden'!E183)</f>
        <v>0</v>
      </c>
      <c r="E182" s="205">
        <f>IF('Indicator Date hidden'!F183="x","x",$E$2-'Indicator Date hidden'!F183)</f>
        <v>0</v>
      </c>
      <c r="F182" s="205">
        <f>IF('Indicator Date hidden'!G183="x","x",$F$2-'Indicator Date hidden'!G183)</f>
        <v>0</v>
      </c>
      <c r="G182" s="205">
        <f>IF('Indicator Date hidden'!H183="x","x",$G$2-'Indicator Date hidden'!H183)</f>
        <v>0</v>
      </c>
      <c r="H182" s="205">
        <f>IF('Indicator Date hidden'!I183="x","x",$H$2-'Indicator Date hidden'!I183)</f>
        <v>0</v>
      </c>
      <c r="I182" s="205">
        <f>IF('Indicator Date hidden'!J183="x","x",$I$2-'Indicator Date hidden'!J183)</f>
        <v>0</v>
      </c>
      <c r="J182" s="205">
        <f>IF('Indicator Date hidden'!K183="x","x",$J$2-'Indicator Date hidden'!K183)</f>
        <v>0</v>
      </c>
      <c r="K182" s="205">
        <f>IF('Indicator Date hidden'!L183="x","x",$K$2-'Indicator Date hidden'!L183)</f>
        <v>0</v>
      </c>
      <c r="L182" s="205">
        <f>IF('Indicator Date hidden'!M183="x","x",$L$2-'Indicator Date hidden'!M183)</f>
        <v>0</v>
      </c>
      <c r="M182" s="205">
        <f>IF('Indicator Date hidden'!N183="x","x",$M$2-'Indicator Date hidden'!N183)</f>
        <v>0</v>
      </c>
      <c r="N182" s="205">
        <f>IF('Indicator Date hidden'!O183="x","x",$N$2-'Indicator Date hidden'!O183)</f>
        <v>0</v>
      </c>
      <c r="O182" s="205">
        <f>IF('Indicator Date hidden'!P183="x","x",$O$2-'Indicator Date hidden'!P183)</f>
        <v>0</v>
      </c>
      <c r="P182" s="205">
        <f>IF('Indicator Date hidden'!Q183="x","x",$P$2-'Indicator Date hidden'!Q183)</f>
        <v>0</v>
      </c>
      <c r="Q182" s="205">
        <f>IF('Indicator Date hidden'!R183="x","x",$Q$2-'Indicator Date hidden'!R183)</f>
        <v>2</v>
      </c>
      <c r="R182" s="205">
        <f>IF('Indicator Date hidden'!S183="x","x",$R$2-'Indicator Date hidden'!S183)</f>
        <v>0</v>
      </c>
      <c r="S182" s="205">
        <f>IF('Indicator Date hidden'!T183="x","x",$S$2-'Indicator Date hidden'!T183)</f>
        <v>0</v>
      </c>
      <c r="T182" s="205">
        <f>IF('Indicator Date hidden'!U183="x","x",$T$2-'Indicator Date hidden'!U183)</f>
        <v>0</v>
      </c>
      <c r="U182" s="205">
        <f>IF('Indicator Date hidden'!V183="x","x",$U$2-'Indicator Date hidden'!V183)</f>
        <v>0</v>
      </c>
      <c r="V182" s="205">
        <f>IF('Indicator Date hidden'!W183="x","x",$V$2-'Indicator Date hidden'!W183)</f>
        <v>0</v>
      </c>
      <c r="W182" s="205" t="str">
        <f>IF('Indicator Date hidden'!X183="x","x",$W$2-'Indicator Date hidden'!X183)</f>
        <v>x</v>
      </c>
      <c r="X182" s="205">
        <f>IF('Indicator Date hidden'!Y183="x","x",$X$2-'Indicator Date hidden'!Y183)</f>
        <v>1</v>
      </c>
      <c r="Y182" s="205">
        <f>IF('Indicator Date hidden'!Z183="x","x",$Y$2-'Indicator Date hidden'!Z183)</f>
        <v>0</v>
      </c>
      <c r="Z182" s="205">
        <f>IF('Indicator Date hidden'!AA183="x","x",$Z$2-'Indicator Date hidden'!AA183)</f>
        <v>0</v>
      </c>
      <c r="AA182" s="205">
        <f>IF('Indicator Date hidden'!AB183="x","x",$AA$2-'Indicator Date hidden'!AB183)</f>
        <v>0</v>
      </c>
      <c r="AB182" s="205">
        <f>IF('Indicator Date hidden'!AC183="x","x",$AB$2-'Indicator Date hidden'!AC183)</f>
        <v>0</v>
      </c>
      <c r="AC182" s="205">
        <f>IF('Indicator Date hidden'!AD183="x","x",$AC$2-'Indicator Date hidden'!AD183)</f>
        <v>0</v>
      </c>
      <c r="AD182" s="205" t="str">
        <f>IF('Indicator Date hidden'!AE183="x","x",$AD$2-'Indicator Date hidden'!AE183)</f>
        <v>x</v>
      </c>
      <c r="AE182" s="205">
        <f>IF('Indicator Date hidden'!AF183="x","x",$AE$2-'Indicator Date hidden'!AF183)</f>
        <v>0</v>
      </c>
      <c r="AF182" s="205">
        <f>IF('Indicator Date hidden'!AG183="x","x",$AF$2-'Indicator Date hidden'!AG183)</f>
        <v>0</v>
      </c>
      <c r="AG182" s="205">
        <f>IF('Indicator Date hidden'!AH183="x","x",$AG$2-'Indicator Date hidden'!AH183)</f>
        <v>0</v>
      </c>
      <c r="AH182" s="205">
        <f>IF('Indicator Date hidden'!AI183="x","x",$AH$2-'Indicator Date hidden'!AI183)</f>
        <v>0</v>
      </c>
      <c r="AI182" s="205">
        <f>IF('Indicator Date hidden'!AJ183="x","x",$AI$2-'Indicator Date hidden'!AJ183)</f>
        <v>0</v>
      </c>
      <c r="AJ182" s="205">
        <f>IF('Indicator Date hidden'!AK183="x","x",$AJ$2-'Indicator Date hidden'!AK183)</f>
        <v>1</v>
      </c>
      <c r="AK182" s="205">
        <f>IF('Indicator Date hidden'!AL183="x","x",$AK$2-'Indicator Date hidden'!AL183)</f>
        <v>1</v>
      </c>
      <c r="AL182" s="205">
        <f>IF('Indicator Date hidden'!AM183="x","x",$AL$2-'Indicator Date hidden'!AM183)</f>
        <v>0</v>
      </c>
      <c r="AM182" s="205">
        <f>IF('Indicator Date hidden'!AN183="x","x",$AM$2-'Indicator Date hidden'!AN183)</f>
        <v>0</v>
      </c>
      <c r="AN182" s="205">
        <f>IF('Indicator Date hidden'!AO183="x","x",$AN$2-'Indicator Date hidden'!AO183)</f>
        <v>0</v>
      </c>
      <c r="AO182" s="205">
        <f>IF('Indicator Date hidden'!AP183="x","x",$AO$2-'Indicator Date hidden'!AP183)</f>
        <v>1</v>
      </c>
      <c r="AP182" s="205">
        <f>IF('Indicator Date hidden'!AQ183="x","x",$AP$2-'Indicator Date hidden'!AQ183)</f>
        <v>0</v>
      </c>
      <c r="AQ182" s="205" t="str">
        <f>IF('Indicator Date hidden'!AR183="x","x",$AQ$2-'Indicator Date hidden'!AR183)</f>
        <v>x</v>
      </c>
      <c r="AR182" s="205">
        <f>IF('Indicator Date hidden'!AS183="x","x",$AR$2-'Indicator Date hidden'!AS183)</f>
        <v>0</v>
      </c>
      <c r="AS182" s="205">
        <f>IF('Indicator Date hidden'!AT183="x","x",$AS$2-'Indicator Date hidden'!AT183)</f>
        <v>0</v>
      </c>
      <c r="AT182" s="205">
        <f>IF('Indicator Date hidden'!AU183="x","x",$AT$2-'Indicator Date hidden'!AU183)</f>
        <v>0</v>
      </c>
      <c r="AU182" s="205">
        <f>IF('Indicator Date hidden'!AV183="x","x",$AU$2-'Indicator Date hidden'!AV183)</f>
        <v>1</v>
      </c>
      <c r="AV182" s="205">
        <f>IF('Indicator Date hidden'!AW183="x","x",$AV$2-'Indicator Date hidden'!AW183)</f>
        <v>0</v>
      </c>
      <c r="AW182" s="205">
        <f>IF('Indicator Date hidden'!AX183="x","x",$AW$2-'Indicator Date hidden'!AX183)</f>
        <v>0</v>
      </c>
      <c r="AX182" s="205">
        <f>IF('Indicator Date hidden'!AY183="x","x",$AX$2-'Indicator Date hidden'!AY183)</f>
        <v>0</v>
      </c>
      <c r="AY182" s="205">
        <f>IF('Indicator Date hidden'!AZ183="x","x",$AY$2-'Indicator Date hidden'!AZ183)</f>
        <v>0</v>
      </c>
      <c r="AZ182" s="205">
        <f>IF('Indicator Date hidden'!BA183="x","x",$AZ$2-'Indicator Date hidden'!BA183)</f>
        <v>0</v>
      </c>
      <c r="BA182">
        <f t="shared" si="25"/>
        <v>7</v>
      </c>
      <c r="BB182" s="21">
        <f t="shared" si="26"/>
        <v>0.14583333333333334</v>
      </c>
      <c r="BC182">
        <f t="shared" si="27"/>
        <v>6</v>
      </c>
      <c r="BD182" s="21">
        <f t="shared" si="28"/>
        <v>0.40771637064126931</v>
      </c>
      <c r="BE182" s="274">
        <f t="shared" si="29"/>
        <v>0</v>
      </c>
    </row>
    <row r="183" spans="1:57" x14ac:dyDescent="0.25">
      <c r="A183" t="s">
        <v>6950</v>
      </c>
      <c r="B183" s="205">
        <f>IF('Indicator Date hidden'!C184="x","x",$B$2-'Indicator Date hidden'!C184)</f>
        <v>0</v>
      </c>
      <c r="C183" s="205">
        <f>IF('Indicator Date hidden'!D184="x","x",$C$2-'Indicator Date hidden'!D184)</f>
        <v>0</v>
      </c>
      <c r="D183" s="205">
        <f>IF('Indicator Date hidden'!E184="x","x",$D$2-'Indicator Date hidden'!E184)</f>
        <v>0</v>
      </c>
      <c r="E183" s="205">
        <f>IF('Indicator Date hidden'!F184="x","x",$E$2-'Indicator Date hidden'!F184)</f>
        <v>0</v>
      </c>
      <c r="F183" s="205">
        <f>IF('Indicator Date hidden'!G184="x","x",$F$2-'Indicator Date hidden'!G184)</f>
        <v>0</v>
      </c>
      <c r="G183" s="205">
        <f>IF('Indicator Date hidden'!H184="x","x",$G$2-'Indicator Date hidden'!H184)</f>
        <v>0</v>
      </c>
      <c r="H183" s="205">
        <f>IF('Indicator Date hidden'!I184="x","x",$H$2-'Indicator Date hidden'!I184)</f>
        <v>0</v>
      </c>
      <c r="I183" s="205">
        <f>IF('Indicator Date hidden'!J184="x","x",$I$2-'Indicator Date hidden'!J184)</f>
        <v>0</v>
      </c>
      <c r="J183" s="205">
        <f>IF('Indicator Date hidden'!K184="x","x",$J$2-'Indicator Date hidden'!K184)</f>
        <v>0</v>
      </c>
      <c r="K183" s="205">
        <f>IF('Indicator Date hidden'!L184="x","x",$K$2-'Indicator Date hidden'!L184)</f>
        <v>0</v>
      </c>
      <c r="L183" s="205">
        <f>IF('Indicator Date hidden'!M184="x","x",$L$2-'Indicator Date hidden'!M184)</f>
        <v>0</v>
      </c>
      <c r="M183" s="205">
        <f>IF('Indicator Date hidden'!N184="x","x",$M$2-'Indicator Date hidden'!N184)</f>
        <v>0</v>
      </c>
      <c r="N183" s="205">
        <f>IF('Indicator Date hidden'!O184="x","x",$N$2-'Indicator Date hidden'!O184)</f>
        <v>0</v>
      </c>
      <c r="O183" s="205">
        <f>IF('Indicator Date hidden'!P184="x","x",$O$2-'Indicator Date hidden'!P184)</f>
        <v>0</v>
      </c>
      <c r="P183" s="205">
        <f>IF('Indicator Date hidden'!Q184="x","x",$P$2-'Indicator Date hidden'!Q184)</f>
        <v>0</v>
      </c>
      <c r="Q183" s="205" t="str">
        <f>IF('Indicator Date hidden'!R184="x","x",$Q$2-'Indicator Date hidden'!R184)</f>
        <v>x</v>
      </c>
      <c r="R183" s="205">
        <f>IF('Indicator Date hidden'!S184="x","x",$R$2-'Indicator Date hidden'!S184)</f>
        <v>0</v>
      </c>
      <c r="S183" s="205">
        <f>IF('Indicator Date hidden'!T184="x","x",$S$2-'Indicator Date hidden'!T184)</f>
        <v>0</v>
      </c>
      <c r="T183" s="205">
        <f>IF('Indicator Date hidden'!U184="x","x",$T$2-'Indicator Date hidden'!U184)</f>
        <v>0</v>
      </c>
      <c r="U183" s="205" t="str">
        <f>IF('Indicator Date hidden'!V184="x","x",$U$2-'Indicator Date hidden'!V184)</f>
        <v>x</v>
      </c>
      <c r="V183" s="205">
        <f>IF('Indicator Date hidden'!W184="x","x",$V$2-'Indicator Date hidden'!W184)</f>
        <v>0</v>
      </c>
      <c r="W183" s="205" t="str">
        <f>IF('Indicator Date hidden'!X184="x","x",$W$2-'Indicator Date hidden'!X184)</f>
        <v>x</v>
      </c>
      <c r="X183" s="205">
        <f>IF('Indicator Date hidden'!Y184="x","x",$X$2-'Indicator Date hidden'!Y184)</f>
        <v>4</v>
      </c>
      <c r="Y183" s="205">
        <f>IF('Indicator Date hidden'!Z184="x","x",$Y$2-'Indicator Date hidden'!Z184)</f>
        <v>0</v>
      </c>
      <c r="Z183" s="205">
        <f>IF('Indicator Date hidden'!AA184="x","x",$Z$2-'Indicator Date hidden'!AA184)</f>
        <v>0</v>
      </c>
      <c r="AA183" s="205" t="str">
        <f>IF('Indicator Date hidden'!AB184="x","x",$AA$2-'Indicator Date hidden'!AB184)</f>
        <v>x</v>
      </c>
      <c r="AB183" s="205">
        <f>IF('Indicator Date hidden'!AC184="x","x",$AB$2-'Indicator Date hidden'!AC184)</f>
        <v>0</v>
      </c>
      <c r="AC183" s="205">
        <f>IF('Indicator Date hidden'!AD184="x","x",$AC$2-'Indicator Date hidden'!AD184)</f>
        <v>0</v>
      </c>
      <c r="AD183" s="205" t="str">
        <f>IF('Indicator Date hidden'!AE184="x","x",$AD$2-'Indicator Date hidden'!AE184)</f>
        <v>x</v>
      </c>
      <c r="AE183" s="205">
        <f>IF('Indicator Date hidden'!AF184="x","x",$AE$2-'Indicator Date hidden'!AF184)</f>
        <v>0</v>
      </c>
      <c r="AF183" s="205" t="str">
        <f>IF('Indicator Date hidden'!AG184="x","x",$AF$2-'Indicator Date hidden'!AG184)</f>
        <v>x</v>
      </c>
      <c r="AG183" s="205">
        <f>IF('Indicator Date hidden'!AH184="x","x",$AG$2-'Indicator Date hidden'!AH184)</f>
        <v>0</v>
      </c>
      <c r="AH183" s="205">
        <f>IF('Indicator Date hidden'!AI184="x","x",$AH$2-'Indicator Date hidden'!AI184)</f>
        <v>0</v>
      </c>
      <c r="AI183" s="205">
        <f>IF('Indicator Date hidden'!AJ184="x","x",$AI$2-'Indicator Date hidden'!AJ184)</f>
        <v>0</v>
      </c>
      <c r="AJ183" s="205" t="str">
        <f>IF('Indicator Date hidden'!AK184="x","x",$AJ$2-'Indicator Date hidden'!AK184)</f>
        <v>x</v>
      </c>
      <c r="AK183" s="205">
        <f>IF('Indicator Date hidden'!AL184="x","x",$AK$2-'Indicator Date hidden'!AL184)</f>
        <v>1</v>
      </c>
      <c r="AL183" s="205">
        <f>IF('Indicator Date hidden'!AM184="x","x",$AL$2-'Indicator Date hidden'!AM184)</f>
        <v>0</v>
      </c>
      <c r="AM183" s="205">
        <f>IF('Indicator Date hidden'!AN184="x","x",$AM$2-'Indicator Date hidden'!AN184)</f>
        <v>0</v>
      </c>
      <c r="AN183" s="205">
        <f>IF('Indicator Date hidden'!AO184="x","x",$AN$2-'Indicator Date hidden'!AO184)</f>
        <v>0</v>
      </c>
      <c r="AO183" s="205" t="str">
        <f>IF('Indicator Date hidden'!AP184="x","x",$AO$2-'Indicator Date hidden'!AP184)</f>
        <v>x</v>
      </c>
      <c r="AP183" s="205" t="str">
        <f>IF('Indicator Date hidden'!AQ184="x","x",$AP$2-'Indicator Date hidden'!AQ184)</f>
        <v>x</v>
      </c>
      <c r="AQ183" s="205">
        <f>IF('Indicator Date hidden'!AR184="x","x",$AQ$2-'Indicator Date hidden'!AR184)</f>
        <v>0</v>
      </c>
      <c r="AR183" s="205">
        <f>IF('Indicator Date hidden'!AS184="x","x",$AR$2-'Indicator Date hidden'!AS184)</f>
        <v>0</v>
      </c>
      <c r="AS183" s="205">
        <f>IF('Indicator Date hidden'!AT184="x","x",$AS$2-'Indicator Date hidden'!AT184)</f>
        <v>0</v>
      </c>
      <c r="AT183" s="205">
        <f>IF('Indicator Date hidden'!AU184="x","x",$AT$2-'Indicator Date hidden'!AU184)</f>
        <v>0</v>
      </c>
      <c r="AU183" s="205" t="str">
        <f>IF('Indicator Date hidden'!AV184="x","x",$AU$2-'Indicator Date hidden'!AV184)</f>
        <v>x</v>
      </c>
      <c r="AV183" s="205">
        <f>IF('Indicator Date hidden'!AW184="x","x",$AV$2-'Indicator Date hidden'!AW184)</f>
        <v>0</v>
      </c>
      <c r="AW183" s="205">
        <f>IF('Indicator Date hidden'!AX184="x","x",$AW$2-'Indicator Date hidden'!AX184)</f>
        <v>0</v>
      </c>
      <c r="AX183" s="205">
        <f>IF('Indicator Date hidden'!AY184="x","x",$AX$2-'Indicator Date hidden'!AY184)</f>
        <v>0</v>
      </c>
      <c r="AY183" s="205">
        <f>IF('Indicator Date hidden'!AZ184="x","x",$AY$2-'Indicator Date hidden'!AZ184)</f>
        <v>0</v>
      </c>
      <c r="AZ183" s="205">
        <f>IF('Indicator Date hidden'!BA184="x","x",$AZ$2-'Indicator Date hidden'!BA184)</f>
        <v>0</v>
      </c>
      <c r="BA183">
        <f t="shared" si="25"/>
        <v>5</v>
      </c>
      <c r="BB183" s="21">
        <f t="shared" si="26"/>
        <v>0.12195121951219512</v>
      </c>
      <c r="BC183">
        <f t="shared" si="27"/>
        <v>2</v>
      </c>
      <c r="BD183" s="21">
        <f t="shared" si="28"/>
        <v>0.63226738521052295</v>
      </c>
      <c r="BE183" s="274">
        <f t="shared" si="29"/>
        <v>0</v>
      </c>
    </row>
    <row r="184" spans="1:57" x14ac:dyDescent="0.25">
      <c r="A184" t="s">
        <v>7045</v>
      </c>
      <c r="B184" s="205">
        <f>IF('Indicator Date hidden'!C185="x","x",$B$2-'Indicator Date hidden'!C185)</f>
        <v>0</v>
      </c>
      <c r="C184" s="205">
        <f>IF('Indicator Date hidden'!D185="x","x",$C$2-'Indicator Date hidden'!D185)</f>
        <v>0</v>
      </c>
      <c r="D184" s="205">
        <f>IF('Indicator Date hidden'!E185="x","x",$D$2-'Indicator Date hidden'!E185)</f>
        <v>0</v>
      </c>
      <c r="E184" s="205">
        <f>IF('Indicator Date hidden'!F185="x","x",$E$2-'Indicator Date hidden'!F185)</f>
        <v>0</v>
      </c>
      <c r="F184" s="205">
        <f>IF('Indicator Date hidden'!G185="x","x",$F$2-'Indicator Date hidden'!G185)</f>
        <v>0</v>
      </c>
      <c r="G184" s="205">
        <f>IF('Indicator Date hidden'!H185="x","x",$G$2-'Indicator Date hidden'!H185)</f>
        <v>0</v>
      </c>
      <c r="H184" s="205">
        <f>IF('Indicator Date hidden'!I185="x","x",$H$2-'Indicator Date hidden'!I185)</f>
        <v>0</v>
      </c>
      <c r="I184" s="205">
        <f>IF('Indicator Date hidden'!J185="x","x",$I$2-'Indicator Date hidden'!J185)</f>
        <v>0</v>
      </c>
      <c r="J184" s="205">
        <f>IF('Indicator Date hidden'!K185="x","x",$J$2-'Indicator Date hidden'!K185)</f>
        <v>0</v>
      </c>
      <c r="K184" s="205">
        <f>IF('Indicator Date hidden'!L185="x","x",$K$2-'Indicator Date hidden'!L185)</f>
        <v>0</v>
      </c>
      <c r="L184" s="205">
        <f>IF('Indicator Date hidden'!M185="x","x",$L$2-'Indicator Date hidden'!M185)</f>
        <v>0</v>
      </c>
      <c r="M184" s="205">
        <f>IF('Indicator Date hidden'!N185="x","x",$M$2-'Indicator Date hidden'!N185)</f>
        <v>0</v>
      </c>
      <c r="N184" s="205">
        <f>IF('Indicator Date hidden'!O185="x","x",$N$2-'Indicator Date hidden'!O185)</f>
        <v>0</v>
      </c>
      <c r="O184" s="205">
        <f>IF('Indicator Date hidden'!P185="x","x",$O$2-'Indicator Date hidden'!P185)</f>
        <v>0</v>
      </c>
      <c r="P184" s="205">
        <f>IF('Indicator Date hidden'!Q185="x","x",$P$2-'Indicator Date hidden'!Q185)</f>
        <v>0</v>
      </c>
      <c r="Q184" s="205" t="str">
        <f>IF('Indicator Date hidden'!R185="x","x",$Q$2-'Indicator Date hidden'!R185)</f>
        <v>x</v>
      </c>
      <c r="R184" s="205">
        <f>IF('Indicator Date hidden'!S185="x","x",$R$2-'Indicator Date hidden'!S185)</f>
        <v>0</v>
      </c>
      <c r="S184" s="205">
        <f>IF('Indicator Date hidden'!T185="x","x",$S$2-'Indicator Date hidden'!T185)</f>
        <v>0</v>
      </c>
      <c r="T184" s="205">
        <f>IF('Indicator Date hidden'!U185="x","x",$T$2-'Indicator Date hidden'!U185)</f>
        <v>0</v>
      </c>
      <c r="U184" s="205" t="str">
        <f>IF('Indicator Date hidden'!V185="x","x",$U$2-'Indicator Date hidden'!V185)</f>
        <v>x</v>
      </c>
      <c r="V184" s="205">
        <f>IF('Indicator Date hidden'!W185="x","x",$V$2-'Indicator Date hidden'!W185)</f>
        <v>0</v>
      </c>
      <c r="W184" s="205" t="str">
        <f>IF('Indicator Date hidden'!X185="x","x",$W$2-'Indicator Date hidden'!X185)</f>
        <v>x</v>
      </c>
      <c r="X184" s="205">
        <f>IF('Indicator Date hidden'!Y185="x","x",$X$2-'Indicator Date hidden'!Y185)</f>
        <v>1</v>
      </c>
      <c r="Y184" s="205">
        <f>IF('Indicator Date hidden'!Z185="x","x",$Y$2-'Indicator Date hidden'!Z185)</f>
        <v>0</v>
      </c>
      <c r="Z184" s="205">
        <f>IF('Indicator Date hidden'!AA185="x","x",$Z$2-'Indicator Date hidden'!AA185)</f>
        <v>0</v>
      </c>
      <c r="AA184" s="205">
        <f>IF('Indicator Date hidden'!AB185="x","x",$AA$2-'Indicator Date hidden'!AB185)</f>
        <v>1</v>
      </c>
      <c r="AB184" s="205">
        <f>IF('Indicator Date hidden'!AC185="x","x",$AB$2-'Indicator Date hidden'!AC185)</f>
        <v>0</v>
      </c>
      <c r="AC184" s="205">
        <f>IF('Indicator Date hidden'!AD185="x","x",$AC$2-'Indicator Date hidden'!AD185)</f>
        <v>0</v>
      </c>
      <c r="AD184" s="205" t="str">
        <f>IF('Indicator Date hidden'!AE185="x","x",$AD$2-'Indicator Date hidden'!AE185)</f>
        <v>x</v>
      </c>
      <c r="AE184" s="205">
        <f>IF('Indicator Date hidden'!AF185="x","x",$AE$2-'Indicator Date hidden'!AF185)</f>
        <v>0</v>
      </c>
      <c r="AF184" s="205">
        <f>IF('Indicator Date hidden'!AG185="x","x",$AF$2-'Indicator Date hidden'!AG185)</f>
        <v>1</v>
      </c>
      <c r="AG184" s="205">
        <f>IF('Indicator Date hidden'!AH185="x","x",$AG$2-'Indicator Date hidden'!AH185)</f>
        <v>0</v>
      </c>
      <c r="AH184" s="205">
        <f>IF('Indicator Date hidden'!AI185="x","x",$AH$2-'Indicator Date hidden'!AI185)</f>
        <v>0</v>
      </c>
      <c r="AI184" s="205">
        <f>IF('Indicator Date hidden'!AJ185="x","x",$AI$2-'Indicator Date hidden'!AJ185)</f>
        <v>0</v>
      </c>
      <c r="AJ184" s="205" t="str">
        <f>IF('Indicator Date hidden'!AK185="x","x",$AJ$2-'Indicator Date hidden'!AK185)</f>
        <v>x</v>
      </c>
      <c r="AK184" s="205">
        <f>IF('Indicator Date hidden'!AL185="x","x",$AK$2-'Indicator Date hidden'!AL185)</f>
        <v>1</v>
      </c>
      <c r="AL184" s="205">
        <f>IF('Indicator Date hidden'!AM185="x","x",$AL$2-'Indicator Date hidden'!AM185)</f>
        <v>0</v>
      </c>
      <c r="AM184" s="205">
        <f>IF('Indicator Date hidden'!AN185="x","x",$AM$2-'Indicator Date hidden'!AN185)</f>
        <v>0</v>
      </c>
      <c r="AN184" s="205">
        <f>IF('Indicator Date hidden'!AO185="x","x",$AN$2-'Indicator Date hidden'!AO185)</f>
        <v>0</v>
      </c>
      <c r="AO184" s="205">
        <f>IF('Indicator Date hidden'!AP185="x","x",$AO$2-'Indicator Date hidden'!AP185)</f>
        <v>0</v>
      </c>
      <c r="AP184" s="205">
        <f>IF('Indicator Date hidden'!AQ185="x","x",$AP$2-'Indicator Date hidden'!AQ185)</f>
        <v>0</v>
      </c>
      <c r="AQ184" s="205">
        <f>IF('Indicator Date hidden'!AR185="x","x",$AQ$2-'Indicator Date hidden'!AR185)</f>
        <v>0</v>
      </c>
      <c r="AR184" s="205">
        <f>IF('Indicator Date hidden'!AS185="x","x",$AR$2-'Indicator Date hidden'!AS185)</f>
        <v>0</v>
      </c>
      <c r="AS184" s="205">
        <f>IF('Indicator Date hidden'!AT185="x","x",$AS$2-'Indicator Date hidden'!AT185)</f>
        <v>0</v>
      </c>
      <c r="AT184" s="205">
        <f>IF('Indicator Date hidden'!AU185="x","x",$AT$2-'Indicator Date hidden'!AU185)</f>
        <v>0</v>
      </c>
      <c r="AU184" s="205" t="str">
        <f>IF('Indicator Date hidden'!AV185="x","x",$AU$2-'Indicator Date hidden'!AV185)</f>
        <v>x</v>
      </c>
      <c r="AV184" s="205">
        <f>IF('Indicator Date hidden'!AW185="x","x",$AV$2-'Indicator Date hidden'!AW185)</f>
        <v>0</v>
      </c>
      <c r="AW184" s="205">
        <f>IF('Indicator Date hidden'!AX185="x","x",$AW$2-'Indicator Date hidden'!AX185)</f>
        <v>0</v>
      </c>
      <c r="AX184" s="205">
        <f>IF('Indicator Date hidden'!AY185="x","x",$AX$2-'Indicator Date hidden'!AY185)</f>
        <v>0</v>
      </c>
      <c r="AY184" s="205">
        <f>IF('Indicator Date hidden'!AZ185="x","x",$AY$2-'Indicator Date hidden'!AZ185)</f>
        <v>0</v>
      </c>
      <c r="AZ184" s="205">
        <f>IF('Indicator Date hidden'!BA185="x","x",$AZ$2-'Indicator Date hidden'!BA185)</f>
        <v>0</v>
      </c>
      <c r="BA184">
        <f t="shared" si="25"/>
        <v>4</v>
      </c>
      <c r="BB184" s="21">
        <f t="shared" si="26"/>
        <v>8.8888888888888892E-2</v>
      </c>
      <c r="BC184">
        <f t="shared" si="27"/>
        <v>4</v>
      </c>
      <c r="BD184" s="21">
        <f t="shared" si="28"/>
        <v>0.28458329944145994</v>
      </c>
      <c r="BE184" s="274">
        <f t="shared" si="29"/>
        <v>0</v>
      </c>
    </row>
    <row r="185" spans="1:57" x14ac:dyDescent="0.25">
      <c r="A185" t="s">
        <v>7239</v>
      </c>
      <c r="B185" s="205">
        <f>IF('Indicator Date hidden'!C186="x","x",$B$2-'Indicator Date hidden'!C186)</f>
        <v>0</v>
      </c>
      <c r="C185" s="205">
        <f>IF('Indicator Date hidden'!D186="x","x",$C$2-'Indicator Date hidden'!D186)</f>
        <v>0</v>
      </c>
      <c r="D185" s="205">
        <f>IF('Indicator Date hidden'!E186="x","x",$D$2-'Indicator Date hidden'!E186)</f>
        <v>0</v>
      </c>
      <c r="E185" s="205">
        <f>IF('Indicator Date hidden'!F186="x","x",$E$2-'Indicator Date hidden'!F186)</f>
        <v>0</v>
      </c>
      <c r="F185" s="205">
        <f>IF('Indicator Date hidden'!G186="x","x",$F$2-'Indicator Date hidden'!G186)</f>
        <v>0</v>
      </c>
      <c r="G185" s="205">
        <f>IF('Indicator Date hidden'!H186="x","x",$G$2-'Indicator Date hidden'!H186)</f>
        <v>0</v>
      </c>
      <c r="H185" s="205">
        <f>IF('Indicator Date hidden'!I186="x","x",$H$2-'Indicator Date hidden'!I186)</f>
        <v>0</v>
      </c>
      <c r="I185" s="205">
        <f>IF('Indicator Date hidden'!J186="x","x",$I$2-'Indicator Date hidden'!J186)</f>
        <v>0</v>
      </c>
      <c r="J185" s="205">
        <f>IF('Indicator Date hidden'!K186="x","x",$J$2-'Indicator Date hidden'!K186)</f>
        <v>0</v>
      </c>
      <c r="K185" s="205">
        <f>IF('Indicator Date hidden'!L186="x","x",$K$2-'Indicator Date hidden'!L186)</f>
        <v>0</v>
      </c>
      <c r="L185" s="205">
        <f>IF('Indicator Date hidden'!M186="x","x",$L$2-'Indicator Date hidden'!M186)</f>
        <v>0</v>
      </c>
      <c r="M185" s="205">
        <f>IF('Indicator Date hidden'!N186="x","x",$M$2-'Indicator Date hidden'!N186)</f>
        <v>0</v>
      </c>
      <c r="N185" s="205">
        <f>IF('Indicator Date hidden'!O186="x","x",$N$2-'Indicator Date hidden'!O186)</f>
        <v>0</v>
      </c>
      <c r="O185" s="205">
        <f>IF('Indicator Date hidden'!P186="x","x",$O$2-'Indicator Date hidden'!P186)</f>
        <v>0</v>
      </c>
      <c r="P185" s="205">
        <f>IF('Indicator Date hidden'!Q186="x","x",$P$2-'Indicator Date hidden'!Q186)</f>
        <v>0</v>
      </c>
      <c r="Q185" s="205" t="str">
        <f>IF('Indicator Date hidden'!R186="x","x",$Q$2-'Indicator Date hidden'!R186)</f>
        <v>x</v>
      </c>
      <c r="R185" s="205">
        <f>IF('Indicator Date hidden'!S186="x","x",$R$2-'Indicator Date hidden'!S186)</f>
        <v>0</v>
      </c>
      <c r="S185" s="205">
        <f>IF('Indicator Date hidden'!T186="x","x",$S$2-'Indicator Date hidden'!T186)</f>
        <v>0</v>
      </c>
      <c r="T185" s="205">
        <f>IF('Indicator Date hidden'!U186="x","x",$T$2-'Indicator Date hidden'!U186)</f>
        <v>0</v>
      </c>
      <c r="U185" s="205" t="str">
        <f>IF('Indicator Date hidden'!V186="x","x",$U$2-'Indicator Date hidden'!V186)</f>
        <v>x</v>
      </c>
      <c r="V185" s="205">
        <f>IF('Indicator Date hidden'!W186="x","x",$V$2-'Indicator Date hidden'!W186)</f>
        <v>0</v>
      </c>
      <c r="W185" s="205">
        <f>IF('Indicator Date hidden'!X186="x","x",$W$2-'Indicator Date hidden'!X186)</f>
        <v>2</v>
      </c>
      <c r="X185" s="205">
        <f>IF('Indicator Date hidden'!Y186="x","x",$X$2-'Indicator Date hidden'!Y186)</f>
        <v>3</v>
      </c>
      <c r="Y185" s="205">
        <f>IF('Indicator Date hidden'!Z186="x","x",$Y$2-'Indicator Date hidden'!Z186)</f>
        <v>0</v>
      </c>
      <c r="Z185" s="205">
        <f>IF('Indicator Date hidden'!AA186="x","x",$Z$2-'Indicator Date hidden'!AA186)</f>
        <v>0</v>
      </c>
      <c r="AA185" s="205" t="str">
        <f>IF('Indicator Date hidden'!AB186="x","x",$AA$2-'Indicator Date hidden'!AB186)</f>
        <v>x</v>
      </c>
      <c r="AB185" s="205">
        <f>IF('Indicator Date hidden'!AC186="x","x",$AB$2-'Indicator Date hidden'!AC186)</f>
        <v>0</v>
      </c>
      <c r="AC185" s="205">
        <f>IF('Indicator Date hidden'!AD186="x","x",$AC$2-'Indicator Date hidden'!AD186)</f>
        <v>0</v>
      </c>
      <c r="AD185" s="205" t="str">
        <f>IF('Indicator Date hidden'!AE186="x","x",$AD$2-'Indicator Date hidden'!AE186)</f>
        <v>x</v>
      </c>
      <c r="AE185" s="205">
        <f>IF('Indicator Date hidden'!AF186="x","x",$AE$2-'Indicator Date hidden'!AF186)</f>
        <v>0</v>
      </c>
      <c r="AF185" s="205">
        <f>IF('Indicator Date hidden'!AG186="x","x",$AF$2-'Indicator Date hidden'!AG186)</f>
        <v>0</v>
      </c>
      <c r="AG185" s="205">
        <f>IF('Indicator Date hidden'!AH186="x","x",$AG$2-'Indicator Date hidden'!AH186)</f>
        <v>0</v>
      </c>
      <c r="AH185" s="205">
        <f>IF('Indicator Date hidden'!AI186="x","x",$AH$2-'Indicator Date hidden'!AI186)</f>
        <v>0</v>
      </c>
      <c r="AI185" s="205">
        <f>IF('Indicator Date hidden'!AJ186="x","x",$AI$2-'Indicator Date hidden'!AJ186)</f>
        <v>0</v>
      </c>
      <c r="AJ185" s="205" t="str">
        <f>IF('Indicator Date hidden'!AK186="x","x",$AJ$2-'Indicator Date hidden'!AK186)</f>
        <v>x</v>
      </c>
      <c r="AK185" s="205">
        <f>IF('Indicator Date hidden'!AL186="x","x",$AK$2-'Indicator Date hidden'!AL186)</f>
        <v>1</v>
      </c>
      <c r="AL185" s="205">
        <f>IF('Indicator Date hidden'!AM186="x","x",$AL$2-'Indicator Date hidden'!AM186)</f>
        <v>0</v>
      </c>
      <c r="AM185" s="205">
        <f>IF('Indicator Date hidden'!AN186="x","x",$AM$2-'Indicator Date hidden'!AN186)</f>
        <v>0</v>
      </c>
      <c r="AN185" s="205">
        <f>IF('Indicator Date hidden'!AO186="x","x",$AN$2-'Indicator Date hidden'!AO186)</f>
        <v>0</v>
      </c>
      <c r="AO185" s="205">
        <f>IF('Indicator Date hidden'!AP186="x","x",$AO$2-'Indicator Date hidden'!AP186)</f>
        <v>0</v>
      </c>
      <c r="AP185" s="205">
        <f>IF('Indicator Date hidden'!AQ186="x","x",$AP$2-'Indicator Date hidden'!AQ186)</f>
        <v>0</v>
      </c>
      <c r="AQ185" s="205">
        <f>IF('Indicator Date hidden'!AR186="x","x",$AQ$2-'Indicator Date hidden'!AR186)</f>
        <v>4</v>
      </c>
      <c r="AR185" s="205">
        <f>IF('Indicator Date hidden'!AS186="x","x",$AR$2-'Indicator Date hidden'!AS186)</f>
        <v>0</v>
      </c>
      <c r="AS185" s="205">
        <f>IF('Indicator Date hidden'!AT186="x","x",$AS$2-'Indicator Date hidden'!AT186)</f>
        <v>0</v>
      </c>
      <c r="AT185" s="205">
        <f>IF('Indicator Date hidden'!AU186="x","x",$AT$2-'Indicator Date hidden'!AU186)</f>
        <v>0</v>
      </c>
      <c r="AU185" s="205" t="str">
        <f>IF('Indicator Date hidden'!AV186="x","x",$AU$2-'Indicator Date hidden'!AV186)</f>
        <v>x</v>
      </c>
      <c r="AV185" s="205">
        <f>IF('Indicator Date hidden'!AW186="x","x",$AV$2-'Indicator Date hidden'!AW186)</f>
        <v>0</v>
      </c>
      <c r="AW185" s="205">
        <f>IF('Indicator Date hidden'!AX186="x","x",$AW$2-'Indicator Date hidden'!AX186)</f>
        <v>0</v>
      </c>
      <c r="AX185" s="205">
        <f>IF('Indicator Date hidden'!AY186="x","x",$AX$2-'Indicator Date hidden'!AY186)</f>
        <v>1</v>
      </c>
      <c r="AY185" s="205">
        <f>IF('Indicator Date hidden'!AZ186="x","x",$AY$2-'Indicator Date hidden'!AZ186)</f>
        <v>0</v>
      </c>
      <c r="AZ185" s="205">
        <f>IF('Indicator Date hidden'!BA186="x","x",$AZ$2-'Indicator Date hidden'!BA186)</f>
        <v>0</v>
      </c>
      <c r="BA185">
        <f t="shared" si="25"/>
        <v>11</v>
      </c>
      <c r="BB185" s="21">
        <f t="shared" si="26"/>
        <v>0.24444444444444444</v>
      </c>
      <c r="BC185">
        <f t="shared" si="27"/>
        <v>5</v>
      </c>
      <c r="BD185" s="21">
        <f t="shared" si="28"/>
        <v>0.79318081322554435</v>
      </c>
      <c r="BE185" s="274">
        <f t="shared" si="29"/>
        <v>0</v>
      </c>
    </row>
    <row r="186" spans="1:57" x14ac:dyDescent="0.25">
      <c r="A186" t="s">
        <v>7237</v>
      </c>
      <c r="B186" s="205">
        <f>IF('Indicator Date hidden'!C187="x","x",$B$2-'Indicator Date hidden'!C187)</f>
        <v>0</v>
      </c>
      <c r="C186" s="205">
        <f>IF('Indicator Date hidden'!D187="x","x",$C$2-'Indicator Date hidden'!D187)</f>
        <v>0</v>
      </c>
      <c r="D186" s="205">
        <f>IF('Indicator Date hidden'!E187="x","x",$D$2-'Indicator Date hidden'!E187)</f>
        <v>0</v>
      </c>
      <c r="E186" s="205">
        <f>IF('Indicator Date hidden'!F187="x","x",$E$2-'Indicator Date hidden'!F187)</f>
        <v>0</v>
      </c>
      <c r="F186" s="205">
        <f>IF('Indicator Date hidden'!G187="x","x",$F$2-'Indicator Date hidden'!G187)</f>
        <v>0</v>
      </c>
      <c r="G186" s="205">
        <f>IF('Indicator Date hidden'!H187="x","x",$G$2-'Indicator Date hidden'!H187)</f>
        <v>0</v>
      </c>
      <c r="H186" s="205">
        <f>IF('Indicator Date hidden'!I187="x","x",$H$2-'Indicator Date hidden'!I187)</f>
        <v>0</v>
      </c>
      <c r="I186" s="205">
        <f>IF('Indicator Date hidden'!J187="x","x",$I$2-'Indicator Date hidden'!J187)</f>
        <v>0</v>
      </c>
      <c r="J186" s="205">
        <f>IF('Indicator Date hidden'!K187="x","x",$J$2-'Indicator Date hidden'!K187)</f>
        <v>0</v>
      </c>
      <c r="K186" s="205">
        <f>IF('Indicator Date hidden'!L187="x","x",$K$2-'Indicator Date hidden'!L187)</f>
        <v>0</v>
      </c>
      <c r="L186" s="205">
        <f>IF('Indicator Date hidden'!M187="x","x",$L$2-'Indicator Date hidden'!M187)</f>
        <v>0</v>
      </c>
      <c r="M186" s="205">
        <f>IF('Indicator Date hidden'!N187="x","x",$M$2-'Indicator Date hidden'!N187)</f>
        <v>0</v>
      </c>
      <c r="N186" s="205">
        <f>IF('Indicator Date hidden'!O187="x","x",$N$2-'Indicator Date hidden'!O187)</f>
        <v>0</v>
      </c>
      <c r="O186" s="205">
        <f>IF('Indicator Date hidden'!P187="x","x",$O$2-'Indicator Date hidden'!P187)</f>
        <v>0</v>
      </c>
      <c r="P186" s="205">
        <f>IF('Indicator Date hidden'!Q187="x","x",$P$2-'Indicator Date hidden'!Q187)</f>
        <v>0</v>
      </c>
      <c r="Q186" s="205" t="str">
        <f>IF('Indicator Date hidden'!R187="x","x",$Q$2-'Indicator Date hidden'!R187)</f>
        <v>x</v>
      </c>
      <c r="R186" s="205">
        <f>IF('Indicator Date hidden'!S187="x","x",$R$2-'Indicator Date hidden'!S187)</f>
        <v>0</v>
      </c>
      <c r="S186" s="205">
        <f>IF('Indicator Date hidden'!T187="x","x",$S$2-'Indicator Date hidden'!T187)</f>
        <v>0</v>
      </c>
      <c r="T186" s="205">
        <f>IF('Indicator Date hidden'!U187="x","x",$T$2-'Indicator Date hidden'!U187)</f>
        <v>0</v>
      </c>
      <c r="U186" s="205">
        <f>IF('Indicator Date hidden'!V187="x","x",$U$2-'Indicator Date hidden'!V187)</f>
        <v>0</v>
      </c>
      <c r="V186" s="205">
        <f>IF('Indicator Date hidden'!W187="x","x",$V$2-'Indicator Date hidden'!W187)</f>
        <v>0</v>
      </c>
      <c r="W186" s="205">
        <f>IF('Indicator Date hidden'!X187="x","x",$W$2-'Indicator Date hidden'!X187)</f>
        <v>3</v>
      </c>
      <c r="X186" s="205">
        <f>IF('Indicator Date hidden'!Y187="x","x",$X$2-'Indicator Date hidden'!Y187)</f>
        <v>4</v>
      </c>
      <c r="Y186" s="205">
        <f>IF('Indicator Date hidden'!Z187="x","x",$Y$2-'Indicator Date hidden'!Z187)</f>
        <v>0</v>
      </c>
      <c r="Z186" s="205">
        <f>IF('Indicator Date hidden'!AA187="x","x",$Z$2-'Indicator Date hidden'!AA187)</f>
        <v>0</v>
      </c>
      <c r="AA186" s="205">
        <f>IF('Indicator Date hidden'!AB187="x","x",$AA$2-'Indicator Date hidden'!AB187)</f>
        <v>0</v>
      </c>
      <c r="AB186" s="205">
        <f>IF('Indicator Date hidden'!AC187="x","x",$AB$2-'Indicator Date hidden'!AC187)</f>
        <v>0</v>
      </c>
      <c r="AC186" s="205">
        <f>IF('Indicator Date hidden'!AD187="x","x",$AC$2-'Indicator Date hidden'!AD187)</f>
        <v>0</v>
      </c>
      <c r="AD186" s="205" t="str">
        <f>IF('Indicator Date hidden'!AE187="x","x",$AD$2-'Indicator Date hidden'!AE187)</f>
        <v>x</v>
      </c>
      <c r="AE186" s="205">
        <f>IF('Indicator Date hidden'!AF187="x","x",$AE$2-'Indicator Date hidden'!AF187)</f>
        <v>0</v>
      </c>
      <c r="AF186" s="205">
        <f>IF('Indicator Date hidden'!AG187="x","x",$AF$2-'Indicator Date hidden'!AG187)</f>
        <v>0</v>
      </c>
      <c r="AG186" s="205">
        <f>IF('Indicator Date hidden'!AH187="x","x",$AG$2-'Indicator Date hidden'!AH187)</f>
        <v>0</v>
      </c>
      <c r="AH186" s="205">
        <f>IF('Indicator Date hidden'!AI187="x","x",$AH$2-'Indicator Date hidden'!AI187)</f>
        <v>0</v>
      </c>
      <c r="AI186" s="205">
        <f>IF('Indicator Date hidden'!AJ187="x","x",$AI$2-'Indicator Date hidden'!AJ187)</f>
        <v>0</v>
      </c>
      <c r="AJ186" s="205" t="str">
        <f>IF('Indicator Date hidden'!AK187="x","x",$AJ$2-'Indicator Date hidden'!AK187)</f>
        <v>x</v>
      </c>
      <c r="AK186" s="205">
        <f>IF('Indicator Date hidden'!AL187="x","x",$AK$2-'Indicator Date hidden'!AL187)</f>
        <v>1</v>
      </c>
      <c r="AL186" s="205">
        <f>IF('Indicator Date hidden'!AM187="x","x",$AL$2-'Indicator Date hidden'!AM187)</f>
        <v>0</v>
      </c>
      <c r="AM186" s="205">
        <f>IF('Indicator Date hidden'!AN187="x","x",$AM$2-'Indicator Date hidden'!AN187)</f>
        <v>0</v>
      </c>
      <c r="AN186" s="205">
        <f>IF('Indicator Date hidden'!AO187="x","x",$AN$2-'Indicator Date hidden'!AO187)</f>
        <v>0</v>
      </c>
      <c r="AO186" s="205">
        <f>IF('Indicator Date hidden'!AP187="x","x",$AO$2-'Indicator Date hidden'!AP187)</f>
        <v>0</v>
      </c>
      <c r="AP186" s="205">
        <f>IF('Indicator Date hidden'!AQ187="x","x",$AP$2-'Indicator Date hidden'!AQ187)</f>
        <v>0</v>
      </c>
      <c r="AQ186" s="205">
        <f>IF('Indicator Date hidden'!AR187="x","x",$AQ$2-'Indicator Date hidden'!AR187)</f>
        <v>4</v>
      </c>
      <c r="AR186" s="205">
        <f>IF('Indicator Date hidden'!AS187="x","x",$AR$2-'Indicator Date hidden'!AS187)</f>
        <v>0</v>
      </c>
      <c r="AS186" s="205">
        <f>IF('Indicator Date hidden'!AT187="x","x",$AS$2-'Indicator Date hidden'!AT187)</f>
        <v>0</v>
      </c>
      <c r="AT186" s="205">
        <f>IF('Indicator Date hidden'!AU187="x","x",$AT$2-'Indicator Date hidden'!AU187)</f>
        <v>0</v>
      </c>
      <c r="AU186" s="205">
        <f>IF('Indicator Date hidden'!AV187="x","x",$AU$2-'Indicator Date hidden'!AV187)</f>
        <v>1</v>
      </c>
      <c r="AV186" s="205">
        <f>IF('Indicator Date hidden'!AW187="x","x",$AV$2-'Indicator Date hidden'!AW187)</f>
        <v>0</v>
      </c>
      <c r="AW186" s="205">
        <f>IF('Indicator Date hidden'!AX187="x","x",$AW$2-'Indicator Date hidden'!AX187)</f>
        <v>0</v>
      </c>
      <c r="AX186" s="205">
        <f>IF('Indicator Date hidden'!AY187="x","x",$AX$2-'Indicator Date hidden'!AY187)</f>
        <v>0</v>
      </c>
      <c r="AY186" s="205">
        <f>IF('Indicator Date hidden'!AZ187="x","x",$AY$2-'Indicator Date hidden'!AZ187)</f>
        <v>0</v>
      </c>
      <c r="AZ186" s="205">
        <f>IF('Indicator Date hidden'!BA187="x","x",$AZ$2-'Indicator Date hidden'!BA187)</f>
        <v>0</v>
      </c>
      <c r="BA186">
        <f t="shared" si="25"/>
        <v>13</v>
      </c>
      <c r="BB186" s="21">
        <f t="shared" si="26"/>
        <v>0.27083333333333331</v>
      </c>
      <c r="BC186">
        <f t="shared" si="27"/>
        <v>5</v>
      </c>
      <c r="BD186" s="21">
        <f t="shared" si="28"/>
        <v>0.90690828581995475</v>
      </c>
      <c r="BE186" s="274">
        <f t="shared" si="29"/>
        <v>0</v>
      </c>
    </row>
    <row r="187" spans="1:57" x14ac:dyDescent="0.25">
      <c r="A187" t="s">
        <v>7241</v>
      </c>
      <c r="B187" s="205">
        <f>IF('Indicator Date hidden'!C188="x","x",$B$2-'Indicator Date hidden'!C188)</f>
        <v>0</v>
      </c>
      <c r="C187" s="205">
        <f>IF('Indicator Date hidden'!D188="x","x",$C$2-'Indicator Date hidden'!D188)</f>
        <v>0</v>
      </c>
      <c r="D187" s="205">
        <f>IF('Indicator Date hidden'!E188="x","x",$D$2-'Indicator Date hidden'!E188)</f>
        <v>0</v>
      </c>
      <c r="E187" s="205">
        <f>IF('Indicator Date hidden'!F188="x","x",$E$2-'Indicator Date hidden'!F188)</f>
        <v>0</v>
      </c>
      <c r="F187" s="205">
        <f>IF('Indicator Date hidden'!G188="x","x",$F$2-'Indicator Date hidden'!G188)</f>
        <v>0</v>
      </c>
      <c r="G187" s="205">
        <f>IF('Indicator Date hidden'!H188="x","x",$G$2-'Indicator Date hidden'!H188)</f>
        <v>0</v>
      </c>
      <c r="H187" s="205">
        <f>IF('Indicator Date hidden'!I188="x","x",$H$2-'Indicator Date hidden'!I188)</f>
        <v>0</v>
      </c>
      <c r="I187" s="205">
        <f>IF('Indicator Date hidden'!J188="x","x",$I$2-'Indicator Date hidden'!J188)</f>
        <v>0</v>
      </c>
      <c r="J187" s="205">
        <f>IF('Indicator Date hidden'!K188="x","x",$J$2-'Indicator Date hidden'!K188)</f>
        <v>0</v>
      </c>
      <c r="K187" s="205">
        <f>IF('Indicator Date hidden'!L188="x","x",$K$2-'Indicator Date hidden'!L188)</f>
        <v>0</v>
      </c>
      <c r="L187" s="205">
        <f>IF('Indicator Date hidden'!M188="x","x",$L$2-'Indicator Date hidden'!M188)</f>
        <v>0</v>
      </c>
      <c r="M187" s="205">
        <f>IF('Indicator Date hidden'!N188="x","x",$M$2-'Indicator Date hidden'!N188)</f>
        <v>0</v>
      </c>
      <c r="N187" s="205">
        <f>IF('Indicator Date hidden'!O188="x","x",$N$2-'Indicator Date hidden'!O188)</f>
        <v>0</v>
      </c>
      <c r="O187" s="205">
        <f>IF('Indicator Date hidden'!P188="x","x",$O$2-'Indicator Date hidden'!P188)</f>
        <v>0</v>
      </c>
      <c r="P187" s="205">
        <f>IF('Indicator Date hidden'!Q188="x","x",$P$2-'Indicator Date hidden'!Q188)</f>
        <v>0</v>
      </c>
      <c r="Q187" s="205">
        <f>IF('Indicator Date hidden'!R188="x","x",$Q$2-'Indicator Date hidden'!R188)</f>
        <v>8</v>
      </c>
      <c r="R187" s="205">
        <f>IF('Indicator Date hidden'!S188="x","x",$R$2-'Indicator Date hidden'!S188)</f>
        <v>0</v>
      </c>
      <c r="S187" s="205">
        <f>IF('Indicator Date hidden'!T188="x","x",$S$2-'Indicator Date hidden'!T188)</f>
        <v>0</v>
      </c>
      <c r="T187" s="205">
        <f>IF('Indicator Date hidden'!U188="x","x",$T$2-'Indicator Date hidden'!U188)</f>
        <v>0</v>
      </c>
      <c r="U187" s="205">
        <f>IF('Indicator Date hidden'!V188="x","x",$U$2-'Indicator Date hidden'!V188)</f>
        <v>0</v>
      </c>
      <c r="V187" s="205">
        <f>IF('Indicator Date hidden'!W188="x","x",$V$2-'Indicator Date hidden'!W188)</f>
        <v>0</v>
      </c>
      <c r="W187" s="205">
        <f>IF('Indicator Date hidden'!X188="x","x",$W$2-'Indicator Date hidden'!X188)</f>
        <v>8</v>
      </c>
      <c r="X187" s="205">
        <f>IF('Indicator Date hidden'!Y188="x","x",$X$2-'Indicator Date hidden'!Y188)</f>
        <v>1</v>
      </c>
      <c r="Y187" s="205">
        <f>IF('Indicator Date hidden'!Z188="x","x",$Y$2-'Indicator Date hidden'!Z188)</f>
        <v>0</v>
      </c>
      <c r="Z187" s="205">
        <f>IF('Indicator Date hidden'!AA188="x","x",$Z$2-'Indicator Date hidden'!AA188)</f>
        <v>0</v>
      </c>
      <c r="AA187" s="205">
        <f>IF('Indicator Date hidden'!AB188="x","x",$AA$2-'Indicator Date hidden'!AB188)</f>
        <v>0</v>
      </c>
      <c r="AB187" s="205">
        <f>IF('Indicator Date hidden'!AC188="x","x",$AB$2-'Indicator Date hidden'!AC188)</f>
        <v>0</v>
      </c>
      <c r="AC187" s="205">
        <f>IF('Indicator Date hidden'!AD188="x","x",$AC$2-'Indicator Date hidden'!AD188)</f>
        <v>0</v>
      </c>
      <c r="AD187" s="205" t="str">
        <f>IF('Indicator Date hidden'!AE188="x","x",$AD$2-'Indicator Date hidden'!AE188)</f>
        <v>x</v>
      </c>
      <c r="AE187" s="205" t="str">
        <f>IF('Indicator Date hidden'!AF188="x","x",$AE$2-'Indicator Date hidden'!AF188)</f>
        <v>x</v>
      </c>
      <c r="AF187" s="205">
        <f>IF('Indicator Date hidden'!AG188="x","x",$AF$2-'Indicator Date hidden'!AG188)</f>
        <v>10</v>
      </c>
      <c r="AG187" s="205">
        <f>IF('Indicator Date hidden'!AH188="x","x",$AG$2-'Indicator Date hidden'!AH188)</f>
        <v>0</v>
      </c>
      <c r="AH187" s="205">
        <f>IF('Indicator Date hidden'!AI188="x","x",$AH$2-'Indicator Date hidden'!AI188)</f>
        <v>0</v>
      </c>
      <c r="AI187" s="205">
        <f>IF('Indicator Date hidden'!AJ188="x","x",$AI$2-'Indicator Date hidden'!AJ188)</f>
        <v>0</v>
      </c>
      <c r="AJ187" s="205" t="str">
        <f>IF('Indicator Date hidden'!AK188="x","x",$AJ$2-'Indicator Date hidden'!AK188)</f>
        <v>x</v>
      </c>
      <c r="AK187" s="205">
        <f>IF('Indicator Date hidden'!AL188="x","x",$AK$2-'Indicator Date hidden'!AL188)</f>
        <v>1</v>
      </c>
      <c r="AL187" s="205">
        <f>IF('Indicator Date hidden'!AM188="x","x",$AL$2-'Indicator Date hidden'!AM188)</f>
        <v>0</v>
      </c>
      <c r="AM187" s="205">
        <f>IF('Indicator Date hidden'!AN188="x","x",$AM$2-'Indicator Date hidden'!AN188)</f>
        <v>0</v>
      </c>
      <c r="AN187" s="205">
        <f>IF('Indicator Date hidden'!AO188="x","x",$AN$2-'Indicator Date hidden'!AO188)</f>
        <v>0</v>
      </c>
      <c r="AO187" s="205" t="str">
        <f>IF('Indicator Date hidden'!AP188="x","x",$AO$2-'Indicator Date hidden'!AP188)</f>
        <v>x</v>
      </c>
      <c r="AP187" s="205" t="str">
        <f>IF('Indicator Date hidden'!AQ188="x","x",$AP$2-'Indicator Date hidden'!AQ188)</f>
        <v>x</v>
      </c>
      <c r="AQ187" s="205">
        <f>IF('Indicator Date hidden'!AR188="x","x",$AQ$2-'Indicator Date hidden'!AR188)</f>
        <v>8</v>
      </c>
      <c r="AR187" s="205">
        <f>IF('Indicator Date hidden'!AS188="x","x",$AR$2-'Indicator Date hidden'!AS188)</f>
        <v>0</v>
      </c>
      <c r="AS187" s="205">
        <f>IF('Indicator Date hidden'!AT188="x","x",$AS$2-'Indicator Date hidden'!AT188)</f>
        <v>0</v>
      </c>
      <c r="AT187" s="205">
        <f>IF('Indicator Date hidden'!AU188="x","x",$AT$2-'Indicator Date hidden'!AU188)</f>
        <v>0</v>
      </c>
      <c r="AU187" s="205">
        <f>IF('Indicator Date hidden'!AV188="x","x",$AU$2-'Indicator Date hidden'!AV188)</f>
        <v>1</v>
      </c>
      <c r="AV187" s="205">
        <f>IF('Indicator Date hidden'!AW188="x","x",$AV$2-'Indicator Date hidden'!AW188)</f>
        <v>0</v>
      </c>
      <c r="AW187" s="205">
        <f>IF('Indicator Date hidden'!AX188="x","x",$AW$2-'Indicator Date hidden'!AX188)</f>
        <v>0</v>
      </c>
      <c r="AX187" s="205">
        <f>IF('Indicator Date hidden'!AY188="x","x",$AX$2-'Indicator Date hidden'!AY188)</f>
        <v>0</v>
      </c>
      <c r="AY187" s="205">
        <f>IF('Indicator Date hidden'!AZ188="x","x",$AY$2-'Indicator Date hidden'!AZ188)</f>
        <v>0</v>
      </c>
      <c r="AZ187" s="205">
        <f>IF('Indicator Date hidden'!BA188="x","x",$AZ$2-'Indicator Date hidden'!BA188)</f>
        <v>3</v>
      </c>
      <c r="BA187">
        <f t="shared" si="25"/>
        <v>40</v>
      </c>
      <c r="BB187" s="21">
        <f t="shared" si="26"/>
        <v>0.86956521739130432</v>
      </c>
      <c r="BC187">
        <f t="shared" si="27"/>
        <v>8</v>
      </c>
      <c r="BD187" s="21">
        <f t="shared" si="28"/>
        <v>2.4192048249119229</v>
      </c>
      <c r="BE187" s="274">
        <f t="shared" si="29"/>
        <v>0</v>
      </c>
    </row>
    <row r="188" spans="1:57" x14ac:dyDescent="0.25">
      <c r="A188" t="s">
        <v>7248</v>
      </c>
      <c r="B188" s="205">
        <f>IF('Indicator Date hidden'!C189="x","x",$B$2-'Indicator Date hidden'!C189)</f>
        <v>0</v>
      </c>
      <c r="C188" s="205">
        <f>IF('Indicator Date hidden'!D189="x","x",$C$2-'Indicator Date hidden'!D189)</f>
        <v>0</v>
      </c>
      <c r="D188" s="205">
        <f>IF('Indicator Date hidden'!E189="x","x",$D$2-'Indicator Date hidden'!E189)</f>
        <v>0</v>
      </c>
      <c r="E188" s="205">
        <f>IF('Indicator Date hidden'!F189="x","x",$E$2-'Indicator Date hidden'!F189)</f>
        <v>0</v>
      </c>
      <c r="F188" s="205">
        <f>IF('Indicator Date hidden'!G189="x","x",$F$2-'Indicator Date hidden'!G189)</f>
        <v>0</v>
      </c>
      <c r="G188" s="205">
        <f>IF('Indicator Date hidden'!H189="x","x",$G$2-'Indicator Date hidden'!H189)</f>
        <v>0</v>
      </c>
      <c r="H188" s="205">
        <f>IF('Indicator Date hidden'!I189="x","x",$H$2-'Indicator Date hidden'!I189)</f>
        <v>0</v>
      </c>
      <c r="I188" s="205">
        <f>IF('Indicator Date hidden'!J189="x","x",$I$2-'Indicator Date hidden'!J189)</f>
        <v>0</v>
      </c>
      <c r="J188" s="205">
        <f>IF('Indicator Date hidden'!K189="x","x",$J$2-'Indicator Date hidden'!K189)</f>
        <v>0</v>
      </c>
      <c r="K188" s="205">
        <f>IF('Indicator Date hidden'!L189="x","x",$K$2-'Indicator Date hidden'!L189)</f>
        <v>0</v>
      </c>
      <c r="L188" s="205">
        <f>IF('Indicator Date hidden'!M189="x","x",$L$2-'Indicator Date hidden'!M189)</f>
        <v>0</v>
      </c>
      <c r="M188" s="205">
        <f>IF('Indicator Date hidden'!N189="x","x",$M$2-'Indicator Date hidden'!N189)</f>
        <v>0</v>
      </c>
      <c r="N188" s="205">
        <f>IF('Indicator Date hidden'!O189="x","x",$N$2-'Indicator Date hidden'!O189)</f>
        <v>0</v>
      </c>
      <c r="O188" s="205">
        <f>IF('Indicator Date hidden'!P189="x","x",$O$2-'Indicator Date hidden'!P189)</f>
        <v>0</v>
      </c>
      <c r="P188" s="205">
        <f>IF('Indicator Date hidden'!Q189="x","x",$P$2-'Indicator Date hidden'!Q189)</f>
        <v>0</v>
      </c>
      <c r="Q188" s="205">
        <f>IF('Indicator Date hidden'!R189="x","x",$Q$2-'Indicator Date hidden'!R189)</f>
        <v>7</v>
      </c>
      <c r="R188" s="205">
        <f>IF('Indicator Date hidden'!S189="x","x",$R$2-'Indicator Date hidden'!S189)</f>
        <v>0</v>
      </c>
      <c r="S188" s="205">
        <f>IF('Indicator Date hidden'!T189="x","x",$S$2-'Indicator Date hidden'!T189)</f>
        <v>0</v>
      </c>
      <c r="T188" s="205">
        <f>IF('Indicator Date hidden'!U189="x","x",$T$2-'Indicator Date hidden'!U189)</f>
        <v>0</v>
      </c>
      <c r="U188" s="205">
        <f>IF('Indicator Date hidden'!V189="x","x",$U$2-'Indicator Date hidden'!V189)</f>
        <v>0</v>
      </c>
      <c r="V188" s="205">
        <f>IF('Indicator Date hidden'!W189="x","x",$V$2-'Indicator Date hidden'!W189)</f>
        <v>0</v>
      </c>
      <c r="W188" s="205">
        <f>IF('Indicator Date hidden'!X189="x","x",$W$2-'Indicator Date hidden'!X189)</f>
        <v>1</v>
      </c>
      <c r="X188" s="205">
        <f>IF('Indicator Date hidden'!Y189="x","x",$X$2-'Indicator Date hidden'!Y189)</f>
        <v>4</v>
      </c>
      <c r="Y188" s="205">
        <f>IF('Indicator Date hidden'!Z189="x","x",$Y$2-'Indicator Date hidden'!Z189)</f>
        <v>0</v>
      </c>
      <c r="Z188" s="205">
        <f>IF('Indicator Date hidden'!AA189="x","x",$Z$2-'Indicator Date hidden'!AA189)</f>
        <v>0</v>
      </c>
      <c r="AA188" s="205" t="str">
        <f>IF('Indicator Date hidden'!AB189="x","x",$AA$2-'Indicator Date hidden'!AB189)</f>
        <v>x</v>
      </c>
      <c r="AB188" s="205">
        <f>IF('Indicator Date hidden'!AC189="x","x",$AB$2-'Indicator Date hidden'!AC189)</f>
        <v>0</v>
      </c>
      <c r="AC188" s="205">
        <f>IF('Indicator Date hidden'!AD189="x","x",$AC$2-'Indicator Date hidden'!AD189)</f>
        <v>0</v>
      </c>
      <c r="AD188" s="205">
        <f>IF('Indicator Date hidden'!AE189="x","x",$AD$2-'Indicator Date hidden'!AE189)</f>
        <v>0</v>
      </c>
      <c r="AE188" s="205" t="str">
        <f>IF('Indicator Date hidden'!AF189="x","x",$AE$2-'Indicator Date hidden'!AF189)</f>
        <v>x</v>
      </c>
      <c r="AF188" s="205">
        <f>IF('Indicator Date hidden'!AG189="x","x",$AF$2-'Indicator Date hidden'!AG189)</f>
        <v>3</v>
      </c>
      <c r="AG188" s="205">
        <f>IF('Indicator Date hidden'!AH189="x","x",$AG$2-'Indicator Date hidden'!AH189)</f>
        <v>0</v>
      </c>
      <c r="AH188" s="205">
        <f>IF('Indicator Date hidden'!AI189="x","x",$AH$2-'Indicator Date hidden'!AI189)</f>
        <v>0</v>
      </c>
      <c r="AI188" s="205">
        <f>IF('Indicator Date hidden'!AJ189="x","x",$AI$2-'Indicator Date hidden'!AJ189)</f>
        <v>0</v>
      </c>
      <c r="AJ188" s="205" t="str">
        <f>IF('Indicator Date hidden'!AK189="x","x",$AJ$2-'Indicator Date hidden'!AK189)</f>
        <v>x</v>
      </c>
      <c r="AK188" s="205">
        <f>IF('Indicator Date hidden'!AL189="x","x",$AK$2-'Indicator Date hidden'!AL189)</f>
        <v>1</v>
      </c>
      <c r="AL188" s="205">
        <f>IF('Indicator Date hidden'!AM189="x","x",$AL$2-'Indicator Date hidden'!AM189)</f>
        <v>0</v>
      </c>
      <c r="AM188" s="205">
        <f>IF('Indicator Date hidden'!AN189="x","x",$AM$2-'Indicator Date hidden'!AN189)</f>
        <v>0</v>
      </c>
      <c r="AN188" s="205">
        <f>IF('Indicator Date hidden'!AO189="x","x",$AN$2-'Indicator Date hidden'!AO189)</f>
        <v>0</v>
      </c>
      <c r="AO188" s="205" t="str">
        <f>IF('Indicator Date hidden'!AP189="x","x",$AO$2-'Indicator Date hidden'!AP189)</f>
        <v>x</v>
      </c>
      <c r="AP188" s="205" t="str">
        <f>IF('Indicator Date hidden'!AQ189="x","x",$AP$2-'Indicator Date hidden'!AQ189)</f>
        <v>x</v>
      </c>
      <c r="AQ188" s="205">
        <f>IF('Indicator Date hidden'!AR189="x","x",$AQ$2-'Indicator Date hidden'!AR189)</f>
        <v>4</v>
      </c>
      <c r="AR188" s="205">
        <f>IF('Indicator Date hidden'!AS189="x","x",$AR$2-'Indicator Date hidden'!AS189)</f>
        <v>0</v>
      </c>
      <c r="AS188" s="205" t="str">
        <f>IF('Indicator Date hidden'!AT189="x","x",$AS$2-'Indicator Date hidden'!AT189)</f>
        <v>x</v>
      </c>
      <c r="AT188" s="205">
        <f>IF('Indicator Date hidden'!AU189="x","x",$AT$2-'Indicator Date hidden'!AU189)</f>
        <v>0</v>
      </c>
      <c r="AU188" s="205">
        <f>IF('Indicator Date hidden'!AV189="x","x",$AU$2-'Indicator Date hidden'!AV189)</f>
        <v>1</v>
      </c>
      <c r="AV188" s="205">
        <f>IF('Indicator Date hidden'!AW189="x","x",$AV$2-'Indicator Date hidden'!AW189)</f>
        <v>0</v>
      </c>
      <c r="AW188" s="205">
        <f>IF('Indicator Date hidden'!AX189="x","x",$AW$2-'Indicator Date hidden'!AX189)</f>
        <v>0</v>
      </c>
      <c r="AX188" s="205">
        <f>IF('Indicator Date hidden'!AY189="x","x",$AX$2-'Indicator Date hidden'!AY189)</f>
        <v>0</v>
      </c>
      <c r="AY188" s="205">
        <f>IF('Indicator Date hidden'!AZ189="x","x",$AY$2-'Indicator Date hidden'!AZ189)</f>
        <v>0</v>
      </c>
      <c r="AZ188" s="205">
        <f>IF('Indicator Date hidden'!BA189="x","x",$AZ$2-'Indicator Date hidden'!BA189)</f>
        <v>0</v>
      </c>
      <c r="BA188">
        <f t="shared" si="25"/>
        <v>21</v>
      </c>
      <c r="BB188" s="21">
        <f t="shared" si="26"/>
        <v>0.46666666666666667</v>
      </c>
      <c r="BC188">
        <f t="shared" si="27"/>
        <v>7</v>
      </c>
      <c r="BD188" s="21">
        <f t="shared" si="28"/>
        <v>1.3597385369580759</v>
      </c>
      <c r="BE188" s="274">
        <f t="shared" si="29"/>
        <v>0</v>
      </c>
    </row>
    <row r="189" spans="1:57" x14ac:dyDescent="0.25">
      <c r="A189" t="s">
        <v>7244</v>
      </c>
      <c r="B189" s="205">
        <f>IF('Indicator Date hidden'!C190="x","x",$B$2-'Indicator Date hidden'!C190)</f>
        <v>0</v>
      </c>
      <c r="C189" s="205">
        <f>IF('Indicator Date hidden'!D190="x","x",$C$2-'Indicator Date hidden'!D190)</f>
        <v>0</v>
      </c>
      <c r="D189" s="205">
        <f>IF('Indicator Date hidden'!E190="x","x",$D$2-'Indicator Date hidden'!E190)</f>
        <v>0</v>
      </c>
      <c r="E189" s="205">
        <f>IF('Indicator Date hidden'!F190="x","x",$E$2-'Indicator Date hidden'!F190)</f>
        <v>0</v>
      </c>
      <c r="F189" s="205">
        <f>IF('Indicator Date hidden'!G190="x","x",$F$2-'Indicator Date hidden'!G190)</f>
        <v>0</v>
      </c>
      <c r="G189" s="205">
        <f>IF('Indicator Date hidden'!H190="x","x",$G$2-'Indicator Date hidden'!H190)</f>
        <v>0</v>
      </c>
      <c r="H189" s="205">
        <f>IF('Indicator Date hidden'!I190="x","x",$H$2-'Indicator Date hidden'!I190)</f>
        <v>0</v>
      </c>
      <c r="I189" s="205">
        <f>IF('Indicator Date hidden'!J190="x","x",$I$2-'Indicator Date hidden'!J190)</f>
        <v>0</v>
      </c>
      <c r="J189" s="205">
        <f>IF('Indicator Date hidden'!K190="x","x",$J$2-'Indicator Date hidden'!K190)</f>
        <v>0</v>
      </c>
      <c r="K189" s="205">
        <f>IF('Indicator Date hidden'!L190="x","x",$K$2-'Indicator Date hidden'!L190)</f>
        <v>0</v>
      </c>
      <c r="L189" s="205">
        <f>IF('Indicator Date hidden'!M190="x","x",$L$2-'Indicator Date hidden'!M190)</f>
        <v>0</v>
      </c>
      <c r="M189" s="205">
        <f>IF('Indicator Date hidden'!N190="x","x",$M$2-'Indicator Date hidden'!N190)</f>
        <v>0</v>
      </c>
      <c r="N189" s="205">
        <f>IF('Indicator Date hidden'!O190="x","x",$N$2-'Indicator Date hidden'!O190)</f>
        <v>0</v>
      </c>
      <c r="O189" s="205">
        <f>IF('Indicator Date hidden'!P190="x","x",$O$2-'Indicator Date hidden'!P190)</f>
        <v>0</v>
      </c>
      <c r="P189" s="205">
        <f>IF('Indicator Date hidden'!Q190="x","x",$P$2-'Indicator Date hidden'!Q190)</f>
        <v>0</v>
      </c>
      <c r="Q189" s="205" t="str">
        <f>IF('Indicator Date hidden'!R190="x","x",$Q$2-'Indicator Date hidden'!R190)</f>
        <v>x</v>
      </c>
      <c r="R189" s="205">
        <f>IF('Indicator Date hidden'!S190="x","x",$R$2-'Indicator Date hidden'!S190)</f>
        <v>0</v>
      </c>
      <c r="S189" s="205">
        <f>IF('Indicator Date hidden'!T190="x","x",$S$2-'Indicator Date hidden'!T190)</f>
        <v>0</v>
      </c>
      <c r="T189" s="205">
        <f>IF('Indicator Date hidden'!U190="x","x",$T$2-'Indicator Date hidden'!U190)</f>
        <v>0</v>
      </c>
      <c r="U189" s="205" t="str">
        <f>IF('Indicator Date hidden'!V190="x","x",$U$2-'Indicator Date hidden'!V190)</f>
        <v>x</v>
      </c>
      <c r="V189" s="205">
        <f>IF('Indicator Date hidden'!W190="x","x",$V$2-'Indicator Date hidden'!W190)</f>
        <v>0</v>
      </c>
      <c r="W189" s="205">
        <f>IF('Indicator Date hidden'!X190="x","x",$W$2-'Indicator Date hidden'!X190)</f>
        <v>5</v>
      </c>
      <c r="X189" s="205" t="str">
        <f>IF('Indicator Date hidden'!Y190="x","x",$X$2-'Indicator Date hidden'!Y190)</f>
        <v>x</v>
      </c>
      <c r="Y189" s="205">
        <f>IF('Indicator Date hidden'!Z190="x","x",$Y$2-'Indicator Date hidden'!Z190)</f>
        <v>0</v>
      </c>
      <c r="Z189" s="205">
        <f>IF('Indicator Date hidden'!AA190="x","x",$Z$2-'Indicator Date hidden'!AA190)</f>
        <v>0</v>
      </c>
      <c r="AA189" s="205">
        <f>IF('Indicator Date hidden'!AB190="x","x",$AA$2-'Indicator Date hidden'!AB190)</f>
        <v>0</v>
      </c>
      <c r="AB189" s="205">
        <f>IF('Indicator Date hidden'!AC190="x","x",$AB$2-'Indicator Date hidden'!AC190)</f>
        <v>0</v>
      </c>
      <c r="AC189" s="205">
        <f>IF('Indicator Date hidden'!AD190="x","x",$AC$2-'Indicator Date hidden'!AD190)</f>
        <v>0</v>
      </c>
      <c r="AD189" s="205">
        <f>IF('Indicator Date hidden'!AE190="x","x",$AD$2-'Indicator Date hidden'!AE190)</f>
        <v>0</v>
      </c>
      <c r="AE189" s="205">
        <f>IF('Indicator Date hidden'!AF190="x","x",$AE$2-'Indicator Date hidden'!AF190)</f>
        <v>0</v>
      </c>
      <c r="AF189" s="205">
        <f>IF('Indicator Date hidden'!AG190="x","x",$AF$2-'Indicator Date hidden'!AG190)</f>
        <v>7</v>
      </c>
      <c r="AG189" s="205">
        <f>IF('Indicator Date hidden'!AH190="x","x",$AG$2-'Indicator Date hidden'!AH190)</f>
        <v>0</v>
      </c>
      <c r="AH189" s="205">
        <f>IF('Indicator Date hidden'!AI190="x","x",$AH$2-'Indicator Date hidden'!AI190)</f>
        <v>0</v>
      </c>
      <c r="AI189" s="205">
        <f>IF('Indicator Date hidden'!AJ190="x","x",$AI$2-'Indicator Date hidden'!AJ190)</f>
        <v>0</v>
      </c>
      <c r="AJ189" s="205" t="str">
        <f>IF('Indicator Date hidden'!AK190="x","x",$AJ$2-'Indicator Date hidden'!AK190)</f>
        <v>x</v>
      </c>
      <c r="AK189" s="205">
        <f>IF('Indicator Date hidden'!AL190="x","x",$AK$2-'Indicator Date hidden'!AL190)</f>
        <v>1</v>
      </c>
      <c r="AL189" s="205">
        <f>IF('Indicator Date hidden'!AM190="x","x",$AL$2-'Indicator Date hidden'!AM190)</f>
        <v>0</v>
      </c>
      <c r="AM189" s="205">
        <f>IF('Indicator Date hidden'!AN190="x","x",$AM$2-'Indicator Date hidden'!AN190)</f>
        <v>0</v>
      </c>
      <c r="AN189" s="205">
        <f>IF('Indicator Date hidden'!AO190="x","x",$AN$2-'Indicator Date hidden'!AO190)</f>
        <v>0</v>
      </c>
      <c r="AO189" s="205">
        <f>IF('Indicator Date hidden'!AP190="x","x",$AO$2-'Indicator Date hidden'!AP190)</f>
        <v>0</v>
      </c>
      <c r="AP189" s="205">
        <f>IF('Indicator Date hidden'!AQ190="x","x",$AP$2-'Indicator Date hidden'!AQ190)</f>
        <v>0</v>
      </c>
      <c r="AQ189" s="205">
        <f>IF('Indicator Date hidden'!AR190="x","x",$AQ$2-'Indicator Date hidden'!AR190)</f>
        <v>0</v>
      </c>
      <c r="AR189" s="205">
        <f>IF('Indicator Date hidden'!AS190="x","x",$AR$2-'Indicator Date hidden'!AS190)</f>
        <v>0</v>
      </c>
      <c r="AS189" s="205">
        <f>IF('Indicator Date hidden'!AT190="x","x",$AS$2-'Indicator Date hidden'!AT190)</f>
        <v>0</v>
      </c>
      <c r="AT189" s="205">
        <f>IF('Indicator Date hidden'!AU190="x","x",$AT$2-'Indicator Date hidden'!AU190)</f>
        <v>0</v>
      </c>
      <c r="AU189" s="205">
        <f>IF('Indicator Date hidden'!AV190="x","x",$AU$2-'Indicator Date hidden'!AV190)</f>
        <v>3</v>
      </c>
      <c r="AV189" s="205">
        <f>IF('Indicator Date hidden'!AW190="x","x",$AV$2-'Indicator Date hidden'!AW190)</f>
        <v>0</v>
      </c>
      <c r="AW189" s="205">
        <f>IF('Indicator Date hidden'!AX190="x","x",$AW$2-'Indicator Date hidden'!AX190)</f>
        <v>0</v>
      </c>
      <c r="AX189" s="205">
        <f>IF('Indicator Date hidden'!AY190="x","x",$AX$2-'Indicator Date hidden'!AY190)</f>
        <v>0</v>
      </c>
      <c r="AY189" s="205">
        <f>IF('Indicator Date hidden'!AZ190="x","x",$AY$2-'Indicator Date hidden'!AZ190)</f>
        <v>0</v>
      </c>
      <c r="AZ189" s="205">
        <f>IF('Indicator Date hidden'!BA190="x","x",$AZ$2-'Indicator Date hidden'!BA190)</f>
        <v>0</v>
      </c>
      <c r="BA189">
        <f t="shared" si="25"/>
        <v>16</v>
      </c>
      <c r="BB189" s="21">
        <f t="shared" si="26"/>
        <v>0.34042553191489361</v>
      </c>
      <c r="BC189">
        <f t="shared" si="27"/>
        <v>4</v>
      </c>
      <c r="BD189" s="21">
        <f t="shared" si="28"/>
        <v>1.2928048962521967</v>
      </c>
      <c r="BE189" s="274">
        <f t="shared" si="29"/>
        <v>0</v>
      </c>
    </row>
    <row r="190" spans="1:57" x14ac:dyDescent="0.25">
      <c r="A190" t="s">
        <v>7246</v>
      </c>
      <c r="B190" s="205">
        <f>IF('Indicator Date hidden'!C191="x","x",$B$2-'Indicator Date hidden'!C191)</f>
        <v>0</v>
      </c>
      <c r="C190" s="205">
        <f>IF('Indicator Date hidden'!D191="x","x",$C$2-'Indicator Date hidden'!D191)</f>
        <v>0</v>
      </c>
      <c r="D190" s="205">
        <f>IF('Indicator Date hidden'!E191="x","x",$D$2-'Indicator Date hidden'!E191)</f>
        <v>0</v>
      </c>
      <c r="E190" s="205">
        <f>IF('Indicator Date hidden'!F191="x","x",$E$2-'Indicator Date hidden'!F191)</f>
        <v>0</v>
      </c>
      <c r="F190" s="205">
        <f>IF('Indicator Date hidden'!G191="x","x",$F$2-'Indicator Date hidden'!G191)</f>
        <v>0</v>
      </c>
      <c r="G190" s="205">
        <f>IF('Indicator Date hidden'!H191="x","x",$G$2-'Indicator Date hidden'!H191)</f>
        <v>0</v>
      </c>
      <c r="H190" s="205">
        <f>IF('Indicator Date hidden'!I191="x","x",$H$2-'Indicator Date hidden'!I191)</f>
        <v>0</v>
      </c>
      <c r="I190" s="205">
        <f>IF('Indicator Date hidden'!J191="x","x",$I$2-'Indicator Date hidden'!J191)</f>
        <v>0</v>
      </c>
      <c r="J190" s="205">
        <f>IF('Indicator Date hidden'!K191="x","x",$J$2-'Indicator Date hidden'!K191)</f>
        <v>0</v>
      </c>
      <c r="K190" s="205">
        <f>IF('Indicator Date hidden'!L191="x","x",$K$2-'Indicator Date hidden'!L191)</f>
        <v>0</v>
      </c>
      <c r="L190" s="205">
        <f>IF('Indicator Date hidden'!M191="x","x",$L$2-'Indicator Date hidden'!M191)</f>
        <v>0</v>
      </c>
      <c r="M190" s="205">
        <f>IF('Indicator Date hidden'!N191="x","x",$M$2-'Indicator Date hidden'!N191)</f>
        <v>0</v>
      </c>
      <c r="N190" s="205">
        <f>IF('Indicator Date hidden'!O191="x","x",$N$2-'Indicator Date hidden'!O191)</f>
        <v>0</v>
      </c>
      <c r="O190" s="205">
        <f>IF('Indicator Date hidden'!P191="x","x",$O$2-'Indicator Date hidden'!P191)</f>
        <v>0</v>
      </c>
      <c r="P190" s="205">
        <f>IF('Indicator Date hidden'!Q191="x","x",$P$2-'Indicator Date hidden'!Q191)</f>
        <v>0</v>
      </c>
      <c r="Q190" s="205">
        <f>IF('Indicator Date hidden'!R191="x","x",$Q$2-'Indicator Date hidden'!R191)</f>
        <v>3</v>
      </c>
      <c r="R190" s="205">
        <f>IF('Indicator Date hidden'!S191="x","x",$R$2-'Indicator Date hidden'!S191)</f>
        <v>0</v>
      </c>
      <c r="S190" s="205">
        <f>IF('Indicator Date hidden'!T191="x","x",$S$2-'Indicator Date hidden'!T191)</f>
        <v>0</v>
      </c>
      <c r="T190" s="205">
        <f>IF('Indicator Date hidden'!U191="x","x",$T$2-'Indicator Date hidden'!U191)</f>
        <v>0</v>
      </c>
      <c r="U190" s="205">
        <f>IF('Indicator Date hidden'!V191="x","x",$U$2-'Indicator Date hidden'!V191)</f>
        <v>0</v>
      </c>
      <c r="V190" s="205">
        <f>IF('Indicator Date hidden'!W191="x","x",$V$2-'Indicator Date hidden'!W191)</f>
        <v>0</v>
      </c>
      <c r="W190" s="205">
        <f>IF('Indicator Date hidden'!X191="x","x",$W$2-'Indicator Date hidden'!X191)</f>
        <v>1</v>
      </c>
      <c r="X190" s="205">
        <f>IF('Indicator Date hidden'!Y191="x","x",$X$2-'Indicator Date hidden'!Y191)</f>
        <v>1</v>
      </c>
      <c r="Y190" s="205">
        <f>IF('Indicator Date hidden'!Z191="x","x",$Y$2-'Indicator Date hidden'!Z191)</f>
        <v>0</v>
      </c>
      <c r="Z190" s="205">
        <f>IF('Indicator Date hidden'!AA191="x","x",$Z$2-'Indicator Date hidden'!AA191)</f>
        <v>0</v>
      </c>
      <c r="AA190" s="205">
        <f>IF('Indicator Date hidden'!AB191="x","x",$AA$2-'Indicator Date hidden'!AB191)</f>
        <v>0</v>
      </c>
      <c r="AB190" s="205">
        <f>IF('Indicator Date hidden'!AC191="x","x",$AB$2-'Indicator Date hidden'!AC191)</f>
        <v>0</v>
      </c>
      <c r="AC190" s="205">
        <f>IF('Indicator Date hidden'!AD191="x","x",$AC$2-'Indicator Date hidden'!AD191)</f>
        <v>0</v>
      </c>
      <c r="AD190" s="205">
        <f>IF('Indicator Date hidden'!AE191="x","x",$AD$2-'Indicator Date hidden'!AE191)</f>
        <v>0</v>
      </c>
      <c r="AE190" s="205">
        <f>IF('Indicator Date hidden'!AF191="x","x",$AE$2-'Indicator Date hidden'!AF191)</f>
        <v>0</v>
      </c>
      <c r="AF190" s="205">
        <f>IF('Indicator Date hidden'!AG191="x","x",$AF$2-'Indicator Date hidden'!AG191)</f>
        <v>1</v>
      </c>
      <c r="AG190" s="205">
        <f>IF('Indicator Date hidden'!AH191="x","x",$AG$2-'Indicator Date hidden'!AH191)</f>
        <v>0</v>
      </c>
      <c r="AH190" s="205">
        <f>IF('Indicator Date hidden'!AI191="x","x",$AH$2-'Indicator Date hidden'!AI191)</f>
        <v>0</v>
      </c>
      <c r="AI190" s="205">
        <f>IF('Indicator Date hidden'!AJ191="x","x",$AI$2-'Indicator Date hidden'!AJ191)</f>
        <v>0</v>
      </c>
      <c r="AJ190" s="205" t="str">
        <f>IF('Indicator Date hidden'!AK191="x","x",$AJ$2-'Indicator Date hidden'!AK191)</f>
        <v>x</v>
      </c>
      <c r="AK190" s="205">
        <f>IF('Indicator Date hidden'!AL191="x","x",$AK$2-'Indicator Date hidden'!AL191)</f>
        <v>1</v>
      </c>
      <c r="AL190" s="205">
        <f>IF('Indicator Date hidden'!AM191="x","x",$AL$2-'Indicator Date hidden'!AM191)</f>
        <v>0</v>
      </c>
      <c r="AM190" s="205">
        <f>IF('Indicator Date hidden'!AN191="x","x",$AM$2-'Indicator Date hidden'!AN191)</f>
        <v>0</v>
      </c>
      <c r="AN190" s="205">
        <f>IF('Indicator Date hidden'!AO191="x","x",$AN$2-'Indicator Date hidden'!AO191)</f>
        <v>0</v>
      </c>
      <c r="AO190" s="205" t="str">
        <f>IF('Indicator Date hidden'!AP191="x","x",$AO$2-'Indicator Date hidden'!AP191)</f>
        <v>x</v>
      </c>
      <c r="AP190" s="205" t="str">
        <f>IF('Indicator Date hidden'!AQ191="x","x",$AP$2-'Indicator Date hidden'!AQ191)</f>
        <v>x</v>
      </c>
      <c r="AQ190" s="205">
        <f>IF('Indicator Date hidden'!AR191="x","x",$AQ$2-'Indicator Date hidden'!AR191)</f>
        <v>0</v>
      </c>
      <c r="AR190" s="205">
        <f>IF('Indicator Date hidden'!AS191="x","x",$AR$2-'Indicator Date hidden'!AS191)</f>
        <v>0</v>
      </c>
      <c r="AS190" s="205">
        <f>IF('Indicator Date hidden'!AT191="x","x",$AS$2-'Indicator Date hidden'!AT191)</f>
        <v>0</v>
      </c>
      <c r="AT190" s="205">
        <f>IF('Indicator Date hidden'!AU191="x","x",$AT$2-'Indicator Date hidden'!AU191)</f>
        <v>0</v>
      </c>
      <c r="AU190" s="205">
        <f>IF('Indicator Date hidden'!AV191="x","x",$AU$2-'Indicator Date hidden'!AV191)</f>
        <v>5</v>
      </c>
      <c r="AV190" s="205">
        <f>IF('Indicator Date hidden'!AW191="x","x",$AV$2-'Indicator Date hidden'!AW191)</f>
        <v>0</v>
      </c>
      <c r="AW190" s="205">
        <f>IF('Indicator Date hidden'!AX191="x","x",$AW$2-'Indicator Date hidden'!AX191)</f>
        <v>0</v>
      </c>
      <c r="AX190" s="205">
        <f>IF('Indicator Date hidden'!AY191="x","x",$AX$2-'Indicator Date hidden'!AY191)</f>
        <v>0</v>
      </c>
      <c r="AY190" s="205">
        <f>IF('Indicator Date hidden'!AZ191="x","x",$AY$2-'Indicator Date hidden'!AZ191)</f>
        <v>0</v>
      </c>
      <c r="AZ190" s="205">
        <f>IF('Indicator Date hidden'!BA191="x","x",$AZ$2-'Indicator Date hidden'!BA191)</f>
        <v>0</v>
      </c>
      <c r="BA190">
        <f t="shared" si="25"/>
        <v>12</v>
      </c>
      <c r="BB190" s="21">
        <f t="shared" si="26"/>
        <v>0.25</v>
      </c>
      <c r="BC190">
        <f t="shared" si="27"/>
        <v>6</v>
      </c>
      <c r="BD190" s="21">
        <f t="shared" si="28"/>
        <v>0.8539125638299665</v>
      </c>
      <c r="BE190" s="274">
        <f t="shared" si="29"/>
        <v>0</v>
      </c>
    </row>
    <row r="191" spans="1:57" x14ac:dyDescent="0.25">
      <c r="A191" t="s">
        <v>7251</v>
      </c>
      <c r="B191" s="205">
        <f>IF('Indicator Date hidden'!C192="x","x",$B$2-'Indicator Date hidden'!C192)</f>
        <v>0</v>
      </c>
      <c r="C191" s="205">
        <f>IF('Indicator Date hidden'!D192="x","x",$C$2-'Indicator Date hidden'!D192)</f>
        <v>0</v>
      </c>
      <c r="D191" s="205">
        <f>IF('Indicator Date hidden'!E192="x","x",$D$2-'Indicator Date hidden'!E192)</f>
        <v>0</v>
      </c>
      <c r="E191" s="205">
        <f>IF('Indicator Date hidden'!F192="x","x",$E$2-'Indicator Date hidden'!F192)</f>
        <v>0</v>
      </c>
      <c r="F191" s="205">
        <f>IF('Indicator Date hidden'!G192="x","x",$F$2-'Indicator Date hidden'!G192)</f>
        <v>0</v>
      </c>
      <c r="G191" s="205">
        <f>IF('Indicator Date hidden'!H192="x","x",$G$2-'Indicator Date hidden'!H192)</f>
        <v>0</v>
      </c>
      <c r="H191" s="205">
        <f>IF('Indicator Date hidden'!I192="x","x",$H$2-'Indicator Date hidden'!I192)</f>
        <v>0</v>
      </c>
      <c r="I191" s="205">
        <f>IF('Indicator Date hidden'!J192="x","x",$I$2-'Indicator Date hidden'!J192)</f>
        <v>0</v>
      </c>
      <c r="J191" s="205">
        <f>IF('Indicator Date hidden'!K192="x","x",$J$2-'Indicator Date hidden'!K192)</f>
        <v>0</v>
      </c>
      <c r="K191" s="205">
        <f>IF('Indicator Date hidden'!L192="x","x",$K$2-'Indicator Date hidden'!L192)</f>
        <v>0</v>
      </c>
      <c r="L191" s="205">
        <f>IF('Indicator Date hidden'!M192="x","x",$L$2-'Indicator Date hidden'!M192)</f>
        <v>0</v>
      </c>
      <c r="M191" s="205">
        <f>IF('Indicator Date hidden'!N192="x","x",$M$2-'Indicator Date hidden'!N192)</f>
        <v>0</v>
      </c>
      <c r="N191" s="205">
        <f>IF('Indicator Date hidden'!O192="x","x",$N$2-'Indicator Date hidden'!O192)</f>
        <v>0</v>
      </c>
      <c r="O191" s="205">
        <f>IF('Indicator Date hidden'!P192="x","x",$O$2-'Indicator Date hidden'!P192)</f>
        <v>0</v>
      </c>
      <c r="P191" s="205">
        <f>IF('Indicator Date hidden'!Q192="x","x",$P$2-'Indicator Date hidden'!Q192)</f>
        <v>0</v>
      </c>
      <c r="Q191" s="205">
        <f>IF('Indicator Date hidden'!R192="x","x",$Q$2-'Indicator Date hidden'!R192)</f>
        <v>1</v>
      </c>
      <c r="R191" s="205">
        <f>IF('Indicator Date hidden'!S192="x","x",$R$2-'Indicator Date hidden'!S192)</f>
        <v>0</v>
      </c>
      <c r="S191" s="205">
        <f>IF('Indicator Date hidden'!T192="x","x",$S$2-'Indicator Date hidden'!T192)</f>
        <v>0</v>
      </c>
      <c r="T191" s="205">
        <f>IF('Indicator Date hidden'!U192="x","x",$T$2-'Indicator Date hidden'!U192)</f>
        <v>0</v>
      </c>
      <c r="U191" s="205" t="str">
        <f>IF('Indicator Date hidden'!V192="x","x",$U$2-'Indicator Date hidden'!V192)</f>
        <v>x</v>
      </c>
      <c r="V191" s="205">
        <f>IF('Indicator Date hidden'!W192="x","x",$V$2-'Indicator Date hidden'!W192)</f>
        <v>0</v>
      </c>
      <c r="W191" s="205">
        <f>IF('Indicator Date hidden'!X192="x","x",$W$2-'Indicator Date hidden'!X192)</f>
        <v>1</v>
      </c>
      <c r="X191" s="205">
        <f>IF('Indicator Date hidden'!Y192="x","x",$X$2-'Indicator Date hidden'!Y192)</f>
        <v>4</v>
      </c>
      <c r="Y191" s="205">
        <f>IF('Indicator Date hidden'!Z192="x","x",$Y$2-'Indicator Date hidden'!Z192)</f>
        <v>0</v>
      </c>
      <c r="Z191" s="205">
        <f>IF('Indicator Date hidden'!AA192="x","x",$Z$2-'Indicator Date hidden'!AA192)</f>
        <v>0</v>
      </c>
      <c r="AA191" s="205">
        <f>IF('Indicator Date hidden'!AB192="x","x",$AA$2-'Indicator Date hidden'!AB192)</f>
        <v>0</v>
      </c>
      <c r="AB191" s="205">
        <f>IF('Indicator Date hidden'!AC192="x","x",$AB$2-'Indicator Date hidden'!AC192)</f>
        <v>0</v>
      </c>
      <c r="AC191" s="205">
        <f>IF('Indicator Date hidden'!AD192="x","x",$AC$2-'Indicator Date hidden'!AD192)</f>
        <v>0</v>
      </c>
      <c r="AD191" s="205">
        <f>IF('Indicator Date hidden'!AE192="x","x",$AD$2-'Indicator Date hidden'!AE192)</f>
        <v>0</v>
      </c>
      <c r="AE191" s="205">
        <f>IF('Indicator Date hidden'!AF192="x","x",$AE$2-'Indicator Date hidden'!AF192)</f>
        <v>0</v>
      </c>
      <c r="AF191" s="205">
        <f>IF('Indicator Date hidden'!AG192="x","x",$AF$2-'Indicator Date hidden'!AG192)</f>
        <v>8</v>
      </c>
      <c r="AG191" s="205">
        <f>IF('Indicator Date hidden'!AH192="x","x",$AG$2-'Indicator Date hidden'!AH192)</f>
        <v>0</v>
      </c>
      <c r="AH191" s="205">
        <f>IF('Indicator Date hidden'!AI192="x","x",$AH$2-'Indicator Date hidden'!AI192)</f>
        <v>0</v>
      </c>
      <c r="AI191" s="205">
        <f>IF('Indicator Date hidden'!AJ192="x","x",$AI$2-'Indicator Date hidden'!AJ192)</f>
        <v>0</v>
      </c>
      <c r="AJ191" s="205">
        <f>IF('Indicator Date hidden'!AK192="x","x",$AJ$2-'Indicator Date hidden'!AK192)</f>
        <v>0</v>
      </c>
      <c r="AK191" s="205">
        <f>IF('Indicator Date hidden'!AL192="x","x",$AK$2-'Indicator Date hidden'!AL192)</f>
        <v>0</v>
      </c>
      <c r="AL191" s="205">
        <f>IF('Indicator Date hidden'!AM192="x","x",$AL$2-'Indicator Date hidden'!AM192)</f>
        <v>0</v>
      </c>
      <c r="AM191" s="205">
        <f>IF('Indicator Date hidden'!AN192="x","x",$AM$2-'Indicator Date hidden'!AN192)</f>
        <v>0</v>
      </c>
      <c r="AN191" s="205">
        <f>IF('Indicator Date hidden'!AO192="x","x",$AN$2-'Indicator Date hidden'!AO192)</f>
        <v>0</v>
      </c>
      <c r="AO191" s="205">
        <f>IF('Indicator Date hidden'!AP192="x","x",$AO$2-'Indicator Date hidden'!AP192)</f>
        <v>1</v>
      </c>
      <c r="AP191" s="205">
        <f>IF('Indicator Date hidden'!AQ192="x","x",$AP$2-'Indicator Date hidden'!AQ192)</f>
        <v>1</v>
      </c>
      <c r="AQ191" s="205">
        <f>IF('Indicator Date hidden'!AR192="x","x",$AQ$2-'Indicator Date hidden'!AR192)</f>
        <v>0</v>
      </c>
      <c r="AR191" s="205">
        <f>IF('Indicator Date hidden'!AS192="x","x",$AR$2-'Indicator Date hidden'!AS192)</f>
        <v>0</v>
      </c>
      <c r="AS191" s="205">
        <f>IF('Indicator Date hidden'!AT192="x","x",$AS$2-'Indicator Date hidden'!AT192)</f>
        <v>0</v>
      </c>
      <c r="AT191" s="205">
        <f>IF('Indicator Date hidden'!AU192="x","x",$AT$2-'Indicator Date hidden'!AU192)</f>
        <v>0</v>
      </c>
      <c r="AU191" s="205">
        <f>IF('Indicator Date hidden'!AV192="x","x",$AU$2-'Indicator Date hidden'!AV192)</f>
        <v>1</v>
      </c>
      <c r="AV191" s="205">
        <f>IF('Indicator Date hidden'!AW192="x","x",$AV$2-'Indicator Date hidden'!AW192)</f>
        <v>0</v>
      </c>
      <c r="AW191" s="205">
        <f>IF('Indicator Date hidden'!AX192="x","x",$AW$2-'Indicator Date hidden'!AX192)</f>
        <v>0</v>
      </c>
      <c r="AX191" s="205">
        <f>IF('Indicator Date hidden'!AY192="x","x",$AX$2-'Indicator Date hidden'!AY192)</f>
        <v>0</v>
      </c>
      <c r="AY191" s="205">
        <f>IF('Indicator Date hidden'!AZ192="x","x",$AY$2-'Indicator Date hidden'!AZ192)</f>
        <v>3</v>
      </c>
      <c r="AZ191" s="205">
        <f>IF('Indicator Date hidden'!BA192="x","x",$AZ$2-'Indicator Date hidden'!BA192)</f>
        <v>3</v>
      </c>
      <c r="BA191">
        <f t="shared" si="25"/>
        <v>23</v>
      </c>
      <c r="BB191" s="21">
        <f t="shared" si="26"/>
        <v>0.46</v>
      </c>
      <c r="BC191">
        <f t="shared" si="27"/>
        <v>9</v>
      </c>
      <c r="BD191" s="21">
        <f t="shared" si="28"/>
        <v>1.3595587519485872</v>
      </c>
      <c r="BE191" s="274">
        <f t="shared" si="29"/>
        <v>0</v>
      </c>
    </row>
    <row r="192" spans="1:57" x14ac:dyDescent="0.25">
      <c r="A192" t="s">
        <v>7254</v>
      </c>
      <c r="B192" s="205">
        <f>IF('Indicator Date hidden'!C193="x","x",$B$2-'Indicator Date hidden'!C193)</f>
        <v>0</v>
      </c>
      <c r="C192" s="205">
        <f>IF('Indicator Date hidden'!D193="x","x",$C$2-'Indicator Date hidden'!D193)</f>
        <v>0</v>
      </c>
      <c r="D192" s="205">
        <f>IF('Indicator Date hidden'!E193="x","x",$D$2-'Indicator Date hidden'!E193)</f>
        <v>0</v>
      </c>
      <c r="E192" s="205">
        <f>IF('Indicator Date hidden'!F193="x","x",$E$2-'Indicator Date hidden'!F193)</f>
        <v>0</v>
      </c>
      <c r="F192" s="205">
        <f>IF('Indicator Date hidden'!G193="x","x",$F$2-'Indicator Date hidden'!G193)</f>
        <v>0</v>
      </c>
      <c r="G192" s="205">
        <f>IF('Indicator Date hidden'!H193="x","x",$G$2-'Indicator Date hidden'!H193)</f>
        <v>0</v>
      </c>
      <c r="H192" s="205">
        <f>IF('Indicator Date hidden'!I193="x","x",$H$2-'Indicator Date hidden'!I193)</f>
        <v>0</v>
      </c>
      <c r="I192" s="205">
        <f>IF('Indicator Date hidden'!J193="x","x",$I$2-'Indicator Date hidden'!J193)</f>
        <v>0</v>
      </c>
      <c r="J192" s="205">
        <f>IF('Indicator Date hidden'!K193="x","x",$J$2-'Indicator Date hidden'!K193)</f>
        <v>0</v>
      </c>
      <c r="K192" s="205">
        <f>IF('Indicator Date hidden'!L193="x","x",$K$2-'Indicator Date hidden'!L193)</f>
        <v>0</v>
      </c>
      <c r="L192" s="205">
        <f>IF('Indicator Date hidden'!M193="x","x",$L$2-'Indicator Date hidden'!M193)</f>
        <v>0</v>
      </c>
      <c r="M192" s="205">
        <f>IF('Indicator Date hidden'!N193="x","x",$M$2-'Indicator Date hidden'!N193)</f>
        <v>0</v>
      </c>
      <c r="N192" s="205">
        <f>IF('Indicator Date hidden'!O193="x","x",$N$2-'Indicator Date hidden'!O193)</f>
        <v>0</v>
      </c>
      <c r="O192" s="205">
        <f>IF('Indicator Date hidden'!P193="x","x",$O$2-'Indicator Date hidden'!P193)</f>
        <v>0</v>
      </c>
      <c r="P192" s="205">
        <f>IF('Indicator Date hidden'!Q193="x","x",$P$2-'Indicator Date hidden'!Q193)</f>
        <v>0</v>
      </c>
      <c r="Q192" s="205">
        <f>IF('Indicator Date hidden'!R193="x","x",$Q$2-'Indicator Date hidden'!R193)</f>
        <v>0</v>
      </c>
      <c r="R192" s="205">
        <f>IF('Indicator Date hidden'!S193="x","x",$R$2-'Indicator Date hidden'!S193)</f>
        <v>0</v>
      </c>
      <c r="S192" s="205">
        <f>IF('Indicator Date hidden'!T193="x","x",$S$2-'Indicator Date hidden'!T193)</f>
        <v>0</v>
      </c>
      <c r="T192" s="205">
        <f>IF('Indicator Date hidden'!U193="x","x",$T$2-'Indicator Date hidden'!U193)</f>
        <v>0</v>
      </c>
      <c r="U192" s="205">
        <f>IF('Indicator Date hidden'!V193="x","x",$U$2-'Indicator Date hidden'!V193)</f>
        <v>0</v>
      </c>
      <c r="V192" s="205">
        <f>IF('Indicator Date hidden'!W193="x","x",$V$2-'Indicator Date hidden'!W193)</f>
        <v>0</v>
      </c>
      <c r="W192" s="205">
        <f>IF('Indicator Date hidden'!X193="x","x",$W$2-'Indicator Date hidden'!X193)</f>
        <v>1</v>
      </c>
      <c r="X192" s="205">
        <f>IF('Indicator Date hidden'!Y193="x","x",$X$2-'Indicator Date hidden'!Y193)</f>
        <v>2</v>
      </c>
      <c r="Y192" s="205">
        <f>IF('Indicator Date hidden'!Z193="x","x",$Y$2-'Indicator Date hidden'!Z193)</f>
        <v>0</v>
      </c>
      <c r="Z192" s="205">
        <f>IF('Indicator Date hidden'!AA193="x","x",$Z$2-'Indicator Date hidden'!AA193)</f>
        <v>0</v>
      </c>
      <c r="AA192" s="205">
        <f>IF('Indicator Date hidden'!AB193="x","x",$AA$2-'Indicator Date hidden'!AB193)</f>
        <v>0</v>
      </c>
      <c r="AB192" s="205">
        <f>IF('Indicator Date hidden'!AC193="x","x",$AB$2-'Indicator Date hidden'!AC193)</f>
        <v>0</v>
      </c>
      <c r="AC192" s="205">
        <f>IF('Indicator Date hidden'!AD193="x","x",$AC$2-'Indicator Date hidden'!AD193)</f>
        <v>0</v>
      </c>
      <c r="AD192" s="205">
        <f>IF('Indicator Date hidden'!AE193="x","x",$AD$2-'Indicator Date hidden'!AE193)</f>
        <v>0</v>
      </c>
      <c r="AE192" s="205">
        <f>IF('Indicator Date hidden'!AF193="x","x",$AE$2-'Indicator Date hidden'!AF193)</f>
        <v>0</v>
      </c>
      <c r="AF192" s="205">
        <f>IF('Indicator Date hidden'!AG193="x","x",$AF$2-'Indicator Date hidden'!AG193)</f>
        <v>3</v>
      </c>
      <c r="AG192" s="205">
        <f>IF('Indicator Date hidden'!AH193="x","x",$AG$2-'Indicator Date hidden'!AH193)</f>
        <v>0</v>
      </c>
      <c r="AH192" s="205">
        <f>IF('Indicator Date hidden'!AI193="x","x",$AH$2-'Indicator Date hidden'!AI193)</f>
        <v>0</v>
      </c>
      <c r="AI192" s="205">
        <f>IF('Indicator Date hidden'!AJ193="x","x",$AI$2-'Indicator Date hidden'!AJ193)</f>
        <v>0</v>
      </c>
      <c r="AJ192" s="205" t="str">
        <f>IF('Indicator Date hidden'!AK193="x","x",$AJ$2-'Indicator Date hidden'!AK193)</f>
        <v>x</v>
      </c>
      <c r="AK192" s="205">
        <f>IF('Indicator Date hidden'!AL193="x","x",$AK$2-'Indicator Date hidden'!AL193)</f>
        <v>1</v>
      </c>
      <c r="AL192" s="205">
        <f>IF('Indicator Date hidden'!AM193="x","x",$AL$2-'Indicator Date hidden'!AM193)</f>
        <v>0</v>
      </c>
      <c r="AM192" s="205">
        <f>IF('Indicator Date hidden'!AN193="x","x",$AM$2-'Indicator Date hidden'!AN193)</f>
        <v>0</v>
      </c>
      <c r="AN192" s="205">
        <f>IF('Indicator Date hidden'!AO193="x","x",$AN$2-'Indicator Date hidden'!AO193)</f>
        <v>0</v>
      </c>
      <c r="AO192" s="205">
        <f>IF('Indicator Date hidden'!AP193="x","x",$AO$2-'Indicator Date hidden'!AP193)</f>
        <v>1</v>
      </c>
      <c r="AP192" s="205">
        <f>IF('Indicator Date hidden'!AQ193="x","x",$AP$2-'Indicator Date hidden'!AQ193)</f>
        <v>1</v>
      </c>
      <c r="AQ192" s="205">
        <f>IF('Indicator Date hidden'!AR193="x","x",$AQ$2-'Indicator Date hidden'!AR193)</f>
        <v>6</v>
      </c>
      <c r="AR192" s="205">
        <f>IF('Indicator Date hidden'!AS193="x","x",$AR$2-'Indicator Date hidden'!AS193)</f>
        <v>0</v>
      </c>
      <c r="AS192" s="205">
        <f>IF('Indicator Date hidden'!AT193="x","x",$AS$2-'Indicator Date hidden'!AT193)</f>
        <v>0</v>
      </c>
      <c r="AT192" s="205">
        <f>IF('Indicator Date hidden'!AU193="x","x",$AT$2-'Indicator Date hidden'!AU193)</f>
        <v>0</v>
      </c>
      <c r="AU192" s="205">
        <f>IF('Indicator Date hidden'!AV193="x","x",$AU$2-'Indicator Date hidden'!AV193)</f>
        <v>7</v>
      </c>
      <c r="AV192" s="205">
        <f>IF('Indicator Date hidden'!AW193="x","x",$AV$2-'Indicator Date hidden'!AW193)</f>
        <v>0</v>
      </c>
      <c r="AW192" s="205">
        <f>IF('Indicator Date hidden'!AX193="x","x",$AW$2-'Indicator Date hidden'!AX193)</f>
        <v>0</v>
      </c>
      <c r="AX192" s="205">
        <f>IF('Indicator Date hidden'!AY193="x","x",$AX$2-'Indicator Date hidden'!AY193)</f>
        <v>0</v>
      </c>
      <c r="AY192" s="205">
        <f>IF('Indicator Date hidden'!AZ193="x","x",$AY$2-'Indicator Date hidden'!AZ193)</f>
        <v>0</v>
      </c>
      <c r="AZ192" s="205">
        <f>IF('Indicator Date hidden'!BA193="x","x",$AZ$2-'Indicator Date hidden'!BA193)</f>
        <v>0</v>
      </c>
      <c r="BA192">
        <f t="shared" si="25"/>
        <v>22</v>
      </c>
      <c r="BB192" s="21">
        <f t="shared" si="26"/>
        <v>0.44</v>
      </c>
      <c r="BC192">
        <f t="shared" si="27"/>
        <v>8</v>
      </c>
      <c r="BD192" s="21">
        <f t="shared" si="28"/>
        <v>1.3588230201170424</v>
      </c>
      <c r="BE192" s="274">
        <f t="shared" si="29"/>
        <v>0</v>
      </c>
    </row>
    <row r="193" spans="1:57" x14ac:dyDescent="0.25">
      <c r="A193" t="s">
        <v>7255</v>
      </c>
      <c r="B193" s="205">
        <f>IF('Indicator Date hidden'!C194="x","x",$B$2-'Indicator Date hidden'!C194)</f>
        <v>0</v>
      </c>
      <c r="C193" s="205">
        <f>IF('Indicator Date hidden'!D194="x","x",$C$2-'Indicator Date hidden'!D194)</f>
        <v>0</v>
      </c>
      <c r="D193" s="205">
        <f>IF('Indicator Date hidden'!E194="x","x",$D$2-'Indicator Date hidden'!E194)</f>
        <v>0</v>
      </c>
      <c r="E193" s="205">
        <f>IF('Indicator Date hidden'!F194="x","x",$E$2-'Indicator Date hidden'!F194)</f>
        <v>0</v>
      </c>
      <c r="F193" s="205">
        <f>IF('Indicator Date hidden'!G194="x","x",$F$2-'Indicator Date hidden'!G194)</f>
        <v>0</v>
      </c>
      <c r="G193" s="205">
        <f>IF('Indicator Date hidden'!H194="x","x",$G$2-'Indicator Date hidden'!H194)</f>
        <v>0</v>
      </c>
      <c r="H193" s="205">
        <f>IF('Indicator Date hidden'!I194="x","x",$H$2-'Indicator Date hidden'!I194)</f>
        <v>0</v>
      </c>
      <c r="I193" s="205">
        <f>IF('Indicator Date hidden'!J194="x","x",$I$2-'Indicator Date hidden'!J194)</f>
        <v>0</v>
      </c>
      <c r="J193" s="205">
        <f>IF('Indicator Date hidden'!K194="x","x",$J$2-'Indicator Date hidden'!K194)</f>
        <v>0</v>
      </c>
      <c r="K193" s="205">
        <f>IF('Indicator Date hidden'!L194="x","x",$K$2-'Indicator Date hidden'!L194)</f>
        <v>0</v>
      </c>
      <c r="L193" s="205">
        <f>IF('Indicator Date hidden'!M194="x","x",$L$2-'Indicator Date hidden'!M194)</f>
        <v>0</v>
      </c>
      <c r="M193" s="205">
        <f>IF('Indicator Date hidden'!N194="x","x",$M$2-'Indicator Date hidden'!N194)</f>
        <v>0</v>
      </c>
      <c r="N193" s="205">
        <f>IF('Indicator Date hidden'!O194="x","x",$N$2-'Indicator Date hidden'!O194)</f>
        <v>0</v>
      </c>
      <c r="O193" s="205">
        <f>IF('Indicator Date hidden'!P194="x","x",$O$2-'Indicator Date hidden'!P194)</f>
        <v>0</v>
      </c>
      <c r="P193" s="205">
        <f>IF('Indicator Date hidden'!Q194="x","x",$P$2-'Indicator Date hidden'!Q194)</f>
        <v>0</v>
      </c>
      <c r="Q193" s="205">
        <f>IF('Indicator Date hidden'!R194="x","x",$Q$2-'Indicator Date hidden'!R194)</f>
        <v>0</v>
      </c>
      <c r="R193" s="205">
        <f>IF('Indicator Date hidden'!S194="x","x",$R$2-'Indicator Date hidden'!S194)</f>
        <v>0</v>
      </c>
      <c r="S193" s="205">
        <f>IF('Indicator Date hidden'!T194="x","x",$S$2-'Indicator Date hidden'!T194)</f>
        <v>0</v>
      </c>
      <c r="T193" s="205">
        <f>IF('Indicator Date hidden'!U194="x","x",$T$2-'Indicator Date hidden'!U194)</f>
        <v>0</v>
      </c>
      <c r="U193" s="205">
        <f>IF('Indicator Date hidden'!V194="x","x",$U$2-'Indicator Date hidden'!V194)</f>
        <v>0</v>
      </c>
      <c r="V193" s="205">
        <f>IF('Indicator Date hidden'!W194="x","x",$V$2-'Indicator Date hidden'!W194)</f>
        <v>0</v>
      </c>
      <c r="W193" s="205">
        <f>IF('Indicator Date hidden'!X194="x","x",$W$2-'Indicator Date hidden'!X194)</f>
        <v>0</v>
      </c>
      <c r="X193" s="205">
        <f>IF('Indicator Date hidden'!Y194="x","x",$X$2-'Indicator Date hidden'!Y194)</f>
        <v>3</v>
      </c>
      <c r="Y193" s="205">
        <f>IF('Indicator Date hidden'!Z194="x","x",$Y$2-'Indicator Date hidden'!Z194)</f>
        <v>0</v>
      </c>
      <c r="Z193" s="205">
        <f>IF('Indicator Date hidden'!AA194="x","x",$Z$2-'Indicator Date hidden'!AA194)</f>
        <v>0</v>
      </c>
      <c r="AA193" s="205">
        <f>IF('Indicator Date hidden'!AB194="x","x",$AA$2-'Indicator Date hidden'!AB194)</f>
        <v>0</v>
      </c>
      <c r="AB193" s="205">
        <f>IF('Indicator Date hidden'!AC194="x","x",$AB$2-'Indicator Date hidden'!AC194)</f>
        <v>0</v>
      </c>
      <c r="AC193" s="205">
        <f>IF('Indicator Date hidden'!AD194="x","x",$AC$2-'Indicator Date hidden'!AD194)</f>
        <v>0</v>
      </c>
      <c r="AD193" s="205">
        <f>IF('Indicator Date hidden'!AE194="x","x",$AD$2-'Indicator Date hidden'!AE194)</f>
        <v>0</v>
      </c>
      <c r="AE193" s="205">
        <f>IF('Indicator Date hidden'!AF194="x","x",$AE$2-'Indicator Date hidden'!AF194)</f>
        <v>0</v>
      </c>
      <c r="AF193" s="205" t="str">
        <f>IF('Indicator Date hidden'!AG194="x","x",$AF$2-'Indicator Date hidden'!AG194)</f>
        <v>x</v>
      </c>
      <c r="AG193" s="205">
        <f>IF('Indicator Date hidden'!AH194="x","x",$AG$2-'Indicator Date hidden'!AH194)</f>
        <v>0</v>
      </c>
      <c r="AH193" s="205">
        <f>IF('Indicator Date hidden'!AI194="x","x",$AH$2-'Indicator Date hidden'!AI194)</f>
        <v>0</v>
      </c>
      <c r="AI193" s="205">
        <f>IF('Indicator Date hidden'!AJ194="x","x",$AI$2-'Indicator Date hidden'!AJ194)</f>
        <v>0</v>
      </c>
      <c r="AJ193" s="205">
        <f>IF('Indicator Date hidden'!AK194="x","x",$AJ$2-'Indicator Date hidden'!AK194)</f>
        <v>1</v>
      </c>
      <c r="AK193" s="205">
        <f>IF('Indicator Date hidden'!AL194="x","x",$AK$2-'Indicator Date hidden'!AL194)</f>
        <v>1</v>
      </c>
      <c r="AL193" s="205">
        <f>IF('Indicator Date hidden'!AM194="x","x",$AL$2-'Indicator Date hidden'!AM194)</f>
        <v>0</v>
      </c>
      <c r="AM193" s="205">
        <f>IF('Indicator Date hidden'!AN194="x","x",$AM$2-'Indicator Date hidden'!AN194)</f>
        <v>0</v>
      </c>
      <c r="AN193" s="205">
        <f>IF('Indicator Date hidden'!AO194="x","x",$AN$2-'Indicator Date hidden'!AO194)</f>
        <v>0</v>
      </c>
      <c r="AO193" s="205" t="str">
        <f>IF('Indicator Date hidden'!AP194="x","x",$AO$2-'Indicator Date hidden'!AP194)</f>
        <v>x</v>
      </c>
      <c r="AP193" s="205" t="str">
        <f>IF('Indicator Date hidden'!AQ194="x","x",$AP$2-'Indicator Date hidden'!AQ194)</f>
        <v>x</v>
      </c>
      <c r="AQ193" s="205">
        <f>IF('Indicator Date hidden'!AR194="x","x",$AQ$2-'Indicator Date hidden'!AR194)</f>
        <v>0</v>
      </c>
      <c r="AR193" s="205">
        <f>IF('Indicator Date hidden'!AS194="x","x",$AR$2-'Indicator Date hidden'!AS194)</f>
        <v>0</v>
      </c>
      <c r="AS193" s="205">
        <f>IF('Indicator Date hidden'!AT194="x","x",$AS$2-'Indicator Date hidden'!AT194)</f>
        <v>0</v>
      </c>
      <c r="AT193" s="205">
        <f>IF('Indicator Date hidden'!AU194="x","x",$AT$2-'Indicator Date hidden'!AU194)</f>
        <v>0</v>
      </c>
      <c r="AU193" s="205">
        <f>IF('Indicator Date hidden'!AV194="x","x",$AU$2-'Indicator Date hidden'!AV194)</f>
        <v>3</v>
      </c>
      <c r="AV193" s="205">
        <f>IF('Indicator Date hidden'!AW194="x","x",$AV$2-'Indicator Date hidden'!AW194)</f>
        <v>0</v>
      </c>
      <c r="AW193" s="205">
        <f>IF('Indicator Date hidden'!AX194="x","x",$AW$2-'Indicator Date hidden'!AX194)</f>
        <v>0</v>
      </c>
      <c r="AX193" s="205">
        <f>IF('Indicator Date hidden'!AY194="x","x",$AX$2-'Indicator Date hidden'!AY194)</f>
        <v>0</v>
      </c>
      <c r="AY193" s="205">
        <f>IF('Indicator Date hidden'!AZ194="x","x",$AY$2-'Indicator Date hidden'!AZ194)</f>
        <v>0</v>
      </c>
      <c r="AZ193" s="205">
        <f>IF('Indicator Date hidden'!BA194="x","x",$AZ$2-'Indicator Date hidden'!BA194)</f>
        <v>0</v>
      </c>
      <c r="BA193">
        <f t="shared" si="25"/>
        <v>8</v>
      </c>
      <c r="BB193" s="21">
        <f t="shared" si="26"/>
        <v>0.16666666666666666</v>
      </c>
      <c r="BC193">
        <f t="shared" si="27"/>
        <v>4</v>
      </c>
      <c r="BD193" s="21">
        <f t="shared" si="28"/>
        <v>0.62360956446232352</v>
      </c>
      <c r="BE193" s="274">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2578125" defaultRowHeight="15" x14ac:dyDescent="0.25"/>
  <cols>
    <col min="2" max="52" width="5" style="208" bestFit="1" customWidth="1"/>
  </cols>
  <sheetData>
    <row r="1" spans="1:54" ht="296.25" customHeight="1" x14ac:dyDescent="0.25">
      <c r="A1" t="s">
        <v>6780</v>
      </c>
      <c r="B1" s="203" t="s">
        <v>7756</v>
      </c>
      <c r="C1" s="203" t="s">
        <v>7757</v>
      </c>
      <c r="D1" s="203" t="s">
        <v>7758</v>
      </c>
      <c r="E1" s="203" t="s">
        <v>7759</v>
      </c>
      <c r="F1" s="203" t="s">
        <v>7760</v>
      </c>
      <c r="G1" s="203" t="s">
        <v>7761</v>
      </c>
      <c r="H1" s="203" t="s">
        <v>7762</v>
      </c>
      <c r="I1" s="203" t="s">
        <v>7763</v>
      </c>
      <c r="J1" s="203" t="s">
        <v>7764</v>
      </c>
      <c r="K1" s="203" t="s">
        <v>7765</v>
      </c>
      <c r="L1" s="203" t="s">
        <v>7766</v>
      </c>
      <c r="M1" s="203" t="s">
        <v>7767</v>
      </c>
      <c r="N1" s="203" t="s">
        <v>7768</v>
      </c>
      <c r="O1" s="203" t="s">
        <v>7769</v>
      </c>
      <c r="P1" s="203" t="s">
        <v>7770</v>
      </c>
      <c r="Q1" s="203" t="s">
        <v>7771</v>
      </c>
      <c r="R1" s="203" t="s">
        <v>7772</v>
      </c>
      <c r="S1" s="203" t="s">
        <v>7773</v>
      </c>
      <c r="T1" s="203" t="s">
        <v>7773</v>
      </c>
      <c r="U1" s="203" t="s">
        <v>7774</v>
      </c>
      <c r="V1" s="203" t="s">
        <v>7775</v>
      </c>
      <c r="W1" s="203" t="s">
        <v>7776</v>
      </c>
      <c r="X1" s="203" t="s">
        <v>7777</v>
      </c>
      <c r="Y1" s="203" t="s">
        <v>7778</v>
      </c>
      <c r="Z1" s="203" t="s">
        <v>7779</v>
      </c>
      <c r="AA1" s="203" t="s">
        <v>7780</v>
      </c>
      <c r="AB1" s="203" t="s">
        <v>7781</v>
      </c>
      <c r="AC1" s="203" t="s">
        <v>7782</v>
      </c>
      <c r="AD1" s="203" t="s">
        <v>7783</v>
      </c>
      <c r="AE1" s="203" t="s">
        <v>6927</v>
      </c>
      <c r="AF1" s="203" t="s">
        <v>6842</v>
      </c>
      <c r="AG1" s="203" t="s">
        <v>7784</v>
      </c>
      <c r="AH1" s="203" t="s">
        <v>7784</v>
      </c>
      <c r="AI1" s="203" t="s">
        <v>7784</v>
      </c>
      <c r="AJ1" s="203" t="s">
        <v>7785</v>
      </c>
      <c r="AK1" s="203" t="s">
        <v>7786</v>
      </c>
      <c r="AL1" s="203" t="s">
        <v>7787</v>
      </c>
      <c r="AM1" s="203" t="s">
        <v>7788</v>
      </c>
      <c r="AN1" s="203" t="s">
        <v>7789</v>
      </c>
      <c r="AO1" s="203" t="s">
        <v>7790</v>
      </c>
      <c r="AP1" s="203" t="s">
        <v>7791</v>
      </c>
      <c r="AQ1" s="203" t="s">
        <v>7792</v>
      </c>
      <c r="AR1" s="203" t="s">
        <v>7793</v>
      </c>
      <c r="AS1" s="203" t="s">
        <v>7794</v>
      </c>
      <c r="AT1" s="203" t="s">
        <v>7795</v>
      </c>
      <c r="AU1" s="203" t="s">
        <v>7796</v>
      </c>
      <c r="AV1" s="203" t="s">
        <v>7797</v>
      </c>
      <c r="AW1" s="203" t="s">
        <v>7798</v>
      </c>
      <c r="AX1" s="203" t="s">
        <v>7799</v>
      </c>
      <c r="AY1" s="203" t="s">
        <v>7800</v>
      </c>
      <c r="AZ1" s="203" t="s">
        <v>7801</v>
      </c>
      <c r="BA1" s="203" t="s">
        <v>7826</v>
      </c>
      <c r="BB1" s="203" t="s">
        <v>7827</v>
      </c>
    </row>
    <row r="2" spans="1:54" x14ac:dyDescent="0.25">
      <c r="A2" t="s">
        <v>6945</v>
      </c>
      <c r="B2" s="205" t="e">
        <f>IF('Crisis Indicator Data'!#REF!="No Data",1,IF(#REF!&lt;&gt;"",1,0))</f>
        <v>#REF!</v>
      </c>
      <c r="C2" s="205" t="e">
        <f>IF('Crisis Indicator Data'!#REF!="No Data",1,IF(#REF!&lt;&gt;"",1,0))</f>
        <v>#REF!</v>
      </c>
      <c r="D2" s="205" t="e">
        <f>IF('Crisis Indicator Data'!#REF!="No Data",1,IF(#REF!&lt;&gt;"",1,0))</f>
        <v>#REF!</v>
      </c>
      <c r="E2" s="205" t="e">
        <f>IF('Crisis Indicator Data'!#REF!="No Data",1,IF(#REF!&lt;&gt;"",1,0))</f>
        <v>#REF!</v>
      </c>
      <c r="F2" s="205" t="e">
        <f>IF('Crisis Indicator Data'!#REF!="No Data",1,IF(#REF!&lt;&gt;"",1,0))</f>
        <v>#REF!</v>
      </c>
      <c r="G2" s="205" t="e">
        <f>IF('Crisis Indicator Data'!#REF!="No Data",1,IF(#REF!&lt;&gt;"",1,0))</f>
        <v>#REF!</v>
      </c>
      <c r="H2" s="205" t="e">
        <f>IF('Crisis Indicator Data'!#REF!="No Data",1,IF(#REF!&lt;&gt;"",1,0))</f>
        <v>#REF!</v>
      </c>
      <c r="I2" s="205" t="e">
        <f>IF('Crisis Indicator Data'!#REF!="No Data",1,IF(#REF!&lt;&gt;"",1,0))</f>
        <v>#REF!</v>
      </c>
      <c r="J2" s="205" t="e">
        <f>IF('Crisis Indicator Data'!#REF!="No Data",1,IF(#REF!&lt;&gt;"",1,0))</f>
        <v>#REF!</v>
      </c>
      <c r="K2" s="205" t="e">
        <f>IF('Crisis Indicator Data'!#REF!="No Data",1,IF(#REF!&lt;&gt;"",1,0))</f>
        <v>#REF!</v>
      </c>
      <c r="L2" s="205" t="e">
        <f>IF('Crisis Indicator Data'!#REF!="No Data",1,IF(#REF!&lt;&gt;"",1,0))</f>
        <v>#REF!</v>
      </c>
      <c r="M2" s="205" t="e">
        <f>IF('Crisis Indicator Data'!#REF!="No Data",1,IF(#REF!&lt;&gt;"",1,0))</f>
        <v>#REF!</v>
      </c>
      <c r="N2" s="205" t="e">
        <f>IF('Crisis Indicator Data'!#REF!="No Data",1,IF(#REF!&lt;&gt;"",1,0))</f>
        <v>#REF!</v>
      </c>
      <c r="O2" s="205" t="e">
        <f>IF('Crisis Indicator Data'!#REF!="No Data",1,IF(#REF!&lt;&gt;"",1,0))</f>
        <v>#REF!</v>
      </c>
      <c r="P2" s="205" t="e">
        <f>IF('Crisis Indicator Data'!#REF!="No Data",1,IF(#REF!&lt;&gt;"",1,0))</f>
        <v>#REF!</v>
      </c>
      <c r="Q2" s="205" t="e">
        <f>IF('Crisis Indicator Data'!#REF!="No Data",1,IF(#REF!&lt;&gt;"",1,0))</f>
        <v>#REF!</v>
      </c>
      <c r="R2" s="205" t="e">
        <f>IF('Crisis Indicator Data'!#REF!="No Data",1,IF(#REF!&lt;&gt;"",1,0))</f>
        <v>#REF!</v>
      </c>
      <c r="S2" s="205" t="e">
        <f>IF('Crisis Indicator Data'!#REF!="No Data",1,IF(#REF!&lt;&gt;"",1,0))</f>
        <v>#REF!</v>
      </c>
      <c r="T2" s="205" t="e">
        <f>IF('Crisis Indicator Data'!#REF!="No Data",1,IF(#REF!&lt;&gt;"",1,0))</f>
        <v>#REF!</v>
      </c>
      <c r="U2" s="205" t="e">
        <f>IF('Crisis Indicator Data'!#REF!="No Data",1,IF(#REF!&lt;&gt;"",1,0))</f>
        <v>#REF!</v>
      </c>
      <c r="V2" s="205" t="e">
        <f>IF('Crisis Indicator Data'!#REF!="No Data",1,IF(#REF!&lt;&gt;"",1,0))</f>
        <v>#REF!</v>
      </c>
      <c r="W2" s="205" t="e">
        <f>IF('Crisis Indicator Data'!#REF!="No Data",1,IF(#REF!&lt;&gt;"",1,0))</f>
        <v>#REF!</v>
      </c>
      <c r="X2" s="205" t="e">
        <f>IF('Crisis Indicator Data'!#REF!="No Data",1,IF(#REF!&lt;&gt;"",1,0))</f>
        <v>#REF!</v>
      </c>
      <c r="Y2" s="205" t="e">
        <f>IF('Crisis Indicator Data'!#REF!="No Data",1,IF(#REF!&lt;&gt;"",1,0))</f>
        <v>#REF!</v>
      </c>
      <c r="Z2" s="205" t="e">
        <f>IF('Crisis Indicator Data'!#REF!="No Data",1,IF(#REF!&lt;&gt;"",1,0))</f>
        <v>#REF!</v>
      </c>
      <c r="AA2" s="205" t="e">
        <f>IF('Crisis Indicator Data'!#REF!="No Data",1,IF(#REF!&lt;&gt;"",1,0))</f>
        <v>#REF!</v>
      </c>
      <c r="AB2" s="205" t="e">
        <f>IF('Crisis Indicator Data'!#REF!="No Data",1,IF(#REF!&lt;&gt;"",1,0))</f>
        <v>#REF!</v>
      </c>
      <c r="AC2" s="205" t="e">
        <f>IF('Crisis Indicator Data'!#REF!="No Data",1,IF(#REF!&lt;&gt;"",1,0))</f>
        <v>#REF!</v>
      </c>
      <c r="AD2" s="205" t="e">
        <f>IF('Crisis Indicator Data'!#REF!="No Data",1,IF(#REF!&lt;&gt;"",1,0))</f>
        <v>#REF!</v>
      </c>
      <c r="AE2" s="205" t="e">
        <f>IF('Crisis Indicator Data'!#REF!="No Data",1,IF(#REF!&lt;&gt;"",1,0))</f>
        <v>#REF!</v>
      </c>
      <c r="AF2" s="205" t="e">
        <f>IF('Crisis Indicator Data'!#REF!="No Data",1,IF(#REF!&lt;&gt;"",1,0))</f>
        <v>#REF!</v>
      </c>
      <c r="AG2" s="205" t="e">
        <f>IF('Crisis Indicator Data'!#REF!="No Data",1,IF(#REF!&lt;&gt;"",1,0))</f>
        <v>#REF!</v>
      </c>
      <c r="AH2" s="205" t="e">
        <f>IF('Crisis Indicator Data'!#REF!="No Data",1,IF(#REF!&lt;&gt;"",1,0))</f>
        <v>#REF!</v>
      </c>
      <c r="AI2" s="205" t="e">
        <f>IF('Crisis Indicator Data'!#REF!="No Data",1,IF(#REF!&lt;&gt;"",1,0))</f>
        <v>#REF!</v>
      </c>
      <c r="AJ2" s="205" t="e">
        <f>IF('Crisis Indicator Data'!#REF!="No Data",1,IF(#REF!&lt;&gt;"",1,0))</f>
        <v>#REF!</v>
      </c>
      <c r="AK2" s="205" t="e">
        <f>IF('Crisis Indicator Data'!#REF!="No Data",1,IF(#REF!&lt;&gt;"",1,0))</f>
        <v>#REF!</v>
      </c>
      <c r="AL2" s="205" t="e">
        <f>IF('Crisis Indicator Data'!#REF!="No Data",1,IF(#REF!&lt;&gt;"",1,0))</f>
        <v>#REF!</v>
      </c>
      <c r="AM2" s="205" t="e">
        <f>IF('Crisis Indicator Data'!#REF!="No Data",1,IF(#REF!&lt;&gt;"",1,0))</f>
        <v>#REF!</v>
      </c>
      <c r="AN2" s="205" t="e">
        <f>IF('Crisis Indicator Data'!#REF!="No Data",1,IF(#REF!&lt;&gt;"",1,0))</f>
        <v>#REF!</v>
      </c>
      <c r="AO2" s="205" t="e">
        <f>IF('Crisis Indicator Data'!#REF!="No Data",1,IF(#REF!&lt;&gt;"",1,0))</f>
        <v>#REF!</v>
      </c>
      <c r="AP2" s="205" t="e">
        <f>IF('Crisis Indicator Data'!#REF!="No Data",1,IF(#REF!&lt;&gt;"",1,0))</f>
        <v>#REF!</v>
      </c>
      <c r="AQ2" s="205" t="e">
        <f>IF('Crisis Indicator Data'!#REF!="No Data",1,IF(#REF!&lt;&gt;"",1,0))</f>
        <v>#REF!</v>
      </c>
      <c r="AR2" s="205" t="e">
        <f>IF('Crisis Indicator Data'!#REF!="No Data",1,IF(#REF!&lt;&gt;"",1,0))</f>
        <v>#REF!</v>
      </c>
      <c r="AS2" s="205" t="e">
        <f>IF('Crisis Indicator Data'!#REF!="No Data",1,IF(#REF!&lt;&gt;"",1,0))</f>
        <v>#REF!</v>
      </c>
      <c r="AT2" s="205" t="e">
        <f>IF('Crisis Indicator Data'!#REF!="No Data",1,IF(#REF!&lt;&gt;"",1,0))</f>
        <v>#REF!</v>
      </c>
      <c r="AU2" s="205" t="e">
        <f>IF('Crisis Indicator Data'!#REF!="No Data",1,IF(#REF!&lt;&gt;"",1,0))</f>
        <v>#REF!</v>
      </c>
      <c r="AV2" s="205" t="e">
        <f>IF('Crisis Indicator Data'!#REF!="No Data",1,IF(#REF!&lt;&gt;"",1,0))</f>
        <v>#REF!</v>
      </c>
      <c r="AW2" s="205" t="e">
        <f>IF('Crisis Indicator Data'!#REF!="No Data",1,IF(#REF!&lt;&gt;"",1,0))</f>
        <v>#REF!</v>
      </c>
      <c r="AX2" s="205" t="e">
        <f>IF('Crisis Indicator Data'!#REF!="No Data",1,IF(#REF!&lt;&gt;"",1,0))</f>
        <v>#REF!</v>
      </c>
      <c r="AY2" s="205" t="e">
        <f>IF('Crisis Indicator Data'!#REF!="No Data",1,IF(#REF!&lt;&gt;"",1,0))</f>
        <v>#REF!</v>
      </c>
      <c r="AZ2" s="205" t="e">
        <f>IF('Crisis Indicator Data'!#REF!="No Data",1,IF(#REF!&lt;&gt;"",1,0))</f>
        <v>#REF!</v>
      </c>
      <c r="BA2" t="e">
        <f t="shared" ref="BA2:BA33" si="0">SUM(B2:AZ2)</f>
        <v>#REF!</v>
      </c>
      <c r="BB2" s="22" t="e">
        <f t="shared" ref="BB2:BB33" si="1">BA2/51</f>
        <v>#REF!</v>
      </c>
    </row>
    <row r="3" spans="1:54" x14ac:dyDescent="0.25">
      <c r="A3" t="s">
        <v>6948</v>
      </c>
      <c r="B3" s="205" t="e">
        <f>IF('Crisis Indicator Data'!#REF!="No Data",1,IF(#REF!&lt;&gt;"",1,0))</f>
        <v>#REF!</v>
      </c>
      <c r="C3" s="205" t="e">
        <f>IF('Crisis Indicator Data'!#REF!="No Data",1,IF(#REF!&lt;&gt;"",1,0))</f>
        <v>#REF!</v>
      </c>
      <c r="D3" s="205" t="e">
        <f>IF('Crisis Indicator Data'!#REF!="No Data",1,IF(#REF!&lt;&gt;"",1,0))</f>
        <v>#REF!</v>
      </c>
      <c r="E3" s="205" t="e">
        <f>IF('Crisis Indicator Data'!#REF!="No Data",1,IF(#REF!&lt;&gt;"",1,0))</f>
        <v>#REF!</v>
      </c>
      <c r="F3" s="205" t="e">
        <f>IF('Crisis Indicator Data'!#REF!="No Data",1,IF(#REF!&lt;&gt;"",1,0))</f>
        <v>#REF!</v>
      </c>
      <c r="G3" s="205" t="e">
        <f>IF('Crisis Indicator Data'!#REF!="No Data",1,IF(#REF!&lt;&gt;"",1,0))</f>
        <v>#REF!</v>
      </c>
      <c r="H3" s="205" t="e">
        <f>IF('Crisis Indicator Data'!#REF!="No Data",1,IF(#REF!&lt;&gt;"",1,0))</f>
        <v>#REF!</v>
      </c>
      <c r="I3" s="205" t="e">
        <f>IF('Crisis Indicator Data'!#REF!="No Data",1,IF(#REF!&lt;&gt;"",1,0))</f>
        <v>#REF!</v>
      </c>
      <c r="J3" s="205" t="e">
        <f>IF('Crisis Indicator Data'!#REF!="No Data",1,IF(#REF!&lt;&gt;"",1,0))</f>
        <v>#REF!</v>
      </c>
      <c r="K3" s="205" t="e">
        <f>IF('Crisis Indicator Data'!#REF!="No Data",1,IF(#REF!&lt;&gt;"",1,0))</f>
        <v>#REF!</v>
      </c>
      <c r="L3" s="205" t="e">
        <f>IF('Crisis Indicator Data'!#REF!="No Data",1,IF(#REF!&lt;&gt;"",1,0))</f>
        <v>#REF!</v>
      </c>
      <c r="M3" s="205" t="e">
        <f>IF('Crisis Indicator Data'!#REF!="No Data",1,IF(#REF!&lt;&gt;"",1,0))</f>
        <v>#REF!</v>
      </c>
      <c r="N3" s="205" t="e">
        <f>IF('Crisis Indicator Data'!#REF!="No Data",1,IF(#REF!&lt;&gt;"",1,0))</f>
        <v>#REF!</v>
      </c>
      <c r="O3" s="205" t="e">
        <f>IF('Crisis Indicator Data'!#REF!="No Data",1,IF(#REF!&lt;&gt;"",1,0))</f>
        <v>#REF!</v>
      </c>
      <c r="P3" s="205" t="e">
        <f>IF('Crisis Indicator Data'!#REF!="No Data",1,IF(#REF!&lt;&gt;"",1,0))</f>
        <v>#REF!</v>
      </c>
      <c r="Q3" s="205" t="e">
        <f>IF('Crisis Indicator Data'!#REF!="No Data",1,IF(#REF!&lt;&gt;"",1,0))</f>
        <v>#REF!</v>
      </c>
      <c r="R3" s="205" t="e">
        <f>IF('Crisis Indicator Data'!#REF!="No Data",1,IF(#REF!&lt;&gt;"",1,0))</f>
        <v>#REF!</v>
      </c>
      <c r="S3" s="205" t="e">
        <f>IF('Crisis Indicator Data'!#REF!="No Data",1,IF(#REF!&lt;&gt;"",1,0))</f>
        <v>#REF!</v>
      </c>
      <c r="T3" s="205" t="e">
        <f>IF('Crisis Indicator Data'!#REF!="No Data",1,IF(#REF!&lt;&gt;"",1,0))</f>
        <v>#REF!</v>
      </c>
      <c r="U3" s="205" t="e">
        <f>IF('Crisis Indicator Data'!#REF!="No Data",1,IF(#REF!&lt;&gt;"",1,0))</f>
        <v>#REF!</v>
      </c>
      <c r="V3" s="205" t="e">
        <f>IF('Crisis Indicator Data'!#REF!="No Data",1,IF(#REF!&lt;&gt;"",1,0))</f>
        <v>#REF!</v>
      </c>
      <c r="W3" s="205" t="e">
        <f>IF('Crisis Indicator Data'!#REF!="No Data",1,IF(#REF!&lt;&gt;"",1,0))</f>
        <v>#REF!</v>
      </c>
      <c r="X3" s="205" t="e">
        <f>IF('Crisis Indicator Data'!#REF!="No Data",1,IF(#REF!&lt;&gt;"",1,0))</f>
        <v>#REF!</v>
      </c>
      <c r="Y3" s="205" t="e">
        <f>IF('Crisis Indicator Data'!#REF!="No Data",1,IF(#REF!&lt;&gt;"",1,0))</f>
        <v>#REF!</v>
      </c>
      <c r="Z3" s="205" t="e">
        <f>IF('Crisis Indicator Data'!#REF!="No Data",1,IF(#REF!&lt;&gt;"",1,0))</f>
        <v>#REF!</v>
      </c>
      <c r="AA3" s="205" t="e">
        <f>IF('Crisis Indicator Data'!#REF!="No Data",1,IF(#REF!&lt;&gt;"",1,0))</f>
        <v>#REF!</v>
      </c>
      <c r="AB3" s="205" t="e">
        <f>IF('Crisis Indicator Data'!#REF!="No Data",1,IF(#REF!&lt;&gt;"",1,0))</f>
        <v>#REF!</v>
      </c>
      <c r="AC3" s="205" t="e">
        <f>IF('Crisis Indicator Data'!#REF!="No Data",1,IF(#REF!&lt;&gt;"",1,0))</f>
        <v>#REF!</v>
      </c>
      <c r="AD3" s="205" t="e">
        <f>IF('Crisis Indicator Data'!#REF!="No Data",1,IF(#REF!&lt;&gt;"",1,0))</f>
        <v>#REF!</v>
      </c>
      <c r="AE3" s="205" t="e">
        <f>IF('Crisis Indicator Data'!#REF!="No Data",1,IF(#REF!&lt;&gt;"",1,0))</f>
        <v>#REF!</v>
      </c>
      <c r="AF3" s="205" t="e">
        <f>IF('Crisis Indicator Data'!#REF!="No Data",1,IF(#REF!&lt;&gt;"",1,0))</f>
        <v>#REF!</v>
      </c>
      <c r="AG3" s="205" t="e">
        <f>IF('Crisis Indicator Data'!#REF!="No Data",1,IF(#REF!&lt;&gt;"",1,0))</f>
        <v>#REF!</v>
      </c>
      <c r="AH3" s="205" t="e">
        <f>IF('Crisis Indicator Data'!#REF!="No Data",1,IF(#REF!&lt;&gt;"",1,0))</f>
        <v>#REF!</v>
      </c>
      <c r="AI3" s="205" t="e">
        <f>IF('Crisis Indicator Data'!#REF!="No Data",1,IF(#REF!&lt;&gt;"",1,0))</f>
        <v>#REF!</v>
      </c>
      <c r="AJ3" s="205" t="e">
        <f>IF('Crisis Indicator Data'!#REF!="No Data",1,IF(#REF!&lt;&gt;"",1,0))</f>
        <v>#REF!</v>
      </c>
      <c r="AK3" s="205" t="e">
        <f>IF('Crisis Indicator Data'!#REF!="No Data",1,IF(#REF!&lt;&gt;"",1,0))</f>
        <v>#REF!</v>
      </c>
      <c r="AL3" s="205" t="e">
        <f>IF('Crisis Indicator Data'!#REF!="No Data",1,IF(#REF!&lt;&gt;"",1,0))</f>
        <v>#REF!</v>
      </c>
      <c r="AM3" s="205" t="e">
        <f>IF('Crisis Indicator Data'!#REF!="No Data",1,IF(#REF!&lt;&gt;"",1,0))</f>
        <v>#REF!</v>
      </c>
      <c r="AN3" s="205" t="e">
        <f>IF('Crisis Indicator Data'!#REF!="No Data",1,IF(#REF!&lt;&gt;"",1,0))</f>
        <v>#REF!</v>
      </c>
      <c r="AO3" s="205" t="e">
        <f>IF('Crisis Indicator Data'!#REF!="No Data",1,IF(#REF!&lt;&gt;"",1,0))</f>
        <v>#REF!</v>
      </c>
      <c r="AP3" s="205" t="e">
        <f>IF('Crisis Indicator Data'!#REF!="No Data",1,IF(#REF!&lt;&gt;"",1,0))</f>
        <v>#REF!</v>
      </c>
      <c r="AQ3" s="205" t="e">
        <f>IF('Crisis Indicator Data'!#REF!="No Data",1,IF(#REF!&lt;&gt;"",1,0))</f>
        <v>#REF!</v>
      </c>
      <c r="AR3" s="205" t="e">
        <f>IF('Crisis Indicator Data'!#REF!="No Data",1,IF(#REF!&lt;&gt;"",1,0))</f>
        <v>#REF!</v>
      </c>
      <c r="AS3" s="205" t="e">
        <f>IF('Crisis Indicator Data'!#REF!="No Data",1,IF(#REF!&lt;&gt;"",1,0))</f>
        <v>#REF!</v>
      </c>
      <c r="AT3" s="205" t="e">
        <f>IF('Crisis Indicator Data'!#REF!="No Data",1,IF(#REF!&lt;&gt;"",1,0))</f>
        <v>#REF!</v>
      </c>
      <c r="AU3" s="205" t="e">
        <f>IF('Crisis Indicator Data'!#REF!="No Data",1,IF(#REF!&lt;&gt;"",1,0))</f>
        <v>#REF!</v>
      </c>
      <c r="AV3" s="205" t="e">
        <f>IF('Crisis Indicator Data'!#REF!="No Data",1,IF(#REF!&lt;&gt;"",1,0))</f>
        <v>#REF!</v>
      </c>
      <c r="AW3" s="205" t="e">
        <f>IF('Crisis Indicator Data'!#REF!="No Data",1,IF(#REF!&lt;&gt;"",1,0))</f>
        <v>#REF!</v>
      </c>
      <c r="AX3" s="205" t="e">
        <f>IF('Crisis Indicator Data'!#REF!="No Data",1,IF(#REF!&lt;&gt;"",1,0))</f>
        <v>#REF!</v>
      </c>
      <c r="AY3" s="205" t="e">
        <f>IF('Crisis Indicator Data'!#REF!="No Data",1,IF(#REF!&lt;&gt;"",1,0))</f>
        <v>#REF!</v>
      </c>
      <c r="AZ3" s="205" t="e">
        <f>IF('Crisis Indicator Data'!#REF!="No Data",1,IF(#REF!&lt;&gt;"",1,0))</f>
        <v>#REF!</v>
      </c>
      <c r="BA3" t="e">
        <f t="shared" si="0"/>
        <v>#REF!</v>
      </c>
      <c r="BB3" s="22" t="e">
        <f t="shared" si="1"/>
        <v>#REF!</v>
      </c>
    </row>
    <row r="4" spans="1:54" x14ac:dyDescent="0.25">
      <c r="A4" t="s">
        <v>7026</v>
      </c>
      <c r="B4" s="205" t="e">
        <f>IF('Crisis Indicator Data'!#REF!="No Data",1,IF(#REF!&lt;&gt;"",1,0))</f>
        <v>#REF!</v>
      </c>
      <c r="C4" s="205" t="e">
        <f>IF('Crisis Indicator Data'!#REF!="No Data",1,IF(#REF!&lt;&gt;"",1,0))</f>
        <v>#REF!</v>
      </c>
      <c r="D4" s="205" t="e">
        <f>IF('Crisis Indicator Data'!#REF!="No Data",1,IF(#REF!&lt;&gt;"",1,0))</f>
        <v>#REF!</v>
      </c>
      <c r="E4" s="205" t="e">
        <f>IF('Crisis Indicator Data'!#REF!="No Data",1,IF(#REF!&lt;&gt;"",1,0))</f>
        <v>#REF!</v>
      </c>
      <c r="F4" s="205" t="e">
        <f>IF('Crisis Indicator Data'!#REF!="No Data",1,IF(#REF!&lt;&gt;"",1,0))</f>
        <v>#REF!</v>
      </c>
      <c r="G4" s="205" t="e">
        <f>IF('Crisis Indicator Data'!#REF!="No Data",1,IF(#REF!&lt;&gt;"",1,0))</f>
        <v>#REF!</v>
      </c>
      <c r="H4" s="205" t="e">
        <f>IF('Crisis Indicator Data'!#REF!="No Data",1,IF(#REF!&lt;&gt;"",1,0))</f>
        <v>#REF!</v>
      </c>
      <c r="I4" s="205" t="e">
        <f>IF('Crisis Indicator Data'!#REF!="No Data",1,IF(#REF!&lt;&gt;"",1,0))</f>
        <v>#REF!</v>
      </c>
      <c r="J4" s="205" t="e">
        <f>IF('Crisis Indicator Data'!#REF!="No Data",1,IF(#REF!&lt;&gt;"",1,0))</f>
        <v>#REF!</v>
      </c>
      <c r="K4" s="205" t="e">
        <f>IF('Crisis Indicator Data'!#REF!="No Data",1,IF(#REF!&lt;&gt;"",1,0))</f>
        <v>#REF!</v>
      </c>
      <c r="L4" s="205" t="e">
        <f>IF('Crisis Indicator Data'!#REF!="No Data",1,IF(#REF!&lt;&gt;"",1,0))</f>
        <v>#REF!</v>
      </c>
      <c r="M4" s="205" t="e">
        <f>IF('Crisis Indicator Data'!#REF!="No Data",1,IF(#REF!&lt;&gt;"",1,0))</f>
        <v>#REF!</v>
      </c>
      <c r="N4" s="205" t="e">
        <f>IF('Crisis Indicator Data'!#REF!="No Data",1,IF(#REF!&lt;&gt;"",1,0))</f>
        <v>#REF!</v>
      </c>
      <c r="O4" s="205" t="e">
        <f>IF('Crisis Indicator Data'!#REF!="No Data",1,IF(#REF!&lt;&gt;"",1,0))</f>
        <v>#REF!</v>
      </c>
      <c r="P4" s="205" t="e">
        <f>IF('Crisis Indicator Data'!#REF!="No Data",1,IF(#REF!&lt;&gt;"",1,0))</f>
        <v>#REF!</v>
      </c>
      <c r="Q4" s="205" t="e">
        <f>IF('Crisis Indicator Data'!#REF!="No Data",1,IF(#REF!&lt;&gt;"",1,0))</f>
        <v>#REF!</v>
      </c>
      <c r="R4" s="205" t="e">
        <f>IF('Crisis Indicator Data'!#REF!="No Data",1,IF(#REF!&lt;&gt;"",1,0))</f>
        <v>#REF!</v>
      </c>
      <c r="S4" s="205" t="e">
        <f>IF('Crisis Indicator Data'!#REF!="No Data",1,IF(#REF!&lt;&gt;"",1,0))</f>
        <v>#REF!</v>
      </c>
      <c r="T4" s="205" t="e">
        <f>IF('Crisis Indicator Data'!#REF!="No Data",1,IF(#REF!&lt;&gt;"",1,0))</f>
        <v>#REF!</v>
      </c>
      <c r="U4" s="205" t="e">
        <f>IF('Crisis Indicator Data'!#REF!="No Data",1,IF(#REF!&lt;&gt;"",1,0))</f>
        <v>#REF!</v>
      </c>
      <c r="V4" s="205" t="e">
        <f>IF('Crisis Indicator Data'!#REF!="No Data",1,IF(#REF!&lt;&gt;"",1,0))</f>
        <v>#REF!</v>
      </c>
      <c r="W4" s="205" t="e">
        <f>IF('Crisis Indicator Data'!#REF!="No Data",1,IF(#REF!&lt;&gt;"",1,0))</f>
        <v>#REF!</v>
      </c>
      <c r="X4" s="205" t="e">
        <f>IF('Crisis Indicator Data'!#REF!="No Data",1,IF(#REF!&lt;&gt;"",1,0))</f>
        <v>#REF!</v>
      </c>
      <c r="Y4" s="205" t="e">
        <f>IF('Crisis Indicator Data'!#REF!="No Data",1,IF(#REF!&lt;&gt;"",1,0))</f>
        <v>#REF!</v>
      </c>
      <c r="Z4" s="205" t="e">
        <f>IF('Crisis Indicator Data'!#REF!="No Data",1,IF(#REF!&lt;&gt;"",1,0))</f>
        <v>#REF!</v>
      </c>
      <c r="AA4" s="205" t="e">
        <f>IF('Crisis Indicator Data'!#REF!="No Data",1,IF(#REF!&lt;&gt;"",1,0))</f>
        <v>#REF!</v>
      </c>
      <c r="AB4" s="205" t="e">
        <f>IF('Crisis Indicator Data'!#REF!="No Data",1,IF(#REF!&lt;&gt;"",1,0))</f>
        <v>#REF!</v>
      </c>
      <c r="AC4" s="205" t="e">
        <f>IF('Crisis Indicator Data'!#REF!="No Data",1,IF(#REF!&lt;&gt;"",1,0))</f>
        <v>#REF!</v>
      </c>
      <c r="AD4" s="205" t="e">
        <f>IF('Crisis Indicator Data'!#REF!="No Data",1,IF(#REF!&lt;&gt;"",1,0))</f>
        <v>#REF!</v>
      </c>
      <c r="AE4" s="205" t="e">
        <f>IF('Crisis Indicator Data'!#REF!="No Data",1,IF(#REF!&lt;&gt;"",1,0))</f>
        <v>#REF!</v>
      </c>
      <c r="AF4" s="205" t="e">
        <f>IF('Crisis Indicator Data'!#REF!="No Data",1,IF(#REF!&lt;&gt;"",1,0))</f>
        <v>#REF!</v>
      </c>
      <c r="AG4" s="205" t="e">
        <f>IF('Crisis Indicator Data'!#REF!="No Data",1,IF(#REF!&lt;&gt;"",1,0))</f>
        <v>#REF!</v>
      </c>
      <c r="AH4" s="205" t="e">
        <f>IF('Crisis Indicator Data'!#REF!="No Data",1,IF(#REF!&lt;&gt;"",1,0))</f>
        <v>#REF!</v>
      </c>
      <c r="AI4" s="205" t="e">
        <f>IF('Crisis Indicator Data'!#REF!="No Data",1,IF(#REF!&lt;&gt;"",1,0))</f>
        <v>#REF!</v>
      </c>
      <c r="AJ4" s="205" t="e">
        <f>IF('Crisis Indicator Data'!#REF!="No Data",1,IF(#REF!&lt;&gt;"",1,0))</f>
        <v>#REF!</v>
      </c>
      <c r="AK4" s="205" t="e">
        <f>IF('Crisis Indicator Data'!#REF!="No Data",1,IF(#REF!&lt;&gt;"",1,0))</f>
        <v>#REF!</v>
      </c>
      <c r="AL4" s="205" t="e">
        <f>IF('Crisis Indicator Data'!#REF!="No Data",1,IF(#REF!&lt;&gt;"",1,0))</f>
        <v>#REF!</v>
      </c>
      <c r="AM4" s="205" t="e">
        <f>IF('Crisis Indicator Data'!#REF!="No Data",1,IF(#REF!&lt;&gt;"",1,0))</f>
        <v>#REF!</v>
      </c>
      <c r="AN4" s="205" t="e">
        <f>IF('Crisis Indicator Data'!#REF!="No Data",1,IF(#REF!&lt;&gt;"",1,0))</f>
        <v>#REF!</v>
      </c>
      <c r="AO4" s="205" t="e">
        <f>IF('Crisis Indicator Data'!#REF!="No Data",1,IF(#REF!&lt;&gt;"",1,0))</f>
        <v>#REF!</v>
      </c>
      <c r="AP4" s="205" t="e">
        <f>IF('Crisis Indicator Data'!#REF!="No Data",1,IF(#REF!&lt;&gt;"",1,0))</f>
        <v>#REF!</v>
      </c>
      <c r="AQ4" s="205" t="e">
        <f>IF('Crisis Indicator Data'!#REF!="No Data",1,IF(#REF!&lt;&gt;"",1,0))</f>
        <v>#REF!</v>
      </c>
      <c r="AR4" s="205" t="e">
        <f>IF('Crisis Indicator Data'!#REF!="No Data",1,IF(#REF!&lt;&gt;"",1,0))</f>
        <v>#REF!</v>
      </c>
      <c r="AS4" s="205" t="e">
        <f>IF('Crisis Indicator Data'!#REF!="No Data",1,IF(#REF!&lt;&gt;"",1,0))</f>
        <v>#REF!</v>
      </c>
      <c r="AT4" s="205" t="e">
        <f>IF('Crisis Indicator Data'!#REF!="No Data",1,IF(#REF!&lt;&gt;"",1,0))</f>
        <v>#REF!</v>
      </c>
      <c r="AU4" s="205" t="e">
        <f>IF('Crisis Indicator Data'!#REF!="No Data",1,IF(#REF!&lt;&gt;"",1,0))</f>
        <v>#REF!</v>
      </c>
      <c r="AV4" s="205" t="e">
        <f>IF('Crisis Indicator Data'!#REF!="No Data",1,IF(#REF!&lt;&gt;"",1,0))</f>
        <v>#REF!</v>
      </c>
      <c r="AW4" s="205" t="e">
        <f>IF('Crisis Indicator Data'!#REF!="No Data",1,IF(#REF!&lt;&gt;"",1,0))</f>
        <v>#REF!</v>
      </c>
      <c r="AX4" s="205" t="e">
        <f>IF('Crisis Indicator Data'!#REF!="No Data",1,IF(#REF!&lt;&gt;"",1,0))</f>
        <v>#REF!</v>
      </c>
      <c r="AY4" s="205" t="e">
        <f>IF('Crisis Indicator Data'!#REF!="No Data",1,IF(#REF!&lt;&gt;"",1,0))</f>
        <v>#REF!</v>
      </c>
      <c r="AZ4" s="205" t="e">
        <f>IF('Crisis Indicator Data'!#REF!="No Data",1,IF(#REF!&lt;&gt;"",1,0))</f>
        <v>#REF!</v>
      </c>
      <c r="BA4" t="e">
        <f t="shared" si="0"/>
        <v>#REF!</v>
      </c>
      <c r="BB4" s="22" t="e">
        <f t="shared" si="1"/>
        <v>#REF!</v>
      </c>
    </row>
    <row r="5" spans="1:54" x14ac:dyDescent="0.25">
      <c r="A5" t="s">
        <v>6946</v>
      </c>
      <c r="B5" s="205" t="e">
        <f>IF('Crisis Indicator Data'!#REF!="No Data",1,IF(#REF!&lt;&gt;"",1,0))</f>
        <v>#REF!</v>
      </c>
      <c r="C5" s="205" t="e">
        <f>IF('Crisis Indicator Data'!#REF!="No Data",1,IF(#REF!&lt;&gt;"",1,0))</f>
        <v>#REF!</v>
      </c>
      <c r="D5" s="205" t="e">
        <f>IF('Crisis Indicator Data'!#REF!="No Data",1,IF(#REF!&lt;&gt;"",1,0))</f>
        <v>#REF!</v>
      </c>
      <c r="E5" s="205" t="e">
        <f>IF('Crisis Indicator Data'!#REF!="No Data",1,IF(#REF!&lt;&gt;"",1,0))</f>
        <v>#REF!</v>
      </c>
      <c r="F5" s="205" t="e">
        <f>IF('Crisis Indicator Data'!#REF!="No Data",1,IF(#REF!&lt;&gt;"",1,0))</f>
        <v>#REF!</v>
      </c>
      <c r="G5" s="205" t="e">
        <f>IF('Crisis Indicator Data'!#REF!="No Data",1,IF(#REF!&lt;&gt;"",1,0))</f>
        <v>#REF!</v>
      </c>
      <c r="H5" s="205" t="e">
        <f>IF('Crisis Indicator Data'!#REF!="No Data",1,IF(#REF!&lt;&gt;"",1,0))</f>
        <v>#REF!</v>
      </c>
      <c r="I5" s="205" t="e">
        <f>IF('Crisis Indicator Data'!#REF!="No Data",1,IF(#REF!&lt;&gt;"",1,0))</f>
        <v>#REF!</v>
      </c>
      <c r="J5" s="205" t="e">
        <f>IF('Crisis Indicator Data'!#REF!="No Data",1,IF(#REF!&lt;&gt;"",1,0))</f>
        <v>#REF!</v>
      </c>
      <c r="K5" s="205" t="e">
        <f>IF('Crisis Indicator Data'!#REF!="No Data",1,IF(#REF!&lt;&gt;"",1,0))</f>
        <v>#REF!</v>
      </c>
      <c r="L5" s="205" t="e">
        <f>IF('Crisis Indicator Data'!#REF!="No Data",1,IF(#REF!&lt;&gt;"",1,0))</f>
        <v>#REF!</v>
      </c>
      <c r="M5" s="205" t="e">
        <f>IF('Crisis Indicator Data'!#REF!="No Data",1,IF(#REF!&lt;&gt;"",1,0))</f>
        <v>#REF!</v>
      </c>
      <c r="N5" s="205" t="e">
        <f>IF('Crisis Indicator Data'!#REF!="No Data",1,IF(#REF!&lt;&gt;"",1,0))</f>
        <v>#REF!</v>
      </c>
      <c r="O5" s="205" t="e">
        <f>IF('Crisis Indicator Data'!#REF!="No Data",1,IF(#REF!&lt;&gt;"",1,0))</f>
        <v>#REF!</v>
      </c>
      <c r="P5" s="205" t="e">
        <f>IF('Crisis Indicator Data'!#REF!="No Data",1,IF(#REF!&lt;&gt;"",1,0))</f>
        <v>#REF!</v>
      </c>
      <c r="Q5" s="205" t="e">
        <f>IF('Crisis Indicator Data'!#REF!="No Data",1,IF(#REF!&lt;&gt;"",1,0))</f>
        <v>#REF!</v>
      </c>
      <c r="R5" s="205" t="e">
        <f>IF('Crisis Indicator Data'!#REF!="No Data",1,IF(#REF!&lt;&gt;"",1,0))</f>
        <v>#REF!</v>
      </c>
      <c r="S5" s="205" t="e">
        <f>IF('Crisis Indicator Data'!#REF!="No Data",1,IF(#REF!&lt;&gt;"",1,0))</f>
        <v>#REF!</v>
      </c>
      <c r="T5" s="205" t="e">
        <f>IF('Crisis Indicator Data'!#REF!="No Data",1,IF(#REF!&lt;&gt;"",1,0))</f>
        <v>#REF!</v>
      </c>
      <c r="U5" s="205" t="e">
        <f>IF('Crisis Indicator Data'!#REF!="No Data",1,IF(#REF!&lt;&gt;"",1,0))</f>
        <v>#REF!</v>
      </c>
      <c r="V5" s="205" t="e">
        <f>IF('Crisis Indicator Data'!#REF!="No Data",1,IF(#REF!&lt;&gt;"",1,0))</f>
        <v>#REF!</v>
      </c>
      <c r="W5" s="205" t="e">
        <f>IF('Crisis Indicator Data'!#REF!="No Data",1,IF(#REF!&lt;&gt;"",1,0))</f>
        <v>#REF!</v>
      </c>
      <c r="X5" s="205" t="e">
        <f>IF('Crisis Indicator Data'!#REF!="No Data",1,IF(#REF!&lt;&gt;"",1,0))</f>
        <v>#REF!</v>
      </c>
      <c r="Y5" s="205" t="e">
        <f>IF('Crisis Indicator Data'!#REF!="No Data",1,IF(#REF!&lt;&gt;"",1,0))</f>
        <v>#REF!</v>
      </c>
      <c r="Z5" s="205" t="e">
        <f>IF('Crisis Indicator Data'!#REF!="No Data",1,IF(#REF!&lt;&gt;"",1,0))</f>
        <v>#REF!</v>
      </c>
      <c r="AA5" s="205" t="e">
        <f>IF('Crisis Indicator Data'!#REF!="No Data",1,IF(#REF!&lt;&gt;"",1,0))</f>
        <v>#REF!</v>
      </c>
      <c r="AB5" s="205" t="e">
        <f>IF('Crisis Indicator Data'!#REF!="No Data",1,IF(#REF!&lt;&gt;"",1,0))</f>
        <v>#REF!</v>
      </c>
      <c r="AC5" s="205" t="e">
        <f>IF('Crisis Indicator Data'!#REF!="No Data",1,IF(#REF!&lt;&gt;"",1,0))</f>
        <v>#REF!</v>
      </c>
      <c r="AD5" s="205" t="e">
        <f>IF('Crisis Indicator Data'!#REF!="No Data",1,IF(#REF!&lt;&gt;"",1,0))</f>
        <v>#REF!</v>
      </c>
      <c r="AE5" s="205" t="e">
        <f>IF('Crisis Indicator Data'!#REF!="No Data",1,IF(#REF!&lt;&gt;"",1,0))</f>
        <v>#REF!</v>
      </c>
      <c r="AF5" s="205" t="e">
        <f>IF('Crisis Indicator Data'!#REF!="No Data",1,IF(#REF!&lt;&gt;"",1,0))</f>
        <v>#REF!</v>
      </c>
      <c r="AG5" s="205" t="e">
        <f>IF('Crisis Indicator Data'!#REF!="No Data",1,IF(#REF!&lt;&gt;"",1,0))</f>
        <v>#REF!</v>
      </c>
      <c r="AH5" s="205" t="e">
        <f>IF('Crisis Indicator Data'!#REF!="No Data",1,IF(#REF!&lt;&gt;"",1,0))</f>
        <v>#REF!</v>
      </c>
      <c r="AI5" s="205" t="e">
        <f>IF('Crisis Indicator Data'!#REF!="No Data",1,IF(#REF!&lt;&gt;"",1,0))</f>
        <v>#REF!</v>
      </c>
      <c r="AJ5" s="205" t="e">
        <f>IF('Crisis Indicator Data'!#REF!="No Data",1,IF(#REF!&lt;&gt;"",1,0))</f>
        <v>#REF!</v>
      </c>
      <c r="AK5" s="205" t="e">
        <f>IF('Crisis Indicator Data'!#REF!="No Data",1,IF(#REF!&lt;&gt;"",1,0))</f>
        <v>#REF!</v>
      </c>
      <c r="AL5" s="205" t="e">
        <f>IF('Crisis Indicator Data'!#REF!="No Data",1,IF(#REF!&lt;&gt;"",1,0))</f>
        <v>#REF!</v>
      </c>
      <c r="AM5" s="205" t="e">
        <f>IF('Crisis Indicator Data'!#REF!="No Data",1,IF(#REF!&lt;&gt;"",1,0))</f>
        <v>#REF!</v>
      </c>
      <c r="AN5" s="205" t="e">
        <f>IF('Crisis Indicator Data'!#REF!="No Data",1,IF(#REF!&lt;&gt;"",1,0))</f>
        <v>#REF!</v>
      </c>
      <c r="AO5" s="205" t="e">
        <f>IF('Crisis Indicator Data'!#REF!="No Data",1,IF(#REF!&lt;&gt;"",1,0))</f>
        <v>#REF!</v>
      </c>
      <c r="AP5" s="205" t="e">
        <f>IF('Crisis Indicator Data'!#REF!="No Data",1,IF(#REF!&lt;&gt;"",1,0))</f>
        <v>#REF!</v>
      </c>
      <c r="AQ5" s="205" t="e">
        <f>IF('Crisis Indicator Data'!#REF!="No Data",1,IF(#REF!&lt;&gt;"",1,0))</f>
        <v>#REF!</v>
      </c>
      <c r="AR5" s="205" t="e">
        <f>IF('Crisis Indicator Data'!#REF!="No Data",1,IF(#REF!&lt;&gt;"",1,0))</f>
        <v>#REF!</v>
      </c>
      <c r="AS5" s="205" t="e">
        <f>IF('Crisis Indicator Data'!#REF!="No Data",1,IF(#REF!&lt;&gt;"",1,0))</f>
        <v>#REF!</v>
      </c>
      <c r="AT5" s="205" t="e">
        <f>IF('Crisis Indicator Data'!#REF!="No Data",1,IF(#REF!&lt;&gt;"",1,0))</f>
        <v>#REF!</v>
      </c>
      <c r="AU5" s="205" t="e">
        <f>IF('Crisis Indicator Data'!#REF!="No Data",1,IF(#REF!&lt;&gt;"",1,0))</f>
        <v>#REF!</v>
      </c>
      <c r="AV5" s="205" t="e">
        <f>IF('Crisis Indicator Data'!#REF!="No Data",1,IF(#REF!&lt;&gt;"",1,0))</f>
        <v>#REF!</v>
      </c>
      <c r="AW5" s="205" t="e">
        <f>IF('Crisis Indicator Data'!#REF!="No Data",1,IF(#REF!&lt;&gt;"",1,0))</f>
        <v>#REF!</v>
      </c>
      <c r="AX5" s="205" t="e">
        <f>IF('Crisis Indicator Data'!#REF!="No Data",1,IF(#REF!&lt;&gt;"",1,0))</f>
        <v>#REF!</v>
      </c>
      <c r="AY5" s="205" t="e">
        <f>IF('Crisis Indicator Data'!#REF!="No Data",1,IF(#REF!&lt;&gt;"",1,0))</f>
        <v>#REF!</v>
      </c>
      <c r="AZ5" s="205" t="e">
        <f>IF('Crisis Indicator Data'!#REF!="No Data",1,IF(#REF!&lt;&gt;"",1,0))</f>
        <v>#REF!</v>
      </c>
      <c r="BA5" t="e">
        <f t="shared" si="0"/>
        <v>#REF!</v>
      </c>
      <c r="BB5" s="22" t="e">
        <f t="shared" si="1"/>
        <v>#REF!</v>
      </c>
    </row>
    <row r="6" spans="1:54" x14ac:dyDescent="0.25">
      <c r="A6" t="s">
        <v>6955</v>
      </c>
      <c r="B6" s="205" t="e">
        <f>IF('Crisis Indicator Data'!#REF!="No Data",1,IF(#REF!&lt;&gt;"",1,0))</f>
        <v>#REF!</v>
      </c>
      <c r="C6" s="205" t="e">
        <f>IF('Crisis Indicator Data'!#REF!="No Data",1,IF(#REF!&lt;&gt;"",1,0))</f>
        <v>#REF!</v>
      </c>
      <c r="D6" s="205" t="e">
        <f>IF('Crisis Indicator Data'!#REF!="No Data",1,IF(#REF!&lt;&gt;"",1,0))</f>
        <v>#REF!</v>
      </c>
      <c r="E6" s="205" t="e">
        <f>IF('Crisis Indicator Data'!#REF!="No Data",1,IF(#REF!&lt;&gt;"",1,0))</f>
        <v>#REF!</v>
      </c>
      <c r="F6" s="205" t="e">
        <f>IF('Crisis Indicator Data'!#REF!="No Data",1,IF(#REF!&lt;&gt;"",1,0))</f>
        <v>#REF!</v>
      </c>
      <c r="G6" s="205" t="e">
        <f>IF('Crisis Indicator Data'!#REF!="No Data",1,IF(#REF!&lt;&gt;"",1,0))</f>
        <v>#REF!</v>
      </c>
      <c r="H6" s="205" t="e">
        <f>IF('Crisis Indicator Data'!#REF!="No Data",1,IF(#REF!&lt;&gt;"",1,0))</f>
        <v>#REF!</v>
      </c>
      <c r="I6" s="205" t="e">
        <f>IF('Crisis Indicator Data'!#REF!="No Data",1,IF(#REF!&lt;&gt;"",1,0))</f>
        <v>#REF!</v>
      </c>
      <c r="J6" s="205" t="e">
        <f>IF('Crisis Indicator Data'!#REF!="No Data",1,IF(#REF!&lt;&gt;"",1,0))</f>
        <v>#REF!</v>
      </c>
      <c r="K6" s="205" t="e">
        <f>IF('Crisis Indicator Data'!#REF!="No Data",1,IF(#REF!&lt;&gt;"",1,0))</f>
        <v>#REF!</v>
      </c>
      <c r="L6" s="205" t="e">
        <f>IF('Crisis Indicator Data'!#REF!="No Data",1,IF(#REF!&lt;&gt;"",1,0))</f>
        <v>#REF!</v>
      </c>
      <c r="M6" s="205" t="e">
        <f>IF('Crisis Indicator Data'!#REF!="No Data",1,IF(#REF!&lt;&gt;"",1,0))</f>
        <v>#REF!</v>
      </c>
      <c r="N6" s="205" t="e">
        <f>IF('Crisis Indicator Data'!#REF!="No Data",1,IF(#REF!&lt;&gt;"",1,0))</f>
        <v>#REF!</v>
      </c>
      <c r="O6" s="205" t="e">
        <f>IF('Crisis Indicator Data'!#REF!="No Data",1,IF(#REF!&lt;&gt;"",1,0))</f>
        <v>#REF!</v>
      </c>
      <c r="P6" s="205" t="e">
        <f>IF('Crisis Indicator Data'!#REF!="No Data",1,IF(#REF!&lt;&gt;"",1,0))</f>
        <v>#REF!</v>
      </c>
      <c r="Q6" s="205" t="e">
        <f>IF('Crisis Indicator Data'!#REF!="No Data",1,IF(#REF!&lt;&gt;"",1,0))</f>
        <v>#REF!</v>
      </c>
      <c r="R6" s="205" t="e">
        <f>IF('Crisis Indicator Data'!#REF!="No Data",1,IF(#REF!&lt;&gt;"",1,0))</f>
        <v>#REF!</v>
      </c>
      <c r="S6" s="205" t="e">
        <f>IF('Crisis Indicator Data'!#REF!="No Data",1,IF(#REF!&lt;&gt;"",1,0))</f>
        <v>#REF!</v>
      </c>
      <c r="T6" s="205" t="e">
        <f>IF('Crisis Indicator Data'!#REF!="No Data",1,IF(#REF!&lt;&gt;"",1,0))</f>
        <v>#REF!</v>
      </c>
      <c r="U6" s="205" t="e">
        <f>IF('Crisis Indicator Data'!#REF!="No Data",1,IF(#REF!&lt;&gt;"",1,0))</f>
        <v>#REF!</v>
      </c>
      <c r="V6" s="205" t="e">
        <f>IF('Crisis Indicator Data'!#REF!="No Data",1,IF(#REF!&lt;&gt;"",1,0))</f>
        <v>#REF!</v>
      </c>
      <c r="W6" s="205" t="e">
        <f>IF('Crisis Indicator Data'!#REF!="No Data",1,IF(#REF!&lt;&gt;"",1,0))</f>
        <v>#REF!</v>
      </c>
      <c r="X6" s="205" t="e">
        <f>IF('Crisis Indicator Data'!#REF!="No Data",1,IF(#REF!&lt;&gt;"",1,0))</f>
        <v>#REF!</v>
      </c>
      <c r="Y6" s="205" t="e">
        <f>IF('Crisis Indicator Data'!#REF!="No Data",1,IF(#REF!&lt;&gt;"",1,0))</f>
        <v>#REF!</v>
      </c>
      <c r="Z6" s="205" t="e">
        <f>IF('Crisis Indicator Data'!#REF!="No Data",1,IF(#REF!&lt;&gt;"",1,0))</f>
        <v>#REF!</v>
      </c>
      <c r="AA6" s="205" t="e">
        <f>IF('Crisis Indicator Data'!#REF!="No Data",1,IF(#REF!&lt;&gt;"",1,0))</f>
        <v>#REF!</v>
      </c>
      <c r="AB6" s="205" t="e">
        <f>IF('Crisis Indicator Data'!#REF!="No Data",1,IF(#REF!&lt;&gt;"",1,0))</f>
        <v>#REF!</v>
      </c>
      <c r="AC6" s="205" t="e">
        <f>IF('Crisis Indicator Data'!#REF!="No Data",1,IF(#REF!&lt;&gt;"",1,0))</f>
        <v>#REF!</v>
      </c>
      <c r="AD6" s="205" t="e">
        <f>IF('Crisis Indicator Data'!#REF!="No Data",1,IF(#REF!&lt;&gt;"",1,0))</f>
        <v>#REF!</v>
      </c>
      <c r="AE6" s="205" t="e">
        <f>IF('Crisis Indicator Data'!#REF!="No Data",1,IF(#REF!&lt;&gt;"",1,0))</f>
        <v>#REF!</v>
      </c>
      <c r="AF6" s="205" t="e">
        <f>IF('Crisis Indicator Data'!#REF!="No Data",1,IF(#REF!&lt;&gt;"",1,0))</f>
        <v>#REF!</v>
      </c>
      <c r="AG6" s="205" t="e">
        <f>IF('Crisis Indicator Data'!#REF!="No Data",1,IF(#REF!&lt;&gt;"",1,0))</f>
        <v>#REF!</v>
      </c>
      <c r="AH6" s="205" t="e">
        <f>IF('Crisis Indicator Data'!#REF!="No Data",1,IF(#REF!&lt;&gt;"",1,0))</f>
        <v>#REF!</v>
      </c>
      <c r="AI6" s="205" t="e">
        <f>IF('Crisis Indicator Data'!#REF!="No Data",1,IF(#REF!&lt;&gt;"",1,0))</f>
        <v>#REF!</v>
      </c>
      <c r="AJ6" s="205" t="e">
        <f>IF('Crisis Indicator Data'!#REF!="No Data",1,IF(#REF!&lt;&gt;"",1,0))</f>
        <v>#REF!</v>
      </c>
      <c r="AK6" s="205" t="e">
        <f>IF('Crisis Indicator Data'!#REF!="No Data",1,IF(#REF!&lt;&gt;"",1,0))</f>
        <v>#REF!</v>
      </c>
      <c r="AL6" s="205" t="e">
        <f>IF('Crisis Indicator Data'!#REF!="No Data",1,IF(#REF!&lt;&gt;"",1,0))</f>
        <v>#REF!</v>
      </c>
      <c r="AM6" s="205" t="e">
        <f>IF('Crisis Indicator Data'!#REF!="No Data",1,IF(#REF!&lt;&gt;"",1,0))</f>
        <v>#REF!</v>
      </c>
      <c r="AN6" s="205" t="e">
        <f>IF('Crisis Indicator Data'!#REF!="No Data",1,IF(#REF!&lt;&gt;"",1,0))</f>
        <v>#REF!</v>
      </c>
      <c r="AO6" s="205" t="e">
        <f>IF('Crisis Indicator Data'!#REF!="No Data",1,IF(#REF!&lt;&gt;"",1,0))</f>
        <v>#REF!</v>
      </c>
      <c r="AP6" s="205" t="e">
        <f>IF('Crisis Indicator Data'!#REF!="No Data",1,IF(#REF!&lt;&gt;"",1,0))</f>
        <v>#REF!</v>
      </c>
      <c r="AQ6" s="205" t="e">
        <f>IF('Crisis Indicator Data'!#REF!="No Data",1,IF(#REF!&lt;&gt;"",1,0))</f>
        <v>#REF!</v>
      </c>
      <c r="AR6" s="205" t="e">
        <f>IF('Crisis Indicator Data'!#REF!="No Data",1,IF(#REF!&lt;&gt;"",1,0))</f>
        <v>#REF!</v>
      </c>
      <c r="AS6" s="205" t="e">
        <f>IF('Crisis Indicator Data'!#REF!="No Data",1,IF(#REF!&lt;&gt;"",1,0))</f>
        <v>#REF!</v>
      </c>
      <c r="AT6" s="205" t="e">
        <f>IF('Crisis Indicator Data'!#REF!="No Data",1,IF(#REF!&lt;&gt;"",1,0))</f>
        <v>#REF!</v>
      </c>
      <c r="AU6" s="205" t="e">
        <f>IF('Crisis Indicator Data'!#REF!="No Data",1,IF(#REF!&lt;&gt;"",1,0))</f>
        <v>#REF!</v>
      </c>
      <c r="AV6" s="205" t="e">
        <f>IF('Crisis Indicator Data'!#REF!="No Data",1,IF(#REF!&lt;&gt;"",1,0))</f>
        <v>#REF!</v>
      </c>
      <c r="AW6" s="205" t="e">
        <f>IF('Crisis Indicator Data'!#REF!="No Data",1,IF(#REF!&lt;&gt;"",1,0))</f>
        <v>#REF!</v>
      </c>
      <c r="AX6" s="205" t="e">
        <f>IF('Crisis Indicator Data'!#REF!="No Data",1,IF(#REF!&lt;&gt;"",1,0))</f>
        <v>#REF!</v>
      </c>
      <c r="AY6" s="205" t="e">
        <f>IF('Crisis Indicator Data'!#REF!="No Data",1,IF(#REF!&lt;&gt;"",1,0))</f>
        <v>#REF!</v>
      </c>
      <c r="AZ6" s="205" t="e">
        <f>IF('Crisis Indicator Data'!#REF!="No Data",1,IF(#REF!&lt;&gt;"",1,0))</f>
        <v>#REF!</v>
      </c>
      <c r="BA6" t="e">
        <f t="shared" si="0"/>
        <v>#REF!</v>
      </c>
      <c r="BB6" s="22" t="e">
        <f t="shared" si="1"/>
        <v>#REF!</v>
      </c>
    </row>
    <row r="7" spans="1:54" x14ac:dyDescent="0.25">
      <c r="A7" t="s">
        <v>6952</v>
      </c>
      <c r="B7" s="205" t="e">
        <f>IF('Crisis Indicator Data'!#REF!="No Data",1,IF(#REF!&lt;&gt;"",1,0))</f>
        <v>#REF!</v>
      </c>
      <c r="C7" s="205" t="e">
        <f>IF('Crisis Indicator Data'!#REF!="No Data",1,IF(#REF!&lt;&gt;"",1,0))</f>
        <v>#REF!</v>
      </c>
      <c r="D7" s="205" t="e">
        <f>IF('Crisis Indicator Data'!#REF!="No Data",1,IF(#REF!&lt;&gt;"",1,0))</f>
        <v>#REF!</v>
      </c>
      <c r="E7" s="205" t="e">
        <f>IF('Crisis Indicator Data'!#REF!="No Data",1,IF(#REF!&lt;&gt;"",1,0))</f>
        <v>#REF!</v>
      </c>
      <c r="F7" s="205" t="e">
        <f>IF('Crisis Indicator Data'!#REF!="No Data",1,IF(#REF!&lt;&gt;"",1,0))</f>
        <v>#REF!</v>
      </c>
      <c r="G7" s="205" t="e">
        <f>IF('Crisis Indicator Data'!#REF!="No Data",1,IF(#REF!&lt;&gt;"",1,0))</f>
        <v>#REF!</v>
      </c>
      <c r="H7" s="205" t="e">
        <f>IF('Crisis Indicator Data'!#REF!="No Data",1,IF(#REF!&lt;&gt;"",1,0))</f>
        <v>#REF!</v>
      </c>
      <c r="I7" s="205" t="e">
        <f>IF('Crisis Indicator Data'!#REF!="No Data",1,IF(#REF!&lt;&gt;"",1,0))</f>
        <v>#REF!</v>
      </c>
      <c r="J7" s="205" t="e">
        <f>IF('Crisis Indicator Data'!#REF!="No Data",1,IF(#REF!&lt;&gt;"",1,0))</f>
        <v>#REF!</v>
      </c>
      <c r="K7" s="205" t="e">
        <f>IF('Crisis Indicator Data'!#REF!="No Data",1,IF(#REF!&lt;&gt;"",1,0))</f>
        <v>#REF!</v>
      </c>
      <c r="L7" s="205" t="e">
        <f>IF('Crisis Indicator Data'!#REF!="No Data",1,IF(#REF!&lt;&gt;"",1,0))</f>
        <v>#REF!</v>
      </c>
      <c r="M7" s="205" t="e">
        <f>IF('Crisis Indicator Data'!#REF!="No Data",1,IF(#REF!&lt;&gt;"",1,0))</f>
        <v>#REF!</v>
      </c>
      <c r="N7" s="205" t="e">
        <f>IF('Crisis Indicator Data'!#REF!="No Data",1,IF(#REF!&lt;&gt;"",1,0))</f>
        <v>#REF!</v>
      </c>
      <c r="O7" s="205" t="e">
        <f>IF('Crisis Indicator Data'!#REF!="No Data",1,IF(#REF!&lt;&gt;"",1,0))</f>
        <v>#REF!</v>
      </c>
      <c r="P7" s="205" t="e">
        <f>IF('Crisis Indicator Data'!#REF!="No Data",1,IF(#REF!&lt;&gt;"",1,0))</f>
        <v>#REF!</v>
      </c>
      <c r="Q7" s="205" t="e">
        <f>IF('Crisis Indicator Data'!#REF!="No Data",1,IF(#REF!&lt;&gt;"",1,0))</f>
        <v>#REF!</v>
      </c>
      <c r="R7" s="205" t="e">
        <f>IF('Crisis Indicator Data'!#REF!="No Data",1,IF(#REF!&lt;&gt;"",1,0))</f>
        <v>#REF!</v>
      </c>
      <c r="S7" s="205" t="e">
        <f>IF('Crisis Indicator Data'!#REF!="No Data",1,IF(#REF!&lt;&gt;"",1,0))</f>
        <v>#REF!</v>
      </c>
      <c r="T7" s="205" t="e">
        <f>IF('Crisis Indicator Data'!#REF!="No Data",1,IF(#REF!&lt;&gt;"",1,0))</f>
        <v>#REF!</v>
      </c>
      <c r="U7" s="205" t="e">
        <f>IF('Crisis Indicator Data'!#REF!="No Data",1,IF(#REF!&lt;&gt;"",1,0))</f>
        <v>#REF!</v>
      </c>
      <c r="V7" s="205" t="e">
        <f>IF('Crisis Indicator Data'!#REF!="No Data",1,IF(#REF!&lt;&gt;"",1,0))</f>
        <v>#REF!</v>
      </c>
      <c r="W7" s="205" t="e">
        <f>IF('Crisis Indicator Data'!#REF!="No Data",1,IF(#REF!&lt;&gt;"",1,0))</f>
        <v>#REF!</v>
      </c>
      <c r="X7" s="205" t="e">
        <f>IF('Crisis Indicator Data'!#REF!="No Data",1,IF(#REF!&lt;&gt;"",1,0))</f>
        <v>#REF!</v>
      </c>
      <c r="Y7" s="205" t="e">
        <f>IF('Crisis Indicator Data'!#REF!="No Data",1,IF(#REF!&lt;&gt;"",1,0))</f>
        <v>#REF!</v>
      </c>
      <c r="Z7" s="205" t="e">
        <f>IF('Crisis Indicator Data'!#REF!="No Data",1,IF(#REF!&lt;&gt;"",1,0))</f>
        <v>#REF!</v>
      </c>
      <c r="AA7" s="205" t="e">
        <f>IF('Crisis Indicator Data'!#REF!="No Data",1,IF(#REF!&lt;&gt;"",1,0))</f>
        <v>#REF!</v>
      </c>
      <c r="AB7" s="205" t="e">
        <f>IF('Crisis Indicator Data'!#REF!="No Data",1,IF(#REF!&lt;&gt;"",1,0))</f>
        <v>#REF!</v>
      </c>
      <c r="AC7" s="205" t="e">
        <f>IF('Crisis Indicator Data'!#REF!="No Data",1,IF(#REF!&lt;&gt;"",1,0))</f>
        <v>#REF!</v>
      </c>
      <c r="AD7" s="205" t="e">
        <f>IF('Crisis Indicator Data'!#REF!="No Data",1,IF(#REF!&lt;&gt;"",1,0))</f>
        <v>#REF!</v>
      </c>
      <c r="AE7" s="205" t="e">
        <f>IF('Crisis Indicator Data'!#REF!="No Data",1,IF(#REF!&lt;&gt;"",1,0))</f>
        <v>#REF!</v>
      </c>
      <c r="AF7" s="205" t="e">
        <f>IF('Crisis Indicator Data'!#REF!="No Data",1,IF(#REF!&lt;&gt;"",1,0))</f>
        <v>#REF!</v>
      </c>
      <c r="AG7" s="205" t="e">
        <f>IF('Crisis Indicator Data'!#REF!="No Data",1,IF(#REF!&lt;&gt;"",1,0))</f>
        <v>#REF!</v>
      </c>
      <c r="AH7" s="205" t="e">
        <f>IF('Crisis Indicator Data'!#REF!="No Data",1,IF(#REF!&lt;&gt;"",1,0))</f>
        <v>#REF!</v>
      </c>
      <c r="AI7" s="205" t="e">
        <f>IF('Crisis Indicator Data'!#REF!="No Data",1,IF(#REF!&lt;&gt;"",1,0))</f>
        <v>#REF!</v>
      </c>
      <c r="AJ7" s="205" t="e">
        <f>IF('Crisis Indicator Data'!#REF!="No Data",1,IF(#REF!&lt;&gt;"",1,0))</f>
        <v>#REF!</v>
      </c>
      <c r="AK7" s="205" t="e">
        <f>IF('Crisis Indicator Data'!#REF!="No Data",1,IF(#REF!&lt;&gt;"",1,0))</f>
        <v>#REF!</v>
      </c>
      <c r="AL7" s="205" t="e">
        <f>IF('Crisis Indicator Data'!#REF!="No Data",1,IF(#REF!&lt;&gt;"",1,0))</f>
        <v>#REF!</v>
      </c>
      <c r="AM7" s="205" t="e">
        <f>IF('Crisis Indicator Data'!#REF!="No Data",1,IF(#REF!&lt;&gt;"",1,0))</f>
        <v>#REF!</v>
      </c>
      <c r="AN7" s="205" t="e">
        <f>IF('Crisis Indicator Data'!#REF!="No Data",1,IF(#REF!&lt;&gt;"",1,0))</f>
        <v>#REF!</v>
      </c>
      <c r="AO7" s="205" t="e">
        <f>IF('Crisis Indicator Data'!#REF!="No Data",1,IF(#REF!&lt;&gt;"",1,0))</f>
        <v>#REF!</v>
      </c>
      <c r="AP7" s="205" t="e">
        <f>IF('Crisis Indicator Data'!#REF!="No Data",1,IF(#REF!&lt;&gt;"",1,0))</f>
        <v>#REF!</v>
      </c>
      <c r="AQ7" s="205" t="e">
        <f>IF('Crisis Indicator Data'!#REF!="No Data",1,IF(#REF!&lt;&gt;"",1,0))</f>
        <v>#REF!</v>
      </c>
      <c r="AR7" s="205" t="e">
        <f>IF('Crisis Indicator Data'!#REF!="No Data",1,IF(#REF!&lt;&gt;"",1,0))</f>
        <v>#REF!</v>
      </c>
      <c r="AS7" s="205" t="e">
        <f>IF('Crisis Indicator Data'!#REF!="No Data",1,IF(#REF!&lt;&gt;"",1,0))</f>
        <v>#REF!</v>
      </c>
      <c r="AT7" s="205" t="e">
        <f>IF('Crisis Indicator Data'!#REF!="No Data",1,IF(#REF!&lt;&gt;"",1,0))</f>
        <v>#REF!</v>
      </c>
      <c r="AU7" s="205" t="e">
        <f>IF('Crisis Indicator Data'!#REF!="No Data",1,IF(#REF!&lt;&gt;"",1,0))</f>
        <v>#REF!</v>
      </c>
      <c r="AV7" s="205" t="e">
        <f>IF('Crisis Indicator Data'!#REF!="No Data",1,IF(#REF!&lt;&gt;"",1,0))</f>
        <v>#REF!</v>
      </c>
      <c r="AW7" s="205" t="e">
        <f>IF('Crisis Indicator Data'!#REF!="No Data",1,IF(#REF!&lt;&gt;"",1,0))</f>
        <v>#REF!</v>
      </c>
      <c r="AX7" s="205" t="e">
        <f>IF('Crisis Indicator Data'!#REF!="No Data",1,IF(#REF!&lt;&gt;"",1,0))</f>
        <v>#REF!</v>
      </c>
      <c r="AY7" s="205" t="e">
        <f>IF('Crisis Indicator Data'!#REF!="No Data",1,IF(#REF!&lt;&gt;"",1,0))</f>
        <v>#REF!</v>
      </c>
      <c r="AZ7" s="205" t="e">
        <f>IF('Crisis Indicator Data'!#REF!="No Data",1,IF(#REF!&lt;&gt;"",1,0))</f>
        <v>#REF!</v>
      </c>
      <c r="BA7" t="e">
        <f t="shared" si="0"/>
        <v>#REF!</v>
      </c>
      <c r="BB7" s="22" t="e">
        <f t="shared" si="1"/>
        <v>#REF!</v>
      </c>
    </row>
    <row r="8" spans="1:54" x14ac:dyDescent="0.25">
      <c r="A8" t="s">
        <v>6953</v>
      </c>
      <c r="B8" s="205" t="e">
        <f>IF('Crisis Indicator Data'!#REF!="No Data",1,IF(#REF!&lt;&gt;"",1,0))</f>
        <v>#REF!</v>
      </c>
      <c r="C8" s="205" t="e">
        <f>IF('Crisis Indicator Data'!#REF!="No Data",1,IF(#REF!&lt;&gt;"",1,0))</f>
        <v>#REF!</v>
      </c>
      <c r="D8" s="205" t="e">
        <f>IF('Crisis Indicator Data'!#REF!="No Data",1,IF(#REF!&lt;&gt;"",1,0))</f>
        <v>#REF!</v>
      </c>
      <c r="E8" s="205" t="e">
        <f>IF('Crisis Indicator Data'!#REF!="No Data",1,IF(#REF!&lt;&gt;"",1,0))</f>
        <v>#REF!</v>
      </c>
      <c r="F8" s="205" t="e">
        <f>IF('Crisis Indicator Data'!#REF!="No Data",1,IF(#REF!&lt;&gt;"",1,0))</f>
        <v>#REF!</v>
      </c>
      <c r="G8" s="205" t="e">
        <f>IF('Crisis Indicator Data'!#REF!="No Data",1,IF(#REF!&lt;&gt;"",1,0))</f>
        <v>#REF!</v>
      </c>
      <c r="H8" s="205" t="e">
        <f>IF('Crisis Indicator Data'!#REF!="No Data",1,IF(#REF!&lt;&gt;"",1,0))</f>
        <v>#REF!</v>
      </c>
      <c r="I8" s="205" t="e">
        <f>IF('Crisis Indicator Data'!#REF!="No Data",1,IF(#REF!&lt;&gt;"",1,0))</f>
        <v>#REF!</v>
      </c>
      <c r="J8" s="205" t="e">
        <f>IF('Crisis Indicator Data'!#REF!="No Data",1,IF(#REF!&lt;&gt;"",1,0))</f>
        <v>#REF!</v>
      </c>
      <c r="K8" s="205" t="e">
        <f>IF('Crisis Indicator Data'!#REF!="No Data",1,IF(#REF!&lt;&gt;"",1,0))</f>
        <v>#REF!</v>
      </c>
      <c r="L8" s="205" t="e">
        <f>IF('Crisis Indicator Data'!#REF!="No Data",1,IF(#REF!&lt;&gt;"",1,0))</f>
        <v>#REF!</v>
      </c>
      <c r="M8" s="205" t="e">
        <f>IF('Crisis Indicator Data'!#REF!="No Data",1,IF(#REF!&lt;&gt;"",1,0))</f>
        <v>#REF!</v>
      </c>
      <c r="N8" s="205" t="e">
        <f>IF('Crisis Indicator Data'!#REF!="No Data",1,IF(#REF!&lt;&gt;"",1,0))</f>
        <v>#REF!</v>
      </c>
      <c r="O8" s="205" t="e">
        <f>IF('Crisis Indicator Data'!#REF!="No Data",1,IF(#REF!&lt;&gt;"",1,0))</f>
        <v>#REF!</v>
      </c>
      <c r="P8" s="205" t="e">
        <f>IF('Crisis Indicator Data'!#REF!="No Data",1,IF(#REF!&lt;&gt;"",1,0))</f>
        <v>#REF!</v>
      </c>
      <c r="Q8" s="205" t="e">
        <f>IF('Crisis Indicator Data'!#REF!="No Data",1,IF(#REF!&lt;&gt;"",1,0))</f>
        <v>#REF!</v>
      </c>
      <c r="R8" s="205" t="e">
        <f>IF('Crisis Indicator Data'!#REF!="No Data",1,IF(#REF!&lt;&gt;"",1,0))</f>
        <v>#REF!</v>
      </c>
      <c r="S8" s="205" t="e">
        <f>IF('Crisis Indicator Data'!#REF!="No Data",1,IF(#REF!&lt;&gt;"",1,0))</f>
        <v>#REF!</v>
      </c>
      <c r="T8" s="205" t="e">
        <f>IF('Crisis Indicator Data'!#REF!="No Data",1,IF(#REF!&lt;&gt;"",1,0))</f>
        <v>#REF!</v>
      </c>
      <c r="U8" s="205" t="e">
        <f>IF('Crisis Indicator Data'!#REF!="No Data",1,IF(#REF!&lt;&gt;"",1,0))</f>
        <v>#REF!</v>
      </c>
      <c r="V8" s="205" t="e">
        <f>IF('Crisis Indicator Data'!#REF!="No Data",1,IF(#REF!&lt;&gt;"",1,0))</f>
        <v>#REF!</v>
      </c>
      <c r="W8" s="205" t="e">
        <f>IF('Crisis Indicator Data'!#REF!="No Data",1,IF(#REF!&lt;&gt;"",1,0))</f>
        <v>#REF!</v>
      </c>
      <c r="X8" s="205" t="e">
        <f>IF('Crisis Indicator Data'!#REF!="No Data",1,IF(#REF!&lt;&gt;"",1,0))</f>
        <v>#REF!</v>
      </c>
      <c r="Y8" s="205" t="e">
        <f>IF('Crisis Indicator Data'!#REF!="No Data",1,IF(#REF!&lt;&gt;"",1,0))</f>
        <v>#REF!</v>
      </c>
      <c r="Z8" s="205" t="e">
        <f>IF('Crisis Indicator Data'!#REF!="No Data",1,IF(#REF!&lt;&gt;"",1,0))</f>
        <v>#REF!</v>
      </c>
      <c r="AA8" s="205" t="e">
        <f>IF('Crisis Indicator Data'!#REF!="No Data",1,IF(#REF!&lt;&gt;"",1,0))</f>
        <v>#REF!</v>
      </c>
      <c r="AB8" s="205" t="e">
        <f>IF('Crisis Indicator Data'!#REF!="No Data",1,IF(#REF!&lt;&gt;"",1,0))</f>
        <v>#REF!</v>
      </c>
      <c r="AC8" s="205" t="e">
        <f>IF('Crisis Indicator Data'!#REF!="No Data",1,IF(#REF!&lt;&gt;"",1,0))</f>
        <v>#REF!</v>
      </c>
      <c r="AD8" s="205" t="e">
        <f>IF('Crisis Indicator Data'!#REF!="No Data",1,IF(#REF!&lt;&gt;"",1,0))</f>
        <v>#REF!</v>
      </c>
      <c r="AE8" s="205" t="e">
        <f>IF('Crisis Indicator Data'!#REF!="No Data",1,IF(#REF!&lt;&gt;"",1,0))</f>
        <v>#REF!</v>
      </c>
      <c r="AF8" s="205" t="e">
        <f>IF('Crisis Indicator Data'!#REF!="No Data",1,IF(#REF!&lt;&gt;"",1,0))</f>
        <v>#REF!</v>
      </c>
      <c r="AG8" s="205" t="e">
        <f>IF('Crisis Indicator Data'!#REF!="No Data",1,IF(#REF!&lt;&gt;"",1,0))</f>
        <v>#REF!</v>
      </c>
      <c r="AH8" s="205" t="e">
        <f>IF('Crisis Indicator Data'!#REF!="No Data",1,IF(#REF!&lt;&gt;"",1,0))</f>
        <v>#REF!</v>
      </c>
      <c r="AI8" s="205" t="e">
        <f>IF('Crisis Indicator Data'!#REF!="No Data",1,IF(#REF!&lt;&gt;"",1,0))</f>
        <v>#REF!</v>
      </c>
      <c r="AJ8" s="205" t="e">
        <f>IF('Crisis Indicator Data'!#REF!="No Data",1,IF(#REF!&lt;&gt;"",1,0))</f>
        <v>#REF!</v>
      </c>
      <c r="AK8" s="205" t="e">
        <f>IF('Crisis Indicator Data'!#REF!="No Data",1,IF(#REF!&lt;&gt;"",1,0))</f>
        <v>#REF!</v>
      </c>
      <c r="AL8" s="205" t="e">
        <f>IF('Crisis Indicator Data'!#REF!="No Data",1,IF(#REF!&lt;&gt;"",1,0))</f>
        <v>#REF!</v>
      </c>
      <c r="AM8" s="205" t="e">
        <f>IF('Crisis Indicator Data'!#REF!="No Data",1,IF(#REF!&lt;&gt;"",1,0))</f>
        <v>#REF!</v>
      </c>
      <c r="AN8" s="205" t="e">
        <f>IF('Crisis Indicator Data'!#REF!="No Data",1,IF(#REF!&lt;&gt;"",1,0))</f>
        <v>#REF!</v>
      </c>
      <c r="AO8" s="205" t="e">
        <f>IF('Crisis Indicator Data'!#REF!="No Data",1,IF(#REF!&lt;&gt;"",1,0))</f>
        <v>#REF!</v>
      </c>
      <c r="AP8" s="205" t="e">
        <f>IF('Crisis Indicator Data'!#REF!="No Data",1,IF(#REF!&lt;&gt;"",1,0))</f>
        <v>#REF!</v>
      </c>
      <c r="AQ8" s="205" t="e">
        <f>IF('Crisis Indicator Data'!#REF!="No Data",1,IF(#REF!&lt;&gt;"",1,0))</f>
        <v>#REF!</v>
      </c>
      <c r="AR8" s="205" t="e">
        <f>IF('Crisis Indicator Data'!#REF!="No Data",1,IF(#REF!&lt;&gt;"",1,0))</f>
        <v>#REF!</v>
      </c>
      <c r="AS8" s="205" t="e">
        <f>IF('Crisis Indicator Data'!#REF!="No Data",1,IF(#REF!&lt;&gt;"",1,0))</f>
        <v>#REF!</v>
      </c>
      <c r="AT8" s="205" t="e">
        <f>IF('Crisis Indicator Data'!#REF!="No Data",1,IF(#REF!&lt;&gt;"",1,0))</f>
        <v>#REF!</v>
      </c>
      <c r="AU8" s="205" t="e">
        <f>IF('Crisis Indicator Data'!#REF!="No Data",1,IF(#REF!&lt;&gt;"",1,0))</f>
        <v>#REF!</v>
      </c>
      <c r="AV8" s="205" t="e">
        <f>IF('Crisis Indicator Data'!#REF!="No Data",1,IF(#REF!&lt;&gt;"",1,0))</f>
        <v>#REF!</v>
      </c>
      <c r="AW8" s="205" t="e">
        <f>IF('Crisis Indicator Data'!#REF!="No Data",1,IF(#REF!&lt;&gt;"",1,0))</f>
        <v>#REF!</v>
      </c>
      <c r="AX8" s="205" t="e">
        <f>IF('Crisis Indicator Data'!#REF!="No Data",1,IF(#REF!&lt;&gt;"",1,0))</f>
        <v>#REF!</v>
      </c>
      <c r="AY8" s="205" t="e">
        <f>IF('Crisis Indicator Data'!#REF!="No Data",1,IF(#REF!&lt;&gt;"",1,0))</f>
        <v>#REF!</v>
      </c>
      <c r="AZ8" s="205" t="e">
        <f>IF('Crisis Indicator Data'!#REF!="No Data",1,IF(#REF!&lt;&gt;"",1,0))</f>
        <v>#REF!</v>
      </c>
      <c r="BA8" t="e">
        <f t="shared" si="0"/>
        <v>#REF!</v>
      </c>
      <c r="BB8" s="22" t="e">
        <f t="shared" si="1"/>
        <v>#REF!</v>
      </c>
    </row>
    <row r="9" spans="1:54" x14ac:dyDescent="0.25">
      <c r="A9" t="s">
        <v>6957</v>
      </c>
      <c r="B9" s="205" t="e">
        <f>IF('Crisis Indicator Data'!#REF!="No Data",1,IF(#REF!&lt;&gt;"",1,0))</f>
        <v>#REF!</v>
      </c>
      <c r="C9" s="205" t="e">
        <f>IF('Crisis Indicator Data'!#REF!="No Data",1,IF(#REF!&lt;&gt;"",1,0))</f>
        <v>#REF!</v>
      </c>
      <c r="D9" s="205" t="e">
        <f>IF('Crisis Indicator Data'!#REF!="No Data",1,IF(#REF!&lt;&gt;"",1,0))</f>
        <v>#REF!</v>
      </c>
      <c r="E9" s="205" t="e">
        <f>IF('Crisis Indicator Data'!#REF!="No Data",1,IF(#REF!&lt;&gt;"",1,0))</f>
        <v>#REF!</v>
      </c>
      <c r="F9" s="205" t="e">
        <f>IF('Crisis Indicator Data'!#REF!="No Data",1,IF(#REF!&lt;&gt;"",1,0))</f>
        <v>#REF!</v>
      </c>
      <c r="G9" s="205" t="e">
        <f>IF('Crisis Indicator Data'!#REF!="No Data",1,IF(#REF!&lt;&gt;"",1,0))</f>
        <v>#REF!</v>
      </c>
      <c r="H9" s="205" t="e">
        <f>IF('Crisis Indicator Data'!#REF!="No Data",1,IF(#REF!&lt;&gt;"",1,0))</f>
        <v>#REF!</v>
      </c>
      <c r="I9" s="205" t="e">
        <f>IF('Crisis Indicator Data'!#REF!="No Data",1,IF(#REF!&lt;&gt;"",1,0))</f>
        <v>#REF!</v>
      </c>
      <c r="J9" s="205" t="e">
        <f>IF('Crisis Indicator Data'!#REF!="No Data",1,IF(#REF!&lt;&gt;"",1,0))</f>
        <v>#REF!</v>
      </c>
      <c r="K9" s="205" t="e">
        <f>IF('Crisis Indicator Data'!#REF!="No Data",1,IF(#REF!&lt;&gt;"",1,0))</f>
        <v>#REF!</v>
      </c>
      <c r="L9" s="205" t="e">
        <f>IF('Crisis Indicator Data'!#REF!="No Data",1,IF(#REF!&lt;&gt;"",1,0))</f>
        <v>#REF!</v>
      </c>
      <c r="M9" s="205" t="e">
        <f>IF('Crisis Indicator Data'!#REF!="No Data",1,IF(#REF!&lt;&gt;"",1,0))</f>
        <v>#REF!</v>
      </c>
      <c r="N9" s="205" t="e">
        <f>IF('Crisis Indicator Data'!#REF!="No Data",1,IF(#REF!&lt;&gt;"",1,0))</f>
        <v>#REF!</v>
      </c>
      <c r="O9" s="205" t="e">
        <f>IF('Crisis Indicator Data'!#REF!="No Data",1,IF(#REF!&lt;&gt;"",1,0))</f>
        <v>#REF!</v>
      </c>
      <c r="P9" s="205" t="e">
        <f>IF('Crisis Indicator Data'!#REF!="No Data",1,IF(#REF!&lt;&gt;"",1,0))</f>
        <v>#REF!</v>
      </c>
      <c r="Q9" s="205" t="e">
        <f>IF('Crisis Indicator Data'!#REF!="No Data",1,IF(#REF!&lt;&gt;"",1,0))</f>
        <v>#REF!</v>
      </c>
      <c r="R9" s="205" t="e">
        <f>IF('Crisis Indicator Data'!#REF!="No Data",1,IF(#REF!&lt;&gt;"",1,0))</f>
        <v>#REF!</v>
      </c>
      <c r="S9" s="205" t="e">
        <f>IF('Crisis Indicator Data'!#REF!="No Data",1,IF(#REF!&lt;&gt;"",1,0))</f>
        <v>#REF!</v>
      </c>
      <c r="T9" s="205" t="e">
        <f>IF('Crisis Indicator Data'!#REF!="No Data",1,IF(#REF!&lt;&gt;"",1,0))</f>
        <v>#REF!</v>
      </c>
      <c r="U9" s="205" t="e">
        <f>IF('Crisis Indicator Data'!#REF!="No Data",1,IF(#REF!&lt;&gt;"",1,0))</f>
        <v>#REF!</v>
      </c>
      <c r="V9" s="205" t="e">
        <f>IF('Crisis Indicator Data'!#REF!="No Data",1,IF(#REF!&lt;&gt;"",1,0))</f>
        <v>#REF!</v>
      </c>
      <c r="W9" s="205" t="e">
        <f>IF('Crisis Indicator Data'!#REF!="No Data",1,IF(#REF!&lt;&gt;"",1,0))</f>
        <v>#REF!</v>
      </c>
      <c r="X9" s="205" t="e">
        <f>IF('Crisis Indicator Data'!#REF!="No Data",1,IF(#REF!&lt;&gt;"",1,0))</f>
        <v>#REF!</v>
      </c>
      <c r="Y9" s="205" t="e">
        <f>IF('Crisis Indicator Data'!#REF!="No Data",1,IF(#REF!&lt;&gt;"",1,0))</f>
        <v>#REF!</v>
      </c>
      <c r="Z9" s="205" t="e">
        <f>IF('Crisis Indicator Data'!#REF!="No Data",1,IF(#REF!&lt;&gt;"",1,0))</f>
        <v>#REF!</v>
      </c>
      <c r="AA9" s="205" t="e">
        <f>IF('Crisis Indicator Data'!#REF!="No Data",1,IF(#REF!&lt;&gt;"",1,0))</f>
        <v>#REF!</v>
      </c>
      <c r="AB9" s="205" t="e">
        <f>IF('Crisis Indicator Data'!#REF!="No Data",1,IF(#REF!&lt;&gt;"",1,0))</f>
        <v>#REF!</v>
      </c>
      <c r="AC9" s="205" t="e">
        <f>IF('Crisis Indicator Data'!#REF!="No Data",1,IF(#REF!&lt;&gt;"",1,0))</f>
        <v>#REF!</v>
      </c>
      <c r="AD9" s="205" t="e">
        <f>IF('Crisis Indicator Data'!#REF!="No Data",1,IF(#REF!&lt;&gt;"",1,0))</f>
        <v>#REF!</v>
      </c>
      <c r="AE9" s="205" t="e">
        <f>IF('Crisis Indicator Data'!#REF!="No Data",1,IF(#REF!&lt;&gt;"",1,0))</f>
        <v>#REF!</v>
      </c>
      <c r="AF9" s="205" t="e">
        <f>IF('Crisis Indicator Data'!#REF!="No Data",1,IF(#REF!&lt;&gt;"",1,0))</f>
        <v>#REF!</v>
      </c>
      <c r="AG9" s="205" t="e">
        <f>IF('Crisis Indicator Data'!#REF!="No Data",1,IF(#REF!&lt;&gt;"",1,0))</f>
        <v>#REF!</v>
      </c>
      <c r="AH9" s="205" t="e">
        <f>IF('Crisis Indicator Data'!#REF!="No Data",1,IF(#REF!&lt;&gt;"",1,0))</f>
        <v>#REF!</v>
      </c>
      <c r="AI9" s="205" t="e">
        <f>IF('Crisis Indicator Data'!#REF!="No Data",1,IF(#REF!&lt;&gt;"",1,0))</f>
        <v>#REF!</v>
      </c>
      <c r="AJ9" s="205" t="e">
        <f>IF('Crisis Indicator Data'!#REF!="No Data",1,IF(#REF!&lt;&gt;"",1,0))</f>
        <v>#REF!</v>
      </c>
      <c r="AK9" s="205" t="e">
        <f>IF('Crisis Indicator Data'!#REF!="No Data",1,IF(#REF!&lt;&gt;"",1,0))</f>
        <v>#REF!</v>
      </c>
      <c r="AL9" s="205" t="e">
        <f>IF('Crisis Indicator Data'!#REF!="No Data",1,IF(#REF!&lt;&gt;"",1,0))</f>
        <v>#REF!</v>
      </c>
      <c r="AM9" s="205" t="e">
        <f>IF('Crisis Indicator Data'!#REF!="No Data",1,IF(#REF!&lt;&gt;"",1,0))</f>
        <v>#REF!</v>
      </c>
      <c r="AN9" s="205" t="e">
        <f>IF('Crisis Indicator Data'!#REF!="No Data",1,IF(#REF!&lt;&gt;"",1,0))</f>
        <v>#REF!</v>
      </c>
      <c r="AO9" s="205" t="e">
        <f>IF('Crisis Indicator Data'!#REF!="No Data",1,IF(#REF!&lt;&gt;"",1,0))</f>
        <v>#REF!</v>
      </c>
      <c r="AP9" s="205" t="e">
        <f>IF('Crisis Indicator Data'!#REF!="No Data",1,IF(#REF!&lt;&gt;"",1,0))</f>
        <v>#REF!</v>
      </c>
      <c r="AQ9" s="205" t="e">
        <f>IF('Crisis Indicator Data'!#REF!="No Data",1,IF(#REF!&lt;&gt;"",1,0))</f>
        <v>#REF!</v>
      </c>
      <c r="AR9" s="205" t="e">
        <f>IF('Crisis Indicator Data'!#REF!="No Data",1,IF(#REF!&lt;&gt;"",1,0))</f>
        <v>#REF!</v>
      </c>
      <c r="AS9" s="205" t="e">
        <f>IF('Crisis Indicator Data'!#REF!="No Data",1,IF(#REF!&lt;&gt;"",1,0))</f>
        <v>#REF!</v>
      </c>
      <c r="AT9" s="205" t="e">
        <f>IF('Crisis Indicator Data'!#REF!="No Data",1,IF(#REF!&lt;&gt;"",1,0))</f>
        <v>#REF!</v>
      </c>
      <c r="AU9" s="205" t="e">
        <f>IF('Crisis Indicator Data'!#REF!="No Data",1,IF(#REF!&lt;&gt;"",1,0))</f>
        <v>#REF!</v>
      </c>
      <c r="AV9" s="205" t="e">
        <f>IF('Crisis Indicator Data'!#REF!="No Data",1,IF(#REF!&lt;&gt;"",1,0))</f>
        <v>#REF!</v>
      </c>
      <c r="AW9" s="205" t="e">
        <f>IF('Crisis Indicator Data'!#REF!="No Data",1,IF(#REF!&lt;&gt;"",1,0))</f>
        <v>#REF!</v>
      </c>
      <c r="AX9" s="205" t="e">
        <f>IF('Crisis Indicator Data'!#REF!="No Data",1,IF(#REF!&lt;&gt;"",1,0))</f>
        <v>#REF!</v>
      </c>
      <c r="AY9" s="205" t="e">
        <f>IF('Crisis Indicator Data'!#REF!="No Data",1,IF(#REF!&lt;&gt;"",1,0))</f>
        <v>#REF!</v>
      </c>
      <c r="AZ9" s="205" t="e">
        <f>IF('Crisis Indicator Data'!#REF!="No Data",1,IF(#REF!&lt;&gt;"",1,0))</f>
        <v>#REF!</v>
      </c>
      <c r="BA9" t="e">
        <f t="shared" si="0"/>
        <v>#REF!</v>
      </c>
      <c r="BB9" s="22" t="e">
        <f t="shared" si="1"/>
        <v>#REF!</v>
      </c>
    </row>
    <row r="10" spans="1:54" x14ac:dyDescent="0.25">
      <c r="A10" t="s">
        <v>6959</v>
      </c>
      <c r="B10" s="205" t="e">
        <f>IF('Crisis Indicator Data'!#REF!="No Data",1,IF(#REF!&lt;&gt;"",1,0))</f>
        <v>#REF!</v>
      </c>
      <c r="C10" s="205" t="e">
        <f>IF('Crisis Indicator Data'!#REF!="No Data",1,IF(#REF!&lt;&gt;"",1,0))</f>
        <v>#REF!</v>
      </c>
      <c r="D10" s="205" t="e">
        <f>IF('Crisis Indicator Data'!#REF!="No Data",1,IF(#REF!&lt;&gt;"",1,0))</f>
        <v>#REF!</v>
      </c>
      <c r="E10" s="205" t="e">
        <f>IF('Crisis Indicator Data'!#REF!="No Data",1,IF(#REF!&lt;&gt;"",1,0))</f>
        <v>#REF!</v>
      </c>
      <c r="F10" s="205" t="e">
        <f>IF('Crisis Indicator Data'!#REF!="No Data",1,IF(#REF!&lt;&gt;"",1,0))</f>
        <v>#REF!</v>
      </c>
      <c r="G10" s="205" t="e">
        <f>IF('Crisis Indicator Data'!#REF!="No Data",1,IF(#REF!&lt;&gt;"",1,0))</f>
        <v>#REF!</v>
      </c>
      <c r="H10" s="205" t="e">
        <f>IF('Crisis Indicator Data'!#REF!="No Data",1,IF(#REF!&lt;&gt;"",1,0))</f>
        <v>#REF!</v>
      </c>
      <c r="I10" s="205" t="e">
        <f>IF('Crisis Indicator Data'!#REF!="No Data",1,IF(#REF!&lt;&gt;"",1,0))</f>
        <v>#REF!</v>
      </c>
      <c r="J10" s="205" t="e">
        <f>IF('Crisis Indicator Data'!#REF!="No Data",1,IF(#REF!&lt;&gt;"",1,0))</f>
        <v>#REF!</v>
      </c>
      <c r="K10" s="205" t="e">
        <f>IF('Crisis Indicator Data'!#REF!="No Data",1,IF(#REF!&lt;&gt;"",1,0))</f>
        <v>#REF!</v>
      </c>
      <c r="L10" s="205" t="e">
        <f>IF('Crisis Indicator Data'!#REF!="No Data",1,IF(#REF!&lt;&gt;"",1,0))</f>
        <v>#REF!</v>
      </c>
      <c r="M10" s="205" t="e">
        <f>IF('Crisis Indicator Data'!#REF!="No Data",1,IF(#REF!&lt;&gt;"",1,0))</f>
        <v>#REF!</v>
      </c>
      <c r="N10" s="205" t="e">
        <f>IF('Crisis Indicator Data'!#REF!="No Data",1,IF(#REF!&lt;&gt;"",1,0))</f>
        <v>#REF!</v>
      </c>
      <c r="O10" s="205" t="e">
        <f>IF('Crisis Indicator Data'!#REF!="No Data",1,IF(#REF!&lt;&gt;"",1,0))</f>
        <v>#REF!</v>
      </c>
      <c r="P10" s="205" t="e">
        <f>IF('Crisis Indicator Data'!#REF!="No Data",1,IF(#REF!&lt;&gt;"",1,0))</f>
        <v>#REF!</v>
      </c>
      <c r="Q10" s="205" t="e">
        <f>IF('Crisis Indicator Data'!#REF!="No Data",1,IF(#REF!&lt;&gt;"",1,0))</f>
        <v>#REF!</v>
      </c>
      <c r="R10" s="205" t="e">
        <f>IF('Crisis Indicator Data'!#REF!="No Data",1,IF(#REF!&lt;&gt;"",1,0))</f>
        <v>#REF!</v>
      </c>
      <c r="S10" s="205" t="e">
        <f>IF('Crisis Indicator Data'!#REF!="No Data",1,IF(#REF!&lt;&gt;"",1,0))</f>
        <v>#REF!</v>
      </c>
      <c r="T10" s="205" t="e">
        <f>IF('Crisis Indicator Data'!#REF!="No Data",1,IF(#REF!&lt;&gt;"",1,0))</f>
        <v>#REF!</v>
      </c>
      <c r="U10" s="205" t="e">
        <f>IF('Crisis Indicator Data'!#REF!="No Data",1,IF(#REF!&lt;&gt;"",1,0))</f>
        <v>#REF!</v>
      </c>
      <c r="V10" s="205" t="e">
        <f>IF('Crisis Indicator Data'!#REF!="No Data",1,IF(#REF!&lt;&gt;"",1,0))</f>
        <v>#REF!</v>
      </c>
      <c r="W10" s="205" t="e">
        <f>IF('Crisis Indicator Data'!#REF!="No Data",1,IF(#REF!&lt;&gt;"",1,0))</f>
        <v>#REF!</v>
      </c>
      <c r="X10" s="205" t="e">
        <f>IF('Crisis Indicator Data'!#REF!="No Data",1,IF(#REF!&lt;&gt;"",1,0))</f>
        <v>#REF!</v>
      </c>
      <c r="Y10" s="205" t="e">
        <f>IF('Crisis Indicator Data'!#REF!="No Data",1,IF(#REF!&lt;&gt;"",1,0))</f>
        <v>#REF!</v>
      </c>
      <c r="Z10" s="205" t="e">
        <f>IF('Crisis Indicator Data'!#REF!="No Data",1,IF(#REF!&lt;&gt;"",1,0))</f>
        <v>#REF!</v>
      </c>
      <c r="AA10" s="205" t="e">
        <f>IF('Crisis Indicator Data'!#REF!="No Data",1,IF(#REF!&lt;&gt;"",1,0))</f>
        <v>#REF!</v>
      </c>
      <c r="AB10" s="205" t="e">
        <f>IF('Crisis Indicator Data'!#REF!="No Data",1,IF(#REF!&lt;&gt;"",1,0))</f>
        <v>#REF!</v>
      </c>
      <c r="AC10" s="205" t="e">
        <f>IF('Crisis Indicator Data'!#REF!="No Data",1,IF(#REF!&lt;&gt;"",1,0))</f>
        <v>#REF!</v>
      </c>
      <c r="AD10" s="205" t="e">
        <f>IF('Crisis Indicator Data'!#REF!="No Data",1,IF(#REF!&lt;&gt;"",1,0))</f>
        <v>#REF!</v>
      </c>
      <c r="AE10" s="205" t="e">
        <f>IF('Crisis Indicator Data'!#REF!="No Data",1,IF(#REF!&lt;&gt;"",1,0))</f>
        <v>#REF!</v>
      </c>
      <c r="AF10" s="205" t="e">
        <f>IF('Crisis Indicator Data'!#REF!="No Data",1,IF(#REF!&lt;&gt;"",1,0))</f>
        <v>#REF!</v>
      </c>
      <c r="AG10" s="205" t="e">
        <f>IF('Crisis Indicator Data'!#REF!="No Data",1,IF(#REF!&lt;&gt;"",1,0))</f>
        <v>#REF!</v>
      </c>
      <c r="AH10" s="205" t="e">
        <f>IF('Crisis Indicator Data'!#REF!="No Data",1,IF(#REF!&lt;&gt;"",1,0))</f>
        <v>#REF!</v>
      </c>
      <c r="AI10" s="205" t="e">
        <f>IF('Crisis Indicator Data'!#REF!="No Data",1,IF(#REF!&lt;&gt;"",1,0))</f>
        <v>#REF!</v>
      </c>
      <c r="AJ10" s="205" t="e">
        <f>IF('Crisis Indicator Data'!#REF!="No Data",1,IF(#REF!&lt;&gt;"",1,0))</f>
        <v>#REF!</v>
      </c>
      <c r="AK10" s="205" t="e">
        <f>IF('Crisis Indicator Data'!#REF!="No Data",1,IF(#REF!&lt;&gt;"",1,0))</f>
        <v>#REF!</v>
      </c>
      <c r="AL10" s="205" t="e">
        <f>IF('Crisis Indicator Data'!#REF!="No Data",1,IF(#REF!&lt;&gt;"",1,0))</f>
        <v>#REF!</v>
      </c>
      <c r="AM10" s="205" t="e">
        <f>IF('Crisis Indicator Data'!#REF!="No Data",1,IF(#REF!&lt;&gt;"",1,0))</f>
        <v>#REF!</v>
      </c>
      <c r="AN10" s="205" t="e">
        <f>IF('Crisis Indicator Data'!#REF!="No Data",1,IF(#REF!&lt;&gt;"",1,0))</f>
        <v>#REF!</v>
      </c>
      <c r="AO10" s="205" t="e">
        <f>IF('Crisis Indicator Data'!#REF!="No Data",1,IF(#REF!&lt;&gt;"",1,0))</f>
        <v>#REF!</v>
      </c>
      <c r="AP10" s="205" t="e">
        <f>IF('Crisis Indicator Data'!#REF!="No Data",1,IF(#REF!&lt;&gt;"",1,0))</f>
        <v>#REF!</v>
      </c>
      <c r="AQ10" s="205" t="e">
        <f>IF('Crisis Indicator Data'!#REF!="No Data",1,IF(#REF!&lt;&gt;"",1,0))</f>
        <v>#REF!</v>
      </c>
      <c r="AR10" s="205" t="e">
        <f>IF('Crisis Indicator Data'!#REF!="No Data",1,IF(#REF!&lt;&gt;"",1,0))</f>
        <v>#REF!</v>
      </c>
      <c r="AS10" s="205" t="e">
        <f>IF('Crisis Indicator Data'!#REF!="No Data",1,IF(#REF!&lt;&gt;"",1,0))</f>
        <v>#REF!</v>
      </c>
      <c r="AT10" s="205" t="e">
        <f>IF('Crisis Indicator Data'!#REF!="No Data",1,IF(#REF!&lt;&gt;"",1,0))</f>
        <v>#REF!</v>
      </c>
      <c r="AU10" s="205" t="e">
        <f>IF('Crisis Indicator Data'!#REF!="No Data",1,IF(#REF!&lt;&gt;"",1,0))</f>
        <v>#REF!</v>
      </c>
      <c r="AV10" s="205" t="e">
        <f>IF('Crisis Indicator Data'!#REF!="No Data",1,IF(#REF!&lt;&gt;"",1,0))</f>
        <v>#REF!</v>
      </c>
      <c r="AW10" s="205" t="e">
        <f>IF('Crisis Indicator Data'!#REF!="No Data",1,IF(#REF!&lt;&gt;"",1,0))</f>
        <v>#REF!</v>
      </c>
      <c r="AX10" s="205" t="e">
        <f>IF('Crisis Indicator Data'!#REF!="No Data",1,IF(#REF!&lt;&gt;"",1,0))</f>
        <v>#REF!</v>
      </c>
      <c r="AY10" s="205" t="e">
        <f>IF('Crisis Indicator Data'!#REF!="No Data",1,IF(#REF!&lt;&gt;"",1,0))</f>
        <v>#REF!</v>
      </c>
      <c r="AZ10" s="205" t="e">
        <f>IF('Crisis Indicator Data'!#REF!="No Data",1,IF(#REF!&lt;&gt;"",1,0))</f>
        <v>#REF!</v>
      </c>
      <c r="BA10" t="e">
        <f t="shared" si="0"/>
        <v>#REF!</v>
      </c>
      <c r="BB10" s="22" t="e">
        <f t="shared" si="1"/>
        <v>#REF!</v>
      </c>
    </row>
    <row r="11" spans="1:54" x14ac:dyDescent="0.25">
      <c r="A11" t="s">
        <v>6960</v>
      </c>
      <c r="B11" s="205" t="e">
        <f>IF('Crisis Indicator Data'!#REF!="No Data",1,IF(#REF!&lt;&gt;"",1,0))</f>
        <v>#REF!</v>
      </c>
      <c r="C11" s="205" t="e">
        <f>IF('Crisis Indicator Data'!#REF!="No Data",1,IF(#REF!&lt;&gt;"",1,0))</f>
        <v>#REF!</v>
      </c>
      <c r="D11" s="205" t="e">
        <f>IF('Crisis Indicator Data'!#REF!="No Data",1,IF(#REF!&lt;&gt;"",1,0))</f>
        <v>#REF!</v>
      </c>
      <c r="E11" s="205" t="e">
        <f>IF('Crisis Indicator Data'!#REF!="No Data",1,IF(#REF!&lt;&gt;"",1,0))</f>
        <v>#REF!</v>
      </c>
      <c r="F11" s="205" t="e">
        <f>IF('Crisis Indicator Data'!#REF!="No Data",1,IF(#REF!&lt;&gt;"",1,0))</f>
        <v>#REF!</v>
      </c>
      <c r="G11" s="205" t="e">
        <f>IF('Crisis Indicator Data'!#REF!="No Data",1,IF(#REF!&lt;&gt;"",1,0))</f>
        <v>#REF!</v>
      </c>
      <c r="H11" s="205" t="e">
        <f>IF('Crisis Indicator Data'!#REF!="No Data",1,IF(#REF!&lt;&gt;"",1,0))</f>
        <v>#REF!</v>
      </c>
      <c r="I11" s="205" t="e">
        <f>IF('Crisis Indicator Data'!#REF!="No Data",1,IF(#REF!&lt;&gt;"",1,0))</f>
        <v>#REF!</v>
      </c>
      <c r="J11" s="205" t="e">
        <f>IF('Crisis Indicator Data'!#REF!="No Data",1,IF(#REF!&lt;&gt;"",1,0))</f>
        <v>#REF!</v>
      </c>
      <c r="K11" s="205" t="e">
        <f>IF('Crisis Indicator Data'!#REF!="No Data",1,IF(#REF!&lt;&gt;"",1,0))</f>
        <v>#REF!</v>
      </c>
      <c r="L11" s="205" t="e">
        <f>IF('Crisis Indicator Data'!#REF!="No Data",1,IF(#REF!&lt;&gt;"",1,0))</f>
        <v>#REF!</v>
      </c>
      <c r="M11" s="205" t="e">
        <f>IF('Crisis Indicator Data'!#REF!="No Data",1,IF(#REF!&lt;&gt;"",1,0))</f>
        <v>#REF!</v>
      </c>
      <c r="N11" s="205" t="e">
        <f>IF('Crisis Indicator Data'!#REF!="No Data",1,IF(#REF!&lt;&gt;"",1,0))</f>
        <v>#REF!</v>
      </c>
      <c r="O11" s="205" t="e">
        <f>IF('Crisis Indicator Data'!#REF!="No Data",1,IF(#REF!&lt;&gt;"",1,0))</f>
        <v>#REF!</v>
      </c>
      <c r="P11" s="205" t="e">
        <f>IF('Crisis Indicator Data'!#REF!="No Data",1,IF(#REF!&lt;&gt;"",1,0))</f>
        <v>#REF!</v>
      </c>
      <c r="Q11" s="205" t="e">
        <f>IF('Crisis Indicator Data'!#REF!="No Data",1,IF(#REF!&lt;&gt;"",1,0))</f>
        <v>#REF!</v>
      </c>
      <c r="R11" s="205" t="e">
        <f>IF('Crisis Indicator Data'!#REF!="No Data",1,IF(#REF!&lt;&gt;"",1,0))</f>
        <v>#REF!</v>
      </c>
      <c r="S11" s="205" t="e">
        <f>IF('Crisis Indicator Data'!#REF!="No Data",1,IF(#REF!&lt;&gt;"",1,0))</f>
        <v>#REF!</v>
      </c>
      <c r="T11" s="205" t="e">
        <f>IF('Crisis Indicator Data'!#REF!="No Data",1,IF(#REF!&lt;&gt;"",1,0))</f>
        <v>#REF!</v>
      </c>
      <c r="U11" s="205" t="e">
        <f>IF('Crisis Indicator Data'!#REF!="No Data",1,IF(#REF!&lt;&gt;"",1,0))</f>
        <v>#REF!</v>
      </c>
      <c r="V11" s="205" t="e">
        <f>IF('Crisis Indicator Data'!#REF!="No Data",1,IF(#REF!&lt;&gt;"",1,0))</f>
        <v>#REF!</v>
      </c>
      <c r="W11" s="205" t="e">
        <f>IF('Crisis Indicator Data'!#REF!="No Data",1,IF(#REF!&lt;&gt;"",1,0))</f>
        <v>#REF!</v>
      </c>
      <c r="X11" s="205" t="e">
        <f>IF('Crisis Indicator Data'!#REF!="No Data",1,IF(#REF!&lt;&gt;"",1,0))</f>
        <v>#REF!</v>
      </c>
      <c r="Y11" s="205" t="e">
        <f>IF('Crisis Indicator Data'!#REF!="No Data",1,IF(#REF!&lt;&gt;"",1,0))</f>
        <v>#REF!</v>
      </c>
      <c r="Z11" s="205" t="e">
        <f>IF('Crisis Indicator Data'!#REF!="No Data",1,IF(#REF!&lt;&gt;"",1,0))</f>
        <v>#REF!</v>
      </c>
      <c r="AA11" s="205" t="e">
        <f>IF('Crisis Indicator Data'!#REF!="No Data",1,IF(#REF!&lt;&gt;"",1,0))</f>
        <v>#REF!</v>
      </c>
      <c r="AB11" s="205" t="e">
        <f>IF('Crisis Indicator Data'!#REF!="No Data",1,IF(#REF!&lt;&gt;"",1,0))</f>
        <v>#REF!</v>
      </c>
      <c r="AC11" s="205" t="e">
        <f>IF('Crisis Indicator Data'!#REF!="No Data",1,IF(#REF!&lt;&gt;"",1,0))</f>
        <v>#REF!</v>
      </c>
      <c r="AD11" s="205" t="e">
        <f>IF('Crisis Indicator Data'!#REF!="No Data",1,IF(#REF!&lt;&gt;"",1,0))</f>
        <v>#REF!</v>
      </c>
      <c r="AE11" s="205" t="e">
        <f>IF('Crisis Indicator Data'!#REF!="No Data",1,IF(#REF!&lt;&gt;"",1,0))</f>
        <v>#REF!</v>
      </c>
      <c r="AF11" s="205" t="e">
        <f>IF('Crisis Indicator Data'!#REF!="No Data",1,IF(#REF!&lt;&gt;"",1,0))</f>
        <v>#REF!</v>
      </c>
      <c r="AG11" s="205" t="e">
        <f>IF('Crisis Indicator Data'!#REF!="No Data",1,IF(#REF!&lt;&gt;"",1,0))</f>
        <v>#REF!</v>
      </c>
      <c r="AH11" s="205" t="e">
        <f>IF('Crisis Indicator Data'!#REF!="No Data",1,IF(#REF!&lt;&gt;"",1,0))</f>
        <v>#REF!</v>
      </c>
      <c r="AI11" s="205" t="e">
        <f>IF('Crisis Indicator Data'!#REF!="No Data",1,IF(#REF!&lt;&gt;"",1,0))</f>
        <v>#REF!</v>
      </c>
      <c r="AJ11" s="205" t="e">
        <f>IF('Crisis Indicator Data'!#REF!="No Data",1,IF(#REF!&lt;&gt;"",1,0))</f>
        <v>#REF!</v>
      </c>
      <c r="AK11" s="205" t="e">
        <f>IF('Crisis Indicator Data'!#REF!="No Data",1,IF(#REF!&lt;&gt;"",1,0))</f>
        <v>#REF!</v>
      </c>
      <c r="AL11" s="205" t="e">
        <f>IF('Crisis Indicator Data'!#REF!="No Data",1,IF(#REF!&lt;&gt;"",1,0))</f>
        <v>#REF!</v>
      </c>
      <c r="AM11" s="205" t="e">
        <f>IF('Crisis Indicator Data'!#REF!="No Data",1,IF(#REF!&lt;&gt;"",1,0))</f>
        <v>#REF!</v>
      </c>
      <c r="AN11" s="205" t="e">
        <f>IF('Crisis Indicator Data'!#REF!="No Data",1,IF(#REF!&lt;&gt;"",1,0))</f>
        <v>#REF!</v>
      </c>
      <c r="AO11" s="205" t="e">
        <f>IF('Crisis Indicator Data'!#REF!="No Data",1,IF(#REF!&lt;&gt;"",1,0))</f>
        <v>#REF!</v>
      </c>
      <c r="AP11" s="205" t="e">
        <f>IF('Crisis Indicator Data'!#REF!="No Data",1,IF(#REF!&lt;&gt;"",1,0))</f>
        <v>#REF!</v>
      </c>
      <c r="AQ11" s="205" t="e">
        <f>IF('Crisis Indicator Data'!#REF!="No Data",1,IF(#REF!&lt;&gt;"",1,0))</f>
        <v>#REF!</v>
      </c>
      <c r="AR11" s="205" t="e">
        <f>IF('Crisis Indicator Data'!#REF!="No Data",1,IF(#REF!&lt;&gt;"",1,0))</f>
        <v>#REF!</v>
      </c>
      <c r="AS11" s="205" t="e">
        <f>IF('Crisis Indicator Data'!#REF!="No Data",1,IF(#REF!&lt;&gt;"",1,0))</f>
        <v>#REF!</v>
      </c>
      <c r="AT11" s="205" t="e">
        <f>IF('Crisis Indicator Data'!#REF!="No Data",1,IF(#REF!&lt;&gt;"",1,0))</f>
        <v>#REF!</v>
      </c>
      <c r="AU11" s="205" t="e">
        <f>IF('Crisis Indicator Data'!#REF!="No Data",1,IF(#REF!&lt;&gt;"",1,0))</f>
        <v>#REF!</v>
      </c>
      <c r="AV11" s="205" t="e">
        <f>IF('Crisis Indicator Data'!#REF!="No Data",1,IF(#REF!&lt;&gt;"",1,0))</f>
        <v>#REF!</v>
      </c>
      <c r="AW11" s="205" t="e">
        <f>IF('Crisis Indicator Data'!#REF!="No Data",1,IF(#REF!&lt;&gt;"",1,0))</f>
        <v>#REF!</v>
      </c>
      <c r="AX11" s="205" t="e">
        <f>IF('Crisis Indicator Data'!#REF!="No Data",1,IF(#REF!&lt;&gt;"",1,0))</f>
        <v>#REF!</v>
      </c>
      <c r="AY11" s="205" t="e">
        <f>IF('Crisis Indicator Data'!#REF!="No Data",1,IF(#REF!&lt;&gt;"",1,0))</f>
        <v>#REF!</v>
      </c>
      <c r="AZ11" s="205" t="e">
        <f>IF('Crisis Indicator Data'!#REF!="No Data",1,IF(#REF!&lt;&gt;"",1,0))</f>
        <v>#REF!</v>
      </c>
      <c r="BA11" t="e">
        <f t="shared" si="0"/>
        <v>#REF!</v>
      </c>
      <c r="BB11" s="22" t="e">
        <f t="shared" si="1"/>
        <v>#REF!</v>
      </c>
    </row>
    <row r="12" spans="1:54" x14ac:dyDescent="0.25">
      <c r="A12" t="s">
        <v>6973</v>
      </c>
      <c r="B12" s="205" t="e">
        <f>IF('Crisis Indicator Data'!#REF!="No Data",1,IF(#REF!&lt;&gt;"",1,0))</f>
        <v>#REF!</v>
      </c>
      <c r="C12" s="205" t="e">
        <f>IF('Crisis Indicator Data'!#REF!="No Data",1,IF(#REF!&lt;&gt;"",1,0))</f>
        <v>#REF!</v>
      </c>
      <c r="D12" s="205" t="e">
        <f>IF('Crisis Indicator Data'!#REF!="No Data",1,IF(#REF!&lt;&gt;"",1,0))</f>
        <v>#REF!</v>
      </c>
      <c r="E12" s="205" t="e">
        <f>IF('Crisis Indicator Data'!#REF!="No Data",1,IF(#REF!&lt;&gt;"",1,0))</f>
        <v>#REF!</v>
      </c>
      <c r="F12" s="205" t="e">
        <f>IF('Crisis Indicator Data'!#REF!="No Data",1,IF(#REF!&lt;&gt;"",1,0))</f>
        <v>#REF!</v>
      </c>
      <c r="G12" s="205" t="e">
        <f>IF('Crisis Indicator Data'!#REF!="No Data",1,IF(#REF!&lt;&gt;"",1,0))</f>
        <v>#REF!</v>
      </c>
      <c r="H12" s="205" t="e">
        <f>IF('Crisis Indicator Data'!#REF!="No Data",1,IF(#REF!&lt;&gt;"",1,0))</f>
        <v>#REF!</v>
      </c>
      <c r="I12" s="205" t="e">
        <f>IF('Crisis Indicator Data'!#REF!="No Data",1,IF(#REF!&lt;&gt;"",1,0))</f>
        <v>#REF!</v>
      </c>
      <c r="J12" s="205" t="e">
        <f>IF('Crisis Indicator Data'!#REF!="No Data",1,IF(#REF!&lt;&gt;"",1,0))</f>
        <v>#REF!</v>
      </c>
      <c r="K12" s="205" t="e">
        <f>IF('Crisis Indicator Data'!#REF!="No Data",1,IF(#REF!&lt;&gt;"",1,0))</f>
        <v>#REF!</v>
      </c>
      <c r="L12" s="205" t="e">
        <f>IF('Crisis Indicator Data'!#REF!="No Data",1,IF(#REF!&lt;&gt;"",1,0))</f>
        <v>#REF!</v>
      </c>
      <c r="M12" s="205" t="e">
        <f>IF('Crisis Indicator Data'!#REF!="No Data",1,IF(#REF!&lt;&gt;"",1,0))</f>
        <v>#REF!</v>
      </c>
      <c r="N12" s="205" t="e">
        <f>IF('Crisis Indicator Data'!#REF!="No Data",1,IF(#REF!&lt;&gt;"",1,0))</f>
        <v>#REF!</v>
      </c>
      <c r="O12" s="205" t="e">
        <f>IF('Crisis Indicator Data'!#REF!="No Data",1,IF(#REF!&lt;&gt;"",1,0))</f>
        <v>#REF!</v>
      </c>
      <c r="P12" s="205" t="e">
        <f>IF('Crisis Indicator Data'!#REF!="No Data",1,IF(#REF!&lt;&gt;"",1,0))</f>
        <v>#REF!</v>
      </c>
      <c r="Q12" s="205" t="e">
        <f>IF('Crisis Indicator Data'!#REF!="No Data",1,IF(#REF!&lt;&gt;"",1,0))</f>
        <v>#REF!</v>
      </c>
      <c r="R12" s="205" t="e">
        <f>IF('Crisis Indicator Data'!#REF!="No Data",1,IF(#REF!&lt;&gt;"",1,0))</f>
        <v>#REF!</v>
      </c>
      <c r="S12" s="205" t="e">
        <f>IF('Crisis Indicator Data'!#REF!="No Data",1,IF(#REF!&lt;&gt;"",1,0))</f>
        <v>#REF!</v>
      </c>
      <c r="T12" s="205" t="e">
        <f>IF('Crisis Indicator Data'!#REF!="No Data",1,IF(#REF!&lt;&gt;"",1,0))</f>
        <v>#REF!</v>
      </c>
      <c r="U12" s="205" t="e">
        <f>IF('Crisis Indicator Data'!#REF!="No Data",1,IF(#REF!&lt;&gt;"",1,0))</f>
        <v>#REF!</v>
      </c>
      <c r="V12" s="205" t="e">
        <f>IF('Crisis Indicator Data'!#REF!="No Data",1,IF(#REF!&lt;&gt;"",1,0))</f>
        <v>#REF!</v>
      </c>
      <c r="W12" s="205" t="e">
        <f>IF('Crisis Indicator Data'!#REF!="No Data",1,IF(#REF!&lt;&gt;"",1,0))</f>
        <v>#REF!</v>
      </c>
      <c r="X12" s="205" t="e">
        <f>IF('Crisis Indicator Data'!#REF!="No Data",1,IF(#REF!&lt;&gt;"",1,0))</f>
        <v>#REF!</v>
      </c>
      <c r="Y12" s="205" t="e">
        <f>IF('Crisis Indicator Data'!#REF!="No Data",1,IF(#REF!&lt;&gt;"",1,0))</f>
        <v>#REF!</v>
      </c>
      <c r="Z12" s="205" t="e">
        <f>IF('Crisis Indicator Data'!#REF!="No Data",1,IF(#REF!&lt;&gt;"",1,0))</f>
        <v>#REF!</v>
      </c>
      <c r="AA12" s="205" t="e">
        <f>IF('Crisis Indicator Data'!#REF!="No Data",1,IF(#REF!&lt;&gt;"",1,0))</f>
        <v>#REF!</v>
      </c>
      <c r="AB12" s="205" t="e">
        <f>IF('Crisis Indicator Data'!#REF!="No Data",1,IF(#REF!&lt;&gt;"",1,0))</f>
        <v>#REF!</v>
      </c>
      <c r="AC12" s="205" t="e">
        <f>IF('Crisis Indicator Data'!#REF!="No Data",1,IF(#REF!&lt;&gt;"",1,0))</f>
        <v>#REF!</v>
      </c>
      <c r="AD12" s="205" t="e">
        <f>IF('Crisis Indicator Data'!#REF!="No Data",1,IF(#REF!&lt;&gt;"",1,0))</f>
        <v>#REF!</v>
      </c>
      <c r="AE12" s="205" t="e">
        <f>IF('Crisis Indicator Data'!#REF!="No Data",1,IF(#REF!&lt;&gt;"",1,0))</f>
        <v>#REF!</v>
      </c>
      <c r="AF12" s="205" t="e">
        <f>IF('Crisis Indicator Data'!#REF!="No Data",1,IF(#REF!&lt;&gt;"",1,0))</f>
        <v>#REF!</v>
      </c>
      <c r="AG12" s="205" t="e">
        <f>IF('Crisis Indicator Data'!#REF!="No Data",1,IF(#REF!&lt;&gt;"",1,0))</f>
        <v>#REF!</v>
      </c>
      <c r="AH12" s="205" t="e">
        <f>IF('Crisis Indicator Data'!#REF!="No Data",1,IF(#REF!&lt;&gt;"",1,0))</f>
        <v>#REF!</v>
      </c>
      <c r="AI12" s="205" t="e">
        <f>IF('Crisis Indicator Data'!#REF!="No Data",1,IF(#REF!&lt;&gt;"",1,0))</f>
        <v>#REF!</v>
      </c>
      <c r="AJ12" s="205" t="e">
        <f>IF('Crisis Indicator Data'!#REF!="No Data",1,IF(#REF!&lt;&gt;"",1,0))</f>
        <v>#REF!</v>
      </c>
      <c r="AK12" s="205" t="e">
        <f>IF('Crisis Indicator Data'!#REF!="No Data",1,IF(#REF!&lt;&gt;"",1,0))</f>
        <v>#REF!</v>
      </c>
      <c r="AL12" s="205" t="e">
        <f>IF('Crisis Indicator Data'!#REF!="No Data",1,IF(#REF!&lt;&gt;"",1,0))</f>
        <v>#REF!</v>
      </c>
      <c r="AM12" s="205" t="e">
        <f>IF('Crisis Indicator Data'!#REF!="No Data",1,IF(#REF!&lt;&gt;"",1,0))</f>
        <v>#REF!</v>
      </c>
      <c r="AN12" s="205" t="e">
        <f>IF('Crisis Indicator Data'!#REF!="No Data",1,IF(#REF!&lt;&gt;"",1,0))</f>
        <v>#REF!</v>
      </c>
      <c r="AO12" s="205" t="e">
        <f>IF('Crisis Indicator Data'!#REF!="No Data",1,IF(#REF!&lt;&gt;"",1,0))</f>
        <v>#REF!</v>
      </c>
      <c r="AP12" s="205" t="e">
        <f>IF('Crisis Indicator Data'!#REF!="No Data",1,IF(#REF!&lt;&gt;"",1,0))</f>
        <v>#REF!</v>
      </c>
      <c r="AQ12" s="205" t="e">
        <f>IF('Crisis Indicator Data'!#REF!="No Data",1,IF(#REF!&lt;&gt;"",1,0))</f>
        <v>#REF!</v>
      </c>
      <c r="AR12" s="205" t="e">
        <f>IF('Crisis Indicator Data'!#REF!="No Data",1,IF(#REF!&lt;&gt;"",1,0))</f>
        <v>#REF!</v>
      </c>
      <c r="AS12" s="205" t="e">
        <f>IF('Crisis Indicator Data'!#REF!="No Data",1,IF(#REF!&lt;&gt;"",1,0))</f>
        <v>#REF!</v>
      </c>
      <c r="AT12" s="205" t="e">
        <f>IF('Crisis Indicator Data'!#REF!="No Data",1,IF(#REF!&lt;&gt;"",1,0))</f>
        <v>#REF!</v>
      </c>
      <c r="AU12" s="205" t="e">
        <f>IF('Crisis Indicator Data'!#REF!="No Data",1,IF(#REF!&lt;&gt;"",1,0))</f>
        <v>#REF!</v>
      </c>
      <c r="AV12" s="205" t="e">
        <f>IF('Crisis Indicator Data'!#REF!="No Data",1,IF(#REF!&lt;&gt;"",1,0))</f>
        <v>#REF!</v>
      </c>
      <c r="AW12" s="205" t="e">
        <f>IF('Crisis Indicator Data'!#REF!="No Data",1,IF(#REF!&lt;&gt;"",1,0))</f>
        <v>#REF!</v>
      </c>
      <c r="AX12" s="205" t="e">
        <f>IF('Crisis Indicator Data'!#REF!="No Data",1,IF(#REF!&lt;&gt;"",1,0))</f>
        <v>#REF!</v>
      </c>
      <c r="AY12" s="205" t="e">
        <f>IF('Crisis Indicator Data'!#REF!="No Data",1,IF(#REF!&lt;&gt;"",1,0))</f>
        <v>#REF!</v>
      </c>
      <c r="AZ12" s="205" t="e">
        <f>IF('Crisis Indicator Data'!#REF!="No Data",1,IF(#REF!&lt;&gt;"",1,0))</f>
        <v>#REF!</v>
      </c>
      <c r="BA12" t="e">
        <f t="shared" si="0"/>
        <v>#REF!</v>
      </c>
      <c r="BB12" s="22" t="e">
        <f t="shared" si="1"/>
        <v>#REF!</v>
      </c>
    </row>
    <row r="13" spans="1:54" x14ac:dyDescent="0.25">
      <c r="A13" t="s">
        <v>6971</v>
      </c>
      <c r="B13" s="205" t="e">
        <f>IF('Crisis Indicator Data'!#REF!="No Data",1,IF(#REF!&lt;&gt;"",1,0))</f>
        <v>#REF!</v>
      </c>
      <c r="C13" s="205" t="e">
        <f>IF('Crisis Indicator Data'!#REF!="No Data",1,IF(#REF!&lt;&gt;"",1,0))</f>
        <v>#REF!</v>
      </c>
      <c r="D13" s="205" t="e">
        <f>IF('Crisis Indicator Data'!#REF!="No Data",1,IF(#REF!&lt;&gt;"",1,0))</f>
        <v>#REF!</v>
      </c>
      <c r="E13" s="205" t="e">
        <f>IF('Crisis Indicator Data'!#REF!="No Data",1,IF(#REF!&lt;&gt;"",1,0))</f>
        <v>#REF!</v>
      </c>
      <c r="F13" s="205" t="e">
        <f>IF('Crisis Indicator Data'!#REF!="No Data",1,IF(#REF!&lt;&gt;"",1,0))</f>
        <v>#REF!</v>
      </c>
      <c r="G13" s="205" t="e">
        <f>IF('Crisis Indicator Data'!#REF!="No Data",1,IF(#REF!&lt;&gt;"",1,0))</f>
        <v>#REF!</v>
      </c>
      <c r="H13" s="205" t="e">
        <f>IF('Crisis Indicator Data'!#REF!="No Data",1,IF(#REF!&lt;&gt;"",1,0))</f>
        <v>#REF!</v>
      </c>
      <c r="I13" s="205" t="e">
        <f>IF('Crisis Indicator Data'!#REF!="No Data",1,IF(#REF!&lt;&gt;"",1,0))</f>
        <v>#REF!</v>
      </c>
      <c r="J13" s="205" t="e">
        <f>IF('Crisis Indicator Data'!#REF!="No Data",1,IF(#REF!&lt;&gt;"",1,0))</f>
        <v>#REF!</v>
      </c>
      <c r="K13" s="205" t="e">
        <f>IF('Crisis Indicator Data'!#REF!="No Data",1,IF(#REF!&lt;&gt;"",1,0))</f>
        <v>#REF!</v>
      </c>
      <c r="L13" s="205" t="e">
        <f>IF('Crisis Indicator Data'!#REF!="No Data",1,IF(#REF!&lt;&gt;"",1,0))</f>
        <v>#REF!</v>
      </c>
      <c r="M13" s="205" t="e">
        <f>IF('Crisis Indicator Data'!#REF!="No Data",1,IF(#REF!&lt;&gt;"",1,0))</f>
        <v>#REF!</v>
      </c>
      <c r="N13" s="205" t="e">
        <f>IF('Crisis Indicator Data'!#REF!="No Data",1,IF(#REF!&lt;&gt;"",1,0))</f>
        <v>#REF!</v>
      </c>
      <c r="O13" s="205" t="e">
        <f>IF('Crisis Indicator Data'!#REF!="No Data",1,IF(#REF!&lt;&gt;"",1,0))</f>
        <v>#REF!</v>
      </c>
      <c r="P13" s="205" t="e">
        <f>IF('Crisis Indicator Data'!#REF!="No Data",1,IF(#REF!&lt;&gt;"",1,0))</f>
        <v>#REF!</v>
      </c>
      <c r="Q13" s="205" t="e">
        <f>IF('Crisis Indicator Data'!#REF!="No Data",1,IF(#REF!&lt;&gt;"",1,0))</f>
        <v>#REF!</v>
      </c>
      <c r="R13" s="205" t="e">
        <f>IF('Crisis Indicator Data'!#REF!="No Data",1,IF(#REF!&lt;&gt;"",1,0))</f>
        <v>#REF!</v>
      </c>
      <c r="S13" s="205" t="e">
        <f>IF('Crisis Indicator Data'!#REF!="No Data",1,IF(#REF!&lt;&gt;"",1,0))</f>
        <v>#REF!</v>
      </c>
      <c r="T13" s="205" t="e">
        <f>IF('Crisis Indicator Data'!#REF!="No Data",1,IF(#REF!&lt;&gt;"",1,0))</f>
        <v>#REF!</v>
      </c>
      <c r="U13" s="205" t="e">
        <f>IF('Crisis Indicator Data'!#REF!="No Data",1,IF(#REF!&lt;&gt;"",1,0))</f>
        <v>#REF!</v>
      </c>
      <c r="V13" s="205" t="e">
        <f>IF('Crisis Indicator Data'!#REF!="No Data",1,IF(#REF!&lt;&gt;"",1,0))</f>
        <v>#REF!</v>
      </c>
      <c r="W13" s="205" t="e">
        <f>IF('Crisis Indicator Data'!#REF!="No Data",1,IF(#REF!&lt;&gt;"",1,0))</f>
        <v>#REF!</v>
      </c>
      <c r="X13" s="205" t="e">
        <f>IF('Crisis Indicator Data'!#REF!="No Data",1,IF(#REF!&lt;&gt;"",1,0))</f>
        <v>#REF!</v>
      </c>
      <c r="Y13" s="205" t="e">
        <f>IF('Crisis Indicator Data'!#REF!="No Data",1,IF(#REF!&lt;&gt;"",1,0))</f>
        <v>#REF!</v>
      </c>
      <c r="Z13" s="205" t="e">
        <f>IF('Crisis Indicator Data'!#REF!="No Data",1,IF(#REF!&lt;&gt;"",1,0))</f>
        <v>#REF!</v>
      </c>
      <c r="AA13" s="205" t="e">
        <f>IF('Crisis Indicator Data'!#REF!="No Data",1,IF(#REF!&lt;&gt;"",1,0))</f>
        <v>#REF!</v>
      </c>
      <c r="AB13" s="205" t="e">
        <f>IF('Crisis Indicator Data'!#REF!="No Data",1,IF(#REF!&lt;&gt;"",1,0))</f>
        <v>#REF!</v>
      </c>
      <c r="AC13" s="205" t="e">
        <f>IF('Crisis Indicator Data'!#REF!="No Data",1,IF(#REF!&lt;&gt;"",1,0))</f>
        <v>#REF!</v>
      </c>
      <c r="AD13" s="205" t="e">
        <f>IF('Crisis Indicator Data'!#REF!="No Data",1,IF(#REF!&lt;&gt;"",1,0))</f>
        <v>#REF!</v>
      </c>
      <c r="AE13" s="205" t="e">
        <f>IF('Crisis Indicator Data'!#REF!="No Data",1,IF(#REF!&lt;&gt;"",1,0))</f>
        <v>#REF!</v>
      </c>
      <c r="AF13" s="205" t="e">
        <f>IF('Crisis Indicator Data'!#REF!="No Data",1,IF(#REF!&lt;&gt;"",1,0))</f>
        <v>#REF!</v>
      </c>
      <c r="AG13" s="205" t="e">
        <f>IF('Crisis Indicator Data'!#REF!="No Data",1,IF(#REF!&lt;&gt;"",1,0))</f>
        <v>#REF!</v>
      </c>
      <c r="AH13" s="205" t="e">
        <f>IF('Crisis Indicator Data'!#REF!="No Data",1,IF(#REF!&lt;&gt;"",1,0))</f>
        <v>#REF!</v>
      </c>
      <c r="AI13" s="205" t="e">
        <f>IF('Crisis Indicator Data'!#REF!="No Data",1,IF(#REF!&lt;&gt;"",1,0))</f>
        <v>#REF!</v>
      </c>
      <c r="AJ13" s="205" t="e">
        <f>IF('Crisis Indicator Data'!#REF!="No Data",1,IF(#REF!&lt;&gt;"",1,0))</f>
        <v>#REF!</v>
      </c>
      <c r="AK13" s="205" t="e">
        <f>IF('Crisis Indicator Data'!#REF!="No Data",1,IF(#REF!&lt;&gt;"",1,0))</f>
        <v>#REF!</v>
      </c>
      <c r="AL13" s="205" t="e">
        <f>IF('Crisis Indicator Data'!#REF!="No Data",1,IF(#REF!&lt;&gt;"",1,0))</f>
        <v>#REF!</v>
      </c>
      <c r="AM13" s="205" t="e">
        <f>IF('Crisis Indicator Data'!#REF!="No Data",1,IF(#REF!&lt;&gt;"",1,0))</f>
        <v>#REF!</v>
      </c>
      <c r="AN13" s="205" t="e">
        <f>IF('Crisis Indicator Data'!#REF!="No Data",1,IF(#REF!&lt;&gt;"",1,0))</f>
        <v>#REF!</v>
      </c>
      <c r="AO13" s="205" t="e">
        <f>IF('Crisis Indicator Data'!#REF!="No Data",1,IF(#REF!&lt;&gt;"",1,0))</f>
        <v>#REF!</v>
      </c>
      <c r="AP13" s="205" t="e">
        <f>IF('Crisis Indicator Data'!#REF!="No Data",1,IF(#REF!&lt;&gt;"",1,0))</f>
        <v>#REF!</v>
      </c>
      <c r="AQ13" s="205" t="e">
        <f>IF('Crisis Indicator Data'!#REF!="No Data",1,IF(#REF!&lt;&gt;"",1,0))</f>
        <v>#REF!</v>
      </c>
      <c r="AR13" s="205" t="e">
        <f>IF('Crisis Indicator Data'!#REF!="No Data",1,IF(#REF!&lt;&gt;"",1,0))</f>
        <v>#REF!</v>
      </c>
      <c r="AS13" s="205" t="e">
        <f>IF('Crisis Indicator Data'!#REF!="No Data",1,IF(#REF!&lt;&gt;"",1,0))</f>
        <v>#REF!</v>
      </c>
      <c r="AT13" s="205" t="e">
        <f>IF('Crisis Indicator Data'!#REF!="No Data",1,IF(#REF!&lt;&gt;"",1,0))</f>
        <v>#REF!</v>
      </c>
      <c r="AU13" s="205" t="e">
        <f>IF('Crisis Indicator Data'!#REF!="No Data",1,IF(#REF!&lt;&gt;"",1,0))</f>
        <v>#REF!</v>
      </c>
      <c r="AV13" s="205" t="e">
        <f>IF('Crisis Indicator Data'!#REF!="No Data",1,IF(#REF!&lt;&gt;"",1,0))</f>
        <v>#REF!</v>
      </c>
      <c r="AW13" s="205" t="e">
        <f>IF('Crisis Indicator Data'!#REF!="No Data",1,IF(#REF!&lt;&gt;"",1,0))</f>
        <v>#REF!</v>
      </c>
      <c r="AX13" s="205" t="e">
        <f>IF('Crisis Indicator Data'!#REF!="No Data",1,IF(#REF!&lt;&gt;"",1,0))</f>
        <v>#REF!</v>
      </c>
      <c r="AY13" s="205" t="e">
        <f>IF('Crisis Indicator Data'!#REF!="No Data",1,IF(#REF!&lt;&gt;"",1,0))</f>
        <v>#REF!</v>
      </c>
      <c r="AZ13" s="205" t="e">
        <f>IF('Crisis Indicator Data'!#REF!="No Data",1,IF(#REF!&lt;&gt;"",1,0))</f>
        <v>#REF!</v>
      </c>
      <c r="BA13" t="e">
        <f t="shared" si="0"/>
        <v>#REF!</v>
      </c>
      <c r="BB13" s="22" t="e">
        <f t="shared" si="1"/>
        <v>#REF!</v>
      </c>
    </row>
    <row r="14" spans="1:54" x14ac:dyDescent="0.25">
      <c r="A14" t="s">
        <v>6967</v>
      </c>
      <c r="B14" s="205" t="e">
        <f>IF('Crisis Indicator Data'!#REF!="No Data",1,IF(#REF!&lt;&gt;"",1,0))</f>
        <v>#REF!</v>
      </c>
      <c r="C14" s="205" t="e">
        <f>IF('Crisis Indicator Data'!#REF!="No Data",1,IF(#REF!&lt;&gt;"",1,0))</f>
        <v>#REF!</v>
      </c>
      <c r="D14" s="205" t="e">
        <f>IF('Crisis Indicator Data'!#REF!="No Data",1,IF(#REF!&lt;&gt;"",1,0))</f>
        <v>#REF!</v>
      </c>
      <c r="E14" s="205" t="e">
        <f>IF('Crisis Indicator Data'!#REF!="No Data",1,IF(#REF!&lt;&gt;"",1,0))</f>
        <v>#REF!</v>
      </c>
      <c r="F14" s="205" t="e">
        <f>IF('Crisis Indicator Data'!#REF!="No Data",1,IF(#REF!&lt;&gt;"",1,0))</f>
        <v>#REF!</v>
      </c>
      <c r="G14" s="205" t="e">
        <f>IF('Crisis Indicator Data'!#REF!="No Data",1,IF(#REF!&lt;&gt;"",1,0))</f>
        <v>#REF!</v>
      </c>
      <c r="H14" s="205" t="e">
        <f>IF('Crisis Indicator Data'!#REF!="No Data",1,IF(#REF!&lt;&gt;"",1,0))</f>
        <v>#REF!</v>
      </c>
      <c r="I14" s="205" t="e">
        <f>IF('Crisis Indicator Data'!#REF!="No Data",1,IF(#REF!&lt;&gt;"",1,0))</f>
        <v>#REF!</v>
      </c>
      <c r="J14" s="205" t="e">
        <f>IF('Crisis Indicator Data'!#REF!="No Data",1,IF(#REF!&lt;&gt;"",1,0))</f>
        <v>#REF!</v>
      </c>
      <c r="K14" s="205" t="e">
        <f>IF('Crisis Indicator Data'!#REF!="No Data",1,IF(#REF!&lt;&gt;"",1,0))</f>
        <v>#REF!</v>
      </c>
      <c r="L14" s="205" t="e">
        <f>IF('Crisis Indicator Data'!#REF!="No Data",1,IF(#REF!&lt;&gt;"",1,0))</f>
        <v>#REF!</v>
      </c>
      <c r="M14" s="205" t="e">
        <f>IF('Crisis Indicator Data'!#REF!="No Data",1,IF(#REF!&lt;&gt;"",1,0))</f>
        <v>#REF!</v>
      </c>
      <c r="N14" s="205" t="e">
        <f>IF('Crisis Indicator Data'!#REF!="No Data",1,IF(#REF!&lt;&gt;"",1,0))</f>
        <v>#REF!</v>
      </c>
      <c r="O14" s="205" t="e">
        <f>IF('Crisis Indicator Data'!#REF!="No Data",1,IF(#REF!&lt;&gt;"",1,0))</f>
        <v>#REF!</v>
      </c>
      <c r="P14" s="205" t="e">
        <f>IF('Crisis Indicator Data'!#REF!="No Data",1,IF(#REF!&lt;&gt;"",1,0))</f>
        <v>#REF!</v>
      </c>
      <c r="Q14" s="205" t="e">
        <f>IF('Crisis Indicator Data'!#REF!="No Data",1,IF(#REF!&lt;&gt;"",1,0))</f>
        <v>#REF!</v>
      </c>
      <c r="R14" s="205" t="e">
        <f>IF('Crisis Indicator Data'!#REF!="No Data",1,IF(#REF!&lt;&gt;"",1,0))</f>
        <v>#REF!</v>
      </c>
      <c r="S14" s="205" t="e">
        <f>IF('Crisis Indicator Data'!#REF!="No Data",1,IF(#REF!&lt;&gt;"",1,0))</f>
        <v>#REF!</v>
      </c>
      <c r="T14" s="205" t="e">
        <f>IF('Crisis Indicator Data'!#REF!="No Data",1,IF(#REF!&lt;&gt;"",1,0))</f>
        <v>#REF!</v>
      </c>
      <c r="U14" s="205" t="e">
        <f>IF('Crisis Indicator Data'!#REF!="No Data",1,IF(#REF!&lt;&gt;"",1,0))</f>
        <v>#REF!</v>
      </c>
      <c r="V14" s="205" t="e">
        <f>IF('Crisis Indicator Data'!#REF!="No Data",1,IF(#REF!&lt;&gt;"",1,0))</f>
        <v>#REF!</v>
      </c>
      <c r="W14" s="205" t="e">
        <f>IF('Crisis Indicator Data'!#REF!="No Data",1,IF(#REF!&lt;&gt;"",1,0))</f>
        <v>#REF!</v>
      </c>
      <c r="X14" s="205" t="e">
        <f>IF('Crisis Indicator Data'!#REF!="No Data",1,IF(#REF!&lt;&gt;"",1,0))</f>
        <v>#REF!</v>
      </c>
      <c r="Y14" s="205" t="e">
        <f>IF('Crisis Indicator Data'!#REF!="No Data",1,IF(#REF!&lt;&gt;"",1,0))</f>
        <v>#REF!</v>
      </c>
      <c r="Z14" s="205" t="e">
        <f>IF('Crisis Indicator Data'!#REF!="No Data",1,IF(#REF!&lt;&gt;"",1,0))</f>
        <v>#REF!</v>
      </c>
      <c r="AA14" s="205" t="e">
        <f>IF('Crisis Indicator Data'!#REF!="No Data",1,IF(#REF!&lt;&gt;"",1,0))</f>
        <v>#REF!</v>
      </c>
      <c r="AB14" s="205" t="e">
        <f>IF('Crisis Indicator Data'!#REF!="No Data",1,IF(#REF!&lt;&gt;"",1,0))</f>
        <v>#REF!</v>
      </c>
      <c r="AC14" s="205" t="e">
        <f>IF('Crisis Indicator Data'!#REF!="No Data",1,IF(#REF!&lt;&gt;"",1,0))</f>
        <v>#REF!</v>
      </c>
      <c r="AD14" s="205" t="e">
        <f>IF('Crisis Indicator Data'!#REF!="No Data",1,IF(#REF!&lt;&gt;"",1,0))</f>
        <v>#REF!</v>
      </c>
      <c r="AE14" s="205" t="e">
        <f>IF('Crisis Indicator Data'!#REF!="No Data",1,IF(#REF!&lt;&gt;"",1,0))</f>
        <v>#REF!</v>
      </c>
      <c r="AF14" s="205" t="e">
        <f>IF('Crisis Indicator Data'!#REF!="No Data",1,IF(#REF!&lt;&gt;"",1,0))</f>
        <v>#REF!</v>
      </c>
      <c r="AG14" s="205" t="e">
        <f>IF('Crisis Indicator Data'!#REF!="No Data",1,IF(#REF!&lt;&gt;"",1,0))</f>
        <v>#REF!</v>
      </c>
      <c r="AH14" s="205" t="e">
        <f>IF('Crisis Indicator Data'!#REF!="No Data",1,IF(#REF!&lt;&gt;"",1,0))</f>
        <v>#REF!</v>
      </c>
      <c r="AI14" s="205" t="e">
        <f>IF('Crisis Indicator Data'!#REF!="No Data",1,IF(#REF!&lt;&gt;"",1,0))</f>
        <v>#REF!</v>
      </c>
      <c r="AJ14" s="205" t="e">
        <f>IF('Crisis Indicator Data'!#REF!="No Data",1,IF(#REF!&lt;&gt;"",1,0))</f>
        <v>#REF!</v>
      </c>
      <c r="AK14" s="205" t="e">
        <f>IF('Crisis Indicator Data'!#REF!="No Data",1,IF(#REF!&lt;&gt;"",1,0))</f>
        <v>#REF!</v>
      </c>
      <c r="AL14" s="205" t="e">
        <f>IF('Crisis Indicator Data'!#REF!="No Data",1,IF(#REF!&lt;&gt;"",1,0))</f>
        <v>#REF!</v>
      </c>
      <c r="AM14" s="205" t="e">
        <f>IF('Crisis Indicator Data'!#REF!="No Data",1,IF(#REF!&lt;&gt;"",1,0))</f>
        <v>#REF!</v>
      </c>
      <c r="AN14" s="205" t="e">
        <f>IF('Crisis Indicator Data'!#REF!="No Data",1,IF(#REF!&lt;&gt;"",1,0))</f>
        <v>#REF!</v>
      </c>
      <c r="AO14" s="205" t="e">
        <f>IF('Crisis Indicator Data'!#REF!="No Data",1,IF(#REF!&lt;&gt;"",1,0))</f>
        <v>#REF!</v>
      </c>
      <c r="AP14" s="205" t="e">
        <f>IF('Crisis Indicator Data'!#REF!="No Data",1,IF(#REF!&lt;&gt;"",1,0))</f>
        <v>#REF!</v>
      </c>
      <c r="AQ14" s="205" t="e">
        <f>IF('Crisis Indicator Data'!#REF!="No Data",1,IF(#REF!&lt;&gt;"",1,0))</f>
        <v>#REF!</v>
      </c>
      <c r="AR14" s="205" t="e">
        <f>IF('Crisis Indicator Data'!#REF!="No Data",1,IF(#REF!&lt;&gt;"",1,0))</f>
        <v>#REF!</v>
      </c>
      <c r="AS14" s="205" t="e">
        <f>IF('Crisis Indicator Data'!#REF!="No Data",1,IF(#REF!&lt;&gt;"",1,0))</f>
        <v>#REF!</v>
      </c>
      <c r="AT14" s="205" t="e">
        <f>IF('Crisis Indicator Data'!#REF!="No Data",1,IF(#REF!&lt;&gt;"",1,0))</f>
        <v>#REF!</v>
      </c>
      <c r="AU14" s="205" t="e">
        <f>IF('Crisis Indicator Data'!#REF!="No Data",1,IF(#REF!&lt;&gt;"",1,0))</f>
        <v>#REF!</v>
      </c>
      <c r="AV14" s="205" t="e">
        <f>IF('Crisis Indicator Data'!#REF!="No Data",1,IF(#REF!&lt;&gt;"",1,0))</f>
        <v>#REF!</v>
      </c>
      <c r="AW14" s="205" t="e">
        <f>IF('Crisis Indicator Data'!#REF!="No Data",1,IF(#REF!&lt;&gt;"",1,0))</f>
        <v>#REF!</v>
      </c>
      <c r="AX14" s="205" t="e">
        <f>IF('Crisis Indicator Data'!#REF!="No Data",1,IF(#REF!&lt;&gt;"",1,0))</f>
        <v>#REF!</v>
      </c>
      <c r="AY14" s="205" t="e">
        <f>IF('Crisis Indicator Data'!#REF!="No Data",1,IF(#REF!&lt;&gt;"",1,0))</f>
        <v>#REF!</v>
      </c>
      <c r="AZ14" s="205" t="e">
        <f>IF('Crisis Indicator Data'!#REF!="No Data",1,IF(#REF!&lt;&gt;"",1,0))</f>
        <v>#REF!</v>
      </c>
      <c r="BA14" t="e">
        <f t="shared" si="0"/>
        <v>#REF!</v>
      </c>
      <c r="BB14" s="22" t="e">
        <f t="shared" si="1"/>
        <v>#REF!</v>
      </c>
    </row>
    <row r="15" spans="1:54" x14ac:dyDescent="0.25">
      <c r="A15" t="s">
        <v>6984</v>
      </c>
      <c r="B15" s="205" t="e">
        <f>IF('Crisis Indicator Data'!#REF!="No Data",1,IF(#REF!&lt;&gt;"",1,0))</f>
        <v>#REF!</v>
      </c>
      <c r="C15" s="205" t="e">
        <f>IF('Crisis Indicator Data'!#REF!="No Data",1,IF(#REF!&lt;&gt;"",1,0))</f>
        <v>#REF!</v>
      </c>
      <c r="D15" s="205" t="e">
        <f>IF('Crisis Indicator Data'!#REF!="No Data",1,IF(#REF!&lt;&gt;"",1,0))</f>
        <v>#REF!</v>
      </c>
      <c r="E15" s="205" t="e">
        <f>IF('Crisis Indicator Data'!#REF!="No Data",1,IF(#REF!&lt;&gt;"",1,0))</f>
        <v>#REF!</v>
      </c>
      <c r="F15" s="205" t="e">
        <f>IF('Crisis Indicator Data'!#REF!="No Data",1,IF(#REF!&lt;&gt;"",1,0))</f>
        <v>#REF!</v>
      </c>
      <c r="G15" s="205" t="e">
        <f>IF('Crisis Indicator Data'!#REF!="No Data",1,IF(#REF!&lt;&gt;"",1,0))</f>
        <v>#REF!</v>
      </c>
      <c r="H15" s="205" t="e">
        <f>IF('Crisis Indicator Data'!#REF!="No Data",1,IF(#REF!&lt;&gt;"",1,0))</f>
        <v>#REF!</v>
      </c>
      <c r="I15" s="205" t="e">
        <f>IF('Crisis Indicator Data'!#REF!="No Data",1,IF(#REF!&lt;&gt;"",1,0))</f>
        <v>#REF!</v>
      </c>
      <c r="J15" s="205" t="e">
        <f>IF('Crisis Indicator Data'!#REF!="No Data",1,IF(#REF!&lt;&gt;"",1,0))</f>
        <v>#REF!</v>
      </c>
      <c r="K15" s="205" t="e">
        <f>IF('Crisis Indicator Data'!#REF!="No Data",1,IF(#REF!&lt;&gt;"",1,0))</f>
        <v>#REF!</v>
      </c>
      <c r="L15" s="205" t="e">
        <f>IF('Crisis Indicator Data'!#REF!="No Data",1,IF(#REF!&lt;&gt;"",1,0))</f>
        <v>#REF!</v>
      </c>
      <c r="M15" s="205" t="e">
        <f>IF('Crisis Indicator Data'!#REF!="No Data",1,IF(#REF!&lt;&gt;"",1,0))</f>
        <v>#REF!</v>
      </c>
      <c r="N15" s="205" t="e">
        <f>IF('Crisis Indicator Data'!#REF!="No Data",1,IF(#REF!&lt;&gt;"",1,0))</f>
        <v>#REF!</v>
      </c>
      <c r="O15" s="205" t="e">
        <f>IF('Crisis Indicator Data'!#REF!="No Data",1,IF(#REF!&lt;&gt;"",1,0))</f>
        <v>#REF!</v>
      </c>
      <c r="P15" s="205" t="e">
        <f>IF('Crisis Indicator Data'!#REF!="No Data",1,IF(#REF!&lt;&gt;"",1,0))</f>
        <v>#REF!</v>
      </c>
      <c r="Q15" s="205" t="e">
        <f>IF('Crisis Indicator Data'!#REF!="No Data",1,IF(#REF!&lt;&gt;"",1,0))</f>
        <v>#REF!</v>
      </c>
      <c r="R15" s="205" t="e">
        <f>IF('Crisis Indicator Data'!#REF!="No Data",1,IF(#REF!&lt;&gt;"",1,0))</f>
        <v>#REF!</v>
      </c>
      <c r="S15" s="205" t="e">
        <f>IF('Crisis Indicator Data'!#REF!="No Data",1,IF(#REF!&lt;&gt;"",1,0))</f>
        <v>#REF!</v>
      </c>
      <c r="T15" s="205" t="e">
        <f>IF('Crisis Indicator Data'!#REF!="No Data",1,IF(#REF!&lt;&gt;"",1,0))</f>
        <v>#REF!</v>
      </c>
      <c r="U15" s="205" t="e">
        <f>IF('Crisis Indicator Data'!#REF!="No Data",1,IF(#REF!&lt;&gt;"",1,0))</f>
        <v>#REF!</v>
      </c>
      <c r="V15" s="205" t="e">
        <f>IF('Crisis Indicator Data'!#REF!="No Data",1,IF(#REF!&lt;&gt;"",1,0))</f>
        <v>#REF!</v>
      </c>
      <c r="W15" s="205" t="e">
        <f>IF('Crisis Indicator Data'!#REF!="No Data",1,IF(#REF!&lt;&gt;"",1,0))</f>
        <v>#REF!</v>
      </c>
      <c r="X15" s="205" t="e">
        <f>IF('Crisis Indicator Data'!#REF!="No Data",1,IF(#REF!&lt;&gt;"",1,0))</f>
        <v>#REF!</v>
      </c>
      <c r="Y15" s="205" t="e">
        <f>IF('Crisis Indicator Data'!#REF!="No Data",1,IF(#REF!&lt;&gt;"",1,0))</f>
        <v>#REF!</v>
      </c>
      <c r="Z15" s="205" t="e">
        <f>IF('Crisis Indicator Data'!#REF!="No Data",1,IF(#REF!&lt;&gt;"",1,0))</f>
        <v>#REF!</v>
      </c>
      <c r="AA15" s="205" t="e">
        <f>IF('Crisis Indicator Data'!#REF!="No Data",1,IF(#REF!&lt;&gt;"",1,0))</f>
        <v>#REF!</v>
      </c>
      <c r="AB15" s="205" t="e">
        <f>IF('Crisis Indicator Data'!#REF!="No Data",1,IF(#REF!&lt;&gt;"",1,0))</f>
        <v>#REF!</v>
      </c>
      <c r="AC15" s="205" t="e">
        <f>IF('Crisis Indicator Data'!#REF!="No Data",1,IF(#REF!&lt;&gt;"",1,0))</f>
        <v>#REF!</v>
      </c>
      <c r="AD15" s="205" t="e">
        <f>IF('Crisis Indicator Data'!#REF!="No Data",1,IF(#REF!&lt;&gt;"",1,0))</f>
        <v>#REF!</v>
      </c>
      <c r="AE15" s="205" t="e">
        <f>IF('Crisis Indicator Data'!#REF!="No Data",1,IF(#REF!&lt;&gt;"",1,0))</f>
        <v>#REF!</v>
      </c>
      <c r="AF15" s="205" t="e">
        <f>IF('Crisis Indicator Data'!#REF!="No Data",1,IF(#REF!&lt;&gt;"",1,0))</f>
        <v>#REF!</v>
      </c>
      <c r="AG15" s="205" t="e">
        <f>IF('Crisis Indicator Data'!#REF!="No Data",1,IF(#REF!&lt;&gt;"",1,0))</f>
        <v>#REF!</v>
      </c>
      <c r="AH15" s="205" t="e">
        <f>IF('Crisis Indicator Data'!#REF!="No Data",1,IF(#REF!&lt;&gt;"",1,0))</f>
        <v>#REF!</v>
      </c>
      <c r="AI15" s="205" t="e">
        <f>IF('Crisis Indicator Data'!#REF!="No Data",1,IF(#REF!&lt;&gt;"",1,0))</f>
        <v>#REF!</v>
      </c>
      <c r="AJ15" s="205" t="e">
        <f>IF('Crisis Indicator Data'!#REF!="No Data",1,IF(#REF!&lt;&gt;"",1,0))</f>
        <v>#REF!</v>
      </c>
      <c r="AK15" s="205" t="e">
        <f>IF('Crisis Indicator Data'!#REF!="No Data",1,IF(#REF!&lt;&gt;"",1,0))</f>
        <v>#REF!</v>
      </c>
      <c r="AL15" s="205" t="e">
        <f>IF('Crisis Indicator Data'!#REF!="No Data",1,IF(#REF!&lt;&gt;"",1,0))</f>
        <v>#REF!</v>
      </c>
      <c r="AM15" s="205" t="e">
        <f>IF('Crisis Indicator Data'!#REF!="No Data",1,IF(#REF!&lt;&gt;"",1,0))</f>
        <v>#REF!</v>
      </c>
      <c r="AN15" s="205" t="e">
        <f>IF('Crisis Indicator Data'!#REF!="No Data",1,IF(#REF!&lt;&gt;"",1,0))</f>
        <v>#REF!</v>
      </c>
      <c r="AO15" s="205" t="e">
        <f>IF('Crisis Indicator Data'!#REF!="No Data",1,IF(#REF!&lt;&gt;"",1,0))</f>
        <v>#REF!</v>
      </c>
      <c r="AP15" s="205" t="e">
        <f>IF('Crisis Indicator Data'!#REF!="No Data",1,IF(#REF!&lt;&gt;"",1,0))</f>
        <v>#REF!</v>
      </c>
      <c r="AQ15" s="205" t="e">
        <f>IF('Crisis Indicator Data'!#REF!="No Data",1,IF(#REF!&lt;&gt;"",1,0))</f>
        <v>#REF!</v>
      </c>
      <c r="AR15" s="205" t="e">
        <f>IF('Crisis Indicator Data'!#REF!="No Data",1,IF(#REF!&lt;&gt;"",1,0))</f>
        <v>#REF!</v>
      </c>
      <c r="AS15" s="205" t="e">
        <f>IF('Crisis Indicator Data'!#REF!="No Data",1,IF(#REF!&lt;&gt;"",1,0))</f>
        <v>#REF!</v>
      </c>
      <c r="AT15" s="205" t="e">
        <f>IF('Crisis Indicator Data'!#REF!="No Data",1,IF(#REF!&lt;&gt;"",1,0))</f>
        <v>#REF!</v>
      </c>
      <c r="AU15" s="205" t="e">
        <f>IF('Crisis Indicator Data'!#REF!="No Data",1,IF(#REF!&lt;&gt;"",1,0))</f>
        <v>#REF!</v>
      </c>
      <c r="AV15" s="205" t="e">
        <f>IF('Crisis Indicator Data'!#REF!="No Data",1,IF(#REF!&lt;&gt;"",1,0))</f>
        <v>#REF!</v>
      </c>
      <c r="AW15" s="205" t="e">
        <f>IF('Crisis Indicator Data'!#REF!="No Data",1,IF(#REF!&lt;&gt;"",1,0))</f>
        <v>#REF!</v>
      </c>
      <c r="AX15" s="205" t="e">
        <f>IF('Crisis Indicator Data'!#REF!="No Data",1,IF(#REF!&lt;&gt;"",1,0))</f>
        <v>#REF!</v>
      </c>
      <c r="AY15" s="205" t="e">
        <f>IF('Crisis Indicator Data'!#REF!="No Data",1,IF(#REF!&lt;&gt;"",1,0))</f>
        <v>#REF!</v>
      </c>
      <c r="AZ15" s="205" t="e">
        <f>IF('Crisis Indicator Data'!#REF!="No Data",1,IF(#REF!&lt;&gt;"",1,0))</f>
        <v>#REF!</v>
      </c>
      <c r="BA15" t="e">
        <f t="shared" si="0"/>
        <v>#REF!</v>
      </c>
      <c r="BB15" s="22" t="e">
        <f t="shared" si="1"/>
        <v>#REF!</v>
      </c>
    </row>
    <row r="16" spans="1:54" x14ac:dyDescent="0.25">
      <c r="A16" t="s">
        <v>6977</v>
      </c>
      <c r="B16" s="205" t="e">
        <f>IF('Crisis Indicator Data'!#REF!="No Data",1,IF(#REF!&lt;&gt;"",1,0))</f>
        <v>#REF!</v>
      </c>
      <c r="C16" s="205" t="e">
        <f>IF('Crisis Indicator Data'!#REF!="No Data",1,IF(#REF!&lt;&gt;"",1,0))</f>
        <v>#REF!</v>
      </c>
      <c r="D16" s="205" t="e">
        <f>IF('Crisis Indicator Data'!#REF!="No Data",1,IF(#REF!&lt;&gt;"",1,0))</f>
        <v>#REF!</v>
      </c>
      <c r="E16" s="205" t="e">
        <f>IF('Crisis Indicator Data'!#REF!="No Data",1,IF(#REF!&lt;&gt;"",1,0))</f>
        <v>#REF!</v>
      </c>
      <c r="F16" s="205" t="e">
        <f>IF('Crisis Indicator Data'!#REF!="No Data",1,IF(#REF!&lt;&gt;"",1,0))</f>
        <v>#REF!</v>
      </c>
      <c r="G16" s="205" t="e">
        <f>IF('Crisis Indicator Data'!#REF!="No Data",1,IF(#REF!&lt;&gt;"",1,0))</f>
        <v>#REF!</v>
      </c>
      <c r="H16" s="205" t="e">
        <f>IF('Crisis Indicator Data'!#REF!="No Data",1,IF(#REF!&lt;&gt;"",1,0))</f>
        <v>#REF!</v>
      </c>
      <c r="I16" s="205" t="e">
        <f>IF('Crisis Indicator Data'!#REF!="No Data",1,IF(#REF!&lt;&gt;"",1,0))</f>
        <v>#REF!</v>
      </c>
      <c r="J16" s="205" t="e">
        <f>IF('Crisis Indicator Data'!#REF!="No Data",1,IF(#REF!&lt;&gt;"",1,0))</f>
        <v>#REF!</v>
      </c>
      <c r="K16" s="205" t="e">
        <f>IF('Crisis Indicator Data'!#REF!="No Data",1,IF(#REF!&lt;&gt;"",1,0))</f>
        <v>#REF!</v>
      </c>
      <c r="L16" s="205" t="e">
        <f>IF('Crisis Indicator Data'!#REF!="No Data",1,IF(#REF!&lt;&gt;"",1,0))</f>
        <v>#REF!</v>
      </c>
      <c r="M16" s="205" t="e">
        <f>IF('Crisis Indicator Data'!#REF!="No Data",1,IF(#REF!&lt;&gt;"",1,0))</f>
        <v>#REF!</v>
      </c>
      <c r="N16" s="205" t="e">
        <f>IF('Crisis Indicator Data'!#REF!="No Data",1,IF(#REF!&lt;&gt;"",1,0))</f>
        <v>#REF!</v>
      </c>
      <c r="O16" s="205" t="e">
        <f>IF('Crisis Indicator Data'!#REF!="No Data",1,IF(#REF!&lt;&gt;"",1,0))</f>
        <v>#REF!</v>
      </c>
      <c r="P16" s="205" t="e">
        <f>IF('Crisis Indicator Data'!#REF!="No Data",1,IF(#REF!&lt;&gt;"",1,0))</f>
        <v>#REF!</v>
      </c>
      <c r="Q16" s="205" t="e">
        <f>IF('Crisis Indicator Data'!#REF!="No Data",1,IF(#REF!&lt;&gt;"",1,0))</f>
        <v>#REF!</v>
      </c>
      <c r="R16" s="205" t="e">
        <f>IF('Crisis Indicator Data'!#REF!="No Data",1,IF(#REF!&lt;&gt;"",1,0))</f>
        <v>#REF!</v>
      </c>
      <c r="S16" s="205" t="e">
        <f>IF('Crisis Indicator Data'!#REF!="No Data",1,IF(#REF!&lt;&gt;"",1,0))</f>
        <v>#REF!</v>
      </c>
      <c r="T16" s="205" t="e">
        <f>IF('Crisis Indicator Data'!#REF!="No Data",1,IF(#REF!&lt;&gt;"",1,0))</f>
        <v>#REF!</v>
      </c>
      <c r="U16" s="205" t="e">
        <f>IF('Crisis Indicator Data'!#REF!="No Data",1,IF(#REF!&lt;&gt;"",1,0))</f>
        <v>#REF!</v>
      </c>
      <c r="V16" s="205" t="e">
        <f>IF('Crisis Indicator Data'!#REF!="No Data",1,IF(#REF!&lt;&gt;"",1,0))</f>
        <v>#REF!</v>
      </c>
      <c r="W16" s="205" t="e">
        <f>IF('Crisis Indicator Data'!#REF!="No Data",1,IF(#REF!&lt;&gt;"",1,0))</f>
        <v>#REF!</v>
      </c>
      <c r="X16" s="205" t="e">
        <f>IF('Crisis Indicator Data'!#REF!="No Data",1,IF(#REF!&lt;&gt;"",1,0))</f>
        <v>#REF!</v>
      </c>
      <c r="Y16" s="205" t="e">
        <f>IF('Crisis Indicator Data'!#REF!="No Data",1,IF(#REF!&lt;&gt;"",1,0))</f>
        <v>#REF!</v>
      </c>
      <c r="Z16" s="205" t="e">
        <f>IF('Crisis Indicator Data'!#REF!="No Data",1,IF(#REF!&lt;&gt;"",1,0))</f>
        <v>#REF!</v>
      </c>
      <c r="AA16" s="205" t="e">
        <f>IF('Crisis Indicator Data'!#REF!="No Data",1,IF(#REF!&lt;&gt;"",1,0))</f>
        <v>#REF!</v>
      </c>
      <c r="AB16" s="205" t="e">
        <f>IF('Crisis Indicator Data'!#REF!="No Data",1,IF(#REF!&lt;&gt;"",1,0))</f>
        <v>#REF!</v>
      </c>
      <c r="AC16" s="205" t="e">
        <f>IF('Crisis Indicator Data'!#REF!="No Data",1,IF(#REF!&lt;&gt;"",1,0))</f>
        <v>#REF!</v>
      </c>
      <c r="AD16" s="205" t="e">
        <f>IF('Crisis Indicator Data'!#REF!="No Data",1,IF(#REF!&lt;&gt;"",1,0))</f>
        <v>#REF!</v>
      </c>
      <c r="AE16" s="205" t="e">
        <f>IF('Crisis Indicator Data'!#REF!="No Data",1,IF(#REF!&lt;&gt;"",1,0))</f>
        <v>#REF!</v>
      </c>
      <c r="AF16" s="205" t="e">
        <f>IF('Crisis Indicator Data'!#REF!="No Data",1,IF(#REF!&lt;&gt;"",1,0))</f>
        <v>#REF!</v>
      </c>
      <c r="AG16" s="205" t="e">
        <f>IF('Crisis Indicator Data'!#REF!="No Data",1,IF(#REF!&lt;&gt;"",1,0))</f>
        <v>#REF!</v>
      </c>
      <c r="AH16" s="205" t="e">
        <f>IF('Crisis Indicator Data'!#REF!="No Data",1,IF(#REF!&lt;&gt;"",1,0))</f>
        <v>#REF!</v>
      </c>
      <c r="AI16" s="205" t="e">
        <f>IF('Crisis Indicator Data'!#REF!="No Data",1,IF(#REF!&lt;&gt;"",1,0))</f>
        <v>#REF!</v>
      </c>
      <c r="AJ16" s="205" t="e">
        <f>IF('Crisis Indicator Data'!#REF!="No Data",1,IF(#REF!&lt;&gt;"",1,0))</f>
        <v>#REF!</v>
      </c>
      <c r="AK16" s="205" t="e">
        <f>IF('Crisis Indicator Data'!#REF!="No Data",1,IF(#REF!&lt;&gt;"",1,0))</f>
        <v>#REF!</v>
      </c>
      <c r="AL16" s="205" t="e">
        <f>IF('Crisis Indicator Data'!#REF!="No Data",1,IF(#REF!&lt;&gt;"",1,0))</f>
        <v>#REF!</v>
      </c>
      <c r="AM16" s="205" t="e">
        <f>IF('Crisis Indicator Data'!#REF!="No Data",1,IF(#REF!&lt;&gt;"",1,0))</f>
        <v>#REF!</v>
      </c>
      <c r="AN16" s="205" t="e">
        <f>IF('Crisis Indicator Data'!#REF!="No Data",1,IF(#REF!&lt;&gt;"",1,0))</f>
        <v>#REF!</v>
      </c>
      <c r="AO16" s="205" t="e">
        <f>IF('Crisis Indicator Data'!#REF!="No Data",1,IF(#REF!&lt;&gt;"",1,0))</f>
        <v>#REF!</v>
      </c>
      <c r="AP16" s="205" t="e">
        <f>IF('Crisis Indicator Data'!#REF!="No Data",1,IF(#REF!&lt;&gt;"",1,0))</f>
        <v>#REF!</v>
      </c>
      <c r="AQ16" s="205" t="e">
        <f>IF('Crisis Indicator Data'!#REF!="No Data",1,IF(#REF!&lt;&gt;"",1,0))</f>
        <v>#REF!</v>
      </c>
      <c r="AR16" s="205" t="e">
        <f>IF('Crisis Indicator Data'!#REF!="No Data",1,IF(#REF!&lt;&gt;"",1,0))</f>
        <v>#REF!</v>
      </c>
      <c r="AS16" s="205" t="e">
        <f>IF('Crisis Indicator Data'!#REF!="No Data",1,IF(#REF!&lt;&gt;"",1,0))</f>
        <v>#REF!</v>
      </c>
      <c r="AT16" s="205" t="e">
        <f>IF('Crisis Indicator Data'!#REF!="No Data",1,IF(#REF!&lt;&gt;"",1,0))</f>
        <v>#REF!</v>
      </c>
      <c r="AU16" s="205" t="e">
        <f>IF('Crisis Indicator Data'!#REF!="No Data",1,IF(#REF!&lt;&gt;"",1,0))</f>
        <v>#REF!</v>
      </c>
      <c r="AV16" s="205" t="e">
        <f>IF('Crisis Indicator Data'!#REF!="No Data",1,IF(#REF!&lt;&gt;"",1,0))</f>
        <v>#REF!</v>
      </c>
      <c r="AW16" s="205" t="e">
        <f>IF('Crisis Indicator Data'!#REF!="No Data",1,IF(#REF!&lt;&gt;"",1,0))</f>
        <v>#REF!</v>
      </c>
      <c r="AX16" s="205" t="e">
        <f>IF('Crisis Indicator Data'!#REF!="No Data",1,IF(#REF!&lt;&gt;"",1,0))</f>
        <v>#REF!</v>
      </c>
      <c r="AY16" s="205" t="e">
        <f>IF('Crisis Indicator Data'!#REF!="No Data",1,IF(#REF!&lt;&gt;"",1,0))</f>
        <v>#REF!</v>
      </c>
      <c r="AZ16" s="205" t="e">
        <f>IF('Crisis Indicator Data'!#REF!="No Data",1,IF(#REF!&lt;&gt;"",1,0))</f>
        <v>#REF!</v>
      </c>
      <c r="BA16" t="e">
        <f t="shared" si="0"/>
        <v>#REF!</v>
      </c>
      <c r="BB16" s="22" t="e">
        <f t="shared" si="1"/>
        <v>#REF!</v>
      </c>
    </row>
    <row r="17" spans="1:54" x14ac:dyDescent="0.25">
      <c r="A17" t="s">
        <v>6963</v>
      </c>
      <c r="B17" s="205" t="e">
        <f>IF('Crisis Indicator Data'!#REF!="No Data",1,IF(#REF!&lt;&gt;"",1,0))</f>
        <v>#REF!</v>
      </c>
      <c r="C17" s="205" t="e">
        <f>IF('Crisis Indicator Data'!#REF!="No Data",1,IF(#REF!&lt;&gt;"",1,0))</f>
        <v>#REF!</v>
      </c>
      <c r="D17" s="205" t="e">
        <f>IF('Crisis Indicator Data'!#REF!="No Data",1,IF(#REF!&lt;&gt;"",1,0))</f>
        <v>#REF!</v>
      </c>
      <c r="E17" s="205" t="e">
        <f>IF('Crisis Indicator Data'!#REF!="No Data",1,IF(#REF!&lt;&gt;"",1,0))</f>
        <v>#REF!</v>
      </c>
      <c r="F17" s="205" t="e">
        <f>IF('Crisis Indicator Data'!#REF!="No Data",1,IF(#REF!&lt;&gt;"",1,0))</f>
        <v>#REF!</v>
      </c>
      <c r="G17" s="205" t="e">
        <f>IF('Crisis Indicator Data'!#REF!="No Data",1,IF(#REF!&lt;&gt;"",1,0))</f>
        <v>#REF!</v>
      </c>
      <c r="H17" s="205" t="e">
        <f>IF('Crisis Indicator Data'!#REF!="No Data",1,IF(#REF!&lt;&gt;"",1,0))</f>
        <v>#REF!</v>
      </c>
      <c r="I17" s="205" t="e">
        <f>IF('Crisis Indicator Data'!#REF!="No Data",1,IF(#REF!&lt;&gt;"",1,0))</f>
        <v>#REF!</v>
      </c>
      <c r="J17" s="205" t="e">
        <f>IF('Crisis Indicator Data'!#REF!="No Data",1,IF(#REF!&lt;&gt;"",1,0))</f>
        <v>#REF!</v>
      </c>
      <c r="K17" s="205" t="e">
        <f>IF('Crisis Indicator Data'!#REF!="No Data",1,IF(#REF!&lt;&gt;"",1,0))</f>
        <v>#REF!</v>
      </c>
      <c r="L17" s="205" t="e">
        <f>IF('Crisis Indicator Data'!#REF!="No Data",1,IF(#REF!&lt;&gt;"",1,0))</f>
        <v>#REF!</v>
      </c>
      <c r="M17" s="205" t="e">
        <f>IF('Crisis Indicator Data'!#REF!="No Data",1,IF(#REF!&lt;&gt;"",1,0))</f>
        <v>#REF!</v>
      </c>
      <c r="N17" s="205" t="e">
        <f>IF('Crisis Indicator Data'!#REF!="No Data",1,IF(#REF!&lt;&gt;"",1,0))</f>
        <v>#REF!</v>
      </c>
      <c r="O17" s="205" t="e">
        <f>IF('Crisis Indicator Data'!#REF!="No Data",1,IF(#REF!&lt;&gt;"",1,0))</f>
        <v>#REF!</v>
      </c>
      <c r="P17" s="205" t="e">
        <f>IF('Crisis Indicator Data'!#REF!="No Data",1,IF(#REF!&lt;&gt;"",1,0))</f>
        <v>#REF!</v>
      </c>
      <c r="Q17" s="205" t="e">
        <f>IF('Crisis Indicator Data'!#REF!="No Data",1,IF(#REF!&lt;&gt;"",1,0))</f>
        <v>#REF!</v>
      </c>
      <c r="R17" s="205" t="e">
        <f>IF('Crisis Indicator Data'!#REF!="No Data",1,IF(#REF!&lt;&gt;"",1,0))</f>
        <v>#REF!</v>
      </c>
      <c r="S17" s="205" t="e">
        <f>IF('Crisis Indicator Data'!#REF!="No Data",1,IF(#REF!&lt;&gt;"",1,0))</f>
        <v>#REF!</v>
      </c>
      <c r="T17" s="205" t="e">
        <f>IF('Crisis Indicator Data'!#REF!="No Data",1,IF(#REF!&lt;&gt;"",1,0))</f>
        <v>#REF!</v>
      </c>
      <c r="U17" s="205" t="e">
        <f>IF('Crisis Indicator Data'!#REF!="No Data",1,IF(#REF!&lt;&gt;"",1,0))</f>
        <v>#REF!</v>
      </c>
      <c r="V17" s="205" t="e">
        <f>IF('Crisis Indicator Data'!#REF!="No Data",1,IF(#REF!&lt;&gt;"",1,0))</f>
        <v>#REF!</v>
      </c>
      <c r="W17" s="205" t="e">
        <f>IF('Crisis Indicator Data'!#REF!="No Data",1,IF(#REF!&lt;&gt;"",1,0))</f>
        <v>#REF!</v>
      </c>
      <c r="X17" s="205" t="e">
        <f>IF('Crisis Indicator Data'!#REF!="No Data",1,IF(#REF!&lt;&gt;"",1,0))</f>
        <v>#REF!</v>
      </c>
      <c r="Y17" s="205" t="e">
        <f>IF('Crisis Indicator Data'!#REF!="No Data",1,IF(#REF!&lt;&gt;"",1,0))</f>
        <v>#REF!</v>
      </c>
      <c r="Z17" s="205" t="e">
        <f>IF('Crisis Indicator Data'!#REF!="No Data",1,IF(#REF!&lt;&gt;"",1,0))</f>
        <v>#REF!</v>
      </c>
      <c r="AA17" s="205" t="e">
        <f>IF('Crisis Indicator Data'!#REF!="No Data",1,IF(#REF!&lt;&gt;"",1,0))</f>
        <v>#REF!</v>
      </c>
      <c r="AB17" s="205" t="e">
        <f>IF('Crisis Indicator Data'!#REF!="No Data",1,IF(#REF!&lt;&gt;"",1,0))</f>
        <v>#REF!</v>
      </c>
      <c r="AC17" s="205" t="e">
        <f>IF('Crisis Indicator Data'!#REF!="No Data",1,IF(#REF!&lt;&gt;"",1,0))</f>
        <v>#REF!</v>
      </c>
      <c r="AD17" s="205" t="e">
        <f>IF('Crisis Indicator Data'!#REF!="No Data",1,IF(#REF!&lt;&gt;"",1,0))</f>
        <v>#REF!</v>
      </c>
      <c r="AE17" s="205" t="e">
        <f>IF('Crisis Indicator Data'!#REF!="No Data",1,IF(#REF!&lt;&gt;"",1,0))</f>
        <v>#REF!</v>
      </c>
      <c r="AF17" s="205" t="e">
        <f>IF('Crisis Indicator Data'!#REF!="No Data",1,IF(#REF!&lt;&gt;"",1,0))</f>
        <v>#REF!</v>
      </c>
      <c r="AG17" s="205" t="e">
        <f>IF('Crisis Indicator Data'!#REF!="No Data",1,IF(#REF!&lt;&gt;"",1,0))</f>
        <v>#REF!</v>
      </c>
      <c r="AH17" s="205" t="e">
        <f>IF('Crisis Indicator Data'!#REF!="No Data",1,IF(#REF!&lt;&gt;"",1,0))</f>
        <v>#REF!</v>
      </c>
      <c r="AI17" s="205" t="e">
        <f>IF('Crisis Indicator Data'!#REF!="No Data",1,IF(#REF!&lt;&gt;"",1,0))</f>
        <v>#REF!</v>
      </c>
      <c r="AJ17" s="205" t="e">
        <f>IF('Crisis Indicator Data'!#REF!="No Data",1,IF(#REF!&lt;&gt;"",1,0))</f>
        <v>#REF!</v>
      </c>
      <c r="AK17" s="205" t="e">
        <f>IF('Crisis Indicator Data'!#REF!="No Data",1,IF(#REF!&lt;&gt;"",1,0))</f>
        <v>#REF!</v>
      </c>
      <c r="AL17" s="205" t="e">
        <f>IF('Crisis Indicator Data'!#REF!="No Data",1,IF(#REF!&lt;&gt;"",1,0))</f>
        <v>#REF!</v>
      </c>
      <c r="AM17" s="205" t="e">
        <f>IF('Crisis Indicator Data'!#REF!="No Data",1,IF(#REF!&lt;&gt;"",1,0))</f>
        <v>#REF!</v>
      </c>
      <c r="AN17" s="205" t="e">
        <f>IF('Crisis Indicator Data'!#REF!="No Data",1,IF(#REF!&lt;&gt;"",1,0))</f>
        <v>#REF!</v>
      </c>
      <c r="AO17" s="205" t="e">
        <f>IF('Crisis Indicator Data'!#REF!="No Data",1,IF(#REF!&lt;&gt;"",1,0))</f>
        <v>#REF!</v>
      </c>
      <c r="AP17" s="205" t="e">
        <f>IF('Crisis Indicator Data'!#REF!="No Data",1,IF(#REF!&lt;&gt;"",1,0))</f>
        <v>#REF!</v>
      </c>
      <c r="AQ17" s="205" t="e">
        <f>IF('Crisis Indicator Data'!#REF!="No Data",1,IF(#REF!&lt;&gt;"",1,0))</f>
        <v>#REF!</v>
      </c>
      <c r="AR17" s="205" t="e">
        <f>IF('Crisis Indicator Data'!#REF!="No Data",1,IF(#REF!&lt;&gt;"",1,0))</f>
        <v>#REF!</v>
      </c>
      <c r="AS17" s="205" t="e">
        <f>IF('Crisis Indicator Data'!#REF!="No Data",1,IF(#REF!&lt;&gt;"",1,0))</f>
        <v>#REF!</v>
      </c>
      <c r="AT17" s="205" t="e">
        <f>IF('Crisis Indicator Data'!#REF!="No Data",1,IF(#REF!&lt;&gt;"",1,0))</f>
        <v>#REF!</v>
      </c>
      <c r="AU17" s="205" t="e">
        <f>IF('Crisis Indicator Data'!#REF!="No Data",1,IF(#REF!&lt;&gt;"",1,0))</f>
        <v>#REF!</v>
      </c>
      <c r="AV17" s="205" t="e">
        <f>IF('Crisis Indicator Data'!#REF!="No Data",1,IF(#REF!&lt;&gt;"",1,0))</f>
        <v>#REF!</v>
      </c>
      <c r="AW17" s="205" t="e">
        <f>IF('Crisis Indicator Data'!#REF!="No Data",1,IF(#REF!&lt;&gt;"",1,0))</f>
        <v>#REF!</v>
      </c>
      <c r="AX17" s="205" t="e">
        <f>IF('Crisis Indicator Data'!#REF!="No Data",1,IF(#REF!&lt;&gt;"",1,0))</f>
        <v>#REF!</v>
      </c>
      <c r="AY17" s="205" t="e">
        <f>IF('Crisis Indicator Data'!#REF!="No Data",1,IF(#REF!&lt;&gt;"",1,0))</f>
        <v>#REF!</v>
      </c>
      <c r="AZ17" s="205" t="e">
        <f>IF('Crisis Indicator Data'!#REF!="No Data",1,IF(#REF!&lt;&gt;"",1,0))</f>
        <v>#REF!</v>
      </c>
      <c r="BA17" t="e">
        <f t="shared" si="0"/>
        <v>#REF!</v>
      </c>
      <c r="BB17" s="22" t="e">
        <f t="shared" si="1"/>
        <v>#REF!</v>
      </c>
    </row>
    <row r="18" spans="1:54" x14ac:dyDescent="0.25">
      <c r="A18" t="s">
        <v>6979</v>
      </c>
      <c r="B18" s="205" t="e">
        <f>IF('Crisis Indicator Data'!#REF!="No Data",1,IF(#REF!&lt;&gt;"",1,0))</f>
        <v>#REF!</v>
      </c>
      <c r="C18" s="205" t="e">
        <f>IF('Crisis Indicator Data'!#REF!="No Data",1,IF(#REF!&lt;&gt;"",1,0))</f>
        <v>#REF!</v>
      </c>
      <c r="D18" s="205" t="e">
        <f>IF('Crisis Indicator Data'!#REF!="No Data",1,IF(#REF!&lt;&gt;"",1,0))</f>
        <v>#REF!</v>
      </c>
      <c r="E18" s="205" t="e">
        <f>IF('Crisis Indicator Data'!#REF!="No Data",1,IF(#REF!&lt;&gt;"",1,0))</f>
        <v>#REF!</v>
      </c>
      <c r="F18" s="205" t="e">
        <f>IF('Crisis Indicator Data'!#REF!="No Data",1,IF(#REF!&lt;&gt;"",1,0))</f>
        <v>#REF!</v>
      </c>
      <c r="G18" s="205" t="e">
        <f>IF('Crisis Indicator Data'!#REF!="No Data",1,IF(#REF!&lt;&gt;"",1,0))</f>
        <v>#REF!</v>
      </c>
      <c r="H18" s="205" t="e">
        <f>IF('Crisis Indicator Data'!#REF!="No Data",1,IF(#REF!&lt;&gt;"",1,0))</f>
        <v>#REF!</v>
      </c>
      <c r="I18" s="205" t="e">
        <f>IF('Crisis Indicator Data'!#REF!="No Data",1,IF(#REF!&lt;&gt;"",1,0))</f>
        <v>#REF!</v>
      </c>
      <c r="J18" s="205" t="e">
        <f>IF('Crisis Indicator Data'!#REF!="No Data",1,IF(#REF!&lt;&gt;"",1,0))</f>
        <v>#REF!</v>
      </c>
      <c r="K18" s="205" t="e">
        <f>IF('Crisis Indicator Data'!#REF!="No Data",1,IF(#REF!&lt;&gt;"",1,0))</f>
        <v>#REF!</v>
      </c>
      <c r="L18" s="205" t="e">
        <f>IF('Crisis Indicator Data'!#REF!="No Data",1,IF(#REF!&lt;&gt;"",1,0))</f>
        <v>#REF!</v>
      </c>
      <c r="M18" s="205" t="e">
        <f>IF('Crisis Indicator Data'!#REF!="No Data",1,IF(#REF!&lt;&gt;"",1,0))</f>
        <v>#REF!</v>
      </c>
      <c r="N18" s="205" t="e">
        <f>IF('Crisis Indicator Data'!#REF!="No Data",1,IF(#REF!&lt;&gt;"",1,0))</f>
        <v>#REF!</v>
      </c>
      <c r="O18" s="205" t="e">
        <f>IF('Crisis Indicator Data'!#REF!="No Data",1,IF(#REF!&lt;&gt;"",1,0))</f>
        <v>#REF!</v>
      </c>
      <c r="P18" s="205" t="e">
        <f>IF('Crisis Indicator Data'!#REF!="No Data",1,IF(#REF!&lt;&gt;"",1,0))</f>
        <v>#REF!</v>
      </c>
      <c r="Q18" s="205" t="e">
        <f>IF('Crisis Indicator Data'!#REF!="No Data",1,IF(#REF!&lt;&gt;"",1,0))</f>
        <v>#REF!</v>
      </c>
      <c r="R18" s="205" t="e">
        <f>IF('Crisis Indicator Data'!#REF!="No Data",1,IF(#REF!&lt;&gt;"",1,0))</f>
        <v>#REF!</v>
      </c>
      <c r="S18" s="205" t="e">
        <f>IF('Crisis Indicator Data'!#REF!="No Data",1,IF(#REF!&lt;&gt;"",1,0))</f>
        <v>#REF!</v>
      </c>
      <c r="T18" s="205" t="e">
        <f>IF('Crisis Indicator Data'!#REF!="No Data",1,IF(#REF!&lt;&gt;"",1,0))</f>
        <v>#REF!</v>
      </c>
      <c r="U18" s="205" t="e">
        <f>IF('Crisis Indicator Data'!#REF!="No Data",1,IF(#REF!&lt;&gt;"",1,0))</f>
        <v>#REF!</v>
      </c>
      <c r="V18" s="205" t="e">
        <f>IF('Crisis Indicator Data'!#REF!="No Data",1,IF(#REF!&lt;&gt;"",1,0))</f>
        <v>#REF!</v>
      </c>
      <c r="W18" s="205" t="e">
        <f>IF('Crisis Indicator Data'!#REF!="No Data",1,IF(#REF!&lt;&gt;"",1,0))</f>
        <v>#REF!</v>
      </c>
      <c r="X18" s="205" t="e">
        <f>IF('Crisis Indicator Data'!#REF!="No Data",1,IF(#REF!&lt;&gt;"",1,0))</f>
        <v>#REF!</v>
      </c>
      <c r="Y18" s="205" t="e">
        <f>IF('Crisis Indicator Data'!#REF!="No Data",1,IF(#REF!&lt;&gt;"",1,0))</f>
        <v>#REF!</v>
      </c>
      <c r="Z18" s="205" t="e">
        <f>IF('Crisis Indicator Data'!#REF!="No Data",1,IF(#REF!&lt;&gt;"",1,0))</f>
        <v>#REF!</v>
      </c>
      <c r="AA18" s="205" t="e">
        <f>IF('Crisis Indicator Data'!#REF!="No Data",1,IF(#REF!&lt;&gt;"",1,0))</f>
        <v>#REF!</v>
      </c>
      <c r="AB18" s="205" t="e">
        <f>IF('Crisis Indicator Data'!#REF!="No Data",1,IF(#REF!&lt;&gt;"",1,0))</f>
        <v>#REF!</v>
      </c>
      <c r="AC18" s="205" t="e">
        <f>IF('Crisis Indicator Data'!#REF!="No Data",1,IF(#REF!&lt;&gt;"",1,0))</f>
        <v>#REF!</v>
      </c>
      <c r="AD18" s="205" t="e">
        <f>IF('Crisis Indicator Data'!#REF!="No Data",1,IF(#REF!&lt;&gt;"",1,0))</f>
        <v>#REF!</v>
      </c>
      <c r="AE18" s="205" t="e">
        <f>IF('Crisis Indicator Data'!#REF!="No Data",1,IF(#REF!&lt;&gt;"",1,0))</f>
        <v>#REF!</v>
      </c>
      <c r="AF18" s="205" t="e">
        <f>IF('Crisis Indicator Data'!#REF!="No Data",1,IF(#REF!&lt;&gt;"",1,0))</f>
        <v>#REF!</v>
      </c>
      <c r="AG18" s="205" t="e">
        <f>IF('Crisis Indicator Data'!#REF!="No Data",1,IF(#REF!&lt;&gt;"",1,0))</f>
        <v>#REF!</v>
      </c>
      <c r="AH18" s="205" t="e">
        <f>IF('Crisis Indicator Data'!#REF!="No Data",1,IF(#REF!&lt;&gt;"",1,0))</f>
        <v>#REF!</v>
      </c>
      <c r="AI18" s="205" t="e">
        <f>IF('Crisis Indicator Data'!#REF!="No Data",1,IF(#REF!&lt;&gt;"",1,0))</f>
        <v>#REF!</v>
      </c>
      <c r="AJ18" s="205" t="e">
        <f>IF('Crisis Indicator Data'!#REF!="No Data",1,IF(#REF!&lt;&gt;"",1,0))</f>
        <v>#REF!</v>
      </c>
      <c r="AK18" s="205" t="e">
        <f>IF('Crisis Indicator Data'!#REF!="No Data",1,IF(#REF!&lt;&gt;"",1,0))</f>
        <v>#REF!</v>
      </c>
      <c r="AL18" s="205" t="e">
        <f>IF('Crisis Indicator Data'!#REF!="No Data",1,IF(#REF!&lt;&gt;"",1,0))</f>
        <v>#REF!</v>
      </c>
      <c r="AM18" s="205" t="e">
        <f>IF('Crisis Indicator Data'!#REF!="No Data",1,IF(#REF!&lt;&gt;"",1,0))</f>
        <v>#REF!</v>
      </c>
      <c r="AN18" s="205" t="e">
        <f>IF('Crisis Indicator Data'!#REF!="No Data",1,IF(#REF!&lt;&gt;"",1,0))</f>
        <v>#REF!</v>
      </c>
      <c r="AO18" s="205" t="e">
        <f>IF('Crisis Indicator Data'!#REF!="No Data",1,IF(#REF!&lt;&gt;"",1,0))</f>
        <v>#REF!</v>
      </c>
      <c r="AP18" s="205" t="e">
        <f>IF('Crisis Indicator Data'!#REF!="No Data",1,IF(#REF!&lt;&gt;"",1,0))</f>
        <v>#REF!</v>
      </c>
      <c r="AQ18" s="205" t="e">
        <f>IF('Crisis Indicator Data'!#REF!="No Data",1,IF(#REF!&lt;&gt;"",1,0))</f>
        <v>#REF!</v>
      </c>
      <c r="AR18" s="205" t="e">
        <f>IF('Crisis Indicator Data'!#REF!="No Data",1,IF(#REF!&lt;&gt;"",1,0))</f>
        <v>#REF!</v>
      </c>
      <c r="AS18" s="205" t="e">
        <f>IF('Crisis Indicator Data'!#REF!="No Data",1,IF(#REF!&lt;&gt;"",1,0))</f>
        <v>#REF!</v>
      </c>
      <c r="AT18" s="205" t="e">
        <f>IF('Crisis Indicator Data'!#REF!="No Data",1,IF(#REF!&lt;&gt;"",1,0))</f>
        <v>#REF!</v>
      </c>
      <c r="AU18" s="205" t="e">
        <f>IF('Crisis Indicator Data'!#REF!="No Data",1,IF(#REF!&lt;&gt;"",1,0))</f>
        <v>#REF!</v>
      </c>
      <c r="AV18" s="205" t="e">
        <f>IF('Crisis Indicator Data'!#REF!="No Data",1,IF(#REF!&lt;&gt;"",1,0))</f>
        <v>#REF!</v>
      </c>
      <c r="AW18" s="205" t="e">
        <f>IF('Crisis Indicator Data'!#REF!="No Data",1,IF(#REF!&lt;&gt;"",1,0))</f>
        <v>#REF!</v>
      </c>
      <c r="AX18" s="205" t="e">
        <f>IF('Crisis Indicator Data'!#REF!="No Data",1,IF(#REF!&lt;&gt;"",1,0))</f>
        <v>#REF!</v>
      </c>
      <c r="AY18" s="205" t="e">
        <f>IF('Crisis Indicator Data'!#REF!="No Data",1,IF(#REF!&lt;&gt;"",1,0))</f>
        <v>#REF!</v>
      </c>
      <c r="AZ18" s="205" t="e">
        <f>IF('Crisis Indicator Data'!#REF!="No Data",1,IF(#REF!&lt;&gt;"",1,0))</f>
        <v>#REF!</v>
      </c>
      <c r="BA18" t="e">
        <f t="shared" si="0"/>
        <v>#REF!</v>
      </c>
      <c r="BB18" s="22" t="e">
        <f t="shared" si="1"/>
        <v>#REF!</v>
      </c>
    </row>
    <row r="19" spans="1:54" x14ac:dyDescent="0.25">
      <c r="A19" t="s">
        <v>6965</v>
      </c>
      <c r="B19" s="205" t="e">
        <f>IF('Crisis Indicator Data'!#REF!="No Data",1,IF(#REF!&lt;&gt;"",1,0))</f>
        <v>#REF!</v>
      </c>
      <c r="C19" s="205" t="e">
        <f>IF('Crisis Indicator Data'!#REF!="No Data",1,IF(#REF!&lt;&gt;"",1,0))</f>
        <v>#REF!</v>
      </c>
      <c r="D19" s="205" t="e">
        <f>IF('Crisis Indicator Data'!#REF!="No Data",1,IF(#REF!&lt;&gt;"",1,0))</f>
        <v>#REF!</v>
      </c>
      <c r="E19" s="205" t="e">
        <f>IF('Crisis Indicator Data'!#REF!="No Data",1,IF(#REF!&lt;&gt;"",1,0))</f>
        <v>#REF!</v>
      </c>
      <c r="F19" s="205" t="e">
        <f>IF('Crisis Indicator Data'!#REF!="No Data",1,IF(#REF!&lt;&gt;"",1,0))</f>
        <v>#REF!</v>
      </c>
      <c r="G19" s="205" t="e">
        <f>IF('Crisis Indicator Data'!#REF!="No Data",1,IF(#REF!&lt;&gt;"",1,0))</f>
        <v>#REF!</v>
      </c>
      <c r="H19" s="205" t="e">
        <f>IF('Crisis Indicator Data'!#REF!="No Data",1,IF(#REF!&lt;&gt;"",1,0))</f>
        <v>#REF!</v>
      </c>
      <c r="I19" s="205" t="e">
        <f>IF('Crisis Indicator Data'!#REF!="No Data",1,IF(#REF!&lt;&gt;"",1,0))</f>
        <v>#REF!</v>
      </c>
      <c r="J19" s="205" t="e">
        <f>IF('Crisis Indicator Data'!#REF!="No Data",1,IF(#REF!&lt;&gt;"",1,0))</f>
        <v>#REF!</v>
      </c>
      <c r="K19" s="205" t="e">
        <f>IF('Crisis Indicator Data'!#REF!="No Data",1,IF(#REF!&lt;&gt;"",1,0))</f>
        <v>#REF!</v>
      </c>
      <c r="L19" s="205" t="e">
        <f>IF('Crisis Indicator Data'!#REF!="No Data",1,IF(#REF!&lt;&gt;"",1,0))</f>
        <v>#REF!</v>
      </c>
      <c r="M19" s="205" t="e">
        <f>IF('Crisis Indicator Data'!#REF!="No Data",1,IF(#REF!&lt;&gt;"",1,0))</f>
        <v>#REF!</v>
      </c>
      <c r="N19" s="205" t="e">
        <f>IF('Crisis Indicator Data'!#REF!="No Data",1,IF(#REF!&lt;&gt;"",1,0))</f>
        <v>#REF!</v>
      </c>
      <c r="O19" s="205" t="e">
        <f>IF('Crisis Indicator Data'!#REF!="No Data",1,IF(#REF!&lt;&gt;"",1,0))</f>
        <v>#REF!</v>
      </c>
      <c r="P19" s="205" t="e">
        <f>IF('Crisis Indicator Data'!#REF!="No Data",1,IF(#REF!&lt;&gt;"",1,0))</f>
        <v>#REF!</v>
      </c>
      <c r="Q19" s="205" t="e">
        <f>IF('Crisis Indicator Data'!#REF!="No Data",1,IF(#REF!&lt;&gt;"",1,0))</f>
        <v>#REF!</v>
      </c>
      <c r="R19" s="205" t="e">
        <f>IF('Crisis Indicator Data'!#REF!="No Data",1,IF(#REF!&lt;&gt;"",1,0))</f>
        <v>#REF!</v>
      </c>
      <c r="S19" s="205" t="e">
        <f>IF('Crisis Indicator Data'!#REF!="No Data",1,IF(#REF!&lt;&gt;"",1,0))</f>
        <v>#REF!</v>
      </c>
      <c r="T19" s="205" t="e">
        <f>IF('Crisis Indicator Data'!#REF!="No Data",1,IF(#REF!&lt;&gt;"",1,0))</f>
        <v>#REF!</v>
      </c>
      <c r="U19" s="205" t="e">
        <f>IF('Crisis Indicator Data'!#REF!="No Data",1,IF(#REF!&lt;&gt;"",1,0))</f>
        <v>#REF!</v>
      </c>
      <c r="V19" s="205" t="e">
        <f>IF('Crisis Indicator Data'!#REF!="No Data",1,IF(#REF!&lt;&gt;"",1,0))</f>
        <v>#REF!</v>
      </c>
      <c r="W19" s="205" t="e">
        <f>IF('Crisis Indicator Data'!#REF!="No Data",1,IF(#REF!&lt;&gt;"",1,0))</f>
        <v>#REF!</v>
      </c>
      <c r="X19" s="205" t="e">
        <f>IF('Crisis Indicator Data'!#REF!="No Data",1,IF(#REF!&lt;&gt;"",1,0))</f>
        <v>#REF!</v>
      </c>
      <c r="Y19" s="205" t="e">
        <f>IF('Crisis Indicator Data'!#REF!="No Data",1,IF(#REF!&lt;&gt;"",1,0))</f>
        <v>#REF!</v>
      </c>
      <c r="Z19" s="205" t="e">
        <f>IF('Crisis Indicator Data'!#REF!="No Data",1,IF(#REF!&lt;&gt;"",1,0))</f>
        <v>#REF!</v>
      </c>
      <c r="AA19" s="205" t="e">
        <f>IF('Crisis Indicator Data'!#REF!="No Data",1,IF(#REF!&lt;&gt;"",1,0))</f>
        <v>#REF!</v>
      </c>
      <c r="AB19" s="205" t="e">
        <f>IF('Crisis Indicator Data'!#REF!="No Data",1,IF(#REF!&lt;&gt;"",1,0))</f>
        <v>#REF!</v>
      </c>
      <c r="AC19" s="205" t="e">
        <f>IF('Crisis Indicator Data'!#REF!="No Data",1,IF(#REF!&lt;&gt;"",1,0))</f>
        <v>#REF!</v>
      </c>
      <c r="AD19" s="205" t="e">
        <f>IF('Crisis Indicator Data'!#REF!="No Data",1,IF(#REF!&lt;&gt;"",1,0))</f>
        <v>#REF!</v>
      </c>
      <c r="AE19" s="205" t="e">
        <f>IF('Crisis Indicator Data'!#REF!="No Data",1,IF(#REF!&lt;&gt;"",1,0))</f>
        <v>#REF!</v>
      </c>
      <c r="AF19" s="205" t="e">
        <f>IF('Crisis Indicator Data'!#REF!="No Data",1,IF(#REF!&lt;&gt;"",1,0))</f>
        <v>#REF!</v>
      </c>
      <c r="AG19" s="205" t="e">
        <f>IF('Crisis Indicator Data'!#REF!="No Data",1,IF(#REF!&lt;&gt;"",1,0))</f>
        <v>#REF!</v>
      </c>
      <c r="AH19" s="205" t="e">
        <f>IF('Crisis Indicator Data'!#REF!="No Data",1,IF(#REF!&lt;&gt;"",1,0))</f>
        <v>#REF!</v>
      </c>
      <c r="AI19" s="205" t="e">
        <f>IF('Crisis Indicator Data'!#REF!="No Data",1,IF(#REF!&lt;&gt;"",1,0))</f>
        <v>#REF!</v>
      </c>
      <c r="AJ19" s="205" t="e">
        <f>IF('Crisis Indicator Data'!#REF!="No Data",1,IF(#REF!&lt;&gt;"",1,0))</f>
        <v>#REF!</v>
      </c>
      <c r="AK19" s="205" t="e">
        <f>IF('Crisis Indicator Data'!#REF!="No Data",1,IF(#REF!&lt;&gt;"",1,0))</f>
        <v>#REF!</v>
      </c>
      <c r="AL19" s="205" t="e">
        <f>IF('Crisis Indicator Data'!#REF!="No Data",1,IF(#REF!&lt;&gt;"",1,0))</f>
        <v>#REF!</v>
      </c>
      <c r="AM19" s="205" t="e">
        <f>IF('Crisis Indicator Data'!#REF!="No Data",1,IF(#REF!&lt;&gt;"",1,0))</f>
        <v>#REF!</v>
      </c>
      <c r="AN19" s="205" t="e">
        <f>IF('Crisis Indicator Data'!#REF!="No Data",1,IF(#REF!&lt;&gt;"",1,0))</f>
        <v>#REF!</v>
      </c>
      <c r="AO19" s="205" t="e">
        <f>IF('Crisis Indicator Data'!#REF!="No Data",1,IF(#REF!&lt;&gt;"",1,0))</f>
        <v>#REF!</v>
      </c>
      <c r="AP19" s="205" t="e">
        <f>IF('Crisis Indicator Data'!#REF!="No Data",1,IF(#REF!&lt;&gt;"",1,0))</f>
        <v>#REF!</v>
      </c>
      <c r="AQ19" s="205" t="e">
        <f>IF('Crisis Indicator Data'!#REF!="No Data",1,IF(#REF!&lt;&gt;"",1,0))</f>
        <v>#REF!</v>
      </c>
      <c r="AR19" s="205" t="e">
        <f>IF('Crisis Indicator Data'!#REF!="No Data",1,IF(#REF!&lt;&gt;"",1,0))</f>
        <v>#REF!</v>
      </c>
      <c r="AS19" s="205" t="e">
        <f>IF('Crisis Indicator Data'!#REF!="No Data",1,IF(#REF!&lt;&gt;"",1,0))</f>
        <v>#REF!</v>
      </c>
      <c r="AT19" s="205" t="e">
        <f>IF('Crisis Indicator Data'!#REF!="No Data",1,IF(#REF!&lt;&gt;"",1,0))</f>
        <v>#REF!</v>
      </c>
      <c r="AU19" s="205" t="e">
        <f>IF('Crisis Indicator Data'!#REF!="No Data",1,IF(#REF!&lt;&gt;"",1,0))</f>
        <v>#REF!</v>
      </c>
      <c r="AV19" s="205" t="e">
        <f>IF('Crisis Indicator Data'!#REF!="No Data",1,IF(#REF!&lt;&gt;"",1,0))</f>
        <v>#REF!</v>
      </c>
      <c r="AW19" s="205" t="e">
        <f>IF('Crisis Indicator Data'!#REF!="No Data",1,IF(#REF!&lt;&gt;"",1,0))</f>
        <v>#REF!</v>
      </c>
      <c r="AX19" s="205" t="e">
        <f>IF('Crisis Indicator Data'!#REF!="No Data",1,IF(#REF!&lt;&gt;"",1,0))</f>
        <v>#REF!</v>
      </c>
      <c r="AY19" s="205" t="e">
        <f>IF('Crisis Indicator Data'!#REF!="No Data",1,IF(#REF!&lt;&gt;"",1,0))</f>
        <v>#REF!</v>
      </c>
      <c r="AZ19" s="205" t="e">
        <f>IF('Crisis Indicator Data'!#REF!="No Data",1,IF(#REF!&lt;&gt;"",1,0))</f>
        <v>#REF!</v>
      </c>
      <c r="BA19" t="e">
        <f t="shared" si="0"/>
        <v>#REF!</v>
      </c>
      <c r="BB19" s="22" t="e">
        <f t="shared" si="1"/>
        <v>#REF!</v>
      </c>
    </row>
    <row r="20" spans="1:54" x14ac:dyDescent="0.25">
      <c r="A20" t="s">
        <v>6988</v>
      </c>
      <c r="B20" s="205" t="e">
        <f>IF('Crisis Indicator Data'!#REF!="No Data",1,IF(#REF!&lt;&gt;"",1,0))</f>
        <v>#REF!</v>
      </c>
      <c r="C20" s="205" t="e">
        <f>IF('Crisis Indicator Data'!#REF!="No Data",1,IF(#REF!&lt;&gt;"",1,0))</f>
        <v>#REF!</v>
      </c>
      <c r="D20" s="205" t="e">
        <f>IF('Crisis Indicator Data'!#REF!="No Data",1,IF(#REF!&lt;&gt;"",1,0))</f>
        <v>#REF!</v>
      </c>
      <c r="E20" s="205" t="e">
        <f>IF('Crisis Indicator Data'!#REF!="No Data",1,IF(#REF!&lt;&gt;"",1,0))</f>
        <v>#REF!</v>
      </c>
      <c r="F20" s="205" t="e">
        <f>IF('Crisis Indicator Data'!#REF!="No Data",1,IF(#REF!&lt;&gt;"",1,0))</f>
        <v>#REF!</v>
      </c>
      <c r="G20" s="205" t="e">
        <f>IF('Crisis Indicator Data'!#REF!="No Data",1,IF(#REF!&lt;&gt;"",1,0))</f>
        <v>#REF!</v>
      </c>
      <c r="H20" s="205" t="e">
        <f>IF('Crisis Indicator Data'!#REF!="No Data",1,IF(#REF!&lt;&gt;"",1,0))</f>
        <v>#REF!</v>
      </c>
      <c r="I20" s="205" t="e">
        <f>IF('Crisis Indicator Data'!#REF!="No Data",1,IF(#REF!&lt;&gt;"",1,0))</f>
        <v>#REF!</v>
      </c>
      <c r="J20" s="205" t="e">
        <f>IF('Crisis Indicator Data'!#REF!="No Data",1,IF(#REF!&lt;&gt;"",1,0))</f>
        <v>#REF!</v>
      </c>
      <c r="K20" s="205" t="e">
        <f>IF('Crisis Indicator Data'!#REF!="No Data",1,IF(#REF!&lt;&gt;"",1,0))</f>
        <v>#REF!</v>
      </c>
      <c r="L20" s="205" t="e">
        <f>IF('Crisis Indicator Data'!#REF!="No Data",1,IF(#REF!&lt;&gt;"",1,0))</f>
        <v>#REF!</v>
      </c>
      <c r="M20" s="205" t="e">
        <f>IF('Crisis Indicator Data'!#REF!="No Data",1,IF(#REF!&lt;&gt;"",1,0))</f>
        <v>#REF!</v>
      </c>
      <c r="N20" s="205" t="e">
        <f>IF('Crisis Indicator Data'!#REF!="No Data",1,IF(#REF!&lt;&gt;"",1,0))</f>
        <v>#REF!</v>
      </c>
      <c r="O20" s="205" t="e">
        <f>IF('Crisis Indicator Data'!#REF!="No Data",1,IF(#REF!&lt;&gt;"",1,0))</f>
        <v>#REF!</v>
      </c>
      <c r="P20" s="205" t="e">
        <f>IF('Crisis Indicator Data'!#REF!="No Data",1,IF(#REF!&lt;&gt;"",1,0))</f>
        <v>#REF!</v>
      </c>
      <c r="Q20" s="205" t="e">
        <f>IF('Crisis Indicator Data'!#REF!="No Data",1,IF(#REF!&lt;&gt;"",1,0))</f>
        <v>#REF!</v>
      </c>
      <c r="R20" s="205" t="e">
        <f>IF('Crisis Indicator Data'!#REF!="No Data",1,IF(#REF!&lt;&gt;"",1,0))</f>
        <v>#REF!</v>
      </c>
      <c r="S20" s="205" t="e">
        <f>IF('Crisis Indicator Data'!#REF!="No Data",1,IF(#REF!&lt;&gt;"",1,0))</f>
        <v>#REF!</v>
      </c>
      <c r="T20" s="205" t="e">
        <f>IF('Crisis Indicator Data'!#REF!="No Data",1,IF(#REF!&lt;&gt;"",1,0))</f>
        <v>#REF!</v>
      </c>
      <c r="U20" s="205" t="e">
        <f>IF('Crisis Indicator Data'!#REF!="No Data",1,IF(#REF!&lt;&gt;"",1,0))</f>
        <v>#REF!</v>
      </c>
      <c r="V20" s="205" t="e">
        <f>IF('Crisis Indicator Data'!#REF!="No Data",1,IF(#REF!&lt;&gt;"",1,0))</f>
        <v>#REF!</v>
      </c>
      <c r="W20" s="205" t="e">
        <f>IF('Crisis Indicator Data'!#REF!="No Data",1,IF(#REF!&lt;&gt;"",1,0))</f>
        <v>#REF!</v>
      </c>
      <c r="X20" s="205" t="e">
        <f>IF('Crisis Indicator Data'!#REF!="No Data",1,IF(#REF!&lt;&gt;"",1,0))</f>
        <v>#REF!</v>
      </c>
      <c r="Y20" s="205" t="e">
        <f>IF('Crisis Indicator Data'!#REF!="No Data",1,IF(#REF!&lt;&gt;"",1,0))</f>
        <v>#REF!</v>
      </c>
      <c r="Z20" s="205" t="e">
        <f>IF('Crisis Indicator Data'!#REF!="No Data",1,IF(#REF!&lt;&gt;"",1,0))</f>
        <v>#REF!</v>
      </c>
      <c r="AA20" s="205" t="e">
        <f>IF('Crisis Indicator Data'!#REF!="No Data",1,IF(#REF!&lt;&gt;"",1,0))</f>
        <v>#REF!</v>
      </c>
      <c r="AB20" s="205" t="e">
        <f>IF('Crisis Indicator Data'!#REF!="No Data",1,IF(#REF!&lt;&gt;"",1,0))</f>
        <v>#REF!</v>
      </c>
      <c r="AC20" s="205" t="e">
        <f>IF('Crisis Indicator Data'!#REF!="No Data",1,IF(#REF!&lt;&gt;"",1,0))</f>
        <v>#REF!</v>
      </c>
      <c r="AD20" s="205" t="e">
        <f>IF('Crisis Indicator Data'!#REF!="No Data",1,IF(#REF!&lt;&gt;"",1,0))</f>
        <v>#REF!</v>
      </c>
      <c r="AE20" s="205" t="e">
        <f>IF('Crisis Indicator Data'!#REF!="No Data",1,IF(#REF!&lt;&gt;"",1,0))</f>
        <v>#REF!</v>
      </c>
      <c r="AF20" s="205" t="e">
        <f>IF('Crisis Indicator Data'!#REF!="No Data",1,IF(#REF!&lt;&gt;"",1,0))</f>
        <v>#REF!</v>
      </c>
      <c r="AG20" s="205" t="e">
        <f>IF('Crisis Indicator Data'!#REF!="No Data",1,IF(#REF!&lt;&gt;"",1,0))</f>
        <v>#REF!</v>
      </c>
      <c r="AH20" s="205" t="e">
        <f>IF('Crisis Indicator Data'!#REF!="No Data",1,IF(#REF!&lt;&gt;"",1,0))</f>
        <v>#REF!</v>
      </c>
      <c r="AI20" s="205" t="e">
        <f>IF('Crisis Indicator Data'!#REF!="No Data",1,IF(#REF!&lt;&gt;"",1,0))</f>
        <v>#REF!</v>
      </c>
      <c r="AJ20" s="205" t="e">
        <f>IF('Crisis Indicator Data'!#REF!="No Data",1,IF(#REF!&lt;&gt;"",1,0))</f>
        <v>#REF!</v>
      </c>
      <c r="AK20" s="205" t="e">
        <f>IF('Crisis Indicator Data'!#REF!="No Data",1,IF(#REF!&lt;&gt;"",1,0))</f>
        <v>#REF!</v>
      </c>
      <c r="AL20" s="205" t="e">
        <f>IF('Crisis Indicator Data'!#REF!="No Data",1,IF(#REF!&lt;&gt;"",1,0))</f>
        <v>#REF!</v>
      </c>
      <c r="AM20" s="205" t="e">
        <f>IF('Crisis Indicator Data'!#REF!="No Data",1,IF(#REF!&lt;&gt;"",1,0))</f>
        <v>#REF!</v>
      </c>
      <c r="AN20" s="205" t="e">
        <f>IF('Crisis Indicator Data'!#REF!="No Data",1,IF(#REF!&lt;&gt;"",1,0))</f>
        <v>#REF!</v>
      </c>
      <c r="AO20" s="205" t="e">
        <f>IF('Crisis Indicator Data'!#REF!="No Data",1,IF(#REF!&lt;&gt;"",1,0))</f>
        <v>#REF!</v>
      </c>
      <c r="AP20" s="205" t="e">
        <f>IF('Crisis Indicator Data'!#REF!="No Data",1,IF(#REF!&lt;&gt;"",1,0))</f>
        <v>#REF!</v>
      </c>
      <c r="AQ20" s="205" t="e">
        <f>IF('Crisis Indicator Data'!#REF!="No Data",1,IF(#REF!&lt;&gt;"",1,0))</f>
        <v>#REF!</v>
      </c>
      <c r="AR20" s="205" t="e">
        <f>IF('Crisis Indicator Data'!#REF!="No Data",1,IF(#REF!&lt;&gt;"",1,0))</f>
        <v>#REF!</v>
      </c>
      <c r="AS20" s="205" t="e">
        <f>IF('Crisis Indicator Data'!#REF!="No Data",1,IF(#REF!&lt;&gt;"",1,0))</f>
        <v>#REF!</v>
      </c>
      <c r="AT20" s="205" t="e">
        <f>IF('Crisis Indicator Data'!#REF!="No Data",1,IF(#REF!&lt;&gt;"",1,0))</f>
        <v>#REF!</v>
      </c>
      <c r="AU20" s="205" t="e">
        <f>IF('Crisis Indicator Data'!#REF!="No Data",1,IF(#REF!&lt;&gt;"",1,0))</f>
        <v>#REF!</v>
      </c>
      <c r="AV20" s="205" t="e">
        <f>IF('Crisis Indicator Data'!#REF!="No Data",1,IF(#REF!&lt;&gt;"",1,0))</f>
        <v>#REF!</v>
      </c>
      <c r="AW20" s="205" t="e">
        <f>IF('Crisis Indicator Data'!#REF!="No Data",1,IF(#REF!&lt;&gt;"",1,0))</f>
        <v>#REF!</v>
      </c>
      <c r="AX20" s="205" t="e">
        <f>IF('Crisis Indicator Data'!#REF!="No Data",1,IF(#REF!&lt;&gt;"",1,0))</f>
        <v>#REF!</v>
      </c>
      <c r="AY20" s="205" t="e">
        <f>IF('Crisis Indicator Data'!#REF!="No Data",1,IF(#REF!&lt;&gt;"",1,0))</f>
        <v>#REF!</v>
      </c>
      <c r="AZ20" s="205" t="e">
        <f>IF('Crisis Indicator Data'!#REF!="No Data",1,IF(#REF!&lt;&gt;"",1,0))</f>
        <v>#REF!</v>
      </c>
      <c r="BA20" t="e">
        <f t="shared" si="0"/>
        <v>#REF!</v>
      </c>
      <c r="BB20" s="22" t="e">
        <f t="shared" si="1"/>
        <v>#REF!</v>
      </c>
    </row>
    <row r="21" spans="1:54" x14ac:dyDescent="0.25">
      <c r="A21" t="s">
        <v>6981</v>
      </c>
      <c r="B21" s="205" t="e">
        <f>IF('Crisis Indicator Data'!#REF!="No Data",1,IF(#REF!&lt;&gt;"",1,0))</f>
        <v>#REF!</v>
      </c>
      <c r="C21" s="205" t="e">
        <f>IF('Crisis Indicator Data'!#REF!="No Data",1,IF(#REF!&lt;&gt;"",1,0))</f>
        <v>#REF!</v>
      </c>
      <c r="D21" s="205" t="e">
        <f>IF('Crisis Indicator Data'!#REF!="No Data",1,IF(#REF!&lt;&gt;"",1,0))</f>
        <v>#REF!</v>
      </c>
      <c r="E21" s="205" t="e">
        <f>IF('Crisis Indicator Data'!#REF!="No Data",1,IF(#REF!&lt;&gt;"",1,0))</f>
        <v>#REF!</v>
      </c>
      <c r="F21" s="205" t="e">
        <f>IF('Crisis Indicator Data'!#REF!="No Data",1,IF(#REF!&lt;&gt;"",1,0))</f>
        <v>#REF!</v>
      </c>
      <c r="G21" s="205" t="e">
        <f>IF('Crisis Indicator Data'!#REF!="No Data",1,IF(#REF!&lt;&gt;"",1,0))</f>
        <v>#REF!</v>
      </c>
      <c r="H21" s="205" t="e">
        <f>IF('Crisis Indicator Data'!#REF!="No Data",1,IF(#REF!&lt;&gt;"",1,0))</f>
        <v>#REF!</v>
      </c>
      <c r="I21" s="205" t="e">
        <f>IF('Crisis Indicator Data'!#REF!="No Data",1,IF(#REF!&lt;&gt;"",1,0))</f>
        <v>#REF!</v>
      </c>
      <c r="J21" s="205" t="e">
        <f>IF('Crisis Indicator Data'!#REF!="No Data",1,IF(#REF!&lt;&gt;"",1,0))</f>
        <v>#REF!</v>
      </c>
      <c r="K21" s="205" t="e">
        <f>IF('Crisis Indicator Data'!#REF!="No Data",1,IF(#REF!&lt;&gt;"",1,0))</f>
        <v>#REF!</v>
      </c>
      <c r="L21" s="205" t="e">
        <f>IF('Crisis Indicator Data'!#REF!="No Data",1,IF(#REF!&lt;&gt;"",1,0))</f>
        <v>#REF!</v>
      </c>
      <c r="M21" s="205" t="e">
        <f>IF('Crisis Indicator Data'!#REF!="No Data",1,IF(#REF!&lt;&gt;"",1,0))</f>
        <v>#REF!</v>
      </c>
      <c r="N21" s="205" t="e">
        <f>IF('Crisis Indicator Data'!#REF!="No Data",1,IF(#REF!&lt;&gt;"",1,0))</f>
        <v>#REF!</v>
      </c>
      <c r="O21" s="205" t="e">
        <f>IF('Crisis Indicator Data'!#REF!="No Data",1,IF(#REF!&lt;&gt;"",1,0))</f>
        <v>#REF!</v>
      </c>
      <c r="P21" s="205" t="e">
        <f>IF('Crisis Indicator Data'!#REF!="No Data",1,IF(#REF!&lt;&gt;"",1,0))</f>
        <v>#REF!</v>
      </c>
      <c r="Q21" s="205" t="e">
        <f>IF('Crisis Indicator Data'!#REF!="No Data",1,IF(#REF!&lt;&gt;"",1,0))</f>
        <v>#REF!</v>
      </c>
      <c r="R21" s="205" t="e">
        <f>IF('Crisis Indicator Data'!#REF!="No Data",1,IF(#REF!&lt;&gt;"",1,0))</f>
        <v>#REF!</v>
      </c>
      <c r="S21" s="205" t="e">
        <f>IF('Crisis Indicator Data'!#REF!="No Data",1,IF(#REF!&lt;&gt;"",1,0))</f>
        <v>#REF!</v>
      </c>
      <c r="T21" s="205" t="e">
        <f>IF('Crisis Indicator Data'!#REF!="No Data",1,IF(#REF!&lt;&gt;"",1,0))</f>
        <v>#REF!</v>
      </c>
      <c r="U21" s="205" t="e">
        <f>IF('Crisis Indicator Data'!#REF!="No Data",1,IF(#REF!&lt;&gt;"",1,0))</f>
        <v>#REF!</v>
      </c>
      <c r="V21" s="205" t="e">
        <f>IF('Crisis Indicator Data'!#REF!="No Data",1,IF(#REF!&lt;&gt;"",1,0))</f>
        <v>#REF!</v>
      </c>
      <c r="W21" s="205" t="e">
        <f>IF('Crisis Indicator Data'!#REF!="No Data",1,IF(#REF!&lt;&gt;"",1,0))</f>
        <v>#REF!</v>
      </c>
      <c r="X21" s="205" t="e">
        <f>IF('Crisis Indicator Data'!#REF!="No Data",1,IF(#REF!&lt;&gt;"",1,0))</f>
        <v>#REF!</v>
      </c>
      <c r="Y21" s="205" t="e">
        <f>IF('Crisis Indicator Data'!#REF!="No Data",1,IF(#REF!&lt;&gt;"",1,0))</f>
        <v>#REF!</v>
      </c>
      <c r="Z21" s="205" t="e">
        <f>IF('Crisis Indicator Data'!#REF!="No Data",1,IF(#REF!&lt;&gt;"",1,0))</f>
        <v>#REF!</v>
      </c>
      <c r="AA21" s="205" t="e">
        <f>IF('Crisis Indicator Data'!#REF!="No Data",1,IF(#REF!&lt;&gt;"",1,0))</f>
        <v>#REF!</v>
      </c>
      <c r="AB21" s="205" t="e">
        <f>IF('Crisis Indicator Data'!#REF!="No Data",1,IF(#REF!&lt;&gt;"",1,0))</f>
        <v>#REF!</v>
      </c>
      <c r="AC21" s="205" t="e">
        <f>IF('Crisis Indicator Data'!#REF!="No Data",1,IF(#REF!&lt;&gt;"",1,0))</f>
        <v>#REF!</v>
      </c>
      <c r="AD21" s="205" t="e">
        <f>IF('Crisis Indicator Data'!#REF!="No Data",1,IF(#REF!&lt;&gt;"",1,0))</f>
        <v>#REF!</v>
      </c>
      <c r="AE21" s="205" t="e">
        <f>IF('Crisis Indicator Data'!#REF!="No Data",1,IF(#REF!&lt;&gt;"",1,0))</f>
        <v>#REF!</v>
      </c>
      <c r="AF21" s="205" t="e">
        <f>IF('Crisis Indicator Data'!#REF!="No Data",1,IF(#REF!&lt;&gt;"",1,0))</f>
        <v>#REF!</v>
      </c>
      <c r="AG21" s="205" t="e">
        <f>IF('Crisis Indicator Data'!#REF!="No Data",1,IF(#REF!&lt;&gt;"",1,0))</f>
        <v>#REF!</v>
      </c>
      <c r="AH21" s="205" t="e">
        <f>IF('Crisis Indicator Data'!#REF!="No Data",1,IF(#REF!&lt;&gt;"",1,0))</f>
        <v>#REF!</v>
      </c>
      <c r="AI21" s="205" t="e">
        <f>IF('Crisis Indicator Data'!#REF!="No Data",1,IF(#REF!&lt;&gt;"",1,0))</f>
        <v>#REF!</v>
      </c>
      <c r="AJ21" s="205" t="e">
        <f>IF('Crisis Indicator Data'!#REF!="No Data",1,IF(#REF!&lt;&gt;"",1,0))</f>
        <v>#REF!</v>
      </c>
      <c r="AK21" s="205" t="e">
        <f>IF('Crisis Indicator Data'!#REF!="No Data",1,IF(#REF!&lt;&gt;"",1,0))</f>
        <v>#REF!</v>
      </c>
      <c r="AL21" s="205" t="e">
        <f>IF('Crisis Indicator Data'!#REF!="No Data",1,IF(#REF!&lt;&gt;"",1,0))</f>
        <v>#REF!</v>
      </c>
      <c r="AM21" s="205" t="e">
        <f>IF('Crisis Indicator Data'!#REF!="No Data",1,IF(#REF!&lt;&gt;"",1,0))</f>
        <v>#REF!</v>
      </c>
      <c r="AN21" s="205" t="e">
        <f>IF('Crisis Indicator Data'!#REF!="No Data",1,IF(#REF!&lt;&gt;"",1,0))</f>
        <v>#REF!</v>
      </c>
      <c r="AO21" s="205" t="e">
        <f>IF('Crisis Indicator Data'!#REF!="No Data",1,IF(#REF!&lt;&gt;"",1,0))</f>
        <v>#REF!</v>
      </c>
      <c r="AP21" s="205" t="e">
        <f>IF('Crisis Indicator Data'!#REF!="No Data",1,IF(#REF!&lt;&gt;"",1,0))</f>
        <v>#REF!</v>
      </c>
      <c r="AQ21" s="205" t="e">
        <f>IF('Crisis Indicator Data'!#REF!="No Data",1,IF(#REF!&lt;&gt;"",1,0))</f>
        <v>#REF!</v>
      </c>
      <c r="AR21" s="205" t="e">
        <f>IF('Crisis Indicator Data'!#REF!="No Data",1,IF(#REF!&lt;&gt;"",1,0))</f>
        <v>#REF!</v>
      </c>
      <c r="AS21" s="205" t="e">
        <f>IF('Crisis Indicator Data'!#REF!="No Data",1,IF(#REF!&lt;&gt;"",1,0))</f>
        <v>#REF!</v>
      </c>
      <c r="AT21" s="205" t="e">
        <f>IF('Crisis Indicator Data'!#REF!="No Data",1,IF(#REF!&lt;&gt;"",1,0))</f>
        <v>#REF!</v>
      </c>
      <c r="AU21" s="205" t="e">
        <f>IF('Crisis Indicator Data'!#REF!="No Data",1,IF(#REF!&lt;&gt;"",1,0))</f>
        <v>#REF!</v>
      </c>
      <c r="AV21" s="205" t="e">
        <f>IF('Crisis Indicator Data'!#REF!="No Data",1,IF(#REF!&lt;&gt;"",1,0))</f>
        <v>#REF!</v>
      </c>
      <c r="AW21" s="205" t="e">
        <f>IF('Crisis Indicator Data'!#REF!="No Data",1,IF(#REF!&lt;&gt;"",1,0))</f>
        <v>#REF!</v>
      </c>
      <c r="AX21" s="205" t="e">
        <f>IF('Crisis Indicator Data'!#REF!="No Data",1,IF(#REF!&lt;&gt;"",1,0))</f>
        <v>#REF!</v>
      </c>
      <c r="AY21" s="205" t="e">
        <f>IF('Crisis Indicator Data'!#REF!="No Data",1,IF(#REF!&lt;&gt;"",1,0))</f>
        <v>#REF!</v>
      </c>
      <c r="AZ21" s="205" t="e">
        <f>IF('Crisis Indicator Data'!#REF!="No Data",1,IF(#REF!&lt;&gt;"",1,0))</f>
        <v>#REF!</v>
      </c>
      <c r="BA21" t="e">
        <f t="shared" si="0"/>
        <v>#REF!</v>
      </c>
      <c r="BB21" s="22" t="e">
        <f t="shared" si="1"/>
        <v>#REF!</v>
      </c>
    </row>
    <row r="22" spans="1:54" x14ac:dyDescent="0.25">
      <c r="A22" t="s">
        <v>6975</v>
      </c>
      <c r="B22" s="205" t="e">
        <f>IF('Crisis Indicator Data'!#REF!="No Data",1,IF(#REF!&lt;&gt;"",1,0))</f>
        <v>#REF!</v>
      </c>
      <c r="C22" s="205" t="e">
        <f>IF('Crisis Indicator Data'!#REF!="No Data",1,IF(#REF!&lt;&gt;"",1,0))</f>
        <v>#REF!</v>
      </c>
      <c r="D22" s="205" t="e">
        <f>IF('Crisis Indicator Data'!#REF!="No Data",1,IF(#REF!&lt;&gt;"",1,0))</f>
        <v>#REF!</v>
      </c>
      <c r="E22" s="205" t="e">
        <f>IF('Crisis Indicator Data'!#REF!="No Data",1,IF(#REF!&lt;&gt;"",1,0))</f>
        <v>#REF!</v>
      </c>
      <c r="F22" s="205" t="e">
        <f>IF('Crisis Indicator Data'!#REF!="No Data",1,IF(#REF!&lt;&gt;"",1,0))</f>
        <v>#REF!</v>
      </c>
      <c r="G22" s="205" t="e">
        <f>IF('Crisis Indicator Data'!#REF!="No Data",1,IF(#REF!&lt;&gt;"",1,0))</f>
        <v>#REF!</v>
      </c>
      <c r="H22" s="205" t="e">
        <f>IF('Crisis Indicator Data'!#REF!="No Data",1,IF(#REF!&lt;&gt;"",1,0))</f>
        <v>#REF!</v>
      </c>
      <c r="I22" s="205" t="e">
        <f>IF('Crisis Indicator Data'!#REF!="No Data",1,IF(#REF!&lt;&gt;"",1,0))</f>
        <v>#REF!</v>
      </c>
      <c r="J22" s="205" t="e">
        <f>IF('Crisis Indicator Data'!#REF!="No Data",1,IF(#REF!&lt;&gt;"",1,0))</f>
        <v>#REF!</v>
      </c>
      <c r="K22" s="205" t="e">
        <f>IF('Crisis Indicator Data'!#REF!="No Data",1,IF(#REF!&lt;&gt;"",1,0))</f>
        <v>#REF!</v>
      </c>
      <c r="L22" s="205" t="e">
        <f>IF('Crisis Indicator Data'!#REF!="No Data",1,IF(#REF!&lt;&gt;"",1,0))</f>
        <v>#REF!</v>
      </c>
      <c r="M22" s="205" t="e">
        <f>IF('Crisis Indicator Data'!#REF!="No Data",1,IF(#REF!&lt;&gt;"",1,0))</f>
        <v>#REF!</v>
      </c>
      <c r="N22" s="205" t="e">
        <f>IF('Crisis Indicator Data'!#REF!="No Data",1,IF(#REF!&lt;&gt;"",1,0))</f>
        <v>#REF!</v>
      </c>
      <c r="O22" s="205" t="e">
        <f>IF('Crisis Indicator Data'!#REF!="No Data",1,IF(#REF!&lt;&gt;"",1,0))</f>
        <v>#REF!</v>
      </c>
      <c r="P22" s="205" t="e">
        <f>IF('Crisis Indicator Data'!#REF!="No Data",1,IF(#REF!&lt;&gt;"",1,0))</f>
        <v>#REF!</v>
      </c>
      <c r="Q22" s="205" t="e">
        <f>IF('Crisis Indicator Data'!#REF!="No Data",1,IF(#REF!&lt;&gt;"",1,0))</f>
        <v>#REF!</v>
      </c>
      <c r="R22" s="205" t="e">
        <f>IF('Crisis Indicator Data'!#REF!="No Data",1,IF(#REF!&lt;&gt;"",1,0))</f>
        <v>#REF!</v>
      </c>
      <c r="S22" s="205" t="e">
        <f>IF('Crisis Indicator Data'!#REF!="No Data",1,IF(#REF!&lt;&gt;"",1,0))</f>
        <v>#REF!</v>
      </c>
      <c r="T22" s="205" t="e">
        <f>IF('Crisis Indicator Data'!#REF!="No Data",1,IF(#REF!&lt;&gt;"",1,0))</f>
        <v>#REF!</v>
      </c>
      <c r="U22" s="205" t="e">
        <f>IF('Crisis Indicator Data'!#REF!="No Data",1,IF(#REF!&lt;&gt;"",1,0))</f>
        <v>#REF!</v>
      </c>
      <c r="V22" s="205" t="e">
        <f>IF('Crisis Indicator Data'!#REF!="No Data",1,IF(#REF!&lt;&gt;"",1,0))</f>
        <v>#REF!</v>
      </c>
      <c r="W22" s="205" t="e">
        <f>IF('Crisis Indicator Data'!#REF!="No Data",1,IF(#REF!&lt;&gt;"",1,0))</f>
        <v>#REF!</v>
      </c>
      <c r="X22" s="205" t="e">
        <f>IF('Crisis Indicator Data'!#REF!="No Data",1,IF(#REF!&lt;&gt;"",1,0))</f>
        <v>#REF!</v>
      </c>
      <c r="Y22" s="205" t="e">
        <f>IF('Crisis Indicator Data'!#REF!="No Data",1,IF(#REF!&lt;&gt;"",1,0))</f>
        <v>#REF!</v>
      </c>
      <c r="Z22" s="205" t="e">
        <f>IF('Crisis Indicator Data'!#REF!="No Data",1,IF(#REF!&lt;&gt;"",1,0))</f>
        <v>#REF!</v>
      </c>
      <c r="AA22" s="205" t="e">
        <f>IF('Crisis Indicator Data'!#REF!="No Data",1,IF(#REF!&lt;&gt;"",1,0))</f>
        <v>#REF!</v>
      </c>
      <c r="AB22" s="205" t="e">
        <f>IF('Crisis Indicator Data'!#REF!="No Data",1,IF(#REF!&lt;&gt;"",1,0))</f>
        <v>#REF!</v>
      </c>
      <c r="AC22" s="205" t="e">
        <f>IF('Crisis Indicator Data'!#REF!="No Data",1,IF(#REF!&lt;&gt;"",1,0))</f>
        <v>#REF!</v>
      </c>
      <c r="AD22" s="205" t="e">
        <f>IF('Crisis Indicator Data'!#REF!="No Data",1,IF(#REF!&lt;&gt;"",1,0))</f>
        <v>#REF!</v>
      </c>
      <c r="AE22" s="205" t="e">
        <f>IF('Crisis Indicator Data'!#REF!="No Data",1,IF(#REF!&lt;&gt;"",1,0))</f>
        <v>#REF!</v>
      </c>
      <c r="AF22" s="205" t="e">
        <f>IF('Crisis Indicator Data'!#REF!="No Data",1,IF(#REF!&lt;&gt;"",1,0))</f>
        <v>#REF!</v>
      </c>
      <c r="AG22" s="205" t="e">
        <f>IF('Crisis Indicator Data'!#REF!="No Data",1,IF(#REF!&lt;&gt;"",1,0))</f>
        <v>#REF!</v>
      </c>
      <c r="AH22" s="205" t="e">
        <f>IF('Crisis Indicator Data'!#REF!="No Data",1,IF(#REF!&lt;&gt;"",1,0))</f>
        <v>#REF!</v>
      </c>
      <c r="AI22" s="205" t="e">
        <f>IF('Crisis Indicator Data'!#REF!="No Data",1,IF(#REF!&lt;&gt;"",1,0))</f>
        <v>#REF!</v>
      </c>
      <c r="AJ22" s="205" t="e">
        <f>IF('Crisis Indicator Data'!#REF!="No Data",1,IF(#REF!&lt;&gt;"",1,0))</f>
        <v>#REF!</v>
      </c>
      <c r="AK22" s="205" t="e">
        <f>IF('Crisis Indicator Data'!#REF!="No Data",1,IF(#REF!&lt;&gt;"",1,0))</f>
        <v>#REF!</v>
      </c>
      <c r="AL22" s="205" t="e">
        <f>IF('Crisis Indicator Data'!#REF!="No Data",1,IF(#REF!&lt;&gt;"",1,0))</f>
        <v>#REF!</v>
      </c>
      <c r="AM22" s="205" t="e">
        <f>IF('Crisis Indicator Data'!#REF!="No Data",1,IF(#REF!&lt;&gt;"",1,0))</f>
        <v>#REF!</v>
      </c>
      <c r="AN22" s="205" t="e">
        <f>IF('Crisis Indicator Data'!#REF!="No Data",1,IF(#REF!&lt;&gt;"",1,0))</f>
        <v>#REF!</v>
      </c>
      <c r="AO22" s="205" t="e">
        <f>IF('Crisis Indicator Data'!#REF!="No Data",1,IF(#REF!&lt;&gt;"",1,0))</f>
        <v>#REF!</v>
      </c>
      <c r="AP22" s="205" t="e">
        <f>IF('Crisis Indicator Data'!#REF!="No Data",1,IF(#REF!&lt;&gt;"",1,0))</f>
        <v>#REF!</v>
      </c>
      <c r="AQ22" s="205" t="e">
        <f>IF('Crisis Indicator Data'!#REF!="No Data",1,IF(#REF!&lt;&gt;"",1,0))</f>
        <v>#REF!</v>
      </c>
      <c r="AR22" s="205" t="e">
        <f>IF('Crisis Indicator Data'!#REF!="No Data",1,IF(#REF!&lt;&gt;"",1,0))</f>
        <v>#REF!</v>
      </c>
      <c r="AS22" s="205" t="e">
        <f>IF('Crisis Indicator Data'!#REF!="No Data",1,IF(#REF!&lt;&gt;"",1,0))</f>
        <v>#REF!</v>
      </c>
      <c r="AT22" s="205" t="e">
        <f>IF('Crisis Indicator Data'!#REF!="No Data",1,IF(#REF!&lt;&gt;"",1,0))</f>
        <v>#REF!</v>
      </c>
      <c r="AU22" s="205" t="e">
        <f>IF('Crisis Indicator Data'!#REF!="No Data",1,IF(#REF!&lt;&gt;"",1,0))</f>
        <v>#REF!</v>
      </c>
      <c r="AV22" s="205" t="e">
        <f>IF('Crisis Indicator Data'!#REF!="No Data",1,IF(#REF!&lt;&gt;"",1,0))</f>
        <v>#REF!</v>
      </c>
      <c r="AW22" s="205" t="e">
        <f>IF('Crisis Indicator Data'!#REF!="No Data",1,IF(#REF!&lt;&gt;"",1,0))</f>
        <v>#REF!</v>
      </c>
      <c r="AX22" s="205" t="e">
        <f>IF('Crisis Indicator Data'!#REF!="No Data",1,IF(#REF!&lt;&gt;"",1,0))</f>
        <v>#REF!</v>
      </c>
      <c r="AY22" s="205" t="e">
        <f>IF('Crisis Indicator Data'!#REF!="No Data",1,IF(#REF!&lt;&gt;"",1,0))</f>
        <v>#REF!</v>
      </c>
      <c r="AZ22" s="205" t="e">
        <f>IF('Crisis Indicator Data'!#REF!="No Data",1,IF(#REF!&lt;&gt;"",1,0))</f>
        <v>#REF!</v>
      </c>
      <c r="BA22" t="e">
        <f t="shared" si="0"/>
        <v>#REF!</v>
      </c>
      <c r="BB22" s="22" t="e">
        <f t="shared" si="1"/>
        <v>#REF!</v>
      </c>
    </row>
    <row r="23" spans="1:54" x14ac:dyDescent="0.25">
      <c r="A23" t="s">
        <v>6990</v>
      </c>
      <c r="B23" s="205" t="e">
        <f>IF('Crisis Indicator Data'!#REF!="No Data",1,IF(#REF!&lt;&gt;"",1,0))</f>
        <v>#REF!</v>
      </c>
      <c r="C23" s="205" t="e">
        <f>IF('Crisis Indicator Data'!#REF!="No Data",1,IF(#REF!&lt;&gt;"",1,0))</f>
        <v>#REF!</v>
      </c>
      <c r="D23" s="205" t="e">
        <f>IF('Crisis Indicator Data'!#REF!="No Data",1,IF(#REF!&lt;&gt;"",1,0))</f>
        <v>#REF!</v>
      </c>
      <c r="E23" s="205" t="e">
        <f>IF('Crisis Indicator Data'!#REF!="No Data",1,IF(#REF!&lt;&gt;"",1,0))</f>
        <v>#REF!</v>
      </c>
      <c r="F23" s="205" t="e">
        <f>IF('Crisis Indicator Data'!#REF!="No Data",1,IF(#REF!&lt;&gt;"",1,0))</f>
        <v>#REF!</v>
      </c>
      <c r="G23" s="205" t="e">
        <f>IF('Crisis Indicator Data'!#REF!="No Data",1,IF(#REF!&lt;&gt;"",1,0))</f>
        <v>#REF!</v>
      </c>
      <c r="H23" s="205" t="e">
        <f>IF('Crisis Indicator Data'!#REF!="No Data",1,IF(#REF!&lt;&gt;"",1,0))</f>
        <v>#REF!</v>
      </c>
      <c r="I23" s="205" t="e">
        <f>IF('Crisis Indicator Data'!#REF!="No Data",1,IF(#REF!&lt;&gt;"",1,0))</f>
        <v>#REF!</v>
      </c>
      <c r="J23" s="205" t="e">
        <f>IF('Crisis Indicator Data'!#REF!="No Data",1,IF(#REF!&lt;&gt;"",1,0))</f>
        <v>#REF!</v>
      </c>
      <c r="K23" s="205" t="e">
        <f>IF('Crisis Indicator Data'!#REF!="No Data",1,IF(#REF!&lt;&gt;"",1,0))</f>
        <v>#REF!</v>
      </c>
      <c r="L23" s="205" t="e">
        <f>IF('Crisis Indicator Data'!#REF!="No Data",1,IF(#REF!&lt;&gt;"",1,0))</f>
        <v>#REF!</v>
      </c>
      <c r="M23" s="205" t="e">
        <f>IF('Crisis Indicator Data'!#REF!="No Data",1,IF(#REF!&lt;&gt;"",1,0))</f>
        <v>#REF!</v>
      </c>
      <c r="N23" s="205" t="e">
        <f>IF('Crisis Indicator Data'!#REF!="No Data",1,IF(#REF!&lt;&gt;"",1,0))</f>
        <v>#REF!</v>
      </c>
      <c r="O23" s="205" t="e">
        <f>IF('Crisis Indicator Data'!#REF!="No Data",1,IF(#REF!&lt;&gt;"",1,0))</f>
        <v>#REF!</v>
      </c>
      <c r="P23" s="205" t="e">
        <f>IF('Crisis Indicator Data'!#REF!="No Data",1,IF(#REF!&lt;&gt;"",1,0))</f>
        <v>#REF!</v>
      </c>
      <c r="Q23" s="205" t="e">
        <f>IF('Crisis Indicator Data'!#REF!="No Data",1,IF(#REF!&lt;&gt;"",1,0))</f>
        <v>#REF!</v>
      </c>
      <c r="R23" s="205" t="e">
        <f>IF('Crisis Indicator Data'!#REF!="No Data",1,IF(#REF!&lt;&gt;"",1,0))</f>
        <v>#REF!</v>
      </c>
      <c r="S23" s="205" t="e">
        <f>IF('Crisis Indicator Data'!#REF!="No Data",1,IF(#REF!&lt;&gt;"",1,0))</f>
        <v>#REF!</v>
      </c>
      <c r="T23" s="205" t="e">
        <f>IF('Crisis Indicator Data'!#REF!="No Data",1,IF(#REF!&lt;&gt;"",1,0))</f>
        <v>#REF!</v>
      </c>
      <c r="U23" s="205" t="e">
        <f>IF('Crisis Indicator Data'!#REF!="No Data",1,IF(#REF!&lt;&gt;"",1,0))</f>
        <v>#REF!</v>
      </c>
      <c r="V23" s="205" t="e">
        <f>IF('Crisis Indicator Data'!#REF!="No Data",1,IF(#REF!&lt;&gt;"",1,0))</f>
        <v>#REF!</v>
      </c>
      <c r="W23" s="205" t="e">
        <f>IF('Crisis Indicator Data'!#REF!="No Data",1,IF(#REF!&lt;&gt;"",1,0))</f>
        <v>#REF!</v>
      </c>
      <c r="X23" s="205" t="e">
        <f>IF('Crisis Indicator Data'!#REF!="No Data",1,IF(#REF!&lt;&gt;"",1,0))</f>
        <v>#REF!</v>
      </c>
      <c r="Y23" s="205" t="e">
        <f>IF('Crisis Indicator Data'!#REF!="No Data",1,IF(#REF!&lt;&gt;"",1,0))</f>
        <v>#REF!</v>
      </c>
      <c r="Z23" s="205" t="e">
        <f>IF('Crisis Indicator Data'!#REF!="No Data",1,IF(#REF!&lt;&gt;"",1,0))</f>
        <v>#REF!</v>
      </c>
      <c r="AA23" s="205" t="e">
        <f>IF('Crisis Indicator Data'!#REF!="No Data",1,IF(#REF!&lt;&gt;"",1,0))</f>
        <v>#REF!</v>
      </c>
      <c r="AB23" s="205" t="e">
        <f>IF('Crisis Indicator Data'!#REF!="No Data",1,IF(#REF!&lt;&gt;"",1,0))</f>
        <v>#REF!</v>
      </c>
      <c r="AC23" s="205" t="e">
        <f>IF('Crisis Indicator Data'!#REF!="No Data",1,IF(#REF!&lt;&gt;"",1,0))</f>
        <v>#REF!</v>
      </c>
      <c r="AD23" s="205" t="e">
        <f>IF('Crisis Indicator Data'!#REF!="No Data",1,IF(#REF!&lt;&gt;"",1,0))</f>
        <v>#REF!</v>
      </c>
      <c r="AE23" s="205" t="e">
        <f>IF('Crisis Indicator Data'!#REF!="No Data",1,IF(#REF!&lt;&gt;"",1,0))</f>
        <v>#REF!</v>
      </c>
      <c r="AF23" s="205" t="e">
        <f>IF('Crisis Indicator Data'!#REF!="No Data",1,IF(#REF!&lt;&gt;"",1,0))</f>
        <v>#REF!</v>
      </c>
      <c r="AG23" s="205" t="e">
        <f>IF('Crisis Indicator Data'!#REF!="No Data",1,IF(#REF!&lt;&gt;"",1,0))</f>
        <v>#REF!</v>
      </c>
      <c r="AH23" s="205" t="e">
        <f>IF('Crisis Indicator Data'!#REF!="No Data",1,IF(#REF!&lt;&gt;"",1,0))</f>
        <v>#REF!</v>
      </c>
      <c r="AI23" s="205" t="e">
        <f>IF('Crisis Indicator Data'!#REF!="No Data",1,IF(#REF!&lt;&gt;"",1,0))</f>
        <v>#REF!</v>
      </c>
      <c r="AJ23" s="205" t="e">
        <f>IF('Crisis Indicator Data'!#REF!="No Data",1,IF(#REF!&lt;&gt;"",1,0))</f>
        <v>#REF!</v>
      </c>
      <c r="AK23" s="205" t="e">
        <f>IF('Crisis Indicator Data'!#REF!="No Data",1,IF(#REF!&lt;&gt;"",1,0))</f>
        <v>#REF!</v>
      </c>
      <c r="AL23" s="205" t="e">
        <f>IF('Crisis Indicator Data'!#REF!="No Data",1,IF(#REF!&lt;&gt;"",1,0))</f>
        <v>#REF!</v>
      </c>
      <c r="AM23" s="205" t="e">
        <f>IF('Crisis Indicator Data'!#REF!="No Data",1,IF(#REF!&lt;&gt;"",1,0))</f>
        <v>#REF!</v>
      </c>
      <c r="AN23" s="205" t="e">
        <f>IF('Crisis Indicator Data'!#REF!="No Data",1,IF(#REF!&lt;&gt;"",1,0))</f>
        <v>#REF!</v>
      </c>
      <c r="AO23" s="205" t="e">
        <f>IF('Crisis Indicator Data'!#REF!="No Data",1,IF(#REF!&lt;&gt;"",1,0))</f>
        <v>#REF!</v>
      </c>
      <c r="AP23" s="205" t="e">
        <f>IF('Crisis Indicator Data'!#REF!="No Data",1,IF(#REF!&lt;&gt;"",1,0))</f>
        <v>#REF!</v>
      </c>
      <c r="AQ23" s="205" t="e">
        <f>IF('Crisis Indicator Data'!#REF!="No Data",1,IF(#REF!&lt;&gt;"",1,0))</f>
        <v>#REF!</v>
      </c>
      <c r="AR23" s="205" t="e">
        <f>IF('Crisis Indicator Data'!#REF!="No Data",1,IF(#REF!&lt;&gt;"",1,0))</f>
        <v>#REF!</v>
      </c>
      <c r="AS23" s="205" t="e">
        <f>IF('Crisis Indicator Data'!#REF!="No Data",1,IF(#REF!&lt;&gt;"",1,0))</f>
        <v>#REF!</v>
      </c>
      <c r="AT23" s="205" t="e">
        <f>IF('Crisis Indicator Data'!#REF!="No Data",1,IF(#REF!&lt;&gt;"",1,0))</f>
        <v>#REF!</v>
      </c>
      <c r="AU23" s="205" t="e">
        <f>IF('Crisis Indicator Data'!#REF!="No Data",1,IF(#REF!&lt;&gt;"",1,0))</f>
        <v>#REF!</v>
      </c>
      <c r="AV23" s="205" t="e">
        <f>IF('Crisis Indicator Data'!#REF!="No Data",1,IF(#REF!&lt;&gt;"",1,0))</f>
        <v>#REF!</v>
      </c>
      <c r="AW23" s="205" t="e">
        <f>IF('Crisis Indicator Data'!#REF!="No Data",1,IF(#REF!&lt;&gt;"",1,0))</f>
        <v>#REF!</v>
      </c>
      <c r="AX23" s="205" t="e">
        <f>IF('Crisis Indicator Data'!#REF!="No Data",1,IF(#REF!&lt;&gt;"",1,0))</f>
        <v>#REF!</v>
      </c>
      <c r="AY23" s="205" t="e">
        <f>IF('Crisis Indicator Data'!#REF!="No Data",1,IF(#REF!&lt;&gt;"",1,0))</f>
        <v>#REF!</v>
      </c>
      <c r="AZ23" s="205" t="e">
        <f>IF('Crisis Indicator Data'!#REF!="No Data",1,IF(#REF!&lt;&gt;"",1,0))</f>
        <v>#REF!</v>
      </c>
      <c r="BA23" t="e">
        <f t="shared" si="0"/>
        <v>#REF!</v>
      </c>
      <c r="BB23" s="22" t="e">
        <f t="shared" si="1"/>
        <v>#REF!</v>
      </c>
    </row>
    <row r="24" spans="1:54" x14ac:dyDescent="0.25">
      <c r="A24" t="s">
        <v>6982</v>
      </c>
      <c r="B24" s="205" t="e">
        <f>IF('Crisis Indicator Data'!#REF!="No Data",1,IF(#REF!&lt;&gt;"",1,0))</f>
        <v>#REF!</v>
      </c>
      <c r="C24" s="205" t="e">
        <f>IF('Crisis Indicator Data'!#REF!="No Data",1,IF(#REF!&lt;&gt;"",1,0))</f>
        <v>#REF!</v>
      </c>
      <c r="D24" s="205" t="e">
        <f>IF('Crisis Indicator Data'!#REF!="No Data",1,IF(#REF!&lt;&gt;"",1,0))</f>
        <v>#REF!</v>
      </c>
      <c r="E24" s="205" t="e">
        <f>IF('Crisis Indicator Data'!#REF!="No Data",1,IF(#REF!&lt;&gt;"",1,0))</f>
        <v>#REF!</v>
      </c>
      <c r="F24" s="205" t="e">
        <f>IF('Crisis Indicator Data'!#REF!="No Data",1,IF(#REF!&lt;&gt;"",1,0))</f>
        <v>#REF!</v>
      </c>
      <c r="G24" s="205" t="e">
        <f>IF('Crisis Indicator Data'!#REF!="No Data",1,IF(#REF!&lt;&gt;"",1,0))</f>
        <v>#REF!</v>
      </c>
      <c r="H24" s="205" t="e">
        <f>IF('Crisis Indicator Data'!#REF!="No Data",1,IF(#REF!&lt;&gt;"",1,0))</f>
        <v>#REF!</v>
      </c>
      <c r="I24" s="205" t="e">
        <f>IF('Crisis Indicator Data'!#REF!="No Data",1,IF(#REF!&lt;&gt;"",1,0))</f>
        <v>#REF!</v>
      </c>
      <c r="J24" s="205" t="e">
        <f>IF('Crisis Indicator Data'!#REF!="No Data",1,IF(#REF!&lt;&gt;"",1,0))</f>
        <v>#REF!</v>
      </c>
      <c r="K24" s="205" t="e">
        <f>IF('Crisis Indicator Data'!#REF!="No Data",1,IF(#REF!&lt;&gt;"",1,0))</f>
        <v>#REF!</v>
      </c>
      <c r="L24" s="205" t="e">
        <f>IF('Crisis Indicator Data'!#REF!="No Data",1,IF(#REF!&lt;&gt;"",1,0))</f>
        <v>#REF!</v>
      </c>
      <c r="M24" s="205" t="e">
        <f>IF('Crisis Indicator Data'!#REF!="No Data",1,IF(#REF!&lt;&gt;"",1,0))</f>
        <v>#REF!</v>
      </c>
      <c r="N24" s="205" t="e">
        <f>IF('Crisis Indicator Data'!#REF!="No Data",1,IF(#REF!&lt;&gt;"",1,0))</f>
        <v>#REF!</v>
      </c>
      <c r="O24" s="205" t="e">
        <f>IF('Crisis Indicator Data'!#REF!="No Data",1,IF(#REF!&lt;&gt;"",1,0))</f>
        <v>#REF!</v>
      </c>
      <c r="P24" s="205" t="e">
        <f>IF('Crisis Indicator Data'!#REF!="No Data",1,IF(#REF!&lt;&gt;"",1,0))</f>
        <v>#REF!</v>
      </c>
      <c r="Q24" s="205" t="e">
        <f>IF('Crisis Indicator Data'!#REF!="No Data",1,IF(#REF!&lt;&gt;"",1,0))</f>
        <v>#REF!</v>
      </c>
      <c r="R24" s="205" t="e">
        <f>IF('Crisis Indicator Data'!#REF!="No Data",1,IF(#REF!&lt;&gt;"",1,0))</f>
        <v>#REF!</v>
      </c>
      <c r="S24" s="205" t="e">
        <f>IF('Crisis Indicator Data'!#REF!="No Data",1,IF(#REF!&lt;&gt;"",1,0))</f>
        <v>#REF!</v>
      </c>
      <c r="T24" s="205" t="e">
        <f>IF('Crisis Indicator Data'!#REF!="No Data",1,IF(#REF!&lt;&gt;"",1,0))</f>
        <v>#REF!</v>
      </c>
      <c r="U24" s="205" t="e">
        <f>IF('Crisis Indicator Data'!#REF!="No Data",1,IF(#REF!&lt;&gt;"",1,0))</f>
        <v>#REF!</v>
      </c>
      <c r="V24" s="205" t="e">
        <f>IF('Crisis Indicator Data'!#REF!="No Data",1,IF(#REF!&lt;&gt;"",1,0))</f>
        <v>#REF!</v>
      </c>
      <c r="W24" s="205" t="e">
        <f>IF('Crisis Indicator Data'!#REF!="No Data",1,IF(#REF!&lt;&gt;"",1,0))</f>
        <v>#REF!</v>
      </c>
      <c r="X24" s="205" t="e">
        <f>IF('Crisis Indicator Data'!#REF!="No Data",1,IF(#REF!&lt;&gt;"",1,0))</f>
        <v>#REF!</v>
      </c>
      <c r="Y24" s="205" t="e">
        <f>IF('Crisis Indicator Data'!#REF!="No Data",1,IF(#REF!&lt;&gt;"",1,0))</f>
        <v>#REF!</v>
      </c>
      <c r="Z24" s="205" t="e">
        <f>IF('Crisis Indicator Data'!#REF!="No Data",1,IF(#REF!&lt;&gt;"",1,0))</f>
        <v>#REF!</v>
      </c>
      <c r="AA24" s="205" t="e">
        <f>IF('Crisis Indicator Data'!#REF!="No Data",1,IF(#REF!&lt;&gt;"",1,0))</f>
        <v>#REF!</v>
      </c>
      <c r="AB24" s="205" t="e">
        <f>IF('Crisis Indicator Data'!#REF!="No Data",1,IF(#REF!&lt;&gt;"",1,0))</f>
        <v>#REF!</v>
      </c>
      <c r="AC24" s="205" t="e">
        <f>IF('Crisis Indicator Data'!#REF!="No Data",1,IF(#REF!&lt;&gt;"",1,0))</f>
        <v>#REF!</v>
      </c>
      <c r="AD24" s="205" t="e">
        <f>IF('Crisis Indicator Data'!#REF!="No Data",1,IF(#REF!&lt;&gt;"",1,0))</f>
        <v>#REF!</v>
      </c>
      <c r="AE24" s="205" t="e">
        <f>IF('Crisis Indicator Data'!#REF!="No Data",1,IF(#REF!&lt;&gt;"",1,0))</f>
        <v>#REF!</v>
      </c>
      <c r="AF24" s="205" t="e">
        <f>IF('Crisis Indicator Data'!#REF!="No Data",1,IF(#REF!&lt;&gt;"",1,0))</f>
        <v>#REF!</v>
      </c>
      <c r="AG24" s="205" t="e">
        <f>IF('Crisis Indicator Data'!#REF!="No Data",1,IF(#REF!&lt;&gt;"",1,0))</f>
        <v>#REF!</v>
      </c>
      <c r="AH24" s="205" t="e">
        <f>IF('Crisis Indicator Data'!#REF!="No Data",1,IF(#REF!&lt;&gt;"",1,0))</f>
        <v>#REF!</v>
      </c>
      <c r="AI24" s="205" t="e">
        <f>IF('Crisis Indicator Data'!#REF!="No Data",1,IF(#REF!&lt;&gt;"",1,0))</f>
        <v>#REF!</v>
      </c>
      <c r="AJ24" s="205" t="e">
        <f>IF('Crisis Indicator Data'!#REF!="No Data",1,IF(#REF!&lt;&gt;"",1,0))</f>
        <v>#REF!</v>
      </c>
      <c r="AK24" s="205" t="e">
        <f>IF('Crisis Indicator Data'!#REF!="No Data",1,IF(#REF!&lt;&gt;"",1,0))</f>
        <v>#REF!</v>
      </c>
      <c r="AL24" s="205" t="e">
        <f>IF('Crisis Indicator Data'!#REF!="No Data",1,IF(#REF!&lt;&gt;"",1,0))</f>
        <v>#REF!</v>
      </c>
      <c r="AM24" s="205" t="e">
        <f>IF('Crisis Indicator Data'!#REF!="No Data",1,IF(#REF!&lt;&gt;"",1,0))</f>
        <v>#REF!</v>
      </c>
      <c r="AN24" s="205" t="e">
        <f>IF('Crisis Indicator Data'!#REF!="No Data",1,IF(#REF!&lt;&gt;"",1,0))</f>
        <v>#REF!</v>
      </c>
      <c r="AO24" s="205" t="e">
        <f>IF('Crisis Indicator Data'!#REF!="No Data",1,IF(#REF!&lt;&gt;"",1,0))</f>
        <v>#REF!</v>
      </c>
      <c r="AP24" s="205" t="e">
        <f>IF('Crisis Indicator Data'!#REF!="No Data",1,IF(#REF!&lt;&gt;"",1,0))</f>
        <v>#REF!</v>
      </c>
      <c r="AQ24" s="205" t="e">
        <f>IF('Crisis Indicator Data'!#REF!="No Data",1,IF(#REF!&lt;&gt;"",1,0))</f>
        <v>#REF!</v>
      </c>
      <c r="AR24" s="205" t="e">
        <f>IF('Crisis Indicator Data'!#REF!="No Data",1,IF(#REF!&lt;&gt;"",1,0))</f>
        <v>#REF!</v>
      </c>
      <c r="AS24" s="205" t="e">
        <f>IF('Crisis Indicator Data'!#REF!="No Data",1,IF(#REF!&lt;&gt;"",1,0))</f>
        <v>#REF!</v>
      </c>
      <c r="AT24" s="205" t="e">
        <f>IF('Crisis Indicator Data'!#REF!="No Data",1,IF(#REF!&lt;&gt;"",1,0))</f>
        <v>#REF!</v>
      </c>
      <c r="AU24" s="205" t="e">
        <f>IF('Crisis Indicator Data'!#REF!="No Data",1,IF(#REF!&lt;&gt;"",1,0))</f>
        <v>#REF!</v>
      </c>
      <c r="AV24" s="205" t="e">
        <f>IF('Crisis Indicator Data'!#REF!="No Data",1,IF(#REF!&lt;&gt;"",1,0))</f>
        <v>#REF!</v>
      </c>
      <c r="AW24" s="205" t="e">
        <f>IF('Crisis Indicator Data'!#REF!="No Data",1,IF(#REF!&lt;&gt;"",1,0))</f>
        <v>#REF!</v>
      </c>
      <c r="AX24" s="205" t="e">
        <f>IF('Crisis Indicator Data'!#REF!="No Data",1,IF(#REF!&lt;&gt;"",1,0))</f>
        <v>#REF!</v>
      </c>
      <c r="AY24" s="205" t="e">
        <f>IF('Crisis Indicator Data'!#REF!="No Data",1,IF(#REF!&lt;&gt;"",1,0))</f>
        <v>#REF!</v>
      </c>
      <c r="AZ24" s="205" t="e">
        <f>IF('Crisis Indicator Data'!#REF!="No Data",1,IF(#REF!&lt;&gt;"",1,0))</f>
        <v>#REF!</v>
      </c>
      <c r="BA24" t="e">
        <f t="shared" si="0"/>
        <v>#REF!</v>
      </c>
      <c r="BB24" s="22" t="e">
        <f t="shared" si="1"/>
        <v>#REF!</v>
      </c>
    </row>
    <row r="25" spans="1:54" x14ac:dyDescent="0.25">
      <c r="A25" t="s">
        <v>6986</v>
      </c>
      <c r="B25" s="205" t="e">
        <f>IF('Crisis Indicator Data'!#REF!="No Data",1,IF(#REF!&lt;&gt;"",1,0))</f>
        <v>#REF!</v>
      </c>
      <c r="C25" s="205" t="e">
        <f>IF('Crisis Indicator Data'!#REF!="No Data",1,IF(#REF!&lt;&gt;"",1,0))</f>
        <v>#REF!</v>
      </c>
      <c r="D25" s="205" t="e">
        <f>IF('Crisis Indicator Data'!#REF!="No Data",1,IF(#REF!&lt;&gt;"",1,0))</f>
        <v>#REF!</v>
      </c>
      <c r="E25" s="205" t="e">
        <f>IF('Crisis Indicator Data'!#REF!="No Data",1,IF(#REF!&lt;&gt;"",1,0))</f>
        <v>#REF!</v>
      </c>
      <c r="F25" s="205" t="e">
        <f>IF('Crisis Indicator Data'!#REF!="No Data",1,IF(#REF!&lt;&gt;"",1,0))</f>
        <v>#REF!</v>
      </c>
      <c r="G25" s="205" t="e">
        <f>IF('Crisis Indicator Data'!#REF!="No Data",1,IF(#REF!&lt;&gt;"",1,0))</f>
        <v>#REF!</v>
      </c>
      <c r="H25" s="205" t="e">
        <f>IF('Crisis Indicator Data'!#REF!="No Data",1,IF(#REF!&lt;&gt;"",1,0))</f>
        <v>#REF!</v>
      </c>
      <c r="I25" s="205" t="e">
        <f>IF('Crisis Indicator Data'!#REF!="No Data",1,IF(#REF!&lt;&gt;"",1,0))</f>
        <v>#REF!</v>
      </c>
      <c r="J25" s="205" t="e">
        <f>IF('Crisis Indicator Data'!#REF!="No Data",1,IF(#REF!&lt;&gt;"",1,0))</f>
        <v>#REF!</v>
      </c>
      <c r="K25" s="205" t="e">
        <f>IF('Crisis Indicator Data'!#REF!="No Data",1,IF(#REF!&lt;&gt;"",1,0))</f>
        <v>#REF!</v>
      </c>
      <c r="L25" s="205" t="e">
        <f>IF('Crisis Indicator Data'!#REF!="No Data",1,IF(#REF!&lt;&gt;"",1,0))</f>
        <v>#REF!</v>
      </c>
      <c r="M25" s="205" t="e">
        <f>IF('Crisis Indicator Data'!#REF!="No Data",1,IF(#REF!&lt;&gt;"",1,0))</f>
        <v>#REF!</v>
      </c>
      <c r="N25" s="205" t="e">
        <f>IF('Crisis Indicator Data'!#REF!="No Data",1,IF(#REF!&lt;&gt;"",1,0))</f>
        <v>#REF!</v>
      </c>
      <c r="O25" s="205" t="e">
        <f>IF('Crisis Indicator Data'!#REF!="No Data",1,IF(#REF!&lt;&gt;"",1,0))</f>
        <v>#REF!</v>
      </c>
      <c r="P25" s="205" t="e">
        <f>IF('Crisis Indicator Data'!#REF!="No Data",1,IF(#REF!&lt;&gt;"",1,0))</f>
        <v>#REF!</v>
      </c>
      <c r="Q25" s="205" t="e">
        <f>IF('Crisis Indicator Data'!#REF!="No Data",1,IF(#REF!&lt;&gt;"",1,0))</f>
        <v>#REF!</v>
      </c>
      <c r="R25" s="205" t="e">
        <f>IF('Crisis Indicator Data'!#REF!="No Data",1,IF(#REF!&lt;&gt;"",1,0))</f>
        <v>#REF!</v>
      </c>
      <c r="S25" s="205" t="e">
        <f>IF('Crisis Indicator Data'!#REF!="No Data",1,IF(#REF!&lt;&gt;"",1,0))</f>
        <v>#REF!</v>
      </c>
      <c r="T25" s="205" t="e">
        <f>IF('Crisis Indicator Data'!#REF!="No Data",1,IF(#REF!&lt;&gt;"",1,0))</f>
        <v>#REF!</v>
      </c>
      <c r="U25" s="205" t="e">
        <f>IF('Crisis Indicator Data'!#REF!="No Data",1,IF(#REF!&lt;&gt;"",1,0))</f>
        <v>#REF!</v>
      </c>
      <c r="V25" s="205" t="e">
        <f>IF('Crisis Indicator Data'!#REF!="No Data",1,IF(#REF!&lt;&gt;"",1,0))</f>
        <v>#REF!</v>
      </c>
      <c r="W25" s="205" t="e">
        <f>IF('Crisis Indicator Data'!#REF!="No Data",1,IF(#REF!&lt;&gt;"",1,0))</f>
        <v>#REF!</v>
      </c>
      <c r="X25" s="205" t="e">
        <f>IF('Crisis Indicator Data'!#REF!="No Data",1,IF(#REF!&lt;&gt;"",1,0))</f>
        <v>#REF!</v>
      </c>
      <c r="Y25" s="205" t="e">
        <f>IF('Crisis Indicator Data'!#REF!="No Data",1,IF(#REF!&lt;&gt;"",1,0))</f>
        <v>#REF!</v>
      </c>
      <c r="Z25" s="205" t="e">
        <f>IF('Crisis Indicator Data'!#REF!="No Data",1,IF(#REF!&lt;&gt;"",1,0))</f>
        <v>#REF!</v>
      </c>
      <c r="AA25" s="205" t="e">
        <f>IF('Crisis Indicator Data'!#REF!="No Data",1,IF(#REF!&lt;&gt;"",1,0))</f>
        <v>#REF!</v>
      </c>
      <c r="AB25" s="205" t="e">
        <f>IF('Crisis Indicator Data'!#REF!="No Data",1,IF(#REF!&lt;&gt;"",1,0))</f>
        <v>#REF!</v>
      </c>
      <c r="AC25" s="205" t="e">
        <f>IF('Crisis Indicator Data'!#REF!="No Data",1,IF(#REF!&lt;&gt;"",1,0))</f>
        <v>#REF!</v>
      </c>
      <c r="AD25" s="205" t="e">
        <f>IF('Crisis Indicator Data'!#REF!="No Data",1,IF(#REF!&lt;&gt;"",1,0))</f>
        <v>#REF!</v>
      </c>
      <c r="AE25" s="205" t="e">
        <f>IF('Crisis Indicator Data'!#REF!="No Data",1,IF(#REF!&lt;&gt;"",1,0))</f>
        <v>#REF!</v>
      </c>
      <c r="AF25" s="205" t="e">
        <f>IF('Crisis Indicator Data'!#REF!="No Data",1,IF(#REF!&lt;&gt;"",1,0))</f>
        <v>#REF!</v>
      </c>
      <c r="AG25" s="205" t="e">
        <f>IF('Crisis Indicator Data'!#REF!="No Data",1,IF(#REF!&lt;&gt;"",1,0))</f>
        <v>#REF!</v>
      </c>
      <c r="AH25" s="205" t="e">
        <f>IF('Crisis Indicator Data'!#REF!="No Data",1,IF(#REF!&lt;&gt;"",1,0))</f>
        <v>#REF!</v>
      </c>
      <c r="AI25" s="205" t="e">
        <f>IF('Crisis Indicator Data'!#REF!="No Data",1,IF(#REF!&lt;&gt;"",1,0))</f>
        <v>#REF!</v>
      </c>
      <c r="AJ25" s="205" t="e">
        <f>IF('Crisis Indicator Data'!#REF!="No Data",1,IF(#REF!&lt;&gt;"",1,0))</f>
        <v>#REF!</v>
      </c>
      <c r="AK25" s="205" t="e">
        <f>IF('Crisis Indicator Data'!#REF!="No Data",1,IF(#REF!&lt;&gt;"",1,0))</f>
        <v>#REF!</v>
      </c>
      <c r="AL25" s="205" t="e">
        <f>IF('Crisis Indicator Data'!#REF!="No Data",1,IF(#REF!&lt;&gt;"",1,0))</f>
        <v>#REF!</v>
      </c>
      <c r="AM25" s="205" t="e">
        <f>IF('Crisis Indicator Data'!#REF!="No Data",1,IF(#REF!&lt;&gt;"",1,0))</f>
        <v>#REF!</v>
      </c>
      <c r="AN25" s="205" t="e">
        <f>IF('Crisis Indicator Data'!#REF!="No Data",1,IF(#REF!&lt;&gt;"",1,0))</f>
        <v>#REF!</v>
      </c>
      <c r="AO25" s="205" t="e">
        <f>IF('Crisis Indicator Data'!#REF!="No Data",1,IF(#REF!&lt;&gt;"",1,0))</f>
        <v>#REF!</v>
      </c>
      <c r="AP25" s="205" t="e">
        <f>IF('Crisis Indicator Data'!#REF!="No Data",1,IF(#REF!&lt;&gt;"",1,0))</f>
        <v>#REF!</v>
      </c>
      <c r="AQ25" s="205" t="e">
        <f>IF('Crisis Indicator Data'!#REF!="No Data",1,IF(#REF!&lt;&gt;"",1,0))</f>
        <v>#REF!</v>
      </c>
      <c r="AR25" s="205" t="e">
        <f>IF('Crisis Indicator Data'!#REF!="No Data",1,IF(#REF!&lt;&gt;"",1,0))</f>
        <v>#REF!</v>
      </c>
      <c r="AS25" s="205" t="e">
        <f>IF('Crisis Indicator Data'!#REF!="No Data",1,IF(#REF!&lt;&gt;"",1,0))</f>
        <v>#REF!</v>
      </c>
      <c r="AT25" s="205" t="e">
        <f>IF('Crisis Indicator Data'!#REF!="No Data",1,IF(#REF!&lt;&gt;"",1,0))</f>
        <v>#REF!</v>
      </c>
      <c r="AU25" s="205" t="e">
        <f>IF('Crisis Indicator Data'!#REF!="No Data",1,IF(#REF!&lt;&gt;"",1,0))</f>
        <v>#REF!</v>
      </c>
      <c r="AV25" s="205" t="e">
        <f>IF('Crisis Indicator Data'!#REF!="No Data",1,IF(#REF!&lt;&gt;"",1,0))</f>
        <v>#REF!</v>
      </c>
      <c r="AW25" s="205" t="e">
        <f>IF('Crisis Indicator Data'!#REF!="No Data",1,IF(#REF!&lt;&gt;"",1,0))</f>
        <v>#REF!</v>
      </c>
      <c r="AX25" s="205" t="e">
        <f>IF('Crisis Indicator Data'!#REF!="No Data",1,IF(#REF!&lt;&gt;"",1,0))</f>
        <v>#REF!</v>
      </c>
      <c r="AY25" s="205" t="e">
        <f>IF('Crisis Indicator Data'!#REF!="No Data",1,IF(#REF!&lt;&gt;"",1,0))</f>
        <v>#REF!</v>
      </c>
      <c r="AZ25" s="205" t="e">
        <f>IF('Crisis Indicator Data'!#REF!="No Data",1,IF(#REF!&lt;&gt;"",1,0))</f>
        <v>#REF!</v>
      </c>
      <c r="BA25" t="e">
        <f t="shared" si="0"/>
        <v>#REF!</v>
      </c>
      <c r="BB25" s="22" t="e">
        <f t="shared" si="1"/>
        <v>#REF!</v>
      </c>
    </row>
    <row r="26" spans="1:54" x14ac:dyDescent="0.25">
      <c r="A26" t="s">
        <v>6969</v>
      </c>
      <c r="B26" s="205" t="e">
        <f>IF('Crisis Indicator Data'!#REF!="No Data",1,IF(#REF!&lt;&gt;"",1,0))</f>
        <v>#REF!</v>
      </c>
      <c r="C26" s="205" t="e">
        <f>IF('Crisis Indicator Data'!#REF!="No Data",1,IF(#REF!&lt;&gt;"",1,0))</f>
        <v>#REF!</v>
      </c>
      <c r="D26" s="205" t="e">
        <f>IF('Crisis Indicator Data'!#REF!="No Data",1,IF(#REF!&lt;&gt;"",1,0))</f>
        <v>#REF!</v>
      </c>
      <c r="E26" s="205" t="e">
        <f>IF('Crisis Indicator Data'!#REF!="No Data",1,IF(#REF!&lt;&gt;"",1,0))</f>
        <v>#REF!</v>
      </c>
      <c r="F26" s="205" t="e">
        <f>IF('Crisis Indicator Data'!#REF!="No Data",1,IF(#REF!&lt;&gt;"",1,0))</f>
        <v>#REF!</v>
      </c>
      <c r="G26" s="205" t="e">
        <f>IF('Crisis Indicator Data'!#REF!="No Data",1,IF(#REF!&lt;&gt;"",1,0))</f>
        <v>#REF!</v>
      </c>
      <c r="H26" s="205" t="e">
        <f>IF('Crisis Indicator Data'!#REF!="No Data",1,IF(#REF!&lt;&gt;"",1,0))</f>
        <v>#REF!</v>
      </c>
      <c r="I26" s="205" t="e">
        <f>IF('Crisis Indicator Data'!#REF!="No Data",1,IF(#REF!&lt;&gt;"",1,0))</f>
        <v>#REF!</v>
      </c>
      <c r="J26" s="205" t="e">
        <f>IF('Crisis Indicator Data'!#REF!="No Data",1,IF(#REF!&lt;&gt;"",1,0))</f>
        <v>#REF!</v>
      </c>
      <c r="K26" s="205" t="e">
        <f>IF('Crisis Indicator Data'!#REF!="No Data",1,IF(#REF!&lt;&gt;"",1,0))</f>
        <v>#REF!</v>
      </c>
      <c r="L26" s="205" t="e">
        <f>IF('Crisis Indicator Data'!#REF!="No Data",1,IF(#REF!&lt;&gt;"",1,0))</f>
        <v>#REF!</v>
      </c>
      <c r="M26" s="205" t="e">
        <f>IF('Crisis Indicator Data'!#REF!="No Data",1,IF(#REF!&lt;&gt;"",1,0))</f>
        <v>#REF!</v>
      </c>
      <c r="N26" s="205" t="e">
        <f>IF('Crisis Indicator Data'!#REF!="No Data",1,IF(#REF!&lt;&gt;"",1,0))</f>
        <v>#REF!</v>
      </c>
      <c r="O26" s="205" t="e">
        <f>IF('Crisis Indicator Data'!#REF!="No Data",1,IF(#REF!&lt;&gt;"",1,0))</f>
        <v>#REF!</v>
      </c>
      <c r="P26" s="205" t="e">
        <f>IF('Crisis Indicator Data'!#REF!="No Data",1,IF(#REF!&lt;&gt;"",1,0))</f>
        <v>#REF!</v>
      </c>
      <c r="Q26" s="205" t="e">
        <f>IF('Crisis Indicator Data'!#REF!="No Data",1,IF(#REF!&lt;&gt;"",1,0))</f>
        <v>#REF!</v>
      </c>
      <c r="R26" s="205" t="e">
        <f>IF('Crisis Indicator Data'!#REF!="No Data",1,IF(#REF!&lt;&gt;"",1,0))</f>
        <v>#REF!</v>
      </c>
      <c r="S26" s="205" t="e">
        <f>IF('Crisis Indicator Data'!#REF!="No Data",1,IF(#REF!&lt;&gt;"",1,0))</f>
        <v>#REF!</v>
      </c>
      <c r="T26" s="205" t="e">
        <f>IF('Crisis Indicator Data'!#REF!="No Data",1,IF(#REF!&lt;&gt;"",1,0))</f>
        <v>#REF!</v>
      </c>
      <c r="U26" s="205" t="e">
        <f>IF('Crisis Indicator Data'!#REF!="No Data",1,IF(#REF!&lt;&gt;"",1,0))</f>
        <v>#REF!</v>
      </c>
      <c r="V26" s="205" t="e">
        <f>IF('Crisis Indicator Data'!#REF!="No Data",1,IF(#REF!&lt;&gt;"",1,0))</f>
        <v>#REF!</v>
      </c>
      <c r="W26" s="205" t="e">
        <f>IF('Crisis Indicator Data'!#REF!="No Data",1,IF(#REF!&lt;&gt;"",1,0))</f>
        <v>#REF!</v>
      </c>
      <c r="X26" s="205" t="e">
        <f>IF('Crisis Indicator Data'!#REF!="No Data",1,IF(#REF!&lt;&gt;"",1,0))</f>
        <v>#REF!</v>
      </c>
      <c r="Y26" s="205" t="e">
        <f>IF('Crisis Indicator Data'!#REF!="No Data",1,IF(#REF!&lt;&gt;"",1,0))</f>
        <v>#REF!</v>
      </c>
      <c r="Z26" s="205" t="e">
        <f>IF('Crisis Indicator Data'!#REF!="No Data",1,IF(#REF!&lt;&gt;"",1,0))</f>
        <v>#REF!</v>
      </c>
      <c r="AA26" s="205" t="e">
        <f>IF('Crisis Indicator Data'!#REF!="No Data",1,IF(#REF!&lt;&gt;"",1,0))</f>
        <v>#REF!</v>
      </c>
      <c r="AB26" s="205" t="e">
        <f>IF('Crisis Indicator Data'!#REF!="No Data",1,IF(#REF!&lt;&gt;"",1,0))</f>
        <v>#REF!</v>
      </c>
      <c r="AC26" s="205" t="e">
        <f>IF('Crisis Indicator Data'!#REF!="No Data",1,IF(#REF!&lt;&gt;"",1,0))</f>
        <v>#REF!</v>
      </c>
      <c r="AD26" s="205" t="e">
        <f>IF('Crisis Indicator Data'!#REF!="No Data",1,IF(#REF!&lt;&gt;"",1,0))</f>
        <v>#REF!</v>
      </c>
      <c r="AE26" s="205" t="e">
        <f>IF('Crisis Indicator Data'!#REF!="No Data",1,IF(#REF!&lt;&gt;"",1,0))</f>
        <v>#REF!</v>
      </c>
      <c r="AF26" s="205" t="e">
        <f>IF('Crisis Indicator Data'!#REF!="No Data",1,IF(#REF!&lt;&gt;"",1,0))</f>
        <v>#REF!</v>
      </c>
      <c r="AG26" s="205" t="e">
        <f>IF('Crisis Indicator Data'!#REF!="No Data",1,IF(#REF!&lt;&gt;"",1,0))</f>
        <v>#REF!</v>
      </c>
      <c r="AH26" s="205" t="e">
        <f>IF('Crisis Indicator Data'!#REF!="No Data",1,IF(#REF!&lt;&gt;"",1,0))</f>
        <v>#REF!</v>
      </c>
      <c r="AI26" s="205" t="e">
        <f>IF('Crisis Indicator Data'!#REF!="No Data",1,IF(#REF!&lt;&gt;"",1,0))</f>
        <v>#REF!</v>
      </c>
      <c r="AJ26" s="205" t="e">
        <f>IF('Crisis Indicator Data'!#REF!="No Data",1,IF(#REF!&lt;&gt;"",1,0))</f>
        <v>#REF!</v>
      </c>
      <c r="AK26" s="205" t="e">
        <f>IF('Crisis Indicator Data'!#REF!="No Data",1,IF(#REF!&lt;&gt;"",1,0))</f>
        <v>#REF!</v>
      </c>
      <c r="AL26" s="205" t="e">
        <f>IF('Crisis Indicator Data'!#REF!="No Data",1,IF(#REF!&lt;&gt;"",1,0))</f>
        <v>#REF!</v>
      </c>
      <c r="AM26" s="205" t="e">
        <f>IF('Crisis Indicator Data'!#REF!="No Data",1,IF(#REF!&lt;&gt;"",1,0))</f>
        <v>#REF!</v>
      </c>
      <c r="AN26" s="205" t="e">
        <f>IF('Crisis Indicator Data'!#REF!="No Data",1,IF(#REF!&lt;&gt;"",1,0))</f>
        <v>#REF!</v>
      </c>
      <c r="AO26" s="205" t="e">
        <f>IF('Crisis Indicator Data'!#REF!="No Data",1,IF(#REF!&lt;&gt;"",1,0))</f>
        <v>#REF!</v>
      </c>
      <c r="AP26" s="205" t="e">
        <f>IF('Crisis Indicator Data'!#REF!="No Data",1,IF(#REF!&lt;&gt;"",1,0))</f>
        <v>#REF!</v>
      </c>
      <c r="AQ26" s="205" t="e">
        <f>IF('Crisis Indicator Data'!#REF!="No Data",1,IF(#REF!&lt;&gt;"",1,0))</f>
        <v>#REF!</v>
      </c>
      <c r="AR26" s="205" t="e">
        <f>IF('Crisis Indicator Data'!#REF!="No Data",1,IF(#REF!&lt;&gt;"",1,0))</f>
        <v>#REF!</v>
      </c>
      <c r="AS26" s="205" t="e">
        <f>IF('Crisis Indicator Data'!#REF!="No Data",1,IF(#REF!&lt;&gt;"",1,0))</f>
        <v>#REF!</v>
      </c>
      <c r="AT26" s="205" t="e">
        <f>IF('Crisis Indicator Data'!#REF!="No Data",1,IF(#REF!&lt;&gt;"",1,0))</f>
        <v>#REF!</v>
      </c>
      <c r="AU26" s="205" t="e">
        <f>IF('Crisis Indicator Data'!#REF!="No Data",1,IF(#REF!&lt;&gt;"",1,0))</f>
        <v>#REF!</v>
      </c>
      <c r="AV26" s="205" t="e">
        <f>IF('Crisis Indicator Data'!#REF!="No Data",1,IF(#REF!&lt;&gt;"",1,0))</f>
        <v>#REF!</v>
      </c>
      <c r="AW26" s="205" t="e">
        <f>IF('Crisis Indicator Data'!#REF!="No Data",1,IF(#REF!&lt;&gt;"",1,0))</f>
        <v>#REF!</v>
      </c>
      <c r="AX26" s="205" t="e">
        <f>IF('Crisis Indicator Data'!#REF!="No Data",1,IF(#REF!&lt;&gt;"",1,0))</f>
        <v>#REF!</v>
      </c>
      <c r="AY26" s="205" t="e">
        <f>IF('Crisis Indicator Data'!#REF!="No Data",1,IF(#REF!&lt;&gt;"",1,0))</f>
        <v>#REF!</v>
      </c>
      <c r="AZ26" s="205" t="e">
        <f>IF('Crisis Indicator Data'!#REF!="No Data",1,IF(#REF!&lt;&gt;"",1,0))</f>
        <v>#REF!</v>
      </c>
      <c r="BA26" t="e">
        <f t="shared" si="0"/>
        <v>#REF!</v>
      </c>
      <c r="BB26" s="22" t="e">
        <f t="shared" si="1"/>
        <v>#REF!</v>
      </c>
    </row>
    <row r="27" spans="1:54" x14ac:dyDescent="0.25">
      <c r="A27" t="s">
        <v>6966</v>
      </c>
      <c r="B27" s="205" t="e">
        <f>IF('Crisis Indicator Data'!#REF!="No Data",1,IF(#REF!&lt;&gt;"",1,0))</f>
        <v>#REF!</v>
      </c>
      <c r="C27" s="205" t="e">
        <f>IF('Crisis Indicator Data'!#REF!="No Data",1,IF(#REF!&lt;&gt;"",1,0))</f>
        <v>#REF!</v>
      </c>
      <c r="D27" s="205" t="e">
        <f>IF('Crisis Indicator Data'!#REF!="No Data",1,IF(#REF!&lt;&gt;"",1,0))</f>
        <v>#REF!</v>
      </c>
      <c r="E27" s="205" t="e">
        <f>IF('Crisis Indicator Data'!#REF!="No Data",1,IF(#REF!&lt;&gt;"",1,0))</f>
        <v>#REF!</v>
      </c>
      <c r="F27" s="205" t="e">
        <f>IF('Crisis Indicator Data'!#REF!="No Data",1,IF(#REF!&lt;&gt;"",1,0))</f>
        <v>#REF!</v>
      </c>
      <c r="G27" s="205" t="e">
        <f>IF('Crisis Indicator Data'!#REF!="No Data",1,IF(#REF!&lt;&gt;"",1,0))</f>
        <v>#REF!</v>
      </c>
      <c r="H27" s="205" t="e">
        <f>IF('Crisis Indicator Data'!#REF!="No Data",1,IF(#REF!&lt;&gt;"",1,0))</f>
        <v>#REF!</v>
      </c>
      <c r="I27" s="205" t="e">
        <f>IF('Crisis Indicator Data'!#REF!="No Data",1,IF(#REF!&lt;&gt;"",1,0))</f>
        <v>#REF!</v>
      </c>
      <c r="J27" s="205" t="e">
        <f>IF('Crisis Indicator Data'!#REF!="No Data",1,IF(#REF!&lt;&gt;"",1,0))</f>
        <v>#REF!</v>
      </c>
      <c r="K27" s="205" t="e">
        <f>IF('Crisis Indicator Data'!#REF!="No Data",1,IF(#REF!&lt;&gt;"",1,0))</f>
        <v>#REF!</v>
      </c>
      <c r="L27" s="205" t="e">
        <f>IF('Crisis Indicator Data'!#REF!="No Data",1,IF(#REF!&lt;&gt;"",1,0))</f>
        <v>#REF!</v>
      </c>
      <c r="M27" s="205" t="e">
        <f>IF('Crisis Indicator Data'!#REF!="No Data",1,IF(#REF!&lt;&gt;"",1,0))</f>
        <v>#REF!</v>
      </c>
      <c r="N27" s="205" t="e">
        <f>IF('Crisis Indicator Data'!#REF!="No Data",1,IF(#REF!&lt;&gt;"",1,0))</f>
        <v>#REF!</v>
      </c>
      <c r="O27" s="205" t="e">
        <f>IF('Crisis Indicator Data'!#REF!="No Data",1,IF(#REF!&lt;&gt;"",1,0))</f>
        <v>#REF!</v>
      </c>
      <c r="P27" s="205" t="e">
        <f>IF('Crisis Indicator Data'!#REF!="No Data",1,IF(#REF!&lt;&gt;"",1,0))</f>
        <v>#REF!</v>
      </c>
      <c r="Q27" s="205" t="e">
        <f>IF('Crisis Indicator Data'!#REF!="No Data",1,IF(#REF!&lt;&gt;"",1,0))</f>
        <v>#REF!</v>
      </c>
      <c r="R27" s="205" t="e">
        <f>IF('Crisis Indicator Data'!#REF!="No Data",1,IF(#REF!&lt;&gt;"",1,0))</f>
        <v>#REF!</v>
      </c>
      <c r="S27" s="205" t="e">
        <f>IF('Crisis Indicator Data'!#REF!="No Data",1,IF(#REF!&lt;&gt;"",1,0))</f>
        <v>#REF!</v>
      </c>
      <c r="T27" s="205" t="e">
        <f>IF('Crisis Indicator Data'!#REF!="No Data",1,IF(#REF!&lt;&gt;"",1,0))</f>
        <v>#REF!</v>
      </c>
      <c r="U27" s="205" t="e">
        <f>IF('Crisis Indicator Data'!#REF!="No Data",1,IF(#REF!&lt;&gt;"",1,0))</f>
        <v>#REF!</v>
      </c>
      <c r="V27" s="205" t="e">
        <f>IF('Crisis Indicator Data'!#REF!="No Data",1,IF(#REF!&lt;&gt;"",1,0))</f>
        <v>#REF!</v>
      </c>
      <c r="W27" s="205" t="e">
        <f>IF('Crisis Indicator Data'!#REF!="No Data",1,IF(#REF!&lt;&gt;"",1,0))</f>
        <v>#REF!</v>
      </c>
      <c r="X27" s="205" t="e">
        <f>IF('Crisis Indicator Data'!#REF!="No Data",1,IF(#REF!&lt;&gt;"",1,0))</f>
        <v>#REF!</v>
      </c>
      <c r="Y27" s="205" t="e">
        <f>IF('Crisis Indicator Data'!#REF!="No Data",1,IF(#REF!&lt;&gt;"",1,0))</f>
        <v>#REF!</v>
      </c>
      <c r="Z27" s="205" t="e">
        <f>IF('Crisis Indicator Data'!#REF!="No Data",1,IF(#REF!&lt;&gt;"",1,0))</f>
        <v>#REF!</v>
      </c>
      <c r="AA27" s="205" t="e">
        <f>IF('Crisis Indicator Data'!#REF!="No Data",1,IF(#REF!&lt;&gt;"",1,0))</f>
        <v>#REF!</v>
      </c>
      <c r="AB27" s="205" t="e">
        <f>IF('Crisis Indicator Data'!#REF!="No Data",1,IF(#REF!&lt;&gt;"",1,0))</f>
        <v>#REF!</v>
      </c>
      <c r="AC27" s="205" t="e">
        <f>IF('Crisis Indicator Data'!#REF!="No Data",1,IF(#REF!&lt;&gt;"",1,0))</f>
        <v>#REF!</v>
      </c>
      <c r="AD27" s="205" t="e">
        <f>IF('Crisis Indicator Data'!#REF!="No Data",1,IF(#REF!&lt;&gt;"",1,0))</f>
        <v>#REF!</v>
      </c>
      <c r="AE27" s="205" t="e">
        <f>IF('Crisis Indicator Data'!#REF!="No Data",1,IF(#REF!&lt;&gt;"",1,0))</f>
        <v>#REF!</v>
      </c>
      <c r="AF27" s="205" t="e">
        <f>IF('Crisis Indicator Data'!#REF!="No Data",1,IF(#REF!&lt;&gt;"",1,0))</f>
        <v>#REF!</v>
      </c>
      <c r="AG27" s="205" t="e">
        <f>IF('Crisis Indicator Data'!#REF!="No Data",1,IF(#REF!&lt;&gt;"",1,0))</f>
        <v>#REF!</v>
      </c>
      <c r="AH27" s="205" t="e">
        <f>IF('Crisis Indicator Data'!#REF!="No Data",1,IF(#REF!&lt;&gt;"",1,0))</f>
        <v>#REF!</v>
      </c>
      <c r="AI27" s="205" t="e">
        <f>IF('Crisis Indicator Data'!#REF!="No Data",1,IF(#REF!&lt;&gt;"",1,0))</f>
        <v>#REF!</v>
      </c>
      <c r="AJ27" s="205" t="e">
        <f>IF('Crisis Indicator Data'!#REF!="No Data",1,IF(#REF!&lt;&gt;"",1,0))</f>
        <v>#REF!</v>
      </c>
      <c r="AK27" s="205" t="e">
        <f>IF('Crisis Indicator Data'!#REF!="No Data",1,IF(#REF!&lt;&gt;"",1,0))</f>
        <v>#REF!</v>
      </c>
      <c r="AL27" s="205" t="e">
        <f>IF('Crisis Indicator Data'!#REF!="No Data",1,IF(#REF!&lt;&gt;"",1,0))</f>
        <v>#REF!</v>
      </c>
      <c r="AM27" s="205" t="e">
        <f>IF('Crisis Indicator Data'!#REF!="No Data",1,IF(#REF!&lt;&gt;"",1,0))</f>
        <v>#REF!</v>
      </c>
      <c r="AN27" s="205" t="e">
        <f>IF('Crisis Indicator Data'!#REF!="No Data",1,IF(#REF!&lt;&gt;"",1,0))</f>
        <v>#REF!</v>
      </c>
      <c r="AO27" s="205" t="e">
        <f>IF('Crisis Indicator Data'!#REF!="No Data",1,IF(#REF!&lt;&gt;"",1,0))</f>
        <v>#REF!</v>
      </c>
      <c r="AP27" s="205" t="e">
        <f>IF('Crisis Indicator Data'!#REF!="No Data",1,IF(#REF!&lt;&gt;"",1,0))</f>
        <v>#REF!</v>
      </c>
      <c r="AQ27" s="205" t="e">
        <f>IF('Crisis Indicator Data'!#REF!="No Data",1,IF(#REF!&lt;&gt;"",1,0))</f>
        <v>#REF!</v>
      </c>
      <c r="AR27" s="205" t="e">
        <f>IF('Crisis Indicator Data'!#REF!="No Data",1,IF(#REF!&lt;&gt;"",1,0))</f>
        <v>#REF!</v>
      </c>
      <c r="AS27" s="205" t="e">
        <f>IF('Crisis Indicator Data'!#REF!="No Data",1,IF(#REF!&lt;&gt;"",1,0))</f>
        <v>#REF!</v>
      </c>
      <c r="AT27" s="205" t="e">
        <f>IF('Crisis Indicator Data'!#REF!="No Data",1,IF(#REF!&lt;&gt;"",1,0))</f>
        <v>#REF!</v>
      </c>
      <c r="AU27" s="205" t="e">
        <f>IF('Crisis Indicator Data'!#REF!="No Data",1,IF(#REF!&lt;&gt;"",1,0))</f>
        <v>#REF!</v>
      </c>
      <c r="AV27" s="205" t="e">
        <f>IF('Crisis Indicator Data'!#REF!="No Data",1,IF(#REF!&lt;&gt;"",1,0))</f>
        <v>#REF!</v>
      </c>
      <c r="AW27" s="205" t="e">
        <f>IF('Crisis Indicator Data'!#REF!="No Data",1,IF(#REF!&lt;&gt;"",1,0))</f>
        <v>#REF!</v>
      </c>
      <c r="AX27" s="205" t="e">
        <f>IF('Crisis Indicator Data'!#REF!="No Data",1,IF(#REF!&lt;&gt;"",1,0))</f>
        <v>#REF!</v>
      </c>
      <c r="AY27" s="205" t="e">
        <f>IF('Crisis Indicator Data'!#REF!="No Data",1,IF(#REF!&lt;&gt;"",1,0))</f>
        <v>#REF!</v>
      </c>
      <c r="AZ27" s="205" t="e">
        <f>IF('Crisis Indicator Data'!#REF!="No Data",1,IF(#REF!&lt;&gt;"",1,0))</f>
        <v>#REF!</v>
      </c>
      <c r="BA27" t="e">
        <f t="shared" si="0"/>
        <v>#REF!</v>
      </c>
      <c r="BB27" s="22" t="e">
        <f t="shared" si="1"/>
        <v>#REF!</v>
      </c>
    </row>
    <row r="28" spans="1:54" x14ac:dyDescent="0.25">
      <c r="A28" t="s">
        <v>6961</v>
      </c>
      <c r="B28" s="205" t="e">
        <f>IF('Crisis Indicator Data'!#REF!="No Data",1,IF(#REF!&lt;&gt;"",1,0))</f>
        <v>#REF!</v>
      </c>
      <c r="C28" s="205" t="e">
        <f>IF('Crisis Indicator Data'!#REF!="No Data",1,IF(#REF!&lt;&gt;"",1,0))</f>
        <v>#REF!</v>
      </c>
      <c r="D28" s="205" t="e">
        <f>IF('Crisis Indicator Data'!#REF!="No Data",1,IF(#REF!&lt;&gt;"",1,0))</f>
        <v>#REF!</v>
      </c>
      <c r="E28" s="205" t="e">
        <f>IF('Crisis Indicator Data'!#REF!="No Data",1,IF(#REF!&lt;&gt;"",1,0))</f>
        <v>#REF!</v>
      </c>
      <c r="F28" s="205" t="e">
        <f>IF('Crisis Indicator Data'!#REF!="No Data",1,IF(#REF!&lt;&gt;"",1,0))</f>
        <v>#REF!</v>
      </c>
      <c r="G28" s="205" t="e">
        <f>IF('Crisis Indicator Data'!#REF!="No Data",1,IF(#REF!&lt;&gt;"",1,0))</f>
        <v>#REF!</v>
      </c>
      <c r="H28" s="205" t="e">
        <f>IF('Crisis Indicator Data'!#REF!="No Data",1,IF(#REF!&lt;&gt;"",1,0))</f>
        <v>#REF!</v>
      </c>
      <c r="I28" s="205" t="e">
        <f>IF('Crisis Indicator Data'!#REF!="No Data",1,IF(#REF!&lt;&gt;"",1,0))</f>
        <v>#REF!</v>
      </c>
      <c r="J28" s="205" t="e">
        <f>IF('Crisis Indicator Data'!#REF!="No Data",1,IF(#REF!&lt;&gt;"",1,0))</f>
        <v>#REF!</v>
      </c>
      <c r="K28" s="205" t="e">
        <f>IF('Crisis Indicator Data'!#REF!="No Data",1,IF(#REF!&lt;&gt;"",1,0))</f>
        <v>#REF!</v>
      </c>
      <c r="L28" s="205" t="e">
        <f>IF('Crisis Indicator Data'!#REF!="No Data",1,IF(#REF!&lt;&gt;"",1,0))</f>
        <v>#REF!</v>
      </c>
      <c r="M28" s="205" t="e">
        <f>IF('Crisis Indicator Data'!#REF!="No Data",1,IF(#REF!&lt;&gt;"",1,0))</f>
        <v>#REF!</v>
      </c>
      <c r="N28" s="205" t="e">
        <f>IF('Crisis Indicator Data'!#REF!="No Data",1,IF(#REF!&lt;&gt;"",1,0))</f>
        <v>#REF!</v>
      </c>
      <c r="O28" s="205" t="e">
        <f>IF('Crisis Indicator Data'!#REF!="No Data",1,IF(#REF!&lt;&gt;"",1,0))</f>
        <v>#REF!</v>
      </c>
      <c r="P28" s="205" t="e">
        <f>IF('Crisis Indicator Data'!#REF!="No Data",1,IF(#REF!&lt;&gt;"",1,0))</f>
        <v>#REF!</v>
      </c>
      <c r="Q28" s="205" t="e">
        <f>IF('Crisis Indicator Data'!#REF!="No Data",1,IF(#REF!&lt;&gt;"",1,0))</f>
        <v>#REF!</v>
      </c>
      <c r="R28" s="205" t="e">
        <f>IF('Crisis Indicator Data'!#REF!="No Data",1,IF(#REF!&lt;&gt;"",1,0))</f>
        <v>#REF!</v>
      </c>
      <c r="S28" s="205" t="e">
        <f>IF('Crisis Indicator Data'!#REF!="No Data",1,IF(#REF!&lt;&gt;"",1,0))</f>
        <v>#REF!</v>
      </c>
      <c r="T28" s="205" t="e">
        <f>IF('Crisis Indicator Data'!#REF!="No Data",1,IF(#REF!&lt;&gt;"",1,0))</f>
        <v>#REF!</v>
      </c>
      <c r="U28" s="205" t="e">
        <f>IF('Crisis Indicator Data'!#REF!="No Data",1,IF(#REF!&lt;&gt;"",1,0))</f>
        <v>#REF!</v>
      </c>
      <c r="V28" s="205" t="e">
        <f>IF('Crisis Indicator Data'!#REF!="No Data",1,IF(#REF!&lt;&gt;"",1,0))</f>
        <v>#REF!</v>
      </c>
      <c r="W28" s="205" t="e">
        <f>IF('Crisis Indicator Data'!#REF!="No Data",1,IF(#REF!&lt;&gt;"",1,0))</f>
        <v>#REF!</v>
      </c>
      <c r="X28" s="205" t="e">
        <f>IF('Crisis Indicator Data'!#REF!="No Data",1,IF(#REF!&lt;&gt;"",1,0))</f>
        <v>#REF!</v>
      </c>
      <c r="Y28" s="205" t="e">
        <f>IF('Crisis Indicator Data'!#REF!="No Data",1,IF(#REF!&lt;&gt;"",1,0))</f>
        <v>#REF!</v>
      </c>
      <c r="Z28" s="205" t="e">
        <f>IF('Crisis Indicator Data'!#REF!="No Data",1,IF(#REF!&lt;&gt;"",1,0))</f>
        <v>#REF!</v>
      </c>
      <c r="AA28" s="205" t="e">
        <f>IF('Crisis Indicator Data'!#REF!="No Data",1,IF(#REF!&lt;&gt;"",1,0))</f>
        <v>#REF!</v>
      </c>
      <c r="AB28" s="205" t="e">
        <f>IF('Crisis Indicator Data'!#REF!="No Data",1,IF(#REF!&lt;&gt;"",1,0))</f>
        <v>#REF!</v>
      </c>
      <c r="AC28" s="205" t="e">
        <f>IF('Crisis Indicator Data'!#REF!="No Data",1,IF(#REF!&lt;&gt;"",1,0))</f>
        <v>#REF!</v>
      </c>
      <c r="AD28" s="205" t="e">
        <f>IF('Crisis Indicator Data'!#REF!="No Data",1,IF(#REF!&lt;&gt;"",1,0))</f>
        <v>#REF!</v>
      </c>
      <c r="AE28" s="205" t="e">
        <f>IF('Crisis Indicator Data'!#REF!="No Data",1,IF(#REF!&lt;&gt;"",1,0))</f>
        <v>#REF!</v>
      </c>
      <c r="AF28" s="205" t="e">
        <f>IF('Crisis Indicator Data'!#REF!="No Data",1,IF(#REF!&lt;&gt;"",1,0))</f>
        <v>#REF!</v>
      </c>
      <c r="AG28" s="205" t="e">
        <f>IF('Crisis Indicator Data'!#REF!="No Data",1,IF(#REF!&lt;&gt;"",1,0))</f>
        <v>#REF!</v>
      </c>
      <c r="AH28" s="205" t="e">
        <f>IF('Crisis Indicator Data'!#REF!="No Data",1,IF(#REF!&lt;&gt;"",1,0))</f>
        <v>#REF!</v>
      </c>
      <c r="AI28" s="205" t="e">
        <f>IF('Crisis Indicator Data'!#REF!="No Data",1,IF(#REF!&lt;&gt;"",1,0))</f>
        <v>#REF!</v>
      </c>
      <c r="AJ28" s="205" t="e">
        <f>IF('Crisis Indicator Data'!#REF!="No Data",1,IF(#REF!&lt;&gt;"",1,0))</f>
        <v>#REF!</v>
      </c>
      <c r="AK28" s="205" t="e">
        <f>IF('Crisis Indicator Data'!#REF!="No Data",1,IF(#REF!&lt;&gt;"",1,0))</f>
        <v>#REF!</v>
      </c>
      <c r="AL28" s="205" t="e">
        <f>IF('Crisis Indicator Data'!#REF!="No Data",1,IF(#REF!&lt;&gt;"",1,0))</f>
        <v>#REF!</v>
      </c>
      <c r="AM28" s="205" t="e">
        <f>IF('Crisis Indicator Data'!#REF!="No Data",1,IF(#REF!&lt;&gt;"",1,0))</f>
        <v>#REF!</v>
      </c>
      <c r="AN28" s="205" t="e">
        <f>IF('Crisis Indicator Data'!#REF!="No Data",1,IF(#REF!&lt;&gt;"",1,0))</f>
        <v>#REF!</v>
      </c>
      <c r="AO28" s="205" t="e">
        <f>IF('Crisis Indicator Data'!#REF!="No Data",1,IF(#REF!&lt;&gt;"",1,0))</f>
        <v>#REF!</v>
      </c>
      <c r="AP28" s="205" t="e">
        <f>IF('Crisis Indicator Data'!#REF!="No Data",1,IF(#REF!&lt;&gt;"",1,0))</f>
        <v>#REF!</v>
      </c>
      <c r="AQ28" s="205" t="e">
        <f>IF('Crisis Indicator Data'!#REF!="No Data",1,IF(#REF!&lt;&gt;"",1,0))</f>
        <v>#REF!</v>
      </c>
      <c r="AR28" s="205" t="e">
        <f>IF('Crisis Indicator Data'!#REF!="No Data",1,IF(#REF!&lt;&gt;"",1,0))</f>
        <v>#REF!</v>
      </c>
      <c r="AS28" s="205" t="e">
        <f>IF('Crisis Indicator Data'!#REF!="No Data",1,IF(#REF!&lt;&gt;"",1,0))</f>
        <v>#REF!</v>
      </c>
      <c r="AT28" s="205" t="e">
        <f>IF('Crisis Indicator Data'!#REF!="No Data",1,IF(#REF!&lt;&gt;"",1,0))</f>
        <v>#REF!</v>
      </c>
      <c r="AU28" s="205" t="e">
        <f>IF('Crisis Indicator Data'!#REF!="No Data",1,IF(#REF!&lt;&gt;"",1,0))</f>
        <v>#REF!</v>
      </c>
      <c r="AV28" s="205" t="e">
        <f>IF('Crisis Indicator Data'!#REF!="No Data",1,IF(#REF!&lt;&gt;"",1,0))</f>
        <v>#REF!</v>
      </c>
      <c r="AW28" s="205" t="e">
        <f>IF('Crisis Indicator Data'!#REF!="No Data",1,IF(#REF!&lt;&gt;"",1,0))</f>
        <v>#REF!</v>
      </c>
      <c r="AX28" s="205" t="e">
        <f>IF('Crisis Indicator Data'!#REF!="No Data",1,IF(#REF!&lt;&gt;"",1,0))</f>
        <v>#REF!</v>
      </c>
      <c r="AY28" s="205" t="e">
        <f>IF('Crisis Indicator Data'!#REF!="No Data",1,IF(#REF!&lt;&gt;"",1,0))</f>
        <v>#REF!</v>
      </c>
      <c r="AZ28" s="205" t="e">
        <f>IF('Crisis Indicator Data'!#REF!="No Data",1,IF(#REF!&lt;&gt;"",1,0))</f>
        <v>#REF!</v>
      </c>
      <c r="BA28" t="e">
        <f t="shared" si="0"/>
        <v>#REF!</v>
      </c>
      <c r="BB28" s="22" t="e">
        <f t="shared" si="1"/>
        <v>#REF!</v>
      </c>
    </row>
    <row r="29" spans="1:54" x14ac:dyDescent="0.25">
      <c r="A29" t="s">
        <v>7009</v>
      </c>
      <c r="B29" s="205" t="e">
        <f>IF('Crisis Indicator Data'!#REF!="No Data",1,IF(#REF!&lt;&gt;"",1,0))</f>
        <v>#REF!</v>
      </c>
      <c r="C29" s="205" t="e">
        <f>IF('Crisis Indicator Data'!#REF!="No Data",1,IF(#REF!&lt;&gt;"",1,0))</f>
        <v>#REF!</v>
      </c>
      <c r="D29" s="205" t="e">
        <f>IF('Crisis Indicator Data'!#REF!="No Data",1,IF(#REF!&lt;&gt;"",1,0))</f>
        <v>#REF!</v>
      </c>
      <c r="E29" s="205" t="e">
        <f>IF('Crisis Indicator Data'!#REF!="No Data",1,IF(#REF!&lt;&gt;"",1,0))</f>
        <v>#REF!</v>
      </c>
      <c r="F29" s="205" t="e">
        <f>IF('Crisis Indicator Data'!#REF!="No Data",1,IF(#REF!&lt;&gt;"",1,0))</f>
        <v>#REF!</v>
      </c>
      <c r="G29" s="205" t="e">
        <f>IF('Crisis Indicator Data'!#REF!="No Data",1,IF(#REF!&lt;&gt;"",1,0))</f>
        <v>#REF!</v>
      </c>
      <c r="H29" s="205" t="e">
        <f>IF('Crisis Indicator Data'!#REF!="No Data",1,IF(#REF!&lt;&gt;"",1,0))</f>
        <v>#REF!</v>
      </c>
      <c r="I29" s="205" t="e">
        <f>IF('Crisis Indicator Data'!#REF!="No Data",1,IF(#REF!&lt;&gt;"",1,0))</f>
        <v>#REF!</v>
      </c>
      <c r="J29" s="205" t="e">
        <f>IF('Crisis Indicator Data'!#REF!="No Data",1,IF(#REF!&lt;&gt;"",1,0))</f>
        <v>#REF!</v>
      </c>
      <c r="K29" s="205" t="e">
        <f>IF('Crisis Indicator Data'!#REF!="No Data",1,IF(#REF!&lt;&gt;"",1,0))</f>
        <v>#REF!</v>
      </c>
      <c r="L29" s="205" t="e">
        <f>IF('Crisis Indicator Data'!#REF!="No Data",1,IF(#REF!&lt;&gt;"",1,0))</f>
        <v>#REF!</v>
      </c>
      <c r="M29" s="205" t="e">
        <f>IF('Crisis Indicator Data'!#REF!="No Data",1,IF(#REF!&lt;&gt;"",1,0))</f>
        <v>#REF!</v>
      </c>
      <c r="N29" s="205" t="e">
        <f>IF('Crisis Indicator Data'!#REF!="No Data",1,IF(#REF!&lt;&gt;"",1,0))</f>
        <v>#REF!</v>
      </c>
      <c r="O29" s="205" t="e">
        <f>IF('Crisis Indicator Data'!#REF!="No Data",1,IF(#REF!&lt;&gt;"",1,0))</f>
        <v>#REF!</v>
      </c>
      <c r="P29" s="205" t="e">
        <f>IF('Crisis Indicator Data'!#REF!="No Data",1,IF(#REF!&lt;&gt;"",1,0))</f>
        <v>#REF!</v>
      </c>
      <c r="Q29" s="205" t="e">
        <f>IF('Crisis Indicator Data'!#REF!="No Data",1,IF(#REF!&lt;&gt;"",1,0))</f>
        <v>#REF!</v>
      </c>
      <c r="R29" s="205" t="e">
        <f>IF('Crisis Indicator Data'!#REF!="No Data",1,IF(#REF!&lt;&gt;"",1,0))</f>
        <v>#REF!</v>
      </c>
      <c r="S29" s="205" t="e">
        <f>IF('Crisis Indicator Data'!#REF!="No Data",1,IF(#REF!&lt;&gt;"",1,0))</f>
        <v>#REF!</v>
      </c>
      <c r="T29" s="205" t="e">
        <f>IF('Crisis Indicator Data'!#REF!="No Data",1,IF(#REF!&lt;&gt;"",1,0))</f>
        <v>#REF!</v>
      </c>
      <c r="U29" s="205" t="e">
        <f>IF('Crisis Indicator Data'!#REF!="No Data",1,IF(#REF!&lt;&gt;"",1,0))</f>
        <v>#REF!</v>
      </c>
      <c r="V29" s="205" t="e">
        <f>IF('Crisis Indicator Data'!#REF!="No Data",1,IF(#REF!&lt;&gt;"",1,0))</f>
        <v>#REF!</v>
      </c>
      <c r="W29" s="205" t="e">
        <f>IF('Crisis Indicator Data'!#REF!="No Data",1,IF(#REF!&lt;&gt;"",1,0))</f>
        <v>#REF!</v>
      </c>
      <c r="X29" s="205" t="e">
        <f>IF('Crisis Indicator Data'!#REF!="No Data",1,IF(#REF!&lt;&gt;"",1,0))</f>
        <v>#REF!</v>
      </c>
      <c r="Y29" s="205" t="e">
        <f>IF('Crisis Indicator Data'!#REF!="No Data",1,IF(#REF!&lt;&gt;"",1,0))</f>
        <v>#REF!</v>
      </c>
      <c r="Z29" s="205" t="e">
        <f>IF('Crisis Indicator Data'!#REF!="No Data",1,IF(#REF!&lt;&gt;"",1,0))</f>
        <v>#REF!</v>
      </c>
      <c r="AA29" s="205" t="e">
        <f>IF('Crisis Indicator Data'!#REF!="No Data",1,IF(#REF!&lt;&gt;"",1,0))</f>
        <v>#REF!</v>
      </c>
      <c r="AB29" s="205" t="e">
        <f>IF('Crisis Indicator Data'!#REF!="No Data",1,IF(#REF!&lt;&gt;"",1,0))</f>
        <v>#REF!</v>
      </c>
      <c r="AC29" s="205" t="e">
        <f>IF('Crisis Indicator Data'!#REF!="No Data",1,IF(#REF!&lt;&gt;"",1,0))</f>
        <v>#REF!</v>
      </c>
      <c r="AD29" s="205" t="e">
        <f>IF('Crisis Indicator Data'!#REF!="No Data",1,IF(#REF!&lt;&gt;"",1,0))</f>
        <v>#REF!</v>
      </c>
      <c r="AE29" s="205" t="e">
        <f>IF('Crisis Indicator Data'!#REF!="No Data",1,IF(#REF!&lt;&gt;"",1,0))</f>
        <v>#REF!</v>
      </c>
      <c r="AF29" s="205" t="e">
        <f>IF('Crisis Indicator Data'!#REF!="No Data",1,IF(#REF!&lt;&gt;"",1,0))</f>
        <v>#REF!</v>
      </c>
      <c r="AG29" s="205" t="e">
        <f>IF('Crisis Indicator Data'!#REF!="No Data",1,IF(#REF!&lt;&gt;"",1,0))</f>
        <v>#REF!</v>
      </c>
      <c r="AH29" s="205" t="e">
        <f>IF('Crisis Indicator Data'!#REF!="No Data",1,IF(#REF!&lt;&gt;"",1,0))</f>
        <v>#REF!</v>
      </c>
      <c r="AI29" s="205" t="e">
        <f>IF('Crisis Indicator Data'!#REF!="No Data",1,IF(#REF!&lt;&gt;"",1,0))</f>
        <v>#REF!</v>
      </c>
      <c r="AJ29" s="205" t="e">
        <f>IF('Crisis Indicator Data'!#REF!="No Data",1,IF(#REF!&lt;&gt;"",1,0))</f>
        <v>#REF!</v>
      </c>
      <c r="AK29" s="205" t="e">
        <f>IF('Crisis Indicator Data'!#REF!="No Data",1,IF(#REF!&lt;&gt;"",1,0))</f>
        <v>#REF!</v>
      </c>
      <c r="AL29" s="205" t="e">
        <f>IF('Crisis Indicator Data'!#REF!="No Data",1,IF(#REF!&lt;&gt;"",1,0))</f>
        <v>#REF!</v>
      </c>
      <c r="AM29" s="205" t="e">
        <f>IF('Crisis Indicator Data'!#REF!="No Data",1,IF(#REF!&lt;&gt;"",1,0))</f>
        <v>#REF!</v>
      </c>
      <c r="AN29" s="205" t="e">
        <f>IF('Crisis Indicator Data'!#REF!="No Data",1,IF(#REF!&lt;&gt;"",1,0))</f>
        <v>#REF!</v>
      </c>
      <c r="AO29" s="205" t="e">
        <f>IF('Crisis Indicator Data'!#REF!="No Data",1,IF(#REF!&lt;&gt;"",1,0))</f>
        <v>#REF!</v>
      </c>
      <c r="AP29" s="205" t="e">
        <f>IF('Crisis Indicator Data'!#REF!="No Data",1,IF(#REF!&lt;&gt;"",1,0))</f>
        <v>#REF!</v>
      </c>
      <c r="AQ29" s="205" t="e">
        <f>IF('Crisis Indicator Data'!#REF!="No Data",1,IF(#REF!&lt;&gt;"",1,0))</f>
        <v>#REF!</v>
      </c>
      <c r="AR29" s="205" t="e">
        <f>IF('Crisis Indicator Data'!#REF!="No Data",1,IF(#REF!&lt;&gt;"",1,0))</f>
        <v>#REF!</v>
      </c>
      <c r="AS29" s="205" t="e">
        <f>IF('Crisis Indicator Data'!#REF!="No Data",1,IF(#REF!&lt;&gt;"",1,0))</f>
        <v>#REF!</v>
      </c>
      <c r="AT29" s="205" t="e">
        <f>IF('Crisis Indicator Data'!#REF!="No Data",1,IF(#REF!&lt;&gt;"",1,0))</f>
        <v>#REF!</v>
      </c>
      <c r="AU29" s="205" t="e">
        <f>IF('Crisis Indicator Data'!#REF!="No Data",1,IF(#REF!&lt;&gt;"",1,0))</f>
        <v>#REF!</v>
      </c>
      <c r="AV29" s="205" t="e">
        <f>IF('Crisis Indicator Data'!#REF!="No Data",1,IF(#REF!&lt;&gt;"",1,0))</f>
        <v>#REF!</v>
      </c>
      <c r="AW29" s="205" t="e">
        <f>IF('Crisis Indicator Data'!#REF!="No Data",1,IF(#REF!&lt;&gt;"",1,0))</f>
        <v>#REF!</v>
      </c>
      <c r="AX29" s="205" t="e">
        <f>IF('Crisis Indicator Data'!#REF!="No Data",1,IF(#REF!&lt;&gt;"",1,0))</f>
        <v>#REF!</v>
      </c>
      <c r="AY29" s="205" t="e">
        <f>IF('Crisis Indicator Data'!#REF!="No Data",1,IF(#REF!&lt;&gt;"",1,0))</f>
        <v>#REF!</v>
      </c>
      <c r="AZ29" s="205" t="e">
        <f>IF('Crisis Indicator Data'!#REF!="No Data",1,IF(#REF!&lt;&gt;"",1,0))</f>
        <v>#REF!</v>
      </c>
      <c r="BA29" t="e">
        <f t="shared" si="0"/>
        <v>#REF!</v>
      </c>
      <c r="BB29" s="22" t="e">
        <f t="shared" si="1"/>
        <v>#REF!</v>
      </c>
    </row>
    <row r="30" spans="1:54" x14ac:dyDescent="0.25">
      <c r="A30" t="s">
        <v>7092</v>
      </c>
      <c r="B30" s="205" t="e">
        <f>IF('Crisis Indicator Data'!#REF!="No Data",1,IF(#REF!&lt;&gt;"",1,0))</f>
        <v>#REF!</v>
      </c>
      <c r="C30" s="205" t="e">
        <f>IF('Crisis Indicator Data'!#REF!="No Data",1,IF(#REF!&lt;&gt;"",1,0))</f>
        <v>#REF!</v>
      </c>
      <c r="D30" s="205" t="e">
        <f>IF('Crisis Indicator Data'!#REF!="No Data",1,IF(#REF!&lt;&gt;"",1,0))</f>
        <v>#REF!</v>
      </c>
      <c r="E30" s="205" t="e">
        <f>IF('Crisis Indicator Data'!#REF!="No Data",1,IF(#REF!&lt;&gt;"",1,0))</f>
        <v>#REF!</v>
      </c>
      <c r="F30" s="205" t="e">
        <f>IF('Crisis Indicator Data'!#REF!="No Data",1,IF(#REF!&lt;&gt;"",1,0))</f>
        <v>#REF!</v>
      </c>
      <c r="G30" s="205" t="e">
        <f>IF('Crisis Indicator Data'!#REF!="No Data",1,IF(#REF!&lt;&gt;"",1,0))</f>
        <v>#REF!</v>
      </c>
      <c r="H30" s="205" t="e">
        <f>IF('Crisis Indicator Data'!#REF!="No Data",1,IF(#REF!&lt;&gt;"",1,0))</f>
        <v>#REF!</v>
      </c>
      <c r="I30" s="205" t="e">
        <f>IF('Crisis Indicator Data'!#REF!="No Data",1,IF(#REF!&lt;&gt;"",1,0))</f>
        <v>#REF!</v>
      </c>
      <c r="J30" s="205" t="e">
        <f>IF('Crisis Indicator Data'!#REF!="No Data",1,IF(#REF!&lt;&gt;"",1,0))</f>
        <v>#REF!</v>
      </c>
      <c r="K30" s="205" t="e">
        <f>IF('Crisis Indicator Data'!#REF!="No Data",1,IF(#REF!&lt;&gt;"",1,0))</f>
        <v>#REF!</v>
      </c>
      <c r="L30" s="205" t="e">
        <f>IF('Crisis Indicator Data'!#REF!="No Data",1,IF(#REF!&lt;&gt;"",1,0))</f>
        <v>#REF!</v>
      </c>
      <c r="M30" s="205" t="e">
        <f>IF('Crisis Indicator Data'!#REF!="No Data",1,IF(#REF!&lt;&gt;"",1,0))</f>
        <v>#REF!</v>
      </c>
      <c r="N30" s="205" t="e">
        <f>IF('Crisis Indicator Data'!#REF!="No Data",1,IF(#REF!&lt;&gt;"",1,0))</f>
        <v>#REF!</v>
      </c>
      <c r="O30" s="205" t="e">
        <f>IF('Crisis Indicator Data'!#REF!="No Data",1,IF(#REF!&lt;&gt;"",1,0))</f>
        <v>#REF!</v>
      </c>
      <c r="P30" s="205" t="e">
        <f>IF('Crisis Indicator Data'!#REF!="No Data",1,IF(#REF!&lt;&gt;"",1,0))</f>
        <v>#REF!</v>
      </c>
      <c r="Q30" s="205" t="e">
        <f>IF('Crisis Indicator Data'!#REF!="No Data",1,IF(#REF!&lt;&gt;"",1,0))</f>
        <v>#REF!</v>
      </c>
      <c r="R30" s="205" t="e">
        <f>IF('Crisis Indicator Data'!#REF!="No Data",1,IF(#REF!&lt;&gt;"",1,0))</f>
        <v>#REF!</v>
      </c>
      <c r="S30" s="205" t="e">
        <f>IF('Crisis Indicator Data'!#REF!="No Data",1,IF(#REF!&lt;&gt;"",1,0))</f>
        <v>#REF!</v>
      </c>
      <c r="T30" s="205" t="e">
        <f>IF('Crisis Indicator Data'!#REF!="No Data",1,IF(#REF!&lt;&gt;"",1,0))</f>
        <v>#REF!</v>
      </c>
      <c r="U30" s="205" t="e">
        <f>IF('Crisis Indicator Data'!#REF!="No Data",1,IF(#REF!&lt;&gt;"",1,0))</f>
        <v>#REF!</v>
      </c>
      <c r="V30" s="205" t="e">
        <f>IF('Crisis Indicator Data'!#REF!="No Data",1,IF(#REF!&lt;&gt;"",1,0))</f>
        <v>#REF!</v>
      </c>
      <c r="W30" s="205" t="e">
        <f>IF('Crisis Indicator Data'!#REF!="No Data",1,IF(#REF!&lt;&gt;"",1,0))</f>
        <v>#REF!</v>
      </c>
      <c r="X30" s="205" t="e">
        <f>IF('Crisis Indicator Data'!#REF!="No Data",1,IF(#REF!&lt;&gt;"",1,0))</f>
        <v>#REF!</v>
      </c>
      <c r="Y30" s="205" t="e">
        <f>IF('Crisis Indicator Data'!#REF!="No Data",1,IF(#REF!&lt;&gt;"",1,0))</f>
        <v>#REF!</v>
      </c>
      <c r="Z30" s="205" t="e">
        <f>IF('Crisis Indicator Data'!#REF!="No Data",1,IF(#REF!&lt;&gt;"",1,0))</f>
        <v>#REF!</v>
      </c>
      <c r="AA30" s="205" t="e">
        <f>IF('Crisis Indicator Data'!#REF!="No Data",1,IF(#REF!&lt;&gt;"",1,0))</f>
        <v>#REF!</v>
      </c>
      <c r="AB30" s="205" t="e">
        <f>IF('Crisis Indicator Data'!#REF!="No Data",1,IF(#REF!&lt;&gt;"",1,0))</f>
        <v>#REF!</v>
      </c>
      <c r="AC30" s="205" t="e">
        <f>IF('Crisis Indicator Data'!#REF!="No Data",1,IF(#REF!&lt;&gt;"",1,0))</f>
        <v>#REF!</v>
      </c>
      <c r="AD30" s="205" t="e">
        <f>IF('Crisis Indicator Data'!#REF!="No Data",1,IF(#REF!&lt;&gt;"",1,0))</f>
        <v>#REF!</v>
      </c>
      <c r="AE30" s="205" t="e">
        <f>IF('Crisis Indicator Data'!#REF!="No Data",1,IF(#REF!&lt;&gt;"",1,0))</f>
        <v>#REF!</v>
      </c>
      <c r="AF30" s="205" t="e">
        <f>IF('Crisis Indicator Data'!#REF!="No Data",1,IF(#REF!&lt;&gt;"",1,0))</f>
        <v>#REF!</v>
      </c>
      <c r="AG30" s="205" t="e">
        <f>IF('Crisis Indicator Data'!#REF!="No Data",1,IF(#REF!&lt;&gt;"",1,0))</f>
        <v>#REF!</v>
      </c>
      <c r="AH30" s="205" t="e">
        <f>IF('Crisis Indicator Data'!#REF!="No Data",1,IF(#REF!&lt;&gt;"",1,0))</f>
        <v>#REF!</v>
      </c>
      <c r="AI30" s="205" t="e">
        <f>IF('Crisis Indicator Data'!#REF!="No Data",1,IF(#REF!&lt;&gt;"",1,0))</f>
        <v>#REF!</v>
      </c>
      <c r="AJ30" s="205" t="e">
        <f>IF('Crisis Indicator Data'!#REF!="No Data",1,IF(#REF!&lt;&gt;"",1,0))</f>
        <v>#REF!</v>
      </c>
      <c r="AK30" s="205" t="e">
        <f>IF('Crisis Indicator Data'!#REF!="No Data",1,IF(#REF!&lt;&gt;"",1,0))</f>
        <v>#REF!</v>
      </c>
      <c r="AL30" s="205" t="e">
        <f>IF('Crisis Indicator Data'!#REF!="No Data",1,IF(#REF!&lt;&gt;"",1,0))</f>
        <v>#REF!</v>
      </c>
      <c r="AM30" s="205" t="e">
        <f>IF('Crisis Indicator Data'!#REF!="No Data",1,IF(#REF!&lt;&gt;"",1,0))</f>
        <v>#REF!</v>
      </c>
      <c r="AN30" s="205" t="e">
        <f>IF('Crisis Indicator Data'!#REF!="No Data",1,IF(#REF!&lt;&gt;"",1,0))</f>
        <v>#REF!</v>
      </c>
      <c r="AO30" s="205" t="e">
        <f>IF('Crisis Indicator Data'!#REF!="No Data",1,IF(#REF!&lt;&gt;"",1,0))</f>
        <v>#REF!</v>
      </c>
      <c r="AP30" s="205" t="e">
        <f>IF('Crisis Indicator Data'!#REF!="No Data",1,IF(#REF!&lt;&gt;"",1,0))</f>
        <v>#REF!</v>
      </c>
      <c r="AQ30" s="205" t="e">
        <f>IF('Crisis Indicator Data'!#REF!="No Data",1,IF(#REF!&lt;&gt;"",1,0))</f>
        <v>#REF!</v>
      </c>
      <c r="AR30" s="205" t="e">
        <f>IF('Crisis Indicator Data'!#REF!="No Data",1,IF(#REF!&lt;&gt;"",1,0))</f>
        <v>#REF!</v>
      </c>
      <c r="AS30" s="205" t="e">
        <f>IF('Crisis Indicator Data'!#REF!="No Data",1,IF(#REF!&lt;&gt;"",1,0))</f>
        <v>#REF!</v>
      </c>
      <c r="AT30" s="205" t="e">
        <f>IF('Crisis Indicator Data'!#REF!="No Data",1,IF(#REF!&lt;&gt;"",1,0))</f>
        <v>#REF!</v>
      </c>
      <c r="AU30" s="205" t="e">
        <f>IF('Crisis Indicator Data'!#REF!="No Data",1,IF(#REF!&lt;&gt;"",1,0))</f>
        <v>#REF!</v>
      </c>
      <c r="AV30" s="205" t="e">
        <f>IF('Crisis Indicator Data'!#REF!="No Data",1,IF(#REF!&lt;&gt;"",1,0))</f>
        <v>#REF!</v>
      </c>
      <c r="AW30" s="205" t="e">
        <f>IF('Crisis Indicator Data'!#REF!="No Data",1,IF(#REF!&lt;&gt;"",1,0))</f>
        <v>#REF!</v>
      </c>
      <c r="AX30" s="205" t="e">
        <f>IF('Crisis Indicator Data'!#REF!="No Data",1,IF(#REF!&lt;&gt;"",1,0))</f>
        <v>#REF!</v>
      </c>
      <c r="AY30" s="205" t="e">
        <f>IF('Crisis Indicator Data'!#REF!="No Data",1,IF(#REF!&lt;&gt;"",1,0))</f>
        <v>#REF!</v>
      </c>
      <c r="AZ30" s="205" t="e">
        <f>IF('Crisis Indicator Data'!#REF!="No Data",1,IF(#REF!&lt;&gt;"",1,0))</f>
        <v>#REF!</v>
      </c>
      <c r="BA30" t="e">
        <f t="shared" si="0"/>
        <v>#REF!</v>
      </c>
      <c r="BB30" s="22" t="e">
        <f t="shared" si="1"/>
        <v>#REF!</v>
      </c>
    </row>
    <row r="31" spans="1:54" x14ac:dyDescent="0.25">
      <c r="A31" t="s">
        <v>7002</v>
      </c>
      <c r="B31" s="205" t="e">
        <f>IF('Crisis Indicator Data'!#REF!="No Data",1,IF(#REF!&lt;&gt;"",1,0))</f>
        <v>#REF!</v>
      </c>
      <c r="C31" s="205" t="e">
        <f>IF('Crisis Indicator Data'!#REF!="No Data",1,IF(#REF!&lt;&gt;"",1,0))</f>
        <v>#REF!</v>
      </c>
      <c r="D31" s="205" t="e">
        <f>IF('Crisis Indicator Data'!#REF!="No Data",1,IF(#REF!&lt;&gt;"",1,0))</f>
        <v>#REF!</v>
      </c>
      <c r="E31" s="205" t="e">
        <f>IF('Crisis Indicator Data'!#REF!="No Data",1,IF(#REF!&lt;&gt;"",1,0))</f>
        <v>#REF!</v>
      </c>
      <c r="F31" s="205" t="e">
        <f>IF('Crisis Indicator Data'!#REF!="No Data",1,IF(#REF!&lt;&gt;"",1,0))</f>
        <v>#REF!</v>
      </c>
      <c r="G31" s="205" t="e">
        <f>IF('Crisis Indicator Data'!#REF!="No Data",1,IF(#REF!&lt;&gt;"",1,0))</f>
        <v>#REF!</v>
      </c>
      <c r="H31" s="205" t="e">
        <f>IF('Crisis Indicator Data'!#REF!="No Data",1,IF(#REF!&lt;&gt;"",1,0))</f>
        <v>#REF!</v>
      </c>
      <c r="I31" s="205" t="e">
        <f>IF('Crisis Indicator Data'!#REF!="No Data",1,IF(#REF!&lt;&gt;"",1,0))</f>
        <v>#REF!</v>
      </c>
      <c r="J31" s="205" t="e">
        <f>IF('Crisis Indicator Data'!#REF!="No Data",1,IF(#REF!&lt;&gt;"",1,0))</f>
        <v>#REF!</v>
      </c>
      <c r="K31" s="205" t="e">
        <f>IF('Crisis Indicator Data'!#REF!="No Data",1,IF(#REF!&lt;&gt;"",1,0))</f>
        <v>#REF!</v>
      </c>
      <c r="L31" s="205" t="e">
        <f>IF('Crisis Indicator Data'!#REF!="No Data",1,IF(#REF!&lt;&gt;"",1,0))</f>
        <v>#REF!</v>
      </c>
      <c r="M31" s="205" t="e">
        <f>IF('Crisis Indicator Data'!#REF!="No Data",1,IF(#REF!&lt;&gt;"",1,0))</f>
        <v>#REF!</v>
      </c>
      <c r="N31" s="205" t="e">
        <f>IF('Crisis Indicator Data'!#REF!="No Data",1,IF(#REF!&lt;&gt;"",1,0))</f>
        <v>#REF!</v>
      </c>
      <c r="O31" s="205" t="e">
        <f>IF('Crisis Indicator Data'!#REF!="No Data",1,IF(#REF!&lt;&gt;"",1,0))</f>
        <v>#REF!</v>
      </c>
      <c r="P31" s="205" t="e">
        <f>IF('Crisis Indicator Data'!#REF!="No Data",1,IF(#REF!&lt;&gt;"",1,0))</f>
        <v>#REF!</v>
      </c>
      <c r="Q31" s="205" t="e">
        <f>IF('Crisis Indicator Data'!#REF!="No Data",1,IF(#REF!&lt;&gt;"",1,0))</f>
        <v>#REF!</v>
      </c>
      <c r="R31" s="205" t="e">
        <f>IF('Crisis Indicator Data'!#REF!="No Data",1,IF(#REF!&lt;&gt;"",1,0))</f>
        <v>#REF!</v>
      </c>
      <c r="S31" s="205" t="e">
        <f>IF('Crisis Indicator Data'!#REF!="No Data",1,IF(#REF!&lt;&gt;"",1,0))</f>
        <v>#REF!</v>
      </c>
      <c r="T31" s="205" t="e">
        <f>IF('Crisis Indicator Data'!#REF!="No Data",1,IF(#REF!&lt;&gt;"",1,0))</f>
        <v>#REF!</v>
      </c>
      <c r="U31" s="205" t="e">
        <f>IF('Crisis Indicator Data'!#REF!="No Data",1,IF(#REF!&lt;&gt;"",1,0))</f>
        <v>#REF!</v>
      </c>
      <c r="V31" s="205" t="e">
        <f>IF('Crisis Indicator Data'!#REF!="No Data",1,IF(#REF!&lt;&gt;"",1,0))</f>
        <v>#REF!</v>
      </c>
      <c r="W31" s="205" t="e">
        <f>IF('Crisis Indicator Data'!#REF!="No Data",1,IF(#REF!&lt;&gt;"",1,0))</f>
        <v>#REF!</v>
      </c>
      <c r="X31" s="205" t="e">
        <f>IF('Crisis Indicator Data'!#REF!="No Data",1,IF(#REF!&lt;&gt;"",1,0))</f>
        <v>#REF!</v>
      </c>
      <c r="Y31" s="205" t="e">
        <f>IF('Crisis Indicator Data'!#REF!="No Data",1,IF(#REF!&lt;&gt;"",1,0))</f>
        <v>#REF!</v>
      </c>
      <c r="Z31" s="205" t="e">
        <f>IF('Crisis Indicator Data'!#REF!="No Data",1,IF(#REF!&lt;&gt;"",1,0))</f>
        <v>#REF!</v>
      </c>
      <c r="AA31" s="205" t="e">
        <f>IF('Crisis Indicator Data'!#REF!="No Data",1,IF(#REF!&lt;&gt;"",1,0))</f>
        <v>#REF!</v>
      </c>
      <c r="AB31" s="205" t="e">
        <f>IF('Crisis Indicator Data'!#REF!="No Data",1,IF(#REF!&lt;&gt;"",1,0))</f>
        <v>#REF!</v>
      </c>
      <c r="AC31" s="205" t="e">
        <f>IF('Crisis Indicator Data'!#REF!="No Data",1,IF(#REF!&lt;&gt;"",1,0))</f>
        <v>#REF!</v>
      </c>
      <c r="AD31" s="205" t="e">
        <f>IF('Crisis Indicator Data'!#REF!="No Data",1,IF(#REF!&lt;&gt;"",1,0))</f>
        <v>#REF!</v>
      </c>
      <c r="AE31" s="205" t="e">
        <f>IF('Crisis Indicator Data'!#REF!="No Data",1,IF(#REF!&lt;&gt;"",1,0))</f>
        <v>#REF!</v>
      </c>
      <c r="AF31" s="205" t="e">
        <f>IF('Crisis Indicator Data'!#REF!="No Data",1,IF(#REF!&lt;&gt;"",1,0))</f>
        <v>#REF!</v>
      </c>
      <c r="AG31" s="205" t="e">
        <f>IF('Crisis Indicator Data'!#REF!="No Data",1,IF(#REF!&lt;&gt;"",1,0))</f>
        <v>#REF!</v>
      </c>
      <c r="AH31" s="205" t="e">
        <f>IF('Crisis Indicator Data'!#REF!="No Data",1,IF(#REF!&lt;&gt;"",1,0))</f>
        <v>#REF!</v>
      </c>
      <c r="AI31" s="205" t="e">
        <f>IF('Crisis Indicator Data'!#REF!="No Data",1,IF(#REF!&lt;&gt;"",1,0))</f>
        <v>#REF!</v>
      </c>
      <c r="AJ31" s="205" t="e">
        <f>IF('Crisis Indicator Data'!#REF!="No Data",1,IF(#REF!&lt;&gt;"",1,0))</f>
        <v>#REF!</v>
      </c>
      <c r="AK31" s="205" t="e">
        <f>IF('Crisis Indicator Data'!#REF!="No Data",1,IF(#REF!&lt;&gt;"",1,0))</f>
        <v>#REF!</v>
      </c>
      <c r="AL31" s="205" t="e">
        <f>IF('Crisis Indicator Data'!#REF!="No Data",1,IF(#REF!&lt;&gt;"",1,0))</f>
        <v>#REF!</v>
      </c>
      <c r="AM31" s="205" t="e">
        <f>IF('Crisis Indicator Data'!#REF!="No Data",1,IF(#REF!&lt;&gt;"",1,0))</f>
        <v>#REF!</v>
      </c>
      <c r="AN31" s="205" t="e">
        <f>IF('Crisis Indicator Data'!#REF!="No Data",1,IF(#REF!&lt;&gt;"",1,0))</f>
        <v>#REF!</v>
      </c>
      <c r="AO31" s="205" t="e">
        <f>IF('Crisis Indicator Data'!#REF!="No Data",1,IF(#REF!&lt;&gt;"",1,0))</f>
        <v>#REF!</v>
      </c>
      <c r="AP31" s="205" t="e">
        <f>IF('Crisis Indicator Data'!#REF!="No Data",1,IF(#REF!&lt;&gt;"",1,0))</f>
        <v>#REF!</v>
      </c>
      <c r="AQ31" s="205" t="e">
        <f>IF('Crisis Indicator Data'!#REF!="No Data",1,IF(#REF!&lt;&gt;"",1,0))</f>
        <v>#REF!</v>
      </c>
      <c r="AR31" s="205" t="e">
        <f>IF('Crisis Indicator Data'!#REF!="No Data",1,IF(#REF!&lt;&gt;"",1,0))</f>
        <v>#REF!</v>
      </c>
      <c r="AS31" s="205" t="e">
        <f>IF('Crisis Indicator Data'!#REF!="No Data",1,IF(#REF!&lt;&gt;"",1,0))</f>
        <v>#REF!</v>
      </c>
      <c r="AT31" s="205" t="e">
        <f>IF('Crisis Indicator Data'!#REF!="No Data",1,IF(#REF!&lt;&gt;"",1,0))</f>
        <v>#REF!</v>
      </c>
      <c r="AU31" s="205" t="e">
        <f>IF('Crisis Indicator Data'!#REF!="No Data",1,IF(#REF!&lt;&gt;"",1,0))</f>
        <v>#REF!</v>
      </c>
      <c r="AV31" s="205" t="e">
        <f>IF('Crisis Indicator Data'!#REF!="No Data",1,IF(#REF!&lt;&gt;"",1,0))</f>
        <v>#REF!</v>
      </c>
      <c r="AW31" s="205" t="e">
        <f>IF('Crisis Indicator Data'!#REF!="No Data",1,IF(#REF!&lt;&gt;"",1,0))</f>
        <v>#REF!</v>
      </c>
      <c r="AX31" s="205" t="e">
        <f>IF('Crisis Indicator Data'!#REF!="No Data",1,IF(#REF!&lt;&gt;"",1,0))</f>
        <v>#REF!</v>
      </c>
      <c r="AY31" s="205" t="e">
        <f>IF('Crisis Indicator Data'!#REF!="No Data",1,IF(#REF!&lt;&gt;"",1,0))</f>
        <v>#REF!</v>
      </c>
      <c r="AZ31" s="205" t="e">
        <f>IF('Crisis Indicator Data'!#REF!="No Data",1,IF(#REF!&lt;&gt;"",1,0))</f>
        <v>#REF!</v>
      </c>
      <c r="BA31" t="e">
        <f t="shared" si="0"/>
        <v>#REF!</v>
      </c>
      <c r="BB31" s="22" t="e">
        <f t="shared" si="1"/>
        <v>#REF!</v>
      </c>
    </row>
    <row r="32" spans="1:54" x14ac:dyDescent="0.25">
      <c r="A32" t="s">
        <v>6993</v>
      </c>
      <c r="B32" s="205" t="e">
        <f>IF('Crisis Indicator Data'!#REF!="No Data",1,IF(#REF!&lt;&gt;"",1,0))</f>
        <v>#REF!</v>
      </c>
      <c r="C32" s="205" t="e">
        <f>IF('Crisis Indicator Data'!#REF!="No Data",1,IF(#REF!&lt;&gt;"",1,0))</f>
        <v>#REF!</v>
      </c>
      <c r="D32" s="205" t="e">
        <f>IF('Crisis Indicator Data'!#REF!="No Data",1,IF(#REF!&lt;&gt;"",1,0))</f>
        <v>#REF!</v>
      </c>
      <c r="E32" s="205" t="e">
        <f>IF('Crisis Indicator Data'!#REF!="No Data",1,IF(#REF!&lt;&gt;"",1,0))</f>
        <v>#REF!</v>
      </c>
      <c r="F32" s="205" t="e">
        <f>IF('Crisis Indicator Data'!#REF!="No Data",1,IF(#REF!&lt;&gt;"",1,0))</f>
        <v>#REF!</v>
      </c>
      <c r="G32" s="205" t="e">
        <f>IF('Crisis Indicator Data'!#REF!="No Data",1,IF(#REF!&lt;&gt;"",1,0))</f>
        <v>#REF!</v>
      </c>
      <c r="H32" s="205" t="e">
        <f>IF('Crisis Indicator Data'!#REF!="No Data",1,IF(#REF!&lt;&gt;"",1,0))</f>
        <v>#REF!</v>
      </c>
      <c r="I32" s="205" t="e">
        <f>IF('Crisis Indicator Data'!#REF!="No Data",1,IF(#REF!&lt;&gt;"",1,0))</f>
        <v>#REF!</v>
      </c>
      <c r="J32" s="205" t="e">
        <f>IF('Crisis Indicator Data'!#REF!="No Data",1,IF(#REF!&lt;&gt;"",1,0))</f>
        <v>#REF!</v>
      </c>
      <c r="K32" s="205" t="e">
        <f>IF('Crisis Indicator Data'!#REF!="No Data",1,IF(#REF!&lt;&gt;"",1,0))</f>
        <v>#REF!</v>
      </c>
      <c r="L32" s="205" t="e">
        <f>IF('Crisis Indicator Data'!#REF!="No Data",1,IF(#REF!&lt;&gt;"",1,0))</f>
        <v>#REF!</v>
      </c>
      <c r="M32" s="205" t="e">
        <f>IF('Crisis Indicator Data'!#REF!="No Data",1,IF(#REF!&lt;&gt;"",1,0))</f>
        <v>#REF!</v>
      </c>
      <c r="N32" s="205" t="e">
        <f>IF('Crisis Indicator Data'!#REF!="No Data",1,IF(#REF!&lt;&gt;"",1,0))</f>
        <v>#REF!</v>
      </c>
      <c r="O32" s="205" t="e">
        <f>IF('Crisis Indicator Data'!#REF!="No Data",1,IF(#REF!&lt;&gt;"",1,0))</f>
        <v>#REF!</v>
      </c>
      <c r="P32" s="205" t="e">
        <f>IF('Crisis Indicator Data'!#REF!="No Data",1,IF(#REF!&lt;&gt;"",1,0))</f>
        <v>#REF!</v>
      </c>
      <c r="Q32" s="205" t="e">
        <f>IF('Crisis Indicator Data'!#REF!="No Data",1,IF(#REF!&lt;&gt;"",1,0))</f>
        <v>#REF!</v>
      </c>
      <c r="R32" s="205" t="e">
        <f>IF('Crisis Indicator Data'!#REF!="No Data",1,IF(#REF!&lt;&gt;"",1,0))</f>
        <v>#REF!</v>
      </c>
      <c r="S32" s="205" t="e">
        <f>IF('Crisis Indicator Data'!#REF!="No Data",1,IF(#REF!&lt;&gt;"",1,0))</f>
        <v>#REF!</v>
      </c>
      <c r="T32" s="205" t="e">
        <f>IF('Crisis Indicator Data'!#REF!="No Data",1,IF(#REF!&lt;&gt;"",1,0))</f>
        <v>#REF!</v>
      </c>
      <c r="U32" s="205" t="e">
        <f>IF('Crisis Indicator Data'!#REF!="No Data",1,IF(#REF!&lt;&gt;"",1,0))</f>
        <v>#REF!</v>
      </c>
      <c r="V32" s="205" t="e">
        <f>IF('Crisis Indicator Data'!#REF!="No Data",1,IF(#REF!&lt;&gt;"",1,0))</f>
        <v>#REF!</v>
      </c>
      <c r="W32" s="205" t="e">
        <f>IF('Crisis Indicator Data'!#REF!="No Data",1,IF(#REF!&lt;&gt;"",1,0))</f>
        <v>#REF!</v>
      </c>
      <c r="X32" s="205" t="e">
        <f>IF('Crisis Indicator Data'!#REF!="No Data",1,IF(#REF!&lt;&gt;"",1,0))</f>
        <v>#REF!</v>
      </c>
      <c r="Y32" s="205" t="e">
        <f>IF('Crisis Indicator Data'!#REF!="No Data",1,IF(#REF!&lt;&gt;"",1,0))</f>
        <v>#REF!</v>
      </c>
      <c r="Z32" s="205" t="e">
        <f>IF('Crisis Indicator Data'!#REF!="No Data",1,IF(#REF!&lt;&gt;"",1,0))</f>
        <v>#REF!</v>
      </c>
      <c r="AA32" s="205" t="e">
        <f>IF('Crisis Indicator Data'!#REF!="No Data",1,IF(#REF!&lt;&gt;"",1,0))</f>
        <v>#REF!</v>
      </c>
      <c r="AB32" s="205" t="e">
        <f>IF('Crisis Indicator Data'!#REF!="No Data",1,IF(#REF!&lt;&gt;"",1,0))</f>
        <v>#REF!</v>
      </c>
      <c r="AC32" s="205" t="e">
        <f>IF('Crisis Indicator Data'!#REF!="No Data",1,IF(#REF!&lt;&gt;"",1,0))</f>
        <v>#REF!</v>
      </c>
      <c r="AD32" s="205" t="e">
        <f>IF('Crisis Indicator Data'!#REF!="No Data",1,IF(#REF!&lt;&gt;"",1,0))</f>
        <v>#REF!</v>
      </c>
      <c r="AE32" s="205" t="e">
        <f>IF('Crisis Indicator Data'!#REF!="No Data",1,IF(#REF!&lt;&gt;"",1,0))</f>
        <v>#REF!</v>
      </c>
      <c r="AF32" s="205" t="e">
        <f>IF('Crisis Indicator Data'!#REF!="No Data",1,IF(#REF!&lt;&gt;"",1,0))</f>
        <v>#REF!</v>
      </c>
      <c r="AG32" s="205" t="e">
        <f>IF('Crisis Indicator Data'!#REF!="No Data",1,IF(#REF!&lt;&gt;"",1,0))</f>
        <v>#REF!</v>
      </c>
      <c r="AH32" s="205" t="e">
        <f>IF('Crisis Indicator Data'!#REF!="No Data",1,IF(#REF!&lt;&gt;"",1,0))</f>
        <v>#REF!</v>
      </c>
      <c r="AI32" s="205" t="e">
        <f>IF('Crisis Indicator Data'!#REF!="No Data",1,IF(#REF!&lt;&gt;"",1,0))</f>
        <v>#REF!</v>
      </c>
      <c r="AJ32" s="205" t="e">
        <f>IF('Crisis Indicator Data'!#REF!="No Data",1,IF(#REF!&lt;&gt;"",1,0))</f>
        <v>#REF!</v>
      </c>
      <c r="AK32" s="205" t="e">
        <f>IF('Crisis Indicator Data'!#REF!="No Data",1,IF(#REF!&lt;&gt;"",1,0))</f>
        <v>#REF!</v>
      </c>
      <c r="AL32" s="205" t="e">
        <f>IF('Crisis Indicator Data'!#REF!="No Data",1,IF(#REF!&lt;&gt;"",1,0))</f>
        <v>#REF!</v>
      </c>
      <c r="AM32" s="205" t="e">
        <f>IF('Crisis Indicator Data'!#REF!="No Data",1,IF(#REF!&lt;&gt;"",1,0))</f>
        <v>#REF!</v>
      </c>
      <c r="AN32" s="205" t="e">
        <f>IF('Crisis Indicator Data'!#REF!="No Data",1,IF(#REF!&lt;&gt;"",1,0))</f>
        <v>#REF!</v>
      </c>
      <c r="AO32" s="205" t="e">
        <f>IF('Crisis Indicator Data'!#REF!="No Data",1,IF(#REF!&lt;&gt;"",1,0))</f>
        <v>#REF!</v>
      </c>
      <c r="AP32" s="205" t="e">
        <f>IF('Crisis Indicator Data'!#REF!="No Data",1,IF(#REF!&lt;&gt;"",1,0))</f>
        <v>#REF!</v>
      </c>
      <c r="AQ32" s="205" t="e">
        <f>IF('Crisis Indicator Data'!#REF!="No Data",1,IF(#REF!&lt;&gt;"",1,0))</f>
        <v>#REF!</v>
      </c>
      <c r="AR32" s="205" t="e">
        <f>IF('Crisis Indicator Data'!#REF!="No Data",1,IF(#REF!&lt;&gt;"",1,0))</f>
        <v>#REF!</v>
      </c>
      <c r="AS32" s="205" t="e">
        <f>IF('Crisis Indicator Data'!#REF!="No Data",1,IF(#REF!&lt;&gt;"",1,0))</f>
        <v>#REF!</v>
      </c>
      <c r="AT32" s="205" t="e">
        <f>IF('Crisis Indicator Data'!#REF!="No Data",1,IF(#REF!&lt;&gt;"",1,0))</f>
        <v>#REF!</v>
      </c>
      <c r="AU32" s="205" t="e">
        <f>IF('Crisis Indicator Data'!#REF!="No Data",1,IF(#REF!&lt;&gt;"",1,0))</f>
        <v>#REF!</v>
      </c>
      <c r="AV32" s="205" t="e">
        <f>IF('Crisis Indicator Data'!#REF!="No Data",1,IF(#REF!&lt;&gt;"",1,0))</f>
        <v>#REF!</v>
      </c>
      <c r="AW32" s="205" t="e">
        <f>IF('Crisis Indicator Data'!#REF!="No Data",1,IF(#REF!&lt;&gt;"",1,0))</f>
        <v>#REF!</v>
      </c>
      <c r="AX32" s="205" t="e">
        <f>IF('Crisis Indicator Data'!#REF!="No Data",1,IF(#REF!&lt;&gt;"",1,0))</f>
        <v>#REF!</v>
      </c>
      <c r="AY32" s="205" t="e">
        <f>IF('Crisis Indicator Data'!#REF!="No Data",1,IF(#REF!&lt;&gt;"",1,0))</f>
        <v>#REF!</v>
      </c>
      <c r="AZ32" s="205" t="e">
        <f>IF('Crisis Indicator Data'!#REF!="No Data",1,IF(#REF!&lt;&gt;"",1,0))</f>
        <v>#REF!</v>
      </c>
      <c r="BA32" t="e">
        <f t="shared" si="0"/>
        <v>#REF!</v>
      </c>
      <c r="BB32" s="22" t="e">
        <f t="shared" si="1"/>
        <v>#REF!</v>
      </c>
    </row>
    <row r="33" spans="1:54" x14ac:dyDescent="0.25">
      <c r="A33" t="s">
        <v>6991</v>
      </c>
      <c r="B33" s="205" t="e">
        <f>IF('Crisis Indicator Data'!#REF!="No Data",1,IF(#REF!&lt;&gt;"",1,0))</f>
        <v>#REF!</v>
      </c>
      <c r="C33" s="205" t="e">
        <f>IF('Crisis Indicator Data'!#REF!="No Data",1,IF(#REF!&lt;&gt;"",1,0))</f>
        <v>#REF!</v>
      </c>
      <c r="D33" s="205" t="e">
        <f>IF('Crisis Indicator Data'!#REF!="No Data",1,IF(#REF!&lt;&gt;"",1,0))</f>
        <v>#REF!</v>
      </c>
      <c r="E33" s="205" t="e">
        <f>IF('Crisis Indicator Data'!#REF!="No Data",1,IF(#REF!&lt;&gt;"",1,0))</f>
        <v>#REF!</v>
      </c>
      <c r="F33" s="205" t="e">
        <f>IF('Crisis Indicator Data'!#REF!="No Data",1,IF(#REF!&lt;&gt;"",1,0))</f>
        <v>#REF!</v>
      </c>
      <c r="G33" s="205" t="e">
        <f>IF('Crisis Indicator Data'!#REF!="No Data",1,IF(#REF!&lt;&gt;"",1,0))</f>
        <v>#REF!</v>
      </c>
      <c r="H33" s="205" t="e">
        <f>IF('Crisis Indicator Data'!#REF!="No Data",1,IF(#REF!&lt;&gt;"",1,0))</f>
        <v>#REF!</v>
      </c>
      <c r="I33" s="205" t="e">
        <f>IF('Crisis Indicator Data'!#REF!="No Data",1,IF(#REF!&lt;&gt;"",1,0))</f>
        <v>#REF!</v>
      </c>
      <c r="J33" s="205" t="e">
        <f>IF('Crisis Indicator Data'!#REF!="No Data",1,IF(#REF!&lt;&gt;"",1,0))</f>
        <v>#REF!</v>
      </c>
      <c r="K33" s="205" t="e">
        <f>IF('Crisis Indicator Data'!#REF!="No Data",1,IF(#REF!&lt;&gt;"",1,0))</f>
        <v>#REF!</v>
      </c>
      <c r="L33" s="205" t="e">
        <f>IF('Crisis Indicator Data'!#REF!="No Data",1,IF(#REF!&lt;&gt;"",1,0))</f>
        <v>#REF!</v>
      </c>
      <c r="M33" s="205" t="e">
        <f>IF('Crisis Indicator Data'!#REF!="No Data",1,IF(#REF!&lt;&gt;"",1,0))</f>
        <v>#REF!</v>
      </c>
      <c r="N33" s="205" t="e">
        <f>IF('Crisis Indicator Data'!#REF!="No Data",1,IF(#REF!&lt;&gt;"",1,0))</f>
        <v>#REF!</v>
      </c>
      <c r="O33" s="205" t="e">
        <f>IF('Crisis Indicator Data'!#REF!="No Data",1,IF(#REF!&lt;&gt;"",1,0))</f>
        <v>#REF!</v>
      </c>
      <c r="P33" s="205" t="e">
        <f>IF('Crisis Indicator Data'!#REF!="No Data",1,IF(#REF!&lt;&gt;"",1,0))</f>
        <v>#REF!</v>
      </c>
      <c r="Q33" s="205" t="e">
        <f>IF('Crisis Indicator Data'!#REF!="No Data",1,IF(#REF!&lt;&gt;"",1,0))</f>
        <v>#REF!</v>
      </c>
      <c r="R33" s="205" t="e">
        <f>IF('Crisis Indicator Data'!#REF!="No Data",1,IF(#REF!&lt;&gt;"",1,0))</f>
        <v>#REF!</v>
      </c>
      <c r="S33" s="205" t="e">
        <f>IF('Crisis Indicator Data'!#REF!="No Data",1,IF(#REF!&lt;&gt;"",1,0))</f>
        <v>#REF!</v>
      </c>
      <c r="T33" s="205" t="e">
        <f>IF('Crisis Indicator Data'!#REF!="No Data",1,IF(#REF!&lt;&gt;"",1,0))</f>
        <v>#REF!</v>
      </c>
      <c r="U33" s="205" t="e">
        <f>IF('Crisis Indicator Data'!#REF!="No Data",1,IF(#REF!&lt;&gt;"",1,0))</f>
        <v>#REF!</v>
      </c>
      <c r="V33" s="205" t="e">
        <f>IF('Crisis Indicator Data'!#REF!="No Data",1,IF(#REF!&lt;&gt;"",1,0))</f>
        <v>#REF!</v>
      </c>
      <c r="W33" s="205" t="e">
        <f>IF('Crisis Indicator Data'!#REF!="No Data",1,IF(#REF!&lt;&gt;"",1,0))</f>
        <v>#REF!</v>
      </c>
      <c r="X33" s="205" t="e">
        <f>IF('Crisis Indicator Data'!#REF!="No Data",1,IF(#REF!&lt;&gt;"",1,0))</f>
        <v>#REF!</v>
      </c>
      <c r="Y33" s="205" t="e">
        <f>IF('Crisis Indicator Data'!#REF!="No Data",1,IF(#REF!&lt;&gt;"",1,0))</f>
        <v>#REF!</v>
      </c>
      <c r="Z33" s="205" t="e">
        <f>IF('Crisis Indicator Data'!#REF!="No Data",1,IF(#REF!&lt;&gt;"",1,0))</f>
        <v>#REF!</v>
      </c>
      <c r="AA33" s="205" t="e">
        <f>IF('Crisis Indicator Data'!#REF!="No Data",1,IF(#REF!&lt;&gt;"",1,0))</f>
        <v>#REF!</v>
      </c>
      <c r="AB33" s="205" t="e">
        <f>IF('Crisis Indicator Data'!#REF!="No Data",1,IF(#REF!&lt;&gt;"",1,0))</f>
        <v>#REF!</v>
      </c>
      <c r="AC33" s="205" t="e">
        <f>IF('Crisis Indicator Data'!#REF!="No Data",1,IF(#REF!&lt;&gt;"",1,0))</f>
        <v>#REF!</v>
      </c>
      <c r="AD33" s="205" t="e">
        <f>IF('Crisis Indicator Data'!#REF!="No Data",1,IF(#REF!&lt;&gt;"",1,0))</f>
        <v>#REF!</v>
      </c>
      <c r="AE33" s="205" t="e">
        <f>IF('Crisis Indicator Data'!#REF!="No Data",1,IF(#REF!&lt;&gt;"",1,0))</f>
        <v>#REF!</v>
      </c>
      <c r="AF33" s="205" t="e">
        <f>IF('Crisis Indicator Data'!#REF!="No Data",1,IF(#REF!&lt;&gt;"",1,0))</f>
        <v>#REF!</v>
      </c>
      <c r="AG33" s="205" t="e">
        <f>IF('Crisis Indicator Data'!#REF!="No Data",1,IF(#REF!&lt;&gt;"",1,0))</f>
        <v>#REF!</v>
      </c>
      <c r="AH33" s="205" t="e">
        <f>IF('Crisis Indicator Data'!#REF!="No Data",1,IF(#REF!&lt;&gt;"",1,0))</f>
        <v>#REF!</v>
      </c>
      <c r="AI33" s="205" t="e">
        <f>IF('Crisis Indicator Data'!#REF!="No Data",1,IF(#REF!&lt;&gt;"",1,0))</f>
        <v>#REF!</v>
      </c>
      <c r="AJ33" s="205" t="e">
        <f>IF('Crisis Indicator Data'!#REF!="No Data",1,IF(#REF!&lt;&gt;"",1,0))</f>
        <v>#REF!</v>
      </c>
      <c r="AK33" s="205" t="e">
        <f>IF('Crisis Indicator Data'!#REF!="No Data",1,IF(#REF!&lt;&gt;"",1,0))</f>
        <v>#REF!</v>
      </c>
      <c r="AL33" s="205" t="e">
        <f>IF('Crisis Indicator Data'!#REF!="No Data",1,IF(#REF!&lt;&gt;"",1,0))</f>
        <v>#REF!</v>
      </c>
      <c r="AM33" s="205" t="e">
        <f>IF('Crisis Indicator Data'!#REF!="No Data",1,IF(#REF!&lt;&gt;"",1,0))</f>
        <v>#REF!</v>
      </c>
      <c r="AN33" s="205" t="e">
        <f>IF('Crisis Indicator Data'!#REF!="No Data",1,IF(#REF!&lt;&gt;"",1,0))</f>
        <v>#REF!</v>
      </c>
      <c r="AO33" s="205" t="e">
        <f>IF('Crisis Indicator Data'!#REF!="No Data",1,IF(#REF!&lt;&gt;"",1,0))</f>
        <v>#REF!</v>
      </c>
      <c r="AP33" s="205" t="e">
        <f>IF('Crisis Indicator Data'!#REF!="No Data",1,IF(#REF!&lt;&gt;"",1,0))</f>
        <v>#REF!</v>
      </c>
      <c r="AQ33" s="205" t="e">
        <f>IF('Crisis Indicator Data'!#REF!="No Data",1,IF(#REF!&lt;&gt;"",1,0))</f>
        <v>#REF!</v>
      </c>
      <c r="AR33" s="205" t="e">
        <f>IF('Crisis Indicator Data'!#REF!="No Data",1,IF(#REF!&lt;&gt;"",1,0))</f>
        <v>#REF!</v>
      </c>
      <c r="AS33" s="205" t="e">
        <f>IF('Crisis Indicator Data'!#REF!="No Data",1,IF(#REF!&lt;&gt;"",1,0))</f>
        <v>#REF!</v>
      </c>
      <c r="AT33" s="205" t="e">
        <f>IF('Crisis Indicator Data'!#REF!="No Data",1,IF(#REF!&lt;&gt;"",1,0))</f>
        <v>#REF!</v>
      </c>
      <c r="AU33" s="205" t="e">
        <f>IF('Crisis Indicator Data'!#REF!="No Data",1,IF(#REF!&lt;&gt;"",1,0))</f>
        <v>#REF!</v>
      </c>
      <c r="AV33" s="205" t="e">
        <f>IF('Crisis Indicator Data'!#REF!="No Data",1,IF(#REF!&lt;&gt;"",1,0))</f>
        <v>#REF!</v>
      </c>
      <c r="AW33" s="205" t="e">
        <f>IF('Crisis Indicator Data'!#REF!="No Data",1,IF(#REF!&lt;&gt;"",1,0))</f>
        <v>#REF!</v>
      </c>
      <c r="AX33" s="205" t="e">
        <f>IF('Crisis Indicator Data'!#REF!="No Data",1,IF(#REF!&lt;&gt;"",1,0))</f>
        <v>#REF!</v>
      </c>
      <c r="AY33" s="205" t="e">
        <f>IF('Crisis Indicator Data'!#REF!="No Data",1,IF(#REF!&lt;&gt;"",1,0))</f>
        <v>#REF!</v>
      </c>
      <c r="AZ33" s="205" t="e">
        <f>IF('Crisis Indicator Data'!#REF!="No Data",1,IF(#REF!&lt;&gt;"",1,0))</f>
        <v>#REF!</v>
      </c>
      <c r="BA33" t="e">
        <f t="shared" si="0"/>
        <v>#REF!</v>
      </c>
      <c r="BB33" s="22" t="e">
        <f t="shared" si="1"/>
        <v>#REF!</v>
      </c>
    </row>
    <row r="34" spans="1:54" x14ac:dyDescent="0.25">
      <c r="A34" t="s">
        <v>7216</v>
      </c>
      <c r="B34" s="205" t="e">
        <f>IF('Crisis Indicator Data'!#REF!="No Data",1,IF(#REF!&lt;&gt;"",1,0))</f>
        <v>#REF!</v>
      </c>
      <c r="C34" s="205" t="e">
        <f>IF('Crisis Indicator Data'!#REF!="No Data",1,IF(#REF!&lt;&gt;"",1,0))</f>
        <v>#REF!</v>
      </c>
      <c r="D34" s="205" t="e">
        <f>IF('Crisis Indicator Data'!#REF!="No Data",1,IF(#REF!&lt;&gt;"",1,0))</f>
        <v>#REF!</v>
      </c>
      <c r="E34" s="205" t="e">
        <f>IF('Crisis Indicator Data'!#REF!="No Data",1,IF(#REF!&lt;&gt;"",1,0))</f>
        <v>#REF!</v>
      </c>
      <c r="F34" s="205" t="e">
        <f>IF('Crisis Indicator Data'!#REF!="No Data",1,IF(#REF!&lt;&gt;"",1,0))</f>
        <v>#REF!</v>
      </c>
      <c r="G34" s="205" t="e">
        <f>IF('Crisis Indicator Data'!#REF!="No Data",1,IF(#REF!&lt;&gt;"",1,0))</f>
        <v>#REF!</v>
      </c>
      <c r="H34" s="205" t="e">
        <f>IF('Crisis Indicator Data'!#REF!="No Data",1,IF(#REF!&lt;&gt;"",1,0))</f>
        <v>#REF!</v>
      </c>
      <c r="I34" s="205" t="e">
        <f>IF('Crisis Indicator Data'!#REF!="No Data",1,IF(#REF!&lt;&gt;"",1,0))</f>
        <v>#REF!</v>
      </c>
      <c r="J34" s="205" t="e">
        <f>IF('Crisis Indicator Data'!#REF!="No Data",1,IF(#REF!&lt;&gt;"",1,0))</f>
        <v>#REF!</v>
      </c>
      <c r="K34" s="205" t="e">
        <f>IF('Crisis Indicator Data'!#REF!="No Data",1,IF(#REF!&lt;&gt;"",1,0))</f>
        <v>#REF!</v>
      </c>
      <c r="L34" s="205" t="e">
        <f>IF('Crisis Indicator Data'!#REF!="No Data",1,IF(#REF!&lt;&gt;"",1,0))</f>
        <v>#REF!</v>
      </c>
      <c r="M34" s="205" t="e">
        <f>IF('Crisis Indicator Data'!#REF!="No Data",1,IF(#REF!&lt;&gt;"",1,0))</f>
        <v>#REF!</v>
      </c>
      <c r="N34" s="205" t="e">
        <f>IF('Crisis Indicator Data'!#REF!="No Data",1,IF(#REF!&lt;&gt;"",1,0))</f>
        <v>#REF!</v>
      </c>
      <c r="O34" s="205" t="e">
        <f>IF('Crisis Indicator Data'!#REF!="No Data",1,IF(#REF!&lt;&gt;"",1,0))</f>
        <v>#REF!</v>
      </c>
      <c r="P34" s="205" t="e">
        <f>IF('Crisis Indicator Data'!#REF!="No Data",1,IF(#REF!&lt;&gt;"",1,0))</f>
        <v>#REF!</v>
      </c>
      <c r="Q34" s="205" t="e">
        <f>IF('Crisis Indicator Data'!#REF!="No Data",1,IF(#REF!&lt;&gt;"",1,0))</f>
        <v>#REF!</v>
      </c>
      <c r="R34" s="205" t="e">
        <f>IF('Crisis Indicator Data'!#REF!="No Data",1,IF(#REF!&lt;&gt;"",1,0))</f>
        <v>#REF!</v>
      </c>
      <c r="S34" s="205" t="e">
        <f>IF('Crisis Indicator Data'!#REF!="No Data",1,IF(#REF!&lt;&gt;"",1,0))</f>
        <v>#REF!</v>
      </c>
      <c r="T34" s="205" t="e">
        <f>IF('Crisis Indicator Data'!#REF!="No Data",1,IF(#REF!&lt;&gt;"",1,0))</f>
        <v>#REF!</v>
      </c>
      <c r="U34" s="205" t="e">
        <f>IF('Crisis Indicator Data'!#REF!="No Data",1,IF(#REF!&lt;&gt;"",1,0))</f>
        <v>#REF!</v>
      </c>
      <c r="V34" s="205" t="e">
        <f>IF('Crisis Indicator Data'!#REF!="No Data",1,IF(#REF!&lt;&gt;"",1,0))</f>
        <v>#REF!</v>
      </c>
      <c r="W34" s="205" t="e">
        <f>IF('Crisis Indicator Data'!#REF!="No Data",1,IF(#REF!&lt;&gt;"",1,0))</f>
        <v>#REF!</v>
      </c>
      <c r="X34" s="205" t="e">
        <f>IF('Crisis Indicator Data'!#REF!="No Data",1,IF(#REF!&lt;&gt;"",1,0))</f>
        <v>#REF!</v>
      </c>
      <c r="Y34" s="205" t="e">
        <f>IF('Crisis Indicator Data'!#REF!="No Data",1,IF(#REF!&lt;&gt;"",1,0))</f>
        <v>#REF!</v>
      </c>
      <c r="Z34" s="205" t="e">
        <f>IF('Crisis Indicator Data'!#REF!="No Data",1,IF(#REF!&lt;&gt;"",1,0))</f>
        <v>#REF!</v>
      </c>
      <c r="AA34" s="205" t="e">
        <f>IF('Crisis Indicator Data'!#REF!="No Data",1,IF(#REF!&lt;&gt;"",1,0))</f>
        <v>#REF!</v>
      </c>
      <c r="AB34" s="205" t="e">
        <f>IF('Crisis Indicator Data'!#REF!="No Data",1,IF(#REF!&lt;&gt;"",1,0))</f>
        <v>#REF!</v>
      </c>
      <c r="AC34" s="205" t="e">
        <f>IF('Crisis Indicator Data'!#REF!="No Data",1,IF(#REF!&lt;&gt;"",1,0))</f>
        <v>#REF!</v>
      </c>
      <c r="AD34" s="205" t="e">
        <f>IF('Crisis Indicator Data'!#REF!="No Data",1,IF(#REF!&lt;&gt;"",1,0))</f>
        <v>#REF!</v>
      </c>
      <c r="AE34" s="205" t="e">
        <f>IF('Crisis Indicator Data'!#REF!="No Data",1,IF(#REF!&lt;&gt;"",1,0))</f>
        <v>#REF!</v>
      </c>
      <c r="AF34" s="205" t="e">
        <f>IF('Crisis Indicator Data'!#REF!="No Data",1,IF(#REF!&lt;&gt;"",1,0))</f>
        <v>#REF!</v>
      </c>
      <c r="AG34" s="205" t="e">
        <f>IF('Crisis Indicator Data'!#REF!="No Data",1,IF(#REF!&lt;&gt;"",1,0))</f>
        <v>#REF!</v>
      </c>
      <c r="AH34" s="205" t="e">
        <f>IF('Crisis Indicator Data'!#REF!="No Data",1,IF(#REF!&lt;&gt;"",1,0))</f>
        <v>#REF!</v>
      </c>
      <c r="AI34" s="205" t="e">
        <f>IF('Crisis Indicator Data'!#REF!="No Data",1,IF(#REF!&lt;&gt;"",1,0))</f>
        <v>#REF!</v>
      </c>
      <c r="AJ34" s="205" t="e">
        <f>IF('Crisis Indicator Data'!#REF!="No Data",1,IF(#REF!&lt;&gt;"",1,0))</f>
        <v>#REF!</v>
      </c>
      <c r="AK34" s="205" t="e">
        <f>IF('Crisis Indicator Data'!#REF!="No Data",1,IF(#REF!&lt;&gt;"",1,0))</f>
        <v>#REF!</v>
      </c>
      <c r="AL34" s="205" t="e">
        <f>IF('Crisis Indicator Data'!#REF!="No Data",1,IF(#REF!&lt;&gt;"",1,0))</f>
        <v>#REF!</v>
      </c>
      <c r="AM34" s="205" t="e">
        <f>IF('Crisis Indicator Data'!#REF!="No Data",1,IF(#REF!&lt;&gt;"",1,0))</f>
        <v>#REF!</v>
      </c>
      <c r="AN34" s="205" t="e">
        <f>IF('Crisis Indicator Data'!#REF!="No Data",1,IF(#REF!&lt;&gt;"",1,0))</f>
        <v>#REF!</v>
      </c>
      <c r="AO34" s="205" t="e">
        <f>IF('Crisis Indicator Data'!#REF!="No Data",1,IF(#REF!&lt;&gt;"",1,0))</f>
        <v>#REF!</v>
      </c>
      <c r="AP34" s="205" t="e">
        <f>IF('Crisis Indicator Data'!#REF!="No Data",1,IF(#REF!&lt;&gt;"",1,0))</f>
        <v>#REF!</v>
      </c>
      <c r="AQ34" s="205" t="e">
        <f>IF('Crisis Indicator Data'!#REF!="No Data",1,IF(#REF!&lt;&gt;"",1,0))</f>
        <v>#REF!</v>
      </c>
      <c r="AR34" s="205" t="e">
        <f>IF('Crisis Indicator Data'!#REF!="No Data",1,IF(#REF!&lt;&gt;"",1,0))</f>
        <v>#REF!</v>
      </c>
      <c r="AS34" s="205" t="e">
        <f>IF('Crisis Indicator Data'!#REF!="No Data",1,IF(#REF!&lt;&gt;"",1,0))</f>
        <v>#REF!</v>
      </c>
      <c r="AT34" s="205" t="e">
        <f>IF('Crisis Indicator Data'!#REF!="No Data",1,IF(#REF!&lt;&gt;"",1,0))</f>
        <v>#REF!</v>
      </c>
      <c r="AU34" s="205" t="e">
        <f>IF('Crisis Indicator Data'!#REF!="No Data",1,IF(#REF!&lt;&gt;"",1,0))</f>
        <v>#REF!</v>
      </c>
      <c r="AV34" s="205" t="e">
        <f>IF('Crisis Indicator Data'!#REF!="No Data",1,IF(#REF!&lt;&gt;"",1,0))</f>
        <v>#REF!</v>
      </c>
      <c r="AW34" s="205" t="e">
        <f>IF('Crisis Indicator Data'!#REF!="No Data",1,IF(#REF!&lt;&gt;"",1,0))</f>
        <v>#REF!</v>
      </c>
      <c r="AX34" s="205" t="e">
        <f>IF('Crisis Indicator Data'!#REF!="No Data",1,IF(#REF!&lt;&gt;"",1,0))</f>
        <v>#REF!</v>
      </c>
      <c r="AY34" s="205" t="e">
        <f>IF('Crisis Indicator Data'!#REF!="No Data",1,IF(#REF!&lt;&gt;"",1,0))</f>
        <v>#REF!</v>
      </c>
      <c r="AZ34" s="205" t="e">
        <f>IF('Crisis Indicator Data'!#REF!="No Data",1,IF(#REF!&lt;&gt;"",1,0))</f>
        <v>#REF!</v>
      </c>
      <c r="BA34" t="e">
        <f t="shared" ref="BA34:BA65" si="2">SUM(B34:AZ34)</f>
        <v>#REF!</v>
      </c>
      <c r="BB34" s="22" t="e">
        <f t="shared" ref="BB34:BB65" si="3">BA34/51</f>
        <v>#REF!</v>
      </c>
    </row>
    <row r="35" spans="1:54" x14ac:dyDescent="0.25">
      <c r="A35" t="s">
        <v>6997</v>
      </c>
      <c r="B35" s="205" t="e">
        <f>IF('Crisis Indicator Data'!#REF!="No Data",1,IF(#REF!&lt;&gt;"",1,0))</f>
        <v>#REF!</v>
      </c>
      <c r="C35" s="205" t="e">
        <f>IF('Crisis Indicator Data'!#REF!="No Data",1,IF(#REF!&lt;&gt;"",1,0))</f>
        <v>#REF!</v>
      </c>
      <c r="D35" s="205" t="e">
        <f>IF('Crisis Indicator Data'!#REF!="No Data",1,IF(#REF!&lt;&gt;"",1,0))</f>
        <v>#REF!</v>
      </c>
      <c r="E35" s="205" t="e">
        <f>IF('Crisis Indicator Data'!#REF!="No Data",1,IF(#REF!&lt;&gt;"",1,0))</f>
        <v>#REF!</v>
      </c>
      <c r="F35" s="205" t="e">
        <f>IF('Crisis Indicator Data'!#REF!="No Data",1,IF(#REF!&lt;&gt;"",1,0))</f>
        <v>#REF!</v>
      </c>
      <c r="G35" s="205" t="e">
        <f>IF('Crisis Indicator Data'!#REF!="No Data",1,IF(#REF!&lt;&gt;"",1,0))</f>
        <v>#REF!</v>
      </c>
      <c r="H35" s="205" t="e">
        <f>IF('Crisis Indicator Data'!#REF!="No Data",1,IF(#REF!&lt;&gt;"",1,0))</f>
        <v>#REF!</v>
      </c>
      <c r="I35" s="205" t="e">
        <f>IF('Crisis Indicator Data'!#REF!="No Data",1,IF(#REF!&lt;&gt;"",1,0))</f>
        <v>#REF!</v>
      </c>
      <c r="J35" s="205" t="e">
        <f>IF('Crisis Indicator Data'!#REF!="No Data",1,IF(#REF!&lt;&gt;"",1,0))</f>
        <v>#REF!</v>
      </c>
      <c r="K35" s="205" t="e">
        <f>IF('Crisis Indicator Data'!#REF!="No Data",1,IF(#REF!&lt;&gt;"",1,0))</f>
        <v>#REF!</v>
      </c>
      <c r="L35" s="205" t="e">
        <f>IF('Crisis Indicator Data'!#REF!="No Data",1,IF(#REF!&lt;&gt;"",1,0))</f>
        <v>#REF!</v>
      </c>
      <c r="M35" s="205" t="e">
        <f>IF('Crisis Indicator Data'!#REF!="No Data",1,IF(#REF!&lt;&gt;"",1,0))</f>
        <v>#REF!</v>
      </c>
      <c r="N35" s="205" t="e">
        <f>IF('Crisis Indicator Data'!#REF!="No Data",1,IF(#REF!&lt;&gt;"",1,0))</f>
        <v>#REF!</v>
      </c>
      <c r="O35" s="205" t="e">
        <f>IF('Crisis Indicator Data'!#REF!="No Data",1,IF(#REF!&lt;&gt;"",1,0))</f>
        <v>#REF!</v>
      </c>
      <c r="P35" s="205" t="e">
        <f>IF('Crisis Indicator Data'!#REF!="No Data",1,IF(#REF!&lt;&gt;"",1,0))</f>
        <v>#REF!</v>
      </c>
      <c r="Q35" s="205" t="e">
        <f>IF('Crisis Indicator Data'!#REF!="No Data",1,IF(#REF!&lt;&gt;"",1,0))</f>
        <v>#REF!</v>
      </c>
      <c r="R35" s="205" t="e">
        <f>IF('Crisis Indicator Data'!#REF!="No Data",1,IF(#REF!&lt;&gt;"",1,0))</f>
        <v>#REF!</v>
      </c>
      <c r="S35" s="205" t="e">
        <f>IF('Crisis Indicator Data'!#REF!="No Data",1,IF(#REF!&lt;&gt;"",1,0))</f>
        <v>#REF!</v>
      </c>
      <c r="T35" s="205" t="e">
        <f>IF('Crisis Indicator Data'!#REF!="No Data",1,IF(#REF!&lt;&gt;"",1,0))</f>
        <v>#REF!</v>
      </c>
      <c r="U35" s="205" t="e">
        <f>IF('Crisis Indicator Data'!#REF!="No Data",1,IF(#REF!&lt;&gt;"",1,0))</f>
        <v>#REF!</v>
      </c>
      <c r="V35" s="205" t="e">
        <f>IF('Crisis Indicator Data'!#REF!="No Data",1,IF(#REF!&lt;&gt;"",1,0))</f>
        <v>#REF!</v>
      </c>
      <c r="W35" s="205" t="e">
        <f>IF('Crisis Indicator Data'!#REF!="No Data",1,IF(#REF!&lt;&gt;"",1,0))</f>
        <v>#REF!</v>
      </c>
      <c r="X35" s="205" t="e">
        <f>IF('Crisis Indicator Data'!#REF!="No Data",1,IF(#REF!&lt;&gt;"",1,0))</f>
        <v>#REF!</v>
      </c>
      <c r="Y35" s="205" t="e">
        <f>IF('Crisis Indicator Data'!#REF!="No Data",1,IF(#REF!&lt;&gt;"",1,0))</f>
        <v>#REF!</v>
      </c>
      <c r="Z35" s="205" t="e">
        <f>IF('Crisis Indicator Data'!#REF!="No Data",1,IF(#REF!&lt;&gt;"",1,0))</f>
        <v>#REF!</v>
      </c>
      <c r="AA35" s="205" t="e">
        <f>IF('Crisis Indicator Data'!#REF!="No Data",1,IF(#REF!&lt;&gt;"",1,0))</f>
        <v>#REF!</v>
      </c>
      <c r="AB35" s="205" t="e">
        <f>IF('Crisis Indicator Data'!#REF!="No Data",1,IF(#REF!&lt;&gt;"",1,0))</f>
        <v>#REF!</v>
      </c>
      <c r="AC35" s="205" t="e">
        <f>IF('Crisis Indicator Data'!#REF!="No Data",1,IF(#REF!&lt;&gt;"",1,0))</f>
        <v>#REF!</v>
      </c>
      <c r="AD35" s="205" t="e">
        <f>IF('Crisis Indicator Data'!#REF!="No Data",1,IF(#REF!&lt;&gt;"",1,0))</f>
        <v>#REF!</v>
      </c>
      <c r="AE35" s="205" t="e">
        <f>IF('Crisis Indicator Data'!#REF!="No Data",1,IF(#REF!&lt;&gt;"",1,0))</f>
        <v>#REF!</v>
      </c>
      <c r="AF35" s="205" t="e">
        <f>IF('Crisis Indicator Data'!#REF!="No Data",1,IF(#REF!&lt;&gt;"",1,0))</f>
        <v>#REF!</v>
      </c>
      <c r="AG35" s="205" t="e">
        <f>IF('Crisis Indicator Data'!#REF!="No Data",1,IF(#REF!&lt;&gt;"",1,0))</f>
        <v>#REF!</v>
      </c>
      <c r="AH35" s="205" t="e">
        <f>IF('Crisis Indicator Data'!#REF!="No Data",1,IF(#REF!&lt;&gt;"",1,0))</f>
        <v>#REF!</v>
      </c>
      <c r="AI35" s="205" t="e">
        <f>IF('Crisis Indicator Data'!#REF!="No Data",1,IF(#REF!&lt;&gt;"",1,0))</f>
        <v>#REF!</v>
      </c>
      <c r="AJ35" s="205" t="e">
        <f>IF('Crisis Indicator Data'!#REF!="No Data",1,IF(#REF!&lt;&gt;"",1,0))</f>
        <v>#REF!</v>
      </c>
      <c r="AK35" s="205" t="e">
        <f>IF('Crisis Indicator Data'!#REF!="No Data",1,IF(#REF!&lt;&gt;"",1,0))</f>
        <v>#REF!</v>
      </c>
      <c r="AL35" s="205" t="e">
        <f>IF('Crisis Indicator Data'!#REF!="No Data",1,IF(#REF!&lt;&gt;"",1,0))</f>
        <v>#REF!</v>
      </c>
      <c r="AM35" s="205" t="e">
        <f>IF('Crisis Indicator Data'!#REF!="No Data",1,IF(#REF!&lt;&gt;"",1,0))</f>
        <v>#REF!</v>
      </c>
      <c r="AN35" s="205" t="e">
        <f>IF('Crisis Indicator Data'!#REF!="No Data",1,IF(#REF!&lt;&gt;"",1,0))</f>
        <v>#REF!</v>
      </c>
      <c r="AO35" s="205" t="e">
        <f>IF('Crisis Indicator Data'!#REF!="No Data",1,IF(#REF!&lt;&gt;"",1,0))</f>
        <v>#REF!</v>
      </c>
      <c r="AP35" s="205" t="e">
        <f>IF('Crisis Indicator Data'!#REF!="No Data",1,IF(#REF!&lt;&gt;"",1,0))</f>
        <v>#REF!</v>
      </c>
      <c r="AQ35" s="205" t="e">
        <f>IF('Crisis Indicator Data'!#REF!="No Data",1,IF(#REF!&lt;&gt;"",1,0))</f>
        <v>#REF!</v>
      </c>
      <c r="AR35" s="205" t="e">
        <f>IF('Crisis Indicator Data'!#REF!="No Data",1,IF(#REF!&lt;&gt;"",1,0))</f>
        <v>#REF!</v>
      </c>
      <c r="AS35" s="205" t="e">
        <f>IF('Crisis Indicator Data'!#REF!="No Data",1,IF(#REF!&lt;&gt;"",1,0))</f>
        <v>#REF!</v>
      </c>
      <c r="AT35" s="205" t="e">
        <f>IF('Crisis Indicator Data'!#REF!="No Data",1,IF(#REF!&lt;&gt;"",1,0))</f>
        <v>#REF!</v>
      </c>
      <c r="AU35" s="205" t="e">
        <f>IF('Crisis Indicator Data'!#REF!="No Data",1,IF(#REF!&lt;&gt;"",1,0))</f>
        <v>#REF!</v>
      </c>
      <c r="AV35" s="205" t="e">
        <f>IF('Crisis Indicator Data'!#REF!="No Data",1,IF(#REF!&lt;&gt;"",1,0))</f>
        <v>#REF!</v>
      </c>
      <c r="AW35" s="205" t="e">
        <f>IF('Crisis Indicator Data'!#REF!="No Data",1,IF(#REF!&lt;&gt;"",1,0))</f>
        <v>#REF!</v>
      </c>
      <c r="AX35" s="205" t="e">
        <f>IF('Crisis Indicator Data'!#REF!="No Data",1,IF(#REF!&lt;&gt;"",1,0))</f>
        <v>#REF!</v>
      </c>
      <c r="AY35" s="205" t="e">
        <f>IF('Crisis Indicator Data'!#REF!="No Data",1,IF(#REF!&lt;&gt;"",1,0))</f>
        <v>#REF!</v>
      </c>
      <c r="AZ35" s="205" t="e">
        <f>IF('Crisis Indicator Data'!#REF!="No Data",1,IF(#REF!&lt;&gt;"",1,0))</f>
        <v>#REF!</v>
      </c>
      <c r="BA35" t="e">
        <f t="shared" si="2"/>
        <v>#REF!</v>
      </c>
      <c r="BB35" s="22" t="e">
        <f t="shared" si="3"/>
        <v>#REF!</v>
      </c>
    </row>
    <row r="36" spans="1:54" x14ac:dyDescent="0.25">
      <c r="A36" t="s">
        <v>6999</v>
      </c>
      <c r="B36" s="205" t="e">
        <f>IF('Crisis Indicator Data'!#REF!="No Data",1,IF(#REF!&lt;&gt;"",1,0))</f>
        <v>#REF!</v>
      </c>
      <c r="C36" s="205" t="e">
        <f>IF('Crisis Indicator Data'!#REF!="No Data",1,IF(#REF!&lt;&gt;"",1,0))</f>
        <v>#REF!</v>
      </c>
      <c r="D36" s="205" t="e">
        <f>IF('Crisis Indicator Data'!#REF!="No Data",1,IF(#REF!&lt;&gt;"",1,0))</f>
        <v>#REF!</v>
      </c>
      <c r="E36" s="205" t="e">
        <f>IF('Crisis Indicator Data'!#REF!="No Data",1,IF(#REF!&lt;&gt;"",1,0))</f>
        <v>#REF!</v>
      </c>
      <c r="F36" s="205" t="e">
        <f>IF('Crisis Indicator Data'!#REF!="No Data",1,IF(#REF!&lt;&gt;"",1,0))</f>
        <v>#REF!</v>
      </c>
      <c r="G36" s="205" t="e">
        <f>IF('Crisis Indicator Data'!#REF!="No Data",1,IF(#REF!&lt;&gt;"",1,0))</f>
        <v>#REF!</v>
      </c>
      <c r="H36" s="205" t="e">
        <f>IF('Crisis Indicator Data'!#REF!="No Data",1,IF(#REF!&lt;&gt;"",1,0))</f>
        <v>#REF!</v>
      </c>
      <c r="I36" s="205" t="e">
        <f>IF('Crisis Indicator Data'!#REF!="No Data",1,IF(#REF!&lt;&gt;"",1,0))</f>
        <v>#REF!</v>
      </c>
      <c r="J36" s="205" t="e">
        <f>IF('Crisis Indicator Data'!#REF!="No Data",1,IF(#REF!&lt;&gt;"",1,0))</f>
        <v>#REF!</v>
      </c>
      <c r="K36" s="205" t="e">
        <f>IF('Crisis Indicator Data'!#REF!="No Data",1,IF(#REF!&lt;&gt;"",1,0))</f>
        <v>#REF!</v>
      </c>
      <c r="L36" s="205" t="e">
        <f>IF('Crisis Indicator Data'!#REF!="No Data",1,IF(#REF!&lt;&gt;"",1,0))</f>
        <v>#REF!</v>
      </c>
      <c r="M36" s="205" t="e">
        <f>IF('Crisis Indicator Data'!#REF!="No Data",1,IF(#REF!&lt;&gt;"",1,0))</f>
        <v>#REF!</v>
      </c>
      <c r="N36" s="205" t="e">
        <f>IF('Crisis Indicator Data'!#REF!="No Data",1,IF(#REF!&lt;&gt;"",1,0))</f>
        <v>#REF!</v>
      </c>
      <c r="O36" s="205" t="e">
        <f>IF('Crisis Indicator Data'!#REF!="No Data",1,IF(#REF!&lt;&gt;"",1,0))</f>
        <v>#REF!</v>
      </c>
      <c r="P36" s="205" t="e">
        <f>IF('Crisis Indicator Data'!#REF!="No Data",1,IF(#REF!&lt;&gt;"",1,0))</f>
        <v>#REF!</v>
      </c>
      <c r="Q36" s="205" t="e">
        <f>IF('Crisis Indicator Data'!#REF!="No Data",1,IF(#REF!&lt;&gt;"",1,0))</f>
        <v>#REF!</v>
      </c>
      <c r="R36" s="205" t="e">
        <f>IF('Crisis Indicator Data'!#REF!="No Data",1,IF(#REF!&lt;&gt;"",1,0))</f>
        <v>#REF!</v>
      </c>
      <c r="S36" s="205" t="e">
        <f>IF('Crisis Indicator Data'!#REF!="No Data",1,IF(#REF!&lt;&gt;"",1,0))</f>
        <v>#REF!</v>
      </c>
      <c r="T36" s="205" t="e">
        <f>IF('Crisis Indicator Data'!#REF!="No Data",1,IF(#REF!&lt;&gt;"",1,0))</f>
        <v>#REF!</v>
      </c>
      <c r="U36" s="205" t="e">
        <f>IF('Crisis Indicator Data'!#REF!="No Data",1,IF(#REF!&lt;&gt;"",1,0))</f>
        <v>#REF!</v>
      </c>
      <c r="V36" s="205" t="e">
        <f>IF('Crisis Indicator Data'!#REF!="No Data",1,IF(#REF!&lt;&gt;"",1,0))</f>
        <v>#REF!</v>
      </c>
      <c r="W36" s="205" t="e">
        <f>IF('Crisis Indicator Data'!#REF!="No Data",1,IF(#REF!&lt;&gt;"",1,0))</f>
        <v>#REF!</v>
      </c>
      <c r="X36" s="205" t="e">
        <f>IF('Crisis Indicator Data'!#REF!="No Data",1,IF(#REF!&lt;&gt;"",1,0))</f>
        <v>#REF!</v>
      </c>
      <c r="Y36" s="205" t="e">
        <f>IF('Crisis Indicator Data'!#REF!="No Data",1,IF(#REF!&lt;&gt;"",1,0))</f>
        <v>#REF!</v>
      </c>
      <c r="Z36" s="205" t="e">
        <f>IF('Crisis Indicator Data'!#REF!="No Data",1,IF(#REF!&lt;&gt;"",1,0))</f>
        <v>#REF!</v>
      </c>
      <c r="AA36" s="205" t="e">
        <f>IF('Crisis Indicator Data'!#REF!="No Data",1,IF(#REF!&lt;&gt;"",1,0))</f>
        <v>#REF!</v>
      </c>
      <c r="AB36" s="205" t="e">
        <f>IF('Crisis Indicator Data'!#REF!="No Data",1,IF(#REF!&lt;&gt;"",1,0))</f>
        <v>#REF!</v>
      </c>
      <c r="AC36" s="205" t="e">
        <f>IF('Crisis Indicator Data'!#REF!="No Data",1,IF(#REF!&lt;&gt;"",1,0))</f>
        <v>#REF!</v>
      </c>
      <c r="AD36" s="205" t="e">
        <f>IF('Crisis Indicator Data'!#REF!="No Data",1,IF(#REF!&lt;&gt;"",1,0))</f>
        <v>#REF!</v>
      </c>
      <c r="AE36" s="205" t="e">
        <f>IF('Crisis Indicator Data'!#REF!="No Data",1,IF(#REF!&lt;&gt;"",1,0))</f>
        <v>#REF!</v>
      </c>
      <c r="AF36" s="205" t="e">
        <f>IF('Crisis Indicator Data'!#REF!="No Data",1,IF(#REF!&lt;&gt;"",1,0))</f>
        <v>#REF!</v>
      </c>
      <c r="AG36" s="205" t="e">
        <f>IF('Crisis Indicator Data'!#REF!="No Data",1,IF(#REF!&lt;&gt;"",1,0))</f>
        <v>#REF!</v>
      </c>
      <c r="AH36" s="205" t="e">
        <f>IF('Crisis Indicator Data'!#REF!="No Data",1,IF(#REF!&lt;&gt;"",1,0))</f>
        <v>#REF!</v>
      </c>
      <c r="AI36" s="205" t="e">
        <f>IF('Crisis Indicator Data'!#REF!="No Data",1,IF(#REF!&lt;&gt;"",1,0))</f>
        <v>#REF!</v>
      </c>
      <c r="AJ36" s="205" t="e">
        <f>IF('Crisis Indicator Data'!#REF!="No Data",1,IF(#REF!&lt;&gt;"",1,0))</f>
        <v>#REF!</v>
      </c>
      <c r="AK36" s="205" t="e">
        <f>IF('Crisis Indicator Data'!#REF!="No Data",1,IF(#REF!&lt;&gt;"",1,0))</f>
        <v>#REF!</v>
      </c>
      <c r="AL36" s="205" t="e">
        <f>IF('Crisis Indicator Data'!#REF!="No Data",1,IF(#REF!&lt;&gt;"",1,0))</f>
        <v>#REF!</v>
      </c>
      <c r="AM36" s="205" t="e">
        <f>IF('Crisis Indicator Data'!#REF!="No Data",1,IF(#REF!&lt;&gt;"",1,0))</f>
        <v>#REF!</v>
      </c>
      <c r="AN36" s="205" t="e">
        <f>IF('Crisis Indicator Data'!#REF!="No Data",1,IF(#REF!&lt;&gt;"",1,0))</f>
        <v>#REF!</v>
      </c>
      <c r="AO36" s="205" t="e">
        <f>IF('Crisis Indicator Data'!#REF!="No Data",1,IF(#REF!&lt;&gt;"",1,0))</f>
        <v>#REF!</v>
      </c>
      <c r="AP36" s="205" t="e">
        <f>IF('Crisis Indicator Data'!#REF!="No Data",1,IF(#REF!&lt;&gt;"",1,0))</f>
        <v>#REF!</v>
      </c>
      <c r="AQ36" s="205" t="e">
        <f>IF('Crisis Indicator Data'!#REF!="No Data",1,IF(#REF!&lt;&gt;"",1,0))</f>
        <v>#REF!</v>
      </c>
      <c r="AR36" s="205" t="e">
        <f>IF('Crisis Indicator Data'!#REF!="No Data",1,IF(#REF!&lt;&gt;"",1,0))</f>
        <v>#REF!</v>
      </c>
      <c r="AS36" s="205" t="e">
        <f>IF('Crisis Indicator Data'!#REF!="No Data",1,IF(#REF!&lt;&gt;"",1,0))</f>
        <v>#REF!</v>
      </c>
      <c r="AT36" s="205" t="e">
        <f>IF('Crisis Indicator Data'!#REF!="No Data",1,IF(#REF!&lt;&gt;"",1,0))</f>
        <v>#REF!</v>
      </c>
      <c r="AU36" s="205" t="e">
        <f>IF('Crisis Indicator Data'!#REF!="No Data",1,IF(#REF!&lt;&gt;"",1,0))</f>
        <v>#REF!</v>
      </c>
      <c r="AV36" s="205" t="e">
        <f>IF('Crisis Indicator Data'!#REF!="No Data",1,IF(#REF!&lt;&gt;"",1,0))</f>
        <v>#REF!</v>
      </c>
      <c r="AW36" s="205" t="e">
        <f>IF('Crisis Indicator Data'!#REF!="No Data",1,IF(#REF!&lt;&gt;"",1,0))</f>
        <v>#REF!</v>
      </c>
      <c r="AX36" s="205" t="e">
        <f>IF('Crisis Indicator Data'!#REF!="No Data",1,IF(#REF!&lt;&gt;"",1,0))</f>
        <v>#REF!</v>
      </c>
      <c r="AY36" s="205" t="e">
        <f>IF('Crisis Indicator Data'!#REF!="No Data",1,IF(#REF!&lt;&gt;"",1,0))</f>
        <v>#REF!</v>
      </c>
      <c r="AZ36" s="205" t="e">
        <f>IF('Crisis Indicator Data'!#REF!="No Data",1,IF(#REF!&lt;&gt;"",1,0))</f>
        <v>#REF!</v>
      </c>
      <c r="BA36" t="e">
        <f t="shared" si="2"/>
        <v>#REF!</v>
      </c>
      <c r="BB36" s="22" t="e">
        <f t="shared" si="3"/>
        <v>#REF!</v>
      </c>
    </row>
    <row r="37" spans="1:54" x14ac:dyDescent="0.25">
      <c r="A37" t="s">
        <v>7005</v>
      </c>
      <c r="B37" s="205" t="e">
        <f>IF('Crisis Indicator Data'!#REF!="No Data",1,IF(#REF!&lt;&gt;"",1,0))</f>
        <v>#REF!</v>
      </c>
      <c r="C37" s="205" t="e">
        <f>IF('Crisis Indicator Data'!#REF!="No Data",1,IF(#REF!&lt;&gt;"",1,0))</f>
        <v>#REF!</v>
      </c>
      <c r="D37" s="205" t="e">
        <f>IF('Crisis Indicator Data'!#REF!="No Data",1,IF(#REF!&lt;&gt;"",1,0))</f>
        <v>#REF!</v>
      </c>
      <c r="E37" s="205" t="e">
        <f>IF('Crisis Indicator Data'!#REF!="No Data",1,IF(#REF!&lt;&gt;"",1,0))</f>
        <v>#REF!</v>
      </c>
      <c r="F37" s="205" t="e">
        <f>IF('Crisis Indicator Data'!#REF!="No Data",1,IF(#REF!&lt;&gt;"",1,0))</f>
        <v>#REF!</v>
      </c>
      <c r="G37" s="205" t="e">
        <f>IF('Crisis Indicator Data'!#REF!="No Data",1,IF(#REF!&lt;&gt;"",1,0))</f>
        <v>#REF!</v>
      </c>
      <c r="H37" s="205" t="e">
        <f>IF('Crisis Indicator Data'!#REF!="No Data",1,IF(#REF!&lt;&gt;"",1,0))</f>
        <v>#REF!</v>
      </c>
      <c r="I37" s="205" t="e">
        <f>IF('Crisis Indicator Data'!#REF!="No Data",1,IF(#REF!&lt;&gt;"",1,0))</f>
        <v>#REF!</v>
      </c>
      <c r="J37" s="205" t="e">
        <f>IF('Crisis Indicator Data'!#REF!="No Data",1,IF(#REF!&lt;&gt;"",1,0))</f>
        <v>#REF!</v>
      </c>
      <c r="K37" s="205" t="e">
        <f>IF('Crisis Indicator Data'!#REF!="No Data",1,IF(#REF!&lt;&gt;"",1,0))</f>
        <v>#REF!</v>
      </c>
      <c r="L37" s="205" t="e">
        <f>IF('Crisis Indicator Data'!#REF!="No Data",1,IF(#REF!&lt;&gt;"",1,0))</f>
        <v>#REF!</v>
      </c>
      <c r="M37" s="205" t="e">
        <f>IF('Crisis Indicator Data'!#REF!="No Data",1,IF(#REF!&lt;&gt;"",1,0))</f>
        <v>#REF!</v>
      </c>
      <c r="N37" s="205" t="e">
        <f>IF('Crisis Indicator Data'!#REF!="No Data",1,IF(#REF!&lt;&gt;"",1,0))</f>
        <v>#REF!</v>
      </c>
      <c r="O37" s="205" t="e">
        <f>IF('Crisis Indicator Data'!#REF!="No Data",1,IF(#REF!&lt;&gt;"",1,0))</f>
        <v>#REF!</v>
      </c>
      <c r="P37" s="205" t="e">
        <f>IF('Crisis Indicator Data'!#REF!="No Data",1,IF(#REF!&lt;&gt;"",1,0))</f>
        <v>#REF!</v>
      </c>
      <c r="Q37" s="205" t="e">
        <f>IF('Crisis Indicator Data'!#REF!="No Data",1,IF(#REF!&lt;&gt;"",1,0))</f>
        <v>#REF!</v>
      </c>
      <c r="R37" s="205" t="e">
        <f>IF('Crisis Indicator Data'!#REF!="No Data",1,IF(#REF!&lt;&gt;"",1,0))</f>
        <v>#REF!</v>
      </c>
      <c r="S37" s="205" t="e">
        <f>IF('Crisis Indicator Data'!#REF!="No Data",1,IF(#REF!&lt;&gt;"",1,0))</f>
        <v>#REF!</v>
      </c>
      <c r="T37" s="205" t="e">
        <f>IF('Crisis Indicator Data'!#REF!="No Data",1,IF(#REF!&lt;&gt;"",1,0))</f>
        <v>#REF!</v>
      </c>
      <c r="U37" s="205" t="e">
        <f>IF('Crisis Indicator Data'!#REF!="No Data",1,IF(#REF!&lt;&gt;"",1,0))</f>
        <v>#REF!</v>
      </c>
      <c r="V37" s="205" t="e">
        <f>IF('Crisis Indicator Data'!#REF!="No Data",1,IF(#REF!&lt;&gt;"",1,0))</f>
        <v>#REF!</v>
      </c>
      <c r="W37" s="205" t="e">
        <f>IF('Crisis Indicator Data'!#REF!="No Data",1,IF(#REF!&lt;&gt;"",1,0))</f>
        <v>#REF!</v>
      </c>
      <c r="X37" s="205" t="e">
        <f>IF('Crisis Indicator Data'!#REF!="No Data",1,IF(#REF!&lt;&gt;"",1,0))</f>
        <v>#REF!</v>
      </c>
      <c r="Y37" s="205" t="e">
        <f>IF('Crisis Indicator Data'!#REF!="No Data",1,IF(#REF!&lt;&gt;"",1,0))</f>
        <v>#REF!</v>
      </c>
      <c r="Z37" s="205" t="e">
        <f>IF('Crisis Indicator Data'!#REF!="No Data",1,IF(#REF!&lt;&gt;"",1,0))</f>
        <v>#REF!</v>
      </c>
      <c r="AA37" s="205" t="e">
        <f>IF('Crisis Indicator Data'!#REF!="No Data",1,IF(#REF!&lt;&gt;"",1,0))</f>
        <v>#REF!</v>
      </c>
      <c r="AB37" s="205" t="e">
        <f>IF('Crisis Indicator Data'!#REF!="No Data",1,IF(#REF!&lt;&gt;"",1,0))</f>
        <v>#REF!</v>
      </c>
      <c r="AC37" s="205" t="e">
        <f>IF('Crisis Indicator Data'!#REF!="No Data",1,IF(#REF!&lt;&gt;"",1,0))</f>
        <v>#REF!</v>
      </c>
      <c r="AD37" s="205" t="e">
        <f>IF('Crisis Indicator Data'!#REF!="No Data",1,IF(#REF!&lt;&gt;"",1,0))</f>
        <v>#REF!</v>
      </c>
      <c r="AE37" s="205" t="e">
        <f>IF('Crisis Indicator Data'!#REF!="No Data",1,IF(#REF!&lt;&gt;"",1,0))</f>
        <v>#REF!</v>
      </c>
      <c r="AF37" s="205" t="e">
        <f>IF('Crisis Indicator Data'!#REF!="No Data",1,IF(#REF!&lt;&gt;"",1,0))</f>
        <v>#REF!</v>
      </c>
      <c r="AG37" s="205" t="e">
        <f>IF('Crisis Indicator Data'!#REF!="No Data",1,IF(#REF!&lt;&gt;"",1,0))</f>
        <v>#REF!</v>
      </c>
      <c r="AH37" s="205" t="e">
        <f>IF('Crisis Indicator Data'!#REF!="No Data",1,IF(#REF!&lt;&gt;"",1,0))</f>
        <v>#REF!</v>
      </c>
      <c r="AI37" s="205" t="e">
        <f>IF('Crisis Indicator Data'!#REF!="No Data",1,IF(#REF!&lt;&gt;"",1,0))</f>
        <v>#REF!</v>
      </c>
      <c r="AJ37" s="205" t="e">
        <f>IF('Crisis Indicator Data'!#REF!="No Data",1,IF(#REF!&lt;&gt;"",1,0))</f>
        <v>#REF!</v>
      </c>
      <c r="AK37" s="205" t="e">
        <f>IF('Crisis Indicator Data'!#REF!="No Data",1,IF(#REF!&lt;&gt;"",1,0))</f>
        <v>#REF!</v>
      </c>
      <c r="AL37" s="205" t="e">
        <f>IF('Crisis Indicator Data'!#REF!="No Data",1,IF(#REF!&lt;&gt;"",1,0))</f>
        <v>#REF!</v>
      </c>
      <c r="AM37" s="205" t="e">
        <f>IF('Crisis Indicator Data'!#REF!="No Data",1,IF(#REF!&lt;&gt;"",1,0))</f>
        <v>#REF!</v>
      </c>
      <c r="AN37" s="205" t="e">
        <f>IF('Crisis Indicator Data'!#REF!="No Data",1,IF(#REF!&lt;&gt;"",1,0))</f>
        <v>#REF!</v>
      </c>
      <c r="AO37" s="205" t="e">
        <f>IF('Crisis Indicator Data'!#REF!="No Data",1,IF(#REF!&lt;&gt;"",1,0))</f>
        <v>#REF!</v>
      </c>
      <c r="AP37" s="205" t="e">
        <f>IF('Crisis Indicator Data'!#REF!="No Data",1,IF(#REF!&lt;&gt;"",1,0))</f>
        <v>#REF!</v>
      </c>
      <c r="AQ37" s="205" t="e">
        <f>IF('Crisis Indicator Data'!#REF!="No Data",1,IF(#REF!&lt;&gt;"",1,0))</f>
        <v>#REF!</v>
      </c>
      <c r="AR37" s="205" t="e">
        <f>IF('Crisis Indicator Data'!#REF!="No Data",1,IF(#REF!&lt;&gt;"",1,0))</f>
        <v>#REF!</v>
      </c>
      <c r="AS37" s="205" t="e">
        <f>IF('Crisis Indicator Data'!#REF!="No Data",1,IF(#REF!&lt;&gt;"",1,0))</f>
        <v>#REF!</v>
      </c>
      <c r="AT37" s="205" t="e">
        <f>IF('Crisis Indicator Data'!#REF!="No Data",1,IF(#REF!&lt;&gt;"",1,0))</f>
        <v>#REF!</v>
      </c>
      <c r="AU37" s="205" t="e">
        <f>IF('Crisis Indicator Data'!#REF!="No Data",1,IF(#REF!&lt;&gt;"",1,0))</f>
        <v>#REF!</v>
      </c>
      <c r="AV37" s="205" t="e">
        <f>IF('Crisis Indicator Data'!#REF!="No Data",1,IF(#REF!&lt;&gt;"",1,0))</f>
        <v>#REF!</v>
      </c>
      <c r="AW37" s="205" t="e">
        <f>IF('Crisis Indicator Data'!#REF!="No Data",1,IF(#REF!&lt;&gt;"",1,0))</f>
        <v>#REF!</v>
      </c>
      <c r="AX37" s="205" t="e">
        <f>IF('Crisis Indicator Data'!#REF!="No Data",1,IF(#REF!&lt;&gt;"",1,0))</f>
        <v>#REF!</v>
      </c>
      <c r="AY37" s="205" t="e">
        <f>IF('Crisis Indicator Data'!#REF!="No Data",1,IF(#REF!&lt;&gt;"",1,0))</f>
        <v>#REF!</v>
      </c>
      <c r="AZ37" s="205" t="e">
        <f>IF('Crisis Indicator Data'!#REF!="No Data",1,IF(#REF!&lt;&gt;"",1,0))</f>
        <v>#REF!</v>
      </c>
      <c r="BA37" t="e">
        <f t="shared" si="2"/>
        <v>#REF!</v>
      </c>
      <c r="BB37" s="22" t="e">
        <f t="shared" si="3"/>
        <v>#REF!</v>
      </c>
    </row>
    <row r="38" spans="1:54" x14ac:dyDescent="0.25">
      <c r="A38" t="s">
        <v>7007</v>
      </c>
      <c r="B38" s="205" t="e">
        <f>IF('Crisis Indicator Data'!#REF!="No Data",1,IF(#REF!&lt;&gt;"",1,0))</f>
        <v>#REF!</v>
      </c>
      <c r="C38" s="205" t="e">
        <f>IF('Crisis Indicator Data'!#REF!="No Data",1,IF(#REF!&lt;&gt;"",1,0))</f>
        <v>#REF!</v>
      </c>
      <c r="D38" s="205" t="e">
        <f>IF('Crisis Indicator Data'!#REF!="No Data",1,IF(#REF!&lt;&gt;"",1,0))</f>
        <v>#REF!</v>
      </c>
      <c r="E38" s="205" t="e">
        <f>IF('Crisis Indicator Data'!#REF!="No Data",1,IF(#REF!&lt;&gt;"",1,0))</f>
        <v>#REF!</v>
      </c>
      <c r="F38" s="205" t="e">
        <f>IF('Crisis Indicator Data'!#REF!="No Data",1,IF(#REF!&lt;&gt;"",1,0))</f>
        <v>#REF!</v>
      </c>
      <c r="G38" s="205" t="e">
        <f>IF('Crisis Indicator Data'!#REF!="No Data",1,IF(#REF!&lt;&gt;"",1,0))</f>
        <v>#REF!</v>
      </c>
      <c r="H38" s="205" t="e">
        <f>IF('Crisis Indicator Data'!#REF!="No Data",1,IF(#REF!&lt;&gt;"",1,0))</f>
        <v>#REF!</v>
      </c>
      <c r="I38" s="205" t="e">
        <f>IF('Crisis Indicator Data'!#REF!="No Data",1,IF(#REF!&lt;&gt;"",1,0))</f>
        <v>#REF!</v>
      </c>
      <c r="J38" s="205" t="e">
        <f>IF('Crisis Indicator Data'!#REF!="No Data",1,IF(#REF!&lt;&gt;"",1,0))</f>
        <v>#REF!</v>
      </c>
      <c r="K38" s="205" t="e">
        <f>IF('Crisis Indicator Data'!#REF!="No Data",1,IF(#REF!&lt;&gt;"",1,0))</f>
        <v>#REF!</v>
      </c>
      <c r="L38" s="205" t="e">
        <f>IF('Crisis Indicator Data'!#REF!="No Data",1,IF(#REF!&lt;&gt;"",1,0))</f>
        <v>#REF!</v>
      </c>
      <c r="M38" s="205" t="e">
        <f>IF('Crisis Indicator Data'!#REF!="No Data",1,IF(#REF!&lt;&gt;"",1,0))</f>
        <v>#REF!</v>
      </c>
      <c r="N38" s="205" t="e">
        <f>IF('Crisis Indicator Data'!#REF!="No Data",1,IF(#REF!&lt;&gt;"",1,0))</f>
        <v>#REF!</v>
      </c>
      <c r="O38" s="205" t="e">
        <f>IF('Crisis Indicator Data'!#REF!="No Data",1,IF(#REF!&lt;&gt;"",1,0))</f>
        <v>#REF!</v>
      </c>
      <c r="P38" s="205" t="e">
        <f>IF('Crisis Indicator Data'!#REF!="No Data",1,IF(#REF!&lt;&gt;"",1,0))</f>
        <v>#REF!</v>
      </c>
      <c r="Q38" s="205" t="e">
        <f>IF('Crisis Indicator Data'!#REF!="No Data",1,IF(#REF!&lt;&gt;"",1,0))</f>
        <v>#REF!</v>
      </c>
      <c r="R38" s="205" t="e">
        <f>IF('Crisis Indicator Data'!#REF!="No Data",1,IF(#REF!&lt;&gt;"",1,0))</f>
        <v>#REF!</v>
      </c>
      <c r="S38" s="205" t="e">
        <f>IF('Crisis Indicator Data'!#REF!="No Data",1,IF(#REF!&lt;&gt;"",1,0))</f>
        <v>#REF!</v>
      </c>
      <c r="T38" s="205" t="e">
        <f>IF('Crisis Indicator Data'!#REF!="No Data",1,IF(#REF!&lt;&gt;"",1,0))</f>
        <v>#REF!</v>
      </c>
      <c r="U38" s="205" t="e">
        <f>IF('Crisis Indicator Data'!#REF!="No Data",1,IF(#REF!&lt;&gt;"",1,0))</f>
        <v>#REF!</v>
      </c>
      <c r="V38" s="205" t="e">
        <f>IF('Crisis Indicator Data'!#REF!="No Data",1,IF(#REF!&lt;&gt;"",1,0))</f>
        <v>#REF!</v>
      </c>
      <c r="W38" s="205" t="e">
        <f>IF('Crisis Indicator Data'!#REF!="No Data",1,IF(#REF!&lt;&gt;"",1,0))</f>
        <v>#REF!</v>
      </c>
      <c r="X38" s="205" t="e">
        <f>IF('Crisis Indicator Data'!#REF!="No Data",1,IF(#REF!&lt;&gt;"",1,0))</f>
        <v>#REF!</v>
      </c>
      <c r="Y38" s="205" t="e">
        <f>IF('Crisis Indicator Data'!#REF!="No Data",1,IF(#REF!&lt;&gt;"",1,0))</f>
        <v>#REF!</v>
      </c>
      <c r="Z38" s="205" t="e">
        <f>IF('Crisis Indicator Data'!#REF!="No Data",1,IF(#REF!&lt;&gt;"",1,0))</f>
        <v>#REF!</v>
      </c>
      <c r="AA38" s="205" t="e">
        <f>IF('Crisis Indicator Data'!#REF!="No Data",1,IF(#REF!&lt;&gt;"",1,0))</f>
        <v>#REF!</v>
      </c>
      <c r="AB38" s="205" t="e">
        <f>IF('Crisis Indicator Data'!#REF!="No Data",1,IF(#REF!&lt;&gt;"",1,0))</f>
        <v>#REF!</v>
      </c>
      <c r="AC38" s="205" t="e">
        <f>IF('Crisis Indicator Data'!#REF!="No Data",1,IF(#REF!&lt;&gt;"",1,0))</f>
        <v>#REF!</v>
      </c>
      <c r="AD38" s="205" t="e">
        <f>IF('Crisis Indicator Data'!#REF!="No Data",1,IF(#REF!&lt;&gt;"",1,0))</f>
        <v>#REF!</v>
      </c>
      <c r="AE38" s="205" t="e">
        <f>IF('Crisis Indicator Data'!#REF!="No Data",1,IF(#REF!&lt;&gt;"",1,0))</f>
        <v>#REF!</v>
      </c>
      <c r="AF38" s="205" t="e">
        <f>IF('Crisis Indicator Data'!#REF!="No Data",1,IF(#REF!&lt;&gt;"",1,0))</f>
        <v>#REF!</v>
      </c>
      <c r="AG38" s="205" t="e">
        <f>IF('Crisis Indicator Data'!#REF!="No Data",1,IF(#REF!&lt;&gt;"",1,0))</f>
        <v>#REF!</v>
      </c>
      <c r="AH38" s="205" t="e">
        <f>IF('Crisis Indicator Data'!#REF!="No Data",1,IF(#REF!&lt;&gt;"",1,0))</f>
        <v>#REF!</v>
      </c>
      <c r="AI38" s="205" t="e">
        <f>IF('Crisis Indicator Data'!#REF!="No Data",1,IF(#REF!&lt;&gt;"",1,0))</f>
        <v>#REF!</v>
      </c>
      <c r="AJ38" s="205" t="e">
        <f>IF('Crisis Indicator Data'!#REF!="No Data",1,IF(#REF!&lt;&gt;"",1,0))</f>
        <v>#REF!</v>
      </c>
      <c r="AK38" s="205" t="e">
        <f>IF('Crisis Indicator Data'!#REF!="No Data",1,IF(#REF!&lt;&gt;"",1,0))</f>
        <v>#REF!</v>
      </c>
      <c r="AL38" s="205" t="e">
        <f>IF('Crisis Indicator Data'!#REF!="No Data",1,IF(#REF!&lt;&gt;"",1,0))</f>
        <v>#REF!</v>
      </c>
      <c r="AM38" s="205" t="e">
        <f>IF('Crisis Indicator Data'!#REF!="No Data",1,IF(#REF!&lt;&gt;"",1,0))</f>
        <v>#REF!</v>
      </c>
      <c r="AN38" s="205" t="e">
        <f>IF('Crisis Indicator Data'!#REF!="No Data",1,IF(#REF!&lt;&gt;"",1,0))</f>
        <v>#REF!</v>
      </c>
      <c r="AO38" s="205" t="e">
        <f>IF('Crisis Indicator Data'!#REF!="No Data",1,IF(#REF!&lt;&gt;"",1,0))</f>
        <v>#REF!</v>
      </c>
      <c r="AP38" s="205" t="e">
        <f>IF('Crisis Indicator Data'!#REF!="No Data",1,IF(#REF!&lt;&gt;"",1,0))</f>
        <v>#REF!</v>
      </c>
      <c r="AQ38" s="205" t="e">
        <f>IF('Crisis Indicator Data'!#REF!="No Data",1,IF(#REF!&lt;&gt;"",1,0))</f>
        <v>#REF!</v>
      </c>
      <c r="AR38" s="205" t="e">
        <f>IF('Crisis Indicator Data'!#REF!="No Data",1,IF(#REF!&lt;&gt;"",1,0))</f>
        <v>#REF!</v>
      </c>
      <c r="AS38" s="205" t="e">
        <f>IF('Crisis Indicator Data'!#REF!="No Data",1,IF(#REF!&lt;&gt;"",1,0))</f>
        <v>#REF!</v>
      </c>
      <c r="AT38" s="205" t="e">
        <f>IF('Crisis Indicator Data'!#REF!="No Data",1,IF(#REF!&lt;&gt;"",1,0))</f>
        <v>#REF!</v>
      </c>
      <c r="AU38" s="205" t="e">
        <f>IF('Crisis Indicator Data'!#REF!="No Data",1,IF(#REF!&lt;&gt;"",1,0))</f>
        <v>#REF!</v>
      </c>
      <c r="AV38" s="205" t="e">
        <f>IF('Crisis Indicator Data'!#REF!="No Data",1,IF(#REF!&lt;&gt;"",1,0))</f>
        <v>#REF!</v>
      </c>
      <c r="AW38" s="205" t="e">
        <f>IF('Crisis Indicator Data'!#REF!="No Data",1,IF(#REF!&lt;&gt;"",1,0))</f>
        <v>#REF!</v>
      </c>
      <c r="AX38" s="205" t="e">
        <f>IF('Crisis Indicator Data'!#REF!="No Data",1,IF(#REF!&lt;&gt;"",1,0))</f>
        <v>#REF!</v>
      </c>
      <c r="AY38" s="205" t="e">
        <f>IF('Crisis Indicator Data'!#REF!="No Data",1,IF(#REF!&lt;&gt;"",1,0))</f>
        <v>#REF!</v>
      </c>
      <c r="AZ38" s="205" t="e">
        <f>IF('Crisis Indicator Data'!#REF!="No Data",1,IF(#REF!&lt;&gt;"",1,0))</f>
        <v>#REF!</v>
      </c>
      <c r="BA38" t="e">
        <f t="shared" si="2"/>
        <v>#REF!</v>
      </c>
      <c r="BB38" s="22" t="e">
        <f t="shared" si="3"/>
        <v>#REF!</v>
      </c>
    </row>
    <row r="39" spans="1:54" x14ac:dyDescent="0.25">
      <c r="A39" t="s">
        <v>7004</v>
      </c>
      <c r="B39" s="205" t="e">
        <f>IF('Crisis Indicator Data'!#REF!="No Data",1,IF(#REF!&lt;&gt;"",1,0))</f>
        <v>#REF!</v>
      </c>
      <c r="C39" s="205" t="e">
        <f>IF('Crisis Indicator Data'!#REF!="No Data",1,IF(#REF!&lt;&gt;"",1,0))</f>
        <v>#REF!</v>
      </c>
      <c r="D39" s="205" t="e">
        <f>IF('Crisis Indicator Data'!#REF!="No Data",1,IF(#REF!&lt;&gt;"",1,0))</f>
        <v>#REF!</v>
      </c>
      <c r="E39" s="205" t="e">
        <f>IF('Crisis Indicator Data'!#REF!="No Data",1,IF(#REF!&lt;&gt;"",1,0))</f>
        <v>#REF!</v>
      </c>
      <c r="F39" s="205" t="e">
        <f>IF('Crisis Indicator Data'!#REF!="No Data",1,IF(#REF!&lt;&gt;"",1,0))</f>
        <v>#REF!</v>
      </c>
      <c r="G39" s="205" t="e">
        <f>IF('Crisis Indicator Data'!#REF!="No Data",1,IF(#REF!&lt;&gt;"",1,0))</f>
        <v>#REF!</v>
      </c>
      <c r="H39" s="205" t="e">
        <f>IF('Crisis Indicator Data'!#REF!="No Data",1,IF(#REF!&lt;&gt;"",1,0))</f>
        <v>#REF!</v>
      </c>
      <c r="I39" s="205" t="e">
        <f>IF('Crisis Indicator Data'!#REF!="No Data",1,IF(#REF!&lt;&gt;"",1,0))</f>
        <v>#REF!</v>
      </c>
      <c r="J39" s="205" t="e">
        <f>IF('Crisis Indicator Data'!#REF!="No Data",1,IF(#REF!&lt;&gt;"",1,0))</f>
        <v>#REF!</v>
      </c>
      <c r="K39" s="205" t="e">
        <f>IF('Crisis Indicator Data'!#REF!="No Data",1,IF(#REF!&lt;&gt;"",1,0))</f>
        <v>#REF!</v>
      </c>
      <c r="L39" s="205" t="e">
        <f>IF('Crisis Indicator Data'!#REF!="No Data",1,IF(#REF!&lt;&gt;"",1,0))</f>
        <v>#REF!</v>
      </c>
      <c r="M39" s="205" t="e">
        <f>IF('Crisis Indicator Data'!#REF!="No Data",1,IF(#REF!&lt;&gt;"",1,0))</f>
        <v>#REF!</v>
      </c>
      <c r="N39" s="205" t="e">
        <f>IF('Crisis Indicator Data'!#REF!="No Data",1,IF(#REF!&lt;&gt;"",1,0))</f>
        <v>#REF!</v>
      </c>
      <c r="O39" s="205" t="e">
        <f>IF('Crisis Indicator Data'!#REF!="No Data",1,IF(#REF!&lt;&gt;"",1,0))</f>
        <v>#REF!</v>
      </c>
      <c r="P39" s="205" t="e">
        <f>IF('Crisis Indicator Data'!#REF!="No Data",1,IF(#REF!&lt;&gt;"",1,0))</f>
        <v>#REF!</v>
      </c>
      <c r="Q39" s="205" t="e">
        <f>IF('Crisis Indicator Data'!#REF!="No Data",1,IF(#REF!&lt;&gt;"",1,0))</f>
        <v>#REF!</v>
      </c>
      <c r="R39" s="205" t="e">
        <f>IF('Crisis Indicator Data'!#REF!="No Data",1,IF(#REF!&lt;&gt;"",1,0))</f>
        <v>#REF!</v>
      </c>
      <c r="S39" s="205" t="e">
        <f>IF('Crisis Indicator Data'!#REF!="No Data",1,IF(#REF!&lt;&gt;"",1,0))</f>
        <v>#REF!</v>
      </c>
      <c r="T39" s="205" t="e">
        <f>IF('Crisis Indicator Data'!#REF!="No Data",1,IF(#REF!&lt;&gt;"",1,0))</f>
        <v>#REF!</v>
      </c>
      <c r="U39" s="205" t="e">
        <f>IF('Crisis Indicator Data'!#REF!="No Data",1,IF(#REF!&lt;&gt;"",1,0))</f>
        <v>#REF!</v>
      </c>
      <c r="V39" s="205" t="e">
        <f>IF('Crisis Indicator Data'!#REF!="No Data",1,IF(#REF!&lt;&gt;"",1,0))</f>
        <v>#REF!</v>
      </c>
      <c r="W39" s="205" t="e">
        <f>IF('Crisis Indicator Data'!#REF!="No Data",1,IF(#REF!&lt;&gt;"",1,0))</f>
        <v>#REF!</v>
      </c>
      <c r="X39" s="205" t="e">
        <f>IF('Crisis Indicator Data'!#REF!="No Data",1,IF(#REF!&lt;&gt;"",1,0))</f>
        <v>#REF!</v>
      </c>
      <c r="Y39" s="205" t="e">
        <f>IF('Crisis Indicator Data'!#REF!="No Data",1,IF(#REF!&lt;&gt;"",1,0))</f>
        <v>#REF!</v>
      </c>
      <c r="Z39" s="205" t="e">
        <f>IF('Crisis Indicator Data'!#REF!="No Data",1,IF(#REF!&lt;&gt;"",1,0))</f>
        <v>#REF!</v>
      </c>
      <c r="AA39" s="205" t="e">
        <f>IF('Crisis Indicator Data'!#REF!="No Data",1,IF(#REF!&lt;&gt;"",1,0))</f>
        <v>#REF!</v>
      </c>
      <c r="AB39" s="205" t="e">
        <f>IF('Crisis Indicator Data'!#REF!="No Data",1,IF(#REF!&lt;&gt;"",1,0))</f>
        <v>#REF!</v>
      </c>
      <c r="AC39" s="205" t="e">
        <f>IF('Crisis Indicator Data'!#REF!="No Data",1,IF(#REF!&lt;&gt;"",1,0))</f>
        <v>#REF!</v>
      </c>
      <c r="AD39" s="205" t="e">
        <f>IF('Crisis Indicator Data'!#REF!="No Data",1,IF(#REF!&lt;&gt;"",1,0))</f>
        <v>#REF!</v>
      </c>
      <c r="AE39" s="205" t="e">
        <f>IF('Crisis Indicator Data'!#REF!="No Data",1,IF(#REF!&lt;&gt;"",1,0))</f>
        <v>#REF!</v>
      </c>
      <c r="AF39" s="205" t="e">
        <f>IF('Crisis Indicator Data'!#REF!="No Data",1,IF(#REF!&lt;&gt;"",1,0))</f>
        <v>#REF!</v>
      </c>
      <c r="AG39" s="205" t="e">
        <f>IF('Crisis Indicator Data'!#REF!="No Data",1,IF(#REF!&lt;&gt;"",1,0))</f>
        <v>#REF!</v>
      </c>
      <c r="AH39" s="205" t="e">
        <f>IF('Crisis Indicator Data'!#REF!="No Data",1,IF(#REF!&lt;&gt;"",1,0))</f>
        <v>#REF!</v>
      </c>
      <c r="AI39" s="205" t="e">
        <f>IF('Crisis Indicator Data'!#REF!="No Data",1,IF(#REF!&lt;&gt;"",1,0))</f>
        <v>#REF!</v>
      </c>
      <c r="AJ39" s="205" t="e">
        <f>IF('Crisis Indicator Data'!#REF!="No Data",1,IF(#REF!&lt;&gt;"",1,0))</f>
        <v>#REF!</v>
      </c>
      <c r="AK39" s="205" t="e">
        <f>IF('Crisis Indicator Data'!#REF!="No Data",1,IF(#REF!&lt;&gt;"",1,0))</f>
        <v>#REF!</v>
      </c>
      <c r="AL39" s="205" t="e">
        <f>IF('Crisis Indicator Data'!#REF!="No Data",1,IF(#REF!&lt;&gt;"",1,0))</f>
        <v>#REF!</v>
      </c>
      <c r="AM39" s="205" t="e">
        <f>IF('Crisis Indicator Data'!#REF!="No Data",1,IF(#REF!&lt;&gt;"",1,0))</f>
        <v>#REF!</v>
      </c>
      <c r="AN39" s="205" t="e">
        <f>IF('Crisis Indicator Data'!#REF!="No Data",1,IF(#REF!&lt;&gt;"",1,0))</f>
        <v>#REF!</v>
      </c>
      <c r="AO39" s="205" t="e">
        <f>IF('Crisis Indicator Data'!#REF!="No Data",1,IF(#REF!&lt;&gt;"",1,0))</f>
        <v>#REF!</v>
      </c>
      <c r="AP39" s="205" t="e">
        <f>IF('Crisis Indicator Data'!#REF!="No Data",1,IF(#REF!&lt;&gt;"",1,0))</f>
        <v>#REF!</v>
      </c>
      <c r="AQ39" s="205" t="e">
        <f>IF('Crisis Indicator Data'!#REF!="No Data",1,IF(#REF!&lt;&gt;"",1,0))</f>
        <v>#REF!</v>
      </c>
      <c r="AR39" s="205" t="e">
        <f>IF('Crisis Indicator Data'!#REF!="No Data",1,IF(#REF!&lt;&gt;"",1,0))</f>
        <v>#REF!</v>
      </c>
      <c r="AS39" s="205" t="e">
        <f>IF('Crisis Indicator Data'!#REF!="No Data",1,IF(#REF!&lt;&gt;"",1,0))</f>
        <v>#REF!</v>
      </c>
      <c r="AT39" s="205" t="e">
        <f>IF('Crisis Indicator Data'!#REF!="No Data",1,IF(#REF!&lt;&gt;"",1,0))</f>
        <v>#REF!</v>
      </c>
      <c r="AU39" s="205" t="e">
        <f>IF('Crisis Indicator Data'!#REF!="No Data",1,IF(#REF!&lt;&gt;"",1,0))</f>
        <v>#REF!</v>
      </c>
      <c r="AV39" s="205" t="e">
        <f>IF('Crisis Indicator Data'!#REF!="No Data",1,IF(#REF!&lt;&gt;"",1,0))</f>
        <v>#REF!</v>
      </c>
      <c r="AW39" s="205" t="e">
        <f>IF('Crisis Indicator Data'!#REF!="No Data",1,IF(#REF!&lt;&gt;"",1,0))</f>
        <v>#REF!</v>
      </c>
      <c r="AX39" s="205" t="e">
        <f>IF('Crisis Indicator Data'!#REF!="No Data",1,IF(#REF!&lt;&gt;"",1,0))</f>
        <v>#REF!</v>
      </c>
      <c r="AY39" s="205" t="e">
        <f>IF('Crisis Indicator Data'!#REF!="No Data",1,IF(#REF!&lt;&gt;"",1,0))</f>
        <v>#REF!</v>
      </c>
      <c r="AZ39" s="205" t="e">
        <f>IF('Crisis Indicator Data'!#REF!="No Data",1,IF(#REF!&lt;&gt;"",1,0))</f>
        <v>#REF!</v>
      </c>
      <c r="BA39" t="e">
        <f t="shared" si="2"/>
        <v>#REF!</v>
      </c>
      <c r="BB39" s="22" t="e">
        <f t="shared" si="3"/>
        <v>#REF!</v>
      </c>
    </row>
    <row r="40" spans="1:54" x14ac:dyDescent="0.25">
      <c r="A40" t="s">
        <v>7003</v>
      </c>
      <c r="B40" s="205" t="e">
        <f>IF('Crisis Indicator Data'!#REF!="No Data",1,IF(#REF!&lt;&gt;"",1,0))</f>
        <v>#REF!</v>
      </c>
      <c r="C40" s="205" t="e">
        <f>IF('Crisis Indicator Data'!#REF!="No Data",1,IF(#REF!&lt;&gt;"",1,0))</f>
        <v>#REF!</v>
      </c>
      <c r="D40" s="205" t="e">
        <f>IF('Crisis Indicator Data'!#REF!="No Data",1,IF(#REF!&lt;&gt;"",1,0))</f>
        <v>#REF!</v>
      </c>
      <c r="E40" s="205" t="e">
        <f>IF('Crisis Indicator Data'!#REF!="No Data",1,IF(#REF!&lt;&gt;"",1,0))</f>
        <v>#REF!</v>
      </c>
      <c r="F40" s="205" t="e">
        <f>IF('Crisis Indicator Data'!#REF!="No Data",1,IF(#REF!&lt;&gt;"",1,0))</f>
        <v>#REF!</v>
      </c>
      <c r="G40" s="205" t="e">
        <f>IF('Crisis Indicator Data'!#REF!="No Data",1,IF(#REF!&lt;&gt;"",1,0))</f>
        <v>#REF!</v>
      </c>
      <c r="H40" s="205" t="e">
        <f>IF('Crisis Indicator Data'!#REF!="No Data",1,IF(#REF!&lt;&gt;"",1,0))</f>
        <v>#REF!</v>
      </c>
      <c r="I40" s="205" t="e">
        <f>IF('Crisis Indicator Data'!#REF!="No Data",1,IF(#REF!&lt;&gt;"",1,0))</f>
        <v>#REF!</v>
      </c>
      <c r="J40" s="205" t="e">
        <f>IF('Crisis Indicator Data'!#REF!="No Data",1,IF(#REF!&lt;&gt;"",1,0))</f>
        <v>#REF!</v>
      </c>
      <c r="K40" s="205" t="e">
        <f>IF('Crisis Indicator Data'!#REF!="No Data",1,IF(#REF!&lt;&gt;"",1,0))</f>
        <v>#REF!</v>
      </c>
      <c r="L40" s="205" t="e">
        <f>IF('Crisis Indicator Data'!#REF!="No Data",1,IF(#REF!&lt;&gt;"",1,0))</f>
        <v>#REF!</v>
      </c>
      <c r="M40" s="205" t="e">
        <f>IF('Crisis Indicator Data'!#REF!="No Data",1,IF(#REF!&lt;&gt;"",1,0))</f>
        <v>#REF!</v>
      </c>
      <c r="N40" s="205" t="e">
        <f>IF('Crisis Indicator Data'!#REF!="No Data",1,IF(#REF!&lt;&gt;"",1,0))</f>
        <v>#REF!</v>
      </c>
      <c r="O40" s="205" t="e">
        <f>IF('Crisis Indicator Data'!#REF!="No Data",1,IF(#REF!&lt;&gt;"",1,0))</f>
        <v>#REF!</v>
      </c>
      <c r="P40" s="205" t="e">
        <f>IF('Crisis Indicator Data'!#REF!="No Data",1,IF(#REF!&lt;&gt;"",1,0))</f>
        <v>#REF!</v>
      </c>
      <c r="Q40" s="205" t="e">
        <f>IF('Crisis Indicator Data'!#REF!="No Data",1,IF(#REF!&lt;&gt;"",1,0))</f>
        <v>#REF!</v>
      </c>
      <c r="R40" s="205" t="e">
        <f>IF('Crisis Indicator Data'!#REF!="No Data",1,IF(#REF!&lt;&gt;"",1,0))</f>
        <v>#REF!</v>
      </c>
      <c r="S40" s="205" t="e">
        <f>IF('Crisis Indicator Data'!#REF!="No Data",1,IF(#REF!&lt;&gt;"",1,0))</f>
        <v>#REF!</v>
      </c>
      <c r="T40" s="205" t="e">
        <f>IF('Crisis Indicator Data'!#REF!="No Data",1,IF(#REF!&lt;&gt;"",1,0))</f>
        <v>#REF!</v>
      </c>
      <c r="U40" s="205" t="e">
        <f>IF('Crisis Indicator Data'!#REF!="No Data",1,IF(#REF!&lt;&gt;"",1,0))</f>
        <v>#REF!</v>
      </c>
      <c r="V40" s="205" t="e">
        <f>IF('Crisis Indicator Data'!#REF!="No Data",1,IF(#REF!&lt;&gt;"",1,0))</f>
        <v>#REF!</v>
      </c>
      <c r="W40" s="205" t="e">
        <f>IF('Crisis Indicator Data'!#REF!="No Data",1,IF(#REF!&lt;&gt;"",1,0))</f>
        <v>#REF!</v>
      </c>
      <c r="X40" s="205" t="e">
        <f>IF('Crisis Indicator Data'!#REF!="No Data",1,IF(#REF!&lt;&gt;"",1,0))</f>
        <v>#REF!</v>
      </c>
      <c r="Y40" s="205" t="e">
        <f>IF('Crisis Indicator Data'!#REF!="No Data",1,IF(#REF!&lt;&gt;"",1,0))</f>
        <v>#REF!</v>
      </c>
      <c r="Z40" s="205" t="e">
        <f>IF('Crisis Indicator Data'!#REF!="No Data",1,IF(#REF!&lt;&gt;"",1,0))</f>
        <v>#REF!</v>
      </c>
      <c r="AA40" s="205" t="e">
        <f>IF('Crisis Indicator Data'!#REF!="No Data",1,IF(#REF!&lt;&gt;"",1,0))</f>
        <v>#REF!</v>
      </c>
      <c r="AB40" s="205" t="e">
        <f>IF('Crisis Indicator Data'!#REF!="No Data",1,IF(#REF!&lt;&gt;"",1,0))</f>
        <v>#REF!</v>
      </c>
      <c r="AC40" s="205" t="e">
        <f>IF('Crisis Indicator Data'!#REF!="No Data",1,IF(#REF!&lt;&gt;"",1,0))</f>
        <v>#REF!</v>
      </c>
      <c r="AD40" s="205" t="e">
        <f>IF('Crisis Indicator Data'!#REF!="No Data",1,IF(#REF!&lt;&gt;"",1,0))</f>
        <v>#REF!</v>
      </c>
      <c r="AE40" s="205" t="e">
        <f>IF('Crisis Indicator Data'!#REF!="No Data",1,IF(#REF!&lt;&gt;"",1,0))</f>
        <v>#REF!</v>
      </c>
      <c r="AF40" s="205" t="e">
        <f>IF('Crisis Indicator Data'!#REF!="No Data",1,IF(#REF!&lt;&gt;"",1,0))</f>
        <v>#REF!</v>
      </c>
      <c r="AG40" s="205" t="e">
        <f>IF('Crisis Indicator Data'!#REF!="No Data",1,IF(#REF!&lt;&gt;"",1,0))</f>
        <v>#REF!</v>
      </c>
      <c r="AH40" s="205" t="e">
        <f>IF('Crisis Indicator Data'!#REF!="No Data",1,IF(#REF!&lt;&gt;"",1,0))</f>
        <v>#REF!</v>
      </c>
      <c r="AI40" s="205" t="e">
        <f>IF('Crisis Indicator Data'!#REF!="No Data",1,IF(#REF!&lt;&gt;"",1,0))</f>
        <v>#REF!</v>
      </c>
      <c r="AJ40" s="205" t="e">
        <f>IF('Crisis Indicator Data'!#REF!="No Data",1,IF(#REF!&lt;&gt;"",1,0))</f>
        <v>#REF!</v>
      </c>
      <c r="AK40" s="205" t="e">
        <f>IF('Crisis Indicator Data'!#REF!="No Data",1,IF(#REF!&lt;&gt;"",1,0))</f>
        <v>#REF!</v>
      </c>
      <c r="AL40" s="205" t="e">
        <f>IF('Crisis Indicator Data'!#REF!="No Data",1,IF(#REF!&lt;&gt;"",1,0))</f>
        <v>#REF!</v>
      </c>
      <c r="AM40" s="205" t="e">
        <f>IF('Crisis Indicator Data'!#REF!="No Data",1,IF(#REF!&lt;&gt;"",1,0))</f>
        <v>#REF!</v>
      </c>
      <c r="AN40" s="205" t="e">
        <f>IF('Crisis Indicator Data'!#REF!="No Data",1,IF(#REF!&lt;&gt;"",1,0))</f>
        <v>#REF!</v>
      </c>
      <c r="AO40" s="205" t="e">
        <f>IF('Crisis Indicator Data'!#REF!="No Data",1,IF(#REF!&lt;&gt;"",1,0))</f>
        <v>#REF!</v>
      </c>
      <c r="AP40" s="205" t="e">
        <f>IF('Crisis Indicator Data'!#REF!="No Data",1,IF(#REF!&lt;&gt;"",1,0))</f>
        <v>#REF!</v>
      </c>
      <c r="AQ40" s="205" t="e">
        <f>IF('Crisis Indicator Data'!#REF!="No Data",1,IF(#REF!&lt;&gt;"",1,0))</f>
        <v>#REF!</v>
      </c>
      <c r="AR40" s="205" t="e">
        <f>IF('Crisis Indicator Data'!#REF!="No Data",1,IF(#REF!&lt;&gt;"",1,0))</f>
        <v>#REF!</v>
      </c>
      <c r="AS40" s="205" t="e">
        <f>IF('Crisis Indicator Data'!#REF!="No Data",1,IF(#REF!&lt;&gt;"",1,0))</f>
        <v>#REF!</v>
      </c>
      <c r="AT40" s="205" t="e">
        <f>IF('Crisis Indicator Data'!#REF!="No Data",1,IF(#REF!&lt;&gt;"",1,0))</f>
        <v>#REF!</v>
      </c>
      <c r="AU40" s="205" t="e">
        <f>IF('Crisis Indicator Data'!#REF!="No Data",1,IF(#REF!&lt;&gt;"",1,0))</f>
        <v>#REF!</v>
      </c>
      <c r="AV40" s="205" t="e">
        <f>IF('Crisis Indicator Data'!#REF!="No Data",1,IF(#REF!&lt;&gt;"",1,0))</f>
        <v>#REF!</v>
      </c>
      <c r="AW40" s="205" t="e">
        <f>IF('Crisis Indicator Data'!#REF!="No Data",1,IF(#REF!&lt;&gt;"",1,0))</f>
        <v>#REF!</v>
      </c>
      <c r="AX40" s="205" t="e">
        <f>IF('Crisis Indicator Data'!#REF!="No Data",1,IF(#REF!&lt;&gt;"",1,0))</f>
        <v>#REF!</v>
      </c>
      <c r="AY40" s="205" t="e">
        <f>IF('Crisis Indicator Data'!#REF!="No Data",1,IF(#REF!&lt;&gt;"",1,0))</f>
        <v>#REF!</v>
      </c>
      <c r="AZ40" s="205" t="e">
        <f>IF('Crisis Indicator Data'!#REF!="No Data",1,IF(#REF!&lt;&gt;"",1,0))</f>
        <v>#REF!</v>
      </c>
      <c r="BA40" t="e">
        <f t="shared" si="2"/>
        <v>#REF!</v>
      </c>
      <c r="BB40" s="22" t="e">
        <f t="shared" si="3"/>
        <v>#REF!</v>
      </c>
    </row>
    <row r="41" spans="1:54" x14ac:dyDescent="0.25">
      <c r="A41" t="s">
        <v>7010</v>
      </c>
      <c r="B41" s="205" t="e">
        <f>IF('Crisis Indicator Data'!#REF!="No Data",1,IF(#REF!&lt;&gt;"",1,0))</f>
        <v>#REF!</v>
      </c>
      <c r="C41" s="205" t="e">
        <f>IF('Crisis Indicator Data'!#REF!="No Data",1,IF(#REF!&lt;&gt;"",1,0))</f>
        <v>#REF!</v>
      </c>
      <c r="D41" s="205" t="e">
        <f>IF('Crisis Indicator Data'!#REF!="No Data",1,IF(#REF!&lt;&gt;"",1,0))</f>
        <v>#REF!</v>
      </c>
      <c r="E41" s="205" t="e">
        <f>IF('Crisis Indicator Data'!#REF!="No Data",1,IF(#REF!&lt;&gt;"",1,0))</f>
        <v>#REF!</v>
      </c>
      <c r="F41" s="205" t="e">
        <f>IF('Crisis Indicator Data'!#REF!="No Data",1,IF(#REF!&lt;&gt;"",1,0))</f>
        <v>#REF!</v>
      </c>
      <c r="G41" s="205" t="e">
        <f>IF('Crisis Indicator Data'!#REF!="No Data",1,IF(#REF!&lt;&gt;"",1,0))</f>
        <v>#REF!</v>
      </c>
      <c r="H41" s="205" t="e">
        <f>IF('Crisis Indicator Data'!#REF!="No Data",1,IF(#REF!&lt;&gt;"",1,0))</f>
        <v>#REF!</v>
      </c>
      <c r="I41" s="205" t="e">
        <f>IF('Crisis Indicator Data'!#REF!="No Data",1,IF(#REF!&lt;&gt;"",1,0))</f>
        <v>#REF!</v>
      </c>
      <c r="J41" s="205" t="e">
        <f>IF('Crisis Indicator Data'!#REF!="No Data",1,IF(#REF!&lt;&gt;"",1,0))</f>
        <v>#REF!</v>
      </c>
      <c r="K41" s="205" t="e">
        <f>IF('Crisis Indicator Data'!#REF!="No Data",1,IF(#REF!&lt;&gt;"",1,0))</f>
        <v>#REF!</v>
      </c>
      <c r="L41" s="205" t="e">
        <f>IF('Crisis Indicator Data'!#REF!="No Data",1,IF(#REF!&lt;&gt;"",1,0))</f>
        <v>#REF!</v>
      </c>
      <c r="M41" s="205" t="e">
        <f>IF('Crisis Indicator Data'!#REF!="No Data",1,IF(#REF!&lt;&gt;"",1,0))</f>
        <v>#REF!</v>
      </c>
      <c r="N41" s="205" t="e">
        <f>IF('Crisis Indicator Data'!#REF!="No Data",1,IF(#REF!&lt;&gt;"",1,0))</f>
        <v>#REF!</v>
      </c>
      <c r="O41" s="205" t="e">
        <f>IF('Crisis Indicator Data'!#REF!="No Data",1,IF(#REF!&lt;&gt;"",1,0))</f>
        <v>#REF!</v>
      </c>
      <c r="P41" s="205" t="e">
        <f>IF('Crisis Indicator Data'!#REF!="No Data",1,IF(#REF!&lt;&gt;"",1,0))</f>
        <v>#REF!</v>
      </c>
      <c r="Q41" s="205" t="e">
        <f>IF('Crisis Indicator Data'!#REF!="No Data",1,IF(#REF!&lt;&gt;"",1,0))</f>
        <v>#REF!</v>
      </c>
      <c r="R41" s="205" t="e">
        <f>IF('Crisis Indicator Data'!#REF!="No Data",1,IF(#REF!&lt;&gt;"",1,0))</f>
        <v>#REF!</v>
      </c>
      <c r="S41" s="205" t="e">
        <f>IF('Crisis Indicator Data'!#REF!="No Data",1,IF(#REF!&lt;&gt;"",1,0))</f>
        <v>#REF!</v>
      </c>
      <c r="T41" s="205" t="e">
        <f>IF('Crisis Indicator Data'!#REF!="No Data",1,IF(#REF!&lt;&gt;"",1,0))</f>
        <v>#REF!</v>
      </c>
      <c r="U41" s="205" t="e">
        <f>IF('Crisis Indicator Data'!#REF!="No Data",1,IF(#REF!&lt;&gt;"",1,0))</f>
        <v>#REF!</v>
      </c>
      <c r="V41" s="205" t="e">
        <f>IF('Crisis Indicator Data'!#REF!="No Data",1,IF(#REF!&lt;&gt;"",1,0))</f>
        <v>#REF!</v>
      </c>
      <c r="W41" s="205" t="e">
        <f>IF('Crisis Indicator Data'!#REF!="No Data",1,IF(#REF!&lt;&gt;"",1,0))</f>
        <v>#REF!</v>
      </c>
      <c r="X41" s="205" t="e">
        <f>IF('Crisis Indicator Data'!#REF!="No Data",1,IF(#REF!&lt;&gt;"",1,0))</f>
        <v>#REF!</v>
      </c>
      <c r="Y41" s="205" t="e">
        <f>IF('Crisis Indicator Data'!#REF!="No Data",1,IF(#REF!&lt;&gt;"",1,0))</f>
        <v>#REF!</v>
      </c>
      <c r="Z41" s="205" t="e">
        <f>IF('Crisis Indicator Data'!#REF!="No Data",1,IF(#REF!&lt;&gt;"",1,0))</f>
        <v>#REF!</v>
      </c>
      <c r="AA41" s="205" t="e">
        <f>IF('Crisis Indicator Data'!#REF!="No Data",1,IF(#REF!&lt;&gt;"",1,0))</f>
        <v>#REF!</v>
      </c>
      <c r="AB41" s="205" t="e">
        <f>IF('Crisis Indicator Data'!#REF!="No Data",1,IF(#REF!&lt;&gt;"",1,0))</f>
        <v>#REF!</v>
      </c>
      <c r="AC41" s="205" t="e">
        <f>IF('Crisis Indicator Data'!#REF!="No Data",1,IF(#REF!&lt;&gt;"",1,0))</f>
        <v>#REF!</v>
      </c>
      <c r="AD41" s="205" t="e">
        <f>IF('Crisis Indicator Data'!#REF!="No Data",1,IF(#REF!&lt;&gt;"",1,0))</f>
        <v>#REF!</v>
      </c>
      <c r="AE41" s="205" t="e">
        <f>IF('Crisis Indicator Data'!#REF!="No Data",1,IF(#REF!&lt;&gt;"",1,0))</f>
        <v>#REF!</v>
      </c>
      <c r="AF41" s="205" t="e">
        <f>IF('Crisis Indicator Data'!#REF!="No Data",1,IF(#REF!&lt;&gt;"",1,0))</f>
        <v>#REF!</v>
      </c>
      <c r="AG41" s="205" t="e">
        <f>IF('Crisis Indicator Data'!#REF!="No Data",1,IF(#REF!&lt;&gt;"",1,0))</f>
        <v>#REF!</v>
      </c>
      <c r="AH41" s="205" t="e">
        <f>IF('Crisis Indicator Data'!#REF!="No Data",1,IF(#REF!&lt;&gt;"",1,0))</f>
        <v>#REF!</v>
      </c>
      <c r="AI41" s="205" t="e">
        <f>IF('Crisis Indicator Data'!#REF!="No Data",1,IF(#REF!&lt;&gt;"",1,0))</f>
        <v>#REF!</v>
      </c>
      <c r="AJ41" s="205" t="e">
        <f>IF('Crisis Indicator Data'!#REF!="No Data",1,IF(#REF!&lt;&gt;"",1,0))</f>
        <v>#REF!</v>
      </c>
      <c r="AK41" s="205" t="e">
        <f>IF('Crisis Indicator Data'!#REF!="No Data",1,IF(#REF!&lt;&gt;"",1,0))</f>
        <v>#REF!</v>
      </c>
      <c r="AL41" s="205" t="e">
        <f>IF('Crisis Indicator Data'!#REF!="No Data",1,IF(#REF!&lt;&gt;"",1,0))</f>
        <v>#REF!</v>
      </c>
      <c r="AM41" s="205" t="e">
        <f>IF('Crisis Indicator Data'!#REF!="No Data",1,IF(#REF!&lt;&gt;"",1,0))</f>
        <v>#REF!</v>
      </c>
      <c r="AN41" s="205" t="e">
        <f>IF('Crisis Indicator Data'!#REF!="No Data",1,IF(#REF!&lt;&gt;"",1,0))</f>
        <v>#REF!</v>
      </c>
      <c r="AO41" s="205" t="e">
        <f>IF('Crisis Indicator Data'!#REF!="No Data",1,IF(#REF!&lt;&gt;"",1,0))</f>
        <v>#REF!</v>
      </c>
      <c r="AP41" s="205" t="e">
        <f>IF('Crisis Indicator Data'!#REF!="No Data",1,IF(#REF!&lt;&gt;"",1,0))</f>
        <v>#REF!</v>
      </c>
      <c r="AQ41" s="205" t="e">
        <f>IF('Crisis Indicator Data'!#REF!="No Data",1,IF(#REF!&lt;&gt;"",1,0))</f>
        <v>#REF!</v>
      </c>
      <c r="AR41" s="205" t="e">
        <f>IF('Crisis Indicator Data'!#REF!="No Data",1,IF(#REF!&lt;&gt;"",1,0))</f>
        <v>#REF!</v>
      </c>
      <c r="AS41" s="205" t="e">
        <f>IF('Crisis Indicator Data'!#REF!="No Data",1,IF(#REF!&lt;&gt;"",1,0))</f>
        <v>#REF!</v>
      </c>
      <c r="AT41" s="205" t="e">
        <f>IF('Crisis Indicator Data'!#REF!="No Data",1,IF(#REF!&lt;&gt;"",1,0))</f>
        <v>#REF!</v>
      </c>
      <c r="AU41" s="205" t="e">
        <f>IF('Crisis Indicator Data'!#REF!="No Data",1,IF(#REF!&lt;&gt;"",1,0))</f>
        <v>#REF!</v>
      </c>
      <c r="AV41" s="205" t="e">
        <f>IF('Crisis Indicator Data'!#REF!="No Data",1,IF(#REF!&lt;&gt;"",1,0))</f>
        <v>#REF!</v>
      </c>
      <c r="AW41" s="205" t="e">
        <f>IF('Crisis Indicator Data'!#REF!="No Data",1,IF(#REF!&lt;&gt;"",1,0))</f>
        <v>#REF!</v>
      </c>
      <c r="AX41" s="205" t="e">
        <f>IF('Crisis Indicator Data'!#REF!="No Data",1,IF(#REF!&lt;&gt;"",1,0))</f>
        <v>#REF!</v>
      </c>
      <c r="AY41" s="205" t="e">
        <f>IF('Crisis Indicator Data'!#REF!="No Data",1,IF(#REF!&lt;&gt;"",1,0))</f>
        <v>#REF!</v>
      </c>
      <c r="AZ41" s="205" t="e">
        <f>IF('Crisis Indicator Data'!#REF!="No Data",1,IF(#REF!&lt;&gt;"",1,0))</f>
        <v>#REF!</v>
      </c>
      <c r="BA41" t="e">
        <f t="shared" si="2"/>
        <v>#REF!</v>
      </c>
      <c r="BB41" s="22" t="e">
        <f t="shared" si="3"/>
        <v>#REF!</v>
      </c>
    </row>
    <row r="42" spans="1:54" x14ac:dyDescent="0.25">
      <c r="A42" t="s">
        <v>7001</v>
      </c>
      <c r="B42" s="205" t="e">
        <f>IF('Crisis Indicator Data'!#REF!="No Data",1,IF(#REF!&lt;&gt;"",1,0))</f>
        <v>#REF!</v>
      </c>
      <c r="C42" s="205" t="e">
        <f>IF('Crisis Indicator Data'!#REF!="No Data",1,IF(#REF!&lt;&gt;"",1,0))</f>
        <v>#REF!</v>
      </c>
      <c r="D42" s="205" t="e">
        <f>IF('Crisis Indicator Data'!#REF!="No Data",1,IF(#REF!&lt;&gt;"",1,0))</f>
        <v>#REF!</v>
      </c>
      <c r="E42" s="205" t="e">
        <f>IF('Crisis Indicator Data'!#REF!="No Data",1,IF(#REF!&lt;&gt;"",1,0))</f>
        <v>#REF!</v>
      </c>
      <c r="F42" s="205" t="e">
        <f>IF('Crisis Indicator Data'!#REF!="No Data",1,IF(#REF!&lt;&gt;"",1,0))</f>
        <v>#REF!</v>
      </c>
      <c r="G42" s="205" t="e">
        <f>IF('Crisis Indicator Data'!#REF!="No Data",1,IF(#REF!&lt;&gt;"",1,0))</f>
        <v>#REF!</v>
      </c>
      <c r="H42" s="205" t="e">
        <f>IF('Crisis Indicator Data'!#REF!="No Data",1,IF(#REF!&lt;&gt;"",1,0))</f>
        <v>#REF!</v>
      </c>
      <c r="I42" s="205" t="e">
        <f>IF('Crisis Indicator Data'!#REF!="No Data",1,IF(#REF!&lt;&gt;"",1,0))</f>
        <v>#REF!</v>
      </c>
      <c r="J42" s="205" t="e">
        <f>IF('Crisis Indicator Data'!#REF!="No Data",1,IF(#REF!&lt;&gt;"",1,0))</f>
        <v>#REF!</v>
      </c>
      <c r="K42" s="205" t="e">
        <f>IF('Crisis Indicator Data'!#REF!="No Data",1,IF(#REF!&lt;&gt;"",1,0))</f>
        <v>#REF!</v>
      </c>
      <c r="L42" s="205" t="e">
        <f>IF('Crisis Indicator Data'!#REF!="No Data",1,IF(#REF!&lt;&gt;"",1,0))</f>
        <v>#REF!</v>
      </c>
      <c r="M42" s="205" t="e">
        <f>IF('Crisis Indicator Data'!#REF!="No Data",1,IF(#REF!&lt;&gt;"",1,0))</f>
        <v>#REF!</v>
      </c>
      <c r="N42" s="205" t="e">
        <f>IF('Crisis Indicator Data'!#REF!="No Data",1,IF(#REF!&lt;&gt;"",1,0))</f>
        <v>#REF!</v>
      </c>
      <c r="O42" s="205" t="e">
        <f>IF('Crisis Indicator Data'!#REF!="No Data",1,IF(#REF!&lt;&gt;"",1,0))</f>
        <v>#REF!</v>
      </c>
      <c r="P42" s="205" t="e">
        <f>IF('Crisis Indicator Data'!#REF!="No Data",1,IF(#REF!&lt;&gt;"",1,0))</f>
        <v>#REF!</v>
      </c>
      <c r="Q42" s="205" t="e">
        <f>IF('Crisis Indicator Data'!#REF!="No Data",1,IF(#REF!&lt;&gt;"",1,0))</f>
        <v>#REF!</v>
      </c>
      <c r="R42" s="205" t="e">
        <f>IF('Crisis Indicator Data'!#REF!="No Data",1,IF(#REF!&lt;&gt;"",1,0))</f>
        <v>#REF!</v>
      </c>
      <c r="S42" s="205" t="e">
        <f>IF('Crisis Indicator Data'!#REF!="No Data",1,IF(#REF!&lt;&gt;"",1,0))</f>
        <v>#REF!</v>
      </c>
      <c r="T42" s="205" t="e">
        <f>IF('Crisis Indicator Data'!#REF!="No Data",1,IF(#REF!&lt;&gt;"",1,0))</f>
        <v>#REF!</v>
      </c>
      <c r="U42" s="205" t="e">
        <f>IF('Crisis Indicator Data'!#REF!="No Data",1,IF(#REF!&lt;&gt;"",1,0))</f>
        <v>#REF!</v>
      </c>
      <c r="V42" s="205" t="e">
        <f>IF('Crisis Indicator Data'!#REF!="No Data",1,IF(#REF!&lt;&gt;"",1,0))</f>
        <v>#REF!</v>
      </c>
      <c r="W42" s="205" t="e">
        <f>IF('Crisis Indicator Data'!#REF!="No Data",1,IF(#REF!&lt;&gt;"",1,0))</f>
        <v>#REF!</v>
      </c>
      <c r="X42" s="205" t="e">
        <f>IF('Crisis Indicator Data'!#REF!="No Data",1,IF(#REF!&lt;&gt;"",1,0))</f>
        <v>#REF!</v>
      </c>
      <c r="Y42" s="205" t="e">
        <f>IF('Crisis Indicator Data'!#REF!="No Data",1,IF(#REF!&lt;&gt;"",1,0))</f>
        <v>#REF!</v>
      </c>
      <c r="Z42" s="205" t="e">
        <f>IF('Crisis Indicator Data'!#REF!="No Data",1,IF(#REF!&lt;&gt;"",1,0))</f>
        <v>#REF!</v>
      </c>
      <c r="AA42" s="205" t="e">
        <f>IF('Crisis Indicator Data'!#REF!="No Data",1,IF(#REF!&lt;&gt;"",1,0))</f>
        <v>#REF!</v>
      </c>
      <c r="AB42" s="205" t="e">
        <f>IF('Crisis Indicator Data'!#REF!="No Data",1,IF(#REF!&lt;&gt;"",1,0))</f>
        <v>#REF!</v>
      </c>
      <c r="AC42" s="205" t="e">
        <f>IF('Crisis Indicator Data'!#REF!="No Data",1,IF(#REF!&lt;&gt;"",1,0))</f>
        <v>#REF!</v>
      </c>
      <c r="AD42" s="205" t="e">
        <f>IF('Crisis Indicator Data'!#REF!="No Data",1,IF(#REF!&lt;&gt;"",1,0))</f>
        <v>#REF!</v>
      </c>
      <c r="AE42" s="205" t="e">
        <f>IF('Crisis Indicator Data'!#REF!="No Data",1,IF(#REF!&lt;&gt;"",1,0))</f>
        <v>#REF!</v>
      </c>
      <c r="AF42" s="205" t="e">
        <f>IF('Crisis Indicator Data'!#REF!="No Data",1,IF(#REF!&lt;&gt;"",1,0))</f>
        <v>#REF!</v>
      </c>
      <c r="AG42" s="205" t="e">
        <f>IF('Crisis Indicator Data'!#REF!="No Data",1,IF(#REF!&lt;&gt;"",1,0))</f>
        <v>#REF!</v>
      </c>
      <c r="AH42" s="205" t="e">
        <f>IF('Crisis Indicator Data'!#REF!="No Data",1,IF(#REF!&lt;&gt;"",1,0))</f>
        <v>#REF!</v>
      </c>
      <c r="AI42" s="205" t="e">
        <f>IF('Crisis Indicator Data'!#REF!="No Data",1,IF(#REF!&lt;&gt;"",1,0))</f>
        <v>#REF!</v>
      </c>
      <c r="AJ42" s="205" t="e">
        <f>IF('Crisis Indicator Data'!#REF!="No Data",1,IF(#REF!&lt;&gt;"",1,0))</f>
        <v>#REF!</v>
      </c>
      <c r="AK42" s="205" t="e">
        <f>IF('Crisis Indicator Data'!#REF!="No Data",1,IF(#REF!&lt;&gt;"",1,0))</f>
        <v>#REF!</v>
      </c>
      <c r="AL42" s="205" t="e">
        <f>IF('Crisis Indicator Data'!#REF!="No Data",1,IF(#REF!&lt;&gt;"",1,0))</f>
        <v>#REF!</v>
      </c>
      <c r="AM42" s="205" t="e">
        <f>IF('Crisis Indicator Data'!#REF!="No Data",1,IF(#REF!&lt;&gt;"",1,0))</f>
        <v>#REF!</v>
      </c>
      <c r="AN42" s="205" t="e">
        <f>IF('Crisis Indicator Data'!#REF!="No Data",1,IF(#REF!&lt;&gt;"",1,0))</f>
        <v>#REF!</v>
      </c>
      <c r="AO42" s="205" t="e">
        <f>IF('Crisis Indicator Data'!#REF!="No Data",1,IF(#REF!&lt;&gt;"",1,0))</f>
        <v>#REF!</v>
      </c>
      <c r="AP42" s="205" t="e">
        <f>IF('Crisis Indicator Data'!#REF!="No Data",1,IF(#REF!&lt;&gt;"",1,0))</f>
        <v>#REF!</v>
      </c>
      <c r="AQ42" s="205" t="e">
        <f>IF('Crisis Indicator Data'!#REF!="No Data",1,IF(#REF!&lt;&gt;"",1,0))</f>
        <v>#REF!</v>
      </c>
      <c r="AR42" s="205" t="e">
        <f>IF('Crisis Indicator Data'!#REF!="No Data",1,IF(#REF!&lt;&gt;"",1,0))</f>
        <v>#REF!</v>
      </c>
      <c r="AS42" s="205" t="e">
        <f>IF('Crisis Indicator Data'!#REF!="No Data",1,IF(#REF!&lt;&gt;"",1,0))</f>
        <v>#REF!</v>
      </c>
      <c r="AT42" s="205" t="e">
        <f>IF('Crisis Indicator Data'!#REF!="No Data",1,IF(#REF!&lt;&gt;"",1,0))</f>
        <v>#REF!</v>
      </c>
      <c r="AU42" s="205" t="e">
        <f>IF('Crisis Indicator Data'!#REF!="No Data",1,IF(#REF!&lt;&gt;"",1,0))</f>
        <v>#REF!</v>
      </c>
      <c r="AV42" s="205" t="e">
        <f>IF('Crisis Indicator Data'!#REF!="No Data",1,IF(#REF!&lt;&gt;"",1,0))</f>
        <v>#REF!</v>
      </c>
      <c r="AW42" s="205" t="e">
        <f>IF('Crisis Indicator Data'!#REF!="No Data",1,IF(#REF!&lt;&gt;"",1,0))</f>
        <v>#REF!</v>
      </c>
      <c r="AX42" s="205" t="e">
        <f>IF('Crisis Indicator Data'!#REF!="No Data",1,IF(#REF!&lt;&gt;"",1,0))</f>
        <v>#REF!</v>
      </c>
      <c r="AY42" s="205" t="e">
        <f>IF('Crisis Indicator Data'!#REF!="No Data",1,IF(#REF!&lt;&gt;"",1,0))</f>
        <v>#REF!</v>
      </c>
      <c r="AZ42" s="205" t="e">
        <f>IF('Crisis Indicator Data'!#REF!="No Data",1,IF(#REF!&lt;&gt;"",1,0))</f>
        <v>#REF!</v>
      </c>
      <c r="BA42" t="e">
        <f t="shared" si="2"/>
        <v>#REF!</v>
      </c>
      <c r="BB42" s="22" t="e">
        <f t="shared" si="3"/>
        <v>#REF!</v>
      </c>
    </row>
    <row r="43" spans="1:54" x14ac:dyDescent="0.25">
      <c r="A43" t="s">
        <v>7066</v>
      </c>
      <c r="B43" s="205" t="e">
        <f>IF('Crisis Indicator Data'!#REF!="No Data",1,IF(#REF!&lt;&gt;"",1,0))</f>
        <v>#REF!</v>
      </c>
      <c r="C43" s="205" t="e">
        <f>IF('Crisis Indicator Data'!#REF!="No Data",1,IF(#REF!&lt;&gt;"",1,0))</f>
        <v>#REF!</v>
      </c>
      <c r="D43" s="205" t="e">
        <f>IF('Crisis Indicator Data'!#REF!="No Data",1,IF(#REF!&lt;&gt;"",1,0))</f>
        <v>#REF!</v>
      </c>
      <c r="E43" s="205" t="e">
        <f>IF('Crisis Indicator Data'!#REF!="No Data",1,IF(#REF!&lt;&gt;"",1,0))</f>
        <v>#REF!</v>
      </c>
      <c r="F43" s="205" t="e">
        <f>IF('Crisis Indicator Data'!#REF!="No Data",1,IF(#REF!&lt;&gt;"",1,0))</f>
        <v>#REF!</v>
      </c>
      <c r="G43" s="205" t="e">
        <f>IF('Crisis Indicator Data'!#REF!="No Data",1,IF(#REF!&lt;&gt;"",1,0))</f>
        <v>#REF!</v>
      </c>
      <c r="H43" s="205" t="e">
        <f>IF('Crisis Indicator Data'!#REF!="No Data",1,IF(#REF!&lt;&gt;"",1,0))</f>
        <v>#REF!</v>
      </c>
      <c r="I43" s="205" t="e">
        <f>IF('Crisis Indicator Data'!#REF!="No Data",1,IF(#REF!&lt;&gt;"",1,0))</f>
        <v>#REF!</v>
      </c>
      <c r="J43" s="205" t="e">
        <f>IF('Crisis Indicator Data'!#REF!="No Data",1,IF(#REF!&lt;&gt;"",1,0))</f>
        <v>#REF!</v>
      </c>
      <c r="K43" s="205" t="e">
        <f>IF('Crisis Indicator Data'!#REF!="No Data",1,IF(#REF!&lt;&gt;"",1,0))</f>
        <v>#REF!</v>
      </c>
      <c r="L43" s="205" t="e">
        <f>IF('Crisis Indicator Data'!#REF!="No Data",1,IF(#REF!&lt;&gt;"",1,0))</f>
        <v>#REF!</v>
      </c>
      <c r="M43" s="205" t="e">
        <f>IF('Crisis Indicator Data'!#REF!="No Data",1,IF(#REF!&lt;&gt;"",1,0))</f>
        <v>#REF!</v>
      </c>
      <c r="N43" s="205" t="e">
        <f>IF('Crisis Indicator Data'!#REF!="No Data",1,IF(#REF!&lt;&gt;"",1,0))</f>
        <v>#REF!</v>
      </c>
      <c r="O43" s="205" t="e">
        <f>IF('Crisis Indicator Data'!#REF!="No Data",1,IF(#REF!&lt;&gt;"",1,0))</f>
        <v>#REF!</v>
      </c>
      <c r="P43" s="205" t="e">
        <f>IF('Crisis Indicator Data'!#REF!="No Data",1,IF(#REF!&lt;&gt;"",1,0))</f>
        <v>#REF!</v>
      </c>
      <c r="Q43" s="205" t="e">
        <f>IF('Crisis Indicator Data'!#REF!="No Data",1,IF(#REF!&lt;&gt;"",1,0))</f>
        <v>#REF!</v>
      </c>
      <c r="R43" s="205" t="e">
        <f>IF('Crisis Indicator Data'!#REF!="No Data",1,IF(#REF!&lt;&gt;"",1,0))</f>
        <v>#REF!</v>
      </c>
      <c r="S43" s="205" t="e">
        <f>IF('Crisis Indicator Data'!#REF!="No Data",1,IF(#REF!&lt;&gt;"",1,0))</f>
        <v>#REF!</v>
      </c>
      <c r="T43" s="205" t="e">
        <f>IF('Crisis Indicator Data'!#REF!="No Data",1,IF(#REF!&lt;&gt;"",1,0))</f>
        <v>#REF!</v>
      </c>
      <c r="U43" s="205" t="e">
        <f>IF('Crisis Indicator Data'!#REF!="No Data",1,IF(#REF!&lt;&gt;"",1,0))</f>
        <v>#REF!</v>
      </c>
      <c r="V43" s="205" t="e">
        <f>IF('Crisis Indicator Data'!#REF!="No Data",1,IF(#REF!&lt;&gt;"",1,0))</f>
        <v>#REF!</v>
      </c>
      <c r="W43" s="205" t="e">
        <f>IF('Crisis Indicator Data'!#REF!="No Data",1,IF(#REF!&lt;&gt;"",1,0))</f>
        <v>#REF!</v>
      </c>
      <c r="X43" s="205" t="e">
        <f>IF('Crisis Indicator Data'!#REF!="No Data",1,IF(#REF!&lt;&gt;"",1,0))</f>
        <v>#REF!</v>
      </c>
      <c r="Y43" s="205" t="e">
        <f>IF('Crisis Indicator Data'!#REF!="No Data",1,IF(#REF!&lt;&gt;"",1,0))</f>
        <v>#REF!</v>
      </c>
      <c r="Z43" s="205" t="e">
        <f>IF('Crisis Indicator Data'!#REF!="No Data",1,IF(#REF!&lt;&gt;"",1,0))</f>
        <v>#REF!</v>
      </c>
      <c r="AA43" s="205" t="e">
        <f>IF('Crisis Indicator Data'!#REF!="No Data",1,IF(#REF!&lt;&gt;"",1,0))</f>
        <v>#REF!</v>
      </c>
      <c r="AB43" s="205" t="e">
        <f>IF('Crisis Indicator Data'!#REF!="No Data",1,IF(#REF!&lt;&gt;"",1,0))</f>
        <v>#REF!</v>
      </c>
      <c r="AC43" s="205" t="e">
        <f>IF('Crisis Indicator Data'!#REF!="No Data",1,IF(#REF!&lt;&gt;"",1,0))</f>
        <v>#REF!</v>
      </c>
      <c r="AD43" s="205" t="e">
        <f>IF('Crisis Indicator Data'!#REF!="No Data",1,IF(#REF!&lt;&gt;"",1,0))</f>
        <v>#REF!</v>
      </c>
      <c r="AE43" s="205" t="e">
        <f>IF('Crisis Indicator Data'!#REF!="No Data",1,IF(#REF!&lt;&gt;"",1,0))</f>
        <v>#REF!</v>
      </c>
      <c r="AF43" s="205" t="e">
        <f>IF('Crisis Indicator Data'!#REF!="No Data",1,IF(#REF!&lt;&gt;"",1,0))</f>
        <v>#REF!</v>
      </c>
      <c r="AG43" s="205" t="e">
        <f>IF('Crisis Indicator Data'!#REF!="No Data",1,IF(#REF!&lt;&gt;"",1,0))</f>
        <v>#REF!</v>
      </c>
      <c r="AH43" s="205" t="e">
        <f>IF('Crisis Indicator Data'!#REF!="No Data",1,IF(#REF!&lt;&gt;"",1,0))</f>
        <v>#REF!</v>
      </c>
      <c r="AI43" s="205" t="e">
        <f>IF('Crisis Indicator Data'!#REF!="No Data",1,IF(#REF!&lt;&gt;"",1,0))</f>
        <v>#REF!</v>
      </c>
      <c r="AJ43" s="205" t="e">
        <f>IF('Crisis Indicator Data'!#REF!="No Data",1,IF(#REF!&lt;&gt;"",1,0))</f>
        <v>#REF!</v>
      </c>
      <c r="AK43" s="205" t="e">
        <f>IF('Crisis Indicator Data'!#REF!="No Data",1,IF(#REF!&lt;&gt;"",1,0))</f>
        <v>#REF!</v>
      </c>
      <c r="AL43" s="205" t="e">
        <f>IF('Crisis Indicator Data'!#REF!="No Data",1,IF(#REF!&lt;&gt;"",1,0))</f>
        <v>#REF!</v>
      </c>
      <c r="AM43" s="205" t="e">
        <f>IF('Crisis Indicator Data'!#REF!="No Data",1,IF(#REF!&lt;&gt;"",1,0))</f>
        <v>#REF!</v>
      </c>
      <c r="AN43" s="205" t="e">
        <f>IF('Crisis Indicator Data'!#REF!="No Data",1,IF(#REF!&lt;&gt;"",1,0))</f>
        <v>#REF!</v>
      </c>
      <c r="AO43" s="205" t="e">
        <f>IF('Crisis Indicator Data'!#REF!="No Data",1,IF(#REF!&lt;&gt;"",1,0))</f>
        <v>#REF!</v>
      </c>
      <c r="AP43" s="205" t="e">
        <f>IF('Crisis Indicator Data'!#REF!="No Data",1,IF(#REF!&lt;&gt;"",1,0))</f>
        <v>#REF!</v>
      </c>
      <c r="AQ43" s="205" t="e">
        <f>IF('Crisis Indicator Data'!#REF!="No Data",1,IF(#REF!&lt;&gt;"",1,0))</f>
        <v>#REF!</v>
      </c>
      <c r="AR43" s="205" t="e">
        <f>IF('Crisis Indicator Data'!#REF!="No Data",1,IF(#REF!&lt;&gt;"",1,0))</f>
        <v>#REF!</v>
      </c>
      <c r="AS43" s="205" t="e">
        <f>IF('Crisis Indicator Data'!#REF!="No Data",1,IF(#REF!&lt;&gt;"",1,0))</f>
        <v>#REF!</v>
      </c>
      <c r="AT43" s="205" t="e">
        <f>IF('Crisis Indicator Data'!#REF!="No Data",1,IF(#REF!&lt;&gt;"",1,0))</f>
        <v>#REF!</v>
      </c>
      <c r="AU43" s="205" t="e">
        <f>IF('Crisis Indicator Data'!#REF!="No Data",1,IF(#REF!&lt;&gt;"",1,0))</f>
        <v>#REF!</v>
      </c>
      <c r="AV43" s="205" t="e">
        <f>IF('Crisis Indicator Data'!#REF!="No Data",1,IF(#REF!&lt;&gt;"",1,0))</f>
        <v>#REF!</v>
      </c>
      <c r="AW43" s="205" t="e">
        <f>IF('Crisis Indicator Data'!#REF!="No Data",1,IF(#REF!&lt;&gt;"",1,0))</f>
        <v>#REF!</v>
      </c>
      <c r="AX43" s="205" t="e">
        <f>IF('Crisis Indicator Data'!#REF!="No Data",1,IF(#REF!&lt;&gt;"",1,0))</f>
        <v>#REF!</v>
      </c>
      <c r="AY43" s="205" t="e">
        <f>IF('Crisis Indicator Data'!#REF!="No Data",1,IF(#REF!&lt;&gt;"",1,0))</f>
        <v>#REF!</v>
      </c>
      <c r="AZ43" s="205" t="e">
        <f>IF('Crisis Indicator Data'!#REF!="No Data",1,IF(#REF!&lt;&gt;"",1,0))</f>
        <v>#REF!</v>
      </c>
      <c r="BA43" t="e">
        <f t="shared" si="2"/>
        <v>#REF!</v>
      </c>
      <c r="BB43" s="22" t="e">
        <f t="shared" si="3"/>
        <v>#REF!</v>
      </c>
    </row>
    <row r="44" spans="1:54" x14ac:dyDescent="0.25">
      <c r="A44" t="s">
        <v>7012</v>
      </c>
      <c r="B44" s="205" t="e">
        <f>IF('Crisis Indicator Data'!#REF!="No Data",1,IF(#REF!&lt;&gt;"",1,0))</f>
        <v>#REF!</v>
      </c>
      <c r="C44" s="205" t="e">
        <f>IF('Crisis Indicator Data'!#REF!="No Data",1,IF(#REF!&lt;&gt;"",1,0))</f>
        <v>#REF!</v>
      </c>
      <c r="D44" s="205" t="e">
        <f>IF('Crisis Indicator Data'!#REF!="No Data",1,IF(#REF!&lt;&gt;"",1,0))</f>
        <v>#REF!</v>
      </c>
      <c r="E44" s="205" t="e">
        <f>IF('Crisis Indicator Data'!#REF!="No Data",1,IF(#REF!&lt;&gt;"",1,0))</f>
        <v>#REF!</v>
      </c>
      <c r="F44" s="205" t="e">
        <f>IF('Crisis Indicator Data'!#REF!="No Data",1,IF(#REF!&lt;&gt;"",1,0))</f>
        <v>#REF!</v>
      </c>
      <c r="G44" s="205" t="e">
        <f>IF('Crisis Indicator Data'!#REF!="No Data",1,IF(#REF!&lt;&gt;"",1,0))</f>
        <v>#REF!</v>
      </c>
      <c r="H44" s="205" t="e">
        <f>IF('Crisis Indicator Data'!#REF!="No Data",1,IF(#REF!&lt;&gt;"",1,0))</f>
        <v>#REF!</v>
      </c>
      <c r="I44" s="205" t="e">
        <f>IF('Crisis Indicator Data'!#REF!="No Data",1,IF(#REF!&lt;&gt;"",1,0))</f>
        <v>#REF!</v>
      </c>
      <c r="J44" s="205" t="e">
        <f>IF('Crisis Indicator Data'!#REF!="No Data",1,IF(#REF!&lt;&gt;"",1,0))</f>
        <v>#REF!</v>
      </c>
      <c r="K44" s="205" t="e">
        <f>IF('Crisis Indicator Data'!#REF!="No Data",1,IF(#REF!&lt;&gt;"",1,0))</f>
        <v>#REF!</v>
      </c>
      <c r="L44" s="205" t="e">
        <f>IF('Crisis Indicator Data'!#REF!="No Data",1,IF(#REF!&lt;&gt;"",1,0))</f>
        <v>#REF!</v>
      </c>
      <c r="M44" s="205" t="e">
        <f>IF('Crisis Indicator Data'!#REF!="No Data",1,IF(#REF!&lt;&gt;"",1,0))</f>
        <v>#REF!</v>
      </c>
      <c r="N44" s="205" t="e">
        <f>IF('Crisis Indicator Data'!#REF!="No Data",1,IF(#REF!&lt;&gt;"",1,0))</f>
        <v>#REF!</v>
      </c>
      <c r="O44" s="205" t="e">
        <f>IF('Crisis Indicator Data'!#REF!="No Data",1,IF(#REF!&lt;&gt;"",1,0))</f>
        <v>#REF!</v>
      </c>
      <c r="P44" s="205" t="e">
        <f>IF('Crisis Indicator Data'!#REF!="No Data",1,IF(#REF!&lt;&gt;"",1,0))</f>
        <v>#REF!</v>
      </c>
      <c r="Q44" s="205" t="e">
        <f>IF('Crisis Indicator Data'!#REF!="No Data",1,IF(#REF!&lt;&gt;"",1,0))</f>
        <v>#REF!</v>
      </c>
      <c r="R44" s="205" t="e">
        <f>IF('Crisis Indicator Data'!#REF!="No Data",1,IF(#REF!&lt;&gt;"",1,0))</f>
        <v>#REF!</v>
      </c>
      <c r="S44" s="205" t="e">
        <f>IF('Crisis Indicator Data'!#REF!="No Data",1,IF(#REF!&lt;&gt;"",1,0))</f>
        <v>#REF!</v>
      </c>
      <c r="T44" s="205" t="e">
        <f>IF('Crisis Indicator Data'!#REF!="No Data",1,IF(#REF!&lt;&gt;"",1,0))</f>
        <v>#REF!</v>
      </c>
      <c r="U44" s="205" t="e">
        <f>IF('Crisis Indicator Data'!#REF!="No Data",1,IF(#REF!&lt;&gt;"",1,0))</f>
        <v>#REF!</v>
      </c>
      <c r="V44" s="205" t="e">
        <f>IF('Crisis Indicator Data'!#REF!="No Data",1,IF(#REF!&lt;&gt;"",1,0))</f>
        <v>#REF!</v>
      </c>
      <c r="W44" s="205" t="e">
        <f>IF('Crisis Indicator Data'!#REF!="No Data",1,IF(#REF!&lt;&gt;"",1,0))</f>
        <v>#REF!</v>
      </c>
      <c r="X44" s="205" t="e">
        <f>IF('Crisis Indicator Data'!#REF!="No Data",1,IF(#REF!&lt;&gt;"",1,0))</f>
        <v>#REF!</v>
      </c>
      <c r="Y44" s="205" t="e">
        <f>IF('Crisis Indicator Data'!#REF!="No Data",1,IF(#REF!&lt;&gt;"",1,0))</f>
        <v>#REF!</v>
      </c>
      <c r="Z44" s="205" t="e">
        <f>IF('Crisis Indicator Data'!#REF!="No Data",1,IF(#REF!&lt;&gt;"",1,0))</f>
        <v>#REF!</v>
      </c>
      <c r="AA44" s="205" t="e">
        <f>IF('Crisis Indicator Data'!#REF!="No Data",1,IF(#REF!&lt;&gt;"",1,0))</f>
        <v>#REF!</v>
      </c>
      <c r="AB44" s="205" t="e">
        <f>IF('Crisis Indicator Data'!#REF!="No Data",1,IF(#REF!&lt;&gt;"",1,0))</f>
        <v>#REF!</v>
      </c>
      <c r="AC44" s="205" t="e">
        <f>IF('Crisis Indicator Data'!#REF!="No Data",1,IF(#REF!&lt;&gt;"",1,0))</f>
        <v>#REF!</v>
      </c>
      <c r="AD44" s="205" t="e">
        <f>IF('Crisis Indicator Data'!#REF!="No Data",1,IF(#REF!&lt;&gt;"",1,0))</f>
        <v>#REF!</v>
      </c>
      <c r="AE44" s="205" t="e">
        <f>IF('Crisis Indicator Data'!#REF!="No Data",1,IF(#REF!&lt;&gt;"",1,0))</f>
        <v>#REF!</v>
      </c>
      <c r="AF44" s="205" t="e">
        <f>IF('Crisis Indicator Data'!#REF!="No Data",1,IF(#REF!&lt;&gt;"",1,0))</f>
        <v>#REF!</v>
      </c>
      <c r="AG44" s="205" t="e">
        <f>IF('Crisis Indicator Data'!#REF!="No Data",1,IF(#REF!&lt;&gt;"",1,0))</f>
        <v>#REF!</v>
      </c>
      <c r="AH44" s="205" t="e">
        <f>IF('Crisis Indicator Data'!#REF!="No Data",1,IF(#REF!&lt;&gt;"",1,0))</f>
        <v>#REF!</v>
      </c>
      <c r="AI44" s="205" t="e">
        <f>IF('Crisis Indicator Data'!#REF!="No Data",1,IF(#REF!&lt;&gt;"",1,0))</f>
        <v>#REF!</v>
      </c>
      <c r="AJ44" s="205" t="e">
        <f>IF('Crisis Indicator Data'!#REF!="No Data",1,IF(#REF!&lt;&gt;"",1,0))</f>
        <v>#REF!</v>
      </c>
      <c r="AK44" s="205" t="e">
        <f>IF('Crisis Indicator Data'!#REF!="No Data",1,IF(#REF!&lt;&gt;"",1,0))</f>
        <v>#REF!</v>
      </c>
      <c r="AL44" s="205" t="e">
        <f>IF('Crisis Indicator Data'!#REF!="No Data",1,IF(#REF!&lt;&gt;"",1,0))</f>
        <v>#REF!</v>
      </c>
      <c r="AM44" s="205" t="e">
        <f>IF('Crisis Indicator Data'!#REF!="No Data",1,IF(#REF!&lt;&gt;"",1,0))</f>
        <v>#REF!</v>
      </c>
      <c r="AN44" s="205" t="e">
        <f>IF('Crisis Indicator Data'!#REF!="No Data",1,IF(#REF!&lt;&gt;"",1,0))</f>
        <v>#REF!</v>
      </c>
      <c r="AO44" s="205" t="e">
        <f>IF('Crisis Indicator Data'!#REF!="No Data",1,IF(#REF!&lt;&gt;"",1,0))</f>
        <v>#REF!</v>
      </c>
      <c r="AP44" s="205" t="e">
        <f>IF('Crisis Indicator Data'!#REF!="No Data",1,IF(#REF!&lt;&gt;"",1,0))</f>
        <v>#REF!</v>
      </c>
      <c r="AQ44" s="205" t="e">
        <f>IF('Crisis Indicator Data'!#REF!="No Data",1,IF(#REF!&lt;&gt;"",1,0))</f>
        <v>#REF!</v>
      </c>
      <c r="AR44" s="205" t="e">
        <f>IF('Crisis Indicator Data'!#REF!="No Data",1,IF(#REF!&lt;&gt;"",1,0))</f>
        <v>#REF!</v>
      </c>
      <c r="AS44" s="205" t="e">
        <f>IF('Crisis Indicator Data'!#REF!="No Data",1,IF(#REF!&lt;&gt;"",1,0))</f>
        <v>#REF!</v>
      </c>
      <c r="AT44" s="205" t="e">
        <f>IF('Crisis Indicator Data'!#REF!="No Data",1,IF(#REF!&lt;&gt;"",1,0))</f>
        <v>#REF!</v>
      </c>
      <c r="AU44" s="205" t="e">
        <f>IF('Crisis Indicator Data'!#REF!="No Data",1,IF(#REF!&lt;&gt;"",1,0))</f>
        <v>#REF!</v>
      </c>
      <c r="AV44" s="205" t="e">
        <f>IF('Crisis Indicator Data'!#REF!="No Data",1,IF(#REF!&lt;&gt;"",1,0))</f>
        <v>#REF!</v>
      </c>
      <c r="AW44" s="205" t="e">
        <f>IF('Crisis Indicator Data'!#REF!="No Data",1,IF(#REF!&lt;&gt;"",1,0))</f>
        <v>#REF!</v>
      </c>
      <c r="AX44" s="205" t="e">
        <f>IF('Crisis Indicator Data'!#REF!="No Data",1,IF(#REF!&lt;&gt;"",1,0))</f>
        <v>#REF!</v>
      </c>
      <c r="AY44" s="205" t="e">
        <f>IF('Crisis Indicator Data'!#REF!="No Data",1,IF(#REF!&lt;&gt;"",1,0))</f>
        <v>#REF!</v>
      </c>
      <c r="AZ44" s="205" t="e">
        <f>IF('Crisis Indicator Data'!#REF!="No Data",1,IF(#REF!&lt;&gt;"",1,0))</f>
        <v>#REF!</v>
      </c>
      <c r="BA44" t="e">
        <f t="shared" si="2"/>
        <v>#REF!</v>
      </c>
      <c r="BB44" s="22" t="e">
        <f t="shared" si="3"/>
        <v>#REF!</v>
      </c>
    </row>
    <row r="45" spans="1:54" x14ac:dyDescent="0.25">
      <c r="A45" t="s">
        <v>7014</v>
      </c>
      <c r="B45" s="205" t="e">
        <f>IF('Crisis Indicator Data'!#REF!="No Data",1,IF(#REF!&lt;&gt;"",1,0))</f>
        <v>#REF!</v>
      </c>
      <c r="C45" s="205" t="e">
        <f>IF('Crisis Indicator Data'!#REF!="No Data",1,IF(#REF!&lt;&gt;"",1,0))</f>
        <v>#REF!</v>
      </c>
      <c r="D45" s="205" t="e">
        <f>IF('Crisis Indicator Data'!#REF!="No Data",1,IF(#REF!&lt;&gt;"",1,0))</f>
        <v>#REF!</v>
      </c>
      <c r="E45" s="205" t="e">
        <f>IF('Crisis Indicator Data'!#REF!="No Data",1,IF(#REF!&lt;&gt;"",1,0))</f>
        <v>#REF!</v>
      </c>
      <c r="F45" s="205" t="e">
        <f>IF('Crisis Indicator Data'!#REF!="No Data",1,IF(#REF!&lt;&gt;"",1,0))</f>
        <v>#REF!</v>
      </c>
      <c r="G45" s="205" t="e">
        <f>IF('Crisis Indicator Data'!#REF!="No Data",1,IF(#REF!&lt;&gt;"",1,0))</f>
        <v>#REF!</v>
      </c>
      <c r="H45" s="205" t="e">
        <f>IF('Crisis Indicator Data'!#REF!="No Data",1,IF(#REF!&lt;&gt;"",1,0))</f>
        <v>#REF!</v>
      </c>
      <c r="I45" s="205" t="e">
        <f>IF('Crisis Indicator Data'!#REF!="No Data",1,IF(#REF!&lt;&gt;"",1,0))</f>
        <v>#REF!</v>
      </c>
      <c r="J45" s="205" t="e">
        <f>IF('Crisis Indicator Data'!#REF!="No Data",1,IF(#REF!&lt;&gt;"",1,0))</f>
        <v>#REF!</v>
      </c>
      <c r="K45" s="205" t="e">
        <f>IF('Crisis Indicator Data'!#REF!="No Data",1,IF(#REF!&lt;&gt;"",1,0))</f>
        <v>#REF!</v>
      </c>
      <c r="L45" s="205" t="e">
        <f>IF('Crisis Indicator Data'!#REF!="No Data",1,IF(#REF!&lt;&gt;"",1,0))</f>
        <v>#REF!</v>
      </c>
      <c r="M45" s="205" t="e">
        <f>IF('Crisis Indicator Data'!#REF!="No Data",1,IF(#REF!&lt;&gt;"",1,0))</f>
        <v>#REF!</v>
      </c>
      <c r="N45" s="205" t="e">
        <f>IF('Crisis Indicator Data'!#REF!="No Data",1,IF(#REF!&lt;&gt;"",1,0))</f>
        <v>#REF!</v>
      </c>
      <c r="O45" s="205" t="e">
        <f>IF('Crisis Indicator Data'!#REF!="No Data",1,IF(#REF!&lt;&gt;"",1,0))</f>
        <v>#REF!</v>
      </c>
      <c r="P45" s="205" t="e">
        <f>IF('Crisis Indicator Data'!#REF!="No Data",1,IF(#REF!&lt;&gt;"",1,0))</f>
        <v>#REF!</v>
      </c>
      <c r="Q45" s="205" t="e">
        <f>IF('Crisis Indicator Data'!#REF!="No Data",1,IF(#REF!&lt;&gt;"",1,0))</f>
        <v>#REF!</v>
      </c>
      <c r="R45" s="205" t="e">
        <f>IF('Crisis Indicator Data'!#REF!="No Data",1,IF(#REF!&lt;&gt;"",1,0))</f>
        <v>#REF!</v>
      </c>
      <c r="S45" s="205" t="e">
        <f>IF('Crisis Indicator Data'!#REF!="No Data",1,IF(#REF!&lt;&gt;"",1,0))</f>
        <v>#REF!</v>
      </c>
      <c r="T45" s="205" t="e">
        <f>IF('Crisis Indicator Data'!#REF!="No Data",1,IF(#REF!&lt;&gt;"",1,0))</f>
        <v>#REF!</v>
      </c>
      <c r="U45" s="205" t="e">
        <f>IF('Crisis Indicator Data'!#REF!="No Data",1,IF(#REF!&lt;&gt;"",1,0))</f>
        <v>#REF!</v>
      </c>
      <c r="V45" s="205" t="e">
        <f>IF('Crisis Indicator Data'!#REF!="No Data",1,IF(#REF!&lt;&gt;"",1,0))</f>
        <v>#REF!</v>
      </c>
      <c r="W45" s="205" t="e">
        <f>IF('Crisis Indicator Data'!#REF!="No Data",1,IF(#REF!&lt;&gt;"",1,0))</f>
        <v>#REF!</v>
      </c>
      <c r="X45" s="205" t="e">
        <f>IF('Crisis Indicator Data'!#REF!="No Data",1,IF(#REF!&lt;&gt;"",1,0))</f>
        <v>#REF!</v>
      </c>
      <c r="Y45" s="205" t="e">
        <f>IF('Crisis Indicator Data'!#REF!="No Data",1,IF(#REF!&lt;&gt;"",1,0))</f>
        <v>#REF!</v>
      </c>
      <c r="Z45" s="205" t="e">
        <f>IF('Crisis Indicator Data'!#REF!="No Data",1,IF(#REF!&lt;&gt;"",1,0))</f>
        <v>#REF!</v>
      </c>
      <c r="AA45" s="205" t="e">
        <f>IF('Crisis Indicator Data'!#REF!="No Data",1,IF(#REF!&lt;&gt;"",1,0))</f>
        <v>#REF!</v>
      </c>
      <c r="AB45" s="205" t="e">
        <f>IF('Crisis Indicator Data'!#REF!="No Data",1,IF(#REF!&lt;&gt;"",1,0))</f>
        <v>#REF!</v>
      </c>
      <c r="AC45" s="205" t="e">
        <f>IF('Crisis Indicator Data'!#REF!="No Data",1,IF(#REF!&lt;&gt;"",1,0))</f>
        <v>#REF!</v>
      </c>
      <c r="AD45" s="205" t="e">
        <f>IF('Crisis Indicator Data'!#REF!="No Data",1,IF(#REF!&lt;&gt;"",1,0))</f>
        <v>#REF!</v>
      </c>
      <c r="AE45" s="205" t="e">
        <f>IF('Crisis Indicator Data'!#REF!="No Data",1,IF(#REF!&lt;&gt;"",1,0))</f>
        <v>#REF!</v>
      </c>
      <c r="AF45" s="205" t="e">
        <f>IF('Crisis Indicator Data'!#REF!="No Data",1,IF(#REF!&lt;&gt;"",1,0))</f>
        <v>#REF!</v>
      </c>
      <c r="AG45" s="205" t="e">
        <f>IF('Crisis Indicator Data'!#REF!="No Data",1,IF(#REF!&lt;&gt;"",1,0))</f>
        <v>#REF!</v>
      </c>
      <c r="AH45" s="205" t="e">
        <f>IF('Crisis Indicator Data'!#REF!="No Data",1,IF(#REF!&lt;&gt;"",1,0))</f>
        <v>#REF!</v>
      </c>
      <c r="AI45" s="205" t="e">
        <f>IF('Crisis Indicator Data'!#REF!="No Data",1,IF(#REF!&lt;&gt;"",1,0))</f>
        <v>#REF!</v>
      </c>
      <c r="AJ45" s="205" t="e">
        <f>IF('Crisis Indicator Data'!#REF!="No Data",1,IF(#REF!&lt;&gt;"",1,0))</f>
        <v>#REF!</v>
      </c>
      <c r="AK45" s="205" t="e">
        <f>IF('Crisis Indicator Data'!#REF!="No Data",1,IF(#REF!&lt;&gt;"",1,0))</f>
        <v>#REF!</v>
      </c>
      <c r="AL45" s="205" t="e">
        <f>IF('Crisis Indicator Data'!#REF!="No Data",1,IF(#REF!&lt;&gt;"",1,0))</f>
        <v>#REF!</v>
      </c>
      <c r="AM45" s="205" t="e">
        <f>IF('Crisis Indicator Data'!#REF!="No Data",1,IF(#REF!&lt;&gt;"",1,0))</f>
        <v>#REF!</v>
      </c>
      <c r="AN45" s="205" t="e">
        <f>IF('Crisis Indicator Data'!#REF!="No Data",1,IF(#REF!&lt;&gt;"",1,0))</f>
        <v>#REF!</v>
      </c>
      <c r="AO45" s="205" t="e">
        <f>IF('Crisis Indicator Data'!#REF!="No Data",1,IF(#REF!&lt;&gt;"",1,0))</f>
        <v>#REF!</v>
      </c>
      <c r="AP45" s="205" t="e">
        <f>IF('Crisis Indicator Data'!#REF!="No Data",1,IF(#REF!&lt;&gt;"",1,0))</f>
        <v>#REF!</v>
      </c>
      <c r="AQ45" s="205" t="e">
        <f>IF('Crisis Indicator Data'!#REF!="No Data",1,IF(#REF!&lt;&gt;"",1,0))</f>
        <v>#REF!</v>
      </c>
      <c r="AR45" s="205" t="e">
        <f>IF('Crisis Indicator Data'!#REF!="No Data",1,IF(#REF!&lt;&gt;"",1,0))</f>
        <v>#REF!</v>
      </c>
      <c r="AS45" s="205" t="e">
        <f>IF('Crisis Indicator Data'!#REF!="No Data",1,IF(#REF!&lt;&gt;"",1,0))</f>
        <v>#REF!</v>
      </c>
      <c r="AT45" s="205" t="e">
        <f>IF('Crisis Indicator Data'!#REF!="No Data",1,IF(#REF!&lt;&gt;"",1,0))</f>
        <v>#REF!</v>
      </c>
      <c r="AU45" s="205" t="e">
        <f>IF('Crisis Indicator Data'!#REF!="No Data",1,IF(#REF!&lt;&gt;"",1,0))</f>
        <v>#REF!</v>
      </c>
      <c r="AV45" s="205" t="e">
        <f>IF('Crisis Indicator Data'!#REF!="No Data",1,IF(#REF!&lt;&gt;"",1,0))</f>
        <v>#REF!</v>
      </c>
      <c r="AW45" s="205" t="e">
        <f>IF('Crisis Indicator Data'!#REF!="No Data",1,IF(#REF!&lt;&gt;"",1,0))</f>
        <v>#REF!</v>
      </c>
      <c r="AX45" s="205" t="e">
        <f>IF('Crisis Indicator Data'!#REF!="No Data",1,IF(#REF!&lt;&gt;"",1,0))</f>
        <v>#REF!</v>
      </c>
      <c r="AY45" s="205" t="e">
        <f>IF('Crisis Indicator Data'!#REF!="No Data",1,IF(#REF!&lt;&gt;"",1,0))</f>
        <v>#REF!</v>
      </c>
      <c r="AZ45" s="205" t="e">
        <f>IF('Crisis Indicator Data'!#REF!="No Data",1,IF(#REF!&lt;&gt;"",1,0))</f>
        <v>#REF!</v>
      </c>
      <c r="BA45" t="e">
        <f t="shared" si="2"/>
        <v>#REF!</v>
      </c>
      <c r="BB45" s="22" t="e">
        <f t="shared" si="3"/>
        <v>#REF!</v>
      </c>
    </row>
    <row r="46" spans="1:54" x14ac:dyDescent="0.25">
      <c r="A46" t="s">
        <v>7016</v>
      </c>
      <c r="B46" s="205" t="e">
        <f>IF('Crisis Indicator Data'!#REF!="No Data",1,IF(#REF!&lt;&gt;"",1,0))</f>
        <v>#REF!</v>
      </c>
      <c r="C46" s="205" t="e">
        <f>IF('Crisis Indicator Data'!#REF!="No Data",1,IF(#REF!&lt;&gt;"",1,0))</f>
        <v>#REF!</v>
      </c>
      <c r="D46" s="205" t="e">
        <f>IF('Crisis Indicator Data'!#REF!="No Data",1,IF(#REF!&lt;&gt;"",1,0))</f>
        <v>#REF!</v>
      </c>
      <c r="E46" s="205" t="e">
        <f>IF('Crisis Indicator Data'!#REF!="No Data",1,IF(#REF!&lt;&gt;"",1,0))</f>
        <v>#REF!</v>
      </c>
      <c r="F46" s="205" t="e">
        <f>IF('Crisis Indicator Data'!#REF!="No Data",1,IF(#REF!&lt;&gt;"",1,0))</f>
        <v>#REF!</v>
      </c>
      <c r="G46" s="205" t="e">
        <f>IF('Crisis Indicator Data'!#REF!="No Data",1,IF(#REF!&lt;&gt;"",1,0))</f>
        <v>#REF!</v>
      </c>
      <c r="H46" s="205" t="e">
        <f>IF('Crisis Indicator Data'!#REF!="No Data",1,IF(#REF!&lt;&gt;"",1,0))</f>
        <v>#REF!</v>
      </c>
      <c r="I46" s="205" t="e">
        <f>IF('Crisis Indicator Data'!#REF!="No Data",1,IF(#REF!&lt;&gt;"",1,0))</f>
        <v>#REF!</v>
      </c>
      <c r="J46" s="205" t="e">
        <f>IF('Crisis Indicator Data'!#REF!="No Data",1,IF(#REF!&lt;&gt;"",1,0))</f>
        <v>#REF!</v>
      </c>
      <c r="K46" s="205" t="e">
        <f>IF('Crisis Indicator Data'!#REF!="No Data",1,IF(#REF!&lt;&gt;"",1,0))</f>
        <v>#REF!</v>
      </c>
      <c r="L46" s="205" t="e">
        <f>IF('Crisis Indicator Data'!#REF!="No Data",1,IF(#REF!&lt;&gt;"",1,0))</f>
        <v>#REF!</v>
      </c>
      <c r="M46" s="205" t="e">
        <f>IF('Crisis Indicator Data'!#REF!="No Data",1,IF(#REF!&lt;&gt;"",1,0))</f>
        <v>#REF!</v>
      </c>
      <c r="N46" s="205" t="e">
        <f>IF('Crisis Indicator Data'!#REF!="No Data",1,IF(#REF!&lt;&gt;"",1,0))</f>
        <v>#REF!</v>
      </c>
      <c r="O46" s="205" t="e">
        <f>IF('Crisis Indicator Data'!#REF!="No Data",1,IF(#REF!&lt;&gt;"",1,0))</f>
        <v>#REF!</v>
      </c>
      <c r="P46" s="205" t="e">
        <f>IF('Crisis Indicator Data'!#REF!="No Data",1,IF(#REF!&lt;&gt;"",1,0))</f>
        <v>#REF!</v>
      </c>
      <c r="Q46" s="205" t="e">
        <f>IF('Crisis Indicator Data'!#REF!="No Data",1,IF(#REF!&lt;&gt;"",1,0))</f>
        <v>#REF!</v>
      </c>
      <c r="R46" s="205" t="e">
        <f>IF('Crisis Indicator Data'!#REF!="No Data",1,IF(#REF!&lt;&gt;"",1,0))</f>
        <v>#REF!</v>
      </c>
      <c r="S46" s="205" t="e">
        <f>IF('Crisis Indicator Data'!#REF!="No Data",1,IF(#REF!&lt;&gt;"",1,0))</f>
        <v>#REF!</v>
      </c>
      <c r="T46" s="205" t="e">
        <f>IF('Crisis Indicator Data'!#REF!="No Data",1,IF(#REF!&lt;&gt;"",1,0))</f>
        <v>#REF!</v>
      </c>
      <c r="U46" s="205" t="e">
        <f>IF('Crisis Indicator Data'!#REF!="No Data",1,IF(#REF!&lt;&gt;"",1,0))</f>
        <v>#REF!</v>
      </c>
      <c r="V46" s="205" t="e">
        <f>IF('Crisis Indicator Data'!#REF!="No Data",1,IF(#REF!&lt;&gt;"",1,0))</f>
        <v>#REF!</v>
      </c>
      <c r="W46" s="205" t="e">
        <f>IF('Crisis Indicator Data'!#REF!="No Data",1,IF(#REF!&lt;&gt;"",1,0))</f>
        <v>#REF!</v>
      </c>
      <c r="X46" s="205" t="e">
        <f>IF('Crisis Indicator Data'!#REF!="No Data",1,IF(#REF!&lt;&gt;"",1,0))</f>
        <v>#REF!</v>
      </c>
      <c r="Y46" s="205" t="e">
        <f>IF('Crisis Indicator Data'!#REF!="No Data",1,IF(#REF!&lt;&gt;"",1,0))</f>
        <v>#REF!</v>
      </c>
      <c r="Z46" s="205" t="e">
        <f>IF('Crisis Indicator Data'!#REF!="No Data",1,IF(#REF!&lt;&gt;"",1,0))</f>
        <v>#REF!</v>
      </c>
      <c r="AA46" s="205" t="e">
        <f>IF('Crisis Indicator Data'!#REF!="No Data",1,IF(#REF!&lt;&gt;"",1,0))</f>
        <v>#REF!</v>
      </c>
      <c r="AB46" s="205" t="e">
        <f>IF('Crisis Indicator Data'!#REF!="No Data",1,IF(#REF!&lt;&gt;"",1,0))</f>
        <v>#REF!</v>
      </c>
      <c r="AC46" s="205" t="e">
        <f>IF('Crisis Indicator Data'!#REF!="No Data",1,IF(#REF!&lt;&gt;"",1,0))</f>
        <v>#REF!</v>
      </c>
      <c r="AD46" s="205" t="e">
        <f>IF('Crisis Indicator Data'!#REF!="No Data",1,IF(#REF!&lt;&gt;"",1,0))</f>
        <v>#REF!</v>
      </c>
      <c r="AE46" s="205" t="e">
        <f>IF('Crisis Indicator Data'!#REF!="No Data",1,IF(#REF!&lt;&gt;"",1,0))</f>
        <v>#REF!</v>
      </c>
      <c r="AF46" s="205" t="e">
        <f>IF('Crisis Indicator Data'!#REF!="No Data",1,IF(#REF!&lt;&gt;"",1,0))</f>
        <v>#REF!</v>
      </c>
      <c r="AG46" s="205" t="e">
        <f>IF('Crisis Indicator Data'!#REF!="No Data",1,IF(#REF!&lt;&gt;"",1,0))</f>
        <v>#REF!</v>
      </c>
      <c r="AH46" s="205" t="e">
        <f>IF('Crisis Indicator Data'!#REF!="No Data",1,IF(#REF!&lt;&gt;"",1,0))</f>
        <v>#REF!</v>
      </c>
      <c r="AI46" s="205" t="e">
        <f>IF('Crisis Indicator Data'!#REF!="No Data",1,IF(#REF!&lt;&gt;"",1,0))</f>
        <v>#REF!</v>
      </c>
      <c r="AJ46" s="205" t="e">
        <f>IF('Crisis Indicator Data'!#REF!="No Data",1,IF(#REF!&lt;&gt;"",1,0))</f>
        <v>#REF!</v>
      </c>
      <c r="AK46" s="205" t="e">
        <f>IF('Crisis Indicator Data'!#REF!="No Data",1,IF(#REF!&lt;&gt;"",1,0))</f>
        <v>#REF!</v>
      </c>
      <c r="AL46" s="205" t="e">
        <f>IF('Crisis Indicator Data'!#REF!="No Data",1,IF(#REF!&lt;&gt;"",1,0))</f>
        <v>#REF!</v>
      </c>
      <c r="AM46" s="205" t="e">
        <f>IF('Crisis Indicator Data'!#REF!="No Data",1,IF(#REF!&lt;&gt;"",1,0))</f>
        <v>#REF!</v>
      </c>
      <c r="AN46" s="205" t="e">
        <f>IF('Crisis Indicator Data'!#REF!="No Data",1,IF(#REF!&lt;&gt;"",1,0))</f>
        <v>#REF!</v>
      </c>
      <c r="AO46" s="205" t="e">
        <f>IF('Crisis Indicator Data'!#REF!="No Data",1,IF(#REF!&lt;&gt;"",1,0))</f>
        <v>#REF!</v>
      </c>
      <c r="AP46" s="205" t="e">
        <f>IF('Crisis Indicator Data'!#REF!="No Data",1,IF(#REF!&lt;&gt;"",1,0))</f>
        <v>#REF!</v>
      </c>
      <c r="AQ46" s="205" t="e">
        <f>IF('Crisis Indicator Data'!#REF!="No Data",1,IF(#REF!&lt;&gt;"",1,0))</f>
        <v>#REF!</v>
      </c>
      <c r="AR46" s="205" t="e">
        <f>IF('Crisis Indicator Data'!#REF!="No Data",1,IF(#REF!&lt;&gt;"",1,0))</f>
        <v>#REF!</v>
      </c>
      <c r="AS46" s="205" t="e">
        <f>IF('Crisis Indicator Data'!#REF!="No Data",1,IF(#REF!&lt;&gt;"",1,0))</f>
        <v>#REF!</v>
      </c>
      <c r="AT46" s="205" t="e">
        <f>IF('Crisis Indicator Data'!#REF!="No Data",1,IF(#REF!&lt;&gt;"",1,0))</f>
        <v>#REF!</v>
      </c>
      <c r="AU46" s="205" t="e">
        <f>IF('Crisis Indicator Data'!#REF!="No Data",1,IF(#REF!&lt;&gt;"",1,0))</f>
        <v>#REF!</v>
      </c>
      <c r="AV46" s="205" t="e">
        <f>IF('Crisis Indicator Data'!#REF!="No Data",1,IF(#REF!&lt;&gt;"",1,0))</f>
        <v>#REF!</v>
      </c>
      <c r="AW46" s="205" t="e">
        <f>IF('Crisis Indicator Data'!#REF!="No Data",1,IF(#REF!&lt;&gt;"",1,0))</f>
        <v>#REF!</v>
      </c>
      <c r="AX46" s="205" t="e">
        <f>IF('Crisis Indicator Data'!#REF!="No Data",1,IF(#REF!&lt;&gt;"",1,0))</f>
        <v>#REF!</v>
      </c>
      <c r="AY46" s="205" t="e">
        <f>IF('Crisis Indicator Data'!#REF!="No Data",1,IF(#REF!&lt;&gt;"",1,0))</f>
        <v>#REF!</v>
      </c>
      <c r="AZ46" s="205" t="e">
        <f>IF('Crisis Indicator Data'!#REF!="No Data",1,IF(#REF!&lt;&gt;"",1,0))</f>
        <v>#REF!</v>
      </c>
      <c r="BA46" t="e">
        <f t="shared" si="2"/>
        <v>#REF!</v>
      </c>
      <c r="BB46" s="22" t="e">
        <f t="shared" si="3"/>
        <v>#REF!</v>
      </c>
    </row>
    <row r="47" spans="1:54" x14ac:dyDescent="0.25">
      <c r="A47" t="s">
        <v>7023</v>
      </c>
      <c r="B47" s="205" t="e">
        <f>IF('Crisis Indicator Data'!#REF!="No Data",1,IF(#REF!&lt;&gt;"",1,0))</f>
        <v>#REF!</v>
      </c>
      <c r="C47" s="205" t="e">
        <f>IF('Crisis Indicator Data'!#REF!="No Data",1,IF(#REF!&lt;&gt;"",1,0))</f>
        <v>#REF!</v>
      </c>
      <c r="D47" s="205" t="e">
        <f>IF('Crisis Indicator Data'!#REF!="No Data",1,IF(#REF!&lt;&gt;"",1,0))</f>
        <v>#REF!</v>
      </c>
      <c r="E47" s="205" t="e">
        <f>IF('Crisis Indicator Data'!#REF!="No Data",1,IF(#REF!&lt;&gt;"",1,0))</f>
        <v>#REF!</v>
      </c>
      <c r="F47" s="205" t="e">
        <f>IF('Crisis Indicator Data'!#REF!="No Data",1,IF(#REF!&lt;&gt;"",1,0))</f>
        <v>#REF!</v>
      </c>
      <c r="G47" s="205" t="e">
        <f>IF('Crisis Indicator Data'!#REF!="No Data",1,IF(#REF!&lt;&gt;"",1,0))</f>
        <v>#REF!</v>
      </c>
      <c r="H47" s="205" t="e">
        <f>IF('Crisis Indicator Data'!#REF!="No Data",1,IF(#REF!&lt;&gt;"",1,0))</f>
        <v>#REF!</v>
      </c>
      <c r="I47" s="205" t="e">
        <f>IF('Crisis Indicator Data'!#REF!="No Data",1,IF(#REF!&lt;&gt;"",1,0))</f>
        <v>#REF!</v>
      </c>
      <c r="J47" s="205" t="e">
        <f>IF('Crisis Indicator Data'!#REF!="No Data",1,IF(#REF!&lt;&gt;"",1,0))</f>
        <v>#REF!</v>
      </c>
      <c r="K47" s="205" t="e">
        <f>IF('Crisis Indicator Data'!#REF!="No Data",1,IF(#REF!&lt;&gt;"",1,0))</f>
        <v>#REF!</v>
      </c>
      <c r="L47" s="205" t="e">
        <f>IF('Crisis Indicator Data'!#REF!="No Data",1,IF(#REF!&lt;&gt;"",1,0))</f>
        <v>#REF!</v>
      </c>
      <c r="M47" s="205" t="e">
        <f>IF('Crisis Indicator Data'!#REF!="No Data",1,IF(#REF!&lt;&gt;"",1,0))</f>
        <v>#REF!</v>
      </c>
      <c r="N47" s="205" t="e">
        <f>IF('Crisis Indicator Data'!#REF!="No Data",1,IF(#REF!&lt;&gt;"",1,0))</f>
        <v>#REF!</v>
      </c>
      <c r="O47" s="205" t="e">
        <f>IF('Crisis Indicator Data'!#REF!="No Data",1,IF(#REF!&lt;&gt;"",1,0))</f>
        <v>#REF!</v>
      </c>
      <c r="P47" s="205" t="e">
        <f>IF('Crisis Indicator Data'!#REF!="No Data",1,IF(#REF!&lt;&gt;"",1,0))</f>
        <v>#REF!</v>
      </c>
      <c r="Q47" s="205" t="e">
        <f>IF('Crisis Indicator Data'!#REF!="No Data",1,IF(#REF!&lt;&gt;"",1,0))</f>
        <v>#REF!</v>
      </c>
      <c r="R47" s="205" t="e">
        <f>IF('Crisis Indicator Data'!#REF!="No Data",1,IF(#REF!&lt;&gt;"",1,0))</f>
        <v>#REF!</v>
      </c>
      <c r="S47" s="205" t="e">
        <f>IF('Crisis Indicator Data'!#REF!="No Data",1,IF(#REF!&lt;&gt;"",1,0))</f>
        <v>#REF!</v>
      </c>
      <c r="T47" s="205" t="e">
        <f>IF('Crisis Indicator Data'!#REF!="No Data",1,IF(#REF!&lt;&gt;"",1,0))</f>
        <v>#REF!</v>
      </c>
      <c r="U47" s="205" t="e">
        <f>IF('Crisis Indicator Data'!#REF!="No Data",1,IF(#REF!&lt;&gt;"",1,0))</f>
        <v>#REF!</v>
      </c>
      <c r="V47" s="205" t="e">
        <f>IF('Crisis Indicator Data'!#REF!="No Data",1,IF(#REF!&lt;&gt;"",1,0))</f>
        <v>#REF!</v>
      </c>
      <c r="W47" s="205" t="e">
        <f>IF('Crisis Indicator Data'!#REF!="No Data",1,IF(#REF!&lt;&gt;"",1,0))</f>
        <v>#REF!</v>
      </c>
      <c r="X47" s="205" t="e">
        <f>IF('Crisis Indicator Data'!#REF!="No Data",1,IF(#REF!&lt;&gt;"",1,0))</f>
        <v>#REF!</v>
      </c>
      <c r="Y47" s="205" t="e">
        <f>IF('Crisis Indicator Data'!#REF!="No Data",1,IF(#REF!&lt;&gt;"",1,0))</f>
        <v>#REF!</v>
      </c>
      <c r="Z47" s="205" t="e">
        <f>IF('Crisis Indicator Data'!#REF!="No Data",1,IF(#REF!&lt;&gt;"",1,0))</f>
        <v>#REF!</v>
      </c>
      <c r="AA47" s="205" t="e">
        <f>IF('Crisis Indicator Data'!#REF!="No Data",1,IF(#REF!&lt;&gt;"",1,0))</f>
        <v>#REF!</v>
      </c>
      <c r="AB47" s="205" t="e">
        <f>IF('Crisis Indicator Data'!#REF!="No Data",1,IF(#REF!&lt;&gt;"",1,0))</f>
        <v>#REF!</v>
      </c>
      <c r="AC47" s="205" t="e">
        <f>IF('Crisis Indicator Data'!#REF!="No Data",1,IF(#REF!&lt;&gt;"",1,0))</f>
        <v>#REF!</v>
      </c>
      <c r="AD47" s="205" t="e">
        <f>IF('Crisis Indicator Data'!#REF!="No Data",1,IF(#REF!&lt;&gt;"",1,0))</f>
        <v>#REF!</v>
      </c>
      <c r="AE47" s="205" t="e">
        <f>IF('Crisis Indicator Data'!#REF!="No Data",1,IF(#REF!&lt;&gt;"",1,0))</f>
        <v>#REF!</v>
      </c>
      <c r="AF47" s="205" t="e">
        <f>IF('Crisis Indicator Data'!#REF!="No Data",1,IF(#REF!&lt;&gt;"",1,0))</f>
        <v>#REF!</v>
      </c>
      <c r="AG47" s="205" t="e">
        <f>IF('Crisis Indicator Data'!#REF!="No Data",1,IF(#REF!&lt;&gt;"",1,0))</f>
        <v>#REF!</v>
      </c>
      <c r="AH47" s="205" t="e">
        <f>IF('Crisis Indicator Data'!#REF!="No Data",1,IF(#REF!&lt;&gt;"",1,0))</f>
        <v>#REF!</v>
      </c>
      <c r="AI47" s="205" t="e">
        <f>IF('Crisis Indicator Data'!#REF!="No Data",1,IF(#REF!&lt;&gt;"",1,0))</f>
        <v>#REF!</v>
      </c>
      <c r="AJ47" s="205" t="e">
        <f>IF('Crisis Indicator Data'!#REF!="No Data",1,IF(#REF!&lt;&gt;"",1,0))</f>
        <v>#REF!</v>
      </c>
      <c r="AK47" s="205" t="e">
        <f>IF('Crisis Indicator Data'!#REF!="No Data",1,IF(#REF!&lt;&gt;"",1,0))</f>
        <v>#REF!</v>
      </c>
      <c r="AL47" s="205" t="e">
        <f>IF('Crisis Indicator Data'!#REF!="No Data",1,IF(#REF!&lt;&gt;"",1,0))</f>
        <v>#REF!</v>
      </c>
      <c r="AM47" s="205" t="e">
        <f>IF('Crisis Indicator Data'!#REF!="No Data",1,IF(#REF!&lt;&gt;"",1,0))</f>
        <v>#REF!</v>
      </c>
      <c r="AN47" s="205" t="e">
        <f>IF('Crisis Indicator Data'!#REF!="No Data",1,IF(#REF!&lt;&gt;"",1,0))</f>
        <v>#REF!</v>
      </c>
      <c r="AO47" s="205" t="e">
        <f>IF('Crisis Indicator Data'!#REF!="No Data",1,IF(#REF!&lt;&gt;"",1,0))</f>
        <v>#REF!</v>
      </c>
      <c r="AP47" s="205" t="e">
        <f>IF('Crisis Indicator Data'!#REF!="No Data",1,IF(#REF!&lt;&gt;"",1,0))</f>
        <v>#REF!</v>
      </c>
      <c r="AQ47" s="205" t="e">
        <f>IF('Crisis Indicator Data'!#REF!="No Data",1,IF(#REF!&lt;&gt;"",1,0))</f>
        <v>#REF!</v>
      </c>
      <c r="AR47" s="205" t="e">
        <f>IF('Crisis Indicator Data'!#REF!="No Data",1,IF(#REF!&lt;&gt;"",1,0))</f>
        <v>#REF!</v>
      </c>
      <c r="AS47" s="205" t="e">
        <f>IF('Crisis Indicator Data'!#REF!="No Data",1,IF(#REF!&lt;&gt;"",1,0))</f>
        <v>#REF!</v>
      </c>
      <c r="AT47" s="205" t="e">
        <f>IF('Crisis Indicator Data'!#REF!="No Data",1,IF(#REF!&lt;&gt;"",1,0))</f>
        <v>#REF!</v>
      </c>
      <c r="AU47" s="205" t="e">
        <f>IF('Crisis Indicator Data'!#REF!="No Data",1,IF(#REF!&lt;&gt;"",1,0))</f>
        <v>#REF!</v>
      </c>
      <c r="AV47" s="205" t="e">
        <f>IF('Crisis Indicator Data'!#REF!="No Data",1,IF(#REF!&lt;&gt;"",1,0))</f>
        <v>#REF!</v>
      </c>
      <c r="AW47" s="205" t="e">
        <f>IF('Crisis Indicator Data'!#REF!="No Data",1,IF(#REF!&lt;&gt;"",1,0))</f>
        <v>#REF!</v>
      </c>
      <c r="AX47" s="205" t="e">
        <f>IF('Crisis Indicator Data'!#REF!="No Data",1,IF(#REF!&lt;&gt;"",1,0))</f>
        <v>#REF!</v>
      </c>
      <c r="AY47" s="205" t="e">
        <f>IF('Crisis Indicator Data'!#REF!="No Data",1,IF(#REF!&lt;&gt;"",1,0))</f>
        <v>#REF!</v>
      </c>
      <c r="AZ47" s="205" t="e">
        <f>IF('Crisis Indicator Data'!#REF!="No Data",1,IF(#REF!&lt;&gt;"",1,0))</f>
        <v>#REF!</v>
      </c>
      <c r="BA47" t="e">
        <f t="shared" si="2"/>
        <v>#REF!</v>
      </c>
      <c r="BB47" s="22" t="e">
        <f t="shared" si="3"/>
        <v>#REF!</v>
      </c>
    </row>
    <row r="48" spans="1:54" x14ac:dyDescent="0.25">
      <c r="A48" t="s">
        <v>7019</v>
      </c>
      <c r="B48" s="205" t="e">
        <f>IF('Crisis Indicator Data'!#REF!="No Data",1,IF(#REF!&lt;&gt;"",1,0))</f>
        <v>#REF!</v>
      </c>
      <c r="C48" s="205" t="e">
        <f>IF('Crisis Indicator Data'!#REF!="No Data",1,IF(#REF!&lt;&gt;"",1,0))</f>
        <v>#REF!</v>
      </c>
      <c r="D48" s="205" t="e">
        <f>IF('Crisis Indicator Data'!#REF!="No Data",1,IF(#REF!&lt;&gt;"",1,0))</f>
        <v>#REF!</v>
      </c>
      <c r="E48" s="205" t="e">
        <f>IF('Crisis Indicator Data'!#REF!="No Data",1,IF(#REF!&lt;&gt;"",1,0))</f>
        <v>#REF!</v>
      </c>
      <c r="F48" s="205" t="e">
        <f>IF('Crisis Indicator Data'!#REF!="No Data",1,IF(#REF!&lt;&gt;"",1,0))</f>
        <v>#REF!</v>
      </c>
      <c r="G48" s="205" t="e">
        <f>IF('Crisis Indicator Data'!#REF!="No Data",1,IF(#REF!&lt;&gt;"",1,0))</f>
        <v>#REF!</v>
      </c>
      <c r="H48" s="205" t="e">
        <f>IF('Crisis Indicator Data'!#REF!="No Data",1,IF(#REF!&lt;&gt;"",1,0))</f>
        <v>#REF!</v>
      </c>
      <c r="I48" s="205" t="e">
        <f>IF('Crisis Indicator Data'!#REF!="No Data",1,IF(#REF!&lt;&gt;"",1,0))</f>
        <v>#REF!</v>
      </c>
      <c r="J48" s="205" t="e">
        <f>IF('Crisis Indicator Data'!#REF!="No Data",1,IF(#REF!&lt;&gt;"",1,0))</f>
        <v>#REF!</v>
      </c>
      <c r="K48" s="205" t="e">
        <f>IF('Crisis Indicator Data'!#REF!="No Data",1,IF(#REF!&lt;&gt;"",1,0))</f>
        <v>#REF!</v>
      </c>
      <c r="L48" s="205" t="e">
        <f>IF('Crisis Indicator Data'!#REF!="No Data",1,IF(#REF!&lt;&gt;"",1,0))</f>
        <v>#REF!</v>
      </c>
      <c r="M48" s="205" t="e">
        <f>IF('Crisis Indicator Data'!#REF!="No Data",1,IF(#REF!&lt;&gt;"",1,0))</f>
        <v>#REF!</v>
      </c>
      <c r="N48" s="205" t="e">
        <f>IF('Crisis Indicator Data'!#REF!="No Data",1,IF(#REF!&lt;&gt;"",1,0))</f>
        <v>#REF!</v>
      </c>
      <c r="O48" s="205" t="e">
        <f>IF('Crisis Indicator Data'!#REF!="No Data",1,IF(#REF!&lt;&gt;"",1,0))</f>
        <v>#REF!</v>
      </c>
      <c r="P48" s="205" t="e">
        <f>IF('Crisis Indicator Data'!#REF!="No Data",1,IF(#REF!&lt;&gt;"",1,0))</f>
        <v>#REF!</v>
      </c>
      <c r="Q48" s="205" t="e">
        <f>IF('Crisis Indicator Data'!#REF!="No Data",1,IF(#REF!&lt;&gt;"",1,0))</f>
        <v>#REF!</v>
      </c>
      <c r="R48" s="205" t="e">
        <f>IF('Crisis Indicator Data'!#REF!="No Data",1,IF(#REF!&lt;&gt;"",1,0))</f>
        <v>#REF!</v>
      </c>
      <c r="S48" s="205" t="e">
        <f>IF('Crisis Indicator Data'!#REF!="No Data",1,IF(#REF!&lt;&gt;"",1,0))</f>
        <v>#REF!</v>
      </c>
      <c r="T48" s="205" t="e">
        <f>IF('Crisis Indicator Data'!#REF!="No Data",1,IF(#REF!&lt;&gt;"",1,0))</f>
        <v>#REF!</v>
      </c>
      <c r="U48" s="205" t="e">
        <f>IF('Crisis Indicator Data'!#REF!="No Data",1,IF(#REF!&lt;&gt;"",1,0))</f>
        <v>#REF!</v>
      </c>
      <c r="V48" s="205" t="e">
        <f>IF('Crisis Indicator Data'!#REF!="No Data",1,IF(#REF!&lt;&gt;"",1,0))</f>
        <v>#REF!</v>
      </c>
      <c r="W48" s="205" t="e">
        <f>IF('Crisis Indicator Data'!#REF!="No Data",1,IF(#REF!&lt;&gt;"",1,0))</f>
        <v>#REF!</v>
      </c>
      <c r="X48" s="205" t="e">
        <f>IF('Crisis Indicator Data'!#REF!="No Data",1,IF(#REF!&lt;&gt;"",1,0))</f>
        <v>#REF!</v>
      </c>
      <c r="Y48" s="205" t="e">
        <f>IF('Crisis Indicator Data'!#REF!="No Data",1,IF(#REF!&lt;&gt;"",1,0))</f>
        <v>#REF!</v>
      </c>
      <c r="Z48" s="205" t="e">
        <f>IF('Crisis Indicator Data'!#REF!="No Data",1,IF(#REF!&lt;&gt;"",1,0))</f>
        <v>#REF!</v>
      </c>
      <c r="AA48" s="205" t="e">
        <f>IF('Crisis Indicator Data'!#REF!="No Data",1,IF(#REF!&lt;&gt;"",1,0))</f>
        <v>#REF!</v>
      </c>
      <c r="AB48" s="205" t="e">
        <f>IF('Crisis Indicator Data'!#REF!="No Data",1,IF(#REF!&lt;&gt;"",1,0))</f>
        <v>#REF!</v>
      </c>
      <c r="AC48" s="205" t="e">
        <f>IF('Crisis Indicator Data'!#REF!="No Data",1,IF(#REF!&lt;&gt;"",1,0))</f>
        <v>#REF!</v>
      </c>
      <c r="AD48" s="205" t="e">
        <f>IF('Crisis Indicator Data'!#REF!="No Data",1,IF(#REF!&lt;&gt;"",1,0))</f>
        <v>#REF!</v>
      </c>
      <c r="AE48" s="205" t="e">
        <f>IF('Crisis Indicator Data'!#REF!="No Data",1,IF(#REF!&lt;&gt;"",1,0))</f>
        <v>#REF!</v>
      </c>
      <c r="AF48" s="205" t="e">
        <f>IF('Crisis Indicator Data'!#REF!="No Data",1,IF(#REF!&lt;&gt;"",1,0))</f>
        <v>#REF!</v>
      </c>
      <c r="AG48" s="205" t="e">
        <f>IF('Crisis Indicator Data'!#REF!="No Data",1,IF(#REF!&lt;&gt;"",1,0))</f>
        <v>#REF!</v>
      </c>
      <c r="AH48" s="205" t="e">
        <f>IF('Crisis Indicator Data'!#REF!="No Data",1,IF(#REF!&lt;&gt;"",1,0))</f>
        <v>#REF!</v>
      </c>
      <c r="AI48" s="205" t="e">
        <f>IF('Crisis Indicator Data'!#REF!="No Data",1,IF(#REF!&lt;&gt;"",1,0))</f>
        <v>#REF!</v>
      </c>
      <c r="AJ48" s="205" t="e">
        <f>IF('Crisis Indicator Data'!#REF!="No Data",1,IF(#REF!&lt;&gt;"",1,0))</f>
        <v>#REF!</v>
      </c>
      <c r="AK48" s="205" t="e">
        <f>IF('Crisis Indicator Data'!#REF!="No Data",1,IF(#REF!&lt;&gt;"",1,0))</f>
        <v>#REF!</v>
      </c>
      <c r="AL48" s="205" t="e">
        <f>IF('Crisis Indicator Data'!#REF!="No Data",1,IF(#REF!&lt;&gt;"",1,0))</f>
        <v>#REF!</v>
      </c>
      <c r="AM48" s="205" t="e">
        <f>IF('Crisis Indicator Data'!#REF!="No Data",1,IF(#REF!&lt;&gt;"",1,0))</f>
        <v>#REF!</v>
      </c>
      <c r="AN48" s="205" t="e">
        <f>IF('Crisis Indicator Data'!#REF!="No Data",1,IF(#REF!&lt;&gt;"",1,0))</f>
        <v>#REF!</v>
      </c>
      <c r="AO48" s="205" t="e">
        <f>IF('Crisis Indicator Data'!#REF!="No Data",1,IF(#REF!&lt;&gt;"",1,0))</f>
        <v>#REF!</v>
      </c>
      <c r="AP48" s="205" t="e">
        <f>IF('Crisis Indicator Data'!#REF!="No Data",1,IF(#REF!&lt;&gt;"",1,0))</f>
        <v>#REF!</v>
      </c>
      <c r="AQ48" s="205" t="e">
        <f>IF('Crisis Indicator Data'!#REF!="No Data",1,IF(#REF!&lt;&gt;"",1,0))</f>
        <v>#REF!</v>
      </c>
      <c r="AR48" s="205" t="e">
        <f>IF('Crisis Indicator Data'!#REF!="No Data",1,IF(#REF!&lt;&gt;"",1,0))</f>
        <v>#REF!</v>
      </c>
      <c r="AS48" s="205" t="e">
        <f>IF('Crisis Indicator Data'!#REF!="No Data",1,IF(#REF!&lt;&gt;"",1,0))</f>
        <v>#REF!</v>
      </c>
      <c r="AT48" s="205" t="e">
        <f>IF('Crisis Indicator Data'!#REF!="No Data",1,IF(#REF!&lt;&gt;"",1,0))</f>
        <v>#REF!</v>
      </c>
      <c r="AU48" s="205" t="e">
        <f>IF('Crisis Indicator Data'!#REF!="No Data",1,IF(#REF!&lt;&gt;"",1,0))</f>
        <v>#REF!</v>
      </c>
      <c r="AV48" s="205" t="e">
        <f>IF('Crisis Indicator Data'!#REF!="No Data",1,IF(#REF!&lt;&gt;"",1,0))</f>
        <v>#REF!</v>
      </c>
      <c r="AW48" s="205" t="e">
        <f>IF('Crisis Indicator Data'!#REF!="No Data",1,IF(#REF!&lt;&gt;"",1,0))</f>
        <v>#REF!</v>
      </c>
      <c r="AX48" s="205" t="e">
        <f>IF('Crisis Indicator Data'!#REF!="No Data",1,IF(#REF!&lt;&gt;"",1,0))</f>
        <v>#REF!</v>
      </c>
      <c r="AY48" s="205" t="e">
        <f>IF('Crisis Indicator Data'!#REF!="No Data",1,IF(#REF!&lt;&gt;"",1,0))</f>
        <v>#REF!</v>
      </c>
      <c r="AZ48" s="205" t="e">
        <f>IF('Crisis Indicator Data'!#REF!="No Data",1,IF(#REF!&lt;&gt;"",1,0))</f>
        <v>#REF!</v>
      </c>
      <c r="BA48" t="e">
        <f t="shared" si="2"/>
        <v>#REF!</v>
      </c>
      <c r="BB48" s="22" t="e">
        <f t="shared" si="3"/>
        <v>#REF!</v>
      </c>
    </row>
    <row r="49" spans="1:54" x14ac:dyDescent="0.25">
      <c r="A49" t="s">
        <v>7021</v>
      </c>
      <c r="B49" s="205" t="e">
        <f>IF('Crisis Indicator Data'!#REF!="No Data",1,IF(#REF!&lt;&gt;"",1,0))</f>
        <v>#REF!</v>
      </c>
      <c r="C49" s="205" t="e">
        <f>IF('Crisis Indicator Data'!#REF!="No Data",1,IF(#REF!&lt;&gt;"",1,0))</f>
        <v>#REF!</v>
      </c>
      <c r="D49" s="205" t="e">
        <f>IF('Crisis Indicator Data'!#REF!="No Data",1,IF(#REF!&lt;&gt;"",1,0))</f>
        <v>#REF!</v>
      </c>
      <c r="E49" s="205" t="e">
        <f>IF('Crisis Indicator Data'!#REF!="No Data",1,IF(#REF!&lt;&gt;"",1,0))</f>
        <v>#REF!</v>
      </c>
      <c r="F49" s="205" t="e">
        <f>IF('Crisis Indicator Data'!#REF!="No Data",1,IF(#REF!&lt;&gt;"",1,0))</f>
        <v>#REF!</v>
      </c>
      <c r="G49" s="205" t="e">
        <f>IF('Crisis Indicator Data'!#REF!="No Data",1,IF(#REF!&lt;&gt;"",1,0))</f>
        <v>#REF!</v>
      </c>
      <c r="H49" s="205" t="e">
        <f>IF('Crisis Indicator Data'!#REF!="No Data",1,IF(#REF!&lt;&gt;"",1,0))</f>
        <v>#REF!</v>
      </c>
      <c r="I49" s="205" t="e">
        <f>IF('Crisis Indicator Data'!#REF!="No Data",1,IF(#REF!&lt;&gt;"",1,0))</f>
        <v>#REF!</v>
      </c>
      <c r="J49" s="205" t="e">
        <f>IF('Crisis Indicator Data'!#REF!="No Data",1,IF(#REF!&lt;&gt;"",1,0))</f>
        <v>#REF!</v>
      </c>
      <c r="K49" s="205" t="e">
        <f>IF('Crisis Indicator Data'!#REF!="No Data",1,IF(#REF!&lt;&gt;"",1,0))</f>
        <v>#REF!</v>
      </c>
      <c r="L49" s="205" t="e">
        <f>IF('Crisis Indicator Data'!#REF!="No Data",1,IF(#REF!&lt;&gt;"",1,0))</f>
        <v>#REF!</v>
      </c>
      <c r="M49" s="205" t="e">
        <f>IF('Crisis Indicator Data'!#REF!="No Data",1,IF(#REF!&lt;&gt;"",1,0))</f>
        <v>#REF!</v>
      </c>
      <c r="N49" s="205" t="e">
        <f>IF('Crisis Indicator Data'!#REF!="No Data",1,IF(#REF!&lt;&gt;"",1,0))</f>
        <v>#REF!</v>
      </c>
      <c r="O49" s="205" t="e">
        <f>IF('Crisis Indicator Data'!#REF!="No Data",1,IF(#REF!&lt;&gt;"",1,0))</f>
        <v>#REF!</v>
      </c>
      <c r="P49" s="205" t="e">
        <f>IF('Crisis Indicator Data'!#REF!="No Data",1,IF(#REF!&lt;&gt;"",1,0))</f>
        <v>#REF!</v>
      </c>
      <c r="Q49" s="205" t="e">
        <f>IF('Crisis Indicator Data'!#REF!="No Data",1,IF(#REF!&lt;&gt;"",1,0))</f>
        <v>#REF!</v>
      </c>
      <c r="R49" s="205" t="e">
        <f>IF('Crisis Indicator Data'!#REF!="No Data",1,IF(#REF!&lt;&gt;"",1,0))</f>
        <v>#REF!</v>
      </c>
      <c r="S49" s="205" t="e">
        <f>IF('Crisis Indicator Data'!#REF!="No Data",1,IF(#REF!&lt;&gt;"",1,0))</f>
        <v>#REF!</v>
      </c>
      <c r="T49" s="205" t="e">
        <f>IF('Crisis Indicator Data'!#REF!="No Data",1,IF(#REF!&lt;&gt;"",1,0))</f>
        <v>#REF!</v>
      </c>
      <c r="U49" s="205" t="e">
        <f>IF('Crisis Indicator Data'!#REF!="No Data",1,IF(#REF!&lt;&gt;"",1,0))</f>
        <v>#REF!</v>
      </c>
      <c r="V49" s="205" t="e">
        <f>IF('Crisis Indicator Data'!#REF!="No Data",1,IF(#REF!&lt;&gt;"",1,0))</f>
        <v>#REF!</v>
      </c>
      <c r="W49" s="205" t="e">
        <f>IF('Crisis Indicator Data'!#REF!="No Data",1,IF(#REF!&lt;&gt;"",1,0))</f>
        <v>#REF!</v>
      </c>
      <c r="X49" s="205" t="e">
        <f>IF('Crisis Indicator Data'!#REF!="No Data",1,IF(#REF!&lt;&gt;"",1,0))</f>
        <v>#REF!</v>
      </c>
      <c r="Y49" s="205" t="e">
        <f>IF('Crisis Indicator Data'!#REF!="No Data",1,IF(#REF!&lt;&gt;"",1,0))</f>
        <v>#REF!</v>
      </c>
      <c r="Z49" s="205" t="e">
        <f>IF('Crisis Indicator Data'!#REF!="No Data",1,IF(#REF!&lt;&gt;"",1,0))</f>
        <v>#REF!</v>
      </c>
      <c r="AA49" s="205" t="e">
        <f>IF('Crisis Indicator Data'!#REF!="No Data",1,IF(#REF!&lt;&gt;"",1,0))</f>
        <v>#REF!</v>
      </c>
      <c r="AB49" s="205" t="e">
        <f>IF('Crisis Indicator Data'!#REF!="No Data",1,IF(#REF!&lt;&gt;"",1,0))</f>
        <v>#REF!</v>
      </c>
      <c r="AC49" s="205" t="e">
        <f>IF('Crisis Indicator Data'!#REF!="No Data",1,IF(#REF!&lt;&gt;"",1,0))</f>
        <v>#REF!</v>
      </c>
      <c r="AD49" s="205" t="e">
        <f>IF('Crisis Indicator Data'!#REF!="No Data",1,IF(#REF!&lt;&gt;"",1,0))</f>
        <v>#REF!</v>
      </c>
      <c r="AE49" s="205" t="e">
        <f>IF('Crisis Indicator Data'!#REF!="No Data",1,IF(#REF!&lt;&gt;"",1,0))</f>
        <v>#REF!</v>
      </c>
      <c r="AF49" s="205" t="e">
        <f>IF('Crisis Indicator Data'!#REF!="No Data",1,IF(#REF!&lt;&gt;"",1,0))</f>
        <v>#REF!</v>
      </c>
      <c r="AG49" s="205" t="e">
        <f>IF('Crisis Indicator Data'!#REF!="No Data",1,IF(#REF!&lt;&gt;"",1,0))</f>
        <v>#REF!</v>
      </c>
      <c r="AH49" s="205" t="e">
        <f>IF('Crisis Indicator Data'!#REF!="No Data",1,IF(#REF!&lt;&gt;"",1,0))</f>
        <v>#REF!</v>
      </c>
      <c r="AI49" s="205" t="e">
        <f>IF('Crisis Indicator Data'!#REF!="No Data",1,IF(#REF!&lt;&gt;"",1,0))</f>
        <v>#REF!</v>
      </c>
      <c r="AJ49" s="205" t="e">
        <f>IF('Crisis Indicator Data'!#REF!="No Data",1,IF(#REF!&lt;&gt;"",1,0))</f>
        <v>#REF!</v>
      </c>
      <c r="AK49" s="205" t="e">
        <f>IF('Crisis Indicator Data'!#REF!="No Data",1,IF(#REF!&lt;&gt;"",1,0))</f>
        <v>#REF!</v>
      </c>
      <c r="AL49" s="205" t="e">
        <f>IF('Crisis Indicator Data'!#REF!="No Data",1,IF(#REF!&lt;&gt;"",1,0))</f>
        <v>#REF!</v>
      </c>
      <c r="AM49" s="205" t="e">
        <f>IF('Crisis Indicator Data'!#REF!="No Data",1,IF(#REF!&lt;&gt;"",1,0))</f>
        <v>#REF!</v>
      </c>
      <c r="AN49" s="205" t="e">
        <f>IF('Crisis Indicator Data'!#REF!="No Data",1,IF(#REF!&lt;&gt;"",1,0))</f>
        <v>#REF!</v>
      </c>
      <c r="AO49" s="205" t="e">
        <f>IF('Crisis Indicator Data'!#REF!="No Data",1,IF(#REF!&lt;&gt;"",1,0))</f>
        <v>#REF!</v>
      </c>
      <c r="AP49" s="205" t="e">
        <f>IF('Crisis Indicator Data'!#REF!="No Data",1,IF(#REF!&lt;&gt;"",1,0))</f>
        <v>#REF!</v>
      </c>
      <c r="AQ49" s="205" t="e">
        <f>IF('Crisis Indicator Data'!#REF!="No Data",1,IF(#REF!&lt;&gt;"",1,0))</f>
        <v>#REF!</v>
      </c>
      <c r="AR49" s="205" t="e">
        <f>IF('Crisis Indicator Data'!#REF!="No Data",1,IF(#REF!&lt;&gt;"",1,0))</f>
        <v>#REF!</v>
      </c>
      <c r="AS49" s="205" t="e">
        <f>IF('Crisis Indicator Data'!#REF!="No Data",1,IF(#REF!&lt;&gt;"",1,0))</f>
        <v>#REF!</v>
      </c>
      <c r="AT49" s="205" t="e">
        <f>IF('Crisis Indicator Data'!#REF!="No Data",1,IF(#REF!&lt;&gt;"",1,0))</f>
        <v>#REF!</v>
      </c>
      <c r="AU49" s="205" t="e">
        <f>IF('Crisis Indicator Data'!#REF!="No Data",1,IF(#REF!&lt;&gt;"",1,0))</f>
        <v>#REF!</v>
      </c>
      <c r="AV49" s="205" t="e">
        <f>IF('Crisis Indicator Data'!#REF!="No Data",1,IF(#REF!&lt;&gt;"",1,0))</f>
        <v>#REF!</v>
      </c>
      <c r="AW49" s="205" t="e">
        <f>IF('Crisis Indicator Data'!#REF!="No Data",1,IF(#REF!&lt;&gt;"",1,0))</f>
        <v>#REF!</v>
      </c>
      <c r="AX49" s="205" t="e">
        <f>IF('Crisis Indicator Data'!#REF!="No Data",1,IF(#REF!&lt;&gt;"",1,0))</f>
        <v>#REF!</v>
      </c>
      <c r="AY49" s="205" t="e">
        <f>IF('Crisis Indicator Data'!#REF!="No Data",1,IF(#REF!&lt;&gt;"",1,0))</f>
        <v>#REF!</v>
      </c>
      <c r="AZ49" s="205" t="e">
        <f>IF('Crisis Indicator Data'!#REF!="No Data",1,IF(#REF!&lt;&gt;"",1,0))</f>
        <v>#REF!</v>
      </c>
      <c r="BA49" t="e">
        <f t="shared" si="2"/>
        <v>#REF!</v>
      </c>
      <c r="BB49" s="22" t="e">
        <f t="shared" si="3"/>
        <v>#REF!</v>
      </c>
    </row>
    <row r="50" spans="1:54" x14ac:dyDescent="0.25">
      <c r="A50" t="s">
        <v>7025</v>
      </c>
      <c r="B50" s="205" t="e">
        <f>IF('Crisis Indicator Data'!#REF!="No Data",1,IF(#REF!&lt;&gt;"",1,0))</f>
        <v>#REF!</v>
      </c>
      <c r="C50" s="205" t="e">
        <f>IF('Crisis Indicator Data'!#REF!="No Data",1,IF(#REF!&lt;&gt;"",1,0))</f>
        <v>#REF!</v>
      </c>
      <c r="D50" s="205" t="e">
        <f>IF('Crisis Indicator Data'!#REF!="No Data",1,IF(#REF!&lt;&gt;"",1,0))</f>
        <v>#REF!</v>
      </c>
      <c r="E50" s="205" t="e">
        <f>IF('Crisis Indicator Data'!#REF!="No Data",1,IF(#REF!&lt;&gt;"",1,0))</f>
        <v>#REF!</v>
      </c>
      <c r="F50" s="205" t="e">
        <f>IF('Crisis Indicator Data'!#REF!="No Data",1,IF(#REF!&lt;&gt;"",1,0))</f>
        <v>#REF!</v>
      </c>
      <c r="G50" s="205" t="e">
        <f>IF('Crisis Indicator Data'!#REF!="No Data",1,IF(#REF!&lt;&gt;"",1,0))</f>
        <v>#REF!</v>
      </c>
      <c r="H50" s="205" t="e">
        <f>IF('Crisis Indicator Data'!#REF!="No Data",1,IF(#REF!&lt;&gt;"",1,0))</f>
        <v>#REF!</v>
      </c>
      <c r="I50" s="205" t="e">
        <f>IF('Crisis Indicator Data'!#REF!="No Data",1,IF(#REF!&lt;&gt;"",1,0))</f>
        <v>#REF!</v>
      </c>
      <c r="J50" s="205" t="e">
        <f>IF('Crisis Indicator Data'!#REF!="No Data",1,IF(#REF!&lt;&gt;"",1,0))</f>
        <v>#REF!</v>
      </c>
      <c r="K50" s="205" t="e">
        <f>IF('Crisis Indicator Data'!#REF!="No Data",1,IF(#REF!&lt;&gt;"",1,0))</f>
        <v>#REF!</v>
      </c>
      <c r="L50" s="205" t="e">
        <f>IF('Crisis Indicator Data'!#REF!="No Data",1,IF(#REF!&lt;&gt;"",1,0))</f>
        <v>#REF!</v>
      </c>
      <c r="M50" s="205" t="e">
        <f>IF('Crisis Indicator Data'!#REF!="No Data",1,IF(#REF!&lt;&gt;"",1,0))</f>
        <v>#REF!</v>
      </c>
      <c r="N50" s="205" t="e">
        <f>IF('Crisis Indicator Data'!#REF!="No Data",1,IF(#REF!&lt;&gt;"",1,0))</f>
        <v>#REF!</v>
      </c>
      <c r="O50" s="205" t="e">
        <f>IF('Crisis Indicator Data'!#REF!="No Data",1,IF(#REF!&lt;&gt;"",1,0))</f>
        <v>#REF!</v>
      </c>
      <c r="P50" s="205" t="e">
        <f>IF('Crisis Indicator Data'!#REF!="No Data",1,IF(#REF!&lt;&gt;"",1,0))</f>
        <v>#REF!</v>
      </c>
      <c r="Q50" s="205" t="e">
        <f>IF('Crisis Indicator Data'!#REF!="No Data",1,IF(#REF!&lt;&gt;"",1,0))</f>
        <v>#REF!</v>
      </c>
      <c r="R50" s="205" t="e">
        <f>IF('Crisis Indicator Data'!#REF!="No Data",1,IF(#REF!&lt;&gt;"",1,0))</f>
        <v>#REF!</v>
      </c>
      <c r="S50" s="205" t="e">
        <f>IF('Crisis Indicator Data'!#REF!="No Data",1,IF(#REF!&lt;&gt;"",1,0))</f>
        <v>#REF!</v>
      </c>
      <c r="T50" s="205" t="e">
        <f>IF('Crisis Indicator Data'!#REF!="No Data",1,IF(#REF!&lt;&gt;"",1,0))</f>
        <v>#REF!</v>
      </c>
      <c r="U50" s="205" t="e">
        <f>IF('Crisis Indicator Data'!#REF!="No Data",1,IF(#REF!&lt;&gt;"",1,0))</f>
        <v>#REF!</v>
      </c>
      <c r="V50" s="205" t="e">
        <f>IF('Crisis Indicator Data'!#REF!="No Data",1,IF(#REF!&lt;&gt;"",1,0))</f>
        <v>#REF!</v>
      </c>
      <c r="W50" s="205" t="e">
        <f>IF('Crisis Indicator Data'!#REF!="No Data",1,IF(#REF!&lt;&gt;"",1,0))</f>
        <v>#REF!</v>
      </c>
      <c r="X50" s="205" t="e">
        <f>IF('Crisis Indicator Data'!#REF!="No Data",1,IF(#REF!&lt;&gt;"",1,0))</f>
        <v>#REF!</v>
      </c>
      <c r="Y50" s="205" t="e">
        <f>IF('Crisis Indicator Data'!#REF!="No Data",1,IF(#REF!&lt;&gt;"",1,0))</f>
        <v>#REF!</v>
      </c>
      <c r="Z50" s="205" t="e">
        <f>IF('Crisis Indicator Data'!#REF!="No Data",1,IF(#REF!&lt;&gt;"",1,0))</f>
        <v>#REF!</v>
      </c>
      <c r="AA50" s="205" t="e">
        <f>IF('Crisis Indicator Data'!#REF!="No Data",1,IF(#REF!&lt;&gt;"",1,0))</f>
        <v>#REF!</v>
      </c>
      <c r="AB50" s="205" t="e">
        <f>IF('Crisis Indicator Data'!#REF!="No Data",1,IF(#REF!&lt;&gt;"",1,0))</f>
        <v>#REF!</v>
      </c>
      <c r="AC50" s="205" t="e">
        <f>IF('Crisis Indicator Data'!#REF!="No Data",1,IF(#REF!&lt;&gt;"",1,0))</f>
        <v>#REF!</v>
      </c>
      <c r="AD50" s="205" t="e">
        <f>IF('Crisis Indicator Data'!#REF!="No Data",1,IF(#REF!&lt;&gt;"",1,0))</f>
        <v>#REF!</v>
      </c>
      <c r="AE50" s="205" t="e">
        <f>IF('Crisis Indicator Data'!#REF!="No Data",1,IF(#REF!&lt;&gt;"",1,0))</f>
        <v>#REF!</v>
      </c>
      <c r="AF50" s="205" t="e">
        <f>IF('Crisis Indicator Data'!#REF!="No Data",1,IF(#REF!&lt;&gt;"",1,0))</f>
        <v>#REF!</v>
      </c>
      <c r="AG50" s="205" t="e">
        <f>IF('Crisis Indicator Data'!#REF!="No Data",1,IF(#REF!&lt;&gt;"",1,0))</f>
        <v>#REF!</v>
      </c>
      <c r="AH50" s="205" t="e">
        <f>IF('Crisis Indicator Data'!#REF!="No Data",1,IF(#REF!&lt;&gt;"",1,0))</f>
        <v>#REF!</v>
      </c>
      <c r="AI50" s="205" t="e">
        <f>IF('Crisis Indicator Data'!#REF!="No Data",1,IF(#REF!&lt;&gt;"",1,0))</f>
        <v>#REF!</v>
      </c>
      <c r="AJ50" s="205" t="e">
        <f>IF('Crisis Indicator Data'!#REF!="No Data",1,IF(#REF!&lt;&gt;"",1,0))</f>
        <v>#REF!</v>
      </c>
      <c r="AK50" s="205" t="e">
        <f>IF('Crisis Indicator Data'!#REF!="No Data",1,IF(#REF!&lt;&gt;"",1,0))</f>
        <v>#REF!</v>
      </c>
      <c r="AL50" s="205" t="e">
        <f>IF('Crisis Indicator Data'!#REF!="No Data",1,IF(#REF!&lt;&gt;"",1,0))</f>
        <v>#REF!</v>
      </c>
      <c r="AM50" s="205" t="e">
        <f>IF('Crisis Indicator Data'!#REF!="No Data",1,IF(#REF!&lt;&gt;"",1,0))</f>
        <v>#REF!</v>
      </c>
      <c r="AN50" s="205" t="e">
        <f>IF('Crisis Indicator Data'!#REF!="No Data",1,IF(#REF!&lt;&gt;"",1,0))</f>
        <v>#REF!</v>
      </c>
      <c r="AO50" s="205" t="e">
        <f>IF('Crisis Indicator Data'!#REF!="No Data",1,IF(#REF!&lt;&gt;"",1,0))</f>
        <v>#REF!</v>
      </c>
      <c r="AP50" s="205" t="e">
        <f>IF('Crisis Indicator Data'!#REF!="No Data",1,IF(#REF!&lt;&gt;"",1,0))</f>
        <v>#REF!</v>
      </c>
      <c r="AQ50" s="205" t="e">
        <f>IF('Crisis Indicator Data'!#REF!="No Data",1,IF(#REF!&lt;&gt;"",1,0))</f>
        <v>#REF!</v>
      </c>
      <c r="AR50" s="205" t="e">
        <f>IF('Crisis Indicator Data'!#REF!="No Data",1,IF(#REF!&lt;&gt;"",1,0))</f>
        <v>#REF!</v>
      </c>
      <c r="AS50" s="205" t="e">
        <f>IF('Crisis Indicator Data'!#REF!="No Data",1,IF(#REF!&lt;&gt;"",1,0))</f>
        <v>#REF!</v>
      </c>
      <c r="AT50" s="205" t="e">
        <f>IF('Crisis Indicator Data'!#REF!="No Data",1,IF(#REF!&lt;&gt;"",1,0))</f>
        <v>#REF!</v>
      </c>
      <c r="AU50" s="205" t="e">
        <f>IF('Crisis Indicator Data'!#REF!="No Data",1,IF(#REF!&lt;&gt;"",1,0))</f>
        <v>#REF!</v>
      </c>
      <c r="AV50" s="205" t="e">
        <f>IF('Crisis Indicator Data'!#REF!="No Data",1,IF(#REF!&lt;&gt;"",1,0))</f>
        <v>#REF!</v>
      </c>
      <c r="AW50" s="205" t="e">
        <f>IF('Crisis Indicator Data'!#REF!="No Data",1,IF(#REF!&lt;&gt;"",1,0))</f>
        <v>#REF!</v>
      </c>
      <c r="AX50" s="205" t="e">
        <f>IF('Crisis Indicator Data'!#REF!="No Data",1,IF(#REF!&lt;&gt;"",1,0))</f>
        <v>#REF!</v>
      </c>
      <c r="AY50" s="205" t="e">
        <f>IF('Crisis Indicator Data'!#REF!="No Data",1,IF(#REF!&lt;&gt;"",1,0))</f>
        <v>#REF!</v>
      </c>
      <c r="AZ50" s="205" t="e">
        <f>IF('Crisis Indicator Data'!#REF!="No Data",1,IF(#REF!&lt;&gt;"",1,0))</f>
        <v>#REF!</v>
      </c>
      <c r="BA50" t="e">
        <f t="shared" si="2"/>
        <v>#REF!</v>
      </c>
      <c r="BB50" s="22" t="e">
        <f t="shared" si="3"/>
        <v>#REF!</v>
      </c>
    </row>
    <row r="51" spans="1:54" x14ac:dyDescent="0.25">
      <c r="A51" t="s">
        <v>7027</v>
      </c>
      <c r="B51" s="205" t="e">
        <f>IF('Crisis Indicator Data'!#REF!="No Data",1,IF(#REF!&lt;&gt;"",1,0))</f>
        <v>#REF!</v>
      </c>
      <c r="C51" s="205" t="e">
        <f>IF('Crisis Indicator Data'!#REF!="No Data",1,IF(#REF!&lt;&gt;"",1,0))</f>
        <v>#REF!</v>
      </c>
      <c r="D51" s="205" t="e">
        <f>IF('Crisis Indicator Data'!#REF!="No Data",1,IF(#REF!&lt;&gt;"",1,0))</f>
        <v>#REF!</v>
      </c>
      <c r="E51" s="205" t="e">
        <f>IF('Crisis Indicator Data'!#REF!="No Data",1,IF(#REF!&lt;&gt;"",1,0))</f>
        <v>#REF!</v>
      </c>
      <c r="F51" s="205" t="e">
        <f>IF('Crisis Indicator Data'!#REF!="No Data",1,IF(#REF!&lt;&gt;"",1,0))</f>
        <v>#REF!</v>
      </c>
      <c r="G51" s="205" t="e">
        <f>IF('Crisis Indicator Data'!#REF!="No Data",1,IF(#REF!&lt;&gt;"",1,0))</f>
        <v>#REF!</v>
      </c>
      <c r="H51" s="205" t="e">
        <f>IF('Crisis Indicator Data'!#REF!="No Data",1,IF(#REF!&lt;&gt;"",1,0))</f>
        <v>#REF!</v>
      </c>
      <c r="I51" s="205" t="e">
        <f>IF('Crisis Indicator Data'!#REF!="No Data",1,IF(#REF!&lt;&gt;"",1,0))</f>
        <v>#REF!</v>
      </c>
      <c r="J51" s="205" t="e">
        <f>IF('Crisis Indicator Data'!#REF!="No Data",1,IF(#REF!&lt;&gt;"",1,0))</f>
        <v>#REF!</v>
      </c>
      <c r="K51" s="205" t="e">
        <f>IF('Crisis Indicator Data'!#REF!="No Data",1,IF(#REF!&lt;&gt;"",1,0))</f>
        <v>#REF!</v>
      </c>
      <c r="L51" s="205" t="e">
        <f>IF('Crisis Indicator Data'!#REF!="No Data",1,IF(#REF!&lt;&gt;"",1,0))</f>
        <v>#REF!</v>
      </c>
      <c r="M51" s="205" t="e">
        <f>IF('Crisis Indicator Data'!#REF!="No Data",1,IF(#REF!&lt;&gt;"",1,0))</f>
        <v>#REF!</v>
      </c>
      <c r="N51" s="205" t="e">
        <f>IF('Crisis Indicator Data'!#REF!="No Data",1,IF(#REF!&lt;&gt;"",1,0))</f>
        <v>#REF!</v>
      </c>
      <c r="O51" s="205" t="e">
        <f>IF('Crisis Indicator Data'!#REF!="No Data",1,IF(#REF!&lt;&gt;"",1,0))</f>
        <v>#REF!</v>
      </c>
      <c r="P51" s="205" t="e">
        <f>IF('Crisis Indicator Data'!#REF!="No Data",1,IF(#REF!&lt;&gt;"",1,0))</f>
        <v>#REF!</v>
      </c>
      <c r="Q51" s="205" t="e">
        <f>IF('Crisis Indicator Data'!#REF!="No Data",1,IF(#REF!&lt;&gt;"",1,0))</f>
        <v>#REF!</v>
      </c>
      <c r="R51" s="205" t="e">
        <f>IF('Crisis Indicator Data'!#REF!="No Data",1,IF(#REF!&lt;&gt;"",1,0))</f>
        <v>#REF!</v>
      </c>
      <c r="S51" s="205" t="e">
        <f>IF('Crisis Indicator Data'!#REF!="No Data",1,IF(#REF!&lt;&gt;"",1,0))</f>
        <v>#REF!</v>
      </c>
      <c r="T51" s="205" t="e">
        <f>IF('Crisis Indicator Data'!#REF!="No Data",1,IF(#REF!&lt;&gt;"",1,0))</f>
        <v>#REF!</v>
      </c>
      <c r="U51" s="205" t="e">
        <f>IF('Crisis Indicator Data'!#REF!="No Data",1,IF(#REF!&lt;&gt;"",1,0))</f>
        <v>#REF!</v>
      </c>
      <c r="V51" s="205" t="e">
        <f>IF('Crisis Indicator Data'!#REF!="No Data",1,IF(#REF!&lt;&gt;"",1,0))</f>
        <v>#REF!</v>
      </c>
      <c r="W51" s="205" t="e">
        <f>IF('Crisis Indicator Data'!#REF!="No Data",1,IF(#REF!&lt;&gt;"",1,0))</f>
        <v>#REF!</v>
      </c>
      <c r="X51" s="205" t="e">
        <f>IF('Crisis Indicator Data'!#REF!="No Data",1,IF(#REF!&lt;&gt;"",1,0))</f>
        <v>#REF!</v>
      </c>
      <c r="Y51" s="205" t="e">
        <f>IF('Crisis Indicator Data'!#REF!="No Data",1,IF(#REF!&lt;&gt;"",1,0))</f>
        <v>#REF!</v>
      </c>
      <c r="Z51" s="205" t="e">
        <f>IF('Crisis Indicator Data'!#REF!="No Data",1,IF(#REF!&lt;&gt;"",1,0))</f>
        <v>#REF!</v>
      </c>
      <c r="AA51" s="205" t="e">
        <f>IF('Crisis Indicator Data'!#REF!="No Data",1,IF(#REF!&lt;&gt;"",1,0))</f>
        <v>#REF!</v>
      </c>
      <c r="AB51" s="205" t="e">
        <f>IF('Crisis Indicator Data'!#REF!="No Data",1,IF(#REF!&lt;&gt;"",1,0))</f>
        <v>#REF!</v>
      </c>
      <c r="AC51" s="205" t="e">
        <f>IF('Crisis Indicator Data'!#REF!="No Data",1,IF(#REF!&lt;&gt;"",1,0))</f>
        <v>#REF!</v>
      </c>
      <c r="AD51" s="205" t="e">
        <f>IF('Crisis Indicator Data'!#REF!="No Data",1,IF(#REF!&lt;&gt;"",1,0))</f>
        <v>#REF!</v>
      </c>
      <c r="AE51" s="205" t="e">
        <f>IF('Crisis Indicator Data'!#REF!="No Data",1,IF(#REF!&lt;&gt;"",1,0))</f>
        <v>#REF!</v>
      </c>
      <c r="AF51" s="205" t="e">
        <f>IF('Crisis Indicator Data'!#REF!="No Data",1,IF(#REF!&lt;&gt;"",1,0))</f>
        <v>#REF!</v>
      </c>
      <c r="AG51" s="205" t="e">
        <f>IF('Crisis Indicator Data'!#REF!="No Data",1,IF(#REF!&lt;&gt;"",1,0))</f>
        <v>#REF!</v>
      </c>
      <c r="AH51" s="205" t="e">
        <f>IF('Crisis Indicator Data'!#REF!="No Data",1,IF(#REF!&lt;&gt;"",1,0))</f>
        <v>#REF!</v>
      </c>
      <c r="AI51" s="205" t="e">
        <f>IF('Crisis Indicator Data'!#REF!="No Data",1,IF(#REF!&lt;&gt;"",1,0))</f>
        <v>#REF!</v>
      </c>
      <c r="AJ51" s="205" t="e">
        <f>IF('Crisis Indicator Data'!#REF!="No Data",1,IF(#REF!&lt;&gt;"",1,0))</f>
        <v>#REF!</v>
      </c>
      <c r="AK51" s="205" t="e">
        <f>IF('Crisis Indicator Data'!#REF!="No Data",1,IF(#REF!&lt;&gt;"",1,0))</f>
        <v>#REF!</v>
      </c>
      <c r="AL51" s="205" t="e">
        <f>IF('Crisis Indicator Data'!#REF!="No Data",1,IF(#REF!&lt;&gt;"",1,0))</f>
        <v>#REF!</v>
      </c>
      <c r="AM51" s="205" t="e">
        <f>IF('Crisis Indicator Data'!#REF!="No Data",1,IF(#REF!&lt;&gt;"",1,0))</f>
        <v>#REF!</v>
      </c>
      <c r="AN51" s="205" t="e">
        <f>IF('Crisis Indicator Data'!#REF!="No Data",1,IF(#REF!&lt;&gt;"",1,0))</f>
        <v>#REF!</v>
      </c>
      <c r="AO51" s="205" t="e">
        <f>IF('Crisis Indicator Data'!#REF!="No Data",1,IF(#REF!&lt;&gt;"",1,0))</f>
        <v>#REF!</v>
      </c>
      <c r="AP51" s="205" t="e">
        <f>IF('Crisis Indicator Data'!#REF!="No Data",1,IF(#REF!&lt;&gt;"",1,0))</f>
        <v>#REF!</v>
      </c>
      <c r="AQ51" s="205" t="e">
        <f>IF('Crisis Indicator Data'!#REF!="No Data",1,IF(#REF!&lt;&gt;"",1,0))</f>
        <v>#REF!</v>
      </c>
      <c r="AR51" s="205" t="e">
        <f>IF('Crisis Indicator Data'!#REF!="No Data",1,IF(#REF!&lt;&gt;"",1,0))</f>
        <v>#REF!</v>
      </c>
      <c r="AS51" s="205" t="e">
        <f>IF('Crisis Indicator Data'!#REF!="No Data",1,IF(#REF!&lt;&gt;"",1,0))</f>
        <v>#REF!</v>
      </c>
      <c r="AT51" s="205" t="e">
        <f>IF('Crisis Indicator Data'!#REF!="No Data",1,IF(#REF!&lt;&gt;"",1,0))</f>
        <v>#REF!</v>
      </c>
      <c r="AU51" s="205" t="e">
        <f>IF('Crisis Indicator Data'!#REF!="No Data",1,IF(#REF!&lt;&gt;"",1,0))</f>
        <v>#REF!</v>
      </c>
      <c r="AV51" s="205" t="e">
        <f>IF('Crisis Indicator Data'!#REF!="No Data",1,IF(#REF!&lt;&gt;"",1,0))</f>
        <v>#REF!</v>
      </c>
      <c r="AW51" s="205" t="e">
        <f>IF('Crisis Indicator Data'!#REF!="No Data",1,IF(#REF!&lt;&gt;"",1,0))</f>
        <v>#REF!</v>
      </c>
      <c r="AX51" s="205" t="e">
        <f>IF('Crisis Indicator Data'!#REF!="No Data",1,IF(#REF!&lt;&gt;"",1,0))</f>
        <v>#REF!</v>
      </c>
      <c r="AY51" s="205" t="e">
        <f>IF('Crisis Indicator Data'!#REF!="No Data",1,IF(#REF!&lt;&gt;"",1,0))</f>
        <v>#REF!</v>
      </c>
      <c r="AZ51" s="205" t="e">
        <f>IF('Crisis Indicator Data'!#REF!="No Data",1,IF(#REF!&lt;&gt;"",1,0))</f>
        <v>#REF!</v>
      </c>
      <c r="BA51" t="e">
        <f t="shared" si="2"/>
        <v>#REF!</v>
      </c>
      <c r="BB51" s="22" t="e">
        <f t="shared" si="3"/>
        <v>#REF!</v>
      </c>
    </row>
    <row r="52" spans="1:54" x14ac:dyDescent="0.25">
      <c r="A52" t="s">
        <v>7028</v>
      </c>
      <c r="B52" s="205" t="e">
        <f>IF('Crisis Indicator Data'!#REF!="No Data",1,IF(#REF!&lt;&gt;"",1,0))</f>
        <v>#REF!</v>
      </c>
      <c r="C52" s="205" t="e">
        <f>IF('Crisis Indicator Data'!#REF!="No Data",1,IF(#REF!&lt;&gt;"",1,0))</f>
        <v>#REF!</v>
      </c>
      <c r="D52" s="205" t="e">
        <f>IF('Crisis Indicator Data'!#REF!="No Data",1,IF(#REF!&lt;&gt;"",1,0))</f>
        <v>#REF!</v>
      </c>
      <c r="E52" s="205" t="e">
        <f>IF('Crisis Indicator Data'!#REF!="No Data",1,IF(#REF!&lt;&gt;"",1,0))</f>
        <v>#REF!</v>
      </c>
      <c r="F52" s="205" t="e">
        <f>IF('Crisis Indicator Data'!#REF!="No Data",1,IF(#REF!&lt;&gt;"",1,0))</f>
        <v>#REF!</v>
      </c>
      <c r="G52" s="205" t="e">
        <f>IF('Crisis Indicator Data'!#REF!="No Data",1,IF(#REF!&lt;&gt;"",1,0))</f>
        <v>#REF!</v>
      </c>
      <c r="H52" s="205" t="e">
        <f>IF('Crisis Indicator Data'!#REF!="No Data",1,IF(#REF!&lt;&gt;"",1,0))</f>
        <v>#REF!</v>
      </c>
      <c r="I52" s="205" t="e">
        <f>IF('Crisis Indicator Data'!#REF!="No Data",1,IF(#REF!&lt;&gt;"",1,0))</f>
        <v>#REF!</v>
      </c>
      <c r="J52" s="205" t="e">
        <f>IF('Crisis Indicator Data'!#REF!="No Data",1,IF(#REF!&lt;&gt;"",1,0))</f>
        <v>#REF!</v>
      </c>
      <c r="K52" s="205" t="e">
        <f>IF('Crisis Indicator Data'!#REF!="No Data",1,IF(#REF!&lt;&gt;"",1,0))</f>
        <v>#REF!</v>
      </c>
      <c r="L52" s="205" t="e">
        <f>IF('Crisis Indicator Data'!#REF!="No Data",1,IF(#REF!&lt;&gt;"",1,0))</f>
        <v>#REF!</v>
      </c>
      <c r="M52" s="205" t="e">
        <f>IF('Crisis Indicator Data'!#REF!="No Data",1,IF(#REF!&lt;&gt;"",1,0))</f>
        <v>#REF!</v>
      </c>
      <c r="N52" s="205" t="e">
        <f>IF('Crisis Indicator Data'!#REF!="No Data",1,IF(#REF!&lt;&gt;"",1,0))</f>
        <v>#REF!</v>
      </c>
      <c r="O52" s="205" t="e">
        <f>IF('Crisis Indicator Data'!#REF!="No Data",1,IF(#REF!&lt;&gt;"",1,0))</f>
        <v>#REF!</v>
      </c>
      <c r="P52" s="205" t="e">
        <f>IF('Crisis Indicator Data'!#REF!="No Data",1,IF(#REF!&lt;&gt;"",1,0))</f>
        <v>#REF!</v>
      </c>
      <c r="Q52" s="205" t="e">
        <f>IF('Crisis Indicator Data'!#REF!="No Data",1,IF(#REF!&lt;&gt;"",1,0))</f>
        <v>#REF!</v>
      </c>
      <c r="R52" s="205" t="e">
        <f>IF('Crisis Indicator Data'!#REF!="No Data",1,IF(#REF!&lt;&gt;"",1,0))</f>
        <v>#REF!</v>
      </c>
      <c r="S52" s="205" t="e">
        <f>IF('Crisis Indicator Data'!#REF!="No Data",1,IF(#REF!&lt;&gt;"",1,0))</f>
        <v>#REF!</v>
      </c>
      <c r="T52" s="205" t="e">
        <f>IF('Crisis Indicator Data'!#REF!="No Data",1,IF(#REF!&lt;&gt;"",1,0))</f>
        <v>#REF!</v>
      </c>
      <c r="U52" s="205" t="e">
        <f>IF('Crisis Indicator Data'!#REF!="No Data",1,IF(#REF!&lt;&gt;"",1,0))</f>
        <v>#REF!</v>
      </c>
      <c r="V52" s="205" t="e">
        <f>IF('Crisis Indicator Data'!#REF!="No Data",1,IF(#REF!&lt;&gt;"",1,0))</f>
        <v>#REF!</v>
      </c>
      <c r="W52" s="205" t="e">
        <f>IF('Crisis Indicator Data'!#REF!="No Data",1,IF(#REF!&lt;&gt;"",1,0))</f>
        <v>#REF!</v>
      </c>
      <c r="X52" s="205" t="e">
        <f>IF('Crisis Indicator Data'!#REF!="No Data",1,IF(#REF!&lt;&gt;"",1,0))</f>
        <v>#REF!</v>
      </c>
      <c r="Y52" s="205" t="e">
        <f>IF('Crisis Indicator Data'!#REF!="No Data",1,IF(#REF!&lt;&gt;"",1,0))</f>
        <v>#REF!</v>
      </c>
      <c r="Z52" s="205" t="e">
        <f>IF('Crisis Indicator Data'!#REF!="No Data",1,IF(#REF!&lt;&gt;"",1,0))</f>
        <v>#REF!</v>
      </c>
      <c r="AA52" s="205" t="e">
        <f>IF('Crisis Indicator Data'!#REF!="No Data",1,IF(#REF!&lt;&gt;"",1,0))</f>
        <v>#REF!</v>
      </c>
      <c r="AB52" s="205" t="e">
        <f>IF('Crisis Indicator Data'!#REF!="No Data",1,IF(#REF!&lt;&gt;"",1,0))</f>
        <v>#REF!</v>
      </c>
      <c r="AC52" s="205" t="e">
        <f>IF('Crisis Indicator Data'!#REF!="No Data",1,IF(#REF!&lt;&gt;"",1,0))</f>
        <v>#REF!</v>
      </c>
      <c r="AD52" s="205" t="e">
        <f>IF('Crisis Indicator Data'!#REF!="No Data",1,IF(#REF!&lt;&gt;"",1,0))</f>
        <v>#REF!</v>
      </c>
      <c r="AE52" s="205" t="e">
        <f>IF('Crisis Indicator Data'!#REF!="No Data",1,IF(#REF!&lt;&gt;"",1,0))</f>
        <v>#REF!</v>
      </c>
      <c r="AF52" s="205" t="e">
        <f>IF('Crisis Indicator Data'!#REF!="No Data",1,IF(#REF!&lt;&gt;"",1,0))</f>
        <v>#REF!</v>
      </c>
      <c r="AG52" s="205" t="e">
        <f>IF('Crisis Indicator Data'!#REF!="No Data",1,IF(#REF!&lt;&gt;"",1,0))</f>
        <v>#REF!</v>
      </c>
      <c r="AH52" s="205" t="e">
        <f>IF('Crisis Indicator Data'!#REF!="No Data",1,IF(#REF!&lt;&gt;"",1,0))</f>
        <v>#REF!</v>
      </c>
      <c r="AI52" s="205" t="e">
        <f>IF('Crisis Indicator Data'!#REF!="No Data",1,IF(#REF!&lt;&gt;"",1,0))</f>
        <v>#REF!</v>
      </c>
      <c r="AJ52" s="205" t="e">
        <f>IF('Crisis Indicator Data'!#REF!="No Data",1,IF(#REF!&lt;&gt;"",1,0))</f>
        <v>#REF!</v>
      </c>
      <c r="AK52" s="205" t="e">
        <f>IF('Crisis Indicator Data'!#REF!="No Data",1,IF(#REF!&lt;&gt;"",1,0))</f>
        <v>#REF!</v>
      </c>
      <c r="AL52" s="205" t="e">
        <f>IF('Crisis Indicator Data'!#REF!="No Data",1,IF(#REF!&lt;&gt;"",1,0))</f>
        <v>#REF!</v>
      </c>
      <c r="AM52" s="205" t="e">
        <f>IF('Crisis Indicator Data'!#REF!="No Data",1,IF(#REF!&lt;&gt;"",1,0))</f>
        <v>#REF!</v>
      </c>
      <c r="AN52" s="205" t="e">
        <f>IF('Crisis Indicator Data'!#REF!="No Data",1,IF(#REF!&lt;&gt;"",1,0))</f>
        <v>#REF!</v>
      </c>
      <c r="AO52" s="205" t="e">
        <f>IF('Crisis Indicator Data'!#REF!="No Data",1,IF(#REF!&lt;&gt;"",1,0))</f>
        <v>#REF!</v>
      </c>
      <c r="AP52" s="205" t="e">
        <f>IF('Crisis Indicator Data'!#REF!="No Data",1,IF(#REF!&lt;&gt;"",1,0))</f>
        <v>#REF!</v>
      </c>
      <c r="AQ52" s="205" t="e">
        <f>IF('Crisis Indicator Data'!#REF!="No Data",1,IF(#REF!&lt;&gt;"",1,0))</f>
        <v>#REF!</v>
      </c>
      <c r="AR52" s="205" t="e">
        <f>IF('Crisis Indicator Data'!#REF!="No Data",1,IF(#REF!&lt;&gt;"",1,0))</f>
        <v>#REF!</v>
      </c>
      <c r="AS52" s="205" t="e">
        <f>IF('Crisis Indicator Data'!#REF!="No Data",1,IF(#REF!&lt;&gt;"",1,0))</f>
        <v>#REF!</v>
      </c>
      <c r="AT52" s="205" t="e">
        <f>IF('Crisis Indicator Data'!#REF!="No Data",1,IF(#REF!&lt;&gt;"",1,0))</f>
        <v>#REF!</v>
      </c>
      <c r="AU52" s="205" t="e">
        <f>IF('Crisis Indicator Data'!#REF!="No Data",1,IF(#REF!&lt;&gt;"",1,0))</f>
        <v>#REF!</v>
      </c>
      <c r="AV52" s="205" t="e">
        <f>IF('Crisis Indicator Data'!#REF!="No Data",1,IF(#REF!&lt;&gt;"",1,0))</f>
        <v>#REF!</v>
      </c>
      <c r="AW52" s="205" t="e">
        <f>IF('Crisis Indicator Data'!#REF!="No Data",1,IF(#REF!&lt;&gt;"",1,0))</f>
        <v>#REF!</v>
      </c>
      <c r="AX52" s="205" t="e">
        <f>IF('Crisis Indicator Data'!#REF!="No Data",1,IF(#REF!&lt;&gt;"",1,0))</f>
        <v>#REF!</v>
      </c>
      <c r="AY52" s="205" t="e">
        <f>IF('Crisis Indicator Data'!#REF!="No Data",1,IF(#REF!&lt;&gt;"",1,0))</f>
        <v>#REF!</v>
      </c>
      <c r="AZ52" s="205" t="e">
        <f>IF('Crisis Indicator Data'!#REF!="No Data",1,IF(#REF!&lt;&gt;"",1,0))</f>
        <v>#REF!</v>
      </c>
      <c r="BA52" t="e">
        <f t="shared" si="2"/>
        <v>#REF!</v>
      </c>
      <c r="BB52" s="22" t="e">
        <f t="shared" si="3"/>
        <v>#REF!</v>
      </c>
    </row>
    <row r="53" spans="1:54" x14ac:dyDescent="0.25">
      <c r="A53" t="s">
        <v>7197</v>
      </c>
      <c r="B53" s="205" t="e">
        <f>IF('Crisis Indicator Data'!#REF!="No Data",1,IF(#REF!&lt;&gt;"",1,0))</f>
        <v>#REF!</v>
      </c>
      <c r="C53" s="205" t="e">
        <f>IF('Crisis Indicator Data'!#REF!="No Data",1,IF(#REF!&lt;&gt;"",1,0))</f>
        <v>#REF!</v>
      </c>
      <c r="D53" s="205" t="e">
        <f>IF('Crisis Indicator Data'!#REF!="No Data",1,IF(#REF!&lt;&gt;"",1,0))</f>
        <v>#REF!</v>
      </c>
      <c r="E53" s="205" t="e">
        <f>IF('Crisis Indicator Data'!#REF!="No Data",1,IF(#REF!&lt;&gt;"",1,0))</f>
        <v>#REF!</v>
      </c>
      <c r="F53" s="205" t="e">
        <f>IF('Crisis Indicator Data'!#REF!="No Data",1,IF(#REF!&lt;&gt;"",1,0))</f>
        <v>#REF!</v>
      </c>
      <c r="G53" s="205" t="e">
        <f>IF('Crisis Indicator Data'!#REF!="No Data",1,IF(#REF!&lt;&gt;"",1,0))</f>
        <v>#REF!</v>
      </c>
      <c r="H53" s="205" t="e">
        <f>IF('Crisis Indicator Data'!#REF!="No Data",1,IF(#REF!&lt;&gt;"",1,0))</f>
        <v>#REF!</v>
      </c>
      <c r="I53" s="205" t="e">
        <f>IF('Crisis Indicator Data'!#REF!="No Data",1,IF(#REF!&lt;&gt;"",1,0))</f>
        <v>#REF!</v>
      </c>
      <c r="J53" s="205" t="e">
        <f>IF('Crisis Indicator Data'!#REF!="No Data",1,IF(#REF!&lt;&gt;"",1,0))</f>
        <v>#REF!</v>
      </c>
      <c r="K53" s="205" t="e">
        <f>IF('Crisis Indicator Data'!#REF!="No Data",1,IF(#REF!&lt;&gt;"",1,0))</f>
        <v>#REF!</v>
      </c>
      <c r="L53" s="205" t="e">
        <f>IF('Crisis Indicator Data'!#REF!="No Data",1,IF(#REF!&lt;&gt;"",1,0))</f>
        <v>#REF!</v>
      </c>
      <c r="M53" s="205" t="e">
        <f>IF('Crisis Indicator Data'!#REF!="No Data",1,IF(#REF!&lt;&gt;"",1,0))</f>
        <v>#REF!</v>
      </c>
      <c r="N53" s="205" t="e">
        <f>IF('Crisis Indicator Data'!#REF!="No Data",1,IF(#REF!&lt;&gt;"",1,0))</f>
        <v>#REF!</v>
      </c>
      <c r="O53" s="205" t="e">
        <f>IF('Crisis Indicator Data'!#REF!="No Data",1,IF(#REF!&lt;&gt;"",1,0))</f>
        <v>#REF!</v>
      </c>
      <c r="P53" s="205" t="e">
        <f>IF('Crisis Indicator Data'!#REF!="No Data",1,IF(#REF!&lt;&gt;"",1,0))</f>
        <v>#REF!</v>
      </c>
      <c r="Q53" s="205" t="e">
        <f>IF('Crisis Indicator Data'!#REF!="No Data",1,IF(#REF!&lt;&gt;"",1,0))</f>
        <v>#REF!</v>
      </c>
      <c r="R53" s="205" t="e">
        <f>IF('Crisis Indicator Data'!#REF!="No Data",1,IF(#REF!&lt;&gt;"",1,0))</f>
        <v>#REF!</v>
      </c>
      <c r="S53" s="205" t="e">
        <f>IF('Crisis Indicator Data'!#REF!="No Data",1,IF(#REF!&lt;&gt;"",1,0))</f>
        <v>#REF!</v>
      </c>
      <c r="T53" s="205" t="e">
        <f>IF('Crisis Indicator Data'!#REF!="No Data",1,IF(#REF!&lt;&gt;"",1,0))</f>
        <v>#REF!</v>
      </c>
      <c r="U53" s="205" t="e">
        <f>IF('Crisis Indicator Data'!#REF!="No Data",1,IF(#REF!&lt;&gt;"",1,0))</f>
        <v>#REF!</v>
      </c>
      <c r="V53" s="205" t="e">
        <f>IF('Crisis Indicator Data'!#REF!="No Data",1,IF(#REF!&lt;&gt;"",1,0))</f>
        <v>#REF!</v>
      </c>
      <c r="W53" s="205" t="e">
        <f>IF('Crisis Indicator Data'!#REF!="No Data",1,IF(#REF!&lt;&gt;"",1,0))</f>
        <v>#REF!</v>
      </c>
      <c r="X53" s="205" t="e">
        <f>IF('Crisis Indicator Data'!#REF!="No Data",1,IF(#REF!&lt;&gt;"",1,0))</f>
        <v>#REF!</v>
      </c>
      <c r="Y53" s="205" t="e">
        <f>IF('Crisis Indicator Data'!#REF!="No Data",1,IF(#REF!&lt;&gt;"",1,0))</f>
        <v>#REF!</v>
      </c>
      <c r="Z53" s="205" t="e">
        <f>IF('Crisis Indicator Data'!#REF!="No Data",1,IF(#REF!&lt;&gt;"",1,0))</f>
        <v>#REF!</v>
      </c>
      <c r="AA53" s="205" t="e">
        <f>IF('Crisis Indicator Data'!#REF!="No Data",1,IF(#REF!&lt;&gt;"",1,0))</f>
        <v>#REF!</v>
      </c>
      <c r="AB53" s="205" t="e">
        <f>IF('Crisis Indicator Data'!#REF!="No Data",1,IF(#REF!&lt;&gt;"",1,0))</f>
        <v>#REF!</v>
      </c>
      <c r="AC53" s="205" t="e">
        <f>IF('Crisis Indicator Data'!#REF!="No Data",1,IF(#REF!&lt;&gt;"",1,0))</f>
        <v>#REF!</v>
      </c>
      <c r="AD53" s="205" t="e">
        <f>IF('Crisis Indicator Data'!#REF!="No Data",1,IF(#REF!&lt;&gt;"",1,0))</f>
        <v>#REF!</v>
      </c>
      <c r="AE53" s="205" t="e">
        <f>IF('Crisis Indicator Data'!#REF!="No Data",1,IF(#REF!&lt;&gt;"",1,0))</f>
        <v>#REF!</v>
      </c>
      <c r="AF53" s="205" t="e">
        <f>IF('Crisis Indicator Data'!#REF!="No Data",1,IF(#REF!&lt;&gt;"",1,0))</f>
        <v>#REF!</v>
      </c>
      <c r="AG53" s="205" t="e">
        <f>IF('Crisis Indicator Data'!#REF!="No Data",1,IF(#REF!&lt;&gt;"",1,0))</f>
        <v>#REF!</v>
      </c>
      <c r="AH53" s="205" t="e">
        <f>IF('Crisis Indicator Data'!#REF!="No Data",1,IF(#REF!&lt;&gt;"",1,0))</f>
        <v>#REF!</v>
      </c>
      <c r="AI53" s="205" t="e">
        <f>IF('Crisis Indicator Data'!#REF!="No Data",1,IF(#REF!&lt;&gt;"",1,0))</f>
        <v>#REF!</v>
      </c>
      <c r="AJ53" s="205" t="e">
        <f>IF('Crisis Indicator Data'!#REF!="No Data",1,IF(#REF!&lt;&gt;"",1,0))</f>
        <v>#REF!</v>
      </c>
      <c r="AK53" s="205" t="e">
        <f>IF('Crisis Indicator Data'!#REF!="No Data",1,IF(#REF!&lt;&gt;"",1,0))</f>
        <v>#REF!</v>
      </c>
      <c r="AL53" s="205" t="e">
        <f>IF('Crisis Indicator Data'!#REF!="No Data",1,IF(#REF!&lt;&gt;"",1,0))</f>
        <v>#REF!</v>
      </c>
      <c r="AM53" s="205" t="e">
        <f>IF('Crisis Indicator Data'!#REF!="No Data",1,IF(#REF!&lt;&gt;"",1,0))</f>
        <v>#REF!</v>
      </c>
      <c r="AN53" s="205" t="e">
        <f>IF('Crisis Indicator Data'!#REF!="No Data",1,IF(#REF!&lt;&gt;"",1,0))</f>
        <v>#REF!</v>
      </c>
      <c r="AO53" s="205" t="e">
        <f>IF('Crisis Indicator Data'!#REF!="No Data",1,IF(#REF!&lt;&gt;"",1,0))</f>
        <v>#REF!</v>
      </c>
      <c r="AP53" s="205" t="e">
        <f>IF('Crisis Indicator Data'!#REF!="No Data",1,IF(#REF!&lt;&gt;"",1,0))</f>
        <v>#REF!</v>
      </c>
      <c r="AQ53" s="205" t="e">
        <f>IF('Crisis Indicator Data'!#REF!="No Data",1,IF(#REF!&lt;&gt;"",1,0))</f>
        <v>#REF!</v>
      </c>
      <c r="AR53" s="205" t="e">
        <f>IF('Crisis Indicator Data'!#REF!="No Data",1,IF(#REF!&lt;&gt;"",1,0))</f>
        <v>#REF!</v>
      </c>
      <c r="AS53" s="205" t="e">
        <f>IF('Crisis Indicator Data'!#REF!="No Data",1,IF(#REF!&lt;&gt;"",1,0))</f>
        <v>#REF!</v>
      </c>
      <c r="AT53" s="205" t="e">
        <f>IF('Crisis Indicator Data'!#REF!="No Data",1,IF(#REF!&lt;&gt;"",1,0))</f>
        <v>#REF!</v>
      </c>
      <c r="AU53" s="205" t="e">
        <f>IF('Crisis Indicator Data'!#REF!="No Data",1,IF(#REF!&lt;&gt;"",1,0))</f>
        <v>#REF!</v>
      </c>
      <c r="AV53" s="205" t="e">
        <f>IF('Crisis Indicator Data'!#REF!="No Data",1,IF(#REF!&lt;&gt;"",1,0))</f>
        <v>#REF!</v>
      </c>
      <c r="AW53" s="205" t="e">
        <f>IF('Crisis Indicator Data'!#REF!="No Data",1,IF(#REF!&lt;&gt;"",1,0))</f>
        <v>#REF!</v>
      </c>
      <c r="AX53" s="205" t="e">
        <f>IF('Crisis Indicator Data'!#REF!="No Data",1,IF(#REF!&lt;&gt;"",1,0))</f>
        <v>#REF!</v>
      </c>
      <c r="AY53" s="205" t="e">
        <f>IF('Crisis Indicator Data'!#REF!="No Data",1,IF(#REF!&lt;&gt;"",1,0))</f>
        <v>#REF!</v>
      </c>
      <c r="AZ53" s="205" t="e">
        <f>IF('Crisis Indicator Data'!#REF!="No Data",1,IF(#REF!&lt;&gt;"",1,0))</f>
        <v>#REF!</v>
      </c>
      <c r="BA53" t="e">
        <f t="shared" si="2"/>
        <v>#REF!</v>
      </c>
      <c r="BB53" s="22" t="e">
        <f t="shared" si="3"/>
        <v>#REF!</v>
      </c>
    </row>
    <row r="54" spans="1:54" x14ac:dyDescent="0.25">
      <c r="A54" t="s">
        <v>7057</v>
      </c>
      <c r="B54" s="205" t="e">
        <f>IF('Crisis Indicator Data'!#REF!="No Data",1,IF(#REF!&lt;&gt;"",1,0))</f>
        <v>#REF!</v>
      </c>
      <c r="C54" s="205" t="e">
        <f>IF('Crisis Indicator Data'!#REF!="No Data",1,IF(#REF!&lt;&gt;"",1,0))</f>
        <v>#REF!</v>
      </c>
      <c r="D54" s="205" t="e">
        <f>IF('Crisis Indicator Data'!#REF!="No Data",1,IF(#REF!&lt;&gt;"",1,0))</f>
        <v>#REF!</v>
      </c>
      <c r="E54" s="205" t="e">
        <f>IF('Crisis Indicator Data'!#REF!="No Data",1,IF(#REF!&lt;&gt;"",1,0))</f>
        <v>#REF!</v>
      </c>
      <c r="F54" s="205" t="e">
        <f>IF('Crisis Indicator Data'!#REF!="No Data",1,IF(#REF!&lt;&gt;"",1,0))</f>
        <v>#REF!</v>
      </c>
      <c r="G54" s="205" t="e">
        <f>IF('Crisis Indicator Data'!#REF!="No Data",1,IF(#REF!&lt;&gt;"",1,0))</f>
        <v>#REF!</v>
      </c>
      <c r="H54" s="205" t="e">
        <f>IF('Crisis Indicator Data'!#REF!="No Data",1,IF(#REF!&lt;&gt;"",1,0))</f>
        <v>#REF!</v>
      </c>
      <c r="I54" s="205" t="e">
        <f>IF('Crisis Indicator Data'!#REF!="No Data",1,IF(#REF!&lt;&gt;"",1,0))</f>
        <v>#REF!</v>
      </c>
      <c r="J54" s="205" t="e">
        <f>IF('Crisis Indicator Data'!#REF!="No Data",1,IF(#REF!&lt;&gt;"",1,0))</f>
        <v>#REF!</v>
      </c>
      <c r="K54" s="205" t="e">
        <f>IF('Crisis Indicator Data'!#REF!="No Data",1,IF(#REF!&lt;&gt;"",1,0))</f>
        <v>#REF!</v>
      </c>
      <c r="L54" s="205" t="e">
        <f>IF('Crisis Indicator Data'!#REF!="No Data",1,IF(#REF!&lt;&gt;"",1,0))</f>
        <v>#REF!</v>
      </c>
      <c r="M54" s="205" t="e">
        <f>IF('Crisis Indicator Data'!#REF!="No Data",1,IF(#REF!&lt;&gt;"",1,0))</f>
        <v>#REF!</v>
      </c>
      <c r="N54" s="205" t="e">
        <f>IF('Crisis Indicator Data'!#REF!="No Data",1,IF(#REF!&lt;&gt;"",1,0))</f>
        <v>#REF!</v>
      </c>
      <c r="O54" s="205" t="e">
        <f>IF('Crisis Indicator Data'!#REF!="No Data",1,IF(#REF!&lt;&gt;"",1,0))</f>
        <v>#REF!</v>
      </c>
      <c r="P54" s="205" t="e">
        <f>IF('Crisis Indicator Data'!#REF!="No Data",1,IF(#REF!&lt;&gt;"",1,0))</f>
        <v>#REF!</v>
      </c>
      <c r="Q54" s="205" t="e">
        <f>IF('Crisis Indicator Data'!#REF!="No Data",1,IF(#REF!&lt;&gt;"",1,0))</f>
        <v>#REF!</v>
      </c>
      <c r="R54" s="205" t="e">
        <f>IF('Crisis Indicator Data'!#REF!="No Data",1,IF(#REF!&lt;&gt;"",1,0))</f>
        <v>#REF!</v>
      </c>
      <c r="S54" s="205" t="e">
        <f>IF('Crisis Indicator Data'!#REF!="No Data",1,IF(#REF!&lt;&gt;"",1,0))</f>
        <v>#REF!</v>
      </c>
      <c r="T54" s="205" t="e">
        <f>IF('Crisis Indicator Data'!#REF!="No Data",1,IF(#REF!&lt;&gt;"",1,0))</f>
        <v>#REF!</v>
      </c>
      <c r="U54" s="205" t="e">
        <f>IF('Crisis Indicator Data'!#REF!="No Data",1,IF(#REF!&lt;&gt;"",1,0))</f>
        <v>#REF!</v>
      </c>
      <c r="V54" s="205" t="e">
        <f>IF('Crisis Indicator Data'!#REF!="No Data",1,IF(#REF!&lt;&gt;"",1,0))</f>
        <v>#REF!</v>
      </c>
      <c r="W54" s="205" t="e">
        <f>IF('Crisis Indicator Data'!#REF!="No Data",1,IF(#REF!&lt;&gt;"",1,0))</f>
        <v>#REF!</v>
      </c>
      <c r="X54" s="205" t="e">
        <f>IF('Crisis Indicator Data'!#REF!="No Data",1,IF(#REF!&lt;&gt;"",1,0))</f>
        <v>#REF!</v>
      </c>
      <c r="Y54" s="205" t="e">
        <f>IF('Crisis Indicator Data'!#REF!="No Data",1,IF(#REF!&lt;&gt;"",1,0))</f>
        <v>#REF!</v>
      </c>
      <c r="Z54" s="205" t="e">
        <f>IF('Crisis Indicator Data'!#REF!="No Data",1,IF(#REF!&lt;&gt;"",1,0))</f>
        <v>#REF!</v>
      </c>
      <c r="AA54" s="205" t="e">
        <f>IF('Crisis Indicator Data'!#REF!="No Data",1,IF(#REF!&lt;&gt;"",1,0))</f>
        <v>#REF!</v>
      </c>
      <c r="AB54" s="205" t="e">
        <f>IF('Crisis Indicator Data'!#REF!="No Data",1,IF(#REF!&lt;&gt;"",1,0))</f>
        <v>#REF!</v>
      </c>
      <c r="AC54" s="205" t="e">
        <f>IF('Crisis Indicator Data'!#REF!="No Data",1,IF(#REF!&lt;&gt;"",1,0))</f>
        <v>#REF!</v>
      </c>
      <c r="AD54" s="205" t="e">
        <f>IF('Crisis Indicator Data'!#REF!="No Data",1,IF(#REF!&lt;&gt;"",1,0))</f>
        <v>#REF!</v>
      </c>
      <c r="AE54" s="205" t="e">
        <f>IF('Crisis Indicator Data'!#REF!="No Data",1,IF(#REF!&lt;&gt;"",1,0))</f>
        <v>#REF!</v>
      </c>
      <c r="AF54" s="205" t="e">
        <f>IF('Crisis Indicator Data'!#REF!="No Data",1,IF(#REF!&lt;&gt;"",1,0))</f>
        <v>#REF!</v>
      </c>
      <c r="AG54" s="205" t="e">
        <f>IF('Crisis Indicator Data'!#REF!="No Data",1,IF(#REF!&lt;&gt;"",1,0))</f>
        <v>#REF!</v>
      </c>
      <c r="AH54" s="205" t="e">
        <f>IF('Crisis Indicator Data'!#REF!="No Data",1,IF(#REF!&lt;&gt;"",1,0))</f>
        <v>#REF!</v>
      </c>
      <c r="AI54" s="205" t="e">
        <f>IF('Crisis Indicator Data'!#REF!="No Data",1,IF(#REF!&lt;&gt;"",1,0))</f>
        <v>#REF!</v>
      </c>
      <c r="AJ54" s="205" t="e">
        <f>IF('Crisis Indicator Data'!#REF!="No Data",1,IF(#REF!&lt;&gt;"",1,0))</f>
        <v>#REF!</v>
      </c>
      <c r="AK54" s="205" t="e">
        <f>IF('Crisis Indicator Data'!#REF!="No Data",1,IF(#REF!&lt;&gt;"",1,0))</f>
        <v>#REF!</v>
      </c>
      <c r="AL54" s="205" t="e">
        <f>IF('Crisis Indicator Data'!#REF!="No Data",1,IF(#REF!&lt;&gt;"",1,0))</f>
        <v>#REF!</v>
      </c>
      <c r="AM54" s="205" t="e">
        <f>IF('Crisis Indicator Data'!#REF!="No Data",1,IF(#REF!&lt;&gt;"",1,0))</f>
        <v>#REF!</v>
      </c>
      <c r="AN54" s="205" t="e">
        <f>IF('Crisis Indicator Data'!#REF!="No Data",1,IF(#REF!&lt;&gt;"",1,0))</f>
        <v>#REF!</v>
      </c>
      <c r="AO54" s="205" t="e">
        <f>IF('Crisis Indicator Data'!#REF!="No Data",1,IF(#REF!&lt;&gt;"",1,0))</f>
        <v>#REF!</v>
      </c>
      <c r="AP54" s="205" t="e">
        <f>IF('Crisis Indicator Data'!#REF!="No Data",1,IF(#REF!&lt;&gt;"",1,0))</f>
        <v>#REF!</v>
      </c>
      <c r="AQ54" s="205" t="e">
        <f>IF('Crisis Indicator Data'!#REF!="No Data",1,IF(#REF!&lt;&gt;"",1,0))</f>
        <v>#REF!</v>
      </c>
      <c r="AR54" s="205" t="e">
        <f>IF('Crisis Indicator Data'!#REF!="No Data",1,IF(#REF!&lt;&gt;"",1,0))</f>
        <v>#REF!</v>
      </c>
      <c r="AS54" s="205" t="e">
        <f>IF('Crisis Indicator Data'!#REF!="No Data",1,IF(#REF!&lt;&gt;"",1,0))</f>
        <v>#REF!</v>
      </c>
      <c r="AT54" s="205" t="e">
        <f>IF('Crisis Indicator Data'!#REF!="No Data",1,IF(#REF!&lt;&gt;"",1,0))</f>
        <v>#REF!</v>
      </c>
      <c r="AU54" s="205" t="e">
        <f>IF('Crisis Indicator Data'!#REF!="No Data",1,IF(#REF!&lt;&gt;"",1,0))</f>
        <v>#REF!</v>
      </c>
      <c r="AV54" s="205" t="e">
        <f>IF('Crisis Indicator Data'!#REF!="No Data",1,IF(#REF!&lt;&gt;"",1,0))</f>
        <v>#REF!</v>
      </c>
      <c r="AW54" s="205" t="e">
        <f>IF('Crisis Indicator Data'!#REF!="No Data",1,IF(#REF!&lt;&gt;"",1,0))</f>
        <v>#REF!</v>
      </c>
      <c r="AX54" s="205" t="e">
        <f>IF('Crisis Indicator Data'!#REF!="No Data",1,IF(#REF!&lt;&gt;"",1,0))</f>
        <v>#REF!</v>
      </c>
      <c r="AY54" s="205" t="e">
        <f>IF('Crisis Indicator Data'!#REF!="No Data",1,IF(#REF!&lt;&gt;"",1,0))</f>
        <v>#REF!</v>
      </c>
      <c r="AZ54" s="205" t="e">
        <f>IF('Crisis Indicator Data'!#REF!="No Data",1,IF(#REF!&lt;&gt;"",1,0))</f>
        <v>#REF!</v>
      </c>
      <c r="BA54" t="e">
        <f t="shared" si="2"/>
        <v>#REF!</v>
      </c>
      <c r="BB54" s="22" t="e">
        <f t="shared" si="3"/>
        <v>#REF!</v>
      </c>
    </row>
    <row r="55" spans="1:54" x14ac:dyDescent="0.25">
      <c r="A55" t="s">
        <v>7029</v>
      </c>
      <c r="B55" s="205" t="e">
        <f>IF('Crisis Indicator Data'!#REF!="No Data",1,IF(#REF!&lt;&gt;"",1,0))</f>
        <v>#REF!</v>
      </c>
      <c r="C55" s="205" t="e">
        <f>IF('Crisis Indicator Data'!#REF!="No Data",1,IF(#REF!&lt;&gt;"",1,0))</f>
        <v>#REF!</v>
      </c>
      <c r="D55" s="205" t="e">
        <f>IF('Crisis Indicator Data'!#REF!="No Data",1,IF(#REF!&lt;&gt;"",1,0))</f>
        <v>#REF!</v>
      </c>
      <c r="E55" s="205" t="e">
        <f>IF('Crisis Indicator Data'!#REF!="No Data",1,IF(#REF!&lt;&gt;"",1,0))</f>
        <v>#REF!</v>
      </c>
      <c r="F55" s="205" t="e">
        <f>IF('Crisis Indicator Data'!#REF!="No Data",1,IF(#REF!&lt;&gt;"",1,0))</f>
        <v>#REF!</v>
      </c>
      <c r="G55" s="205" t="e">
        <f>IF('Crisis Indicator Data'!#REF!="No Data",1,IF(#REF!&lt;&gt;"",1,0))</f>
        <v>#REF!</v>
      </c>
      <c r="H55" s="205" t="e">
        <f>IF('Crisis Indicator Data'!#REF!="No Data",1,IF(#REF!&lt;&gt;"",1,0))</f>
        <v>#REF!</v>
      </c>
      <c r="I55" s="205" t="e">
        <f>IF('Crisis Indicator Data'!#REF!="No Data",1,IF(#REF!&lt;&gt;"",1,0))</f>
        <v>#REF!</v>
      </c>
      <c r="J55" s="205" t="e">
        <f>IF('Crisis Indicator Data'!#REF!="No Data",1,IF(#REF!&lt;&gt;"",1,0))</f>
        <v>#REF!</v>
      </c>
      <c r="K55" s="205" t="e">
        <f>IF('Crisis Indicator Data'!#REF!="No Data",1,IF(#REF!&lt;&gt;"",1,0))</f>
        <v>#REF!</v>
      </c>
      <c r="L55" s="205" t="e">
        <f>IF('Crisis Indicator Data'!#REF!="No Data",1,IF(#REF!&lt;&gt;"",1,0))</f>
        <v>#REF!</v>
      </c>
      <c r="M55" s="205" t="e">
        <f>IF('Crisis Indicator Data'!#REF!="No Data",1,IF(#REF!&lt;&gt;"",1,0))</f>
        <v>#REF!</v>
      </c>
      <c r="N55" s="205" t="e">
        <f>IF('Crisis Indicator Data'!#REF!="No Data",1,IF(#REF!&lt;&gt;"",1,0))</f>
        <v>#REF!</v>
      </c>
      <c r="O55" s="205" t="e">
        <f>IF('Crisis Indicator Data'!#REF!="No Data",1,IF(#REF!&lt;&gt;"",1,0))</f>
        <v>#REF!</v>
      </c>
      <c r="P55" s="205" t="e">
        <f>IF('Crisis Indicator Data'!#REF!="No Data",1,IF(#REF!&lt;&gt;"",1,0))</f>
        <v>#REF!</v>
      </c>
      <c r="Q55" s="205" t="e">
        <f>IF('Crisis Indicator Data'!#REF!="No Data",1,IF(#REF!&lt;&gt;"",1,0))</f>
        <v>#REF!</v>
      </c>
      <c r="R55" s="205" t="e">
        <f>IF('Crisis Indicator Data'!#REF!="No Data",1,IF(#REF!&lt;&gt;"",1,0))</f>
        <v>#REF!</v>
      </c>
      <c r="S55" s="205" t="e">
        <f>IF('Crisis Indicator Data'!#REF!="No Data",1,IF(#REF!&lt;&gt;"",1,0))</f>
        <v>#REF!</v>
      </c>
      <c r="T55" s="205" t="e">
        <f>IF('Crisis Indicator Data'!#REF!="No Data",1,IF(#REF!&lt;&gt;"",1,0))</f>
        <v>#REF!</v>
      </c>
      <c r="U55" s="205" t="e">
        <f>IF('Crisis Indicator Data'!#REF!="No Data",1,IF(#REF!&lt;&gt;"",1,0))</f>
        <v>#REF!</v>
      </c>
      <c r="V55" s="205" t="e">
        <f>IF('Crisis Indicator Data'!#REF!="No Data",1,IF(#REF!&lt;&gt;"",1,0))</f>
        <v>#REF!</v>
      </c>
      <c r="W55" s="205" t="e">
        <f>IF('Crisis Indicator Data'!#REF!="No Data",1,IF(#REF!&lt;&gt;"",1,0))</f>
        <v>#REF!</v>
      </c>
      <c r="X55" s="205" t="e">
        <f>IF('Crisis Indicator Data'!#REF!="No Data",1,IF(#REF!&lt;&gt;"",1,0))</f>
        <v>#REF!</v>
      </c>
      <c r="Y55" s="205" t="e">
        <f>IF('Crisis Indicator Data'!#REF!="No Data",1,IF(#REF!&lt;&gt;"",1,0))</f>
        <v>#REF!</v>
      </c>
      <c r="Z55" s="205" t="e">
        <f>IF('Crisis Indicator Data'!#REF!="No Data",1,IF(#REF!&lt;&gt;"",1,0))</f>
        <v>#REF!</v>
      </c>
      <c r="AA55" s="205" t="e">
        <f>IF('Crisis Indicator Data'!#REF!="No Data",1,IF(#REF!&lt;&gt;"",1,0))</f>
        <v>#REF!</v>
      </c>
      <c r="AB55" s="205" t="e">
        <f>IF('Crisis Indicator Data'!#REF!="No Data",1,IF(#REF!&lt;&gt;"",1,0))</f>
        <v>#REF!</v>
      </c>
      <c r="AC55" s="205" t="e">
        <f>IF('Crisis Indicator Data'!#REF!="No Data",1,IF(#REF!&lt;&gt;"",1,0))</f>
        <v>#REF!</v>
      </c>
      <c r="AD55" s="205" t="e">
        <f>IF('Crisis Indicator Data'!#REF!="No Data",1,IF(#REF!&lt;&gt;"",1,0))</f>
        <v>#REF!</v>
      </c>
      <c r="AE55" s="205" t="e">
        <f>IF('Crisis Indicator Data'!#REF!="No Data",1,IF(#REF!&lt;&gt;"",1,0))</f>
        <v>#REF!</v>
      </c>
      <c r="AF55" s="205" t="e">
        <f>IF('Crisis Indicator Data'!#REF!="No Data",1,IF(#REF!&lt;&gt;"",1,0))</f>
        <v>#REF!</v>
      </c>
      <c r="AG55" s="205" t="e">
        <f>IF('Crisis Indicator Data'!#REF!="No Data",1,IF(#REF!&lt;&gt;"",1,0))</f>
        <v>#REF!</v>
      </c>
      <c r="AH55" s="205" t="e">
        <f>IF('Crisis Indicator Data'!#REF!="No Data",1,IF(#REF!&lt;&gt;"",1,0))</f>
        <v>#REF!</v>
      </c>
      <c r="AI55" s="205" t="e">
        <f>IF('Crisis Indicator Data'!#REF!="No Data",1,IF(#REF!&lt;&gt;"",1,0))</f>
        <v>#REF!</v>
      </c>
      <c r="AJ55" s="205" t="e">
        <f>IF('Crisis Indicator Data'!#REF!="No Data",1,IF(#REF!&lt;&gt;"",1,0))</f>
        <v>#REF!</v>
      </c>
      <c r="AK55" s="205" t="e">
        <f>IF('Crisis Indicator Data'!#REF!="No Data",1,IF(#REF!&lt;&gt;"",1,0))</f>
        <v>#REF!</v>
      </c>
      <c r="AL55" s="205" t="e">
        <f>IF('Crisis Indicator Data'!#REF!="No Data",1,IF(#REF!&lt;&gt;"",1,0))</f>
        <v>#REF!</v>
      </c>
      <c r="AM55" s="205" t="e">
        <f>IF('Crisis Indicator Data'!#REF!="No Data",1,IF(#REF!&lt;&gt;"",1,0))</f>
        <v>#REF!</v>
      </c>
      <c r="AN55" s="205" t="e">
        <f>IF('Crisis Indicator Data'!#REF!="No Data",1,IF(#REF!&lt;&gt;"",1,0))</f>
        <v>#REF!</v>
      </c>
      <c r="AO55" s="205" t="e">
        <f>IF('Crisis Indicator Data'!#REF!="No Data",1,IF(#REF!&lt;&gt;"",1,0))</f>
        <v>#REF!</v>
      </c>
      <c r="AP55" s="205" t="e">
        <f>IF('Crisis Indicator Data'!#REF!="No Data",1,IF(#REF!&lt;&gt;"",1,0))</f>
        <v>#REF!</v>
      </c>
      <c r="AQ55" s="205" t="e">
        <f>IF('Crisis Indicator Data'!#REF!="No Data",1,IF(#REF!&lt;&gt;"",1,0))</f>
        <v>#REF!</v>
      </c>
      <c r="AR55" s="205" t="e">
        <f>IF('Crisis Indicator Data'!#REF!="No Data",1,IF(#REF!&lt;&gt;"",1,0))</f>
        <v>#REF!</v>
      </c>
      <c r="AS55" s="205" t="e">
        <f>IF('Crisis Indicator Data'!#REF!="No Data",1,IF(#REF!&lt;&gt;"",1,0))</f>
        <v>#REF!</v>
      </c>
      <c r="AT55" s="205" t="e">
        <f>IF('Crisis Indicator Data'!#REF!="No Data",1,IF(#REF!&lt;&gt;"",1,0))</f>
        <v>#REF!</v>
      </c>
      <c r="AU55" s="205" t="e">
        <f>IF('Crisis Indicator Data'!#REF!="No Data",1,IF(#REF!&lt;&gt;"",1,0))</f>
        <v>#REF!</v>
      </c>
      <c r="AV55" s="205" t="e">
        <f>IF('Crisis Indicator Data'!#REF!="No Data",1,IF(#REF!&lt;&gt;"",1,0))</f>
        <v>#REF!</v>
      </c>
      <c r="AW55" s="205" t="e">
        <f>IF('Crisis Indicator Data'!#REF!="No Data",1,IF(#REF!&lt;&gt;"",1,0))</f>
        <v>#REF!</v>
      </c>
      <c r="AX55" s="205" t="e">
        <f>IF('Crisis Indicator Data'!#REF!="No Data",1,IF(#REF!&lt;&gt;"",1,0))</f>
        <v>#REF!</v>
      </c>
      <c r="AY55" s="205" t="e">
        <f>IF('Crisis Indicator Data'!#REF!="No Data",1,IF(#REF!&lt;&gt;"",1,0))</f>
        <v>#REF!</v>
      </c>
      <c r="AZ55" s="205" t="e">
        <f>IF('Crisis Indicator Data'!#REF!="No Data",1,IF(#REF!&lt;&gt;"",1,0))</f>
        <v>#REF!</v>
      </c>
      <c r="BA55" t="e">
        <f t="shared" si="2"/>
        <v>#REF!</v>
      </c>
      <c r="BB55" s="22" t="e">
        <f t="shared" si="3"/>
        <v>#REF!</v>
      </c>
    </row>
    <row r="56" spans="1:54" x14ac:dyDescent="0.25">
      <c r="A56" t="s">
        <v>7032</v>
      </c>
      <c r="B56" s="205" t="e">
        <f>IF('Crisis Indicator Data'!#REF!="No Data",1,IF(#REF!&lt;&gt;"",1,0))</f>
        <v>#REF!</v>
      </c>
      <c r="C56" s="205" t="e">
        <f>IF('Crisis Indicator Data'!#REF!="No Data",1,IF(#REF!&lt;&gt;"",1,0))</f>
        <v>#REF!</v>
      </c>
      <c r="D56" s="205" t="e">
        <f>IF('Crisis Indicator Data'!#REF!="No Data",1,IF(#REF!&lt;&gt;"",1,0))</f>
        <v>#REF!</v>
      </c>
      <c r="E56" s="205" t="e">
        <f>IF('Crisis Indicator Data'!#REF!="No Data",1,IF(#REF!&lt;&gt;"",1,0))</f>
        <v>#REF!</v>
      </c>
      <c r="F56" s="205" t="e">
        <f>IF('Crisis Indicator Data'!#REF!="No Data",1,IF(#REF!&lt;&gt;"",1,0))</f>
        <v>#REF!</v>
      </c>
      <c r="G56" s="205" t="e">
        <f>IF('Crisis Indicator Data'!#REF!="No Data",1,IF(#REF!&lt;&gt;"",1,0))</f>
        <v>#REF!</v>
      </c>
      <c r="H56" s="205" t="e">
        <f>IF('Crisis Indicator Data'!#REF!="No Data",1,IF(#REF!&lt;&gt;"",1,0))</f>
        <v>#REF!</v>
      </c>
      <c r="I56" s="205" t="e">
        <f>IF('Crisis Indicator Data'!#REF!="No Data",1,IF(#REF!&lt;&gt;"",1,0))</f>
        <v>#REF!</v>
      </c>
      <c r="J56" s="205" t="e">
        <f>IF('Crisis Indicator Data'!#REF!="No Data",1,IF(#REF!&lt;&gt;"",1,0))</f>
        <v>#REF!</v>
      </c>
      <c r="K56" s="205" t="e">
        <f>IF('Crisis Indicator Data'!#REF!="No Data",1,IF(#REF!&lt;&gt;"",1,0))</f>
        <v>#REF!</v>
      </c>
      <c r="L56" s="205" t="e">
        <f>IF('Crisis Indicator Data'!#REF!="No Data",1,IF(#REF!&lt;&gt;"",1,0))</f>
        <v>#REF!</v>
      </c>
      <c r="M56" s="205" t="e">
        <f>IF('Crisis Indicator Data'!#REF!="No Data",1,IF(#REF!&lt;&gt;"",1,0))</f>
        <v>#REF!</v>
      </c>
      <c r="N56" s="205" t="e">
        <f>IF('Crisis Indicator Data'!#REF!="No Data",1,IF(#REF!&lt;&gt;"",1,0))</f>
        <v>#REF!</v>
      </c>
      <c r="O56" s="205" t="e">
        <f>IF('Crisis Indicator Data'!#REF!="No Data",1,IF(#REF!&lt;&gt;"",1,0))</f>
        <v>#REF!</v>
      </c>
      <c r="P56" s="205" t="e">
        <f>IF('Crisis Indicator Data'!#REF!="No Data",1,IF(#REF!&lt;&gt;"",1,0))</f>
        <v>#REF!</v>
      </c>
      <c r="Q56" s="205" t="e">
        <f>IF('Crisis Indicator Data'!#REF!="No Data",1,IF(#REF!&lt;&gt;"",1,0))</f>
        <v>#REF!</v>
      </c>
      <c r="R56" s="205" t="e">
        <f>IF('Crisis Indicator Data'!#REF!="No Data",1,IF(#REF!&lt;&gt;"",1,0))</f>
        <v>#REF!</v>
      </c>
      <c r="S56" s="205" t="e">
        <f>IF('Crisis Indicator Data'!#REF!="No Data",1,IF(#REF!&lt;&gt;"",1,0))</f>
        <v>#REF!</v>
      </c>
      <c r="T56" s="205" t="e">
        <f>IF('Crisis Indicator Data'!#REF!="No Data",1,IF(#REF!&lt;&gt;"",1,0))</f>
        <v>#REF!</v>
      </c>
      <c r="U56" s="205" t="e">
        <f>IF('Crisis Indicator Data'!#REF!="No Data",1,IF(#REF!&lt;&gt;"",1,0))</f>
        <v>#REF!</v>
      </c>
      <c r="V56" s="205" t="e">
        <f>IF('Crisis Indicator Data'!#REF!="No Data",1,IF(#REF!&lt;&gt;"",1,0))</f>
        <v>#REF!</v>
      </c>
      <c r="W56" s="205" t="e">
        <f>IF('Crisis Indicator Data'!#REF!="No Data",1,IF(#REF!&lt;&gt;"",1,0))</f>
        <v>#REF!</v>
      </c>
      <c r="X56" s="205" t="e">
        <f>IF('Crisis Indicator Data'!#REF!="No Data",1,IF(#REF!&lt;&gt;"",1,0))</f>
        <v>#REF!</v>
      </c>
      <c r="Y56" s="205" t="e">
        <f>IF('Crisis Indicator Data'!#REF!="No Data",1,IF(#REF!&lt;&gt;"",1,0))</f>
        <v>#REF!</v>
      </c>
      <c r="Z56" s="205" t="e">
        <f>IF('Crisis Indicator Data'!#REF!="No Data",1,IF(#REF!&lt;&gt;"",1,0))</f>
        <v>#REF!</v>
      </c>
      <c r="AA56" s="205" t="e">
        <f>IF('Crisis Indicator Data'!#REF!="No Data",1,IF(#REF!&lt;&gt;"",1,0))</f>
        <v>#REF!</v>
      </c>
      <c r="AB56" s="205" t="e">
        <f>IF('Crisis Indicator Data'!#REF!="No Data",1,IF(#REF!&lt;&gt;"",1,0))</f>
        <v>#REF!</v>
      </c>
      <c r="AC56" s="205" t="e">
        <f>IF('Crisis Indicator Data'!#REF!="No Data",1,IF(#REF!&lt;&gt;"",1,0))</f>
        <v>#REF!</v>
      </c>
      <c r="AD56" s="205" t="e">
        <f>IF('Crisis Indicator Data'!#REF!="No Data",1,IF(#REF!&lt;&gt;"",1,0))</f>
        <v>#REF!</v>
      </c>
      <c r="AE56" s="205" t="e">
        <f>IF('Crisis Indicator Data'!#REF!="No Data",1,IF(#REF!&lt;&gt;"",1,0))</f>
        <v>#REF!</v>
      </c>
      <c r="AF56" s="205" t="e">
        <f>IF('Crisis Indicator Data'!#REF!="No Data",1,IF(#REF!&lt;&gt;"",1,0))</f>
        <v>#REF!</v>
      </c>
      <c r="AG56" s="205" t="e">
        <f>IF('Crisis Indicator Data'!#REF!="No Data",1,IF(#REF!&lt;&gt;"",1,0))</f>
        <v>#REF!</v>
      </c>
      <c r="AH56" s="205" t="e">
        <f>IF('Crisis Indicator Data'!#REF!="No Data",1,IF(#REF!&lt;&gt;"",1,0))</f>
        <v>#REF!</v>
      </c>
      <c r="AI56" s="205" t="e">
        <f>IF('Crisis Indicator Data'!#REF!="No Data",1,IF(#REF!&lt;&gt;"",1,0))</f>
        <v>#REF!</v>
      </c>
      <c r="AJ56" s="205" t="e">
        <f>IF('Crisis Indicator Data'!#REF!="No Data",1,IF(#REF!&lt;&gt;"",1,0))</f>
        <v>#REF!</v>
      </c>
      <c r="AK56" s="205" t="e">
        <f>IF('Crisis Indicator Data'!#REF!="No Data",1,IF(#REF!&lt;&gt;"",1,0))</f>
        <v>#REF!</v>
      </c>
      <c r="AL56" s="205" t="e">
        <f>IF('Crisis Indicator Data'!#REF!="No Data",1,IF(#REF!&lt;&gt;"",1,0))</f>
        <v>#REF!</v>
      </c>
      <c r="AM56" s="205" t="e">
        <f>IF('Crisis Indicator Data'!#REF!="No Data",1,IF(#REF!&lt;&gt;"",1,0))</f>
        <v>#REF!</v>
      </c>
      <c r="AN56" s="205" t="e">
        <f>IF('Crisis Indicator Data'!#REF!="No Data",1,IF(#REF!&lt;&gt;"",1,0))</f>
        <v>#REF!</v>
      </c>
      <c r="AO56" s="205" t="e">
        <f>IF('Crisis Indicator Data'!#REF!="No Data",1,IF(#REF!&lt;&gt;"",1,0))</f>
        <v>#REF!</v>
      </c>
      <c r="AP56" s="205" t="e">
        <f>IF('Crisis Indicator Data'!#REF!="No Data",1,IF(#REF!&lt;&gt;"",1,0))</f>
        <v>#REF!</v>
      </c>
      <c r="AQ56" s="205" t="e">
        <f>IF('Crisis Indicator Data'!#REF!="No Data",1,IF(#REF!&lt;&gt;"",1,0))</f>
        <v>#REF!</v>
      </c>
      <c r="AR56" s="205" t="e">
        <f>IF('Crisis Indicator Data'!#REF!="No Data",1,IF(#REF!&lt;&gt;"",1,0))</f>
        <v>#REF!</v>
      </c>
      <c r="AS56" s="205" t="e">
        <f>IF('Crisis Indicator Data'!#REF!="No Data",1,IF(#REF!&lt;&gt;"",1,0))</f>
        <v>#REF!</v>
      </c>
      <c r="AT56" s="205" t="e">
        <f>IF('Crisis Indicator Data'!#REF!="No Data",1,IF(#REF!&lt;&gt;"",1,0))</f>
        <v>#REF!</v>
      </c>
      <c r="AU56" s="205" t="e">
        <f>IF('Crisis Indicator Data'!#REF!="No Data",1,IF(#REF!&lt;&gt;"",1,0))</f>
        <v>#REF!</v>
      </c>
      <c r="AV56" s="205" t="e">
        <f>IF('Crisis Indicator Data'!#REF!="No Data",1,IF(#REF!&lt;&gt;"",1,0))</f>
        <v>#REF!</v>
      </c>
      <c r="AW56" s="205" t="e">
        <f>IF('Crisis Indicator Data'!#REF!="No Data",1,IF(#REF!&lt;&gt;"",1,0))</f>
        <v>#REF!</v>
      </c>
      <c r="AX56" s="205" t="e">
        <f>IF('Crisis Indicator Data'!#REF!="No Data",1,IF(#REF!&lt;&gt;"",1,0))</f>
        <v>#REF!</v>
      </c>
      <c r="AY56" s="205" t="e">
        <f>IF('Crisis Indicator Data'!#REF!="No Data",1,IF(#REF!&lt;&gt;"",1,0))</f>
        <v>#REF!</v>
      </c>
      <c r="AZ56" s="205" t="e">
        <f>IF('Crisis Indicator Data'!#REF!="No Data",1,IF(#REF!&lt;&gt;"",1,0))</f>
        <v>#REF!</v>
      </c>
      <c r="BA56" t="e">
        <f t="shared" si="2"/>
        <v>#REF!</v>
      </c>
      <c r="BB56" s="22" t="e">
        <f t="shared" si="3"/>
        <v>#REF!</v>
      </c>
    </row>
    <row r="57" spans="1:54" x14ac:dyDescent="0.25">
      <c r="A57" t="s">
        <v>7033</v>
      </c>
      <c r="B57" s="205" t="e">
        <f>IF('Crisis Indicator Data'!#REF!="No Data",1,IF(#REF!&lt;&gt;"",1,0))</f>
        <v>#REF!</v>
      </c>
      <c r="C57" s="205" t="e">
        <f>IF('Crisis Indicator Data'!#REF!="No Data",1,IF(#REF!&lt;&gt;"",1,0))</f>
        <v>#REF!</v>
      </c>
      <c r="D57" s="205" t="e">
        <f>IF('Crisis Indicator Data'!#REF!="No Data",1,IF(#REF!&lt;&gt;"",1,0))</f>
        <v>#REF!</v>
      </c>
      <c r="E57" s="205" t="e">
        <f>IF('Crisis Indicator Data'!#REF!="No Data",1,IF(#REF!&lt;&gt;"",1,0))</f>
        <v>#REF!</v>
      </c>
      <c r="F57" s="205" t="e">
        <f>IF('Crisis Indicator Data'!#REF!="No Data",1,IF(#REF!&lt;&gt;"",1,0))</f>
        <v>#REF!</v>
      </c>
      <c r="G57" s="205" t="e">
        <f>IF('Crisis Indicator Data'!#REF!="No Data",1,IF(#REF!&lt;&gt;"",1,0))</f>
        <v>#REF!</v>
      </c>
      <c r="H57" s="205" t="e">
        <f>IF('Crisis Indicator Data'!#REF!="No Data",1,IF(#REF!&lt;&gt;"",1,0))</f>
        <v>#REF!</v>
      </c>
      <c r="I57" s="205" t="e">
        <f>IF('Crisis Indicator Data'!#REF!="No Data",1,IF(#REF!&lt;&gt;"",1,0))</f>
        <v>#REF!</v>
      </c>
      <c r="J57" s="205" t="e">
        <f>IF('Crisis Indicator Data'!#REF!="No Data",1,IF(#REF!&lt;&gt;"",1,0))</f>
        <v>#REF!</v>
      </c>
      <c r="K57" s="205" t="e">
        <f>IF('Crisis Indicator Data'!#REF!="No Data",1,IF(#REF!&lt;&gt;"",1,0))</f>
        <v>#REF!</v>
      </c>
      <c r="L57" s="205" t="e">
        <f>IF('Crisis Indicator Data'!#REF!="No Data",1,IF(#REF!&lt;&gt;"",1,0))</f>
        <v>#REF!</v>
      </c>
      <c r="M57" s="205" t="e">
        <f>IF('Crisis Indicator Data'!#REF!="No Data",1,IF(#REF!&lt;&gt;"",1,0))</f>
        <v>#REF!</v>
      </c>
      <c r="N57" s="205" t="e">
        <f>IF('Crisis Indicator Data'!#REF!="No Data",1,IF(#REF!&lt;&gt;"",1,0))</f>
        <v>#REF!</v>
      </c>
      <c r="O57" s="205" t="e">
        <f>IF('Crisis Indicator Data'!#REF!="No Data",1,IF(#REF!&lt;&gt;"",1,0))</f>
        <v>#REF!</v>
      </c>
      <c r="P57" s="205" t="e">
        <f>IF('Crisis Indicator Data'!#REF!="No Data",1,IF(#REF!&lt;&gt;"",1,0))</f>
        <v>#REF!</v>
      </c>
      <c r="Q57" s="205" t="e">
        <f>IF('Crisis Indicator Data'!#REF!="No Data",1,IF(#REF!&lt;&gt;"",1,0))</f>
        <v>#REF!</v>
      </c>
      <c r="R57" s="205" t="e">
        <f>IF('Crisis Indicator Data'!#REF!="No Data",1,IF(#REF!&lt;&gt;"",1,0))</f>
        <v>#REF!</v>
      </c>
      <c r="S57" s="205" t="e">
        <f>IF('Crisis Indicator Data'!#REF!="No Data",1,IF(#REF!&lt;&gt;"",1,0))</f>
        <v>#REF!</v>
      </c>
      <c r="T57" s="205" t="e">
        <f>IF('Crisis Indicator Data'!#REF!="No Data",1,IF(#REF!&lt;&gt;"",1,0))</f>
        <v>#REF!</v>
      </c>
      <c r="U57" s="205" t="e">
        <f>IF('Crisis Indicator Data'!#REF!="No Data",1,IF(#REF!&lt;&gt;"",1,0))</f>
        <v>#REF!</v>
      </c>
      <c r="V57" s="205" t="e">
        <f>IF('Crisis Indicator Data'!#REF!="No Data",1,IF(#REF!&lt;&gt;"",1,0))</f>
        <v>#REF!</v>
      </c>
      <c r="W57" s="205" t="e">
        <f>IF('Crisis Indicator Data'!#REF!="No Data",1,IF(#REF!&lt;&gt;"",1,0))</f>
        <v>#REF!</v>
      </c>
      <c r="X57" s="205" t="e">
        <f>IF('Crisis Indicator Data'!#REF!="No Data",1,IF(#REF!&lt;&gt;"",1,0))</f>
        <v>#REF!</v>
      </c>
      <c r="Y57" s="205" t="e">
        <f>IF('Crisis Indicator Data'!#REF!="No Data",1,IF(#REF!&lt;&gt;"",1,0))</f>
        <v>#REF!</v>
      </c>
      <c r="Z57" s="205" t="e">
        <f>IF('Crisis Indicator Data'!#REF!="No Data",1,IF(#REF!&lt;&gt;"",1,0))</f>
        <v>#REF!</v>
      </c>
      <c r="AA57" s="205" t="e">
        <f>IF('Crisis Indicator Data'!#REF!="No Data",1,IF(#REF!&lt;&gt;"",1,0))</f>
        <v>#REF!</v>
      </c>
      <c r="AB57" s="205" t="e">
        <f>IF('Crisis Indicator Data'!#REF!="No Data",1,IF(#REF!&lt;&gt;"",1,0))</f>
        <v>#REF!</v>
      </c>
      <c r="AC57" s="205" t="e">
        <f>IF('Crisis Indicator Data'!#REF!="No Data",1,IF(#REF!&lt;&gt;"",1,0))</f>
        <v>#REF!</v>
      </c>
      <c r="AD57" s="205" t="e">
        <f>IF('Crisis Indicator Data'!#REF!="No Data",1,IF(#REF!&lt;&gt;"",1,0))</f>
        <v>#REF!</v>
      </c>
      <c r="AE57" s="205" t="e">
        <f>IF('Crisis Indicator Data'!#REF!="No Data",1,IF(#REF!&lt;&gt;"",1,0))</f>
        <v>#REF!</v>
      </c>
      <c r="AF57" s="205" t="e">
        <f>IF('Crisis Indicator Data'!#REF!="No Data",1,IF(#REF!&lt;&gt;"",1,0))</f>
        <v>#REF!</v>
      </c>
      <c r="AG57" s="205" t="e">
        <f>IF('Crisis Indicator Data'!#REF!="No Data",1,IF(#REF!&lt;&gt;"",1,0))</f>
        <v>#REF!</v>
      </c>
      <c r="AH57" s="205" t="e">
        <f>IF('Crisis Indicator Data'!#REF!="No Data",1,IF(#REF!&lt;&gt;"",1,0))</f>
        <v>#REF!</v>
      </c>
      <c r="AI57" s="205" t="e">
        <f>IF('Crisis Indicator Data'!#REF!="No Data",1,IF(#REF!&lt;&gt;"",1,0))</f>
        <v>#REF!</v>
      </c>
      <c r="AJ57" s="205" t="e">
        <f>IF('Crisis Indicator Data'!#REF!="No Data",1,IF(#REF!&lt;&gt;"",1,0))</f>
        <v>#REF!</v>
      </c>
      <c r="AK57" s="205" t="e">
        <f>IF('Crisis Indicator Data'!#REF!="No Data",1,IF(#REF!&lt;&gt;"",1,0))</f>
        <v>#REF!</v>
      </c>
      <c r="AL57" s="205" t="e">
        <f>IF('Crisis Indicator Data'!#REF!="No Data",1,IF(#REF!&lt;&gt;"",1,0))</f>
        <v>#REF!</v>
      </c>
      <c r="AM57" s="205" t="e">
        <f>IF('Crisis Indicator Data'!#REF!="No Data",1,IF(#REF!&lt;&gt;"",1,0))</f>
        <v>#REF!</v>
      </c>
      <c r="AN57" s="205" t="e">
        <f>IF('Crisis Indicator Data'!#REF!="No Data",1,IF(#REF!&lt;&gt;"",1,0))</f>
        <v>#REF!</v>
      </c>
      <c r="AO57" s="205" t="e">
        <f>IF('Crisis Indicator Data'!#REF!="No Data",1,IF(#REF!&lt;&gt;"",1,0))</f>
        <v>#REF!</v>
      </c>
      <c r="AP57" s="205" t="e">
        <f>IF('Crisis Indicator Data'!#REF!="No Data",1,IF(#REF!&lt;&gt;"",1,0))</f>
        <v>#REF!</v>
      </c>
      <c r="AQ57" s="205" t="e">
        <f>IF('Crisis Indicator Data'!#REF!="No Data",1,IF(#REF!&lt;&gt;"",1,0))</f>
        <v>#REF!</v>
      </c>
      <c r="AR57" s="205" t="e">
        <f>IF('Crisis Indicator Data'!#REF!="No Data",1,IF(#REF!&lt;&gt;"",1,0))</f>
        <v>#REF!</v>
      </c>
      <c r="AS57" s="205" t="e">
        <f>IF('Crisis Indicator Data'!#REF!="No Data",1,IF(#REF!&lt;&gt;"",1,0))</f>
        <v>#REF!</v>
      </c>
      <c r="AT57" s="205" t="e">
        <f>IF('Crisis Indicator Data'!#REF!="No Data",1,IF(#REF!&lt;&gt;"",1,0))</f>
        <v>#REF!</v>
      </c>
      <c r="AU57" s="205" t="e">
        <f>IF('Crisis Indicator Data'!#REF!="No Data",1,IF(#REF!&lt;&gt;"",1,0))</f>
        <v>#REF!</v>
      </c>
      <c r="AV57" s="205" t="e">
        <f>IF('Crisis Indicator Data'!#REF!="No Data",1,IF(#REF!&lt;&gt;"",1,0))</f>
        <v>#REF!</v>
      </c>
      <c r="AW57" s="205" t="e">
        <f>IF('Crisis Indicator Data'!#REF!="No Data",1,IF(#REF!&lt;&gt;"",1,0))</f>
        <v>#REF!</v>
      </c>
      <c r="AX57" s="205" t="e">
        <f>IF('Crisis Indicator Data'!#REF!="No Data",1,IF(#REF!&lt;&gt;"",1,0))</f>
        <v>#REF!</v>
      </c>
      <c r="AY57" s="205" t="e">
        <f>IF('Crisis Indicator Data'!#REF!="No Data",1,IF(#REF!&lt;&gt;"",1,0))</f>
        <v>#REF!</v>
      </c>
      <c r="AZ57" s="205" t="e">
        <f>IF('Crisis Indicator Data'!#REF!="No Data",1,IF(#REF!&lt;&gt;"",1,0))</f>
        <v>#REF!</v>
      </c>
      <c r="BA57" t="e">
        <f t="shared" si="2"/>
        <v>#REF!</v>
      </c>
      <c r="BB57" s="22" t="e">
        <f t="shared" si="3"/>
        <v>#REF!</v>
      </c>
    </row>
    <row r="58" spans="1:54" x14ac:dyDescent="0.25">
      <c r="A58" t="s">
        <v>7037</v>
      </c>
      <c r="B58" s="205" t="e">
        <f>IF('Crisis Indicator Data'!#REF!="No Data",1,IF(#REF!&lt;&gt;"",1,0))</f>
        <v>#REF!</v>
      </c>
      <c r="C58" s="205" t="e">
        <f>IF('Crisis Indicator Data'!#REF!="No Data",1,IF(#REF!&lt;&gt;"",1,0))</f>
        <v>#REF!</v>
      </c>
      <c r="D58" s="205" t="e">
        <f>IF('Crisis Indicator Data'!#REF!="No Data",1,IF(#REF!&lt;&gt;"",1,0))</f>
        <v>#REF!</v>
      </c>
      <c r="E58" s="205" t="e">
        <f>IF('Crisis Indicator Data'!#REF!="No Data",1,IF(#REF!&lt;&gt;"",1,0))</f>
        <v>#REF!</v>
      </c>
      <c r="F58" s="205" t="e">
        <f>IF('Crisis Indicator Data'!#REF!="No Data",1,IF(#REF!&lt;&gt;"",1,0))</f>
        <v>#REF!</v>
      </c>
      <c r="G58" s="205" t="e">
        <f>IF('Crisis Indicator Data'!#REF!="No Data",1,IF(#REF!&lt;&gt;"",1,0))</f>
        <v>#REF!</v>
      </c>
      <c r="H58" s="205" t="e">
        <f>IF('Crisis Indicator Data'!#REF!="No Data",1,IF(#REF!&lt;&gt;"",1,0))</f>
        <v>#REF!</v>
      </c>
      <c r="I58" s="205" t="e">
        <f>IF('Crisis Indicator Data'!#REF!="No Data",1,IF(#REF!&lt;&gt;"",1,0))</f>
        <v>#REF!</v>
      </c>
      <c r="J58" s="205" t="e">
        <f>IF('Crisis Indicator Data'!#REF!="No Data",1,IF(#REF!&lt;&gt;"",1,0))</f>
        <v>#REF!</v>
      </c>
      <c r="K58" s="205" t="e">
        <f>IF('Crisis Indicator Data'!#REF!="No Data",1,IF(#REF!&lt;&gt;"",1,0))</f>
        <v>#REF!</v>
      </c>
      <c r="L58" s="205" t="e">
        <f>IF('Crisis Indicator Data'!#REF!="No Data",1,IF(#REF!&lt;&gt;"",1,0))</f>
        <v>#REF!</v>
      </c>
      <c r="M58" s="205" t="e">
        <f>IF('Crisis Indicator Data'!#REF!="No Data",1,IF(#REF!&lt;&gt;"",1,0))</f>
        <v>#REF!</v>
      </c>
      <c r="N58" s="205" t="e">
        <f>IF('Crisis Indicator Data'!#REF!="No Data",1,IF(#REF!&lt;&gt;"",1,0))</f>
        <v>#REF!</v>
      </c>
      <c r="O58" s="205" t="e">
        <f>IF('Crisis Indicator Data'!#REF!="No Data",1,IF(#REF!&lt;&gt;"",1,0))</f>
        <v>#REF!</v>
      </c>
      <c r="P58" s="205" t="e">
        <f>IF('Crisis Indicator Data'!#REF!="No Data",1,IF(#REF!&lt;&gt;"",1,0))</f>
        <v>#REF!</v>
      </c>
      <c r="Q58" s="205" t="e">
        <f>IF('Crisis Indicator Data'!#REF!="No Data",1,IF(#REF!&lt;&gt;"",1,0))</f>
        <v>#REF!</v>
      </c>
      <c r="R58" s="205" t="e">
        <f>IF('Crisis Indicator Data'!#REF!="No Data",1,IF(#REF!&lt;&gt;"",1,0))</f>
        <v>#REF!</v>
      </c>
      <c r="S58" s="205" t="e">
        <f>IF('Crisis Indicator Data'!#REF!="No Data",1,IF(#REF!&lt;&gt;"",1,0))</f>
        <v>#REF!</v>
      </c>
      <c r="T58" s="205" t="e">
        <f>IF('Crisis Indicator Data'!#REF!="No Data",1,IF(#REF!&lt;&gt;"",1,0))</f>
        <v>#REF!</v>
      </c>
      <c r="U58" s="205" t="e">
        <f>IF('Crisis Indicator Data'!#REF!="No Data",1,IF(#REF!&lt;&gt;"",1,0))</f>
        <v>#REF!</v>
      </c>
      <c r="V58" s="205" t="e">
        <f>IF('Crisis Indicator Data'!#REF!="No Data",1,IF(#REF!&lt;&gt;"",1,0))</f>
        <v>#REF!</v>
      </c>
      <c r="W58" s="205" t="e">
        <f>IF('Crisis Indicator Data'!#REF!="No Data",1,IF(#REF!&lt;&gt;"",1,0))</f>
        <v>#REF!</v>
      </c>
      <c r="X58" s="205" t="e">
        <f>IF('Crisis Indicator Data'!#REF!="No Data",1,IF(#REF!&lt;&gt;"",1,0))</f>
        <v>#REF!</v>
      </c>
      <c r="Y58" s="205" t="e">
        <f>IF('Crisis Indicator Data'!#REF!="No Data",1,IF(#REF!&lt;&gt;"",1,0))</f>
        <v>#REF!</v>
      </c>
      <c r="Z58" s="205" t="e">
        <f>IF('Crisis Indicator Data'!#REF!="No Data",1,IF(#REF!&lt;&gt;"",1,0))</f>
        <v>#REF!</v>
      </c>
      <c r="AA58" s="205" t="e">
        <f>IF('Crisis Indicator Data'!#REF!="No Data",1,IF(#REF!&lt;&gt;"",1,0))</f>
        <v>#REF!</v>
      </c>
      <c r="AB58" s="205" t="e">
        <f>IF('Crisis Indicator Data'!#REF!="No Data",1,IF(#REF!&lt;&gt;"",1,0))</f>
        <v>#REF!</v>
      </c>
      <c r="AC58" s="205" t="e">
        <f>IF('Crisis Indicator Data'!#REF!="No Data",1,IF(#REF!&lt;&gt;"",1,0))</f>
        <v>#REF!</v>
      </c>
      <c r="AD58" s="205" t="e">
        <f>IF('Crisis Indicator Data'!#REF!="No Data",1,IF(#REF!&lt;&gt;"",1,0))</f>
        <v>#REF!</v>
      </c>
      <c r="AE58" s="205" t="e">
        <f>IF('Crisis Indicator Data'!#REF!="No Data",1,IF(#REF!&lt;&gt;"",1,0))</f>
        <v>#REF!</v>
      </c>
      <c r="AF58" s="205" t="e">
        <f>IF('Crisis Indicator Data'!#REF!="No Data",1,IF(#REF!&lt;&gt;"",1,0))</f>
        <v>#REF!</v>
      </c>
      <c r="AG58" s="205" t="e">
        <f>IF('Crisis Indicator Data'!#REF!="No Data",1,IF(#REF!&lt;&gt;"",1,0))</f>
        <v>#REF!</v>
      </c>
      <c r="AH58" s="205" t="e">
        <f>IF('Crisis Indicator Data'!#REF!="No Data",1,IF(#REF!&lt;&gt;"",1,0))</f>
        <v>#REF!</v>
      </c>
      <c r="AI58" s="205" t="e">
        <f>IF('Crisis Indicator Data'!#REF!="No Data",1,IF(#REF!&lt;&gt;"",1,0))</f>
        <v>#REF!</v>
      </c>
      <c r="AJ58" s="205" t="e">
        <f>IF('Crisis Indicator Data'!#REF!="No Data",1,IF(#REF!&lt;&gt;"",1,0))</f>
        <v>#REF!</v>
      </c>
      <c r="AK58" s="205" t="e">
        <f>IF('Crisis Indicator Data'!#REF!="No Data",1,IF(#REF!&lt;&gt;"",1,0))</f>
        <v>#REF!</v>
      </c>
      <c r="AL58" s="205" t="e">
        <f>IF('Crisis Indicator Data'!#REF!="No Data",1,IF(#REF!&lt;&gt;"",1,0))</f>
        <v>#REF!</v>
      </c>
      <c r="AM58" s="205" t="e">
        <f>IF('Crisis Indicator Data'!#REF!="No Data",1,IF(#REF!&lt;&gt;"",1,0))</f>
        <v>#REF!</v>
      </c>
      <c r="AN58" s="205" t="e">
        <f>IF('Crisis Indicator Data'!#REF!="No Data",1,IF(#REF!&lt;&gt;"",1,0))</f>
        <v>#REF!</v>
      </c>
      <c r="AO58" s="205" t="e">
        <f>IF('Crisis Indicator Data'!#REF!="No Data",1,IF(#REF!&lt;&gt;"",1,0))</f>
        <v>#REF!</v>
      </c>
      <c r="AP58" s="205" t="e">
        <f>IF('Crisis Indicator Data'!#REF!="No Data",1,IF(#REF!&lt;&gt;"",1,0))</f>
        <v>#REF!</v>
      </c>
      <c r="AQ58" s="205" t="e">
        <f>IF('Crisis Indicator Data'!#REF!="No Data",1,IF(#REF!&lt;&gt;"",1,0))</f>
        <v>#REF!</v>
      </c>
      <c r="AR58" s="205" t="e">
        <f>IF('Crisis Indicator Data'!#REF!="No Data",1,IF(#REF!&lt;&gt;"",1,0))</f>
        <v>#REF!</v>
      </c>
      <c r="AS58" s="205" t="e">
        <f>IF('Crisis Indicator Data'!#REF!="No Data",1,IF(#REF!&lt;&gt;"",1,0))</f>
        <v>#REF!</v>
      </c>
      <c r="AT58" s="205" t="e">
        <f>IF('Crisis Indicator Data'!#REF!="No Data",1,IF(#REF!&lt;&gt;"",1,0))</f>
        <v>#REF!</v>
      </c>
      <c r="AU58" s="205" t="e">
        <f>IF('Crisis Indicator Data'!#REF!="No Data",1,IF(#REF!&lt;&gt;"",1,0))</f>
        <v>#REF!</v>
      </c>
      <c r="AV58" s="205" t="e">
        <f>IF('Crisis Indicator Data'!#REF!="No Data",1,IF(#REF!&lt;&gt;"",1,0))</f>
        <v>#REF!</v>
      </c>
      <c r="AW58" s="205" t="e">
        <f>IF('Crisis Indicator Data'!#REF!="No Data",1,IF(#REF!&lt;&gt;"",1,0))</f>
        <v>#REF!</v>
      </c>
      <c r="AX58" s="205" t="e">
        <f>IF('Crisis Indicator Data'!#REF!="No Data",1,IF(#REF!&lt;&gt;"",1,0))</f>
        <v>#REF!</v>
      </c>
      <c r="AY58" s="205" t="e">
        <f>IF('Crisis Indicator Data'!#REF!="No Data",1,IF(#REF!&lt;&gt;"",1,0))</f>
        <v>#REF!</v>
      </c>
      <c r="AZ58" s="205" t="e">
        <f>IF('Crisis Indicator Data'!#REF!="No Data",1,IF(#REF!&lt;&gt;"",1,0))</f>
        <v>#REF!</v>
      </c>
      <c r="BA58" t="e">
        <f t="shared" si="2"/>
        <v>#REF!</v>
      </c>
      <c r="BB58" s="22" t="e">
        <f t="shared" si="3"/>
        <v>#REF!</v>
      </c>
    </row>
    <row r="59" spans="1:54" x14ac:dyDescent="0.25">
      <c r="A59" t="s">
        <v>7035</v>
      </c>
      <c r="B59" s="205" t="e">
        <f>IF('Crisis Indicator Data'!#REF!="No Data",1,IF(#REF!&lt;&gt;"",1,0))</f>
        <v>#REF!</v>
      </c>
      <c r="C59" s="205" t="e">
        <f>IF('Crisis Indicator Data'!#REF!="No Data",1,IF(#REF!&lt;&gt;"",1,0))</f>
        <v>#REF!</v>
      </c>
      <c r="D59" s="205" t="e">
        <f>IF('Crisis Indicator Data'!#REF!="No Data",1,IF(#REF!&lt;&gt;"",1,0))</f>
        <v>#REF!</v>
      </c>
      <c r="E59" s="205" t="e">
        <f>IF('Crisis Indicator Data'!#REF!="No Data",1,IF(#REF!&lt;&gt;"",1,0))</f>
        <v>#REF!</v>
      </c>
      <c r="F59" s="205" t="e">
        <f>IF('Crisis Indicator Data'!#REF!="No Data",1,IF(#REF!&lt;&gt;"",1,0))</f>
        <v>#REF!</v>
      </c>
      <c r="G59" s="205" t="e">
        <f>IF('Crisis Indicator Data'!#REF!="No Data",1,IF(#REF!&lt;&gt;"",1,0))</f>
        <v>#REF!</v>
      </c>
      <c r="H59" s="205" t="e">
        <f>IF('Crisis Indicator Data'!#REF!="No Data",1,IF(#REF!&lt;&gt;"",1,0))</f>
        <v>#REF!</v>
      </c>
      <c r="I59" s="205" t="e">
        <f>IF('Crisis Indicator Data'!#REF!="No Data",1,IF(#REF!&lt;&gt;"",1,0))</f>
        <v>#REF!</v>
      </c>
      <c r="J59" s="205" t="e">
        <f>IF('Crisis Indicator Data'!#REF!="No Data",1,IF(#REF!&lt;&gt;"",1,0))</f>
        <v>#REF!</v>
      </c>
      <c r="K59" s="205" t="e">
        <f>IF('Crisis Indicator Data'!#REF!="No Data",1,IF(#REF!&lt;&gt;"",1,0))</f>
        <v>#REF!</v>
      </c>
      <c r="L59" s="205" t="e">
        <f>IF('Crisis Indicator Data'!#REF!="No Data",1,IF(#REF!&lt;&gt;"",1,0))</f>
        <v>#REF!</v>
      </c>
      <c r="M59" s="205" t="e">
        <f>IF('Crisis Indicator Data'!#REF!="No Data",1,IF(#REF!&lt;&gt;"",1,0))</f>
        <v>#REF!</v>
      </c>
      <c r="N59" s="205" t="e">
        <f>IF('Crisis Indicator Data'!#REF!="No Data",1,IF(#REF!&lt;&gt;"",1,0))</f>
        <v>#REF!</v>
      </c>
      <c r="O59" s="205" t="e">
        <f>IF('Crisis Indicator Data'!#REF!="No Data",1,IF(#REF!&lt;&gt;"",1,0))</f>
        <v>#REF!</v>
      </c>
      <c r="P59" s="205" t="e">
        <f>IF('Crisis Indicator Data'!#REF!="No Data",1,IF(#REF!&lt;&gt;"",1,0))</f>
        <v>#REF!</v>
      </c>
      <c r="Q59" s="205" t="e">
        <f>IF('Crisis Indicator Data'!#REF!="No Data",1,IF(#REF!&lt;&gt;"",1,0))</f>
        <v>#REF!</v>
      </c>
      <c r="R59" s="205" t="e">
        <f>IF('Crisis Indicator Data'!#REF!="No Data",1,IF(#REF!&lt;&gt;"",1,0))</f>
        <v>#REF!</v>
      </c>
      <c r="S59" s="205" t="e">
        <f>IF('Crisis Indicator Data'!#REF!="No Data",1,IF(#REF!&lt;&gt;"",1,0))</f>
        <v>#REF!</v>
      </c>
      <c r="T59" s="205" t="e">
        <f>IF('Crisis Indicator Data'!#REF!="No Data",1,IF(#REF!&lt;&gt;"",1,0))</f>
        <v>#REF!</v>
      </c>
      <c r="U59" s="205" t="e">
        <f>IF('Crisis Indicator Data'!#REF!="No Data",1,IF(#REF!&lt;&gt;"",1,0))</f>
        <v>#REF!</v>
      </c>
      <c r="V59" s="205" t="e">
        <f>IF('Crisis Indicator Data'!#REF!="No Data",1,IF(#REF!&lt;&gt;"",1,0))</f>
        <v>#REF!</v>
      </c>
      <c r="W59" s="205" t="e">
        <f>IF('Crisis Indicator Data'!#REF!="No Data",1,IF(#REF!&lt;&gt;"",1,0))</f>
        <v>#REF!</v>
      </c>
      <c r="X59" s="205" t="e">
        <f>IF('Crisis Indicator Data'!#REF!="No Data",1,IF(#REF!&lt;&gt;"",1,0))</f>
        <v>#REF!</v>
      </c>
      <c r="Y59" s="205" t="e">
        <f>IF('Crisis Indicator Data'!#REF!="No Data",1,IF(#REF!&lt;&gt;"",1,0))</f>
        <v>#REF!</v>
      </c>
      <c r="Z59" s="205" t="e">
        <f>IF('Crisis Indicator Data'!#REF!="No Data",1,IF(#REF!&lt;&gt;"",1,0))</f>
        <v>#REF!</v>
      </c>
      <c r="AA59" s="205" t="e">
        <f>IF('Crisis Indicator Data'!#REF!="No Data",1,IF(#REF!&lt;&gt;"",1,0))</f>
        <v>#REF!</v>
      </c>
      <c r="AB59" s="205" t="e">
        <f>IF('Crisis Indicator Data'!#REF!="No Data",1,IF(#REF!&lt;&gt;"",1,0))</f>
        <v>#REF!</v>
      </c>
      <c r="AC59" s="205" t="e">
        <f>IF('Crisis Indicator Data'!#REF!="No Data",1,IF(#REF!&lt;&gt;"",1,0))</f>
        <v>#REF!</v>
      </c>
      <c r="AD59" s="205" t="e">
        <f>IF('Crisis Indicator Data'!#REF!="No Data",1,IF(#REF!&lt;&gt;"",1,0))</f>
        <v>#REF!</v>
      </c>
      <c r="AE59" s="205" t="e">
        <f>IF('Crisis Indicator Data'!#REF!="No Data",1,IF(#REF!&lt;&gt;"",1,0))</f>
        <v>#REF!</v>
      </c>
      <c r="AF59" s="205" t="e">
        <f>IF('Crisis Indicator Data'!#REF!="No Data",1,IF(#REF!&lt;&gt;"",1,0))</f>
        <v>#REF!</v>
      </c>
      <c r="AG59" s="205" t="e">
        <f>IF('Crisis Indicator Data'!#REF!="No Data",1,IF(#REF!&lt;&gt;"",1,0))</f>
        <v>#REF!</v>
      </c>
      <c r="AH59" s="205" t="e">
        <f>IF('Crisis Indicator Data'!#REF!="No Data",1,IF(#REF!&lt;&gt;"",1,0))</f>
        <v>#REF!</v>
      </c>
      <c r="AI59" s="205" t="e">
        <f>IF('Crisis Indicator Data'!#REF!="No Data",1,IF(#REF!&lt;&gt;"",1,0))</f>
        <v>#REF!</v>
      </c>
      <c r="AJ59" s="205" t="e">
        <f>IF('Crisis Indicator Data'!#REF!="No Data",1,IF(#REF!&lt;&gt;"",1,0))</f>
        <v>#REF!</v>
      </c>
      <c r="AK59" s="205" t="e">
        <f>IF('Crisis Indicator Data'!#REF!="No Data",1,IF(#REF!&lt;&gt;"",1,0))</f>
        <v>#REF!</v>
      </c>
      <c r="AL59" s="205" t="e">
        <f>IF('Crisis Indicator Data'!#REF!="No Data",1,IF(#REF!&lt;&gt;"",1,0))</f>
        <v>#REF!</v>
      </c>
      <c r="AM59" s="205" t="e">
        <f>IF('Crisis Indicator Data'!#REF!="No Data",1,IF(#REF!&lt;&gt;"",1,0))</f>
        <v>#REF!</v>
      </c>
      <c r="AN59" s="205" t="e">
        <f>IF('Crisis Indicator Data'!#REF!="No Data",1,IF(#REF!&lt;&gt;"",1,0))</f>
        <v>#REF!</v>
      </c>
      <c r="AO59" s="205" t="e">
        <f>IF('Crisis Indicator Data'!#REF!="No Data",1,IF(#REF!&lt;&gt;"",1,0))</f>
        <v>#REF!</v>
      </c>
      <c r="AP59" s="205" t="e">
        <f>IF('Crisis Indicator Data'!#REF!="No Data",1,IF(#REF!&lt;&gt;"",1,0))</f>
        <v>#REF!</v>
      </c>
      <c r="AQ59" s="205" t="e">
        <f>IF('Crisis Indicator Data'!#REF!="No Data",1,IF(#REF!&lt;&gt;"",1,0))</f>
        <v>#REF!</v>
      </c>
      <c r="AR59" s="205" t="e">
        <f>IF('Crisis Indicator Data'!#REF!="No Data",1,IF(#REF!&lt;&gt;"",1,0))</f>
        <v>#REF!</v>
      </c>
      <c r="AS59" s="205" t="e">
        <f>IF('Crisis Indicator Data'!#REF!="No Data",1,IF(#REF!&lt;&gt;"",1,0))</f>
        <v>#REF!</v>
      </c>
      <c r="AT59" s="205" t="e">
        <f>IF('Crisis Indicator Data'!#REF!="No Data",1,IF(#REF!&lt;&gt;"",1,0))</f>
        <v>#REF!</v>
      </c>
      <c r="AU59" s="205" t="e">
        <f>IF('Crisis Indicator Data'!#REF!="No Data",1,IF(#REF!&lt;&gt;"",1,0))</f>
        <v>#REF!</v>
      </c>
      <c r="AV59" s="205" t="e">
        <f>IF('Crisis Indicator Data'!#REF!="No Data",1,IF(#REF!&lt;&gt;"",1,0))</f>
        <v>#REF!</v>
      </c>
      <c r="AW59" s="205" t="e">
        <f>IF('Crisis Indicator Data'!#REF!="No Data",1,IF(#REF!&lt;&gt;"",1,0))</f>
        <v>#REF!</v>
      </c>
      <c r="AX59" s="205" t="e">
        <f>IF('Crisis Indicator Data'!#REF!="No Data",1,IF(#REF!&lt;&gt;"",1,0))</f>
        <v>#REF!</v>
      </c>
      <c r="AY59" s="205" t="e">
        <f>IF('Crisis Indicator Data'!#REF!="No Data",1,IF(#REF!&lt;&gt;"",1,0))</f>
        <v>#REF!</v>
      </c>
      <c r="AZ59" s="205" t="e">
        <f>IF('Crisis Indicator Data'!#REF!="No Data",1,IF(#REF!&lt;&gt;"",1,0))</f>
        <v>#REF!</v>
      </c>
      <c r="BA59" t="e">
        <f t="shared" si="2"/>
        <v>#REF!</v>
      </c>
      <c r="BB59" s="22" t="e">
        <f t="shared" si="3"/>
        <v>#REF!</v>
      </c>
    </row>
    <row r="60" spans="1:54" x14ac:dyDescent="0.25">
      <c r="A60" t="s">
        <v>7039</v>
      </c>
      <c r="B60" s="205" t="e">
        <f>IF('Crisis Indicator Data'!#REF!="No Data",1,IF(#REF!&lt;&gt;"",1,0))</f>
        <v>#REF!</v>
      </c>
      <c r="C60" s="205" t="e">
        <f>IF('Crisis Indicator Data'!#REF!="No Data",1,IF(#REF!&lt;&gt;"",1,0))</f>
        <v>#REF!</v>
      </c>
      <c r="D60" s="205" t="e">
        <f>IF('Crisis Indicator Data'!#REF!="No Data",1,IF(#REF!&lt;&gt;"",1,0))</f>
        <v>#REF!</v>
      </c>
      <c r="E60" s="205" t="e">
        <f>IF('Crisis Indicator Data'!#REF!="No Data",1,IF(#REF!&lt;&gt;"",1,0))</f>
        <v>#REF!</v>
      </c>
      <c r="F60" s="205" t="e">
        <f>IF('Crisis Indicator Data'!#REF!="No Data",1,IF(#REF!&lt;&gt;"",1,0))</f>
        <v>#REF!</v>
      </c>
      <c r="G60" s="205" t="e">
        <f>IF('Crisis Indicator Data'!#REF!="No Data",1,IF(#REF!&lt;&gt;"",1,0))</f>
        <v>#REF!</v>
      </c>
      <c r="H60" s="205" t="e">
        <f>IF('Crisis Indicator Data'!#REF!="No Data",1,IF(#REF!&lt;&gt;"",1,0))</f>
        <v>#REF!</v>
      </c>
      <c r="I60" s="205" t="e">
        <f>IF('Crisis Indicator Data'!#REF!="No Data",1,IF(#REF!&lt;&gt;"",1,0))</f>
        <v>#REF!</v>
      </c>
      <c r="J60" s="205" t="e">
        <f>IF('Crisis Indicator Data'!#REF!="No Data",1,IF(#REF!&lt;&gt;"",1,0))</f>
        <v>#REF!</v>
      </c>
      <c r="K60" s="205" t="e">
        <f>IF('Crisis Indicator Data'!#REF!="No Data",1,IF(#REF!&lt;&gt;"",1,0))</f>
        <v>#REF!</v>
      </c>
      <c r="L60" s="205" t="e">
        <f>IF('Crisis Indicator Data'!#REF!="No Data",1,IF(#REF!&lt;&gt;"",1,0))</f>
        <v>#REF!</v>
      </c>
      <c r="M60" s="205" t="e">
        <f>IF('Crisis Indicator Data'!#REF!="No Data",1,IF(#REF!&lt;&gt;"",1,0))</f>
        <v>#REF!</v>
      </c>
      <c r="N60" s="205" t="e">
        <f>IF('Crisis Indicator Data'!#REF!="No Data",1,IF(#REF!&lt;&gt;"",1,0))</f>
        <v>#REF!</v>
      </c>
      <c r="O60" s="205" t="e">
        <f>IF('Crisis Indicator Data'!#REF!="No Data",1,IF(#REF!&lt;&gt;"",1,0))</f>
        <v>#REF!</v>
      </c>
      <c r="P60" s="205" t="e">
        <f>IF('Crisis Indicator Data'!#REF!="No Data",1,IF(#REF!&lt;&gt;"",1,0))</f>
        <v>#REF!</v>
      </c>
      <c r="Q60" s="205" t="e">
        <f>IF('Crisis Indicator Data'!#REF!="No Data",1,IF(#REF!&lt;&gt;"",1,0))</f>
        <v>#REF!</v>
      </c>
      <c r="R60" s="205" t="e">
        <f>IF('Crisis Indicator Data'!#REF!="No Data",1,IF(#REF!&lt;&gt;"",1,0))</f>
        <v>#REF!</v>
      </c>
      <c r="S60" s="205" t="e">
        <f>IF('Crisis Indicator Data'!#REF!="No Data",1,IF(#REF!&lt;&gt;"",1,0))</f>
        <v>#REF!</v>
      </c>
      <c r="T60" s="205" t="e">
        <f>IF('Crisis Indicator Data'!#REF!="No Data",1,IF(#REF!&lt;&gt;"",1,0))</f>
        <v>#REF!</v>
      </c>
      <c r="U60" s="205" t="e">
        <f>IF('Crisis Indicator Data'!#REF!="No Data",1,IF(#REF!&lt;&gt;"",1,0))</f>
        <v>#REF!</v>
      </c>
      <c r="V60" s="205" t="e">
        <f>IF('Crisis Indicator Data'!#REF!="No Data",1,IF(#REF!&lt;&gt;"",1,0))</f>
        <v>#REF!</v>
      </c>
      <c r="W60" s="205" t="e">
        <f>IF('Crisis Indicator Data'!#REF!="No Data",1,IF(#REF!&lt;&gt;"",1,0))</f>
        <v>#REF!</v>
      </c>
      <c r="X60" s="205" t="e">
        <f>IF('Crisis Indicator Data'!#REF!="No Data",1,IF(#REF!&lt;&gt;"",1,0))</f>
        <v>#REF!</v>
      </c>
      <c r="Y60" s="205" t="e">
        <f>IF('Crisis Indicator Data'!#REF!="No Data",1,IF(#REF!&lt;&gt;"",1,0))</f>
        <v>#REF!</v>
      </c>
      <c r="Z60" s="205" t="e">
        <f>IF('Crisis Indicator Data'!#REF!="No Data",1,IF(#REF!&lt;&gt;"",1,0))</f>
        <v>#REF!</v>
      </c>
      <c r="AA60" s="205" t="e">
        <f>IF('Crisis Indicator Data'!#REF!="No Data",1,IF(#REF!&lt;&gt;"",1,0))</f>
        <v>#REF!</v>
      </c>
      <c r="AB60" s="205" t="e">
        <f>IF('Crisis Indicator Data'!#REF!="No Data",1,IF(#REF!&lt;&gt;"",1,0))</f>
        <v>#REF!</v>
      </c>
      <c r="AC60" s="205" t="e">
        <f>IF('Crisis Indicator Data'!#REF!="No Data",1,IF(#REF!&lt;&gt;"",1,0))</f>
        <v>#REF!</v>
      </c>
      <c r="AD60" s="205" t="e">
        <f>IF('Crisis Indicator Data'!#REF!="No Data",1,IF(#REF!&lt;&gt;"",1,0))</f>
        <v>#REF!</v>
      </c>
      <c r="AE60" s="205" t="e">
        <f>IF('Crisis Indicator Data'!#REF!="No Data",1,IF(#REF!&lt;&gt;"",1,0))</f>
        <v>#REF!</v>
      </c>
      <c r="AF60" s="205" t="e">
        <f>IF('Crisis Indicator Data'!#REF!="No Data",1,IF(#REF!&lt;&gt;"",1,0))</f>
        <v>#REF!</v>
      </c>
      <c r="AG60" s="205" t="e">
        <f>IF('Crisis Indicator Data'!#REF!="No Data",1,IF(#REF!&lt;&gt;"",1,0))</f>
        <v>#REF!</v>
      </c>
      <c r="AH60" s="205" t="e">
        <f>IF('Crisis Indicator Data'!#REF!="No Data",1,IF(#REF!&lt;&gt;"",1,0))</f>
        <v>#REF!</v>
      </c>
      <c r="AI60" s="205" t="e">
        <f>IF('Crisis Indicator Data'!#REF!="No Data",1,IF(#REF!&lt;&gt;"",1,0))</f>
        <v>#REF!</v>
      </c>
      <c r="AJ60" s="205" t="e">
        <f>IF('Crisis Indicator Data'!#REF!="No Data",1,IF(#REF!&lt;&gt;"",1,0))</f>
        <v>#REF!</v>
      </c>
      <c r="AK60" s="205" t="e">
        <f>IF('Crisis Indicator Data'!#REF!="No Data",1,IF(#REF!&lt;&gt;"",1,0))</f>
        <v>#REF!</v>
      </c>
      <c r="AL60" s="205" t="e">
        <f>IF('Crisis Indicator Data'!#REF!="No Data",1,IF(#REF!&lt;&gt;"",1,0))</f>
        <v>#REF!</v>
      </c>
      <c r="AM60" s="205" t="e">
        <f>IF('Crisis Indicator Data'!#REF!="No Data",1,IF(#REF!&lt;&gt;"",1,0))</f>
        <v>#REF!</v>
      </c>
      <c r="AN60" s="205" t="e">
        <f>IF('Crisis Indicator Data'!#REF!="No Data",1,IF(#REF!&lt;&gt;"",1,0))</f>
        <v>#REF!</v>
      </c>
      <c r="AO60" s="205" t="e">
        <f>IF('Crisis Indicator Data'!#REF!="No Data",1,IF(#REF!&lt;&gt;"",1,0))</f>
        <v>#REF!</v>
      </c>
      <c r="AP60" s="205" t="e">
        <f>IF('Crisis Indicator Data'!#REF!="No Data",1,IF(#REF!&lt;&gt;"",1,0))</f>
        <v>#REF!</v>
      </c>
      <c r="AQ60" s="205" t="e">
        <f>IF('Crisis Indicator Data'!#REF!="No Data",1,IF(#REF!&lt;&gt;"",1,0))</f>
        <v>#REF!</v>
      </c>
      <c r="AR60" s="205" t="e">
        <f>IF('Crisis Indicator Data'!#REF!="No Data",1,IF(#REF!&lt;&gt;"",1,0))</f>
        <v>#REF!</v>
      </c>
      <c r="AS60" s="205" t="e">
        <f>IF('Crisis Indicator Data'!#REF!="No Data",1,IF(#REF!&lt;&gt;"",1,0))</f>
        <v>#REF!</v>
      </c>
      <c r="AT60" s="205" t="e">
        <f>IF('Crisis Indicator Data'!#REF!="No Data",1,IF(#REF!&lt;&gt;"",1,0))</f>
        <v>#REF!</v>
      </c>
      <c r="AU60" s="205" t="e">
        <f>IF('Crisis Indicator Data'!#REF!="No Data",1,IF(#REF!&lt;&gt;"",1,0))</f>
        <v>#REF!</v>
      </c>
      <c r="AV60" s="205" t="e">
        <f>IF('Crisis Indicator Data'!#REF!="No Data",1,IF(#REF!&lt;&gt;"",1,0))</f>
        <v>#REF!</v>
      </c>
      <c r="AW60" s="205" t="e">
        <f>IF('Crisis Indicator Data'!#REF!="No Data",1,IF(#REF!&lt;&gt;"",1,0))</f>
        <v>#REF!</v>
      </c>
      <c r="AX60" s="205" t="e">
        <f>IF('Crisis Indicator Data'!#REF!="No Data",1,IF(#REF!&lt;&gt;"",1,0))</f>
        <v>#REF!</v>
      </c>
      <c r="AY60" s="205" t="e">
        <f>IF('Crisis Indicator Data'!#REF!="No Data",1,IF(#REF!&lt;&gt;"",1,0))</f>
        <v>#REF!</v>
      </c>
      <c r="AZ60" s="205" t="e">
        <f>IF('Crisis Indicator Data'!#REF!="No Data",1,IF(#REF!&lt;&gt;"",1,0))</f>
        <v>#REF!</v>
      </c>
      <c r="BA60" t="e">
        <f t="shared" si="2"/>
        <v>#REF!</v>
      </c>
      <c r="BB60" s="22" t="e">
        <f t="shared" si="3"/>
        <v>#REF!</v>
      </c>
    </row>
    <row r="61" spans="1:54" x14ac:dyDescent="0.25">
      <c r="A61" t="s">
        <v>7043</v>
      </c>
      <c r="B61" s="205" t="e">
        <f>IF('Crisis Indicator Data'!#REF!="No Data",1,IF(#REF!&lt;&gt;"",1,0))</f>
        <v>#REF!</v>
      </c>
      <c r="C61" s="205" t="e">
        <f>IF('Crisis Indicator Data'!#REF!="No Data",1,IF(#REF!&lt;&gt;"",1,0))</f>
        <v>#REF!</v>
      </c>
      <c r="D61" s="205" t="e">
        <f>IF('Crisis Indicator Data'!#REF!="No Data",1,IF(#REF!&lt;&gt;"",1,0))</f>
        <v>#REF!</v>
      </c>
      <c r="E61" s="205" t="e">
        <f>IF('Crisis Indicator Data'!#REF!="No Data",1,IF(#REF!&lt;&gt;"",1,0))</f>
        <v>#REF!</v>
      </c>
      <c r="F61" s="205" t="e">
        <f>IF('Crisis Indicator Data'!#REF!="No Data",1,IF(#REF!&lt;&gt;"",1,0))</f>
        <v>#REF!</v>
      </c>
      <c r="G61" s="205" t="e">
        <f>IF('Crisis Indicator Data'!#REF!="No Data",1,IF(#REF!&lt;&gt;"",1,0))</f>
        <v>#REF!</v>
      </c>
      <c r="H61" s="205" t="e">
        <f>IF('Crisis Indicator Data'!#REF!="No Data",1,IF(#REF!&lt;&gt;"",1,0))</f>
        <v>#REF!</v>
      </c>
      <c r="I61" s="205" t="e">
        <f>IF('Crisis Indicator Data'!#REF!="No Data",1,IF(#REF!&lt;&gt;"",1,0))</f>
        <v>#REF!</v>
      </c>
      <c r="J61" s="205" t="e">
        <f>IF('Crisis Indicator Data'!#REF!="No Data",1,IF(#REF!&lt;&gt;"",1,0))</f>
        <v>#REF!</v>
      </c>
      <c r="K61" s="205" t="e">
        <f>IF('Crisis Indicator Data'!#REF!="No Data",1,IF(#REF!&lt;&gt;"",1,0))</f>
        <v>#REF!</v>
      </c>
      <c r="L61" s="205" t="e">
        <f>IF('Crisis Indicator Data'!#REF!="No Data",1,IF(#REF!&lt;&gt;"",1,0))</f>
        <v>#REF!</v>
      </c>
      <c r="M61" s="205" t="e">
        <f>IF('Crisis Indicator Data'!#REF!="No Data",1,IF(#REF!&lt;&gt;"",1,0))</f>
        <v>#REF!</v>
      </c>
      <c r="N61" s="205" t="e">
        <f>IF('Crisis Indicator Data'!#REF!="No Data",1,IF(#REF!&lt;&gt;"",1,0))</f>
        <v>#REF!</v>
      </c>
      <c r="O61" s="205" t="e">
        <f>IF('Crisis Indicator Data'!#REF!="No Data",1,IF(#REF!&lt;&gt;"",1,0))</f>
        <v>#REF!</v>
      </c>
      <c r="P61" s="205" t="e">
        <f>IF('Crisis Indicator Data'!#REF!="No Data",1,IF(#REF!&lt;&gt;"",1,0))</f>
        <v>#REF!</v>
      </c>
      <c r="Q61" s="205" t="e">
        <f>IF('Crisis Indicator Data'!#REF!="No Data",1,IF(#REF!&lt;&gt;"",1,0))</f>
        <v>#REF!</v>
      </c>
      <c r="R61" s="205" t="e">
        <f>IF('Crisis Indicator Data'!#REF!="No Data",1,IF(#REF!&lt;&gt;"",1,0))</f>
        <v>#REF!</v>
      </c>
      <c r="S61" s="205" t="e">
        <f>IF('Crisis Indicator Data'!#REF!="No Data",1,IF(#REF!&lt;&gt;"",1,0))</f>
        <v>#REF!</v>
      </c>
      <c r="T61" s="205" t="e">
        <f>IF('Crisis Indicator Data'!#REF!="No Data",1,IF(#REF!&lt;&gt;"",1,0))</f>
        <v>#REF!</v>
      </c>
      <c r="U61" s="205" t="e">
        <f>IF('Crisis Indicator Data'!#REF!="No Data",1,IF(#REF!&lt;&gt;"",1,0))</f>
        <v>#REF!</v>
      </c>
      <c r="V61" s="205" t="e">
        <f>IF('Crisis Indicator Data'!#REF!="No Data",1,IF(#REF!&lt;&gt;"",1,0))</f>
        <v>#REF!</v>
      </c>
      <c r="W61" s="205" t="e">
        <f>IF('Crisis Indicator Data'!#REF!="No Data",1,IF(#REF!&lt;&gt;"",1,0))</f>
        <v>#REF!</v>
      </c>
      <c r="X61" s="205" t="e">
        <f>IF('Crisis Indicator Data'!#REF!="No Data",1,IF(#REF!&lt;&gt;"",1,0))</f>
        <v>#REF!</v>
      </c>
      <c r="Y61" s="205" t="e">
        <f>IF('Crisis Indicator Data'!#REF!="No Data",1,IF(#REF!&lt;&gt;"",1,0))</f>
        <v>#REF!</v>
      </c>
      <c r="Z61" s="205" t="e">
        <f>IF('Crisis Indicator Data'!#REF!="No Data",1,IF(#REF!&lt;&gt;"",1,0))</f>
        <v>#REF!</v>
      </c>
      <c r="AA61" s="205" t="e">
        <f>IF('Crisis Indicator Data'!#REF!="No Data",1,IF(#REF!&lt;&gt;"",1,0))</f>
        <v>#REF!</v>
      </c>
      <c r="AB61" s="205" t="e">
        <f>IF('Crisis Indicator Data'!#REF!="No Data",1,IF(#REF!&lt;&gt;"",1,0))</f>
        <v>#REF!</v>
      </c>
      <c r="AC61" s="205" t="e">
        <f>IF('Crisis Indicator Data'!#REF!="No Data",1,IF(#REF!&lt;&gt;"",1,0))</f>
        <v>#REF!</v>
      </c>
      <c r="AD61" s="205" t="e">
        <f>IF('Crisis Indicator Data'!#REF!="No Data",1,IF(#REF!&lt;&gt;"",1,0))</f>
        <v>#REF!</v>
      </c>
      <c r="AE61" s="205" t="e">
        <f>IF('Crisis Indicator Data'!#REF!="No Data",1,IF(#REF!&lt;&gt;"",1,0))</f>
        <v>#REF!</v>
      </c>
      <c r="AF61" s="205" t="e">
        <f>IF('Crisis Indicator Data'!#REF!="No Data",1,IF(#REF!&lt;&gt;"",1,0))</f>
        <v>#REF!</v>
      </c>
      <c r="AG61" s="205" t="e">
        <f>IF('Crisis Indicator Data'!#REF!="No Data",1,IF(#REF!&lt;&gt;"",1,0))</f>
        <v>#REF!</v>
      </c>
      <c r="AH61" s="205" t="e">
        <f>IF('Crisis Indicator Data'!#REF!="No Data",1,IF(#REF!&lt;&gt;"",1,0))</f>
        <v>#REF!</v>
      </c>
      <c r="AI61" s="205" t="e">
        <f>IF('Crisis Indicator Data'!#REF!="No Data",1,IF(#REF!&lt;&gt;"",1,0))</f>
        <v>#REF!</v>
      </c>
      <c r="AJ61" s="205" t="e">
        <f>IF('Crisis Indicator Data'!#REF!="No Data",1,IF(#REF!&lt;&gt;"",1,0))</f>
        <v>#REF!</v>
      </c>
      <c r="AK61" s="205" t="e">
        <f>IF('Crisis Indicator Data'!#REF!="No Data",1,IF(#REF!&lt;&gt;"",1,0))</f>
        <v>#REF!</v>
      </c>
      <c r="AL61" s="205" t="e">
        <f>IF('Crisis Indicator Data'!#REF!="No Data",1,IF(#REF!&lt;&gt;"",1,0))</f>
        <v>#REF!</v>
      </c>
      <c r="AM61" s="205" t="e">
        <f>IF('Crisis Indicator Data'!#REF!="No Data",1,IF(#REF!&lt;&gt;"",1,0))</f>
        <v>#REF!</v>
      </c>
      <c r="AN61" s="205" t="e">
        <f>IF('Crisis Indicator Data'!#REF!="No Data",1,IF(#REF!&lt;&gt;"",1,0))</f>
        <v>#REF!</v>
      </c>
      <c r="AO61" s="205" t="e">
        <f>IF('Crisis Indicator Data'!#REF!="No Data",1,IF(#REF!&lt;&gt;"",1,0))</f>
        <v>#REF!</v>
      </c>
      <c r="AP61" s="205" t="e">
        <f>IF('Crisis Indicator Data'!#REF!="No Data",1,IF(#REF!&lt;&gt;"",1,0))</f>
        <v>#REF!</v>
      </c>
      <c r="AQ61" s="205" t="e">
        <f>IF('Crisis Indicator Data'!#REF!="No Data",1,IF(#REF!&lt;&gt;"",1,0))</f>
        <v>#REF!</v>
      </c>
      <c r="AR61" s="205" t="e">
        <f>IF('Crisis Indicator Data'!#REF!="No Data",1,IF(#REF!&lt;&gt;"",1,0))</f>
        <v>#REF!</v>
      </c>
      <c r="AS61" s="205" t="e">
        <f>IF('Crisis Indicator Data'!#REF!="No Data",1,IF(#REF!&lt;&gt;"",1,0))</f>
        <v>#REF!</v>
      </c>
      <c r="AT61" s="205" t="e">
        <f>IF('Crisis Indicator Data'!#REF!="No Data",1,IF(#REF!&lt;&gt;"",1,0))</f>
        <v>#REF!</v>
      </c>
      <c r="AU61" s="205" t="e">
        <f>IF('Crisis Indicator Data'!#REF!="No Data",1,IF(#REF!&lt;&gt;"",1,0))</f>
        <v>#REF!</v>
      </c>
      <c r="AV61" s="205" t="e">
        <f>IF('Crisis Indicator Data'!#REF!="No Data",1,IF(#REF!&lt;&gt;"",1,0))</f>
        <v>#REF!</v>
      </c>
      <c r="AW61" s="205" t="e">
        <f>IF('Crisis Indicator Data'!#REF!="No Data",1,IF(#REF!&lt;&gt;"",1,0))</f>
        <v>#REF!</v>
      </c>
      <c r="AX61" s="205" t="e">
        <f>IF('Crisis Indicator Data'!#REF!="No Data",1,IF(#REF!&lt;&gt;"",1,0))</f>
        <v>#REF!</v>
      </c>
      <c r="AY61" s="205" t="e">
        <f>IF('Crisis Indicator Data'!#REF!="No Data",1,IF(#REF!&lt;&gt;"",1,0))</f>
        <v>#REF!</v>
      </c>
      <c r="AZ61" s="205" t="e">
        <f>IF('Crisis Indicator Data'!#REF!="No Data",1,IF(#REF!&lt;&gt;"",1,0))</f>
        <v>#REF!</v>
      </c>
      <c r="BA61" t="e">
        <f t="shared" si="2"/>
        <v>#REF!</v>
      </c>
      <c r="BB61" s="22" t="e">
        <f t="shared" si="3"/>
        <v>#REF!</v>
      </c>
    </row>
    <row r="62" spans="1:54" x14ac:dyDescent="0.25">
      <c r="A62" t="s">
        <v>7053</v>
      </c>
      <c r="B62" s="205" t="e">
        <f>IF('Crisis Indicator Data'!#REF!="No Data",1,IF(#REF!&lt;&gt;"",1,0))</f>
        <v>#REF!</v>
      </c>
      <c r="C62" s="205" t="e">
        <f>IF('Crisis Indicator Data'!#REF!="No Data",1,IF(#REF!&lt;&gt;"",1,0))</f>
        <v>#REF!</v>
      </c>
      <c r="D62" s="205" t="e">
        <f>IF('Crisis Indicator Data'!#REF!="No Data",1,IF(#REF!&lt;&gt;"",1,0))</f>
        <v>#REF!</v>
      </c>
      <c r="E62" s="205" t="e">
        <f>IF('Crisis Indicator Data'!#REF!="No Data",1,IF(#REF!&lt;&gt;"",1,0))</f>
        <v>#REF!</v>
      </c>
      <c r="F62" s="205" t="e">
        <f>IF('Crisis Indicator Data'!#REF!="No Data",1,IF(#REF!&lt;&gt;"",1,0))</f>
        <v>#REF!</v>
      </c>
      <c r="G62" s="205" t="e">
        <f>IF('Crisis Indicator Data'!#REF!="No Data",1,IF(#REF!&lt;&gt;"",1,0))</f>
        <v>#REF!</v>
      </c>
      <c r="H62" s="205" t="e">
        <f>IF('Crisis Indicator Data'!#REF!="No Data",1,IF(#REF!&lt;&gt;"",1,0))</f>
        <v>#REF!</v>
      </c>
      <c r="I62" s="205" t="e">
        <f>IF('Crisis Indicator Data'!#REF!="No Data",1,IF(#REF!&lt;&gt;"",1,0))</f>
        <v>#REF!</v>
      </c>
      <c r="J62" s="205" t="e">
        <f>IF('Crisis Indicator Data'!#REF!="No Data",1,IF(#REF!&lt;&gt;"",1,0))</f>
        <v>#REF!</v>
      </c>
      <c r="K62" s="205" t="e">
        <f>IF('Crisis Indicator Data'!#REF!="No Data",1,IF(#REF!&lt;&gt;"",1,0))</f>
        <v>#REF!</v>
      </c>
      <c r="L62" s="205" t="e">
        <f>IF('Crisis Indicator Data'!#REF!="No Data",1,IF(#REF!&lt;&gt;"",1,0))</f>
        <v>#REF!</v>
      </c>
      <c r="M62" s="205" t="e">
        <f>IF('Crisis Indicator Data'!#REF!="No Data",1,IF(#REF!&lt;&gt;"",1,0))</f>
        <v>#REF!</v>
      </c>
      <c r="N62" s="205" t="e">
        <f>IF('Crisis Indicator Data'!#REF!="No Data",1,IF(#REF!&lt;&gt;"",1,0))</f>
        <v>#REF!</v>
      </c>
      <c r="O62" s="205" t="e">
        <f>IF('Crisis Indicator Data'!#REF!="No Data",1,IF(#REF!&lt;&gt;"",1,0))</f>
        <v>#REF!</v>
      </c>
      <c r="P62" s="205" t="e">
        <f>IF('Crisis Indicator Data'!#REF!="No Data",1,IF(#REF!&lt;&gt;"",1,0))</f>
        <v>#REF!</v>
      </c>
      <c r="Q62" s="205" t="e">
        <f>IF('Crisis Indicator Data'!#REF!="No Data",1,IF(#REF!&lt;&gt;"",1,0))</f>
        <v>#REF!</v>
      </c>
      <c r="R62" s="205" t="e">
        <f>IF('Crisis Indicator Data'!#REF!="No Data",1,IF(#REF!&lt;&gt;"",1,0))</f>
        <v>#REF!</v>
      </c>
      <c r="S62" s="205" t="e">
        <f>IF('Crisis Indicator Data'!#REF!="No Data",1,IF(#REF!&lt;&gt;"",1,0))</f>
        <v>#REF!</v>
      </c>
      <c r="T62" s="205" t="e">
        <f>IF('Crisis Indicator Data'!#REF!="No Data",1,IF(#REF!&lt;&gt;"",1,0))</f>
        <v>#REF!</v>
      </c>
      <c r="U62" s="205" t="e">
        <f>IF('Crisis Indicator Data'!#REF!="No Data",1,IF(#REF!&lt;&gt;"",1,0))</f>
        <v>#REF!</v>
      </c>
      <c r="V62" s="205" t="e">
        <f>IF('Crisis Indicator Data'!#REF!="No Data",1,IF(#REF!&lt;&gt;"",1,0))</f>
        <v>#REF!</v>
      </c>
      <c r="W62" s="205" t="e">
        <f>IF('Crisis Indicator Data'!#REF!="No Data",1,IF(#REF!&lt;&gt;"",1,0))</f>
        <v>#REF!</v>
      </c>
      <c r="X62" s="205" t="e">
        <f>IF('Crisis Indicator Data'!#REF!="No Data",1,IF(#REF!&lt;&gt;"",1,0))</f>
        <v>#REF!</v>
      </c>
      <c r="Y62" s="205" t="e">
        <f>IF('Crisis Indicator Data'!#REF!="No Data",1,IF(#REF!&lt;&gt;"",1,0))</f>
        <v>#REF!</v>
      </c>
      <c r="Z62" s="205" t="e">
        <f>IF('Crisis Indicator Data'!#REF!="No Data",1,IF(#REF!&lt;&gt;"",1,0))</f>
        <v>#REF!</v>
      </c>
      <c r="AA62" s="205" t="e">
        <f>IF('Crisis Indicator Data'!#REF!="No Data",1,IF(#REF!&lt;&gt;"",1,0))</f>
        <v>#REF!</v>
      </c>
      <c r="AB62" s="205" t="e">
        <f>IF('Crisis Indicator Data'!#REF!="No Data",1,IF(#REF!&lt;&gt;"",1,0))</f>
        <v>#REF!</v>
      </c>
      <c r="AC62" s="205" t="e">
        <f>IF('Crisis Indicator Data'!#REF!="No Data",1,IF(#REF!&lt;&gt;"",1,0))</f>
        <v>#REF!</v>
      </c>
      <c r="AD62" s="205" t="e">
        <f>IF('Crisis Indicator Data'!#REF!="No Data",1,IF(#REF!&lt;&gt;"",1,0))</f>
        <v>#REF!</v>
      </c>
      <c r="AE62" s="205" t="e">
        <f>IF('Crisis Indicator Data'!#REF!="No Data",1,IF(#REF!&lt;&gt;"",1,0))</f>
        <v>#REF!</v>
      </c>
      <c r="AF62" s="205" t="e">
        <f>IF('Crisis Indicator Data'!#REF!="No Data",1,IF(#REF!&lt;&gt;"",1,0))</f>
        <v>#REF!</v>
      </c>
      <c r="AG62" s="205" t="e">
        <f>IF('Crisis Indicator Data'!#REF!="No Data",1,IF(#REF!&lt;&gt;"",1,0))</f>
        <v>#REF!</v>
      </c>
      <c r="AH62" s="205" t="e">
        <f>IF('Crisis Indicator Data'!#REF!="No Data",1,IF(#REF!&lt;&gt;"",1,0))</f>
        <v>#REF!</v>
      </c>
      <c r="AI62" s="205" t="e">
        <f>IF('Crisis Indicator Data'!#REF!="No Data",1,IF(#REF!&lt;&gt;"",1,0))</f>
        <v>#REF!</v>
      </c>
      <c r="AJ62" s="205" t="e">
        <f>IF('Crisis Indicator Data'!#REF!="No Data",1,IF(#REF!&lt;&gt;"",1,0))</f>
        <v>#REF!</v>
      </c>
      <c r="AK62" s="205" t="e">
        <f>IF('Crisis Indicator Data'!#REF!="No Data",1,IF(#REF!&lt;&gt;"",1,0))</f>
        <v>#REF!</v>
      </c>
      <c r="AL62" s="205" t="e">
        <f>IF('Crisis Indicator Data'!#REF!="No Data",1,IF(#REF!&lt;&gt;"",1,0))</f>
        <v>#REF!</v>
      </c>
      <c r="AM62" s="205" t="e">
        <f>IF('Crisis Indicator Data'!#REF!="No Data",1,IF(#REF!&lt;&gt;"",1,0))</f>
        <v>#REF!</v>
      </c>
      <c r="AN62" s="205" t="e">
        <f>IF('Crisis Indicator Data'!#REF!="No Data",1,IF(#REF!&lt;&gt;"",1,0))</f>
        <v>#REF!</v>
      </c>
      <c r="AO62" s="205" t="e">
        <f>IF('Crisis Indicator Data'!#REF!="No Data",1,IF(#REF!&lt;&gt;"",1,0))</f>
        <v>#REF!</v>
      </c>
      <c r="AP62" s="205" t="e">
        <f>IF('Crisis Indicator Data'!#REF!="No Data",1,IF(#REF!&lt;&gt;"",1,0))</f>
        <v>#REF!</v>
      </c>
      <c r="AQ62" s="205" t="e">
        <f>IF('Crisis Indicator Data'!#REF!="No Data",1,IF(#REF!&lt;&gt;"",1,0))</f>
        <v>#REF!</v>
      </c>
      <c r="AR62" s="205" t="e">
        <f>IF('Crisis Indicator Data'!#REF!="No Data",1,IF(#REF!&lt;&gt;"",1,0))</f>
        <v>#REF!</v>
      </c>
      <c r="AS62" s="205" t="e">
        <f>IF('Crisis Indicator Data'!#REF!="No Data",1,IF(#REF!&lt;&gt;"",1,0))</f>
        <v>#REF!</v>
      </c>
      <c r="AT62" s="205" t="e">
        <f>IF('Crisis Indicator Data'!#REF!="No Data",1,IF(#REF!&lt;&gt;"",1,0))</f>
        <v>#REF!</v>
      </c>
      <c r="AU62" s="205" t="e">
        <f>IF('Crisis Indicator Data'!#REF!="No Data",1,IF(#REF!&lt;&gt;"",1,0))</f>
        <v>#REF!</v>
      </c>
      <c r="AV62" s="205" t="e">
        <f>IF('Crisis Indicator Data'!#REF!="No Data",1,IF(#REF!&lt;&gt;"",1,0))</f>
        <v>#REF!</v>
      </c>
      <c r="AW62" s="205" t="e">
        <f>IF('Crisis Indicator Data'!#REF!="No Data",1,IF(#REF!&lt;&gt;"",1,0))</f>
        <v>#REF!</v>
      </c>
      <c r="AX62" s="205" t="e">
        <f>IF('Crisis Indicator Data'!#REF!="No Data",1,IF(#REF!&lt;&gt;"",1,0))</f>
        <v>#REF!</v>
      </c>
      <c r="AY62" s="205" t="e">
        <f>IF('Crisis Indicator Data'!#REF!="No Data",1,IF(#REF!&lt;&gt;"",1,0))</f>
        <v>#REF!</v>
      </c>
      <c r="AZ62" s="205" t="e">
        <f>IF('Crisis Indicator Data'!#REF!="No Data",1,IF(#REF!&lt;&gt;"",1,0))</f>
        <v>#REF!</v>
      </c>
      <c r="BA62" t="e">
        <f t="shared" si="2"/>
        <v>#REF!</v>
      </c>
      <c r="BB62" s="22" t="e">
        <f t="shared" si="3"/>
        <v>#REF!</v>
      </c>
    </row>
    <row r="63" spans="1:54" x14ac:dyDescent="0.25">
      <c r="A63" t="s">
        <v>7047</v>
      </c>
      <c r="B63" s="205" t="e">
        <f>IF('Crisis Indicator Data'!#REF!="No Data",1,IF(#REF!&lt;&gt;"",1,0))</f>
        <v>#REF!</v>
      </c>
      <c r="C63" s="205" t="e">
        <f>IF('Crisis Indicator Data'!#REF!="No Data",1,IF(#REF!&lt;&gt;"",1,0))</f>
        <v>#REF!</v>
      </c>
      <c r="D63" s="205" t="e">
        <f>IF('Crisis Indicator Data'!#REF!="No Data",1,IF(#REF!&lt;&gt;"",1,0))</f>
        <v>#REF!</v>
      </c>
      <c r="E63" s="205" t="e">
        <f>IF('Crisis Indicator Data'!#REF!="No Data",1,IF(#REF!&lt;&gt;"",1,0))</f>
        <v>#REF!</v>
      </c>
      <c r="F63" s="205" t="e">
        <f>IF('Crisis Indicator Data'!#REF!="No Data",1,IF(#REF!&lt;&gt;"",1,0))</f>
        <v>#REF!</v>
      </c>
      <c r="G63" s="205" t="e">
        <f>IF('Crisis Indicator Data'!#REF!="No Data",1,IF(#REF!&lt;&gt;"",1,0))</f>
        <v>#REF!</v>
      </c>
      <c r="H63" s="205" t="e">
        <f>IF('Crisis Indicator Data'!#REF!="No Data",1,IF(#REF!&lt;&gt;"",1,0))</f>
        <v>#REF!</v>
      </c>
      <c r="I63" s="205" t="e">
        <f>IF('Crisis Indicator Data'!#REF!="No Data",1,IF(#REF!&lt;&gt;"",1,0))</f>
        <v>#REF!</v>
      </c>
      <c r="J63" s="205" t="e">
        <f>IF('Crisis Indicator Data'!#REF!="No Data",1,IF(#REF!&lt;&gt;"",1,0))</f>
        <v>#REF!</v>
      </c>
      <c r="K63" s="205" t="e">
        <f>IF('Crisis Indicator Data'!#REF!="No Data",1,IF(#REF!&lt;&gt;"",1,0))</f>
        <v>#REF!</v>
      </c>
      <c r="L63" s="205" t="e">
        <f>IF('Crisis Indicator Data'!#REF!="No Data",1,IF(#REF!&lt;&gt;"",1,0))</f>
        <v>#REF!</v>
      </c>
      <c r="M63" s="205" t="e">
        <f>IF('Crisis Indicator Data'!#REF!="No Data",1,IF(#REF!&lt;&gt;"",1,0))</f>
        <v>#REF!</v>
      </c>
      <c r="N63" s="205" t="e">
        <f>IF('Crisis Indicator Data'!#REF!="No Data",1,IF(#REF!&lt;&gt;"",1,0))</f>
        <v>#REF!</v>
      </c>
      <c r="O63" s="205" t="e">
        <f>IF('Crisis Indicator Data'!#REF!="No Data",1,IF(#REF!&lt;&gt;"",1,0))</f>
        <v>#REF!</v>
      </c>
      <c r="P63" s="205" t="e">
        <f>IF('Crisis Indicator Data'!#REF!="No Data",1,IF(#REF!&lt;&gt;"",1,0))</f>
        <v>#REF!</v>
      </c>
      <c r="Q63" s="205" t="e">
        <f>IF('Crisis Indicator Data'!#REF!="No Data",1,IF(#REF!&lt;&gt;"",1,0))</f>
        <v>#REF!</v>
      </c>
      <c r="R63" s="205" t="e">
        <f>IF('Crisis Indicator Data'!#REF!="No Data",1,IF(#REF!&lt;&gt;"",1,0))</f>
        <v>#REF!</v>
      </c>
      <c r="S63" s="205" t="e">
        <f>IF('Crisis Indicator Data'!#REF!="No Data",1,IF(#REF!&lt;&gt;"",1,0))</f>
        <v>#REF!</v>
      </c>
      <c r="T63" s="205" t="e">
        <f>IF('Crisis Indicator Data'!#REF!="No Data",1,IF(#REF!&lt;&gt;"",1,0))</f>
        <v>#REF!</v>
      </c>
      <c r="U63" s="205" t="e">
        <f>IF('Crisis Indicator Data'!#REF!="No Data",1,IF(#REF!&lt;&gt;"",1,0))</f>
        <v>#REF!</v>
      </c>
      <c r="V63" s="205" t="e">
        <f>IF('Crisis Indicator Data'!#REF!="No Data",1,IF(#REF!&lt;&gt;"",1,0))</f>
        <v>#REF!</v>
      </c>
      <c r="W63" s="205" t="e">
        <f>IF('Crisis Indicator Data'!#REF!="No Data",1,IF(#REF!&lt;&gt;"",1,0))</f>
        <v>#REF!</v>
      </c>
      <c r="X63" s="205" t="e">
        <f>IF('Crisis Indicator Data'!#REF!="No Data",1,IF(#REF!&lt;&gt;"",1,0))</f>
        <v>#REF!</v>
      </c>
      <c r="Y63" s="205" t="e">
        <f>IF('Crisis Indicator Data'!#REF!="No Data",1,IF(#REF!&lt;&gt;"",1,0))</f>
        <v>#REF!</v>
      </c>
      <c r="Z63" s="205" t="e">
        <f>IF('Crisis Indicator Data'!#REF!="No Data",1,IF(#REF!&lt;&gt;"",1,0))</f>
        <v>#REF!</v>
      </c>
      <c r="AA63" s="205" t="e">
        <f>IF('Crisis Indicator Data'!#REF!="No Data",1,IF(#REF!&lt;&gt;"",1,0))</f>
        <v>#REF!</v>
      </c>
      <c r="AB63" s="205" t="e">
        <f>IF('Crisis Indicator Data'!#REF!="No Data",1,IF(#REF!&lt;&gt;"",1,0))</f>
        <v>#REF!</v>
      </c>
      <c r="AC63" s="205" t="e">
        <f>IF('Crisis Indicator Data'!#REF!="No Data",1,IF(#REF!&lt;&gt;"",1,0))</f>
        <v>#REF!</v>
      </c>
      <c r="AD63" s="205" t="e">
        <f>IF('Crisis Indicator Data'!#REF!="No Data",1,IF(#REF!&lt;&gt;"",1,0))</f>
        <v>#REF!</v>
      </c>
      <c r="AE63" s="205" t="e">
        <f>IF('Crisis Indicator Data'!#REF!="No Data",1,IF(#REF!&lt;&gt;"",1,0))</f>
        <v>#REF!</v>
      </c>
      <c r="AF63" s="205" t="e">
        <f>IF('Crisis Indicator Data'!#REF!="No Data",1,IF(#REF!&lt;&gt;"",1,0))</f>
        <v>#REF!</v>
      </c>
      <c r="AG63" s="205" t="e">
        <f>IF('Crisis Indicator Data'!#REF!="No Data",1,IF(#REF!&lt;&gt;"",1,0))</f>
        <v>#REF!</v>
      </c>
      <c r="AH63" s="205" t="e">
        <f>IF('Crisis Indicator Data'!#REF!="No Data",1,IF(#REF!&lt;&gt;"",1,0))</f>
        <v>#REF!</v>
      </c>
      <c r="AI63" s="205" t="e">
        <f>IF('Crisis Indicator Data'!#REF!="No Data",1,IF(#REF!&lt;&gt;"",1,0))</f>
        <v>#REF!</v>
      </c>
      <c r="AJ63" s="205" t="e">
        <f>IF('Crisis Indicator Data'!#REF!="No Data",1,IF(#REF!&lt;&gt;"",1,0))</f>
        <v>#REF!</v>
      </c>
      <c r="AK63" s="205" t="e">
        <f>IF('Crisis Indicator Data'!#REF!="No Data",1,IF(#REF!&lt;&gt;"",1,0))</f>
        <v>#REF!</v>
      </c>
      <c r="AL63" s="205" t="e">
        <f>IF('Crisis Indicator Data'!#REF!="No Data",1,IF(#REF!&lt;&gt;"",1,0))</f>
        <v>#REF!</v>
      </c>
      <c r="AM63" s="205" t="e">
        <f>IF('Crisis Indicator Data'!#REF!="No Data",1,IF(#REF!&lt;&gt;"",1,0))</f>
        <v>#REF!</v>
      </c>
      <c r="AN63" s="205" t="e">
        <f>IF('Crisis Indicator Data'!#REF!="No Data",1,IF(#REF!&lt;&gt;"",1,0))</f>
        <v>#REF!</v>
      </c>
      <c r="AO63" s="205" t="e">
        <f>IF('Crisis Indicator Data'!#REF!="No Data",1,IF(#REF!&lt;&gt;"",1,0))</f>
        <v>#REF!</v>
      </c>
      <c r="AP63" s="205" t="e">
        <f>IF('Crisis Indicator Data'!#REF!="No Data",1,IF(#REF!&lt;&gt;"",1,0))</f>
        <v>#REF!</v>
      </c>
      <c r="AQ63" s="205" t="e">
        <f>IF('Crisis Indicator Data'!#REF!="No Data",1,IF(#REF!&lt;&gt;"",1,0))</f>
        <v>#REF!</v>
      </c>
      <c r="AR63" s="205" t="e">
        <f>IF('Crisis Indicator Data'!#REF!="No Data",1,IF(#REF!&lt;&gt;"",1,0))</f>
        <v>#REF!</v>
      </c>
      <c r="AS63" s="205" t="e">
        <f>IF('Crisis Indicator Data'!#REF!="No Data",1,IF(#REF!&lt;&gt;"",1,0))</f>
        <v>#REF!</v>
      </c>
      <c r="AT63" s="205" t="e">
        <f>IF('Crisis Indicator Data'!#REF!="No Data",1,IF(#REF!&lt;&gt;"",1,0))</f>
        <v>#REF!</v>
      </c>
      <c r="AU63" s="205" t="e">
        <f>IF('Crisis Indicator Data'!#REF!="No Data",1,IF(#REF!&lt;&gt;"",1,0))</f>
        <v>#REF!</v>
      </c>
      <c r="AV63" s="205" t="e">
        <f>IF('Crisis Indicator Data'!#REF!="No Data",1,IF(#REF!&lt;&gt;"",1,0))</f>
        <v>#REF!</v>
      </c>
      <c r="AW63" s="205" t="e">
        <f>IF('Crisis Indicator Data'!#REF!="No Data",1,IF(#REF!&lt;&gt;"",1,0))</f>
        <v>#REF!</v>
      </c>
      <c r="AX63" s="205" t="e">
        <f>IF('Crisis Indicator Data'!#REF!="No Data",1,IF(#REF!&lt;&gt;"",1,0))</f>
        <v>#REF!</v>
      </c>
      <c r="AY63" s="205" t="e">
        <f>IF('Crisis Indicator Data'!#REF!="No Data",1,IF(#REF!&lt;&gt;"",1,0))</f>
        <v>#REF!</v>
      </c>
      <c r="AZ63" s="205" t="e">
        <f>IF('Crisis Indicator Data'!#REF!="No Data",1,IF(#REF!&lt;&gt;"",1,0))</f>
        <v>#REF!</v>
      </c>
      <c r="BA63" t="e">
        <f t="shared" si="2"/>
        <v>#REF!</v>
      </c>
      <c r="BB63" s="22" t="e">
        <f t="shared" si="3"/>
        <v>#REF!</v>
      </c>
    </row>
    <row r="64" spans="1:54" x14ac:dyDescent="0.25">
      <c r="A64" t="s">
        <v>7018</v>
      </c>
      <c r="B64" s="205" t="e">
        <f>IF('Crisis Indicator Data'!#REF!="No Data",1,IF(#REF!&lt;&gt;"",1,0))</f>
        <v>#REF!</v>
      </c>
      <c r="C64" s="205" t="e">
        <f>IF('Crisis Indicator Data'!#REF!="No Data",1,IF(#REF!&lt;&gt;"",1,0))</f>
        <v>#REF!</v>
      </c>
      <c r="D64" s="205" t="e">
        <f>IF('Crisis Indicator Data'!#REF!="No Data",1,IF(#REF!&lt;&gt;"",1,0))</f>
        <v>#REF!</v>
      </c>
      <c r="E64" s="205" t="e">
        <f>IF('Crisis Indicator Data'!#REF!="No Data",1,IF(#REF!&lt;&gt;"",1,0))</f>
        <v>#REF!</v>
      </c>
      <c r="F64" s="205" t="e">
        <f>IF('Crisis Indicator Data'!#REF!="No Data",1,IF(#REF!&lt;&gt;"",1,0))</f>
        <v>#REF!</v>
      </c>
      <c r="G64" s="205" t="e">
        <f>IF('Crisis Indicator Data'!#REF!="No Data",1,IF(#REF!&lt;&gt;"",1,0))</f>
        <v>#REF!</v>
      </c>
      <c r="H64" s="205" t="e">
        <f>IF('Crisis Indicator Data'!#REF!="No Data",1,IF(#REF!&lt;&gt;"",1,0))</f>
        <v>#REF!</v>
      </c>
      <c r="I64" s="205" t="e">
        <f>IF('Crisis Indicator Data'!#REF!="No Data",1,IF(#REF!&lt;&gt;"",1,0))</f>
        <v>#REF!</v>
      </c>
      <c r="J64" s="205" t="e">
        <f>IF('Crisis Indicator Data'!#REF!="No Data",1,IF(#REF!&lt;&gt;"",1,0))</f>
        <v>#REF!</v>
      </c>
      <c r="K64" s="205" t="e">
        <f>IF('Crisis Indicator Data'!#REF!="No Data",1,IF(#REF!&lt;&gt;"",1,0))</f>
        <v>#REF!</v>
      </c>
      <c r="L64" s="205" t="e">
        <f>IF('Crisis Indicator Data'!#REF!="No Data",1,IF(#REF!&lt;&gt;"",1,0))</f>
        <v>#REF!</v>
      </c>
      <c r="M64" s="205" t="e">
        <f>IF('Crisis Indicator Data'!#REF!="No Data",1,IF(#REF!&lt;&gt;"",1,0))</f>
        <v>#REF!</v>
      </c>
      <c r="N64" s="205" t="e">
        <f>IF('Crisis Indicator Data'!#REF!="No Data",1,IF(#REF!&lt;&gt;"",1,0))</f>
        <v>#REF!</v>
      </c>
      <c r="O64" s="205" t="e">
        <f>IF('Crisis Indicator Data'!#REF!="No Data",1,IF(#REF!&lt;&gt;"",1,0))</f>
        <v>#REF!</v>
      </c>
      <c r="P64" s="205" t="e">
        <f>IF('Crisis Indicator Data'!#REF!="No Data",1,IF(#REF!&lt;&gt;"",1,0))</f>
        <v>#REF!</v>
      </c>
      <c r="Q64" s="205" t="e">
        <f>IF('Crisis Indicator Data'!#REF!="No Data",1,IF(#REF!&lt;&gt;"",1,0))</f>
        <v>#REF!</v>
      </c>
      <c r="R64" s="205" t="e">
        <f>IF('Crisis Indicator Data'!#REF!="No Data",1,IF(#REF!&lt;&gt;"",1,0))</f>
        <v>#REF!</v>
      </c>
      <c r="S64" s="205" t="e">
        <f>IF('Crisis Indicator Data'!#REF!="No Data",1,IF(#REF!&lt;&gt;"",1,0))</f>
        <v>#REF!</v>
      </c>
      <c r="T64" s="205" t="e">
        <f>IF('Crisis Indicator Data'!#REF!="No Data",1,IF(#REF!&lt;&gt;"",1,0))</f>
        <v>#REF!</v>
      </c>
      <c r="U64" s="205" t="e">
        <f>IF('Crisis Indicator Data'!#REF!="No Data",1,IF(#REF!&lt;&gt;"",1,0))</f>
        <v>#REF!</v>
      </c>
      <c r="V64" s="205" t="e">
        <f>IF('Crisis Indicator Data'!#REF!="No Data",1,IF(#REF!&lt;&gt;"",1,0))</f>
        <v>#REF!</v>
      </c>
      <c r="W64" s="205" t="e">
        <f>IF('Crisis Indicator Data'!#REF!="No Data",1,IF(#REF!&lt;&gt;"",1,0))</f>
        <v>#REF!</v>
      </c>
      <c r="X64" s="205" t="e">
        <f>IF('Crisis Indicator Data'!#REF!="No Data",1,IF(#REF!&lt;&gt;"",1,0))</f>
        <v>#REF!</v>
      </c>
      <c r="Y64" s="205" t="e">
        <f>IF('Crisis Indicator Data'!#REF!="No Data",1,IF(#REF!&lt;&gt;"",1,0))</f>
        <v>#REF!</v>
      </c>
      <c r="Z64" s="205" t="e">
        <f>IF('Crisis Indicator Data'!#REF!="No Data",1,IF(#REF!&lt;&gt;"",1,0))</f>
        <v>#REF!</v>
      </c>
      <c r="AA64" s="205" t="e">
        <f>IF('Crisis Indicator Data'!#REF!="No Data",1,IF(#REF!&lt;&gt;"",1,0))</f>
        <v>#REF!</v>
      </c>
      <c r="AB64" s="205" t="e">
        <f>IF('Crisis Indicator Data'!#REF!="No Data",1,IF(#REF!&lt;&gt;"",1,0))</f>
        <v>#REF!</v>
      </c>
      <c r="AC64" s="205" t="e">
        <f>IF('Crisis Indicator Data'!#REF!="No Data",1,IF(#REF!&lt;&gt;"",1,0))</f>
        <v>#REF!</v>
      </c>
      <c r="AD64" s="205" t="e">
        <f>IF('Crisis Indicator Data'!#REF!="No Data",1,IF(#REF!&lt;&gt;"",1,0))</f>
        <v>#REF!</v>
      </c>
      <c r="AE64" s="205" t="e">
        <f>IF('Crisis Indicator Data'!#REF!="No Data",1,IF(#REF!&lt;&gt;"",1,0))</f>
        <v>#REF!</v>
      </c>
      <c r="AF64" s="205" t="e">
        <f>IF('Crisis Indicator Data'!#REF!="No Data",1,IF(#REF!&lt;&gt;"",1,0))</f>
        <v>#REF!</v>
      </c>
      <c r="AG64" s="205" t="e">
        <f>IF('Crisis Indicator Data'!#REF!="No Data",1,IF(#REF!&lt;&gt;"",1,0))</f>
        <v>#REF!</v>
      </c>
      <c r="AH64" s="205" t="e">
        <f>IF('Crisis Indicator Data'!#REF!="No Data",1,IF(#REF!&lt;&gt;"",1,0))</f>
        <v>#REF!</v>
      </c>
      <c r="AI64" s="205" t="e">
        <f>IF('Crisis Indicator Data'!#REF!="No Data",1,IF(#REF!&lt;&gt;"",1,0))</f>
        <v>#REF!</v>
      </c>
      <c r="AJ64" s="205" t="e">
        <f>IF('Crisis Indicator Data'!#REF!="No Data",1,IF(#REF!&lt;&gt;"",1,0))</f>
        <v>#REF!</v>
      </c>
      <c r="AK64" s="205" t="e">
        <f>IF('Crisis Indicator Data'!#REF!="No Data",1,IF(#REF!&lt;&gt;"",1,0))</f>
        <v>#REF!</v>
      </c>
      <c r="AL64" s="205" t="e">
        <f>IF('Crisis Indicator Data'!#REF!="No Data",1,IF(#REF!&lt;&gt;"",1,0))</f>
        <v>#REF!</v>
      </c>
      <c r="AM64" s="205" t="e">
        <f>IF('Crisis Indicator Data'!#REF!="No Data",1,IF(#REF!&lt;&gt;"",1,0))</f>
        <v>#REF!</v>
      </c>
      <c r="AN64" s="205" t="e">
        <f>IF('Crisis Indicator Data'!#REF!="No Data",1,IF(#REF!&lt;&gt;"",1,0))</f>
        <v>#REF!</v>
      </c>
      <c r="AO64" s="205" t="e">
        <f>IF('Crisis Indicator Data'!#REF!="No Data",1,IF(#REF!&lt;&gt;"",1,0))</f>
        <v>#REF!</v>
      </c>
      <c r="AP64" s="205" t="e">
        <f>IF('Crisis Indicator Data'!#REF!="No Data",1,IF(#REF!&lt;&gt;"",1,0))</f>
        <v>#REF!</v>
      </c>
      <c r="AQ64" s="205" t="e">
        <f>IF('Crisis Indicator Data'!#REF!="No Data",1,IF(#REF!&lt;&gt;"",1,0))</f>
        <v>#REF!</v>
      </c>
      <c r="AR64" s="205" t="e">
        <f>IF('Crisis Indicator Data'!#REF!="No Data",1,IF(#REF!&lt;&gt;"",1,0))</f>
        <v>#REF!</v>
      </c>
      <c r="AS64" s="205" t="e">
        <f>IF('Crisis Indicator Data'!#REF!="No Data",1,IF(#REF!&lt;&gt;"",1,0))</f>
        <v>#REF!</v>
      </c>
      <c r="AT64" s="205" t="e">
        <f>IF('Crisis Indicator Data'!#REF!="No Data",1,IF(#REF!&lt;&gt;"",1,0))</f>
        <v>#REF!</v>
      </c>
      <c r="AU64" s="205" t="e">
        <f>IF('Crisis Indicator Data'!#REF!="No Data",1,IF(#REF!&lt;&gt;"",1,0))</f>
        <v>#REF!</v>
      </c>
      <c r="AV64" s="205" t="e">
        <f>IF('Crisis Indicator Data'!#REF!="No Data",1,IF(#REF!&lt;&gt;"",1,0))</f>
        <v>#REF!</v>
      </c>
      <c r="AW64" s="205" t="e">
        <f>IF('Crisis Indicator Data'!#REF!="No Data",1,IF(#REF!&lt;&gt;"",1,0))</f>
        <v>#REF!</v>
      </c>
      <c r="AX64" s="205" t="e">
        <f>IF('Crisis Indicator Data'!#REF!="No Data",1,IF(#REF!&lt;&gt;"",1,0))</f>
        <v>#REF!</v>
      </c>
      <c r="AY64" s="205" t="e">
        <f>IF('Crisis Indicator Data'!#REF!="No Data",1,IF(#REF!&lt;&gt;"",1,0))</f>
        <v>#REF!</v>
      </c>
      <c r="AZ64" s="205" t="e">
        <f>IF('Crisis Indicator Data'!#REF!="No Data",1,IF(#REF!&lt;&gt;"",1,0))</f>
        <v>#REF!</v>
      </c>
      <c r="BA64" t="e">
        <f t="shared" si="2"/>
        <v>#REF!</v>
      </c>
      <c r="BB64" s="22" t="e">
        <f t="shared" si="3"/>
        <v>#REF!</v>
      </c>
    </row>
    <row r="65" spans="1:54" x14ac:dyDescent="0.25">
      <c r="A65" t="s">
        <v>7049</v>
      </c>
      <c r="B65" s="205" t="e">
        <f>IF('Crisis Indicator Data'!#REF!="No Data",1,IF(#REF!&lt;&gt;"",1,0))</f>
        <v>#REF!</v>
      </c>
      <c r="C65" s="205" t="e">
        <f>IF('Crisis Indicator Data'!#REF!="No Data",1,IF(#REF!&lt;&gt;"",1,0))</f>
        <v>#REF!</v>
      </c>
      <c r="D65" s="205" t="e">
        <f>IF('Crisis Indicator Data'!#REF!="No Data",1,IF(#REF!&lt;&gt;"",1,0))</f>
        <v>#REF!</v>
      </c>
      <c r="E65" s="205" t="e">
        <f>IF('Crisis Indicator Data'!#REF!="No Data",1,IF(#REF!&lt;&gt;"",1,0))</f>
        <v>#REF!</v>
      </c>
      <c r="F65" s="205" t="e">
        <f>IF('Crisis Indicator Data'!#REF!="No Data",1,IF(#REF!&lt;&gt;"",1,0))</f>
        <v>#REF!</v>
      </c>
      <c r="G65" s="205" t="e">
        <f>IF('Crisis Indicator Data'!#REF!="No Data",1,IF(#REF!&lt;&gt;"",1,0))</f>
        <v>#REF!</v>
      </c>
      <c r="H65" s="205" t="e">
        <f>IF('Crisis Indicator Data'!#REF!="No Data",1,IF(#REF!&lt;&gt;"",1,0))</f>
        <v>#REF!</v>
      </c>
      <c r="I65" s="205" t="e">
        <f>IF('Crisis Indicator Data'!#REF!="No Data",1,IF(#REF!&lt;&gt;"",1,0))</f>
        <v>#REF!</v>
      </c>
      <c r="J65" s="205" t="e">
        <f>IF('Crisis Indicator Data'!#REF!="No Data",1,IF(#REF!&lt;&gt;"",1,0))</f>
        <v>#REF!</v>
      </c>
      <c r="K65" s="205" t="e">
        <f>IF('Crisis Indicator Data'!#REF!="No Data",1,IF(#REF!&lt;&gt;"",1,0))</f>
        <v>#REF!</v>
      </c>
      <c r="L65" s="205" t="e">
        <f>IF('Crisis Indicator Data'!#REF!="No Data",1,IF(#REF!&lt;&gt;"",1,0))</f>
        <v>#REF!</v>
      </c>
      <c r="M65" s="205" t="e">
        <f>IF('Crisis Indicator Data'!#REF!="No Data",1,IF(#REF!&lt;&gt;"",1,0))</f>
        <v>#REF!</v>
      </c>
      <c r="N65" s="205" t="e">
        <f>IF('Crisis Indicator Data'!#REF!="No Data",1,IF(#REF!&lt;&gt;"",1,0))</f>
        <v>#REF!</v>
      </c>
      <c r="O65" s="205" t="e">
        <f>IF('Crisis Indicator Data'!#REF!="No Data",1,IF(#REF!&lt;&gt;"",1,0))</f>
        <v>#REF!</v>
      </c>
      <c r="P65" s="205" t="e">
        <f>IF('Crisis Indicator Data'!#REF!="No Data",1,IF(#REF!&lt;&gt;"",1,0))</f>
        <v>#REF!</v>
      </c>
      <c r="Q65" s="205" t="e">
        <f>IF('Crisis Indicator Data'!#REF!="No Data",1,IF(#REF!&lt;&gt;"",1,0))</f>
        <v>#REF!</v>
      </c>
      <c r="R65" s="205" t="e">
        <f>IF('Crisis Indicator Data'!#REF!="No Data",1,IF(#REF!&lt;&gt;"",1,0))</f>
        <v>#REF!</v>
      </c>
      <c r="S65" s="205" t="e">
        <f>IF('Crisis Indicator Data'!#REF!="No Data",1,IF(#REF!&lt;&gt;"",1,0))</f>
        <v>#REF!</v>
      </c>
      <c r="T65" s="205" t="e">
        <f>IF('Crisis Indicator Data'!#REF!="No Data",1,IF(#REF!&lt;&gt;"",1,0))</f>
        <v>#REF!</v>
      </c>
      <c r="U65" s="205" t="e">
        <f>IF('Crisis Indicator Data'!#REF!="No Data",1,IF(#REF!&lt;&gt;"",1,0))</f>
        <v>#REF!</v>
      </c>
      <c r="V65" s="205" t="e">
        <f>IF('Crisis Indicator Data'!#REF!="No Data",1,IF(#REF!&lt;&gt;"",1,0))</f>
        <v>#REF!</v>
      </c>
      <c r="W65" s="205" t="e">
        <f>IF('Crisis Indicator Data'!#REF!="No Data",1,IF(#REF!&lt;&gt;"",1,0))</f>
        <v>#REF!</v>
      </c>
      <c r="X65" s="205" t="e">
        <f>IF('Crisis Indicator Data'!#REF!="No Data",1,IF(#REF!&lt;&gt;"",1,0))</f>
        <v>#REF!</v>
      </c>
      <c r="Y65" s="205" t="e">
        <f>IF('Crisis Indicator Data'!#REF!="No Data",1,IF(#REF!&lt;&gt;"",1,0))</f>
        <v>#REF!</v>
      </c>
      <c r="Z65" s="205" t="e">
        <f>IF('Crisis Indicator Data'!#REF!="No Data",1,IF(#REF!&lt;&gt;"",1,0))</f>
        <v>#REF!</v>
      </c>
      <c r="AA65" s="205" t="e">
        <f>IF('Crisis Indicator Data'!#REF!="No Data",1,IF(#REF!&lt;&gt;"",1,0))</f>
        <v>#REF!</v>
      </c>
      <c r="AB65" s="205" t="e">
        <f>IF('Crisis Indicator Data'!#REF!="No Data",1,IF(#REF!&lt;&gt;"",1,0))</f>
        <v>#REF!</v>
      </c>
      <c r="AC65" s="205" t="e">
        <f>IF('Crisis Indicator Data'!#REF!="No Data",1,IF(#REF!&lt;&gt;"",1,0))</f>
        <v>#REF!</v>
      </c>
      <c r="AD65" s="205" t="e">
        <f>IF('Crisis Indicator Data'!#REF!="No Data",1,IF(#REF!&lt;&gt;"",1,0))</f>
        <v>#REF!</v>
      </c>
      <c r="AE65" s="205" t="e">
        <f>IF('Crisis Indicator Data'!#REF!="No Data",1,IF(#REF!&lt;&gt;"",1,0))</f>
        <v>#REF!</v>
      </c>
      <c r="AF65" s="205" t="e">
        <f>IF('Crisis Indicator Data'!#REF!="No Data",1,IF(#REF!&lt;&gt;"",1,0))</f>
        <v>#REF!</v>
      </c>
      <c r="AG65" s="205" t="e">
        <f>IF('Crisis Indicator Data'!#REF!="No Data",1,IF(#REF!&lt;&gt;"",1,0))</f>
        <v>#REF!</v>
      </c>
      <c r="AH65" s="205" t="e">
        <f>IF('Crisis Indicator Data'!#REF!="No Data",1,IF(#REF!&lt;&gt;"",1,0))</f>
        <v>#REF!</v>
      </c>
      <c r="AI65" s="205" t="e">
        <f>IF('Crisis Indicator Data'!#REF!="No Data",1,IF(#REF!&lt;&gt;"",1,0))</f>
        <v>#REF!</v>
      </c>
      <c r="AJ65" s="205" t="e">
        <f>IF('Crisis Indicator Data'!#REF!="No Data",1,IF(#REF!&lt;&gt;"",1,0))</f>
        <v>#REF!</v>
      </c>
      <c r="AK65" s="205" t="e">
        <f>IF('Crisis Indicator Data'!#REF!="No Data",1,IF(#REF!&lt;&gt;"",1,0))</f>
        <v>#REF!</v>
      </c>
      <c r="AL65" s="205" t="e">
        <f>IF('Crisis Indicator Data'!#REF!="No Data",1,IF(#REF!&lt;&gt;"",1,0))</f>
        <v>#REF!</v>
      </c>
      <c r="AM65" s="205" t="e">
        <f>IF('Crisis Indicator Data'!#REF!="No Data",1,IF(#REF!&lt;&gt;"",1,0))</f>
        <v>#REF!</v>
      </c>
      <c r="AN65" s="205" t="e">
        <f>IF('Crisis Indicator Data'!#REF!="No Data",1,IF(#REF!&lt;&gt;"",1,0))</f>
        <v>#REF!</v>
      </c>
      <c r="AO65" s="205" t="e">
        <f>IF('Crisis Indicator Data'!#REF!="No Data",1,IF(#REF!&lt;&gt;"",1,0))</f>
        <v>#REF!</v>
      </c>
      <c r="AP65" s="205" t="e">
        <f>IF('Crisis Indicator Data'!#REF!="No Data",1,IF(#REF!&lt;&gt;"",1,0))</f>
        <v>#REF!</v>
      </c>
      <c r="AQ65" s="205" t="e">
        <f>IF('Crisis Indicator Data'!#REF!="No Data",1,IF(#REF!&lt;&gt;"",1,0))</f>
        <v>#REF!</v>
      </c>
      <c r="AR65" s="205" t="e">
        <f>IF('Crisis Indicator Data'!#REF!="No Data",1,IF(#REF!&lt;&gt;"",1,0))</f>
        <v>#REF!</v>
      </c>
      <c r="AS65" s="205" t="e">
        <f>IF('Crisis Indicator Data'!#REF!="No Data",1,IF(#REF!&lt;&gt;"",1,0))</f>
        <v>#REF!</v>
      </c>
      <c r="AT65" s="205" t="e">
        <f>IF('Crisis Indicator Data'!#REF!="No Data",1,IF(#REF!&lt;&gt;"",1,0))</f>
        <v>#REF!</v>
      </c>
      <c r="AU65" s="205" t="e">
        <f>IF('Crisis Indicator Data'!#REF!="No Data",1,IF(#REF!&lt;&gt;"",1,0))</f>
        <v>#REF!</v>
      </c>
      <c r="AV65" s="205" t="e">
        <f>IF('Crisis Indicator Data'!#REF!="No Data",1,IF(#REF!&lt;&gt;"",1,0))</f>
        <v>#REF!</v>
      </c>
      <c r="AW65" s="205" t="e">
        <f>IF('Crisis Indicator Data'!#REF!="No Data",1,IF(#REF!&lt;&gt;"",1,0))</f>
        <v>#REF!</v>
      </c>
      <c r="AX65" s="205" t="e">
        <f>IF('Crisis Indicator Data'!#REF!="No Data",1,IF(#REF!&lt;&gt;"",1,0))</f>
        <v>#REF!</v>
      </c>
      <c r="AY65" s="205" t="e">
        <f>IF('Crisis Indicator Data'!#REF!="No Data",1,IF(#REF!&lt;&gt;"",1,0))</f>
        <v>#REF!</v>
      </c>
      <c r="AZ65" s="205" t="e">
        <f>IF('Crisis Indicator Data'!#REF!="No Data",1,IF(#REF!&lt;&gt;"",1,0))</f>
        <v>#REF!</v>
      </c>
      <c r="BA65" t="e">
        <f t="shared" si="2"/>
        <v>#REF!</v>
      </c>
      <c r="BB65" s="22" t="e">
        <f t="shared" si="3"/>
        <v>#REF!</v>
      </c>
    </row>
    <row r="66" spans="1:54" x14ac:dyDescent="0.25">
      <c r="A66" t="s">
        <v>7058</v>
      </c>
      <c r="B66" s="205" t="e">
        <f>IF('Crisis Indicator Data'!#REF!="No Data",1,IF(#REF!&lt;&gt;"",1,0))</f>
        <v>#REF!</v>
      </c>
      <c r="C66" s="205" t="e">
        <f>IF('Crisis Indicator Data'!#REF!="No Data",1,IF(#REF!&lt;&gt;"",1,0))</f>
        <v>#REF!</v>
      </c>
      <c r="D66" s="205" t="e">
        <f>IF('Crisis Indicator Data'!#REF!="No Data",1,IF(#REF!&lt;&gt;"",1,0))</f>
        <v>#REF!</v>
      </c>
      <c r="E66" s="205" t="e">
        <f>IF('Crisis Indicator Data'!#REF!="No Data",1,IF(#REF!&lt;&gt;"",1,0))</f>
        <v>#REF!</v>
      </c>
      <c r="F66" s="205" t="e">
        <f>IF('Crisis Indicator Data'!#REF!="No Data",1,IF(#REF!&lt;&gt;"",1,0))</f>
        <v>#REF!</v>
      </c>
      <c r="G66" s="205" t="e">
        <f>IF('Crisis Indicator Data'!#REF!="No Data",1,IF(#REF!&lt;&gt;"",1,0))</f>
        <v>#REF!</v>
      </c>
      <c r="H66" s="205" t="e">
        <f>IF('Crisis Indicator Data'!#REF!="No Data",1,IF(#REF!&lt;&gt;"",1,0))</f>
        <v>#REF!</v>
      </c>
      <c r="I66" s="205" t="e">
        <f>IF('Crisis Indicator Data'!#REF!="No Data",1,IF(#REF!&lt;&gt;"",1,0))</f>
        <v>#REF!</v>
      </c>
      <c r="J66" s="205" t="e">
        <f>IF('Crisis Indicator Data'!#REF!="No Data",1,IF(#REF!&lt;&gt;"",1,0))</f>
        <v>#REF!</v>
      </c>
      <c r="K66" s="205" t="e">
        <f>IF('Crisis Indicator Data'!#REF!="No Data",1,IF(#REF!&lt;&gt;"",1,0))</f>
        <v>#REF!</v>
      </c>
      <c r="L66" s="205" t="e">
        <f>IF('Crisis Indicator Data'!#REF!="No Data",1,IF(#REF!&lt;&gt;"",1,0))</f>
        <v>#REF!</v>
      </c>
      <c r="M66" s="205" t="e">
        <f>IF('Crisis Indicator Data'!#REF!="No Data",1,IF(#REF!&lt;&gt;"",1,0))</f>
        <v>#REF!</v>
      </c>
      <c r="N66" s="205" t="e">
        <f>IF('Crisis Indicator Data'!#REF!="No Data",1,IF(#REF!&lt;&gt;"",1,0))</f>
        <v>#REF!</v>
      </c>
      <c r="O66" s="205" t="e">
        <f>IF('Crisis Indicator Data'!#REF!="No Data",1,IF(#REF!&lt;&gt;"",1,0))</f>
        <v>#REF!</v>
      </c>
      <c r="P66" s="205" t="e">
        <f>IF('Crisis Indicator Data'!#REF!="No Data",1,IF(#REF!&lt;&gt;"",1,0))</f>
        <v>#REF!</v>
      </c>
      <c r="Q66" s="205" t="e">
        <f>IF('Crisis Indicator Data'!#REF!="No Data",1,IF(#REF!&lt;&gt;"",1,0))</f>
        <v>#REF!</v>
      </c>
      <c r="R66" s="205" t="e">
        <f>IF('Crisis Indicator Data'!#REF!="No Data",1,IF(#REF!&lt;&gt;"",1,0))</f>
        <v>#REF!</v>
      </c>
      <c r="S66" s="205" t="e">
        <f>IF('Crisis Indicator Data'!#REF!="No Data",1,IF(#REF!&lt;&gt;"",1,0))</f>
        <v>#REF!</v>
      </c>
      <c r="T66" s="205" t="e">
        <f>IF('Crisis Indicator Data'!#REF!="No Data",1,IF(#REF!&lt;&gt;"",1,0))</f>
        <v>#REF!</v>
      </c>
      <c r="U66" s="205" t="e">
        <f>IF('Crisis Indicator Data'!#REF!="No Data",1,IF(#REF!&lt;&gt;"",1,0))</f>
        <v>#REF!</v>
      </c>
      <c r="V66" s="205" t="e">
        <f>IF('Crisis Indicator Data'!#REF!="No Data",1,IF(#REF!&lt;&gt;"",1,0))</f>
        <v>#REF!</v>
      </c>
      <c r="W66" s="205" t="e">
        <f>IF('Crisis Indicator Data'!#REF!="No Data",1,IF(#REF!&lt;&gt;"",1,0))</f>
        <v>#REF!</v>
      </c>
      <c r="X66" s="205" t="e">
        <f>IF('Crisis Indicator Data'!#REF!="No Data",1,IF(#REF!&lt;&gt;"",1,0))</f>
        <v>#REF!</v>
      </c>
      <c r="Y66" s="205" t="e">
        <f>IF('Crisis Indicator Data'!#REF!="No Data",1,IF(#REF!&lt;&gt;"",1,0))</f>
        <v>#REF!</v>
      </c>
      <c r="Z66" s="205" t="e">
        <f>IF('Crisis Indicator Data'!#REF!="No Data",1,IF(#REF!&lt;&gt;"",1,0))</f>
        <v>#REF!</v>
      </c>
      <c r="AA66" s="205" t="e">
        <f>IF('Crisis Indicator Data'!#REF!="No Data",1,IF(#REF!&lt;&gt;"",1,0))</f>
        <v>#REF!</v>
      </c>
      <c r="AB66" s="205" t="e">
        <f>IF('Crisis Indicator Data'!#REF!="No Data",1,IF(#REF!&lt;&gt;"",1,0))</f>
        <v>#REF!</v>
      </c>
      <c r="AC66" s="205" t="e">
        <f>IF('Crisis Indicator Data'!#REF!="No Data",1,IF(#REF!&lt;&gt;"",1,0))</f>
        <v>#REF!</v>
      </c>
      <c r="AD66" s="205" t="e">
        <f>IF('Crisis Indicator Data'!#REF!="No Data",1,IF(#REF!&lt;&gt;"",1,0))</f>
        <v>#REF!</v>
      </c>
      <c r="AE66" s="205" t="e">
        <f>IF('Crisis Indicator Data'!#REF!="No Data",1,IF(#REF!&lt;&gt;"",1,0))</f>
        <v>#REF!</v>
      </c>
      <c r="AF66" s="205" t="e">
        <f>IF('Crisis Indicator Data'!#REF!="No Data",1,IF(#REF!&lt;&gt;"",1,0))</f>
        <v>#REF!</v>
      </c>
      <c r="AG66" s="205" t="e">
        <f>IF('Crisis Indicator Data'!#REF!="No Data",1,IF(#REF!&lt;&gt;"",1,0))</f>
        <v>#REF!</v>
      </c>
      <c r="AH66" s="205" t="e">
        <f>IF('Crisis Indicator Data'!#REF!="No Data",1,IF(#REF!&lt;&gt;"",1,0))</f>
        <v>#REF!</v>
      </c>
      <c r="AI66" s="205" t="e">
        <f>IF('Crisis Indicator Data'!#REF!="No Data",1,IF(#REF!&lt;&gt;"",1,0))</f>
        <v>#REF!</v>
      </c>
      <c r="AJ66" s="205" t="e">
        <f>IF('Crisis Indicator Data'!#REF!="No Data",1,IF(#REF!&lt;&gt;"",1,0))</f>
        <v>#REF!</v>
      </c>
      <c r="AK66" s="205" t="e">
        <f>IF('Crisis Indicator Data'!#REF!="No Data",1,IF(#REF!&lt;&gt;"",1,0))</f>
        <v>#REF!</v>
      </c>
      <c r="AL66" s="205" t="e">
        <f>IF('Crisis Indicator Data'!#REF!="No Data",1,IF(#REF!&lt;&gt;"",1,0))</f>
        <v>#REF!</v>
      </c>
      <c r="AM66" s="205" t="e">
        <f>IF('Crisis Indicator Data'!#REF!="No Data",1,IF(#REF!&lt;&gt;"",1,0))</f>
        <v>#REF!</v>
      </c>
      <c r="AN66" s="205" t="e">
        <f>IF('Crisis Indicator Data'!#REF!="No Data",1,IF(#REF!&lt;&gt;"",1,0))</f>
        <v>#REF!</v>
      </c>
      <c r="AO66" s="205" t="e">
        <f>IF('Crisis Indicator Data'!#REF!="No Data",1,IF(#REF!&lt;&gt;"",1,0))</f>
        <v>#REF!</v>
      </c>
      <c r="AP66" s="205" t="e">
        <f>IF('Crisis Indicator Data'!#REF!="No Data",1,IF(#REF!&lt;&gt;"",1,0))</f>
        <v>#REF!</v>
      </c>
      <c r="AQ66" s="205" t="e">
        <f>IF('Crisis Indicator Data'!#REF!="No Data",1,IF(#REF!&lt;&gt;"",1,0))</f>
        <v>#REF!</v>
      </c>
      <c r="AR66" s="205" t="e">
        <f>IF('Crisis Indicator Data'!#REF!="No Data",1,IF(#REF!&lt;&gt;"",1,0))</f>
        <v>#REF!</v>
      </c>
      <c r="AS66" s="205" t="e">
        <f>IF('Crisis Indicator Data'!#REF!="No Data",1,IF(#REF!&lt;&gt;"",1,0))</f>
        <v>#REF!</v>
      </c>
      <c r="AT66" s="205" t="e">
        <f>IF('Crisis Indicator Data'!#REF!="No Data",1,IF(#REF!&lt;&gt;"",1,0))</f>
        <v>#REF!</v>
      </c>
      <c r="AU66" s="205" t="e">
        <f>IF('Crisis Indicator Data'!#REF!="No Data",1,IF(#REF!&lt;&gt;"",1,0))</f>
        <v>#REF!</v>
      </c>
      <c r="AV66" s="205" t="e">
        <f>IF('Crisis Indicator Data'!#REF!="No Data",1,IF(#REF!&lt;&gt;"",1,0))</f>
        <v>#REF!</v>
      </c>
      <c r="AW66" s="205" t="e">
        <f>IF('Crisis Indicator Data'!#REF!="No Data",1,IF(#REF!&lt;&gt;"",1,0))</f>
        <v>#REF!</v>
      </c>
      <c r="AX66" s="205" t="e">
        <f>IF('Crisis Indicator Data'!#REF!="No Data",1,IF(#REF!&lt;&gt;"",1,0))</f>
        <v>#REF!</v>
      </c>
      <c r="AY66" s="205" t="e">
        <f>IF('Crisis Indicator Data'!#REF!="No Data",1,IF(#REF!&lt;&gt;"",1,0))</f>
        <v>#REF!</v>
      </c>
      <c r="AZ66" s="205" t="e">
        <f>IF('Crisis Indicator Data'!#REF!="No Data",1,IF(#REF!&lt;&gt;"",1,0))</f>
        <v>#REF!</v>
      </c>
      <c r="BA66" t="e">
        <f t="shared" ref="BA66:BA97" si="4">SUM(B66:AZ66)</f>
        <v>#REF!</v>
      </c>
      <c r="BB66" s="22" t="e">
        <f t="shared" ref="BB66:BB97" si="5">BA66/51</f>
        <v>#REF!</v>
      </c>
    </row>
    <row r="67" spans="1:54" x14ac:dyDescent="0.25">
      <c r="A67" t="s">
        <v>7060</v>
      </c>
      <c r="B67" s="205" t="e">
        <f>IF('Crisis Indicator Data'!#REF!="No Data",1,IF(#REF!&lt;&gt;"",1,0))</f>
        <v>#REF!</v>
      </c>
      <c r="C67" s="205" t="e">
        <f>IF('Crisis Indicator Data'!#REF!="No Data",1,IF(#REF!&lt;&gt;"",1,0))</f>
        <v>#REF!</v>
      </c>
      <c r="D67" s="205" t="e">
        <f>IF('Crisis Indicator Data'!#REF!="No Data",1,IF(#REF!&lt;&gt;"",1,0))</f>
        <v>#REF!</v>
      </c>
      <c r="E67" s="205" t="e">
        <f>IF('Crisis Indicator Data'!#REF!="No Data",1,IF(#REF!&lt;&gt;"",1,0))</f>
        <v>#REF!</v>
      </c>
      <c r="F67" s="205" t="e">
        <f>IF('Crisis Indicator Data'!#REF!="No Data",1,IF(#REF!&lt;&gt;"",1,0))</f>
        <v>#REF!</v>
      </c>
      <c r="G67" s="205" t="e">
        <f>IF('Crisis Indicator Data'!#REF!="No Data",1,IF(#REF!&lt;&gt;"",1,0))</f>
        <v>#REF!</v>
      </c>
      <c r="H67" s="205" t="e">
        <f>IF('Crisis Indicator Data'!#REF!="No Data",1,IF(#REF!&lt;&gt;"",1,0))</f>
        <v>#REF!</v>
      </c>
      <c r="I67" s="205" t="e">
        <f>IF('Crisis Indicator Data'!#REF!="No Data",1,IF(#REF!&lt;&gt;"",1,0))</f>
        <v>#REF!</v>
      </c>
      <c r="J67" s="205" t="e">
        <f>IF('Crisis Indicator Data'!#REF!="No Data",1,IF(#REF!&lt;&gt;"",1,0))</f>
        <v>#REF!</v>
      </c>
      <c r="K67" s="205" t="e">
        <f>IF('Crisis Indicator Data'!#REF!="No Data",1,IF(#REF!&lt;&gt;"",1,0))</f>
        <v>#REF!</v>
      </c>
      <c r="L67" s="205" t="e">
        <f>IF('Crisis Indicator Data'!#REF!="No Data",1,IF(#REF!&lt;&gt;"",1,0))</f>
        <v>#REF!</v>
      </c>
      <c r="M67" s="205" t="e">
        <f>IF('Crisis Indicator Data'!#REF!="No Data",1,IF(#REF!&lt;&gt;"",1,0))</f>
        <v>#REF!</v>
      </c>
      <c r="N67" s="205" t="e">
        <f>IF('Crisis Indicator Data'!#REF!="No Data",1,IF(#REF!&lt;&gt;"",1,0))</f>
        <v>#REF!</v>
      </c>
      <c r="O67" s="205" t="e">
        <f>IF('Crisis Indicator Data'!#REF!="No Data",1,IF(#REF!&lt;&gt;"",1,0))</f>
        <v>#REF!</v>
      </c>
      <c r="P67" s="205" t="e">
        <f>IF('Crisis Indicator Data'!#REF!="No Data",1,IF(#REF!&lt;&gt;"",1,0))</f>
        <v>#REF!</v>
      </c>
      <c r="Q67" s="205" t="e">
        <f>IF('Crisis Indicator Data'!#REF!="No Data",1,IF(#REF!&lt;&gt;"",1,0))</f>
        <v>#REF!</v>
      </c>
      <c r="R67" s="205" t="e">
        <f>IF('Crisis Indicator Data'!#REF!="No Data",1,IF(#REF!&lt;&gt;"",1,0))</f>
        <v>#REF!</v>
      </c>
      <c r="S67" s="205" t="e">
        <f>IF('Crisis Indicator Data'!#REF!="No Data",1,IF(#REF!&lt;&gt;"",1,0))</f>
        <v>#REF!</v>
      </c>
      <c r="T67" s="205" t="e">
        <f>IF('Crisis Indicator Data'!#REF!="No Data",1,IF(#REF!&lt;&gt;"",1,0))</f>
        <v>#REF!</v>
      </c>
      <c r="U67" s="205" t="e">
        <f>IF('Crisis Indicator Data'!#REF!="No Data",1,IF(#REF!&lt;&gt;"",1,0))</f>
        <v>#REF!</v>
      </c>
      <c r="V67" s="205" t="e">
        <f>IF('Crisis Indicator Data'!#REF!="No Data",1,IF(#REF!&lt;&gt;"",1,0))</f>
        <v>#REF!</v>
      </c>
      <c r="W67" s="205" t="e">
        <f>IF('Crisis Indicator Data'!#REF!="No Data",1,IF(#REF!&lt;&gt;"",1,0))</f>
        <v>#REF!</v>
      </c>
      <c r="X67" s="205" t="e">
        <f>IF('Crisis Indicator Data'!#REF!="No Data",1,IF(#REF!&lt;&gt;"",1,0))</f>
        <v>#REF!</v>
      </c>
      <c r="Y67" s="205" t="e">
        <f>IF('Crisis Indicator Data'!#REF!="No Data",1,IF(#REF!&lt;&gt;"",1,0))</f>
        <v>#REF!</v>
      </c>
      <c r="Z67" s="205" t="e">
        <f>IF('Crisis Indicator Data'!#REF!="No Data",1,IF(#REF!&lt;&gt;"",1,0))</f>
        <v>#REF!</v>
      </c>
      <c r="AA67" s="205" t="e">
        <f>IF('Crisis Indicator Data'!#REF!="No Data",1,IF(#REF!&lt;&gt;"",1,0))</f>
        <v>#REF!</v>
      </c>
      <c r="AB67" s="205" t="e">
        <f>IF('Crisis Indicator Data'!#REF!="No Data",1,IF(#REF!&lt;&gt;"",1,0))</f>
        <v>#REF!</v>
      </c>
      <c r="AC67" s="205" t="e">
        <f>IF('Crisis Indicator Data'!#REF!="No Data",1,IF(#REF!&lt;&gt;"",1,0))</f>
        <v>#REF!</v>
      </c>
      <c r="AD67" s="205" t="e">
        <f>IF('Crisis Indicator Data'!#REF!="No Data",1,IF(#REF!&lt;&gt;"",1,0))</f>
        <v>#REF!</v>
      </c>
      <c r="AE67" s="205" t="e">
        <f>IF('Crisis Indicator Data'!#REF!="No Data",1,IF(#REF!&lt;&gt;"",1,0))</f>
        <v>#REF!</v>
      </c>
      <c r="AF67" s="205" t="e">
        <f>IF('Crisis Indicator Data'!#REF!="No Data",1,IF(#REF!&lt;&gt;"",1,0))</f>
        <v>#REF!</v>
      </c>
      <c r="AG67" s="205" t="e">
        <f>IF('Crisis Indicator Data'!#REF!="No Data",1,IF(#REF!&lt;&gt;"",1,0))</f>
        <v>#REF!</v>
      </c>
      <c r="AH67" s="205" t="e">
        <f>IF('Crisis Indicator Data'!#REF!="No Data",1,IF(#REF!&lt;&gt;"",1,0))</f>
        <v>#REF!</v>
      </c>
      <c r="AI67" s="205" t="e">
        <f>IF('Crisis Indicator Data'!#REF!="No Data",1,IF(#REF!&lt;&gt;"",1,0))</f>
        <v>#REF!</v>
      </c>
      <c r="AJ67" s="205" t="e">
        <f>IF('Crisis Indicator Data'!#REF!="No Data",1,IF(#REF!&lt;&gt;"",1,0))</f>
        <v>#REF!</v>
      </c>
      <c r="AK67" s="205" t="e">
        <f>IF('Crisis Indicator Data'!#REF!="No Data",1,IF(#REF!&lt;&gt;"",1,0))</f>
        <v>#REF!</v>
      </c>
      <c r="AL67" s="205" t="e">
        <f>IF('Crisis Indicator Data'!#REF!="No Data",1,IF(#REF!&lt;&gt;"",1,0))</f>
        <v>#REF!</v>
      </c>
      <c r="AM67" s="205" t="e">
        <f>IF('Crisis Indicator Data'!#REF!="No Data",1,IF(#REF!&lt;&gt;"",1,0))</f>
        <v>#REF!</v>
      </c>
      <c r="AN67" s="205" t="e">
        <f>IF('Crisis Indicator Data'!#REF!="No Data",1,IF(#REF!&lt;&gt;"",1,0))</f>
        <v>#REF!</v>
      </c>
      <c r="AO67" s="205" t="e">
        <f>IF('Crisis Indicator Data'!#REF!="No Data",1,IF(#REF!&lt;&gt;"",1,0))</f>
        <v>#REF!</v>
      </c>
      <c r="AP67" s="205" t="e">
        <f>IF('Crisis Indicator Data'!#REF!="No Data",1,IF(#REF!&lt;&gt;"",1,0))</f>
        <v>#REF!</v>
      </c>
      <c r="AQ67" s="205" t="e">
        <f>IF('Crisis Indicator Data'!#REF!="No Data",1,IF(#REF!&lt;&gt;"",1,0))</f>
        <v>#REF!</v>
      </c>
      <c r="AR67" s="205" t="e">
        <f>IF('Crisis Indicator Data'!#REF!="No Data",1,IF(#REF!&lt;&gt;"",1,0))</f>
        <v>#REF!</v>
      </c>
      <c r="AS67" s="205" t="e">
        <f>IF('Crisis Indicator Data'!#REF!="No Data",1,IF(#REF!&lt;&gt;"",1,0))</f>
        <v>#REF!</v>
      </c>
      <c r="AT67" s="205" t="e">
        <f>IF('Crisis Indicator Data'!#REF!="No Data",1,IF(#REF!&lt;&gt;"",1,0))</f>
        <v>#REF!</v>
      </c>
      <c r="AU67" s="205" t="e">
        <f>IF('Crisis Indicator Data'!#REF!="No Data",1,IF(#REF!&lt;&gt;"",1,0))</f>
        <v>#REF!</v>
      </c>
      <c r="AV67" s="205" t="e">
        <f>IF('Crisis Indicator Data'!#REF!="No Data",1,IF(#REF!&lt;&gt;"",1,0))</f>
        <v>#REF!</v>
      </c>
      <c r="AW67" s="205" t="e">
        <f>IF('Crisis Indicator Data'!#REF!="No Data",1,IF(#REF!&lt;&gt;"",1,0))</f>
        <v>#REF!</v>
      </c>
      <c r="AX67" s="205" t="e">
        <f>IF('Crisis Indicator Data'!#REF!="No Data",1,IF(#REF!&lt;&gt;"",1,0))</f>
        <v>#REF!</v>
      </c>
      <c r="AY67" s="205" t="e">
        <f>IF('Crisis Indicator Data'!#REF!="No Data",1,IF(#REF!&lt;&gt;"",1,0))</f>
        <v>#REF!</v>
      </c>
      <c r="AZ67" s="205" t="e">
        <f>IF('Crisis Indicator Data'!#REF!="No Data",1,IF(#REF!&lt;&gt;"",1,0))</f>
        <v>#REF!</v>
      </c>
      <c r="BA67" t="e">
        <f t="shared" si="4"/>
        <v>#REF!</v>
      </c>
      <c r="BB67" s="22" t="e">
        <f t="shared" si="5"/>
        <v>#REF!</v>
      </c>
    </row>
    <row r="68" spans="1:54" x14ac:dyDescent="0.25">
      <c r="A68" t="s">
        <v>7061</v>
      </c>
      <c r="B68" s="205" t="e">
        <f>IF('Crisis Indicator Data'!#REF!="No Data",1,IF(#REF!&lt;&gt;"",1,0))</f>
        <v>#REF!</v>
      </c>
      <c r="C68" s="205" t="e">
        <f>IF('Crisis Indicator Data'!#REF!="No Data",1,IF(#REF!&lt;&gt;"",1,0))</f>
        <v>#REF!</v>
      </c>
      <c r="D68" s="205" t="e">
        <f>IF('Crisis Indicator Data'!#REF!="No Data",1,IF(#REF!&lt;&gt;"",1,0))</f>
        <v>#REF!</v>
      </c>
      <c r="E68" s="205" t="e">
        <f>IF('Crisis Indicator Data'!#REF!="No Data",1,IF(#REF!&lt;&gt;"",1,0))</f>
        <v>#REF!</v>
      </c>
      <c r="F68" s="205" t="e">
        <f>IF('Crisis Indicator Data'!#REF!="No Data",1,IF(#REF!&lt;&gt;"",1,0))</f>
        <v>#REF!</v>
      </c>
      <c r="G68" s="205" t="e">
        <f>IF('Crisis Indicator Data'!#REF!="No Data",1,IF(#REF!&lt;&gt;"",1,0))</f>
        <v>#REF!</v>
      </c>
      <c r="H68" s="205" t="e">
        <f>IF('Crisis Indicator Data'!#REF!="No Data",1,IF(#REF!&lt;&gt;"",1,0))</f>
        <v>#REF!</v>
      </c>
      <c r="I68" s="205" t="e">
        <f>IF('Crisis Indicator Data'!#REF!="No Data",1,IF(#REF!&lt;&gt;"",1,0))</f>
        <v>#REF!</v>
      </c>
      <c r="J68" s="205" t="e">
        <f>IF('Crisis Indicator Data'!#REF!="No Data",1,IF(#REF!&lt;&gt;"",1,0))</f>
        <v>#REF!</v>
      </c>
      <c r="K68" s="205" t="e">
        <f>IF('Crisis Indicator Data'!#REF!="No Data",1,IF(#REF!&lt;&gt;"",1,0))</f>
        <v>#REF!</v>
      </c>
      <c r="L68" s="205" t="e">
        <f>IF('Crisis Indicator Data'!#REF!="No Data",1,IF(#REF!&lt;&gt;"",1,0))</f>
        <v>#REF!</v>
      </c>
      <c r="M68" s="205" t="e">
        <f>IF('Crisis Indicator Data'!#REF!="No Data",1,IF(#REF!&lt;&gt;"",1,0))</f>
        <v>#REF!</v>
      </c>
      <c r="N68" s="205" t="e">
        <f>IF('Crisis Indicator Data'!#REF!="No Data",1,IF(#REF!&lt;&gt;"",1,0))</f>
        <v>#REF!</v>
      </c>
      <c r="O68" s="205" t="e">
        <f>IF('Crisis Indicator Data'!#REF!="No Data",1,IF(#REF!&lt;&gt;"",1,0))</f>
        <v>#REF!</v>
      </c>
      <c r="P68" s="205" t="e">
        <f>IF('Crisis Indicator Data'!#REF!="No Data",1,IF(#REF!&lt;&gt;"",1,0))</f>
        <v>#REF!</v>
      </c>
      <c r="Q68" s="205" t="e">
        <f>IF('Crisis Indicator Data'!#REF!="No Data",1,IF(#REF!&lt;&gt;"",1,0))</f>
        <v>#REF!</v>
      </c>
      <c r="R68" s="205" t="e">
        <f>IF('Crisis Indicator Data'!#REF!="No Data",1,IF(#REF!&lt;&gt;"",1,0))</f>
        <v>#REF!</v>
      </c>
      <c r="S68" s="205" t="e">
        <f>IF('Crisis Indicator Data'!#REF!="No Data",1,IF(#REF!&lt;&gt;"",1,0))</f>
        <v>#REF!</v>
      </c>
      <c r="T68" s="205" t="e">
        <f>IF('Crisis Indicator Data'!#REF!="No Data",1,IF(#REF!&lt;&gt;"",1,0))</f>
        <v>#REF!</v>
      </c>
      <c r="U68" s="205" t="e">
        <f>IF('Crisis Indicator Data'!#REF!="No Data",1,IF(#REF!&lt;&gt;"",1,0))</f>
        <v>#REF!</v>
      </c>
      <c r="V68" s="205" t="e">
        <f>IF('Crisis Indicator Data'!#REF!="No Data",1,IF(#REF!&lt;&gt;"",1,0))</f>
        <v>#REF!</v>
      </c>
      <c r="W68" s="205" t="e">
        <f>IF('Crisis Indicator Data'!#REF!="No Data",1,IF(#REF!&lt;&gt;"",1,0))</f>
        <v>#REF!</v>
      </c>
      <c r="X68" s="205" t="e">
        <f>IF('Crisis Indicator Data'!#REF!="No Data",1,IF(#REF!&lt;&gt;"",1,0))</f>
        <v>#REF!</v>
      </c>
      <c r="Y68" s="205" t="e">
        <f>IF('Crisis Indicator Data'!#REF!="No Data",1,IF(#REF!&lt;&gt;"",1,0))</f>
        <v>#REF!</v>
      </c>
      <c r="Z68" s="205" t="e">
        <f>IF('Crisis Indicator Data'!#REF!="No Data",1,IF(#REF!&lt;&gt;"",1,0))</f>
        <v>#REF!</v>
      </c>
      <c r="AA68" s="205" t="e">
        <f>IF('Crisis Indicator Data'!#REF!="No Data",1,IF(#REF!&lt;&gt;"",1,0))</f>
        <v>#REF!</v>
      </c>
      <c r="AB68" s="205" t="e">
        <f>IF('Crisis Indicator Data'!#REF!="No Data",1,IF(#REF!&lt;&gt;"",1,0))</f>
        <v>#REF!</v>
      </c>
      <c r="AC68" s="205" t="e">
        <f>IF('Crisis Indicator Data'!#REF!="No Data",1,IF(#REF!&lt;&gt;"",1,0))</f>
        <v>#REF!</v>
      </c>
      <c r="AD68" s="205" t="e">
        <f>IF('Crisis Indicator Data'!#REF!="No Data",1,IF(#REF!&lt;&gt;"",1,0))</f>
        <v>#REF!</v>
      </c>
      <c r="AE68" s="205" t="e">
        <f>IF('Crisis Indicator Data'!#REF!="No Data",1,IF(#REF!&lt;&gt;"",1,0))</f>
        <v>#REF!</v>
      </c>
      <c r="AF68" s="205" t="e">
        <f>IF('Crisis Indicator Data'!#REF!="No Data",1,IF(#REF!&lt;&gt;"",1,0))</f>
        <v>#REF!</v>
      </c>
      <c r="AG68" s="205" t="e">
        <f>IF('Crisis Indicator Data'!#REF!="No Data",1,IF(#REF!&lt;&gt;"",1,0))</f>
        <v>#REF!</v>
      </c>
      <c r="AH68" s="205" t="e">
        <f>IF('Crisis Indicator Data'!#REF!="No Data",1,IF(#REF!&lt;&gt;"",1,0))</f>
        <v>#REF!</v>
      </c>
      <c r="AI68" s="205" t="e">
        <f>IF('Crisis Indicator Data'!#REF!="No Data",1,IF(#REF!&lt;&gt;"",1,0))</f>
        <v>#REF!</v>
      </c>
      <c r="AJ68" s="205" t="e">
        <f>IF('Crisis Indicator Data'!#REF!="No Data",1,IF(#REF!&lt;&gt;"",1,0))</f>
        <v>#REF!</v>
      </c>
      <c r="AK68" s="205" t="e">
        <f>IF('Crisis Indicator Data'!#REF!="No Data",1,IF(#REF!&lt;&gt;"",1,0))</f>
        <v>#REF!</v>
      </c>
      <c r="AL68" s="205" t="e">
        <f>IF('Crisis Indicator Data'!#REF!="No Data",1,IF(#REF!&lt;&gt;"",1,0))</f>
        <v>#REF!</v>
      </c>
      <c r="AM68" s="205" t="e">
        <f>IF('Crisis Indicator Data'!#REF!="No Data",1,IF(#REF!&lt;&gt;"",1,0))</f>
        <v>#REF!</v>
      </c>
      <c r="AN68" s="205" t="e">
        <f>IF('Crisis Indicator Data'!#REF!="No Data",1,IF(#REF!&lt;&gt;"",1,0))</f>
        <v>#REF!</v>
      </c>
      <c r="AO68" s="205" t="e">
        <f>IF('Crisis Indicator Data'!#REF!="No Data",1,IF(#REF!&lt;&gt;"",1,0))</f>
        <v>#REF!</v>
      </c>
      <c r="AP68" s="205" t="e">
        <f>IF('Crisis Indicator Data'!#REF!="No Data",1,IF(#REF!&lt;&gt;"",1,0))</f>
        <v>#REF!</v>
      </c>
      <c r="AQ68" s="205" t="e">
        <f>IF('Crisis Indicator Data'!#REF!="No Data",1,IF(#REF!&lt;&gt;"",1,0))</f>
        <v>#REF!</v>
      </c>
      <c r="AR68" s="205" t="e">
        <f>IF('Crisis Indicator Data'!#REF!="No Data",1,IF(#REF!&lt;&gt;"",1,0))</f>
        <v>#REF!</v>
      </c>
      <c r="AS68" s="205" t="e">
        <f>IF('Crisis Indicator Data'!#REF!="No Data",1,IF(#REF!&lt;&gt;"",1,0))</f>
        <v>#REF!</v>
      </c>
      <c r="AT68" s="205" t="e">
        <f>IF('Crisis Indicator Data'!#REF!="No Data",1,IF(#REF!&lt;&gt;"",1,0))</f>
        <v>#REF!</v>
      </c>
      <c r="AU68" s="205" t="e">
        <f>IF('Crisis Indicator Data'!#REF!="No Data",1,IF(#REF!&lt;&gt;"",1,0))</f>
        <v>#REF!</v>
      </c>
      <c r="AV68" s="205" t="e">
        <f>IF('Crisis Indicator Data'!#REF!="No Data",1,IF(#REF!&lt;&gt;"",1,0))</f>
        <v>#REF!</v>
      </c>
      <c r="AW68" s="205" t="e">
        <f>IF('Crisis Indicator Data'!#REF!="No Data",1,IF(#REF!&lt;&gt;"",1,0))</f>
        <v>#REF!</v>
      </c>
      <c r="AX68" s="205" t="e">
        <f>IF('Crisis Indicator Data'!#REF!="No Data",1,IF(#REF!&lt;&gt;"",1,0))</f>
        <v>#REF!</v>
      </c>
      <c r="AY68" s="205" t="e">
        <f>IF('Crisis Indicator Data'!#REF!="No Data",1,IF(#REF!&lt;&gt;"",1,0))</f>
        <v>#REF!</v>
      </c>
      <c r="AZ68" s="205" t="e">
        <f>IF('Crisis Indicator Data'!#REF!="No Data",1,IF(#REF!&lt;&gt;"",1,0))</f>
        <v>#REF!</v>
      </c>
      <c r="BA68" t="e">
        <f t="shared" si="4"/>
        <v>#REF!</v>
      </c>
      <c r="BB68" s="22" t="e">
        <f t="shared" si="5"/>
        <v>#REF!</v>
      </c>
    </row>
    <row r="69" spans="1:54" x14ac:dyDescent="0.25">
      <c r="A69" t="s">
        <v>7051</v>
      </c>
      <c r="B69" s="205" t="e">
        <f>IF('Crisis Indicator Data'!#REF!="No Data",1,IF(#REF!&lt;&gt;"",1,0))</f>
        <v>#REF!</v>
      </c>
      <c r="C69" s="205" t="e">
        <f>IF('Crisis Indicator Data'!#REF!="No Data",1,IF(#REF!&lt;&gt;"",1,0))</f>
        <v>#REF!</v>
      </c>
      <c r="D69" s="205" t="e">
        <f>IF('Crisis Indicator Data'!#REF!="No Data",1,IF(#REF!&lt;&gt;"",1,0))</f>
        <v>#REF!</v>
      </c>
      <c r="E69" s="205" t="e">
        <f>IF('Crisis Indicator Data'!#REF!="No Data",1,IF(#REF!&lt;&gt;"",1,0))</f>
        <v>#REF!</v>
      </c>
      <c r="F69" s="205" t="e">
        <f>IF('Crisis Indicator Data'!#REF!="No Data",1,IF(#REF!&lt;&gt;"",1,0))</f>
        <v>#REF!</v>
      </c>
      <c r="G69" s="205" t="e">
        <f>IF('Crisis Indicator Data'!#REF!="No Data",1,IF(#REF!&lt;&gt;"",1,0))</f>
        <v>#REF!</v>
      </c>
      <c r="H69" s="205" t="e">
        <f>IF('Crisis Indicator Data'!#REF!="No Data",1,IF(#REF!&lt;&gt;"",1,0))</f>
        <v>#REF!</v>
      </c>
      <c r="I69" s="205" t="e">
        <f>IF('Crisis Indicator Data'!#REF!="No Data",1,IF(#REF!&lt;&gt;"",1,0))</f>
        <v>#REF!</v>
      </c>
      <c r="J69" s="205" t="e">
        <f>IF('Crisis Indicator Data'!#REF!="No Data",1,IF(#REF!&lt;&gt;"",1,0))</f>
        <v>#REF!</v>
      </c>
      <c r="K69" s="205" t="e">
        <f>IF('Crisis Indicator Data'!#REF!="No Data",1,IF(#REF!&lt;&gt;"",1,0))</f>
        <v>#REF!</v>
      </c>
      <c r="L69" s="205" t="e">
        <f>IF('Crisis Indicator Data'!#REF!="No Data",1,IF(#REF!&lt;&gt;"",1,0))</f>
        <v>#REF!</v>
      </c>
      <c r="M69" s="205" t="e">
        <f>IF('Crisis Indicator Data'!#REF!="No Data",1,IF(#REF!&lt;&gt;"",1,0))</f>
        <v>#REF!</v>
      </c>
      <c r="N69" s="205" t="e">
        <f>IF('Crisis Indicator Data'!#REF!="No Data",1,IF(#REF!&lt;&gt;"",1,0))</f>
        <v>#REF!</v>
      </c>
      <c r="O69" s="205" t="e">
        <f>IF('Crisis Indicator Data'!#REF!="No Data",1,IF(#REF!&lt;&gt;"",1,0))</f>
        <v>#REF!</v>
      </c>
      <c r="P69" s="205" t="e">
        <f>IF('Crisis Indicator Data'!#REF!="No Data",1,IF(#REF!&lt;&gt;"",1,0))</f>
        <v>#REF!</v>
      </c>
      <c r="Q69" s="205" t="e">
        <f>IF('Crisis Indicator Data'!#REF!="No Data",1,IF(#REF!&lt;&gt;"",1,0))</f>
        <v>#REF!</v>
      </c>
      <c r="R69" s="205" t="e">
        <f>IF('Crisis Indicator Data'!#REF!="No Data",1,IF(#REF!&lt;&gt;"",1,0))</f>
        <v>#REF!</v>
      </c>
      <c r="S69" s="205" t="e">
        <f>IF('Crisis Indicator Data'!#REF!="No Data",1,IF(#REF!&lt;&gt;"",1,0))</f>
        <v>#REF!</v>
      </c>
      <c r="T69" s="205" t="e">
        <f>IF('Crisis Indicator Data'!#REF!="No Data",1,IF(#REF!&lt;&gt;"",1,0))</f>
        <v>#REF!</v>
      </c>
      <c r="U69" s="205" t="e">
        <f>IF('Crisis Indicator Data'!#REF!="No Data",1,IF(#REF!&lt;&gt;"",1,0))</f>
        <v>#REF!</v>
      </c>
      <c r="V69" s="205" t="e">
        <f>IF('Crisis Indicator Data'!#REF!="No Data",1,IF(#REF!&lt;&gt;"",1,0))</f>
        <v>#REF!</v>
      </c>
      <c r="W69" s="205" t="e">
        <f>IF('Crisis Indicator Data'!#REF!="No Data",1,IF(#REF!&lt;&gt;"",1,0))</f>
        <v>#REF!</v>
      </c>
      <c r="X69" s="205" t="e">
        <f>IF('Crisis Indicator Data'!#REF!="No Data",1,IF(#REF!&lt;&gt;"",1,0))</f>
        <v>#REF!</v>
      </c>
      <c r="Y69" s="205" t="e">
        <f>IF('Crisis Indicator Data'!#REF!="No Data",1,IF(#REF!&lt;&gt;"",1,0))</f>
        <v>#REF!</v>
      </c>
      <c r="Z69" s="205" t="e">
        <f>IF('Crisis Indicator Data'!#REF!="No Data",1,IF(#REF!&lt;&gt;"",1,0))</f>
        <v>#REF!</v>
      </c>
      <c r="AA69" s="205" t="e">
        <f>IF('Crisis Indicator Data'!#REF!="No Data",1,IF(#REF!&lt;&gt;"",1,0))</f>
        <v>#REF!</v>
      </c>
      <c r="AB69" s="205" t="e">
        <f>IF('Crisis Indicator Data'!#REF!="No Data",1,IF(#REF!&lt;&gt;"",1,0))</f>
        <v>#REF!</v>
      </c>
      <c r="AC69" s="205" t="e">
        <f>IF('Crisis Indicator Data'!#REF!="No Data",1,IF(#REF!&lt;&gt;"",1,0))</f>
        <v>#REF!</v>
      </c>
      <c r="AD69" s="205" t="e">
        <f>IF('Crisis Indicator Data'!#REF!="No Data",1,IF(#REF!&lt;&gt;"",1,0))</f>
        <v>#REF!</v>
      </c>
      <c r="AE69" s="205" t="e">
        <f>IF('Crisis Indicator Data'!#REF!="No Data",1,IF(#REF!&lt;&gt;"",1,0))</f>
        <v>#REF!</v>
      </c>
      <c r="AF69" s="205" t="e">
        <f>IF('Crisis Indicator Data'!#REF!="No Data",1,IF(#REF!&lt;&gt;"",1,0))</f>
        <v>#REF!</v>
      </c>
      <c r="AG69" s="205" t="e">
        <f>IF('Crisis Indicator Data'!#REF!="No Data",1,IF(#REF!&lt;&gt;"",1,0))</f>
        <v>#REF!</v>
      </c>
      <c r="AH69" s="205" t="e">
        <f>IF('Crisis Indicator Data'!#REF!="No Data",1,IF(#REF!&lt;&gt;"",1,0))</f>
        <v>#REF!</v>
      </c>
      <c r="AI69" s="205" t="e">
        <f>IF('Crisis Indicator Data'!#REF!="No Data",1,IF(#REF!&lt;&gt;"",1,0))</f>
        <v>#REF!</v>
      </c>
      <c r="AJ69" s="205" t="e">
        <f>IF('Crisis Indicator Data'!#REF!="No Data",1,IF(#REF!&lt;&gt;"",1,0))</f>
        <v>#REF!</v>
      </c>
      <c r="AK69" s="205" t="e">
        <f>IF('Crisis Indicator Data'!#REF!="No Data",1,IF(#REF!&lt;&gt;"",1,0))</f>
        <v>#REF!</v>
      </c>
      <c r="AL69" s="205" t="e">
        <f>IF('Crisis Indicator Data'!#REF!="No Data",1,IF(#REF!&lt;&gt;"",1,0))</f>
        <v>#REF!</v>
      </c>
      <c r="AM69" s="205" t="e">
        <f>IF('Crisis Indicator Data'!#REF!="No Data",1,IF(#REF!&lt;&gt;"",1,0))</f>
        <v>#REF!</v>
      </c>
      <c r="AN69" s="205" t="e">
        <f>IF('Crisis Indicator Data'!#REF!="No Data",1,IF(#REF!&lt;&gt;"",1,0))</f>
        <v>#REF!</v>
      </c>
      <c r="AO69" s="205" t="e">
        <f>IF('Crisis Indicator Data'!#REF!="No Data",1,IF(#REF!&lt;&gt;"",1,0))</f>
        <v>#REF!</v>
      </c>
      <c r="AP69" s="205" t="e">
        <f>IF('Crisis Indicator Data'!#REF!="No Data",1,IF(#REF!&lt;&gt;"",1,0))</f>
        <v>#REF!</v>
      </c>
      <c r="AQ69" s="205" t="e">
        <f>IF('Crisis Indicator Data'!#REF!="No Data",1,IF(#REF!&lt;&gt;"",1,0))</f>
        <v>#REF!</v>
      </c>
      <c r="AR69" s="205" t="e">
        <f>IF('Crisis Indicator Data'!#REF!="No Data",1,IF(#REF!&lt;&gt;"",1,0))</f>
        <v>#REF!</v>
      </c>
      <c r="AS69" s="205" t="e">
        <f>IF('Crisis Indicator Data'!#REF!="No Data",1,IF(#REF!&lt;&gt;"",1,0))</f>
        <v>#REF!</v>
      </c>
      <c r="AT69" s="205" t="e">
        <f>IF('Crisis Indicator Data'!#REF!="No Data",1,IF(#REF!&lt;&gt;"",1,0))</f>
        <v>#REF!</v>
      </c>
      <c r="AU69" s="205" t="e">
        <f>IF('Crisis Indicator Data'!#REF!="No Data",1,IF(#REF!&lt;&gt;"",1,0))</f>
        <v>#REF!</v>
      </c>
      <c r="AV69" s="205" t="e">
        <f>IF('Crisis Indicator Data'!#REF!="No Data",1,IF(#REF!&lt;&gt;"",1,0))</f>
        <v>#REF!</v>
      </c>
      <c r="AW69" s="205" t="e">
        <f>IF('Crisis Indicator Data'!#REF!="No Data",1,IF(#REF!&lt;&gt;"",1,0))</f>
        <v>#REF!</v>
      </c>
      <c r="AX69" s="205" t="e">
        <f>IF('Crisis Indicator Data'!#REF!="No Data",1,IF(#REF!&lt;&gt;"",1,0))</f>
        <v>#REF!</v>
      </c>
      <c r="AY69" s="205" t="e">
        <f>IF('Crisis Indicator Data'!#REF!="No Data",1,IF(#REF!&lt;&gt;"",1,0))</f>
        <v>#REF!</v>
      </c>
      <c r="AZ69" s="205" t="e">
        <f>IF('Crisis Indicator Data'!#REF!="No Data",1,IF(#REF!&lt;&gt;"",1,0))</f>
        <v>#REF!</v>
      </c>
      <c r="BA69" t="e">
        <f t="shared" si="4"/>
        <v>#REF!</v>
      </c>
      <c r="BB69" s="22" t="e">
        <f t="shared" si="5"/>
        <v>#REF!</v>
      </c>
    </row>
    <row r="70" spans="1:54" x14ac:dyDescent="0.25">
      <c r="A70" t="s">
        <v>7055</v>
      </c>
      <c r="B70" s="205" t="e">
        <f>IF('Crisis Indicator Data'!#REF!="No Data",1,IF(#REF!&lt;&gt;"",1,0))</f>
        <v>#REF!</v>
      </c>
      <c r="C70" s="205" t="e">
        <f>IF('Crisis Indicator Data'!#REF!="No Data",1,IF(#REF!&lt;&gt;"",1,0))</f>
        <v>#REF!</v>
      </c>
      <c r="D70" s="205" t="e">
        <f>IF('Crisis Indicator Data'!#REF!="No Data",1,IF(#REF!&lt;&gt;"",1,0))</f>
        <v>#REF!</v>
      </c>
      <c r="E70" s="205" t="e">
        <f>IF('Crisis Indicator Data'!#REF!="No Data",1,IF(#REF!&lt;&gt;"",1,0))</f>
        <v>#REF!</v>
      </c>
      <c r="F70" s="205" t="e">
        <f>IF('Crisis Indicator Data'!#REF!="No Data",1,IF(#REF!&lt;&gt;"",1,0))</f>
        <v>#REF!</v>
      </c>
      <c r="G70" s="205" t="e">
        <f>IF('Crisis Indicator Data'!#REF!="No Data",1,IF(#REF!&lt;&gt;"",1,0))</f>
        <v>#REF!</v>
      </c>
      <c r="H70" s="205" t="e">
        <f>IF('Crisis Indicator Data'!#REF!="No Data",1,IF(#REF!&lt;&gt;"",1,0))</f>
        <v>#REF!</v>
      </c>
      <c r="I70" s="205" t="e">
        <f>IF('Crisis Indicator Data'!#REF!="No Data",1,IF(#REF!&lt;&gt;"",1,0))</f>
        <v>#REF!</v>
      </c>
      <c r="J70" s="205" t="e">
        <f>IF('Crisis Indicator Data'!#REF!="No Data",1,IF(#REF!&lt;&gt;"",1,0))</f>
        <v>#REF!</v>
      </c>
      <c r="K70" s="205" t="e">
        <f>IF('Crisis Indicator Data'!#REF!="No Data",1,IF(#REF!&lt;&gt;"",1,0))</f>
        <v>#REF!</v>
      </c>
      <c r="L70" s="205" t="e">
        <f>IF('Crisis Indicator Data'!#REF!="No Data",1,IF(#REF!&lt;&gt;"",1,0))</f>
        <v>#REF!</v>
      </c>
      <c r="M70" s="205" t="e">
        <f>IF('Crisis Indicator Data'!#REF!="No Data",1,IF(#REF!&lt;&gt;"",1,0))</f>
        <v>#REF!</v>
      </c>
      <c r="N70" s="205" t="e">
        <f>IF('Crisis Indicator Data'!#REF!="No Data",1,IF(#REF!&lt;&gt;"",1,0))</f>
        <v>#REF!</v>
      </c>
      <c r="O70" s="205" t="e">
        <f>IF('Crisis Indicator Data'!#REF!="No Data",1,IF(#REF!&lt;&gt;"",1,0))</f>
        <v>#REF!</v>
      </c>
      <c r="P70" s="205" t="e">
        <f>IF('Crisis Indicator Data'!#REF!="No Data",1,IF(#REF!&lt;&gt;"",1,0))</f>
        <v>#REF!</v>
      </c>
      <c r="Q70" s="205" t="e">
        <f>IF('Crisis Indicator Data'!#REF!="No Data",1,IF(#REF!&lt;&gt;"",1,0))</f>
        <v>#REF!</v>
      </c>
      <c r="R70" s="205" t="e">
        <f>IF('Crisis Indicator Data'!#REF!="No Data",1,IF(#REF!&lt;&gt;"",1,0))</f>
        <v>#REF!</v>
      </c>
      <c r="S70" s="205" t="e">
        <f>IF('Crisis Indicator Data'!#REF!="No Data",1,IF(#REF!&lt;&gt;"",1,0))</f>
        <v>#REF!</v>
      </c>
      <c r="T70" s="205" t="e">
        <f>IF('Crisis Indicator Data'!#REF!="No Data",1,IF(#REF!&lt;&gt;"",1,0))</f>
        <v>#REF!</v>
      </c>
      <c r="U70" s="205" t="e">
        <f>IF('Crisis Indicator Data'!#REF!="No Data",1,IF(#REF!&lt;&gt;"",1,0))</f>
        <v>#REF!</v>
      </c>
      <c r="V70" s="205" t="e">
        <f>IF('Crisis Indicator Data'!#REF!="No Data",1,IF(#REF!&lt;&gt;"",1,0))</f>
        <v>#REF!</v>
      </c>
      <c r="W70" s="205" t="e">
        <f>IF('Crisis Indicator Data'!#REF!="No Data",1,IF(#REF!&lt;&gt;"",1,0))</f>
        <v>#REF!</v>
      </c>
      <c r="X70" s="205" t="e">
        <f>IF('Crisis Indicator Data'!#REF!="No Data",1,IF(#REF!&lt;&gt;"",1,0))</f>
        <v>#REF!</v>
      </c>
      <c r="Y70" s="205" t="e">
        <f>IF('Crisis Indicator Data'!#REF!="No Data",1,IF(#REF!&lt;&gt;"",1,0))</f>
        <v>#REF!</v>
      </c>
      <c r="Z70" s="205" t="e">
        <f>IF('Crisis Indicator Data'!#REF!="No Data",1,IF(#REF!&lt;&gt;"",1,0))</f>
        <v>#REF!</v>
      </c>
      <c r="AA70" s="205" t="e">
        <f>IF('Crisis Indicator Data'!#REF!="No Data",1,IF(#REF!&lt;&gt;"",1,0))</f>
        <v>#REF!</v>
      </c>
      <c r="AB70" s="205" t="e">
        <f>IF('Crisis Indicator Data'!#REF!="No Data",1,IF(#REF!&lt;&gt;"",1,0))</f>
        <v>#REF!</v>
      </c>
      <c r="AC70" s="205" t="e">
        <f>IF('Crisis Indicator Data'!#REF!="No Data",1,IF(#REF!&lt;&gt;"",1,0))</f>
        <v>#REF!</v>
      </c>
      <c r="AD70" s="205" t="e">
        <f>IF('Crisis Indicator Data'!#REF!="No Data",1,IF(#REF!&lt;&gt;"",1,0))</f>
        <v>#REF!</v>
      </c>
      <c r="AE70" s="205" t="e">
        <f>IF('Crisis Indicator Data'!#REF!="No Data",1,IF(#REF!&lt;&gt;"",1,0))</f>
        <v>#REF!</v>
      </c>
      <c r="AF70" s="205" t="e">
        <f>IF('Crisis Indicator Data'!#REF!="No Data",1,IF(#REF!&lt;&gt;"",1,0))</f>
        <v>#REF!</v>
      </c>
      <c r="AG70" s="205" t="e">
        <f>IF('Crisis Indicator Data'!#REF!="No Data",1,IF(#REF!&lt;&gt;"",1,0))</f>
        <v>#REF!</v>
      </c>
      <c r="AH70" s="205" t="e">
        <f>IF('Crisis Indicator Data'!#REF!="No Data",1,IF(#REF!&lt;&gt;"",1,0))</f>
        <v>#REF!</v>
      </c>
      <c r="AI70" s="205" t="e">
        <f>IF('Crisis Indicator Data'!#REF!="No Data",1,IF(#REF!&lt;&gt;"",1,0))</f>
        <v>#REF!</v>
      </c>
      <c r="AJ70" s="205" t="e">
        <f>IF('Crisis Indicator Data'!#REF!="No Data",1,IF(#REF!&lt;&gt;"",1,0))</f>
        <v>#REF!</v>
      </c>
      <c r="AK70" s="205" t="e">
        <f>IF('Crisis Indicator Data'!#REF!="No Data",1,IF(#REF!&lt;&gt;"",1,0))</f>
        <v>#REF!</v>
      </c>
      <c r="AL70" s="205" t="e">
        <f>IF('Crisis Indicator Data'!#REF!="No Data",1,IF(#REF!&lt;&gt;"",1,0))</f>
        <v>#REF!</v>
      </c>
      <c r="AM70" s="205" t="e">
        <f>IF('Crisis Indicator Data'!#REF!="No Data",1,IF(#REF!&lt;&gt;"",1,0))</f>
        <v>#REF!</v>
      </c>
      <c r="AN70" s="205" t="e">
        <f>IF('Crisis Indicator Data'!#REF!="No Data",1,IF(#REF!&lt;&gt;"",1,0))</f>
        <v>#REF!</v>
      </c>
      <c r="AO70" s="205" t="e">
        <f>IF('Crisis Indicator Data'!#REF!="No Data",1,IF(#REF!&lt;&gt;"",1,0))</f>
        <v>#REF!</v>
      </c>
      <c r="AP70" s="205" t="e">
        <f>IF('Crisis Indicator Data'!#REF!="No Data",1,IF(#REF!&lt;&gt;"",1,0))</f>
        <v>#REF!</v>
      </c>
      <c r="AQ70" s="205" t="e">
        <f>IF('Crisis Indicator Data'!#REF!="No Data",1,IF(#REF!&lt;&gt;"",1,0))</f>
        <v>#REF!</v>
      </c>
      <c r="AR70" s="205" t="e">
        <f>IF('Crisis Indicator Data'!#REF!="No Data",1,IF(#REF!&lt;&gt;"",1,0))</f>
        <v>#REF!</v>
      </c>
      <c r="AS70" s="205" t="e">
        <f>IF('Crisis Indicator Data'!#REF!="No Data",1,IF(#REF!&lt;&gt;"",1,0))</f>
        <v>#REF!</v>
      </c>
      <c r="AT70" s="205" t="e">
        <f>IF('Crisis Indicator Data'!#REF!="No Data",1,IF(#REF!&lt;&gt;"",1,0))</f>
        <v>#REF!</v>
      </c>
      <c r="AU70" s="205" t="e">
        <f>IF('Crisis Indicator Data'!#REF!="No Data",1,IF(#REF!&lt;&gt;"",1,0))</f>
        <v>#REF!</v>
      </c>
      <c r="AV70" s="205" t="e">
        <f>IF('Crisis Indicator Data'!#REF!="No Data",1,IF(#REF!&lt;&gt;"",1,0))</f>
        <v>#REF!</v>
      </c>
      <c r="AW70" s="205" t="e">
        <f>IF('Crisis Indicator Data'!#REF!="No Data",1,IF(#REF!&lt;&gt;"",1,0))</f>
        <v>#REF!</v>
      </c>
      <c r="AX70" s="205" t="e">
        <f>IF('Crisis Indicator Data'!#REF!="No Data",1,IF(#REF!&lt;&gt;"",1,0))</f>
        <v>#REF!</v>
      </c>
      <c r="AY70" s="205" t="e">
        <f>IF('Crisis Indicator Data'!#REF!="No Data",1,IF(#REF!&lt;&gt;"",1,0))</f>
        <v>#REF!</v>
      </c>
      <c r="AZ70" s="205" t="e">
        <f>IF('Crisis Indicator Data'!#REF!="No Data",1,IF(#REF!&lt;&gt;"",1,0))</f>
        <v>#REF!</v>
      </c>
      <c r="BA70" t="e">
        <f t="shared" si="4"/>
        <v>#REF!</v>
      </c>
      <c r="BB70" s="22" t="e">
        <f t="shared" si="5"/>
        <v>#REF!</v>
      </c>
    </row>
    <row r="71" spans="1:54" x14ac:dyDescent="0.25">
      <c r="A71" t="s">
        <v>7063</v>
      </c>
      <c r="B71" s="205" t="e">
        <f>IF('Crisis Indicator Data'!#REF!="No Data",1,IF(#REF!&lt;&gt;"",1,0))</f>
        <v>#REF!</v>
      </c>
      <c r="C71" s="205" t="e">
        <f>IF('Crisis Indicator Data'!#REF!="No Data",1,IF(#REF!&lt;&gt;"",1,0))</f>
        <v>#REF!</v>
      </c>
      <c r="D71" s="205" t="e">
        <f>IF('Crisis Indicator Data'!#REF!="No Data",1,IF(#REF!&lt;&gt;"",1,0))</f>
        <v>#REF!</v>
      </c>
      <c r="E71" s="205" t="e">
        <f>IF('Crisis Indicator Data'!#REF!="No Data",1,IF(#REF!&lt;&gt;"",1,0))</f>
        <v>#REF!</v>
      </c>
      <c r="F71" s="205" t="e">
        <f>IF('Crisis Indicator Data'!#REF!="No Data",1,IF(#REF!&lt;&gt;"",1,0))</f>
        <v>#REF!</v>
      </c>
      <c r="G71" s="205" t="e">
        <f>IF('Crisis Indicator Data'!#REF!="No Data",1,IF(#REF!&lt;&gt;"",1,0))</f>
        <v>#REF!</v>
      </c>
      <c r="H71" s="205" t="e">
        <f>IF('Crisis Indicator Data'!#REF!="No Data",1,IF(#REF!&lt;&gt;"",1,0))</f>
        <v>#REF!</v>
      </c>
      <c r="I71" s="205" t="e">
        <f>IF('Crisis Indicator Data'!#REF!="No Data",1,IF(#REF!&lt;&gt;"",1,0))</f>
        <v>#REF!</v>
      </c>
      <c r="J71" s="205" t="e">
        <f>IF('Crisis Indicator Data'!#REF!="No Data",1,IF(#REF!&lt;&gt;"",1,0))</f>
        <v>#REF!</v>
      </c>
      <c r="K71" s="205" t="e">
        <f>IF('Crisis Indicator Data'!#REF!="No Data",1,IF(#REF!&lt;&gt;"",1,0))</f>
        <v>#REF!</v>
      </c>
      <c r="L71" s="205" t="e">
        <f>IF('Crisis Indicator Data'!#REF!="No Data",1,IF(#REF!&lt;&gt;"",1,0))</f>
        <v>#REF!</v>
      </c>
      <c r="M71" s="205" t="e">
        <f>IF('Crisis Indicator Data'!#REF!="No Data",1,IF(#REF!&lt;&gt;"",1,0))</f>
        <v>#REF!</v>
      </c>
      <c r="N71" s="205" t="e">
        <f>IF('Crisis Indicator Data'!#REF!="No Data",1,IF(#REF!&lt;&gt;"",1,0))</f>
        <v>#REF!</v>
      </c>
      <c r="O71" s="205" t="e">
        <f>IF('Crisis Indicator Data'!#REF!="No Data",1,IF(#REF!&lt;&gt;"",1,0))</f>
        <v>#REF!</v>
      </c>
      <c r="P71" s="205" t="e">
        <f>IF('Crisis Indicator Data'!#REF!="No Data",1,IF(#REF!&lt;&gt;"",1,0))</f>
        <v>#REF!</v>
      </c>
      <c r="Q71" s="205" t="e">
        <f>IF('Crisis Indicator Data'!#REF!="No Data",1,IF(#REF!&lt;&gt;"",1,0))</f>
        <v>#REF!</v>
      </c>
      <c r="R71" s="205" t="e">
        <f>IF('Crisis Indicator Data'!#REF!="No Data",1,IF(#REF!&lt;&gt;"",1,0))</f>
        <v>#REF!</v>
      </c>
      <c r="S71" s="205" t="e">
        <f>IF('Crisis Indicator Data'!#REF!="No Data",1,IF(#REF!&lt;&gt;"",1,0))</f>
        <v>#REF!</v>
      </c>
      <c r="T71" s="205" t="e">
        <f>IF('Crisis Indicator Data'!#REF!="No Data",1,IF(#REF!&lt;&gt;"",1,0))</f>
        <v>#REF!</v>
      </c>
      <c r="U71" s="205" t="e">
        <f>IF('Crisis Indicator Data'!#REF!="No Data",1,IF(#REF!&lt;&gt;"",1,0))</f>
        <v>#REF!</v>
      </c>
      <c r="V71" s="205" t="e">
        <f>IF('Crisis Indicator Data'!#REF!="No Data",1,IF(#REF!&lt;&gt;"",1,0))</f>
        <v>#REF!</v>
      </c>
      <c r="W71" s="205" t="e">
        <f>IF('Crisis Indicator Data'!#REF!="No Data",1,IF(#REF!&lt;&gt;"",1,0))</f>
        <v>#REF!</v>
      </c>
      <c r="X71" s="205" t="e">
        <f>IF('Crisis Indicator Data'!#REF!="No Data",1,IF(#REF!&lt;&gt;"",1,0))</f>
        <v>#REF!</v>
      </c>
      <c r="Y71" s="205" t="e">
        <f>IF('Crisis Indicator Data'!#REF!="No Data",1,IF(#REF!&lt;&gt;"",1,0))</f>
        <v>#REF!</v>
      </c>
      <c r="Z71" s="205" t="e">
        <f>IF('Crisis Indicator Data'!#REF!="No Data",1,IF(#REF!&lt;&gt;"",1,0))</f>
        <v>#REF!</v>
      </c>
      <c r="AA71" s="205" t="e">
        <f>IF('Crisis Indicator Data'!#REF!="No Data",1,IF(#REF!&lt;&gt;"",1,0))</f>
        <v>#REF!</v>
      </c>
      <c r="AB71" s="205" t="e">
        <f>IF('Crisis Indicator Data'!#REF!="No Data",1,IF(#REF!&lt;&gt;"",1,0))</f>
        <v>#REF!</v>
      </c>
      <c r="AC71" s="205" t="e">
        <f>IF('Crisis Indicator Data'!#REF!="No Data",1,IF(#REF!&lt;&gt;"",1,0))</f>
        <v>#REF!</v>
      </c>
      <c r="AD71" s="205" t="e">
        <f>IF('Crisis Indicator Data'!#REF!="No Data",1,IF(#REF!&lt;&gt;"",1,0))</f>
        <v>#REF!</v>
      </c>
      <c r="AE71" s="205" t="e">
        <f>IF('Crisis Indicator Data'!#REF!="No Data",1,IF(#REF!&lt;&gt;"",1,0))</f>
        <v>#REF!</v>
      </c>
      <c r="AF71" s="205" t="e">
        <f>IF('Crisis Indicator Data'!#REF!="No Data",1,IF(#REF!&lt;&gt;"",1,0))</f>
        <v>#REF!</v>
      </c>
      <c r="AG71" s="205" t="e">
        <f>IF('Crisis Indicator Data'!#REF!="No Data",1,IF(#REF!&lt;&gt;"",1,0))</f>
        <v>#REF!</v>
      </c>
      <c r="AH71" s="205" t="e">
        <f>IF('Crisis Indicator Data'!#REF!="No Data",1,IF(#REF!&lt;&gt;"",1,0))</f>
        <v>#REF!</v>
      </c>
      <c r="AI71" s="205" t="e">
        <f>IF('Crisis Indicator Data'!#REF!="No Data",1,IF(#REF!&lt;&gt;"",1,0))</f>
        <v>#REF!</v>
      </c>
      <c r="AJ71" s="205" t="e">
        <f>IF('Crisis Indicator Data'!#REF!="No Data",1,IF(#REF!&lt;&gt;"",1,0))</f>
        <v>#REF!</v>
      </c>
      <c r="AK71" s="205" t="e">
        <f>IF('Crisis Indicator Data'!#REF!="No Data",1,IF(#REF!&lt;&gt;"",1,0))</f>
        <v>#REF!</v>
      </c>
      <c r="AL71" s="205" t="e">
        <f>IF('Crisis Indicator Data'!#REF!="No Data",1,IF(#REF!&lt;&gt;"",1,0))</f>
        <v>#REF!</v>
      </c>
      <c r="AM71" s="205" t="e">
        <f>IF('Crisis Indicator Data'!#REF!="No Data",1,IF(#REF!&lt;&gt;"",1,0))</f>
        <v>#REF!</v>
      </c>
      <c r="AN71" s="205" t="e">
        <f>IF('Crisis Indicator Data'!#REF!="No Data",1,IF(#REF!&lt;&gt;"",1,0))</f>
        <v>#REF!</v>
      </c>
      <c r="AO71" s="205" t="e">
        <f>IF('Crisis Indicator Data'!#REF!="No Data",1,IF(#REF!&lt;&gt;"",1,0))</f>
        <v>#REF!</v>
      </c>
      <c r="AP71" s="205" t="e">
        <f>IF('Crisis Indicator Data'!#REF!="No Data",1,IF(#REF!&lt;&gt;"",1,0))</f>
        <v>#REF!</v>
      </c>
      <c r="AQ71" s="205" t="e">
        <f>IF('Crisis Indicator Data'!#REF!="No Data",1,IF(#REF!&lt;&gt;"",1,0))</f>
        <v>#REF!</v>
      </c>
      <c r="AR71" s="205" t="e">
        <f>IF('Crisis Indicator Data'!#REF!="No Data",1,IF(#REF!&lt;&gt;"",1,0))</f>
        <v>#REF!</v>
      </c>
      <c r="AS71" s="205" t="e">
        <f>IF('Crisis Indicator Data'!#REF!="No Data",1,IF(#REF!&lt;&gt;"",1,0))</f>
        <v>#REF!</v>
      </c>
      <c r="AT71" s="205" t="e">
        <f>IF('Crisis Indicator Data'!#REF!="No Data",1,IF(#REF!&lt;&gt;"",1,0))</f>
        <v>#REF!</v>
      </c>
      <c r="AU71" s="205" t="e">
        <f>IF('Crisis Indicator Data'!#REF!="No Data",1,IF(#REF!&lt;&gt;"",1,0))</f>
        <v>#REF!</v>
      </c>
      <c r="AV71" s="205" t="e">
        <f>IF('Crisis Indicator Data'!#REF!="No Data",1,IF(#REF!&lt;&gt;"",1,0))</f>
        <v>#REF!</v>
      </c>
      <c r="AW71" s="205" t="e">
        <f>IF('Crisis Indicator Data'!#REF!="No Data",1,IF(#REF!&lt;&gt;"",1,0))</f>
        <v>#REF!</v>
      </c>
      <c r="AX71" s="205" t="e">
        <f>IF('Crisis Indicator Data'!#REF!="No Data",1,IF(#REF!&lt;&gt;"",1,0))</f>
        <v>#REF!</v>
      </c>
      <c r="AY71" s="205" t="e">
        <f>IF('Crisis Indicator Data'!#REF!="No Data",1,IF(#REF!&lt;&gt;"",1,0))</f>
        <v>#REF!</v>
      </c>
      <c r="AZ71" s="205" t="e">
        <f>IF('Crisis Indicator Data'!#REF!="No Data",1,IF(#REF!&lt;&gt;"",1,0))</f>
        <v>#REF!</v>
      </c>
      <c r="BA71" t="e">
        <f t="shared" si="4"/>
        <v>#REF!</v>
      </c>
      <c r="BB71" s="22" t="e">
        <f t="shared" si="5"/>
        <v>#REF!</v>
      </c>
    </row>
    <row r="72" spans="1:54" x14ac:dyDescent="0.25">
      <c r="A72" t="s">
        <v>7067</v>
      </c>
      <c r="B72" s="205" t="e">
        <f>IF('Crisis Indicator Data'!#REF!="No Data",1,IF(#REF!&lt;&gt;"",1,0))</f>
        <v>#REF!</v>
      </c>
      <c r="C72" s="205" t="e">
        <f>IF('Crisis Indicator Data'!#REF!="No Data",1,IF(#REF!&lt;&gt;"",1,0))</f>
        <v>#REF!</v>
      </c>
      <c r="D72" s="205" t="e">
        <f>IF('Crisis Indicator Data'!#REF!="No Data",1,IF(#REF!&lt;&gt;"",1,0))</f>
        <v>#REF!</v>
      </c>
      <c r="E72" s="205" t="e">
        <f>IF('Crisis Indicator Data'!#REF!="No Data",1,IF(#REF!&lt;&gt;"",1,0))</f>
        <v>#REF!</v>
      </c>
      <c r="F72" s="205" t="e">
        <f>IF('Crisis Indicator Data'!#REF!="No Data",1,IF(#REF!&lt;&gt;"",1,0))</f>
        <v>#REF!</v>
      </c>
      <c r="G72" s="205" t="e">
        <f>IF('Crisis Indicator Data'!#REF!="No Data",1,IF(#REF!&lt;&gt;"",1,0))</f>
        <v>#REF!</v>
      </c>
      <c r="H72" s="205" t="e">
        <f>IF('Crisis Indicator Data'!#REF!="No Data",1,IF(#REF!&lt;&gt;"",1,0))</f>
        <v>#REF!</v>
      </c>
      <c r="I72" s="205" t="e">
        <f>IF('Crisis Indicator Data'!#REF!="No Data",1,IF(#REF!&lt;&gt;"",1,0))</f>
        <v>#REF!</v>
      </c>
      <c r="J72" s="205" t="e">
        <f>IF('Crisis Indicator Data'!#REF!="No Data",1,IF(#REF!&lt;&gt;"",1,0))</f>
        <v>#REF!</v>
      </c>
      <c r="K72" s="205" t="e">
        <f>IF('Crisis Indicator Data'!#REF!="No Data",1,IF(#REF!&lt;&gt;"",1,0))</f>
        <v>#REF!</v>
      </c>
      <c r="L72" s="205" t="e">
        <f>IF('Crisis Indicator Data'!#REF!="No Data",1,IF(#REF!&lt;&gt;"",1,0))</f>
        <v>#REF!</v>
      </c>
      <c r="M72" s="205" t="e">
        <f>IF('Crisis Indicator Data'!#REF!="No Data",1,IF(#REF!&lt;&gt;"",1,0))</f>
        <v>#REF!</v>
      </c>
      <c r="N72" s="205" t="e">
        <f>IF('Crisis Indicator Data'!#REF!="No Data",1,IF(#REF!&lt;&gt;"",1,0))</f>
        <v>#REF!</v>
      </c>
      <c r="O72" s="205" t="e">
        <f>IF('Crisis Indicator Data'!#REF!="No Data",1,IF(#REF!&lt;&gt;"",1,0))</f>
        <v>#REF!</v>
      </c>
      <c r="P72" s="205" t="e">
        <f>IF('Crisis Indicator Data'!#REF!="No Data",1,IF(#REF!&lt;&gt;"",1,0))</f>
        <v>#REF!</v>
      </c>
      <c r="Q72" s="205" t="e">
        <f>IF('Crisis Indicator Data'!#REF!="No Data",1,IF(#REF!&lt;&gt;"",1,0))</f>
        <v>#REF!</v>
      </c>
      <c r="R72" s="205" t="e">
        <f>IF('Crisis Indicator Data'!#REF!="No Data",1,IF(#REF!&lt;&gt;"",1,0))</f>
        <v>#REF!</v>
      </c>
      <c r="S72" s="205" t="e">
        <f>IF('Crisis Indicator Data'!#REF!="No Data",1,IF(#REF!&lt;&gt;"",1,0))</f>
        <v>#REF!</v>
      </c>
      <c r="T72" s="205" t="e">
        <f>IF('Crisis Indicator Data'!#REF!="No Data",1,IF(#REF!&lt;&gt;"",1,0))</f>
        <v>#REF!</v>
      </c>
      <c r="U72" s="205" t="e">
        <f>IF('Crisis Indicator Data'!#REF!="No Data",1,IF(#REF!&lt;&gt;"",1,0))</f>
        <v>#REF!</v>
      </c>
      <c r="V72" s="205" t="e">
        <f>IF('Crisis Indicator Data'!#REF!="No Data",1,IF(#REF!&lt;&gt;"",1,0))</f>
        <v>#REF!</v>
      </c>
      <c r="W72" s="205" t="e">
        <f>IF('Crisis Indicator Data'!#REF!="No Data",1,IF(#REF!&lt;&gt;"",1,0))</f>
        <v>#REF!</v>
      </c>
      <c r="X72" s="205" t="e">
        <f>IF('Crisis Indicator Data'!#REF!="No Data",1,IF(#REF!&lt;&gt;"",1,0))</f>
        <v>#REF!</v>
      </c>
      <c r="Y72" s="205" t="e">
        <f>IF('Crisis Indicator Data'!#REF!="No Data",1,IF(#REF!&lt;&gt;"",1,0))</f>
        <v>#REF!</v>
      </c>
      <c r="Z72" s="205" t="e">
        <f>IF('Crisis Indicator Data'!#REF!="No Data",1,IF(#REF!&lt;&gt;"",1,0))</f>
        <v>#REF!</v>
      </c>
      <c r="AA72" s="205" t="e">
        <f>IF('Crisis Indicator Data'!#REF!="No Data",1,IF(#REF!&lt;&gt;"",1,0))</f>
        <v>#REF!</v>
      </c>
      <c r="AB72" s="205" t="e">
        <f>IF('Crisis Indicator Data'!#REF!="No Data",1,IF(#REF!&lt;&gt;"",1,0))</f>
        <v>#REF!</v>
      </c>
      <c r="AC72" s="205" t="e">
        <f>IF('Crisis Indicator Data'!#REF!="No Data",1,IF(#REF!&lt;&gt;"",1,0))</f>
        <v>#REF!</v>
      </c>
      <c r="AD72" s="205" t="e">
        <f>IF('Crisis Indicator Data'!#REF!="No Data",1,IF(#REF!&lt;&gt;"",1,0))</f>
        <v>#REF!</v>
      </c>
      <c r="AE72" s="205" t="e">
        <f>IF('Crisis Indicator Data'!#REF!="No Data",1,IF(#REF!&lt;&gt;"",1,0))</f>
        <v>#REF!</v>
      </c>
      <c r="AF72" s="205" t="e">
        <f>IF('Crisis Indicator Data'!#REF!="No Data",1,IF(#REF!&lt;&gt;"",1,0))</f>
        <v>#REF!</v>
      </c>
      <c r="AG72" s="205" t="e">
        <f>IF('Crisis Indicator Data'!#REF!="No Data",1,IF(#REF!&lt;&gt;"",1,0))</f>
        <v>#REF!</v>
      </c>
      <c r="AH72" s="205" t="e">
        <f>IF('Crisis Indicator Data'!#REF!="No Data",1,IF(#REF!&lt;&gt;"",1,0))</f>
        <v>#REF!</v>
      </c>
      <c r="AI72" s="205" t="e">
        <f>IF('Crisis Indicator Data'!#REF!="No Data",1,IF(#REF!&lt;&gt;"",1,0))</f>
        <v>#REF!</v>
      </c>
      <c r="AJ72" s="205" t="e">
        <f>IF('Crisis Indicator Data'!#REF!="No Data",1,IF(#REF!&lt;&gt;"",1,0))</f>
        <v>#REF!</v>
      </c>
      <c r="AK72" s="205" t="e">
        <f>IF('Crisis Indicator Data'!#REF!="No Data",1,IF(#REF!&lt;&gt;"",1,0))</f>
        <v>#REF!</v>
      </c>
      <c r="AL72" s="205" t="e">
        <f>IF('Crisis Indicator Data'!#REF!="No Data",1,IF(#REF!&lt;&gt;"",1,0))</f>
        <v>#REF!</v>
      </c>
      <c r="AM72" s="205" t="e">
        <f>IF('Crisis Indicator Data'!#REF!="No Data",1,IF(#REF!&lt;&gt;"",1,0))</f>
        <v>#REF!</v>
      </c>
      <c r="AN72" s="205" t="e">
        <f>IF('Crisis Indicator Data'!#REF!="No Data",1,IF(#REF!&lt;&gt;"",1,0))</f>
        <v>#REF!</v>
      </c>
      <c r="AO72" s="205" t="e">
        <f>IF('Crisis Indicator Data'!#REF!="No Data",1,IF(#REF!&lt;&gt;"",1,0))</f>
        <v>#REF!</v>
      </c>
      <c r="AP72" s="205" t="e">
        <f>IF('Crisis Indicator Data'!#REF!="No Data",1,IF(#REF!&lt;&gt;"",1,0))</f>
        <v>#REF!</v>
      </c>
      <c r="AQ72" s="205" t="e">
        <f>IF('Crisis Indicator Data'!#REF!="No Data",1,IF(#REF!&lt;&gt;"",1,0))</f>
        <v>#REF!</v>
      </c>
      <c r="AR72" s="205" t="e">
        <f>IF('Crisis Indicator Data'!#REF!="No Data",1,IF(#REF!&lt;&gt;"",1,0))</f>
        <v>#REF!</v>
      </c>
      <c r="AS72" s="205" t="e">
        <f>IF('Crisis Indicator Data'!#REF!="No Data",1,IF(#REF!&lt;&gt;"",1,0))</f>
        <v>#REF!</v>
      </c>
      <c r="AT72" s="205" t="e">
        <f>IF('Crisis Indicator Data'!#REF!="No Data",1,IF(#REF!&lt;&gt;"",1,0))</f>
        <v>#REF!</v>
      </c>
      <c r="AU72" s="205" t="e">
        <f>IF('Crisis Indicator Data'!#REF!="No Data",1,IF(#REF!&lt;&gt;"",1,0))</f>
        <v>#REF!</v>
      </c>
      <c r="AV72" s="205" t="e">
        <f>IF('Crisis Indicator Data'!#REF!="No Data",1,IF(#REF!&lt;&gt;"",1,0))</f>
        <v>#REF!</v>
      </c>
      <c r="AW72" s="205" t="e">
        <f>IF('Crisis Indicator Data'!#REF!="No Data",1,IF(#REF!&lt;&gt;"",1,0))</f>
        <v>#REF!</v>
      </c>
      <c r="AX72" s="205" t="e">
        <f>IF('Crisis Indicator Data'!#REF!="No Data",1,IF(#REF!&lt;&gt;"",1,0))</f>
        <v>#REF!</v>
      </c>
      <c r="AY72" s="205" t="e">
        <f>IF('Crisis Indicator Data'!#REF!="No Data",1,IF(#REF!&lt;&gt;"",1,0))</f>
        <v>#REF!</v>
      </c>
      <c r="AZ72" s="205" t="e">
        <f>IF('Crisis Indicator Data'!#REF!="No Data",1,IF(#REF!&lt;&gt;"",1,0))</f>
        <v>#REF!</v>
      </c>
      <c r="BA72" t="e">
        <f t="shared" si="4"/>
        <v>#REF!</v>
      </c>
      <c r="BB72" s="22" t="e">
        <f t="shared" si="5"/>
        <v>#REF!</v>
      </c>
    </row>
    <row r="73" spans="1:54" x14ac:dyDescent="0.25">
      <c r="A73" t="s">
        <v>7064</v>
      </c>
      <c r="B73" s="205" t="e">
        <f>IF('Crisis Indicator Data'!#REF!="No Data",1,IF(#REF!&lt;&gt;"",1,0))</f>
        <v>#REF!</v>
      </c>
      <c r="C73" s="205" t="e">
        <f>IF('Crisis Indicator Data'!#REF!="No Data",1,IF(#REF!&lt;&gt;"",1,0))</f>
        <v>#REF!</v>
      </c>
      <c r="D73" s="205" t="e">
        <f>IF('Crisis Indicator Data'!#REF!="No Data",1,IF(#REF!&lt;&gt;"",1,0))</f>
        <v>#REF!</v>
      </c>
      <c r="E73" s="205" t="e">
        <f>IF('Crisis Indicator Data'!#REF!="No Data",1,IF(#REF!&lt;&gt;"",1,0))</f>
        <v>#REF!</v>
      </c>
      <c r="F73" s="205" t="e">
        <f>IF('Crisis Indicator Data'!#REF!="No Data",1,IF(#REF!&lt;&gt;"",1,0))</f>
        <v>#REF!</v>
      </c>
      <c r="G73" s="205" t="e">
        <f>IF('Crisis Indicator Data'!#REF!="No Data",1,IF(#REF!&lt;&gt;"",1,0))</f>
        <v>#REF!</v>
      </c>
      <c r="H73" s="205" t="e">
        <f>IF('Crisis Indicator Data'!#REF!="No Data",1,IF(#REF!&lt;&gt;"",1,0))</f>
        <v>#REF!</v>
      </c>
      <c r="I73" s="205" t="e">
        <f>IF('Crisis Indicator Data'!#REF!="No Data",1,IF(#REF!&lt;&gt;"",1,0))</f>
        <v>#REF!</v>
      </c>
      <c r="J73" s="205" t="e">
        <f>IF('Crisis Indicator Data'!#REF!="No Data",1,IF(#REF!&lt;&gt;"",1,0))</f>
        <v>#REF!</v>
      </c>
      <c r="K73" s="205" t="e">
        <f>IF('Crisis Indicator Data'!#REF!="No Data",1,IF(#REF!&lt;&gt;"",1,0))</f>
        <v>#REF!</v>
      </c>
      <c r="L73" s="205" t="e">
        <f>IF('Crisis Indicator Data'!#REF!="No Data",1,IF(#REF!&lt;&gt;"",1,0))</f>
        <v>#REF!</v>
      </c>
      <c r="M73" s="205" t="e">
        <f>IF('Crisis Indicator Data'!#REF!="No Data",1,IF(#REF!&lt;&gt;"",1,0))</f>
        <v>#REF!</v>
      </c>
      <c r="N73" s="205" t="e">
        <f>IF('Crisis Indicator Data'!#REF!="No Data",1,IF(#REF!&lt;&gt;"",1,0))</f>
        <v>#REF!</v>
      </c>
      <c r="O73" s="205" t="e">
        <f>IF('Crisis Indicator Data'!#REF!="No Data",1,IF(#REF!&lt;&gt;"",1,0))</f>
        <v>#REF!</v>
      </c>
      <c r="P73" s="205" t="e">
        <f>IF('Crisis Indicator Data'!#REF!="No Data",1,IF(#REF!&lt;&gt;"",1,0))</f>
        <v>#REF!</v>
      </c>
      <c r="Q73" s="205" t="e">
        <f>IF('Crisis Indicator Data'!#REF!="No Data",1,IF(#REF!&lt;&gt;"",1,0))</f>
        <v>#REF!</v>
      </c>
      <c r="R73" s="205" t="e">
        <f>IF('Crisis Indicator Data'!#REF!="No Data",1,IF(#REF!&lt;&gt;"",1,0))</f>
        <v>#REF!</v>
      </c>
      <c r="S73" s="205" t="e">
        <f>IF('Crisis Indicator Data'!#REF!="No Data",1,IF(#REF!&lt;&gt;"",1,0))</f>
        <v>#REF!</v>
      </c>
      <c r="T73" s="205" t="e">
        <f>IF('Crisis Indicator Data'!#REF!="No Data",1,IF(#REF!&lt;&gt;"",1,0))</f>
        <v>#REF!</v>
      </c>
      <c r="U73" s="205" t="e">
        <f>IF('Crisis Indicator Data'!#REF!="No Data",1,IF(#REF!&lt;&gt;"",1,0))</f>
        <v>#REF!</v>
      </c>
      <c r="V73" s="205" t="e">
        <f>IF('Crisis Indicator Data'!#REF!="No Data",1,IF(#REF!&lt;&gt;"",1,0))</f>
        <v>#REF!</v>
      </c>
      <c r="W73" s="205" t="e">
        <f>IF('Crisis Indicator Data'!#REF!="No Data",1,IF(#REF!&lt;&gt;"",1,0))</f>
        <v>#REF!</v>
      </c>
      <c r="X73" s="205" t="e">
        <f>IF('Crisis Indicator Data'!#REF!="No Data",1,IF(#REF!&lt;&gt;"",1,0))</f>
        <v>#REF!</v>
      </c>
      <c r="Y73" s="205" t="e">
        <f>IF('Crisis Indicator Data'!#REF!="No Data",1,IF(#REF!&lt;&gt;"",1,0))</f>
        <v>#REF!</v>
      </c>
      <c r="Z73" s="205" t="e">
        <f>IF('Crisis Indicator Data'!#REF!="No Data",1,IF(#REF!&lt;&gt;"",1,0))</f>
        <v>#REF!</v>
      </c>
      <c r="AA73" s="205" t="e">
        <f>IF('Crisis Indicator Data'!#REF!="No Data",1,IF(#REF!&lt;&gt;"",1,0))</f>
        <v>#REF!</v>
      </c>
      <c r="AB73" s="205" t="e">
        <f>IF('Crisis Indicator Data'!#REF!="No Data",1,IF(#REF!&lt;&gt;"",1,0))</f>
        <v>#REF!</v>
      </c>
      <c r="AC73" s="205" t="e">
        <f>IF('Crisis Indicator Data'!#REF!="No Data",1,IF(#REF!&lt;&gt;"",1,0))</f>
        <v>#REF!</v>
      </c>
      <c r="AD73" s="205" t="e">
        <f>IF('Crisis Indicator Data'!#REF!="No Data",1,IF(#REF!&lt;&gt;"",1,0))</f>
        <v>#REF!</v>
      </c>
      <c r="AE73" s="205" t="e">
        <f>IF('Crisis Indicator Data'!#REF!="No Data",1,IF(#REF!&lt;&gt;"",1,0))</f>
        <v>#REF!</v>
      </c>
      <c r="AF73" s="205" t="e">
        <f>IF('Crisis Indicator Data'!#REF!="No Data",1,IF(#REF!&lt;&gt;"",1,0))</f>
        <v>#REF!</v>
      </c>
      <c r="AG73" s="205" t="e">
        <f>IF('Crisis Indicator Data'!#REF!="No Data",1,IF(#REF!&lt;&gt;"",1,0))</f>
        <v>#REF!</v>
      </c>
      <c r="AH73" s="205" t="e">
        <f>IF('Crisis Indicator Data'!#REF!="No Data",1,IF(#REF!&lt;&gt;"",1,0))</f>
        <v>#REF!</v>
      </c>
      <c r="AI73" s="205" t="e">
        <f>IF('Crisis Indicator Data'!#REF!="No Data",1,IF(#REF!&lt;&gt;"",1,0))</f>
        <v>#REF!</v>
      </c>
      <c r="AJ73" s="205" t="e">
        <f>IF('Crisis Indicator Data'!#REF!="No Data",1,IF(#REF!&lt;&gt;"",1,0))</f>
        <v>#REF!</v>
      </c>
      <c r="AK73" s="205" t="e">
        <f>IF('Crisis Indicator Data'!#REF!="No Data",1,IF(#REF!&lt;&gt;"",1,0))</f>
        <v>#REF!</v>
      </c>
      <c r="AL73" s="205" t="e">
        <f>IF('Crisis Indicator Data'!#REF!="No Data",1,IF(#REF!&lt;&gt;"",1,0))</f>
        <v>#REF!</v>
      </c>
      <c r="AM73" s="205" t="e">
        <f>IF('Crisis Indicator Data'!#REF!="No Data",1,IF(#REF!&lt;&gt;"",1,0))</f>
        <v>#REF!</v>
      </c>
      <c r="AN73" s="205" t="e">
        <f>IF('Crisis Indicator Data'!#REF!="No Data",1,IF(#REF!&lt;&gt;"",1,0))</f>
        <v>#REF!</v>
      </c>
      <c r="AO73" s="205" t="e">
        <f>IF('Crisis Indicator Data'!#REF!="No Data",1,IF(#REF!&lt;&gt;"",1,0))</f>
        <v>#REF!</v>
      </c>
      <c r="AP73" s="205" t="e">
        <f>IF('Crisis Indicator Data'!#REF!="No Data",1,IF(#REF!&lt;&gt;"",1,0))</f>
        <v>#REF!</v>
      </c>
      <c r="AQ73" s="205" t="e">
        <f>IF('Crisis Indicator Data'!#REF!="No Data",1,IF(#REF!&lt;&gt;"",1,0))</f>
        <v>#REF!</v>
      </c>
      <c r="AR73" s="205" t="e">
        <f>IF('Crisis Indicator Data'!#REF!="No Data",1,IF(#REF!&lt;&gt;"",1,0))</f>
        <v>#REF!</v>
      </c>
      <c r="AS73" s="205" t="e">
        <f>IF('Crisis Indicator Data'!#REF!="No Data",1,IF(#REF!&lt;&gt;"",1,0))</f>
        <v>#REF!</v>
      </c>
      <c r="AT73" s="205" t="e">
        <f>IF('Crisis Indicator Data'!#REF!="No Data",1,IF(#REF!&lt;&gt;"",1,0))</f>
        <v>#REF!</v>
      </c>
      <c r="AU73" s="205" t="e">
        <f>IF('Crisis Indicator Data'!#REF!="No Data",1,IF(#REF!&lt;&gt;"",1,0))</f>
        <v>#REF!</v>
      </c>
      <c r="AV73" s="205" t="e">
        <f>IF('Crisis Indicator Data'!#REF!="No Data",1,IF(#REF!&lt;&gt;"",1,0))</f>
        <v>#REF!</v>
      </c>
      <c r="AW73" s="205" t="e">
        <f>IF('Crisis Indicator Data'!#REF!="No Data",1,IF(#REF!&lt;&gt;"",1,0))</f>
        <v>#REF!</v>
      </c>
      <c r="AX73" s="205" t="e">
        <f>IF('Crisis Indicator Data'!#REF!="No Data",1,IF(#REF!&lt;&gt;"",1,0))</f>
        <v>#REF!</v>
      </c>
      <c r="AY73" s="205" t="e">
        <f>IF('Crisis Indicator Data'!#REF!="No Data",1,IF(#REF!&lt;&gt;"",1,0))</f>
        <v>#REF!</v>
      </c>
      <c r="AZ73" s="205" t="e">
        <f>IF('Crisis Indicator Data'!#REF!="No Data",1,IF(#REF!&lt;&gt;"",1,0))</f>
        <v>#REF!</v>
      </c>
      <c r="BA73" t="e">
        <f t="shared" si="4"/>
        <v>#REF!</v>
      </c>
      <c r="BB73" s="22" t="e">
        <f t="shared" si="5"/>
        <v>#REF!</v>
      </c>
    </row>
    <row r="74" spans="1:54" x14ac:dyDescent="0.25">
      <c r="A74" t="s">
        <v>7069</v>
      </c>
      <c r="B74" s="205" t="e">
        <f>IF('Crisis Indicator Data'!#REF!="No Data",1,IF(#REF!&lt;&gt;"",1,0))</f>
        <v>#REF!</v>
      </c>
      <c r="C74" s="205" t="e">
        <f>IF('Crisis Indicator Data'!#REF!="No Data",1,IF(#REF!&lt;&gt;"",1,0))</f>
        <v>#REF!</v>
      </c>
      <c r="D74" s="205" t="e">
        <f>IF('Crisis Indicator Data'!#REF!="No Data",1,IF(#REF!&lt;&gt;"",1,0))</f>
        <v>#REF!</v>
      </c>
      <c r="E74" s="205" t="e">
        <f>IF('Crisis Indicator Data'!#REF!="No Data",1,IF(#REF!&lt;&gt;"",1,0))</f>
        <v>#REF!</v>
      </c>
      <c r="F74" s="205" t="e">
        <f>IF('Crisis Indicator Data'!#REF!="No Data",1,IF(#REF!&lt;&gt;"",1,0))</f>
        <v>#REF!</v>
      </c>
      <c r="G74" s="205" t="e">
        <f>IF('Crisis Indicator Data'!#REF!="No Data",1,IF(#REF!&lt;&gt;"",1,0))</f>
        <v>#REF!</v>
      </c>
      <c r="H74" s="205" t="e">
        <f>IF('Crisis Indicator Data'!#REF!="No Data",1,IF(#REF!&lt;&gt;"",1,0))</f>
        <v>#REF!</v>
      </c>
      <c r="I74" s="205" t="e">
        <f>IF('Crisis Indicator Data'!#REF!="No Data",1,IF(#REF!&lt;&gt;"",1,0))</f>
        <v>#REF!</v>
      </c>
      <c r="J74" s="205" t="e">
        <f>IF('Crisis Indicator Data'!#REF!="No Data",1,IF(#REF!&lt;&gt;"",1,0))</f>
        <v>#REF!</v>
      </c>
      <c r="K74" s="205" t="e">
        <f>IF('Crisis Indicator Data'!#REF!="No Data",1,IF(#REF!&lt;&gt;"",1,0))</f>
        <v>#REF!</v>
      </c>
      <c r="L74" s="205" t="e">
        <f>IF('Crisis Indicator Data'!#REF!="No Data",1,IF(#REF!&lt;&gt;"",1,0))</f>
        <v>#REF!</v>
      </c>
      <c r="M74" s="205" t="e">
        <f>IF('Crisis Indicator Data'!#REF!="No Data",1,IF(#REF!&lt;&gt;"",1,0))</f>
        <v>#REF!</v>
      </c>
      <c r="N74" s="205" t="e">
        <f>IF('Crisis Indicator Data'!#REF!="No Data",1,IF(#REF!&lt;&gt;"",1,0))</f>
        <v>#REF!</v>
      </c>
      <c r="O74" s="205" t="e">
        <f>IF('Crisis Indicator Data'!#REF!="No Data",1,IF(#REF!&lt;&gt;"",1,0))</f>
        <v>#REF!</v>
      </c>
      <c r="P74" s="205" t="e">
        <f>IF('Crisis Indicator Data'!#REF!="No Data",1,IF(#REF!&lt;&gt;"",1,0))</f>
        <v>#REF!</v>
      </c>
      <c r="Q74" s="205" t="e">
        <f>IF('Crisis Indicator Data'!#REF!="No Data",1,IF(#REF!&lt;&gt;"",1,0))</f>
        <v>#REF!</v>
      </c>
      <c r="R74" s="205" t="e">
        <f>IF('Crisis Indicator Data'!#REF!="No Data",1,IF(#REF!&lt;&gt;"",1,0))</f>
        <v>#REF!</v>
      </c>
      <c r="S74" s="205" t="e">
        <f>IF('Crisis Indicator Data'!#REF!="No Data",1,IF(#REF!&lt;&gt;"",1,0))</f>
        <v>#REF!</v>
      </c>
      <c r="T74" s="205" t="e">
        <f>IF('Crisis Indicator Data'!#REF!="No Data",1,IF(#REF!&lt;&gt;"",1,0))</f>
        <v>#REF!</v>
      </c>
      <c r="U74" s="205" t="e">
        <f>IF('Crisis Indicator Data'!#REF!="No Data",1,IF(#REF!&lt;&gt;"",1,0))</f>
        <v>#REF!</v>
      </c>
      <c r="V74" s="205" t="e">
        <f>IF('Crisis Indicator Data'!#REF!="No Data",1,IF(#REF!&lt;&gt;"",1,0))</f>
        <v>#REF!</v>
      </c>
      <c r="W74" s="205" t="e">
        <f>IF('Crisis Indicator Data'!#REF!="No Data",1,IF(#REF!&lt;&gt;"",1,0))</f>
        <v>#REF!</v>
      </c>
      <c r="X74" s="205" t="e">
        <f>IF('Crisis Indicator Data'!#REF!="No Data",1,IF(#REF!&lt;&gt;"",1,0))</f>
        <v>#REF!</v>
      </c>
      <c r="Y74" s="205" t="e">
        <f>IF('Crisis Indicator Data'!#REF!="No Data",1,IF(#REF!&lt;&gt;"",1,0))</f>
        <v>#REF!</v>
      </c>
      <c r="Z74" s="205" t="e">
        <f>IF('Crisis Indicator Data'!#REF!="No Data",1,IF(#REF!&lt;&gt;"",1,0))</f>
        <v>#REF!</v>
      </c>
      <c r="AA74" s="205" t="e">
        <f>IF('Crisis Indicator Data'!#REF!="No Data",1,IF(#REF!&lt;&gt;"",1,0))</f>
        <v>#REF!</v>
      </c>
      <c r="AB74" s="205" t="e">
        <f>IF('Crisis Indicator Data'!#REF!="No Data",1,IF(#REF!&lt;&gt;"",1,0))</f>
        <v>#REF!</v>
      </c>
      <c r="AC74" s="205" t="e">
        <f>IF('Crisis Indicator Data'!#REF!="No Data",1,IF(#REF!&lt;&gt;"",1,0))</f>
        <v>#REF!</v>
      </c>
      <c r="AD74" s="205" t="e">
        <f>IF('Crisis Indicator Data'!#REF!="No Data",1,IF(#REF!&lt;&gt;"",1,0))</f>
        <v>#REF!</v>
      </c>
      <c r="AE74" s="205" t="e">
        <f>IF('Crisis Indicator Data'!#REF!="No Data",1,IF(#REF!&lt;&gt;"",1,0))</f>
        <v>#REF!</v>
      </c>
      <c r="AF74" s="205" t="e">
        <f>IF('Crisis Indicator Data'!#REF!="No Data",1,IF(#REF!&lt;&gt;"",1,0))</f>
        <v>#REF!</v>
      </c>
      <c r="AG74" s="205" t="e">
        <f>IF('Crisis Indicator Data'!#REF!="No Data",1,IF(#REF!&lt;&gt;"",1,0))</f>
        <v>#REF!</v>
      </c>
      <c r="AH74" s="205" t="e">
        <f>IF('Crisis Indicator Data'!#REF!="No Data",1,IF(#REF!&lt;&gt;"",1,0))</f>
        <v>#REF!</v>
      </c>
      <c r="AI74" s="205" t="e">
        <f>IF('Crisis Indicator Data'!#REF!="No Data",1,IF(#REF!&lt;&gt;"",1,0))</f>
        <v>#REF!</v>
      </c>
      <c r="AJ74" s="205" t="e">
        <f>IF('Crisis Indicator Data'!#REF!="No Data",1,IF(#REF!&lt;&gt;"",1,0))</f>
        <v>#REF!</v>
      </c>
      <c r="AK74" s="205" t="e">
        <f>IF('Crisis Indicator Data'!#REF!="No Data",1,IF(#REF!&lt;&gt;"",1,0))</f>
        <v>#REF!</v>
      </c>
      <c r="AL74" s="205" t="e">
        <f>IF('Crisis Indicator Data'!#REF!="No Data",1,IF(#REF!&lt;&gt;"",1,0))</f>
        <v>#REF!</v>
      </c>
      <c r="AM74" s="205" t="e">
        <f>IF('Crisis Indicator Data'!#REF!="No Data",1,IF(#REF!&lt;&gt;"",1,0))</f>
        <v>#REF!</v>
      </c>
      <c r="AN74" s="205" t="e">
        <f>IF('Crisis Indicator Data'!#REF!="No Data",1,IF(#REF!&lt;&gt;"",1,0))</f>
        <v>#REF!</v>
      </c>
      <c r="AO74" s="205" t="e">
        <f>IF('Crisis Indicator Data'!#REF!="No Data",1,IF(#REF!&lt;&gt;"",1,0))</f>
        <v>#REF!</v>
      </c>
      <c r="AP74" s="205" t="e">
        <f>IF('Crisis Indicator Data'!#REF!="No Data",1,IF(#REF!&lt;&gt;"",1,0))</f>
        <v>#REF!</v>
      </c>
      <c r="AQ74" s="205" t="e">
        <f>IF('Crisis Indicator Data'!#REF!="No Data",1,IF(#REF!&lt;&gt;"",1,0))</f>
        <v>#REF!</v>
      </c>
      <c r="AR74" s="205" t="e">
        <f>IF('Crisis Indicator Data'!#REF!="No Data",1,IF(#REF!&lt;&gt;"",1,0))</f>
        <v>#REF!</v>
      </c>
      <c r="AS74" s="205" t="e">
        <f>IF('Crisis Indicator Data'!#REF!="No Data",1,IF(#REF!&lt;&gt;"",1,0))</f>
        <v>#REF!</v>
      </c>
      <c r="AT74" s="205" t="e">
        <f>IF('Crisis Indicator Data'!#REF!="No Data",1,IF(#REF!&lt;&gt;"",1,0))</f>
        <v>#REF!</v>
      </c>
      <c r="AU74" s="205" t="e">
        <f>IF('Crisis Indicator Data'!#REF!="No Data",1,IF(#REF!&lt;&gt;"",1,0))</f>
        <v>#REF!</v>
      </c>
      <c r="AV74" s="205" t="e">
        <f>IF('Crisis Indicator Data'!#REF!="No Data",1,IF(#REF!&lt;&gt;"",1,0))</f>
        <v>#REF!</v>
      </c>
      <c r="AW74" s="205" t="e">
        <f>IF('Crisis Indicator Data'!#REF!="No Data",1,IF(#REF!&lt;&gt;"",1,0))</f>
        <v>#REF!</v>
      </c>
      <c r="AX74" s="205" t="e">
        <f>IF('Crisis Indicator Data'!#REF!="No Data",1,IF(#REF!&lt;&gt;"",1,0))</f>
        <v>#REF!</v>
      </c>
      <c r="AY74" s="205" t="e">
        <f>IF('Crisis Indicator Data'!#REF!="No Data",1,IF(#REF!&lt;&gt;"",1,0))</f>
        <v>#REF!</v>
      </c>
      <c r="AZ74" s="205" t="e">
        <f>IF('Crisis Indicator Data'!#REF!="No Data",1,IF(#REF!&lt;&gt;"",1,0))</f>
        <v>#REF!</v>
      </c>
      <c r="BA74" t="e">
        <f t="shared" si="4"/>
        <v>#REF!</v>
      </c>
      <c r="BB74" s="22" t="e">
        <f t="shared" si="5"/>
        <v>#REF!</v>
      </c>
    </row>
    <row r="75" spans="1:54" x14ac:dyDescent="0.25">
      <c r="A75" t="s">
        <v>7077</v>
      </c>
      <c r="B75" s="205" t="e">
        <f>IF('Crisis Indicator Data'!#REF!="No Data",1,IF(#REF!&lt;&gt;"",1,0))</f>
        <v>#REF!</v>
      </c>
      <c r="C75" s="205" t="e">
        <f>IF('Crisis Indicator Data'!#REF!="No Data",1,IF(#REF!&lt;&gt;"",1,0))</f>
        <v>#REF!</v>
      </c>
      <c r="D75" s="205" t="e">
        <f>IF('Crisis Indicator Data'!#REF!="No Data",1,IF(#REF!&lt;&gt;"",1,0))</f>
        <v>#REF!</v>
      </c>
      <c r="E75" s="205" t="e">
        <f>IF('Crisis Indicator Data'!#REF!="No Data",1,IF(#REF!&lt;&gt;"",1,0))</f>
        <v>#REF!</v>
      </c>
      <c r="F75" s="205" t="e">
        <f>IF('Crisis Indicator Data'!#REF!="No Data",1,IF(#REF!&lt;&gt;"",1,0))</f>
        <v>#REF!</v>
      </c>
      <c r="G75" s="205" t="e">
        <f>IF('Crisis Indicator Data'!#REF!="No Data",1,IF(#REF!&lt;&gt;"",1,0))</f>
        <v>#REF!</v>
      </c>
      <c r="H75" s="205" t="e">
        <f>IF('Crisis Indicator Data'!#REF!="No Data",1,IF(#REF!&lt;&gt;"",1,0))</f>
        <v>#REF!</v>
      </c>
      <c r="I75" s="205" t="e">
        <f>IF('Crisis Indicator Data'!#REF!="No Data",1,IF(#REF!&lt;&gt;"",1,0))</f>
        <v>#REF!</v>
      </c>
      <c r="J75" s="205" t="e">
        <f>IF('Crisis Indicator Data'!#REF!="No Data",1,IF(#REF!&lt;&gt;"",1,0))</f>
        <v>#REF!</v>
      </c>
      <c r="K75" s="205" t="e">
        <f>IF('Crisis Indicator Data'!#REF!="No Data",1,IF(#REF!&lt;&gt;"",1,0))</f>
        <v>#REF!</v>
      </c>
      <c r="L75" s="205" t="e">
        <f>IF('Crisis Indicator Data'!#REF!="No Data",1,IF(#REF!&lt;&gt;"",1,0))</f>
        <v>#REF!</v>
      </c>
      <c r="M75" s="205" t="e">
        <f>IF('Crisis Indicator Data'!#REF!="No Data",1,IF(#REF!&lt;&gt;"",1,0))</f>
        <v>#REF!</v>
      </c>
      <c r="N75" s="205" t="e">
        <f>IF('Crisis Indicator Data'!#REF!="No Data",1,IF(#REF!&lt;&gt;"",1,0))</f>
        <v>#REF!</v>
      </c>
      <c r="O75" s="205" t="e">
        <f>IF('Crisis Indicator Data'!#REF!="No Data",1,IF(#REF!&lt;&gt;"",1,0))</f>
        <v>#REF!</v>
      </c>
      <c r="P75" s="205" t="e">
        <f>IF('Crisis Indicator Data'!#REF!="No Data",1,IF(#REF!&lt;&gt;"",1,0))</f>
        <v>#REF!</v>
      </c>
      <c r="Q75" s="205" t="e">
        <f>IF('Crisis Indicator Data'!#REF!="No Data",1,IF(#REF!&lt;&gt;"",1,0))</f>
        <v>#REF!</v>
      </c>
      <c r="R75" s="205" t="e">
        <f>IF('Crisis Indicator Data'!#REF!="No Data",1,IF(#REF!&lt;&gt;"",1,0))</f>
        <v>#REF!</v>
      </c>
      <c r="S75" s="205" t="e">
        <f>IF('Crisis Indicator Data'!#REF!="No Data",1,IF(#REF!&lt;&gt;"",1,0))</f>
        <v>#REF!</v>
      </c>
      <c r="T75" s="205" t="e">
        <f>IF('Crisis Indicator Data'!#REF!="No Data",1,IF(#REF!&lt;&gt;"",1,0))</f>
        <v>#REF!</v>
      </c>
      <c r="U75" s="205" t="e">
        <f>IF('Crisis Indicator Data'!#REF!="No Data",1,IF(#REF!&lt;&gt;"",1,0))</f>
        <v>#REF!</v>
      </c>
      <c r="V75" s="205" t="e">
        <f>IF('Crisis Indicator Data'!#REF!="No Data",1,IF(#REF!&lt;&gt;"",1,0))</f>
        <v>#REF!</v>
      </c>
      <c r="W75" s="205" t="e">
        <f>IF('Crisis Indicator Data'!#REF!="No Data",1,IF(#REF!&lt;&gt;"",1,0))</f>
        <v>#REF!</v>
      </c>
      <c r="X75" s="205" t="e">
        <f>IF('Crisis Indicator Data'!#REF!="No Data",1,IF(#REF!&lt;&gt;"",1,0))</f>
        <v>#REF!</v>
      </c>
      <c r="Y75" s="205" t="e">
        <f>IF('Crisis Indicator Data'!#REF!="No Data",1,IF(#REF!&lt;&gt;"",1,0))</f>
        <v>#REF!</v>
      </c>
      <c r="Z75" s="205" t="e">
        <f>IF('Crisis Indicator Data'!#REF!="No Data",1,IF(#REF!&lt;&gt;"",1,0))</f>
        <v>#REF!</v>
      </c>
      <c r="AA75" s="205" t="e">
        <f>IF('Crisis Indicator Data'!#REF!="No Data",1,IF(#REF!&lt;&gt;"",1,0))</f>
        <v>#REF!</v>
      </c>
      <c r="AB75" s="205" t="e">
        <f>IF('Crisis Indicator Data'!#REF!="No Data",1,IF(#REF!&lt;&gt;"",1,0))</f>
        <v>#REF!</v>
      </c>
      <c r="AC75" s="205" t="e">
        <f>IF('Crisis Indicator Data'!#REF!="No Data",1,IF(#REF!&lt;&gt;"",1,0))</f>
        <v>#REF!</v>
      </c>
      <c r="AD75" s="205" t="e">
        <f>IF('Crisis Indicator Data'!#REF!="No Data",1,IF(#REF!&lt;&gt;"",1,0))</f>
        <v>#REF!</v>
      </c>
      <c r="AE75" s="205" t="e">
        <f>IF('Crisis Indicator Data'!#REF!="No Data",1,IF(#REF!&lt;&gt;"",1,0))</f>
        <v>#REF!</v>
      </c>
      <c r="AF75" s="205" t="e">
        <f>IF('Crisis Indicator Data'!#REF!="No Data",1,IF(#REF!&lt;&gt;"",1,0))</f>
        <v>#REF!</v>
      </c>
      <c r="AG75" s="205" t="e">
        <f>IF('Crisis Indicator Data'!#REF!="No Data",1,IF(#REF!&lt;&gt;"",1,0))</f>
        <v>#REF!</v>
      </c>
      <c r="AH75" s="205" t="e">
        <f>IF('Crisis Indicator Data'!#REF!="No Data",1,IF(#REF!&lt;&gt;"",1,0))</f>
        <v>#REF!</v>
      </c>
      <c r="AI75" s="205" t="e">
        <f>IF('Crisis Indicator Data'!#REF!="No Data",1,IF(#REF!&lt;&gt;"",1,0))</f>
        <v>#REF!</v>
      </c>
      <c r="AJ75" s="205" t="e">
        <f>IF('Crisis Indicator Data'!#REF!="No Data",1,IF(#REF!&lt;&gt;"",1,0))</f>
        <v>#REF!</v>
      </c>
      <c r="AK75" s="205" t="e">
        <f>IF('Crisis Indicator Data'!#REF!="No Data",1,IF(#REF!&lt;&gt;"",1,0))</f>
        <v>#REF!</v>
      </c>
      <c r="AL75" s="205" t="e">
        <f>IF('Crisis Indicator Data'!#REF!="No Data",1,IF(#REF!&lt;&gt;"",1,0))</f>
        <v>#REF!</v>
      </c>
      <c r="AM75" s="205" t="e">
        <f>IF('Crisis Indicator Data'!#REF!="No Data",1,IF(#REF!&lt;&gt;"",1,0))</f>
        <v>#REF!</v>
      </c>
      <c r="AN75" s="205" t="e">
        <f>IF('Crisis Indicator Data'!#REF!="No Data",1,IF(#REF!&lt;&gt;"",1,0))</f>
        <v>#REF!</v>
      </c>
      <c r="AO75" s="205" t="e">
        <f>IF('Crisis Indicator Data'!#REF!="No Data",1,IF(#REF!&lt;&gt;"",1,0))</f>
        <v>#REF!</v>
      </c>
      <c r="AP75" s="205" t="e">
        <f>IF('Crisis Indicator Data'!#REF!="No Data",1,IF(#REF!&lt;&gt;"",1,0))</f>
        <v>#REF!</v>
      </c>
      <c r="AQ75" s="205" t="e">
        <f>IF('Crisis Indicator Data'!#REF!="No Data",1,IF(#REF!&lt;&gt;"",1,0))</f>
        <v>#REF!</v>
      </c>
      <c r="AR75" s="205" t="e">
        <f>IF('Crisis Indicator Data'!#REF!="No Data",1,IF(#REF!&lt;&gt;"",1,0))</f>
        <v>#REF!</v>
      </c>
      <c r="AS75" s="205" t="e">
        <f>IF('Crisis Indicator Data'!#REF!="No Data",1,IF(#REF!&lt;&gt;"",1,0))</f>
        <v>#REF!</v>
      </c>
      <c r="AT75" s="205" t="e">
        <f>IF('Crisis Indicator Data'!#REF!="No Data",1,IF(#REF!&lt;&gt;"",1,0))</f>
        <v>#REF!</v>
      </c>
      <c r="AU75" s="205" t="e">
        <f>IF('Crisis Indicator Data'!#REF!="No Data",1,IF(#REF!&lt;&gt;"",1,0))</f>
        <v>#REF!</v>
      </c>
      <c r="AV75" s="205" t="e">
        <f>IF('Crisis Indicator Data'!#REF!="No Data",1,IF(#REF!&lt;&gt;"",1,0))</f>
        <v>#REF!</v>
      </c>
      <c r="AW75" s="205" t="e">
        <f>IF('Crisis Indicator Data'!#REF!="No Data",1,IF(#REF!&lt;&gt;"",1,0))</f>
        <v>#REF!</v>
      </c>
      <c r="AX75" s="205" t="e">
        <f>IF('Crisis Indicator Data'!#REF!="No Data",1,IF(#REF!&lt;&gt;"",1,0))</f>
        <v>#REF!</v>
      </c>
      <c r="AY75" s="205" t="e">
        <f>IF('Crisis Indicator Data'!#REF!="No Data",1,IF(#REF!&lt;&gt;"",1,0))</f>
        <v>#REF!</v>
      </c>
      <c r="AZ75" s="205" t="e">
        <f>IF('Crisis Indicator Data'!#REF!="No Data",1,IF(#REF!&lt;&gt;"",1,0))</f>
        <v>#REF!</v>
      </c>
      <c r="BA75" t="e">
        <f t="shared" si="4"/>
        <v>#REF!</v>
      </c>
      <c r="BB75" s="22" t="e">
        <f t="shared" si="5"/>
        <v>#REF!</v>
      </c>
    </row>
    <row r="76" spans="1:54" x14ac:dyDescent="0.25">
      <c r="A76" t="s">
        <v>7071</v>
      </c>
      <c r="B76" s="205" t="e">
        <f>IF('Crisis Indicator Data'!#REF!="No Data",1,IF(#REF!&lt;&gt;"",1,0))</f>
        <v>#REF!</v>
      </c>
      <c r="C76" s="205" t="e">
        <f>IF('Crisis Indicator Data'!#REF!="No Data",1,IF(#REF!&lt;&gt;"",1,0))</f>
        <v>#REF!</v>
      </c>
      <c r="D76" s="205" t="e">
        <f>IF('Crisis Indicator Data'!#REF!="No Data",1,IF(#REF!&lt;&gt;"",1,0))</f>
        <v>#REF!</v>
      </c>
      <c r="E76" s="205" t="e">
        <f>IF('Crisis Indicator Data'!#REF!="No Data",1,IF(#REF!&lt;&gt;"",1,0))</f>
        <v>#REF!</v>
      </c>
      <c r="F76" s="205" t="e">
        <f>IF('Crisis Indicator Data'!#REF!="No Data",1,IF(#REF!&lt;&gt;"",1,0))</f>
        <v>#REF!</v>
      </c>
      <c r="G76" s="205" t="e">
        <f>IF('Crisis Indicator Data'!#REF!="No Data",1,IF(#REF!&lt;&gt;"",1,0))</f>
        <v>#REF!</v>
      </c>
      <c r="H76" s="205" t="e">
        <f>IF('Crisis Indicator Data'!#REF!="No Data",1,IF(#REF!&lt;&gt;"",1,0))</f>
        <v>#REF!</v>
      </c>
      <c r="I76" s="205" t="e">
        <f>IF('Crisis Indicator Data'!#REF!="No Data",1,IF(#REF!&lt;&gt;"",1,0))</f>
        <v>#REF!</v>
      </c>
      <c r="J76" s="205" t="e">
        <f>IF('Crisis Indicator Data'!#REF!="No Data",1,IF(#REF!&lt;&gt;"",1,0))</f>
        <v>#REF!</v>
      </c>
      <c r="K76" s="205" t="e">
        <f>IF('Crisis Indicator Data'!#REF!="No Data",1,IF(#REF!&lt;&gt;"",1,0))</f>
        <v>#REF!</v>
      </c>
      <c r="L76" s="205" t="e">
        <f>IF('Crisis Indicator Data'!#REF!="No Data",1,IF(#REF!&lt;&gt;"",1,0))</f>
        <v>#REF!</v>
      </c>
      <c r="M76" s="205" t="e">
        <f>IF('Crisis Indicator Data'!#REF!="No Data",1,IF(#REF!&lt;&gt;"",1,0))</f>
        <v>#REF!</v>
      </c>
      <c r="N76" s="205" t="e">
        <f>IF('Crisis Indicator Data'!#REF!="No Data",1,IF(#REF!&lt;&gt;"",1,0))</f>
        <v>#REF!</v>
      </c>
      <c r="O76" s="205" t="e">
        <f>IF('Crisis Indicator Data'!#REF!="No Data",1,IF(#REF!&lt;&gt;"",1,0))</f>
        <v>#REF!</v>
      </c>
      <c r="P76" s="205" t="e">
        <f>IF('Crisis Indicator Data'!#REF!="No Data",1,IF(#REF!&lt;&gt;"",1,0))</f>
        <v>#REF!</v>
      </c>
      <c r="Q76" s="205" t="e">
        <f>IF('Crisis Indicator Data'!#REF!="No Data",1,IF(#REF!&lt;&gt;"",1,0))</f>
        <v>#REF!</v>
      </c>
      <c r="R76" s="205" t="e">
        <f>IF('Crisis Indicator Data'!#REF!="No Data",1,IF(#REF!&lt;&gt;"",1,0))</f>
        <v>#REF!</v>
      </c>
      <c r="S76" s="205" t="e">
        <f>IF('Crisis Indicator Data'!#REF!="No Data",1,IF(#REF!&lt;&gt;"",1,0))</f>
        <v>#REF!</v>
      </c>
      <c r="T76" s="205" t="e">
        <f>IF('Crisis Indicator Data'!#REF!="No Data",1,IF(#REF!&lt;&gt;"",1,0))</f>
        <v>#REF!</v>
      </c>
      <c r="U76" s="205" t="e">
        <f>IF('Crisis Indicator Data'!#REF!="No Data",1,IF(#REF!&lt;&gt;"",1,0))</f>
        <v>#REF!</v>
      </c>
      <c r="V76" s="205" t="e">
        <f>IF('Crisis Indicator Data'!#REF!="No Data",1,IF(#REF!&lt;&gt;"",1,0))</f>
        <v>#REF!</v>
      </c>
      <c r="W76" s="205" t="e">
        <f>IF('Crisis Indicator Data'!#REF!="No Data",1,IF(#REF!&lt;&gt;"",1,0))</f>
        <v>#REF!</v>
      </c>
      <c r="X76" s="205" t="e">
        <f>IF('Crisis Indicator Data'!#REF!="No Data",1,IF(#REF!&lt;&gt;"",1,0))</f>
        <v>#REF!</v>
      </c>
      <c r="Y76" s="205" t="e">
        <f>IF('Crisis Indicator Data'!#REF!="No Data",1,IF(#REF!&lt;&gt;"",1,0))</f>
        <v>#REF!</v>
      </c>
      <c r="Z76" s="205" t="e">
        <f>IF('Crisis Indicator Data'!#REF!="No Data",1,IF(#REF!&lt;&gt;"",1,0))</f>
        <v>#REF!</v>
      </c>
      <c r="AA76" s="205" t="e">
        <f>IF('Crisis Indicator Data'!#REF!="No Data",1,IF(#REF!&lt;&gt;"",1,0))</f>
        <v>#REF!</v>
      </c>
      <c r="AB76" s="205" t="e">
        <f>IF('Crisis Indicator Data'!#REF!="No Data",1,IF(#REF!&lt;&gt;"",1,0))</f>
        <v>#REF!</v>
      </c>
      <c r="AC76" s="205" t="e">
        <f>IF('Crisis Indicator Data'!#REF!="No Data",1,IF(#REF!&lt;&gt;"",1,0))</f>
        <v>#REF!</v>
      </c>
      <c r="AD76" s="205" t="e">
        <f>IF('Crisis Indicator Data'!#REF!="No Data",1,IF(#REF!&lt;&gt;"",1,0))</f>
        <v>#REF!</v>
      </c>
      <c r="AE76" s="205" t="e">
        <f>IF('Crisis Indicator Data'!#REF!="No Data",1,IF(#REF!&lt;&gt;"",1,0))</f>
        <v>#REF!</v>
      </c>
      <c r="AF76" s="205" t="e">
        <f>IF('Crisis Indicator Data'!#REF!="No Data",1,IF(#REF!&lt;&gt;"",1,0))</f>
        <v>#REF!</v>
      </c>
      <c r="AG76" s="205" t="e">
        <f>IF('Crisis Indicator Data'!#REF!="No Data",1,IF(#REF!&lt;&gt;"",1,0))</f>
        <v>#REF!</v>
      </c>
      <c r="AH76" s="205" t="e">
        <f>IF('Crisis Indicator Data'!#REF!="No Data",1,IF(#REF!&lt;&gt;"",1,0))</f>
        <v>#REF!</v>
      </c>
      <c r="AI76" s="205" t="e">
        <f>IF('Crisis Indicator Data'!#REF!="No Data",1,IF(#REF!&lt;&gt;"",1,0))</f>
        <v>#REF!</v>
      </c>
      <c r="AJ76" s="205" t="e">
        <f>IF('Crisis Indicator Data'!#REF!="No Data",1,IF(#REF!&lt;&gt;"",1,0))</f>
        <v>#REF!</v>
      </c>
      <c r="AK76" s="205" t="e">
        <f>IF('Crisis Indicator Data'!#REF!="No Data",1,IF(#REF!&lt;&gt;"",1,0))</f>
        <v>#REF!</v>
      </c>
      <c r="AL76" s="205" t="e">
        <f>IF('Crisis Indicator Data'!#REF!="No Data",1,IF(#REF!&lt;&gt;"",1,0))</f>
        <v>#REF!</v>
      </c>
      <c r="AM76" s="205" t="e">
        <f>IF('Crisis Indicator Data'!#REF!="No Data",1,IF(#REF!&lt;&gt;"",1,0))</f>
        <v>#REF!</v>
      </c>
      <c r="AN76" s="205" t="e">
        <f>IF('Crisis Indicator Data'!#REF!="No Data",1,IF(#REF!&lt;&gt;"",1,0))</f>
        <v>#REF!</v>
      </c>
      <c r="AO76" s="205" t="e">
        <f>IF('Crisis Indicator Data'!#REF!="No Data",1,IF(#REF!&lt;&gt;"",1,0))</f>
        <v>#REF!</v>
      </c>
      <c r="AP76" s="205" t="e">
        <f>IF('Crisis Indicator Data'!#REF!="No Data",1,IF(#REF!&lt;&gt;"",1,0))</f>
        <v>#REF!</v>
      </c>
      <c r="AQ76" s="205" t="e">
        <f>IF('Crisis Indicator Data'!#REF!="No Data",1,IF(#REF!&lt;&gt;"",1,0))</f>
        <v>#REF!</v>
      </c>
      <c r="AR76" s="205" t="e">
        <f>IF('Crisis Indicator Data'!#REF!="No Data",1,IF(#REF!&lt;&gt;"",1,0))</f>
        <v>#REF!</v>
      </c>
      <c r="AS76" s="205" t="e">
        <f>IF('Crisis Indicator Data'!#REF!="No Data",1,IF(#REF!&lt;&gt;"",1,0))</f>
        <v>#REF!</v>
      </c>
      <c r="AT76" s="205" t="e">
        <f>IF('Crisis Indicator Data'!#REF!="No Data",1,IF(#REF!&lt;&gt;"",1,0))</f>
        <v>#REF!</v>
      </c>
      <c r="AU76" s="205" t="e">
        <f>IF('Crisis Indicator Data'!#REF!="No Data",1,IF(#REF!&lt;&gt;"",1,0))</f>
        <v>#REF!</v>
      </c>
      <c r="AV76" s="205" t="e">
        <f>IF('Crisis Indicator Data'!#REF!="No Data",1,IF(#REF!&lt;&gt;"",1,0))</f>
        <v>#REF!</v>
      </c>
      <c r="AW76" s="205" t="e">
        <f>IF('Crisis Indicator Data'!#REF!="No Data",1,IF(#REF!&lt;&gt;"",1,0))</f>
        <v>#REF!</v>
      </c>
      <c r="AX76" s="205" t="e">
        <f>IF('Crisis Indicator Data'!#REF!="No Data",1,IF(#REF!&lt;&gt;"",1,0))</f>
        <v>#REF!</v>
      </c>
      <c r="AY76" s="205" t="e">
        <f>IF('Crisis Indicator Data'!#REF!="No Data",1,IF(#REF!&lt;&gt;"",1,0))</f>
        <v>#REF!</v>
      </c>
      <c r="AZ76" s="205" t="e">
        <f>IF('Crisis Indicator Data'!#REF!="No Data",1,IF(#REF!&lt;&gt;"",1,0))</f>
        <v>#REF!</v>
      </c>
      <c r="BA76" t="e">
        <f t="shared" si="4"/>
        <v>#REF!</v>
      </c>
      <c r="BB76" s="22" t="e">
        <f t="shared" si="5"/>
        <v>#REF!</v>
      </c>
    </row>
    <row r="77" spans="1:54" x14ac:dyDescent="0.25">
      <c r="A77" t="s">
        <v>7070</v>
      </c>
      <c r="B77" s="205" t="e">
        <f>IF('Crisis Indicator Data'!#REF!="No Data",1,IF(#REF!&lt;&gt;"",1,0))</f>
        <v>#REF!</v>
      </c>
      <c r="C77" s="205" t="e">
        <f>IF('Crisis Indicator Data'!#REF!="No Data",1,IF(#REF!&lt;&gt;"",1,0))</f>
        <v>#REF!</v>
      </c>
      <c r="D77" s="205" t="e">
        <f>IF('Crisis Indicator Data'!#REF!="No Data",1,IF(#REF!&lt;&gt;"",1,0))</f>
        <v>#REF!</v>
      </c>
      <c r="E77" s="205" t="e">
        <f>IF('Crisis Indicator Data'!#REF!="No Data",1,IF(#REF!&lt;&gt;"",1,0))</f>
        <v>#REF!</v>
      </c>
      <c r="F77" s="205" t="e">
        <f>IF('Crisis Indicator Data'!#REF!="No Data",1,IF(#REF!&lt;&gt;"",1,0))</f>
        <v>#REF!</v>
      </c>
      <c r="G77" s="205" t="e">
        <f>IF('Crisis Indicator Data'!#REF!="No Data",1,IF(#REF!&lt;&gt;"",1,0))</f>
        <v>#REF!</v>
      </c>
      <c r="H77" s="205" t="e">
        <f>IF('Crisis Indicator Data'!#REF!="No Data",1,IF(#REF!&lt;&gt;"",1,0))</f>
        <v>#REF!</v>
      </c>
      <c r="I77" s="205" t="e">
        <f>IF('Crisis Indicator Data'!#REF!="No Data",1,IF(#REF!&lt;&gt;"",1,0))</f>
        <v>#REF!</v>
      </c>
      <c r="J77" s="205" t="e">
        <f>IF('Crisis Indicator Data'!#REF!="No Data",1,IF(#REF!&lt;&gt;"",1,0))</f>
        <v>#REF!</v>
      </c>
      <c r="K77" s="205" t="e">
        <f>IF('Crisis Indicator Data'!#REF!="No Data",1,IF(#REF!&lt;&gt;"",1,0))</f>
        <v>#REF!</v>
      </c>
      <c r="L77" s="205" t="e">
        <f>IF('Crisis Indicator Data'!#REF!="No Data",1,IF(#REF!&lt;&gt;"",1,0))</f>
        <v>#REF!</v>
      </c>
      <c r="M77" s="205" t="e">
        <f>IF('Crisis Indicator Data'!#REF!="No Data",1,IF(#REF!&lt;&gt;"",1,0))</f>
        <v>#REF!</v>
      </c>
      <c r="N77" s="205" t="e">
        <f>IF('Crisis Indicator Data'!#REF!="No Data",1,IF(#REF!&lt;&gt;"",1,0))</f>
        <v>#REF!</v>
      </c>
      <c r="O77" s="205" t="e">
        <f>IF('Crisis Indicator Data'!#REF!="No Data",1,IF(#REF!&lt;&gt;"",1,0))</f>
        <v>#REF!</v>
      </c>
      <c r="P77" s="205" t="e">
        <f>IF('Crisis Indicator Data'!#REF!="No Data",1,IF(#REF!&lt;&gt;"",1,0))</f>
        <v>#REF!</v>
      </c>
      <c r="Q77" s="205" t="e">
        <f>IF('Crisis Indicator Data'!#REF!="No Data",1,IF(#REF!&lt;&gt;"",1,0))</f>
        <v>#REF!</v>
      </c>
      <c r="R77" s="205" t="e">
        <f>IF('Crisis Indicator Data'!#REF!="No Data",1,IF(#REF!&lt;&gt;"",1,0))</f>
        <v>#REF!</v>
      </c>
      <c r="S77" s="205" t="e">
        <f>IF('Crisis Indicator Data'!#REF!="No Data",1,IF(#REF!&lt;&gt;"",1,0))</f>
        <v>#REF!</v>
      </c>
      <c r="T77" s="205" t="e">
        <f>IF('Crisis Indicator Data'!#REF!="No Data",1,IF(#REF!&lt;&gt;"",1,0))</f>
        <v>#REF!</v>
      </c>
      <c r="U77" s="205" t="e">
        <f>IF('Crisis Indicator Data'!#REF!="No Data",1,IF(#REF!&lt;&gt;"",1,0))</f>
        <v>#REF!</v>
      </c>
      <c r="V77" s="205" t="e">
        <f>IF('Crisis Indicator Data'!#REF!="No Data",1,IF(#REF!&lt;&gt;"",1,0))</f>
        <v>#REF!</v>
      </c>
      <c r="W77" s="205" t="e">
        <f>IF('Crisis Indicator Data'!#REF!="No Data",1,IF(#REF!&lt;&gt;"",1,0))</f>
        <v>#REF!</v>
      </c>
      <c r="X77" s="205" t="e">
        <f>IF('Crisis Indicator Data'!#REF!="No Data",1,IF(#REF!&lt;&gt;"",1,0))</f>
        <v>#REF!</v>
      </c>
      <c r="Y77" s="205" t="e">
        <f>IF('Crisis Indicator Data'!#REF!="No Data",1,IF(#REF!&lt;&gt;"",1,0))</f>
        <v>#REF!</v>
      </c>
      <c r="Z77" s="205" t="e">
        <f>IF('Crisis Indicator Data'!#REF!="No Data",1,IF(#REF!&lt;&gt;"",1,0))</f>
        <v>#REF!</v>
      </c>
      <c r="AA77" s="205" t="e">
        <f>IF('Crisis Indicator Data'!#REF!="No Data",1,IF(#REF!&lt;&gt;"",1,0))</f>
        <v>#REF!</v>
      </c>
      <c r="AB77" s="205" t="e">
        <f>IF('Crisis Indicator Data'!#REF!="No Data",1,IF(#REF!&lt;&gt;"",1,0))</f>
        <v>#REF!</v>
      </c>
      <c r="AC77" s="205" t="e">
        <f>IF('Crisis Indicator Data'!#REF!="No Data",1,IF(#REF!&lt;&gt;"",1,0))</f>
        <v>#REF!</v>
      </c>
      <c r="AD77" s="205" t="e">
        <f>IF('Crisis Indicator Data'!#REF!="No Data",1,IF(#REF!&lt;&gt;"",1,0))</f>
        <v>#REF!</v>
      </c>
      <c r="AE77" s="205" t="e">
        <f>IF('Crisis Indicator Data'!#REF!="No Data",1,IF(#REF!&lt;&gt;"",1,0))</f>
        <v>#REF!</v>
      </c>
      <c r="AF77" s="205" t="e">
        <f>IF('Crisis Indicator Data'!#REF!="No Data",1,IF(#REF!&lt;&gt;"",1,0))</f>
        <v>#REF!</v>
      </c>
      <c r="AG77" s="205" t="e">
        <f>IF('Crisis Indicator Data'!#REF!="No Data",1,IF(#REF!&lt;&gt;"",1,0))</f>
        <v>#REF!</v>
      </c>
      <c r="AH77" s="205" t="e">
        <f>IF('Crisis Indicator Data'!#REF!="No Data",1,IF(#REF!&lt;&gt;"",1,0))</f>
        <v>#REF!</v>
      </c>
      <c r="AI77" s="205" t="e">
        <f>IF('Crisis Indicator Data'!#REF!="No Data",1,IF(#REF!&lt;&gt;"",1,0))</f>
        <v>#REF!</v>
      </c>
      <c r="AJ77" s="205" t="e">
        <f>IF('Crisis Indicator Data'!#REF!="No Data",1,IF(#REF!&lt;&gt;"",1,0))</f>
        <v>#REF!</v>
      </c>
      <c r="AK77" s="205" t="e">
        <f>IF('Crisis Indicator Data'!#REF!="No Data",1,IF(#REF!&lt;&gt;"",1,0))</f>
        <v>#REF!</v>
      </c>
      <c r="AL77" s="205" t="e">
        <f>IF('Crisis Indicator Data'!#REF!="No Data",1,IF(#REF!&lt;&gt;"",1,0))</f>
        <v>#REF!</v>
      </c>
      <c r="AM77" s="205" t="e">
        <f>IF('Crisis Indicator Data'!#REF!="No Data",1,IF(#REF!&lt;&gt;"",1,0))</f>
        <v>#REF!</v>
      </c>
      <c r="AN77" s="205" t="e">
        <f>IF('Crisis Indicator Data'!#REF!="No Data",1,IF(#REF!&lt;&gt;"",1,0))</f>
        <v>#REF!</v>
      </c>
      <c r="AO77" s="205" t="e">
        <f>IF('Crisis Indicator Data'!#REF!="No Data",1,IF(#REF!&lt;&gt;"",1,0))</f>
        <v>#REF!</v>
      </c>
      <c r="AP77" s="205" t="e">
        <f>IF('Crisis Indicator Data'!#REF!="No Data",1,IF(#REF!&lt;&gt;"",1,0))</f>
        <v>#REF!</v>
      </c>
      <c r="AQ77" s="205" t="e">
        <f>IF('Crisis Indicator Data'!#REF!="No Data",1,IF(#REF!&lt;&gt;"",1,0))</f>
        <v>#REF!</v>
      </c>
      <c r="AR77" s="205" t="e">
        <f>IF('Crisis Indicator Data'!#REF!="No Data",1,IF(#REF!&lt;&gt;"",1,0))</f>
        <v>#REF!</v>
      </c>
      <c r="AS77" s="205" t="e">
        <f>IF('Crisis Indicator Data'!#REF!="No Data",1,IF(#REF!&lt;&gt;"",1,0))</f>
        <v>#REF!</v>
      </c>
      <c r="AT77" s="205" t="e">
        <f>IF('Crisis Indicator Data'!#REF!="No Data",1,IF(#REF!&lt;&gt;"",1,0))</f>
        <v>#REF!</v>
      </c>
      <c r="AU77" s="205" t="e">
        <f>IF('Crisis Indicator Data'!#REF!="No Data",1,IF(#REF!&lt;&gt;"",1,0))</f>
        <v>#REF!</v>
      </c>
      <c r="AV77" s="205" t="e">
        <f>IF('Crisis Indicator Data'!#REF!="No Data",1,IF(#REF!&lt;&gt;"",1,0))</f>
        <v>#REF!</v>
      </c>
      <c r="AW77" s="205" t="e">
        <f>IF('Crisis Indicator Data'!#REF!="No Data",1,IF(#REF!&lt;&gt;"",1,0))</f>
        <v>#REF!</v>
      </c>
      <c r="AX77" s="205" t="e">
        <f>IF('Crisis Indicator Data'!#REF!="No Data",1,IF(#REF!&lt;&gt;"",1,0))</f>
        <v>#REF!</v>
      </c>
      <c r="AY77" s="205" t="e">
        <f>IF('Crisis Indicator Data'!#REF!="No Data",1,IF(#REF!&lt;&gt;"",1,0))</f>
        <v>#REF!</v>
      </c>
      <c r="AZ77" s="205" t="e">
        <f>IF('Crisis Indicator Data'!#REF!="No Data",1,IF(#REF!&lt;&gt;"",1,0))</f>
        <v>#REF!</v>
      </c>
      <c r="BA77" t="e">
        <f t="shared" si="4"/>
        <v>#REF!</v>
      </c>
      <c r="BB77" s="22" t="e">
        <f t="shared" si="5"/>
        <v>#REF!</v>
      </c>
    </row>
    <row r="78" spans="1:54" x14ac:dyDescent="0.25">
      <c r="A78" t="s">
        <v>7074</v>
      </c>
      <c r="B78" s="205" t="e">
        <f>IF('Crisis Indicator Data'!#REF!="No Data",1,IF(#REF!&lt;&gt;"",1,0))</f>
        <v>#REF!</v>
      </c>
      <c r="C78" s="205" t="e">
        <f>IF('Crisis Indicator Data'!#REF!="No Data",1,IF(#REF!&lt;&gt;"",1,0))</f>
        <v>#REF!</v>
      </c>
      <c r="D78" s="205" t="e">
        <f>IF('Crisis Indicator Data'!#REF!="No Data",1,IF(#REF!&lt;&gt;"",1,0))</f>
        <v>#REF!</v>
      </c>
      <c r="E78" s="205" t="e">
        <f>IF('Crisis Indicator Data'!#REF!="No Data",1,IF(#REF!&lt;&gt;"",1,0))</f>
        <v>#REF!</v>
      </c>
      <c r="F78" s="205" t="e">
        <f>IF('Crisis Indicator Data'!#REF!="No Data",1,IF(#REF!&lt;&gt;"",1,0))</f>
        <v>#REF!</v>
      </c>
      <c r="G78" s="205" t="e">
        <f>IF('Crisis Indicator Data'!#REF!="No Data",1,IF(#REF!&lt;&gt;"",1,0))</f>
        <v>#REF!</v>
      </c>
      <c r="H78" s="205" t="e">
        <f>IF('Crisis Indicator Data'!#REF!="No Data",1,IF(#REF!&lt;&gt;"",1,0))</f>
        <v>#REF!</v>
      </c>
      <c r="I78" s="205" t="e">
        <f>IF('Crisis Indicator Data'!#REF!="No Data",1,IF(#REF!&lt;&gt;"",1,0))</f>
        <v>#REF!</v>
      </c>
      <c r="J78" s="205" t="e">
        <f>IF('Crisis Indicator Data'!#REF!="No Data",1,IF(#REF!&lt;&gt;"",1,0))</f>
        <v>#REF!</v>
      </c>
      <c r="K78" s="205" t="e">
        <f>IF('Crisis Indicator Data'!#REF!="No Data",1,IF(#REF!&lt;&gt;"",1,0))</f>
        <v>#REF!</v>
      </c>
      <c r="L78" s="205" t="e">
        <f>IF('Crisis Indicator Data'!#REF!="No Data",1,IF(#REF!&lt;&gt;"",1,0))</f>
        <v>#REF!</v>
      </c>
      <c r="M78" s="205" t="e">
        <f>IF('Crisis Indicator Data'!#REF!="No Data",1,IF(#REF!&lt;&gt;"",1,0))</f>
        <v>#REF!</v>
      </c>
      <c r="N78" s="205" t="e">
        <f>IF('Crisis Indicator Data'!#REF!="No Data",1,IF(#REF!&lt;&gt;"",1,0))</f>
        <v>#REF!</v>
      </c>
      <c r="O78" s="205" t="e">
        <f>IF('Crisis Indicator Data'!#REF!="No Data",1,IF(#REF!&lt;&gt;"",1,0))</f>
        <v>#REF!</v>
      </c>
      <c r="P78" s="205" t="e">
        <f>IF('Crisis Indicator Data'!#REF!="No Data",1,IF(#REF!&lt;&gt;"",1,0))</f>
        <v>#REF!</v>
      </c>
      <c r="Q78" s="205" t="e">
        <f>IF('Crisis Indicator Data'!#REF!="No Data",1,IF(#REF!&lt;&gt;"",1,0))</f>
        <v>#REF!</v>
      </c>
      <c r="R78" s="205" t="e">
        <f>IF('Crisis Indicator Data'!#REF!="No Data",1,IF(#REF!&lt;&gt;"",1,0))</f>
        <v>#REF!</v>
      </c>
      <c r="S78" s="205" t="e">
        <f>IF('Crisis Indicator Data'!#REF!="No Data",1,IF(#REF!&lt;&gt;"",1,0))</f>
        <v>#REF!</v>
      </c>
      <c r="T78" s="205" t="e">
        <f>IF('Crisis Indicator Data'!#REF!="No Data",1,IF(#REF!&lt;&gt;"",1,0))</f>
        <v>#REF!</v>
      </c>
      <c r="U78" s="205" t="e">
        <f>IF('Crisis Indicator Data'!#REF!="No Data",1,IF(#REF!&lt;&gt;"",1,0))</f>
        <v>#REF!</v>
      </c>
      <c r="V78" s="205" t="e">
        <f>IF('Crisis Indicator Data'!#REF!="No Data",1,IF(#REF!&lt;&gt;"",1,0))</f>
        <v>#REF!</v>
      </c>
      <c r="W78" s="205" t="e">
        <f>IF('Crisis Indicator Data'!#REF!="No Data",1,IF(#REF!&lt;&gt;"",1,0))</f>
        <v>#REF!</v>
      </c>
      <c r="X78" s="205" t="e">
        <f>IF('Crisis Indicator Data'!#REF!="No Data",1,IF(#REF!&lt;&gt;"",1,0))</f>
        <v>#REF!</v>
      </c>
      <c r="Y78" s="205" t="e">
        <f>IF('Crisis Indicator Data'!#REF!="No Data",1,IF(#REF!&lt;&gt;"",1,0))</f>
        <v>#REF!</v>
      </c>
      <c r="Z78" s="205" t="e">
        <f>IF('Crisis Indicator Data'!#REF!="No Data",1,IF(#REF!&lt;&gt;"",1,0))</f>
        <v>#REF!</v>
      </c>
      <c r="AA78" s="205" t="e">
        <f>IF('Crisis Indicator Data'!#REF!="No Data",1,IF(#REF!&lt;&gt;"",1,0))</f>
        <v>#REF!</v>
      </c>
      <c r="AB78" s="205" t="e">
        <f>IF('Crisis Indicator Data'!#REF!="No Data",1,IF(#REF!&lt;&gt;"",1,0))</f>
        <v>#REF!</v>
      </c>
      <c r="AC78" s="205" t="e">
        <f>IF('Crisis Indicator Data'!#REF!="No Data",1,IF(#REF!&lt;&gt;"",1,0))</f>
        <v>#REF!</v>
      </c>
      <c r="AD78" s="205" t="e">
        <f>IF('Crisis Indicator Data'!#REF!="No Data",1,IF(#REF!&lt;&gt;"",1,0))</f>
        <v>#REF!</v>
      </c>
      <c r="AE78" s="205" t="e">
        <f>IF('Crisis Indicator Data'!#REF!="No Data",1,IF(#REF!&lt;&gt;"",1,0))</f>
        <v>#REF!</v>
      </c>
      <c r="AF78" s="205" t="e">
        <f>IF('Crisis Indicator Data'!#REF!="No Data",1,IF(#REF!&lt;&gt;"",1,0))</f>
        <v>#REF!</v>
      </c>
      <c r="AG78" s="205" t="e">
        <f>IF('Crisis Indicator Data'!#REF!="No Data",1,IF(#REF!&lt;&gt;"",1,0))</f>
        <v>#REF!</v>
      </c>
      <c r="AH78" s="205" t="e">
        <f>IF('Crisis Indicator Data'!#REF!="No Data",1,IF(#REF!&lt;&gt;"",1,0))</f>
        <v>#REF!</v>
      </c>
      <c r="AI78" s="205" t="e">
        <f>IF('Crisis Indicator Data'!#REF!="No Data",1,IF(#REF!&lt;&gt;"",1,0))</f>
        <v>#REF!</v>
      </c>
      <c r="AJ78" s="205" t="e">
        <f>IF('Crisis Indicator Data'!#REF!="No Data",1,IF(#REF!&lt;&gt;"",1,0))</f>
        <v>#REF!</v>
      </c>
      <c r="AK78" s="205" t="e">
        <f>IF('Crisis Indicator Data'!#REF!="No Data",1,IF(#REF!&lt;&gt;"",1,0))</f>
        <v>#REF!</v>
      </c>
      <c r="AL78" s="205" t="e">
        <f>IF('Crisis Indicator Data'!#REF!="No Data",1,IF(#REF!&lt;&gt;"",1,0))</f>
        <v>#REF!</v>
      </c>
      <c r="AM78" s="205" t="e">
        <f>IF('Crisis Indicator Data'!#REF!="No Data",1,IF(#REF!&lt;&gt;"",1,0))</f>
        <v>#REF!</v>
      </c>
      <c r="AN78" s="205" t="e">
        <f>IF('Crisis Indicator Data'!#REF!="No Data",1,IF(#REF!&lt;&gt;"",1,0))</f>
        <v>#REF!</v>
      </c>
      <c r="AO78" s="205" t="e">
        <f>IF('Crisis Indicator Data'!#REF!="No Data",1,IF(#REF!&lt;&gt;"",1,0))</f>
        <v>#REF!</v>
      </c>
      <c r="AP78" s="205" t="e">
        <f>IF('Crisis Indicator Data'!#REF!="No Data",1,IF(#REF!&lt;&gt;"",1,0))</f>
        <v>#REF!</v>
      </c>
      <c r="AQ78" s="205" t="e">
        <f>IF('Crisis Indicator Data'!#REF!="No Data",1,IF(#REF!&lt;&gt;"",1,0))</f>
        <v>#REF!</v>
      </c>
      <c r="AR78" s="205" t="e">
        <f>IF('Crisis Indicator Data'!#REF!="No Data",1,IF(#REF!&lt;&gt;"",1,0))</f>
        <v>#REF!</v>
      </c>
      <c r="AS78" s="205" t="e">
        <f>IF('Crisis Indicator Data'!#REF!="No Data",1,IF(#REF!&lt;&gt;"",1,0))</f>
        <v>#REF!</v>
      </c>
      <c r="AT78" s="205" t="e">
        <f>IF('Crisis Indicator Data'!#REF!="No Data",1,IF(#REF!&lt;&gt;"",1,0))</f>
        <v>#REF!</v>
      </c>
      <c r="AU78" s="205" t="e">
        <f>IF('Crisis Indicator Data'!#REF!="No Data",1,IF(#REF!&lt;&gt;"",1,0))</f>
        <v>#REF!</v>
      </c>
      <c r="AV78" s="205" t="e">
        <f>IF('Crisis Indicator Data'!#REF!="No Data",1,IF(#REF!&lt;&gt;"",1,0))</f>
        <v>#REF!</v>
      </c>
      <c r="AW78" s="205" t="e">
        <f>IF('Crisis Indicator Data'!#REF!="No Data",1,IF(#REF!&lt;&gt;"",1,0))</f>
        <v>#REF!</v>
      </c>
      <c r="AX78" s="205" t="e">
        <f>IF('Crisis Indicator Data'!#REF!="No Data",1,IF(#REF!&lt;&gt;"",1,0))</f>
        <v>#REF!</v>
      </c>
      <c r="AY78" s="205" t="e">
        <f>IF('Crisis Indicator Data'!#REF!="No Data",1,IF(#REF!&lt;&gt;"",1,0))</f>
        <v>#REF!</v>
      </c>
      <c r="AZ78" s="205" t="e">
        <f>IF('Crisis Indicator Data'!#REF!="No Data",1,IF(#REF!&lt;&gt;"",1,0))</f>
        <v>#REF!</v>
      </c>
      <c r="BA78" t="e">
        <f t="shared" si="4"/>
        <v>#REF!</v>
      </c>
      <c r="BB78" s="22" t="e">
        <f t="shared" si="5"/>
        <v>#REF!</v>
      </c>
    </row>
    <row r="79" spans="1:54" x14ac:dyDescent="0.25">
      <c r="A79" t="s">
        <v>7075</v>
      </c>
      <c r="B79" s="205" t="e">
        <f>IF('Crisis Indicator Data'!#REF!="No Data",1,IF(#REF!&lt;&gt;"",1,0))</f>
        <v>#REF!</v>
      </c>
      <c r="C79" s="205" t="e">
        <f>IF('Crisis Indicator Data'!#REF!="No Data",1,IF(#REF!&lt;&gt;"",1,0))</f>
        <v>#REF!</v>
      </c>
      <c r="D79" s="205" t="e">
        <f>IF('Crisis Indicator Data'!#REF!="No Data",1,IF(#REF!&lt;&gt;"",1,0))</f>
        <v>#REF!</v>
      </c>
      <c r="E79" s="205" t="e">
        <f>IF('Crisis Indicator Data'!#REF!="No Data",1,IF(#REF!&lt;&gt;"",1,0))</f>
        <v>#REF!</v>
      </c>
      <c r="F79" s="205" t="e">
        <f>IF('Crisis Indicator Data'!#REF!="No Data",1,IF(#REF!&lt;&gt;"",1,0))</f>
        <v>#REF!</v>
      </c>
      <c r="G79" s="205" t="e">
        <f>IF('Crisis Indicator Data'!#REF!="No Data",1,IF(#REF!&lt;&gt;"",1,0))</f>
        <v>#REF!</v>
      </c>
      <c r="H79" s="205" t="e">
        <f>IF('Crisis Indicator Data'!#REF!="No Data",1,IF(#REF!&lt;&gt;"",1,0))</f>
        <v>#REF!</v>
      </c>
      <c r="I79" s="205" t="e">
        <f>IF('Crisis Indicator Data'!#REF!="No Data",1,IF(#REF!&lt;&gt;"",1,0))</f>
        <v>#REF!</v>
      </c>
      <c r="J79" s="205" t="e">
        <f>IF('Crisis Indicator Data'!#REF!="No Data",1,IF(#REF!&lt;&gt;"",1,0))</f>
        <v>#REF!</v>
      </c>
      <c r="K79" s="205" t="e">
        <f>IF('Crisis Indicator Data'!#REF!="No Data",1,IF(#REF!&lt;&gt;"",1,0))</f>
        <v>#REF!</v>
      </c>
      <c r="L79" s="205" t="e">
        <f>IF('Crisis Indicator Data'!#REF!="No Data",1,IF(#REF!&lt;&gt;"",1,0))</f>
        <v>#REF!</v>
      </c>
      <c r="M79" s="205" t="e">
        <f>IF('Crisis Indicator Data'!#REF!="No Data",1,IF(#REF!&lt;&gt;"",1,0))</f>
        <v>#REF!</v>
      </c>
      <c r="N79" s="205" t="e">
        <f>IF('Crisis Indicator Data'!#REF!="No Data",1,IF(#REF!&lt;&gt;"",1,0))</f>
        <v>#REF!</v>
      </c>
      <c r="O79" s="205" t="e">
        <f>IF('Crisis Indicator Data'!#REF!="No Data",1,IF(#REF!&lt;&gt;"",1,0))</f>
        <v>#REF!</v>
      </c>
      <c r="P79" s="205" t="e">
        <f>IF('Crisis Indicator Data'!#REF!="No Data",1,IF(#REF!&lt;&gt;"",1,0))</f>
        <v>#REF!</v>
      </c>
      <c r="Q79" s="205" t="e">
        <f>IF('Crisis Indicator Data'!#REF!="No Data",1,IF(#REF!&lt;&gt;"",1,0))</f>
        <v>#REF!</v>
      </c>
      <c r="R79" s="205" t="e">
        <f>IF('Crisis Indicator Data'!#REF!="No Data",1,IF(#REF!&lt;&gt;"",1,0))</f>
        <v>#REF!</v>
      </c>
      <c r="S79" s="205" t="e">
        <f>IF('Crisis Indicator Data'!#REF!="No Data",1,IF(#REF!&lt;&gt;"",1,0))</f>
        <v>#REF!</v>
      </c>
      <c r="T79" s="205" t="e">
        <f>IF('Crisis Indicator Data'!#REF!="No Data",1,IF(#REF!&lt;&gt;"",1,0))</f>
        <v>#REF!</v>
      </c>
      <c r="U79" s="205" t="e">
        <f>IF('Crisis Indicator Data'!#REF!="No Data",1,IF(#REF!&lt;&gt;"",1,0))</f>
        <v>#REF!</v>
      </c>
      <c r="V79" s="205" t="e">
        <f>IF('Crisis Indicator Data'!#REF!="No Data",1,IF(#REF!&lt;&gt;"",1,0))</f>
        <v>#REF!</v>
      </c>
      <c r="W79" s="205" t="e">
        <f>IF('Crisis Indicator Data'!#REF!="No Data",1,IF(#REF!&lt;&gt;"",1,0))</f>
        <v>#REF!</v>
      </c>
      <c r="X79" s="205" t="e">
        <f>IF('Crisis Indicator Data'!#REF!="No Data",1,IF(#REF!&lt;&gt;"",1,0))</f>
        <v>#REF!</v>
      </c>
      <c r="Y79" s="205" t="e">
        <f>IF('Crisis Indicator Data'!#REF!="No Data",1,IF(#REF!&lt;&gt;"",1,0))</f>
        <v>#REF!</v>
      </c>
      <c r="Z79" s="205" t="e">
        <f>IF('Crisis Indicator Data'!#REF!="No Data",1,IF(#REF!&lt;&gt;"",1,0))</f>
        <v>#REF!</v>
      </c>
      <c r="AA79" s="205" t="e">
        <f>IF('Crisis Indicator Data'!#REF!="No Data",1,IF(#REF!&lt;&gt;"",1,0))</f>
        <v>#REF!</v>
      </c>
      <c r="AB79" s="205" t="e">
        <f>IF('Crisis Indicator Data'!#REF!="No Data",1,IF(#REF!&lt;&gt;"",1,0))</f>
        <v>#REF!</v>
      </c>
      <c r="AC79" s="205" t="e">
        <f>IF('Crisis Indicator Data'!#REF!="No Data",1,IF(#REF!&lt;&gt;"",1,0))</f>
        <v>#REF!</v>
      </c>
      <c r="AD79" s="205" t="e">
        <f>IF('Crisis Indicator Data'!#REF!="No Data",1,IF(#REF!&lt;&gt;"",1,0))</f>
        <v>#REF!</v>
      </c>
      <c r="AE79" s="205" t="e">
        <f>IF('Crisis Indicator Data'!#REF!="No Data",1,IF(#REF!&lt;&gt;"",1,0))</f>
        <v>#REF!</v>
      </c>
      <c r="AF79" s="205" t="e">
        <f>IF('Crisis Indicator Data'!#REF!="No Data",1,IF(#REF!&lt;&gt;"",1,0))</f>
        <v>#REF!</v>
      </c>
      <c r="AG79" s="205" t="e">
        <f>IF('Crisis Indicator Data'!#REF!="No Data",1,IF(#REF!&lt;&gt;"",1,0))</f>
        <v>#REF!</v>
      </c>
      <c r="AH79" s="205" t="e">
        <f>IF('Crisis Indicator Data'!#REF!="No Data",1,IF(#REF!&lt;&gt;"",1,0))</f>
        <v>#REF!</v>
      </c>
      <c r="AI79" s="205" t="e">
        <f>IF('Crisis Indicator Data'!#REF!="No Data",1,IF(#REF!&lt;&gt;"",1,0))</f>
        <v>#REF!</v>
      </c>
      <c r="AJ79" s="205" t="e">
        <f>IF('Crisis Indicator Data'!#REF!="No Data",1,IF(#REF!&lt;&gt;"",1,0))</f>
        <v>#REF!</v>
      </c>
      <c r="AK79" s="205" t="e">
        <f>IF('Crisis Indicator Data'!#REF!="No Data",1,IF(#REF!&lt;&gt;"",1,0))</f>
        <v>#REF!</v>
      </c>
      <c r="AL79" s="205" t="e">
        <f>IF('Crisis Indicator Data'!#REF!="No Data",1,IF(#REF!&lt;&gt;"",1,0))</f>
        <v>#REF!</v>
      </c>
      <c r="AM79" s="205" t="e">
        <f>IF('Crisis Indicator Data'!#REF!="No Data",1,IF(#REF!&lt;&gt;"",1,0))</f>
        <v>#REF!</v>
      </c>
      <c r="AN79" s="205" t="e">
        <f>IF('Crisis Indicator Data'!#REF!="No Data",1,IF(#REF!&lt;&gt;"",1,0))</f>
        <v>#REF!</v>
      </c>
      <c r="AO79" s="205" t="e">
        <f>IF('Crisis Indicator Data'!#REF!="No Data",1,IF(#REF!&lt;&gt;"",1,0))</f>
        <v>#REF!</v>
      </c>
      <c r="AP79" s="205" t="e">
        <f>IF('Crisis Indicator Data'!#REF!="No Data",1,IF(#REF!&lt;&gt;"",1,0))</f>
        <v>#REF!</v>
      </c>
      <c r="AQ79" s="205" t="e">
        <f>IF('Crisis Indicator Data'!#REF!="No Data",1,IF(#REF!&lt;&gt;"",1,0))</f>
        <v>#REF!</v>
      </c>
      <c r="AR79" s="205" t="e">
        <f>IF('Crisis Indicator Data'!#REF!="No Data",1,IF(#REF!&lt;&gt;"",1,0))</f>
        <v>#REF!</v>
      </c>
      <c r="AS79" s="205" t="e">
        <f>IF('Crisis Indicator Data'!#REF!="No Data",1,IF(#REF!&lt;&gt;"",1,0))</f>
        <v>#REF!</v>
      </c>
      <c r="AT79" s="205" t="e">
        <f>IF('Crisis Indicator Data'!#REF!="No Data",1,IF(#REF!&lt;&gt;"",1,0))</f>
        <v>#REF!</v>
      </c>
      <c r="AU79" s="205" t="e">
        <f>IF('Crisis Indicator Data'!#REF!="No Data",1,IF(#REF!&lt;&gt;"",1,0))</f>
        <v>#REF!</v>
      </c>
      <c r="AV79" s="205" t="e">
        <f>IF('Crisis Indicator Data'!#REF!="No Data",1,IF(#REF!&lt;&gt;"",1,0))</f>
        <v>#REF!</v>
      </c>
      <c r="AW79" s="205" t="e">
        <f>IF('Crisis Indicator Data'!#REF!="No Data",1,IF(#REF!&lt;&gt;"",1,0))</f>
        <v>#REF!</v>
      </c>
      <c r="AX79" s="205" t="e">
        <f>IF('Crisis Indicator Data'!#REF!="No Data",1,IF(#REF!&lt;&gt;"",1,0))</f>
        <v>#REF!</v>
      </c>
      <c r="AY79" s="205" t="e">
        <f>IF('Crisis Indicator Data'!#REF!="No Data",1,IF(#REF!&lt;&gt;"",1,0))</f>
        <v>#REF!</v>
      </c>
      <c r="AZ79" s="205" t="e">
        <f>IF('Crisis Indicator Data'!#REF!="No Data",1,IF(#REF!&lt;&gt;"",1,0))</f>
        <v>#REF!</v>
      </c>
      <c r="BA79" t="e">
        <f t="shared" si="4"/>
        <v>#REF!</v>
      </c>
      <c r="BB79" s="22" t="e">
        <f t="shared" si="5"/>
        <v>#REF!</v>
      </c>
    </row>
    <row r="80" spans="1:54" x14ac:dyDescent="0.25">
      <c r="A80" t="s">
        <v>7073</v>
      </c>
      <c r="B80" s="205" t="e">
        <f>IF('Crisis Indicator Data'!#REF!="No Data",1,IF(#REF!&lt;&gt;"",1,0))</f>
        <v>#REF!</v>
      </c>
      <c r="C80" s="205" t="e">
        <f>IF('Crisis Indicator Data'!#REF!="No Data",1,IF(#REF!&lt;&gt;"",1,0))</f>
        <v>#REF!</v>
      </c>
      <c r="D80" s="205" t="e">
        <f>IF('Crisis Indicator Data'!#REF!="No Data",1,IF(#REF!&lt;&gt;"",1,0))</f>
        <v>#REF!</v>
      </c>
      <c r="E80" s="205" t="e">
        <f>IF('Crisis Indicator Data'!#REF!="No Data",1,IF(#REF!&lt;&gt;"",1,0))</f>
        <v>#REF!</v>
      </c>
      <c r="F80" s="205" t="e">
        <f>IF('Crisis Indicator Data'!#REF!="No Data",1,IF(#REF!&lt;&gt;"",1,0))</f>
        <v>#REF!</v>
      </c>
      <c r="G80" s="205" t="e">
        <f>IF('Crisis Indicator Data'!#REF!="No Data",1,IF(#REF!&lt;&gt;"",1,0))</f>
        <v>#REF!</v>
      </c>
      <c r="H80" s="205" t="e">
        <f>IF('Crisis Indicator Data'!#REF!="No Data",1,IF(#REF!&lt;&gt;"",1,0))</f>
        <v>#REF!</v>
      </c>
      <c r="I80" s="205" t="e">
        <f>IF('Crisis Indicator Data'!#REF!="No Data",1,IF(#REF!&lt;&gt;"",1,0))</f>
        <v>#REF!</v>
      </c>
      <c r="J80" s="205" t="e">
        <f>IF('Crisis Indicator Data'!#REF!="No Data",1,IF(#REF!&lt;&gt;"",1,0))</f>
        <v>#REF!</v>
      </c>
      <c r="K80" s="205" t="e">
        <f>IF('Crisis Indicator Data'!#REF!="No Data",1,IF(#REF!&lt;&gt;"",1,0))</f>
        <v>#REF!</v>
      </c>
      <c r="L80" s="205" t="e">
        <f>IF('Crisis Indicator Data'!#REF!="No Data",1,IF(#REF!&lt;&gt;"",1,0))</f>
        <v>#REF!</v>
      </c>
      <c r="M80" s="205" t="e">
        <f>IF('Crisis Indicator Data'!#REF!="No Data",1,IF(#REF!&lt;&gt;"",1,0))</f>
        <v>#REF!</v>
      </c>
      <c r="N80" s="205" t="e">
        <f>IF('Crisis Indicator Data'!#REF!="No Data",1,IF(#REF!&lt;&gt;"",1,0))</f>
        <v>#REF!</v>
      </c>
      <c r="O80" s="205" t="e">
        <f>IF('Crisis Indicator Data'!#REF!="No Data",1,IF(#REF!&lt;&gt;"",1,0))</f>
        <v>#REF!</v>
      </c>
      <c r="P80" s="205" t="e">
        <f>IF('Crisis Indicator Data'!#REF!="No Data",1,IF(#REF!&lt;&gt;"",1,0))</f>
        <v>#REF!</v>
      </c>
      <c r="Q80" s="205" t="e">
        <f>IF('Crisis Indicator Data'!#REF!="No Data",1,IF(#REF!&lt;&gt;"",1,0))</f>
        <v>#REF!</v>
      </c>
      <c r="R80" s="205" t="e">
        <f>IF('Crisis Indicator Data'!#REF!="No Data",1,IF(#REF!&lt;&gt;"",1,0))</f>
        <v>#REF!</v>
      </c>
      <c r="S80" s="205" t="e">
        <f>IF('Crisis Indicator Data'!#REF!="No Data",1,IF(#REF!&lt;&gt;"",1,0))</f>
        <v>#REF!</v>
      </c>
      <c r="T80" s="205" t="e">
        <f>IF('Crisis Indicator Data'!#REF!="No Data",1,IF(#REF!&lt;&gt;"",1,0))</f>
        <v>#REF!</v>
      </c>
      <c r="U80" s="205" t="e">
        <f>IF('Crisis Indicator Data'!#REF!="No Data",1,IF(#REF!&lt;&gt;"",1,0))</f>
        <v>#REF!</v>
      </c>
      <c r="V80" s="205" t="e">
        <f>IF('Crisis Indicator Data'!#REF!="No Data",1,IF(#REF!&lt;&gt;"",1,0))</f>
        <v>#REF!</v>
      </c>
      <c r="W80" s="205" t="e">
        <f>IF('Crisis Indicator Data'!#REF!="No Data",1,IF(#REF!&lt;&gt;"",1,0))</f>
        <v>#REF!</v>
      </c>
      <c r="X80" s="205" t="e">
        <f>IF('Crisis Indicator Data'!#REF!="No Data",1,IF(#REF!&lt;&gt;"",1,0))</f>
        <v>#REF!</v>
      </c>
      <c r="Y80" s="205" t="e">
        <f>IF('Crisis Indicator Data'!#REF!="No Data",1,IF(#REF!&lt;&gt;"",1,0))</f>
        <v>#REF!</v>
      </c>
      <c r="Z80" s="205" t="e">
        <f>IF('Crisis Indicator Data'!#REF!="No Data",1,IF(#REF!&lt;&gt;"",1,0))</f>
        <v>#REF!</v>
      </c>
      <c r="AA80" s="205" t="e">
        <f>IF('Crisis Indicator Data'!#REF!="No Data",1,IF(#REF!&lt;&gt;"",1,0))</f>
        <v>#REF!</v>
      </c>
      <c r="AB80" s="205" t="e">
        <f>IF('Crisis Indicator Data'!#REF!="No Data",1,IF(#REF!&lt;&gt;"",1,0))</f>
        <v>#REF!</v>
      </c>
      <c r="AC80" s="205" t="e">
        <f>IF('Crisis Indicator Data'!#REF!="No Data",1,IF(#REF!&lt;&gt;"",1,0))</f>
        <v>#REF!</v>
      </c>
      <c r="AD80" s="205" t="e">
        <f>IF('Crisis Indicator Data'!#REF!="No Data",1,IF(#REF!&lt;&gt;"",1,0))</f>
        <v>#REF!</v>
      </c>
      <c r="AE80" s="205" t="e">
        <f>IF('Crisis Indicator Data'!#REF!="No Data",1,IF(#REF!&lt;&gt;"",1,0))</f>
        <v>#REF!</v>
      </c>
      <c r="AF80" s="205" t="e">
        <f>IF('Crisis Indicator Data'!#REF!="No Data",1,IF(#REF!&lt;&gt;"",1,0))</f>
        <v>#REF!</v>
      </c>
      <c r="AG80" s="205" t="e">
        <f>IF('Crisis Indicator Data'!#REF!="No Data",1,IF(#REF!&lt;&gt;"",1,0))</f>
        <v>#REF!</v>
      </c>
      <c r="AH80" s="205" t="e">
        <f>IF('Crisis Indicator Data'!#REF!="No Data",1,IF(#REF!&lt;&gt;"",1,0))</f>
        <v>#REF!</v>
      </c>
      <c r="AI80" s="205" t="e">
        <f>IF('Crisis Indicator Data'!#REF!="No Data",1,IF(#REF!&lt;&gt;"",1,0))</f>
        <v>#REF!</v>
      </c>
      <c r="AJ80" s="205" t="e">
        <f>IF('Crisis Indicator Data'!#REF!="No Data",1,IF(#REF!&lt;&gt;"",1,0))</f>
        <v>#REF!</v>
      </c>
      <c r="AK80" s="205" t="e">
        <f>IF('Crisis Indicator Data'!#REF!="No Data",1,IF(#REF!&lt;&gt;"",1,0))</f>
        <v>#REF!</v>
      </c>
      <c r="AL80" s="205" t="e">
        <f>IF('Crisis Indicator Data'!#REF!="No Data",1,IF(#REF!&lt;&gt;"",1,0))</f>
        <v>#REF!</v>
      </c>
      <c r="AM80" s="205" t="e">
        <f>IF('Crisis Indicator Data'!#REF!="No Data",1,IF(#REF!&lt;&gt;"",1,0))</f>
        <v>#REF!</v>
      </c>
      <c r="AN80" s="205" t="e">
        <f>IF('Crisis Indicator Data'!#REF!="No Data",1,IF(#REF!&lt;&gt;"",1,0))</f>
        <v>#REF!</v>
      </c>
      <c r="AO80" s="205" t="e">
        <f>IF('Crisis Indicator Data'!#REF!="No Data",1,IF(#REF!&lt;&gt;"",1,0))</f>
        <v>#REF!</v>
      </c>
      <c r="AP80" s="205" t="e">
        <f>IF('Crisis Indicator Data'!#REF!="No Data",1,IF(#REF!&lt;&gt;"",1,0))</f>
        <v>#REF!</v>
      </c>
      <c r="AQ80" s="205" t="e">
        <f>IF('Crisis Indicator Data'!#REF!="No Data",1,IF(#REF!&lt;&gt;"",1,0))</f>
        <v>#REF!</v>
      </c>
      <c r="AR80" s="205" t="e">
        <f>IF('Crisis Indicator Data'!#REF!="No Data",1,IF(#REF!&lt;&gt;"",1,0))</f>
        <v>#REF!</v>
      </c>
      <c r="AS80" s="205" t="e">
        <f>IF('Crisis Indicator Data'!#REF!="No Data",1,IF(#REF!&lt;&gt;"",1,0))</f>
        <v>#REF!</v>
      </c>
      <c r="AT80" s="205" t="e">
        <f>IF('Crisis Indicator Data'!#REF!="No Data",1,IF(#REF!&lt;&gt;"",1,0))</f>
        <v>#REF!</v>
      </c>
      <c r="AU80" s="205" t="e">
        <f>IF('Crisis Indicator Data'!#REF!="No Data",1,IF(#REF!&lt;&gt;"",1,0))</f>
        <v>#REF!</v>
      </c>
      <c r="AV80" s="205" t="e">
        <f>IF('Crisis Indicator Data'!#REF!="No Data",1,IF(#REF!&lt;&gt;"",1,0))</f>
        <v>#REF!</v>
      </c>
      <c r="AW80" s="205" t="e">
        <f>IF('Crisis Indicator Data'!#REF!="No Data",1,IF(#REF!&lt;&gt;"",1,0))</f>
        <v>#REF!</v>
      </c>
      <c r="AX80" s="205" t="e">
        <f>IF('Crisis Indicator Data'!#REF!="No Data",1,IF(#REF!&lt;&gt;"",1,0))</f>
        <v>#REF!</v>
      </c>
      <c r="AY80" s="205" t="e">
        <f>IF('Crisis Indicator Data'!#REF!="No Data",1,IF(#REF!&lt;&gt;"",1,0))</f>
        <v>#REF!</v>
      </c>
      <c r="AZ80" s="205" t="e">
        <f>IF('Crisis Indicator Data'!#REF!="No Data",1,IF(#REF!&lt;&gt;"",1,0))</f>
        <v>#REF!</v>
      </c>
      <c r="BA80" t="e">
        <f t="shared" si="4"/>
        <v>#REF!</v>
      </c>
      <c r="BB80" s="22" t="e">
        <f t="shared" si="5"/>
        <v>#REF!</v>
      </c>
    </row>
    <row r="81" spans="1:54" x14ac:dyDescent="0.25">
      <c r="A81" t="s">
        <v>7079</v>
      </c>
      <c r="B81" s="205" t="e">
        <f>IF('Crisis Indicator Data'!#REF!="No Data",1,IF(#REF!&lt;&gt;"",1,0))</f>
        <v>#REF!</v>
      </c>
      <c r="C81" s="205" t="e">
        <f>IF('Crisis Indicator Data'!#REF!="No Data",1,IF(#REF!&lt;&gt;"",1,0))</f>
        <v>#REF!</v>
      </c>
      <c r="D81" s="205" t="e">
        <f>IF('Crisis Indicator Data'!#REF!="No Data",1,IF(#REF!&lt;&gt;"",1,0))</f>
        <v>#REF!</v>
      </c>
      <c r="E81" s="205" t="e">
        <f>IF('Crisis Indicator Data'!#REF!="No Data",1,IF(#REF!&lt;&gt;"",1,0))</f>
        <v>#REF!</v>
      </c>
      <c r="F81" s="205" t="e">
        <f>IF('Crisis Indicator Data'!#REF!="No Data",1,IF(#REF!&lt;&gt;"",1,0))</f>
        <v>#REF!</v>
      </c>
      <c r="G81" s="205" t="e">
        <f>IF('Crisis Indicator Data'!#REF!="No Data",1,IF(#REF!&lt;&gt;"",1,0))</f>
        <v>#REF!</v>
      </c>
      <c r="H81" s="205" t="e">
        <f>IF('Crisis Indicator Data'!#REF!="No Data",1,IF(#REF!&lt;&gt;"",1,0))</f>
        <v>#REF!</v>
      </c>
      <c r="I81" s="205" t="e">
        <f>IF('Crisis Indicator Data'!#REF!="No Data",1,IF(#REF!&lt;&gt;"",1,0))</f>
        <v>#REF!</v>
      </c>
      <c r="J81" s="205" t="e">
        <f>IF('Crisis Indicator Data'!#REF!="No Data",1,IF(#REF!&lt;&gt;"",1,0))</f>
        <v>#REF!</v>
      </c>
      <c r="K81" s="205" t="e">
        <f>IF('Crisis Indicator Data'!#REF!="No Data",1,IF(#REF!&lt;&gt;"",1,0))</f>
        <v>#REF!</v>
      </c>
      <c r="L81" s="205" t="e">
        <f>IF('Crisis Indicator Data'!#REF!="No Data",1,IF(#REF!&lt;&gt;"",1,0))</f>
        <v>#REF!</v>
      </c>
      <c r="M81" s="205" t="e">
        <f>IF('Crisis Indicator Data'!#REF!="No Data",1,IF(#REF!&lt;&gt;"",1,0))</f>
        <v>#REF!</v>
      </c>
      <c r="N81" s="205" t="e">
        <f>IF('Crisis Indicator Data'!#REF!="No Data",1,IF(#REF!&lt;&gt;"",1,0))</f>
        <v>#REF!</v>
      </c>
      <c r="O81" s="205" t="e">
        <f>IF('Crisis Indicator Data'!#REF!="No Data",1,IF(#REF!&lt;&gt;"",1,0))</f>
        <v>#REF!</v>
      </c>
      <c r="P81" s="205" t="e">
        <f>IF('Crisis Indicator Data'!#REF!="No Data",1,IF(#REF!&lt;&gt;"",1,0))</f>
        <v>#REF!</v>
      </c>
      <c r="Q81" s="205" t="e">
        <f>IF('Crisis Indicator Data'!#REF!="No Data",1,IF(#REF!&lt;&gt;"",1,0))</f>
        <v>#REF!</v>
      </c>
      <c r="R81" s="205" t="e">
        <f>IF('Crisis Indicator Data'!#REF!="No Data",1,IF(#REF!&lt;&gt;"",1,0))</f>
        <v>#REF!</v>
      </c>
      <c r="S81" s="205" t="e">
        <f>IF('Crisis Indicator Data'!#REF!="No Data",1,IF(#REF!&lt;&gt;"",1,0))</f>
        <v>#REF!</v>
      </c>
      <c r="T81" s="205" t="e">
        <f>IF('Crisis Indicator Data'!#REF!="No Data",1,IF(#REF!&lt;&gt;"",1,0))</f>
        <v>#REF!</v>
      </c>
      <c r="U81" s="205" t="e">
        <f>IF('Crisis Indicator Data'!#REF!="No Data",1,IF(#REF!&lt;&gt;"",1,0))</f>
        <v>#REF!</v>
      </c>
      <c r="V81" s="205" t="e">
        <f>IF('Crisis Indicator Data'!#REF!="No Data",1,IF(#REF!&lt;&gt;"",1,0))</f>
        <v>#REF!</v>
      </c>
      <c r="W81" s="205" t="e">
        <f>IF('Crisis Indicator Data'!#REF!="No Data",1,IF(#REF!&lt;&gt;"",1,0))</f>
        <v>#REF!</v>
      </c>
      <c r="X81" s="205" t="e">
        <f>IF('Crisis Indicator Data'!#REF!="No Data",1,IF(#REF!&lt;&gt;"",1,0))</f>
        <v>#REF!</v>
      </c>
      <c r="Y81" s="205" t="e">
        <f>IF('Crisis Indicator Data'!#REF!="No Data",1,IF(#REF!&lt;&gt;"",1,0))</f>
        <v>#REF!</v>
      </c>
      <c r="Z81" s="205" t="e">
        <f>IF('Crisis Indicator Data'!#REF!="No Data",1,IF(#REF!&lt;&gt;"",1,0))</f>
        <v>#REF!</v>
      </c>
      <c r="AA81" s="205" t="e">
        <f>IF('Crisis Indicator Data'!#REF!="No Data",1,IF(#REF!&lt;&gt;"",1,0))</f>
        <v>#REF!</v>
      </c>
      <c r="AB81" s="205" t="e">
        <f>IF('Crisis Indicator Data'!#REF!="No Data",1,IF(#REF!&lt;&gt;"",1,0))</f>
        <v>#REF!</v>
      </c>
      <c r="AC81" s="205" t="e">
        <f>IF('Crisis Indicator Data'!#REF!="No Data",1,IF(#REF!&lt;&gt;"",1,0))</f>
        <v>#REF!</v>
      </c>
      <c r="AD81" s="205" t="e">
        <f>IF('Crisis Indicator Data'!#REF!="No Data",1,IF(#REF!&lt;&gt;"",1,0))</f>
        <v>#REF!</v>
      </c>
      <c r="AE81" s="205" t="e">
        <f>IF('Crisis Indicator Data'!#REF!="No Data",1,IF(#REF!&lt;&gt;"",1,0))</f>
        <v>#REF!</v>
      </c>
      <c r="AF81" s="205" t="e">
        <f>IF('Crisis Indicator Data'!#REF!="No Data",1,IF(#REF!&lt;&gt;"",1,0))</f>
        <v>#REF!</v>
      </c>
      <c r="AG81" s="205" t="e">
        <f>IF('Crisis Indicator Data'!#REF!="No Data",1,IF(#REF!&lt;&gt;"",1,0))</f>
        <v>#REF!</v>
      </c>
      <c r="AH81" s="205" t="e">
        <f>IF('Crisis Indicator Data'!#REF!="No Data",1,IF(#REF!&lt;&gt;"",1,0))</f>
        <v>#REF!</v>
      </c>
      <c r="AI81" s="205" t="e">
        <f>IF('Crisis Indicator Data'!#REF!="No Data",1,IF(#REF!&lt;&gt;"",1,0))</f>
        <v>#REF!</v>
      </c>
      <c r="AJ81" s="205" t="e">
        <f>IF('Crisis Indicator Data'!#REF!="No Data",1,IF(#REF!&lt;&gt;"",1,0))</f>
        <v>#REF!</v>
      </c>
      <c r="AK81" s="205" t="e">
        <f>IF('Crisis Indicator Data'!#REF!="No Data",1,IF(#REF!&lt;&gt;"",1,0))</f>
        <v>#REF!</v>
      </c>
      <c r="AL81" s="205" t="e">
        <f>IF('Crisis Indicator Data'!#REF!="No Data",1,IF(#REF!&lt;&gt;"",1,0))</f>
        <v>#REF!</v>
      </c>
      <c r="AM81" s="205" t="e">
        <f>IF('Crisis Indicator Data'!#REF!="No Data",1,IF(#REF!&lt;&gt;"",1,0))</f>
        <v>#REF!</v>
      </c>
      <c r="AN81" s="205" t="e">
        <f>IF('Crisis Indicator Data'!#REF!="No Data",1,IF(#REF!&lt;&gt;"",1,0))</f>
        <v>#REF!</v>
      </c>
      <c r="AO81" s="205" t="e">
        <f>IF('Crisis Indicator Data'!#REF!="No Data",1,IF(#REF!&lt;&gt;"",1,0))</f>
        <v>#REF!</v>
      </c>
      <c r="AP81" s="205" t="e">
        <f>IF('Crisis Indicator Data'!#REF!="No Data",1,IF(#REF!&lt;&gt;"",1,0))</f>
        <v>#REF!</v>
      </c>
      <c r="AQ81" s="205" t="e">
        <f>IF('Crisis Indicator Data'!#REF!="No Data",1,IF(#REF!&lt;&gt;"",1,0))</f>
        <v>#REF!</v>
      </c>
      <c r="AR81" s="205" t="e">
        <f>IF('Crisis Indicator Data'!#REF!="No Data",1,IF(#REF!&lt;&gt;"",1,0))</f>
        <v>#REF!</v>
      </c>
      <c r="AS81" s="205" t="e">
        <f>IF('Crisis Indicator Data'!#REF!="No Data",1,IF(#REF!&lt;&gt;"",1,0))</f>
        <v>#REF!</v>
      </c>
      <c r="AT81" s="205" t="e">
        <f>IF('Crisis Indicator Data'!#REF!="No Data",1,IF(#REF!&lt;&gt;"",1,0))</f>
        <v>#REF!</v>
      </c>
      <c r="AU81" s="205" t="e">
        <f>IF('Crisis Indicator Data'!#REF!="No Data",1,IF(#REF!&lt;&gt;"",1,0))</f>
        <v>#REF!</v>
      </c>
      <c r="AV81" s="205" t="e">
        <f>IF('Crisis Indicator Data'!#REF!="No Data",1,IF(#REF!&lt;&gt;"",1,0))</f>
        <v>#REF!</v>
      </c>
      <c r="AW81" s="205" t="e">
        <f>IF('Crisis Indicator Data'!#REF!="No Data",1,IF(#REF!&lt;&gt;"",1,0))</f>
        <v>#REF!</v>
      </c>
      <c r="AX81" s="205" t="e">
        <f>IF('Crisis Indicator Data'!#REF!="No Data",1,IF(#REF!&lt;&gt;"",1,0))</f>
        <v>#REF!</v>
      </c>
      <c r="AY81" s="205" t="e">
        <f>IF('Crisis Indicator Data'!#REF!="No Data",1,IF(#REF!&lt;&gt;"",1,0))</f>
        <v>#REF!</v>
      </c>
      <c r="AZ81" s="205" t="e">
        <f>IF('Crisis Indicator Data'!#REF!="No Data",1,IF(#REF!&lt;&gt;"",1,0))</f>
        <v>#REF!</v>
      </c>
      <c r="BA81" t="e">
        <f t="shared" si="4"/>
        <v>#REF!</v>
      </c>
      <c r="BB81" s="22" t="e">
        <f t="shared" si="5"/>
        <v>#REF!</v>
      </c>
    </row>
    <row r="82" spans="1:54" x14ac:dyDescent="0.25">
      <c r="A82" t="s">
        <v>7080</v>
      </c>
      <c r="B82" s="205" t="e">
        <f>IF('Crisis Indicator Data'!#REF!="No Data",1,IF(#REF!&lt;&gt;"",1,0))</f>
        <v>#REF!</v>
      </c>
      <c r="C82" s="205" t="e">
        <f>IF('Crisis Indicator Data'!#REF!="No Data",1,IF(#REF!&lt;&gt;"",1,0))</f>
        <v>#REF!</v>
      </c>
      <c r="D82" s="205" t="e">
        <f>IF('Crisis Indicator Data'!#REF!="No Data",1,IF(#REF!&lt;&gt;"",1,0))</f>
        <v>#REF!</v>
      </c>
      <c r="E82" s="205" t="e">
        <f>IF('Crisis Indicator Data'!#REF!="No Data",1,IF(#REF!&lt;&gt;"",1,0))</f>
        <v>#REF!</v>
      </c>
      <c r="F82" s="205" t="e">
        <f>IF('Crisis Indicator Data'!#REF!="No Data",1,IF(#REF!&lt;&gt;"",1,0))</f>
        <v>#REF!</v>
      </c>
      <c r="G82" s="205" t="e">
        <f>IF('Crisis Indicator Data'!#REF!="No Data",1,IF(#REF!&lt;&gt;"",1,0))</f>
        <v>#REF!</v>
      </c>
      <c r="H82" s="205" t="e">
        <f>IF('Crisis Indicator Data'!#REF!="No Data",1,IF(#REF!&lt;&gt;"",1,0))</f>
        <v>#REF!</v>
      </c>
      <c r="I82" s="205" t="e">
        <f>IF('Crisis Indicator Data'!#REF!="No Data",1,IF(#REF!&lt;&gt;"",1,0))</f>
        <v>#REF!</v>
      </c>
      <c r="J82" s="205" t="e">
        <f>IF('Crisis Indicator Data'!#REF!="No Data",1,IF(#REF!&lt;&gt;"",1,0))</f>
        <v>#REF!</v>
      </c>
      <c r="K82" s="205" t="e">
        <f>IF('Crisis Indicator Data'!#REF!="No Data",1,IF(#REF!&lt;&gt;"",1,0))</f>
        <v>#REF!</v>
      </c>
      <c r="L82" s="205" t="e">
        <f>IF('Crisis Indicator Data'!#REF!="No Data",1,IF(#REF!&lt;&gt;"",1,0))</f>
        <v>#REF!</v>
      </c>
      <c r="M82" s="205" t="e">
        <f>IF('Crisis Indicator Data'!#REF!="No Data",1,IF(#REF!&lt;&gt;"",1,0))</f>
        <v>#REF!</v>
      </c>
      <c r="N82" s="205" t="e">
        <f>IF('Crisis Indicator Data'!#REF!="No Data",1,IF(#REF!&lt;&gt;"",1,0))</f>
        <v>#REF!</v>
      </c>
      <c r="O82" s="205" t="e">
        <f>IF('Crisis Indicator Data'!#REF!="No Data",1,IF(#REF!&lt;&gt;"",1,0))</f>
        <v>#REF!</v>
      </c>
      <c r="P82" s="205" t="e">
        <f>IF('Crisis Indicator Data'!#REF!="No Data",1,IF(#REF!&lt;&gt;"",1,0))</f>
        <v>#REF!</v>
      </c>
      <c r="Q82" s="205" t="e">
        <f>IF('Crisis Indicator Data'!#REF!="No Data",1,IF(#REF!&lt;&gt;"",1,0))</f>
        <v>#REF!</v>
      </c>
      <c r="R82" s="205" t="e">
        <f>IF('Crisis Indicator Data'!#REF!="No Data",1,IF(#REF!&lt;&gt;"",1,0))</f>
        <v>#REF!</v>
      </c>
      <c r="S82" s="205" t="e">
        <f>IF('Crisis Indicator Data'!#REF!="No Data",1,IF(#REF!&lt;&gt;"",1,0))</f>
        <v>#REF!</v>
      </c>
      <c r="T82" s="205" t="e">
        <f>IF('Crisis Indicator Data'!#REF!="No Data",1,IF(#REF!&lt;&gt;"",1,0))</f>
        <v>#REF!</v>
      </c>
      <c r="U82" s="205" t="e">
        <f>IF('Crisis Indicator Data'!#REF!="No Data",1,IF(#REF!&lt;&gt;"",1,0))</f>
        <v>#REF!</v>
      </c>
      <c r="V82" s="205" t="e">
        <f>IF('Crisis Indicator Data'!#REF!="No Data",1,IF(#REF!&lt;&gt;"",1,0))</f>
        <v>#REF!</v>
      </c>
      <c r="W82" s="205" t="e">
        <f>IF('Crisis Indicator Data'!#REF!="No Data",1,IF(#REF!&lt;&gt;"",1,0))</f>
        <v>#REF!</v>
      </c>
      <c r="X82" s="205" t="e">
        <f>IF('Crisis Indicator Data'!#REF!="No Data",1,IF(#REF!&lt;&gt;"",1,0))</f>
        <v>#REF!</v>
      </c>
      <c r="Y82" s="205" t="e">
        <f>IF('Crisis Indicator Data'!#REF!="No Data",1,IF(#REF!&lt;&gt;"",1,0))</f>
        <v>#REF!</v>
      </c>
      <c r="Z82" s="205" t="e">
        <f>IF('Crisis Indicator Data'!#REF!="No Data",1,IF(#REF!&lt;&gt;"",1,0))</f>
        <v>#REF!</v>
      </c>
      <c r="AA82" s="205" t="e">
        <f>IF('Crisis Indicator Data'!#REF!="No Data",1,IF(#REF!&lt;&gt;"",1,0))</f>
        <v>#REF!</v>
      </c>
      <c r="AB82" s="205" t="e">
        <f>IF('Crisis Indicator Data'!#REF!="No Data",1,IF(#REF!&lt;&gt;"",1,0))</f>
        <v>#REF!</v>
      </c>
      <c r="AC82" s="205" t="e">
        <f>IF('Crisis Indicator Data'!#REF!="No Data",1,IF(#REF!&lt;&gt;"",1,0))</f>
        <v>#REF!</v>
      </c>
      <c r="AD82" s="205" t="e">
        <f>IF('Crisis Indicator Data'!#REF!="No Data",1,IF(#REF!&lt;&gt;"",1,0))</f>
        <v>#REF!</v>
      </c>
      <c r="AE82" s="205" t="e">
        <f>IF('Crisis Indicator Data'!#REF!="No Data",1,IF(#REF!&lt;&gt;"",1,0))</f>
        <v>#REF!</v>
      </c>
      <c r="AF82" s="205" t="e">
        <f>IF('Crisis Indicator Data'!#REF!="No Data",1,IF(#REF!&lt;&gt;"",1,0))</f>
        <v>#REF!</v>
      </c>
      <c r="AG82" s="205" t="e">
        <f>IF('Crisis Indicator Data'!#REF!="No Data",1,IF(#REF!&lt;&gt;"",1,0))</f>
        <v>#REF!</v>
      </c>
      <c r="AH82" s="205" t="e">
        <f>IF('Crisis Indicator Data'!#REF!="No Data",1,IF(#REF!&lt;&gt;"",1,0))</f>
        <v>#REF!</v>
      </c>
      <c r="AI82" s="205" t="e">
        <f>IF('Crisis Indicator Data'!#REF!="No Data",1,IF(#REF!&lt;&gt;"",1,0))</f>
        <v>#REF!</v>
      </c>
      <c r="AJ82" s="205" t="e">
        <f>IF('Crisis Indicator Data'!#REF!="No Data",1,IF(#REF!&lt;&gt;"",1,0))</f>
        <v>#REF!</v>
      </c>
      <c r="AK82" s="205" t="e">
        <f>IF('Crisis Indicator Data'!#REF!="No Data",1,IF(#REF!&lt;&gt;"",1,0))</f>
        <v>#REF!</v>
      </c>
      <c r="AL82" s="205" t="e">
        <f>IF('Crisis Indicator Data'!#REF!="No Data",1,IF(#REF!&lt;&gt;"",1,0))</f>
        <v>#REF!</v>
      </c>
      <c r="AM82" s="205" t="e">
        <f>IF('Crisis Indicator Data'!#REF!="No Data",1,IF(#REF!&lt;&gt;"",1,0))</f>
        <v>#REF!</v>
      </c>
      <c r="AN82" s="205" t="e">
        <f>IF('Crisis Indicator Data'!#REF!="No Data",1,IF(#REF!&lt;&gt;"",1,0))</f>
        <v>#REF!</v>
      </c>
      <c r="AO82" s="205" t="e">
        <f>IF('Crisis Indicator Data'!#REF!="No Data",1,IF(#REF!&lt;&gt;"",1,0))</f>
        <v>#REF!</v>
      </c>
      <c r="AP82" s="205" t="e">
        <f>IF('Crisis Indicator Data'!#REF!="No Data",1,IF(#REF!&lt;&gt;"",1,0))</f>
        <v>#REF!</v>
      </c>
      <c r="AQ82" s="205" t="e">
        <f>IF('Crisis Indicator Data'!#REF!="No Data",1,IF(#REF!&lt;&gt;"",1,0))</f>
        <v>#REF!</v>
      </c>
      <c r="AR82" s="205" t="e">
        <f>IF('Crisis Indicator Data'!#REF!="No Data",1,IF(#REF!&lt;&gt;"",1,0))</f>
        <v>#REF!</v>
      </c>
      <c r="AS82" s="205" t="e">
        <f>IF('Crisis Indicator Data'!#REF!="No Data",1,IF(#REF!&lt;&gt;"",1,0))</f>
        <v>#REF!</v>
      </c>
      <c r="AT82" s="205" t="e">
        <f>IF('Crisis Indicator Data'!#REF!="No Data",1,IF(#REF!&lt;&gt;"",1,0))</f>
        <v>#REF!</v>
      </c>
      <c r="AU82" s="205" t="e">
        <f>IF('Crisis Indicator Data'!#REF!="No Data",1,IF(#REF!&lt;&gt;"",1,0))</f>
        <v>#REF!</v>
      </c>
      <c r="AV82" s="205" t="e">
        <f>IF('Crisis Indicator Data'!#REF!="No Data",1,IF(#REF!&lt;&gt;"",1,0))</f>
        <v>#REF!</v>
      </c>
      <c r="AW82" s="205" t="e">
        <f>IF('Crisis Indicator Data'!#REF!="No Data",1,IF(#REF!&lt;&gt;"",1,0))</f>
        <v>#REF!</v>
      </c>
      <c r="AX82" s="205" t="e">
        <f>IF('Crisis Indicator Data'!#REF!="No Data",1,IF(#REF!&lt;&gt;"",1,0))</f>
        <v>#REF!</v>
      </c>
      <c r="AY82" s="205" t="e">
        <f>IF('Crisis Indicator Data'!#REF!="No Data",1,IF(#REF!&lt;&gt;"",1,0))</f>
        <v>#REF!</v>
      </c>
      <c r="AZ82" s="205" t="e">
        <f>IF('Crisis Indicator Data'!#REF!="No Data",1,IF(#REF!&lt;&gt;"",1,0))</f>
        <v>#REF!</v>
      </c>
      <c r="BA82" t="e">
        <f t="shared" si="4"/>
        <v>#REF!</v>
      </c>
      <c r="BB82" s="22" t="e">
        <f t="shared" si="5"/>
        <v>#REF!</v>
      </c>
    </row>
    <row r="83" spans="1:54" x14ac:dyDescent="0.25">
      <c r="A83" t="s">
        <v>7082</v>
      </c>
      <c r="B83" s="205" t="e">
        <f>IF('Crisis Indicator Data'!#REF!="No Data",1,IF(#REF!&lt;&gt;"",1,0))</f>
        <v>#REF!</v>
      </c>
      <c r="C83" s="205" t="e">
        <f>IF('Crisis Indicator Data'!#REF!="No Data",1,IF(#REF!&lt;&gt;"",1,0))</f>
        <v>#REF!</v>
      </c>
      <c r="D83" s="205" t="e">
        <f>IF('Crisis Indicator Data'!#REF!="No Data",1,IF(#REF!&lt;&gt;"",1,0))</f>
        <v>#REF!</v>
      </c>
      <c r="E83" s="205" t="e">
        <f>IF('Crisis Indicator Data'!#REF!="No Data",1,IF(#REF!&lt;&gt;"",1,0))</f>
        <v>#REF!</v>
      </c>
      <c r="F83" s="205" t="e">
        <f>IF('Crisis Indicator Data'!#REF!="No Data",1,IF(#REF!&lt;&gt;"",1,0))</f>
        <v>#REF!</v>
      </c>
      <c r="G83" s="205" t="e">
        <f>IF('Crisis Indicator Data'!#REF!="No Data",1,IF(#REF!&lt;&gt;"",1,0))</f>
        <v>#REF!</v>
      </c>
      <c r="H83" s="205" t="e">
        <f>IF('Crisis Indicator Data'!#REF!="No Data",1,IF(#REF!&lt;&gt;"",1,0))</f>
        <v>#REF!</v>
      </c>
      <c r="I83" s="205" t="e">
        <f>IF('Crisis Indicator Data'!#REF!="No Data",1,IF(#REF!&lt;&gt;"",1,0))</f>
        <v>#REF!</v>
      </c>
      <c r="J83" s="205" t="e">
        <f>IF('Crisis Indicator Data'!#REF!="No Data",1,IF(#REF!&lt;&gt;"",1,0))</f>
        <v>#REF!</v>
      </c>
      <c r="K83" s="205" t="e">
        <f>IF('Crisis Indicator Data'!#REF!="No Data",1,IF(#REF!&lt;&gt;"",1,0))</f>
        <v>#REF!</v>
      </c>
      <c r="L83" s="205" t="e">
        <f>IF('Crisis Indicator Data'!#REF!="No Data",1,IF(#REF!&lt;&gt;"",1,0))</f>
        <v>#REF!</v>
      </c>
      <c r="M83" s="205" t="e">
        <f>IF('Crisis Indicator Data'!#REF!="No Data",1,IF(#REF!&lt;&gt;"",1,0))</f>
        <v>#REF!</v>
      </c>
      <c r="N83" s="205" t="e">
        <f>IF('Crisis Indicator Data'!#REF!="No Data",1,IF(#REF!&lt;&gt;"",1,0))</f>
        <v>#REF!</v>
      </c>
      <c r="O83" s="205" t="e">
        <f>IF('Crisis Indicator Data'!#REF!="No Data",1,IF(#REF!&lt;&gt;"",1,0))</f>
        <v>#REF!</v>
      </c>
      <c r="P83" s="205" t="e">
        <f>IF('Crisis Indicator Data'!#REF!="No Data",1,IF(#REF!&lt;&gt;"",1,0))</f>
        <v>#REF!</v>
      </c>
      <c r="Q83" s="205" t="e">
        <f>IF('Crisis Indicator Data'!#REF!="No Data",1,IF(#REF!&lt;&gt;"",1,0))</f>
        <v>#REF!</v>
      </c>
      <c r="R83" s="205" t="e">
        <f>IF('Crisis Indicator Data'!#REF!="No Data",1,IF(#REF!&lt;&gt;"",1,0))</f>
        <v>#REF!</v>
      </c>
      <c r="S83" s="205" t="e">
        <f>IF('Crisis Indicator Data'!#REF!="No Data",1,IF(#REF!&lt;&gt;"",1,0))</f>
        <v>#REF!</v>
      </c>
      <c r="T83" s="205" t="e">
        <f>IF('Crisis Indicator Data'!#REF!="No Data",1,IF(#REF!&lt;&gt;"",1,0))</f>
        <v>#REF!</v>
      </c>
      <c r="U83" s="205" t="e">
        <f>IF('Crisis Indicator Data'!#REF!="No Data",1,IF(#REF!&lt;&gt;"",1,0))</f>
        <v>#REF!</v>
      </c>
      <c r="V83" s="205" t="e">
        <f>IF('Crisis Indicator Data'!#REF!="No Data",1,IF(#REF!&lt;&gt;"",1,0))</f>
        <v>#REF!</v>
      </c>
      <c r="W83" s="205" t="e">
        <f>IF('Crisis Indicator Data'!#REF!="No Data",1,IF(#REF!&lt;&gt;"",1,0))</f>
        <v>#REF!</v>
      </c>
      <c r="X83" s="205" t="e">
        <f>IF('Crisis Indicator Data'!#REF!="No Data",1,IF(#REF!&lt;&gt;"",1,0))</f>
        <v>#REF!</v>
      </c>
      <c r="Y83" s="205" t="e">
        <f>IF('Crisis Indicator Data'!#REF!="No Data",1,IF(#REF!&lt;&gt;"",1,0))</f>
        <v>#REF!</v>
      </c>
      <c r="Z83" s="205" t="e">
        <f>IF('Crisis Indicator Data'!#REF!="No Data",1,IF(#REF!&lt;&gt;"",1,0))</f>
        <v>#REF!</v>
      </c>
      <c r="AA83" s="205" t="e">
        <f>IF('Crisis Indicator Data'!#REF!="No Data",1,IF(#REF!&lt;&gt;"",1,0))</f>
        <v>#REF!</v>
      </c>
      <c r="AB83" s="205" t="e">
        <f>IF('Crisis Indicator Data'!#REF!="No Data",1,IF(#REF!&lt;&gt;"",1,0))</f>
        <v>#REF!</v>
      </c>
      <c r="AC83" s="205" t="e">
        <f>IF('Crisis Indicator Data'!#REF!="No Data",1,IF(#REF!&lt;&gt;"",1,0))</f>
        <v>#REF!</v>
      </c>
      <c r="AD83" s="205" t="e">
        <f>IF('Crisis Indicator Data'!#REF!="No Data",1,IF(#REF!&lt;&gt;"",1,0))</f>
        <v>#REF!</v>
      </c>
      <c r="AE83" s="205" t="e">
        <f>IF('Crisis Indicator Data'!#REF!="No Data",1,IF(#REF!&lt;&gt;"",1,0))</f>
        <v>#REF!</v>
      </c>
      <c r="AF83" s="205" t="e">
        <f>IF('Crisis Indicator Data'!#REF!="No Data",1,IF(#REF!&lt;&gt;"",1,0))</f>
        <v>#REF!</v>
      </c>
      <c r="AG83" s="205" t="e">
        <f>IF('Crisis Indicator Data'!#REF!="No Data",1,IF(#REF!&lt;&gt;"",1,0))</f>
        <v>#REF!</v>
      </c>
      <c r="AH83" s="205" t="e">
        <f>IF('Crisis Indicator Data'!#REF!="No Data",1,IF(#REF!&lt;&gt;"",1,0))</f>
        <v>#REF!</v>
      </c>
      <c r="AI83" s="205" t="e">
        <f>IF('Crisis Indicator Data'!#REF!="No Data",1,IF(#REF!&lt;&gt;"",1,0))</f>
        <v>#REF!</v>
      </c>
      <c r="AJ83" s="205" t="e">
        <f>IF('Crisis Indicator Data'!#REF!="No Data",1,IF(#REF!&lt;&gt;"",1,0))</f>
        <v>#REF!</v>
      </c>
      <c r="AK83" s="205" t="e">
        <f>IF('Crisis Indicator Data'!#REF!="No Data",1,IF(#REF!&lt;&gt;"",1,0))</f>
        <v>#REF!</v>
      </c>
      <c r="AL83" s="205" t="e">
        <f>IF('Crisis Indicator Data'!#REF!="No Data",1,IF(#REF!&lt;&gt;"",1,0))</f>
        <v>#REF!</v>
      </c>
      <c r="AM83" s="205" t="e">
        <f>IF('Crisis Indicator Data'!#REF!="No Data",1,IF(#REF!&lt;&gt;"",1,0))</f>
        <v>#REF!</v>
      </c>
      <c r="AN83" s="205" t="e">
        <f>IF('Crisis Indicator Data'!#REF!="No Data",1,IF(#REF!&lt;&gt;"",1,0))</f>
        <v>#REF!</v>
      </c>
      <c r="AO83" s="205" t="e">
        <f>IF('Crisis Indicator Data'!#REF!="No Data",1,IF(#REF!&lt;&gt;"",1,0))</f>
        <v>#REF!</v>
      </c>
      <c r="AP83" s="205" t="e">
        <f>IF('Crisis Indicator Data'!#REF!="No Data",1,IF(#REF!&lt;&gt;"",1,0))</f>
        <v>#REF!</v>
      </c>
      <c r="AQ83" s="205" t="e">
        <f>IF('Crisis Indicator Data'!#REF!="No Data",1,IF(#REF!&lt;&gt;"",1,0))</f>
        <v>#REF!</v>
      </c>
      <c r="AR83" s="205" t="e">
        <f>IF('Crisis Indicator Data'!#REF!="No Data",1,IF(#REF!&lt;&gt;"",1,0))</f>
        <v>#REF!</v>
      </c>
      <c r="AS83" s="205" t="e">
        <f>IF('Crisis Indicator Data'!#REF!="No Data",1,IF(#REF!&lt;&gt;"",1,0))</f>
        <v>#REF!</v>
      </c>
      <c r="AT83" s="205" t="e">
        <f>IF('Crisis Indicator Data'!#REF!="No Data",1,IF(#REF!&lt;&gt;"",1,0))</f>
        <v>#REF!</v>
      </c>
      <c r="AU83" s="205" t="e">
        <f>IF('Crisis Indicator Data'!#REF!="No Data",1,IF(#REF!&lt;&gt;"",1,0))</f>
        <v>#REF!</v>
      </c>
      <c r="AV83" s="205" t="e">
        <f>IF('Crisis Indicator Data'!#REF!="No Data",1,IF(#REF!&lt;&gt;"",1,0))</f>
        <v>#REF!</v>
      </c>
      <c r="AW83" s="205" t="e">
        <f>IF('Crisis Indicator Data'!#REF!="No Data",1,IF(#REF!&lt;&gt;"",1,0))</f>
        <v>#REF!</v>
      </c>
      <c r="AX83" s="205" t="e">
        <f>IF('Crisis Indicator Data'!#REF!="No Data",1,IF(#REF!&lt;&gt;"",1,0))</f>
        <v>#REF!</v>
      </c>
      <c r="AY83" s="205" t="e">
        <f>IF('Crisis Indicator Data'!#REF!="No Data",1,IF(#REF!&lt;&gt;"",1,0))</f>
        <v>#REF!</v>
      </c>
      <c r="AZ83" s="205" t="e">
        <f>IF('Crisis Indicator Data'!#REF!="No Data",1,IF(#REF!&lt;&gt;"",1,0))</f>
        <v>#REF!</v>
      </c>
      <c r="BA83" t="e">
        <f t="shared" si="4"/>
        <v>#REF!</v>
      </c>
      <c r="BB83" s="22" t="e">
        <f t="shared" si="5"/>
        <v>#REF!</v>
      </c>
    </row>
    <row r="84" spans="1:54" x14ac:dyDescent="0.25">
      <c r="A84" t="s">
        <v>7085</v>
      </c>
      <c r="B84" s="205" t="e">
        <f>IF('Crisis Indicator Data'!#REF!="No Data",1,IF(#REF!&lt;&gt;"",1,0))</f>
        <v>#REF!</v>
      </c>
      <c r="C84" s="205" t="e">
        <f>IF('Crisis Indicator Data'!#REF!="No Data",1,IF(#REF!&lt;&gt;"",1,0))</f>
        <v>#REF!</v>
      </c>
      <c r="D84" s="205" t="e">
        <f>IF('Crisis Indicator Data'!#REF!="No Data",1,IF(#REF!&lt;&gt;"",1,0))</f>
        <v>#REF!</v>
      </c>
      <c r="E84" s="205" t="e">
        <f>IF('Crisis Indicator Data'!#REF!="No Data",1,IF(#REF!&lt;&gt;"",1,0))</f>
        <v>#REF!</v>
      </c>
      <c r="F84" s="205" t="e">
        <f>IF('Crisis Indicator Data'!#REF!="No Data",1,IF(#REF!&lt;&gt;"",1,0))</f>
        <v>#REF!</v>
      </c>
      <c r="G84" s="205" t="e">
        <f>IF('Crisis Indicator Data'!#REF!="No Data",1,IF(#REF!&lt;&gt;"",1,0))</f>
        <v>#REF!</v>
      </c>
      <c r="H84" s="205" t="e">
        <f>IF('Crisis Indicator Data'!#REF!="No Data",1,IF(#REF!&lt;&gt;"",1,0))</f>
        <v>#REF!</v>
      </c>
      <c r="I84" s="205" t="e">
        <f>IF('Crisis Indicator Data'!#REF!="No Data",1,IF(#REF!&lt;&gt;"",1,0))</f>
        <v>#REF!</v>
      </c>
      <c r="J84" s="205" t="e">
        <f>IF('Crisis Indicator Data'!#REF!="No Data",1,IF(#REF!&lt;&gt;"",1,0))</f>
        <v>#REF!</v>
      </c>
      <c r="K84" s="205" t="e">
        <f>IF('Crisis Indicator Data'!#REF!="No Data",1,IF(#REF!&lt;&gt;"",1,0))</f>
        <v>#REF!</v>
      </c>
      <c r="L84" s="205" t="e">
        <f>IF('Crisis Indicator Data'!#REF!="No Data",1,IF(#REF!&lt;&gt;"",1,0))</f>
        <v>#REF!</v>
      </c>
      <c r="M84" s="205" t="e">
        <f>IF('Crisis Indicator Data'!#REF!="No Data",1,IF(#REF!&lt;&gt;"",1,0))</f>
        <v>#REF!</v>
      </c>
      <c r="N84" s="205" t="e">
        <f>IF('Crisis Indicator Data'!#REF!="No Data",1,IF(#REF!&lt;&gt;"",1,0))</f>
        <v>#REF!</v>
      </c>
      <c r="O84" s="205" t="e">
        <f>IF('Crisis Indicator Data'!#REF!="No Data",1,IF(#REF!&lt;&gt;"",1,0))</f>
        <v>#REF!</v>
      </c>
      <c r="P84" s="205" t="e">
        <f>IF('Crisis Indicator Data'!#REF!="No Data",1,IF(#REF!&lt;&gt;"",1,0))</f>
        <v>#REF!</v>
      </c>
      <c r="Q84" s="205" t="e">
        <f>IF('Crisis Indicator Data'!#REF!="No Data",1,IF(#REF!&lt;&gt;"",1,0))</f>
        <v>#REF!</v>
      </c>
      <c r="R84" s="205" t="e">
        <f>IF('Crisis Indicator Data'!#REF!="No Data",1,IF(#REF!&lt;&gt;"",1,0))</f>
        <v>#REF!</v>
      </c>
      <c r="S84" s="205" t="e">
        <f>IF('Crisis Indicator Data'!#REF!="No Data",1,IF(#REF!&lt;&gt;"",1,0))</f>
        <v>#REF!</v>
      </c>
      <c r="T84" s="205" t="e">
        <f>IF('Crisis Indicator Data'!#REF!="No Data",1,IF(#REF!&lt;&gt;"",1,0))</f>
        <v>#REF!</v>
      </c>
      <c r="U84" s="205" t="e">
        <f>IF('Crisis Indicator Data'!#REF!="No Data",1,IF(#REF!&lt;&gt;"",1,0))</f>
        <v>#REF!</v>
      </c>
      <c r="V84" s="205" t="e">
        <f>IF('Crisis Indicator Data'!#REF!="No Data",1,IF(#REF!&lt;&gt;"",1,0))</f>
        <v>#REF!</v>
      </c>
      <c r="W84" s="205" t="e">
        <f>IF('Crisis Indicator Data'!#REF!="No Data",1,IF(#REF!&lt;&gt;"",1,0))</f>
        <v>#REF!</v>
      </c>
      <c r="X84" s="205" t="e">
        <f>IF('Crisis Indicator Data'!#REF!="No Data",1,IF(#REF!&lt;&gt;"",1,0))</f>
        <v>#REF!</v>
      </c>
      <c r="Y84" s="205" t="e">
        <f>IF('Crisis Indicator Data'!#REF!="No Data",1,IF(#REF!&lt;&gt;"",1,0))</f>
        <v>#REF!</v>
      </c>
      <c r="Z84" s="205" t="e">
        <f>IF('Crisis Indicator Data'!#REF!="No Data",1,IF(#REF!&lt;&gt;"",1,0))</f>
        <v>#REF!</v>
      </c>
      <c r="AA84" s="205" t="e">
        <f>IF('Crisis Indicator Data'!#REF!="No Data",1,IF(#REF!&lt;&gt;"",1,0))</f>
        <v>#REF!</v>
      </c>
      <c r="AB84" s="205" t="e">
        <f>IF('Crisis Indicator Data'!#REF!="No Data",1,IF(#REF!&lt;&gt;"",1,0))</f>
        <v>#REF!</v>
      </c>
      <c r="AC84" s="205" t="e">
        <f>IF('Crisis Indicator Data'!#REF!="No Data",1,IF(#REF!&lt;&gt;"",1,0))</f>
        <v>#REF!</v>
      </c>
      <c r="AD84" s="205" t="e">
        <f>IF('Crisis Indicator Data'!#REF!="No Data",1,IF(#REF!&lt;&gt;"",1,0))</f>
        <v>#REF!</v>
      </c>
      <c r="AE84" s="205" t="e">
        <f>IF('Crisis Indicator Data'!#REF!="No Data",1,IF(#REF!&lt;&gt;"",1,0))</f>
        <v>#REF!</v>
      </c>
      <c r="AF84" s="205" t="e">
        <f>IF('Crisis Indicator Data'!#REF!="No Data",1,IF(#REF!&lt;&gt;"",1,0))</f>
        <v>#REF!</v>
      </c>
      <c r="AG84" s="205" t="e">
        <f>IF('Crisis Indicator Data'!#REF!="No Data",1,IF(#REF!&lt;&gt;"",1,0))</f>
        <v>#REF!</v>
      </c>
      <c r="AH84" s="205" t="e">
        <f>IF('Crisis Indicator Data'!#REF!="No Data",1,IF(#REF!&lt;&gt;"",1,0))</f>
        <v>#REF!</v>
      </c>
      <c r="AI84" s="205" t="e">
        <f>IF('Crisis Indicator Data'!#REF!="No Data",1,IF(#REF!&lt;&gt;"",1,0))</f>
        <v>#REF!</v>
      </c>
      <c r="AJ84" s="205" t="e">
        <f>IF('Crisis Indicator Data'!#REF!="No Data",1,IF(#REF!&lt;&gt;"",1,0))</f>
        <v>#REF!</v>
      </c>
      <c r="AK84" s="205" t="e">
        <f>IF('Crisis Indicator Data'!#REF!="No Data",1,IF(#REF!&lt;&gt;"",1,0))</f>
        <v>#REF!</v>
      </c>
      <c r="AL84" s="205" t="e">
        <f>IF('Crisis Indicator Data'!#REF!="No Data",1,IF(#REF!&lt;&gt;"",1,0))</f>
        <v>#REF!</v>
      </c>
      <c r="AM84" s="205" t="e">
        <f>IF('Crisis Indicator Data'!#REF!="No Data",1,IF(#REF!&lt;&gt;"",1,0))</f>
        <v>#REF!</v>
      </c>
      <c r="AN84" s="205" t="e">
        <f>IF('Crisis Indicator Data'!#REF!="No Data",1,IF(#REF!&lt;&gt;"",1,0))</f>
        <v>#REF!</v>
      </c>
      <c r="AO84" s="205" t="e">
        <f>IF('Crisis Indicator Data'!#REF!="No Data",1,IF(#REF!&lt;&gt;"",1,0))</f>
        <v>#REF!</v>
      </c>
      <c r="AP84" s="205" t="e">
        <f>IF('Crisis Indicator Data'!#REF!="No Data",1,IF(#REF!&lt;&gt;"",1,0))</f>
        <v>#REF!</v>
      </c>
      <c r="AQ84" s="205" t="e">
        <f>IF('Crisis Indicator Data'!#REF!="No Data",1,IF(#REF!&lt;&gt;"",1,0))</f>
        <v>#REF!</v>
      </c>
      <c r="AR84" s="205" t="e">
        <f>IF('Crisis Indicator Data'!#REF!="No Data",1,IF(#REF!&lt;&gt;"",1,0))</f>
        <v>#REF!</v>
      </c>
      <c r="AS84" s="205" t="e">
        <f>IF('Crisis Indicator Data'!#REF!="No Data",1,IF(#REF!&lt;&gt;"",1,0))</f>
        <v>#REF!</v>
      </c>
      <c r="AT84" s="205" t="e">
        <f>IF('Crisis Indicator Data'!#REF!="No Data",1,IF(#REF!&lt;&gt;"",1,0))</f>
        <v>#REF!</v>
      </c>
      <c r="AU84" s="205" t="e">
        <f>IF('Crisis Indicator Data'!#REF!="No Data",1,IF(#REF!&lt;&gt;"",1,0))</f>
        <v>#REF!</v>
      </c>
      <c r="AV84" s="205" t="e">
        <f>IF('Crisis Indicator Data'!#REF!="No Data",1,IF(#REF!&lt;&gt;"",1,0))</f>
        <v>#REF!</v>
      </c>
      <c r="AW84" s="205" t="e">
        <f>IF('Crisis Indicator Data'!#REF!="No Data",1,IF(#REF!&lt;&gt;"",1,0))</f>
        <v>#REF!</v>
      </c>
      <c r="AX84" s="205" t="e">
        <f>IF('Crisis Indicator Data'!#REF!="No Data",1,IF(#REF!&lt;&gt;"",1,0))</f>
        <v>#REF!</v>
      </c>
      <c r="AY84" s="205" t="e">
        <f>IF('Crisis Indicator Data'!#REF!="No Data",1,IF(#REF!&lt;&gt;"",1,0))</f>
        <v>#REF!</v>
      </c>
      <c r="AZ84" s="205" t="e">
        <f>IF('Crisis Indicator Data'!#REF!="No Data",1,IF(#REF!&lt;&gt;"",1,0))</f>
        <v>#REF!</v>
      </c>
      <c r="BA84" t="e">
        <f t="shared" si="4"/>
        <v>#REF!</v>
      </c>
      <c r="BB84" s="22" t="e">
        <f t="shared" si="5"/>
        <v>#REF!</v>
      </c>
    </row>
    <row r="85" spans="1:54" x14ac:dyDescent="0.25">
      <c r="A85" t="s">
        <v>7083</v>
      </c>
      <c r="B85" s="205" t="e">
        <f>IF('Crisis Indicator Data'!#REF!="No Data",1,IF(#REF!&lt;&gt;"",1,0))</f>
        <v>#REF!</v>
      </c>
      <c r="C85" s="205" t="e">
        <f>IF('Crisis Indicator Data'!#REF!="No Data",1,IF(#REF!&lt;&gt;"",1,0))</f>
        <v>#REF!</v>
      </c>
      <c r="D85" s="205" t="e">
        <f>IF('Crisis Indicator Data'!#REF!="No Data",1,IF(#REF!&lt;&gt;"",1,0))</f>
        <v>#REF!</v>
      </c>
      <c r="E85" s="205" t="e">
        <f>IF('Crisis Indicator Data'!#REF!="No Data",1,IF(#REF!&lt;&gt;"",1,0))</f>
        <v>#REF!</v>
      </c>
      <c r="F85" s="205" t="e">
        <f>IF('Crisis Indicator Data'!#REF!="No Data",1,IF(#REF!&lt;&gt;"",1,0))</f>
        <v>#REF!</v>
      </c>
      <c r="G85" s="205" t="e">
        <f>IF('Crisis Indicator Data'!#REF!="No Data",1,IF(#REF!&lt;&gt;"",1,0))</f>
        <v>#REF!</v>
      </c>
      <c r="H85" s="205" t="e">
        <f>IF('Crisis Indicator Data'!#REF!="No Data",1,IF(#REF!&lt;&gt;"",1,0))</f>
        <v>#REF!</v>
      </c>
      <c r="I85" s="205" t="e">
        <f>IF('Crisis Indicator Data'!#REF!="No Data",1,IF(#REF!&lt;&gt;"",1,0))</f>
        <v>#REF!</v>
      </c>
      <c r="J85" s="205" t="e">
        <f>IF('Crisis Indicator Data'!#REF!="No Data",1,IF(#REF!&lt;&gt;"",1,0))</f>
        <v>#REF!</v>
      </c>
      <c r="K85" s="205" t="e">
        <f>IF('Crisis Indicator Data'!#REF!="No Data",1,IF(#REF!&lt;&gt;"",1,0))</f>
        <v>#REF!</v>
      </c>
      <c r="L85" s="205" t="e">
        <f>IF('Crisis Indicator Data'!#REF!="No Data",1,IF(#REF!&lt;&gt;"",1,0))</f>
        <v>#REF!</v>
      </c>
      <c r="M85" s="205" t="e">
        <f>IF('Crisis Indicator Data'!#REF!="No Data",1,IF(#REF!&lt;&gt;"",1,0))</f>
        <v>#REF!</v>
      </c>
      <c r="N85" s="205" t="e">
        <f>IF('Crisis Indicator Data'!#REF!="No Data",1,IF(#REF!&lt;&gt;"",1,0))</f>
        <v>#REF!</v>
      </c>
      <c r="O85" s="205" t="e">
        <f>IF('Crisis Indicator Data'!#REF!="No Data",1,IF(#REF!&lt;&gt;"",1,0))</f>
        <v>#REF!</v>
      </c>
      <c r="P85" s="205" t="e">
        <f>IF('Crisis Indicator Data'!#REF!="No Data",1,IF(#REF!&lt;&gt;"",1,0))</f>
        <v>#REF!</v>
      </c>
      <c r="Q85" s="205" t="e">
        <f>IF('Crisis Indicator Data'!#REF!="No Data",1,IF(#REF!&lt;&gt;"",1,0))</f>
        <v>#REF!</v>
      </c>
      <c r="R85" s="205" t="e">
        <f>IF('Crisis Indicator Data'!#REF!="No Data",1,IF(#REF!&lt;&gt;"",1,0))</f>
        <v>#REF!</v>
      </c>
      <c r="S85" s="205" t="e">
        <f>IF('Crisis Indicator Data'!#REF!="No Data",1,IF(#REF!&lt;&gt;"",1,0))</f>
        <v>#REF!</v>
      </c>
      <c r="T85" s="205" t="e">
        <f>IF('Crisis Indicator Data'!#REF!="No Data",1,IF(#REF!&lt;&gt;"",1,0))</f>
        <v>#REF!</v>
      </c>
      <c r="U85" s="205" t="e">
        <f>IF('Crisis Indicator Data'!#REF!="No Data",1,IF(#REF!&lt;&gt;"",1,0))</f>
        <v>#REF!</v>
      </c>
      <c r="V85" s="205" t="e">
        <f>IF('Crisis Indicator Data'!#REF!="No Data",1,IF(#REF!&lt;&gt;"",1,0))</f>
        <v>#REF!</v>
      </c>
      <c r="W85" s="205" t="e">
        <f>IF('Crisis Indicator Data'!#REF!="No Data",1,IF(#REF!&lt;&gt;"",1,0))</f>
        <v>#REF!</v>
      </c>
      <c r="X85" s="205" t="e">
        <f>IF('Crisis Indicator Data'!#REF!="No Data",1,IF(#REF!&lt;&gt;"",1,0))</f>
        <v>#REF!</v>
      </c>
      <c r="Y85" s="205" t="e">
        <f>IF('Crisis Indicator Data'!#REF!="No Data",1,IF(#REF!&lt;&gt;"",1,0))</f>
        <v>#REF!</v>
      </c>
      <c r="Z85" s="205" t="e">
        <f>IF('Crisis Indicator Data'!#REF!="No Data",1,IF(#REF!&lt;&gt;"",1,0))</f>
        <v>#REF!</v>
      </c>
      <c r="AA85" s="205" t="e">
        <f>IF('Crisis Indicator Data'!#REF!="No Data",1,IF(#REF!&lt;&gt;"",1,0))</f>
        <v>#REF!</v>
      </c>
      <c r="AB85" s="205" t="e">
        <f>IF('Crisis Indicator Data'!#REF!="No Data",1,IF(#REF!&lt;&gt;"",1,0))</f>
        <v>#REF!</v>
      </c>
      <c r="AC85" s="205" t="e">
        <f>IF('Crisis Indicator Data'!#REF!="No Data",1,IF(#REF!&lt;&gt;"",1,0))</f>
        <v>#REF!</v>
      </c>
      <c r="AD85" s="205" t="e">
        <f>IF('Crisis Indicator Data'!#REF!="No Data",1,IF(#REF!&lt;&gt;"",1,0))</f>
        <v>#REF!</v>
      </c>
      <c r="AE85" s="205" t="e">
        <f>IF('Crisis Indicator Data'!#REF!="No Data",1,IF(#REF!&lt;&gt;"",1,0))</f>
        <v>#REF!</v>
      </c>
      <c r="AF85" s="205" t="e">
        <f>IF('Crisis Indicator Data'!#REF!="No Data",1,IF(#REF!&lt;&gt;"",1,0))</f>
        <v>#REF!</v>
      </c>
      <c r="AG85" s="205" t="e">
        <f>IF('Crisis Indicator Data'!#REF!="No Data",1,IF(#REF!&lt;&gt;"",1,0))</f>
        <v>#REF!</v>
      </c>
      <c r="AH85" s="205" t="e">
        <f>IF('Crisis Indicator Data'!#REF!="No Data",1,IF(#REF!&lt;&gt;"",1,0))</f>
        <v>#REF!</v>
      </c>
      <c r="AI85" s="205" t="e">
        <f>IF('Crisis Indicator Data'!#REF!="No Data",1,IF(#REF!&lt;&gt;"",1,0))</f>
        <v>#REF!</v>
      </c>
      <c r="AJ85" s="205" t="e">
        <f>IF('Crisis Indicator Data'!#REF!="No Data",1,IF(#REF!&lt;&gt;"",1,0))</f>
        <v>#REF!</v>
      </c>
      <c r="AK85" s="205" t="e">
        <f>IF('Crisis Indicator Data'!#REF!="No Data",1,IF(#REF!&lt;&gt;"",1,0))</f>
        <v>#REF!</v>
      </c>
      <c r="AL85" s="205" t="e">
        <f>IF('Crisis Indicator Data'!#REF!="No Data",1,IF(#REF!&lt;&gt;"",1,0))</f>
        <v>#REF!</v>
      </c>
      <c r="AM85" s="205" t="e">
        <f>IF('Crisis Indicator Data'!#REF!="No Data",1,IF(#REF!&lt;&gt;"",1,0))</f>
        <v>#REF!</v>
      </c>
      <c r="AN85" s="205" t="e">
        <f>IF('Crisis Indicator Data'!#REF!="No Data",1,IF(#REF!&lt;&gt;"",1,0))</f>
        <v>#REF!</v>
      </c>
      <c r="AO85" s="205" t="e">
        <f>IF('Crisis Indicator Data'!#REF!="No Data",1,IF(#REF!&lt;&gt;"",1,0))</f>
        <v>#REF!</v>
      </c>
      <c r="AP85" s="205" t="e">
        <f>IF('Crisis Indicator Data'!#REF!="No Data",1,IF(#REF!&lt;&gt;"",1,0))</f>
        <v>#REF!</v>
      </c>
      <c r="AQ85" s="205" t="e">
        <f>IF('Crisis Indicator Data'!#REF!="No Data",1,IF(#REF!&lt;&gt;"",1,0))</f>
        <v>#REF!</v>
      </c>
      <c r="AR85" s="205" t="e">
        <f>IF('Crisis Indicator Data'!#REF!="No Data",1,IF(#REF!&lt;&gt;"",1,0))</f>
        <v>#REF!</v>
      </c>
      <c r="AS85" s="205" t="e">
        <f>IF('Crisis Indicator Data'!#REF!="No Data",1,IF(#REF!&lt;&gt;"",1,0))</f>
        <v>#REF!</v>
      </c>
      <c r="AT85" s="205" t="e">
        <f>IF('Crisis Indicator Data'!#REF!="No Data",1,IF(#REF!&lt;&gt;"",1,0))</f>
        <v>#REF!</v>
      </c>
      <c r="AU85" s="205" t="e">
        <f>IF('Crisis Indicator Data'!#REF!="No Data",1,IF(#REF!&lt;&gt;"",1,0))</f>
        <v>#REF!</v>
      </c>
      <c r="AV85" s="205" t="e">
        <f>IF('Crisis Indicator Data'!#REF!="No Data",1,IF(#REF!&lt;&gt;"",1,0))</f>
        <v>#REF!</v>
      </c>
      <c r="AW85" s="205" t="e">
        <f>IF('Crisis Indicator Data'!#REF!="No Data",1,IF(#REF!&lt;&gt;"",1,0))</f>
        <v>#REF!</v>
      </c>
      <c r="AX85" s="205" t="e">
        <f>IF('Crisis Indicator Data'!#REF!="No Data",1,IF(#REF!&lt;&gt;"",1,0))</f>
        <v>#REF!</v>
      </c>
      <c r="AY85" s="205" t="e">
        <f>IF('Crisis Indicator Data'!#REF!="No Data",1,IF(#REF!&lt;&gt;"",1,0))</f>
        <v>#REF!</v>
      </c>
      <c r="AZ85" s="205" t="e">
        <f>IF('Crisis Indicator Data'!#REF!="No Data",1,IF(#REF!&lt;&gt;"",1,0))</f>
        <v>#REF!</v>
      </c>
      <c r="BA85" t="e">
        <f t="shared" si="4"/>
        <v>#REF!</v>
      </c>
      <c r="BB85" s="22" t="e">
        <f t="shared" si="5"/>
        <v>#REF!</v>
      </c>
    </row>
    <row r="86" spans="1:54" x14ac:dyDescent="0.25">
      <c r="A86" t="s">
        <v>7087</v>
      </c>
      <c r="B86" s="205" t="e">
        <f>IF('Crisis Indicator Data'!#REF!="No Data",1,IF(#REF!&lt;&gt;"",1,0))</f>
        <v>#REF!</v>
      </c>
      <c r="C86" s="205" t="e">
        <f>IF('Crisis Indicator Data'!#REF!="No Data",1,IF(#REF!&lt;&gt;"",1,0))</f>
        <v>#REF!</v>
      </c>
      <c r="D86" s="205" t="e">
        <f>IF('Crisis Indicator Data'!#REF!="No Data",1,IF(#REF!&lt;&gt;"",1,0))</f>
        <v>#REF!</v>
      </c>
      <c r="E86" s="205" t="e">
        <f>IF('Crisis Indicator Data'!#REF!="No Data",1,IF(#REF!&lt;&gt;"",1,0))</f>
        <v>#REF!</v>
      </c>
      <c r="F86" s="205" t="e">
        <f>IF('Crisis Indicator Data'!#REF!="No Data",1,IF(#REF!&lt;&gt;"",1,0))</f>
        <v>#REF!</v>
      </c>
      <c r="G86" s="205" t="e">
        <f>IF('Crisis Indicator Data'!#REF!="No Data",1,IF(#REF!&lt;&gt;"",1,0))</f>
        <v>#REF!</v>
      </c>
      <c r="H86" s="205" t="e">
        <f>IF('Crisis Indicator Data'!#REF!="No Data",1,IF(#REF!&lt;&gt;"",1,0))</f>
        <v>#REF!</v>
      </c>
      <c r="I86" s="205" t="e">
        <f>IF('Crisis Indicator Data'!#REF!="No Data",1,IF(#REF!&lt;&gt;"",1,0))</f>
        <v>#REF!</v>
      </c>
      <c r="J86" s="205" t="e">
        <f>IF('Crisis Indicator Data'!#REF!="No Data",1,IF(#REF!&lt;&gt;"",1,0))</f>
        <v>#REF!</v>
      </c>
      <c r="K86" s="205" t="e">
        <f>IF('Crisis Indicator Data'!#REF!="No Data",1,IF(#REF!&lt;&gt;"",1,0))</f>
        <v>#REF!</v>
      </c>
      <c r="L86" s="205" t="e">
        <f>IF('Crisis Indicator Data'!#REF!="No Data",1,IF(#REF!&lt;&gt;"",1,0))</f>
        <v>#REF!</v>
      </c>
      <c r="M86" s="205" t="e">
        <f>IF('Crisis Indicator Data'!#REF!="No Data",1,IF(#REF!&lt;&gt;"",1,0))</f>
        <v>#REF!</v>
      </c>
      <c r="N86" s="205" t="e">
        <f>IF('Crisis Indicator Data'!#REF!="No Data",1,IF(#REF!&lt;&gt;"",1,0))</f>
        <v>#REF!</v>
      </c>
      <c r="O86" s="205" t="e">
        <f>IF('Crisis Indicator Data'!#REF!="No Data",1,IF(#REF!&lt;&gt;"",1,0))</f>
        <v>#REF!</v>
      </c>
      <c r="P86" s="205" t="e">
        <f>IF('Crisis Indicator Data'!#REF!="No Data",1,IF(#REF!&lt;&gt;"",1,0))</f>
        <v>#REF!</v>
      </c>
      <c r="Q86" s="205" t="e">
        <f>IF('Crisis Indicator Data'!#REF!="No Data",1,IF(#REF!&lt;&gt;"",1,0))</f>
        <v>#REF!</v>
      </c>
      <c r="R86" s="205" t="e">
        <f>IF('Crisis Indicator Data'!#REF!="No Data",1,IF(#REF!&lt;&gt;"",1,0))</f>
        <v>#REF!</v>
      </c>
      <c r="S86" s="205" t="e">
        <f>IF('Crisis Indicator Data'!#REF!="No Data",1,IF(#REF!&lt;&gt;"",1,0))</f>
        <v>#REF!</v>
      </c>
      <c r="T86" s="205" t="e">
        <f>IF('Crisis Indicator Data'!#REF!="No Data",1,IF(#REF!&lt;&gt;"",1,0))</f>
        <v>#REF!</v>
      </c>
      <c r="U86" s="205" t="e">
        <f>IF('Crisis Indicator Data'!#REF!="No Data",1,IF(#REF!&lt;&gt;"",1,0))</f>
        <v>#REF!</v>
      </c>
      <c r="V86" s="205" t="e">
        <f>IF('Crisis Indicator Data'!#REF!="No Data",1,IF(#REF!&lt;&gt;"",1,0))</f>
        <v>#REF!</v>
      </c>
      <c r="W86" s="205" t="e">
        <f>IF('Crisis Indicator Data'!#REF!="No Data",1,IF(#REF!&lt;&gt;"",1,0))</f>
        <v>#REF!</v>
      </c>
      <c r="X86" s="205" t="e">
        <f>IF('Crisis Indicator Data'!#REF!="No Data",1,IF(#REF!&lt;&gt;"",1,0))</f>
        <v>#REF!</v>
      </c>
      <c r="Y86" s="205" t="e">
        <f>IF('Crisis Indicator Data'!#REF!="No Data",1,IF(#REF!&lt;&gt;"",1,0))</f>
        <v>#REF!</v>
      </c>
      <c r="Z86" s="205" t="e">
        <f>IF('Crisis Indicator Data'!#REF!="No Data",1,IF(#REF!&lt;&gt;"",1,0))</f>
        <v>#REF!</v>
      </c>
      <c r="AA86" s="205" t="e">
        <f>IF('Crisis Indicator Data'!#REF!="No Data",1,IF(#REF!&lt;&gt;"",1,0))</f>
        <v>#REF!</v>
      </c>
      <c r="AB86" s="205" t="e">
        <f>IF('Crisis Indicator Data'!#REF!="No Data",1,IF(#REF!&lt;&gt;"",1,0))</f>
        <v>#REF!</v>
      </c>
      <c r="AC86" s="205" t="e">
        <f>IF('Crisis Indicator Data'!#REF!="No Data",1,IF(#REF!&lt;&gt;"",1,0))</f>
        <v>#REF!</v>
      </c>
      <c r="AD86" s="205" t="e">
        <f>IF('Crisis Indicator Data'!#REF!="No Data",1,IF(#REF!&lt;&gt;"",1,0))</f>
        <v>#REF!</v>
      </c>
      <c r="AE86" s="205" t="e">
        <f>IF('Crisis Indicator Data'!#REF!="No Data",1,IF(#REF!&lt;&gt;"",1,0))</f>
        <v>#REF!</v>
      </c>
      <c r="AF86" s="205" t="e">
        <f>IF('Crisis Indicator Data'!#REF!="No Data",1,IF(#REF!&lt;&gt;"",1,0))</f>
        <v>#REF!</v>
      </c>
      <c r="AG86" s="205" t="e">
        <f>IF('Crisis Indicator Data'!#REF!="No Data",1,IF(#REF!&lt;&gt;"",1,0))</f>
        <v>#REF!</v>
      </c>
      <c r="AH86" s="205" t="e">
        <f>IF('Crisis Indicator Data'!#REF!="No Data",1,IF(#REF!&lt;&gt;"",1,0))</f>
        <v>#REF!</v>
      </c>
      <c r="AI86" s="205" t="e">
        <f>IF('Crisis Indicator Data'!#REF!="No Data",1,IF(#REF!&lt;&gt;"",1,0))</f>
        <v>#REF!</v>
      </c>
      <c r="AJ86" s="205" t="e">
        <f>IF('Crisis Indicator Data'!#REF!="No Data",1,IF(#REF!&lt;&gt;"",1,0))</f>
        <v>#REF!</v>
      </c>
      <c r="AK86" s="205" t="e">
        <f>IF('Crisis Indicator Data'!#REF!="No Data",1,IF(#REF!&lt;&gt;"",1,0))</f>
        <v>#REF!</v>
      </c>
      <c r="AL86" s="205" t="e">
        <f>IF('Crisis Indicator Data'!#REF!="No Data",1,IF(#REF!&lt;&gt;"",1,0))</f>
        <v>#REF!</v>
      </c>
      <c r="AM86" s="205" t="e">
        <f>IF('Crisis Indicator Data'!#REF!="No Data",1,IF(#REF!&lt;&gt;"",1,0))</f>
        <v>#REF!</v>
      </c>
      <c r="AN86" s="205" t="e">
        <f>IF('Crisis Indicator Data'!#REF!="No Data",1,IF(#REF!&lt;&gt;"",1,0))</f>
        <v>#REF!</v>
      </c>
      <c r="AO86" s="205" t="e">
        <f>IF('Crisis Indicator Data'!#REF!="No Data",1,IF(#REF!&lt;&gt;"",1,0))</f>
        <v>#REF!</v>
      </c>
      <c r="AP86" s="205" t="e">
        <f>IF('Crisis Indicator Data'!#REF!="No Data",1,IF(#REF!&lt;&gt;"",1,0))</f>
        <v>#REF!</v>
      </c>
      <c r="AQ86" s="205" t="e">
        <f>IF('Crisis Indicator Data'!#REF!="No Data",1,IF(#REF!&lt;&gt;"",1,0))</f>
        <v>#REF!</v>
      </c>
      <c r="AR86" s="205" t="e">
        <f>IF('Crisis Indicator Data'!#REF!="No Data",1,IF(#REF!&lt;&gt;"",1,0))</f>
        <v>#REF!</v>
      </c>
      <c r="AS86" s="205" t="e">
        <f>IF('Crisis Indicator Data'!#REF!="No Data",1,IF(#REF!&lt;&gt;"",1,0))</f>
        <v>#REF!</v>
      </c>
      <c r="AT86" s="205" t="e">
        <f>IF('Crisis Indicator Data'!#REF!="No Data",1,IF(#REF!&lt;&gt;"",1,0))</f>
        <v>#REF!</v>
      </c>
      <c r="AU86" s="205" t="e">
        <f>IF('Crisis Indicator Data'!#REF!="No Data",1,IF(#REF!&lt;&gt;"",1,0))</f>
        <v>#REF!</v>
      </c>
      <c r="AV86" s="205" t="e">
        <f>IF('Crisis Indicator Data'!#REF!="No Data",1,IF(#REF!&lt;&gt;"",1,0))</f>
        <v>#REF!</v>
      </c>
      <c r="AW86" s="205" t="e">
        <f>IF('Crisis Indicator Data'!#REF!="No Data",1,IF(#REF!&lt;&gt;"",1,0))</f>
        <v>#REF!</v>
      </c>
      <c r="AX86" s="205" t="e">
        <f>IF('Crisis Indicator Data'!#REF!="No Data",1,IF(#REF!&lt;&gt;"",1,0))</f>
        <v>#REF!</v>
      </c>
      <c r="AY86" s="205" t="e">
        <f>IF('Crisis Indicator Data'!#REF!="No Data",1,IF(#REF!&lt;&gt;"",1,0))</f>
        <v>#REF!</v>
      </c>
      <c r="AZ86" s="205" t="e">
        <f>IF('Crisis Indicator Data'!#REF!="No Data",1,IF(#REF!&lt;&gt;"",1,0))</f>
        <v>#REF!</v>
      </c>
      <c r="BA86" t="e">
        <f t="shared" si="4"/>
        <v>#REF!</v>
      </c>
      <c r="BB86" s="22" t="e">
        <f t="shared" si="5"/>
        <v>#REF!</v>
      </c>
    </row>
    <row r="87" spans="1:54" x14ac:dyDescent="0.25">
      <c r="A87" t="s">
        <v>7088</v>
      </c>
      <c r="B87" s="205" t="e">
        <f>IF('Crisis Indicator Data'!#REF!="No Data",1,IF(#REF!&lt;&gt;"",1,0))</f>
        <v>#REF!</v>
      </c>
      <c r="C87" s="205" t="e">
        <f>IF('Crisis Indicator Data'!#REF!="No Data",1,IF(#REF!&lt;&gt;"",1,0))</f>
        <v>#REF!</v>
      </c>
      <c r="D87" s="205" t="e">
        <f>IF('Crisis Indicator Data'!#REF!="No Data",1,IF(#REF!&lt;&gt;"",1,0))</f>
        <v>#REF!</v>
      </c>
      <c r="E87" s="205" t="e">
        <f>IF('Crisis Indicator Data'!#REF!="No Data",1,IF(#REF!&lt;&gt;"",1,0))</f>
        <v>#REF!</v>
      </c>
      <c r="F87" s="205" t="e">
        <f>IF('Crisis Indicator Data'!#REF!="No Data",1,IF(#REF!&lt;&gt;"",1,0))</f>
        <v>#REF!</v>
      </c>
      <c r="G87" s="205" t="e">
        <f>IF('Crisis Indicator Data'!#REF!="No Data",1,IF(#REF!&lt;&gt;"",1,0))</f>
        <v>#REF!</v>
      </c>
      <c r="H87" s="205" t="e">
        <f>IF('Crisis Indicator Data'!#REF!="No Data",1,IF(#REF!&lt;&gt;"",1,0))</f>
        <v>#REF!</v>
      </c>
      <c r="I87" s="205" t="e">
        <f>IF('Crisis Indicator Data'!#REF!="No Data",1,IF(#REF!&lt;&gt;"",1,0))</f>
        <v>#REF!</v>
      </c>
      <c r="J87" s="205" t="e">
        <f>IF('Crisis Indicator Data'!#REF!="No Data",1,IF(#REF!&lt;&gt;"",1,0))</f>
        <v>#REF!</v>
      </c>
      <c r="K87" s="205" t="e">
        <f>IF('Crisis Indicator Data'!#REF!="No Data",1,IF(#REF!&lt;&gt;"",1,0))</f>
        <v>#REF!</v>
      </c>
      <c r="L87" s="205" t="e">
        <f>IF('Crisis Indicator Data'!#REF!="No Data",1,IF(#REF!&lt;&gt;"",1,0))</f>
        <v>#REF!</v>
      </c>
      <c r="M87" s="205" t="e">
        <f>IF('Crisis Indicator Data'!#REF!="No Data",1,IF(#REF!&lt;&gt;"",1,0))</f>
        <v>#REF!</v>
      </c>
      <c r="N87" s="205" t="e">
        <f>IF('Crisis Indicator Data'!#REF!="No Data",1,IF(#REF!&lt;&gt;"",1,0))</f>
        <v>#REF!</v>
      </c>
      <c r="O87" s="205" t="e">
        <f>IF('Crisis Indicator Data'!#REF!="No Data",1,IF(#REF!&lt;&gt;"",1,0))</f>
        <v>#REF!</v>
      </c>
      <c r="P87" s="205" t="e">
        <f>IF('Crisis Indicator Data'!#REF!="No Data",1,IF(#REF!&lt;&gt;"",1,0))</f>
        <v>#REF!</v>
      </c>
      <c r="Q87" s="205" t="e">
        <f>IF('Crisis Indicator Data'!#REF!="No Data",1,IF(#REF!&lt;&gt;"",1,0))</f>
        <v>#REF!</v>
      </c>
      <c r="R87" s="205" t="e">
        <f>IF('Crisis Indicator Data'!#REF!="No Data",1,IF(#REF!&lt;&gt;"",1,0))</f>
        <v>#REF!</v>
      </c>
      <c r="S87" s="205" t="e">
        <f>IF('Crisis Indicator Data'!#REF!="No Data",1,IF(#REF!&lt;&gt;"",1,0))</f>
        <v>#REF!</v>
      </c>
      <c r="T87" s="205" t="e">
        <f>IF('Crisis Indicator Data'!#REF!="No Data",1,IF(#REF!&lt;&gt;"",1,0))</f>
        <v>#REF!</v>
      </c>
      <c r="U87" s="205" t="e">
        <f>IF('Crisis Indicator Data'!#REF!="No Data",1,IF(#REF!&lt;&gt;"",1,0))</f>
        <v>#REF!</v>
      </c>
      <c r="V87" s="205" t="e">
        <f>IF('Crisis Indicator Data'!#REF!="No Data",1,IF(#REF!&lt;&gt;"",1,0))</f>
        <v>#REF!</v>
      </c>
      <c r="W87" s="205" t="e">
        <f>IF('Crisis Indicator Data'!#REF!="No Data",1,IF(#REF!&lt;&gt;"",1,0))</f>
        <v>#REF!</v>
      </c>
      <c r="X87" s="205" t="e">
        <f>IF('Crisis Indicator Data'!#REF!="No Data",1,IF(#REF!&lt;&gt;"",1,0))</f>
        <v>#REF!</v>
      </c>
      <c r="Y87" s="205" t="e">
        <f>IF('Crisis Indicator Data'!#REF!="No Data",1,IF(#REF!&lt;&gt;"",1,0))</f>
        <v>#REF!</v>
      </c>
      <c r="Z87" s="205" t="e">
        <f>IF('Crisis Indicator Data'!#REF!="No Data",1,IF(#REF!&lt;&gt;"",1,0))</f>
        <v>#REF!</v>
      </c>
      <c r="AA87" s="205" t="e">
        <f>IF('Crisis Indicator Data'!#REF!="No Data",1,IF(#REF!&lt;&gt;"",1,0))</f>
        <v>#REF!</v>
      </c>
      <c r="AB87" s="205" t="e">
        <f>IF('Crisis Indicator Data'!#REF!="No Data",1,IF(#REF!&lt;&gt;"",1,0))</f>
        <v>#REF!</v>
      </c>
      <c r="AC87" s="205" t="e">
        <f>IF('Crisis Indicator Data'!#REF!="No Data",1,IF(#REF!&lt;&gt;"",1,0))</f>
        <v>#REF!</v>
      </c>
      <c r="AD87" s="205" t="e">
        <f>IF('Crisis Indicator Data'!#REF!="No Data",1,IF(#REF!&lt;&gt;"",1,0))</f>
        <v>#REF!</v>
      </c>
      <c r="AE87" s="205" t="e">
        <f>IF('Crisis Indicator Data'!#REF!="No Data",1,IF(#REF!&lt;&gt;"",1,0))</f>
        <v>#REF!</v>
      </c>
      <c r="AF87" s="205" t="e">
        <f>IF('Crisis Indicator Data'!#REF!="No Data",1,IF(#REF!&lt;&gt;"",1,0))</f>
        <v>#REF!</v>
      </c>
      <c r="AG87" s="205" t="e">
        <f>IF('Crisis Indicator Data'!#REF!="No Data",1,IF(#REF!&lt;&gt;"",1,0))</f>
        <v>#REF!</v>
      </c>
      <c r="AH87" s="205" t="e">
        <f>IF('Crisis Indicator Data'!#REF!="No Data",1,IF(#REF!&lt;&gt;"",1,0))</f>
        <v>#REF!</v>
      </c>
      <c r="AI87" s="205" t="e">
        <f>IF('Crisis Indicator Data'!#REF!="No Data",1,IF(#REF!&lt;&gt;"",1,0))</f>
        <v>#REF!</v>
      </c>
      <c r="AJ87" s="205" t="e">
        <f>IF('Crisis Indicator Data'!#REF!="No Data",1,IF(#REF!&lt;&gt;"",1,0))</f>
        <v>#REF!</v>
      </c>
      <c r="AK87" s="205" t="e">
        <f>IF('Crisis Indicator Data'!#REF!="No Data",1,IF(#REF!&lt;&gt;"",1,0))</f>
        <v>#REF!</v>
      </c>
      <c r="AL87" s="205" t="e">
        <f>IF('Crisis Indicator Data'!#REF!="No Data",1,IF(#REF!&lt;&gt;"",1,0))</f>
        <v>#REF!</v>
      </c>
      <c r="AM87" s="205" t="e">
        <f>IF('Crisis Indicator Data'!#REF!="No Data",1,IF(#REF!&lt;&gt;"",1,0))</f>
        <v>#REF!</v>
      </c>
      <c r="AN87" s="205" t="e">
        <f>IF('Crisis Indicator Data'!#REF!="No Data",1,IF(#REF!&lt;&gt;"",1,0))</f>
        <v>#REF!</v>
      </c>
      <c r="AO87" s="205" t="e">
        <f>IF('Crisis Indicator Data'!#REF!="No Data",1,IF(#REF!&lt;&gt;"",1,0))</f>
        <v>#REF!</v>
      </c>
      <c r="AP87" s="205" t="e">
        <f>IF('Crisis Indicator Data'!#REF!="No Data",1,IF(#REF!&lt;&gt;"",1,0))</f>
        <v>#REF!</v>
      </c>
      <c r="AQ87" s="205" t="e">
        <f>IF('Crisis Indicator Data'!#REF!="No Data",1,IF(#REF!&lt;&gt;"",1,0))</f>
        <v>#REF!</v>
      </c>
      <c r="AR87" s="205" t="e">
        <f>IF('Crisis Indicator Data'!#REF!="No Data",1,IF(#REF!&lt;&gt;"",1,0))</f>
        <v>#REF!</v>
      </c>
      <c r="AS87" s="205" t="e">
        <f>IF('Crisis Indicator Data'!#REF!="No Data",1,IF(#REF!&lt;&gt;"",1,0))</f>
        <v>#REF!</v>
      </c>
      <c r="AT87" s="205" t="e">
        <f>IF('Crisis Indicator Data'!#REF!="No Data",1,IF(#REF!&lt;&gt;"",1,0))</f>
        <v>#REF!</v>
      </c>
      <c r="AU87" s="205" t="e">
        <f>IF('Crisis Indicator Data'!#REF!="No Data",1,IF(#REF!&lt;&gt;"",1,0))</f>
        <v>#REF!</v>
      </c>
      <c r="AV87" s="205" t="e">
        <f>IF('Crisis Indicator Data'!#REF!="No Data",1,IF(#REF!&lt;&gt;"",1,0))</f>
        <v>#REF!</v>
      </c>
      <c r="AW87" s="205" t="e">
        <f>IF('Crisis Indicator Data'!#REF!="No Data",1,IF(#REF!&lt;&gt;"",1,0))</f>
        <v>#REF!</v>
      </c>
      <c r="AX87" s="205" t="e">
        <f>IF('Crisis Indicator Data'!#REF!="No Data",1,IF(#REF!&lt;&gt;"",1,0))</f>
        <v>#REF!</v>
      </c>
      <c r="AY87" s="205" t="e">
        <f>IF('Crisis Indicator Data'!#REF!="No Data",1,IF(#REF!&lt;&gt;"",1,0))</f>
        <v>#REF!</v>
      </c>
      <c r="AZ87" s="205" t="e">
        <f>IF('Crisis Indicator Data'!#REF!="No Data",1,IF(#REF!&lt;&gt;"",1,0))</f>
        <v>#REF!</v>
      </c>
      <c r="BA87" t="e">
        <f t="shared" si="4"/>
        <v>#REF!</v>
      </c>
      <c r="BB87" s="22" t="e">
        <f t="shared" si="5"/>
        <v>#REF!</v>
      </c>
    </row>
    <row r="88" spans="1:54" x14ac:dyDescent="0.25">
      <c r="A88" t="s">
        <v>7094</v>
      </c>
      <c r="B88" s="205" t="e">
        <f>IF('Crisis Indicator Data'!#REF!="No Data",1,IF(#REF!&lt;&gt;"",1,0))</f>
        <v>#REF!</v>
      </c>
      <c r="C88" s="205" t="e">
        <f>IF('Crisis Indicator Data'!#REF!="No Data",1,IF(#REF!&lt;&gt;"",1,0))</f>
        <v>#REF!</v>
      </c>
      <c r="D88" s="205" t="e">
        <f>IF('Crisis Indicator Data'!#REF!="No Data",1,IF(#REF!&lt;&gt;"",1,0))</f>
        <v>#REF!</v>
      </c>
      <c r="E88" s="205" t="e">
        <f>IF('Crisis Indicator Data'!#REF!="No Data",1,IF(#REF!&lt;&gt;"",1,0))</f>
        <v>#REF!</v>
      </c>
      <c r="F88" s="205" t="e">
        <f>IF('Crisis Indicator Data'!#REF!="No Data",1,IF(#REF!&lt;&gt;"",1,0))</f>
        <v>#REF!</v>
      </c>
      <c r="G88" s="205" t="e">
        <f>IF('Crisis Indicator Data'!#REF!="No Data",1,IF(#REF!&lt;&gt;"",1,0))</f>
        <v>#REF!</v>
      </c>
      <c r="H88" s="205" t="e">
        <f>IF('Crisis Indicator Data'!#REF!="No Data",1,IF(#REF!&lt;&gt;"",1,0))</f>
        <v>#REF!</v>
      </c>
      <c r="I88" s="205" t="e">
        <f>IF('Crisis Indicator Data'!#REF!="No Data",1,IF(#REF!&lt;&gt;"",1,0))</f>
        <v>#REF!</v>
      </c>
      <c r="J88" s="205" t="e">
        <f>IF('Crisis Indicator Data'!#REF!="No Data",1,IF(#REF!&lt;&gt;"",1,0))</f>
        <v>#REF!</v>
      </c>
      <c r="K88" s="205" t="e">
        <f>IF('Crisis Indicator Data'!#REF!="No Data",1,IF(#REF!&lt;&gt;"",1,0))</f>
        <v>#REF!</v>
      </c>
      <c r="L88" s="205" t="e">
        <f>IF('Crisis Indicator Data'!#REF!="No Data",1,IF(#REF!&lt;&gt;"",1,0))</f>
        <v>#REF!</v>
      </c>
      <c r="M88" s="205" t="e">
        <f>IF('Crisis Indicator Data'!#REF!="No Data",1,IF(#REF!&lt;&gt;"",1,0))</f>
        <v>#REF!</v>
      </c>
      <c r="N88" s="205" t="e">
        <f>IF('Crisis Indicator Data'!#REF!="No Data",1,IF(#REF!&lt;&gt;"",1,0))</f>
        <v>#REF!</v>
      </c>
      <c r="O88" s="205" t="e">
        <f>IF('Crisis Indicator Data'!#REF!="No Data",1,IF(#REF!&lt;&gt;"",1,0))</f>
        <v>#REF!</v>
      </c>
      <c r="P88" s="205" t="e">
        <f>IF('Crisis Indicator Data'!#REF!="No Data",1,IF(#REF!&lt;&gt;"",1,0))</f>
        <v>#REF!</v>
      </c>
      <c r="Q88" s="205" t="e">
        <f>IF('Crisis Indicator Data'!#REF!="No Data",1,IF(#REF!&lt;&gt;"",1,0))</f>
        <v>#REF!</v>
      </c>
      <c r="R88" s="205" t="e">
        <f>IF('Crisis Indicator Data'!#REF!="No Data",1,IF(#REF!&lt;&gt;"",1,0))</f>
        <v>#REF!</v>
      </c>
      <c r="S88" s="205" t="e">
        <f>IF('Crisis Indicator Data'!#REF!="No Data",1,IF(#REF!&lt;&gt;"",1,0))</f>
        <v>#REF!</v>
      </c>
      <c r="T88" s="205" t="e">
        <f>IF('Crisis Indicator Data'!#REF!="No Data",1,IF(#REF!&lt;&gt;"",1,0))</f>
        <v>#REF!</v>
      </c>
      <c r="U88" s="205" t="e">
        <f>IF('Crisis Indicator Data'!#REF!="No Data",1,IF(#REF!&lt;&gt;"",1,0))</f>
        <v>#REF!</v>
      </c>
      <c r="V88" s="205" t="e">
        <f>IF('Crisis Indicator Data'!#REF!="No Data",1,IF(#REF!&lt;&gt;"",1,0))</f>
        <v>#REF!</v>
      </c>
      <c r="W88" s="205" t="e">
        <f>IF('Crisis Indicator Data'!#REF!="No Data",1,IF(#REF!&lt;&gt;"",1,0))</f>
        <v>#REF!</v>
      </c>
      <c r="X88" s="205" t="e">
        <f>IF('Crisis Indicator Data'!#REF!="No Data",1,IF(#REF!&lt;&gt;"",1,0))</f>
        <v>#REF!</v>
      </c>
      <c r="Y88" s="205" t="e">
        <f>IF('Crisis Indicator Data'!#REF!="No Data",1,IF(#REF!&lt;&gt;"",1,0))</f>
        <v>#REF!</v>
      </c>
      <c r="Z88" s="205" t="e">
        <f>IF('Crisis Indicator Data'!#REF!="No Data",1,IF(#REF!&lt;&gt;"",1,0))</f>
        <v>#REF!</v>
      </c>
      <c r="AA88" s="205" t="e">
        <f>IF('Crisis Indicator Data'!#REF!="No Data",1,IF(#REF!&lt;&gt;"",1,0))</f>
        <v>#REF!</v>
      </c>
      <c r="AB88" s="205" t="e">
        <f>IF('Crisis Indicator Data'!#REF!="No Data",1,IF(#REF!&lt;&gt;"",1,0))</f>
        <v>#REF!</v>
      </c>
      <c r="AC88" s="205" t="e">
        <f>IF('Crisis Indicator Data'!#REF!="No Data",1,IF(#REF!&lt;&gt;"",1,0))</f>
        <v>#REF!</v>
      </c>
      <c r="AD88" s="205" t="e">
        <f>IF('Crisis Indicator Data'!#REF!="No Data",1,IF(#REF!&lt;&gt;"",1,0))</f>
        <v>#REF!</v>
      </c>
      <c r="AE88" s="205" t="e">
        <f>IF('Crisis Indicator Data'!#REF!="No Data",1,IF(#REF!&lt;&gt;"",1,0))</f>
        <v>#REF!</v>
      </c>
      <c r="AF88" s="205" t="e">
        <f>IF('Crisis Indicator Data'!#REF!="No Data",1,IF(#REF!&lt;&gt;"",1,0))</f>
        <v>#REF!</v>
      </c>
      <c r="AG88" s="205" t="e">
        <f>IF('Crisis Indicator Data'!#REF!="No Data",1,IF(#REF!&lt;&gt;"",1,0))</f>
        <v>#REF!</v>
      </c>
      <c r="AH88" s="205" t="e">
        <f>IF('Crisis Indicator Data'!#REF!="No Data",1,IF(#REF!&lt;&gt;"",1,0))</f>
        <v>#REF!</v>
      </c>
      <c r="AI88" s="205" t="e">
        <f>IF('Crisis Indicator Data'!#REF!="No Data",1,IF(#REF!&lt;&gt;"",1,0))</f>
        <v>#REF!</v>
      </c>
      <c r="AJ88" s="205" t="e">
        <f>IF('Crisis Indicator Data'!#REF!="No Data",1,IF(#REF!&lt;&gt;"",1,0))</f>
        <v>#REF!</v>
      </c>
      <c r="AK88" s="205" t="e">
        <f>IF('Crisis Indicator Data'!#REF!="No Data",1,IF(#REF!&lt;&gt;"",1,0))</f>
        <v>#REF!</v>
      </c>
      <c r="AL88" s="205" t="e">
        <f>IF('Crisis Indicator Data'!#REF!="No Data",1,IF(#REF!&lt;&gt;"",1,0))</f>
        <v>#REF!</v>
      </c>
      <c r="AM88" s="205" t="e">
        <f>IF('Crisis Indicator Data'!#REF!="No Data",1,IF(#REF!&lt;&gt;"",1,0))</f>
        <v>#REF!</v>
      </c>
      <c r="AN88" s="205" t="e">
        <f>IF('Crisis Indicator Data'!#REF!="No Data",1,IF(#REF!&lt;&gt;"",1,0))</f>
        <v>#REF!</v>
      </c>
      <c r="AO88" s="205" t="e">
        <f>IF('Crisis Indicator Data'!#REF!="No Data",1,IF(#REF!&lt;&gt;"",1,0))</f>
        <v>#REF!</v>
      </c>
      <c r="AP88" s="205" t="e">
        <f>IF('Crisis Indicator Data'!#REF!="No Data",1,IF(#REF!&lt;&gt;"",1,0))</f>
        <v>#REF!</v>
      </c>
      <c r="AQ88" s="205" t="e">
        <f>IF('Crisis Indicator Data'!#REF!="No Data",1,IF(#REF!&lt;&gt;"",1,0))</f>
        <v>#REF!</v>
      </c>
      <c r="AR88" s="205" t="e">
        <f>IF('Crisis Indicator Data'!#REF!="No Data",1,IF(#REF!&lt;&gt;"",1,0))</f>
        <v>#REF!</v>
      </c>
      <c r="AS88" s="205" t="e">
        <f>IF('Crisis Indicator Data'!#REF!="No Data",1,IF(#REF!&lt;&gt;"",1,0))</f>
        <v>#REF!</v>
      </c>
      <c r="AT88" s="205" t="e">
        <f>IF('Crisis Indicator Data'!#REF!="No Data",1,IF(#REF!&lt;&gt;"",1,0))</f>
        <v>#REF!</v>
      </c>
      <c r="AU88" s="205" t="e">
        <f>IF('Crisis Indicator Data'!#REF!="No Data",1,IF(#REF!&lt;&gt;"",1,0))</f>
        <v>#REF!</v>
      </c>
      <c r="AV88" s="205" t="e">
        <f>IF('Crisis Indicator Data'!#REF!="No Data",1,IF(#REF!&lt;&gt;"",1,0))</f>
        <v>#REF!</v>
      </c>
      <c r="AW88" s="205" t="e">
        <f>IF('Crisis Indicator Data'!#REF!="No Data",1,IF(#REF!&lt;&gt;"",1,0))</f>
        <v>#REF!</v>
      </c>
      <c r="AX88" s="205" t="e">
        <f>IF('Crisis Indicator Data'!#REF!="No Data",1,IF(#REF!&lt;&gt;"",1,0))</f>
        <v>#REF!</v>
      </c>
      <c r="AY88" s="205" t="e">
        <f>IF('Crisis Indicator Data'!#REF!="No Data",1,IF(#REF!&lt;&gt;"",1,0))</f>
        <v>#REF!</v>
      </c>
      <c r="AZ88" s="205" t="e">
        <f>IF('Crisis Indicator Data'!#REF!="No Data",1,IF(#REF!&lt;&gt;"",1,0))</f>
        <v>#REF!</v>
      </c>
      <c r="BA88" t="e">
        <f t="shared" si="4"/>
        <v>#REF!</v>
      </c>
      <c r="BB88" s="22" t="e">
        <f t="shared" si="5"/>
        <v>#REF!</v>
      </c>
    </row>
    <row r="89" spans="1:54" x14ac:dyDescent="0.25">
      <c r="A89" t="s">
        <v>7172</v>
      </c>
      <c r="B89" s="205" t="e">
        <f>IF('Crisis Indicator Data'!#REF!="No Data",1,IF(#REF!&lt;&gt;"",1,0))</f>
        <v>#REF!</v>
      </c>
      <c r="C89" s="205" t="e">
        <f>IF('Crisis Indicator Data'!#REF!="No Data",1,IF(#REF!&lt;&gt;"",1,0))</f>
        <v>#REF!</v>
      </c>
      <c r="D89" s="205" t="e">
        <f>IF('Crisis Indicator Data'!#REF!="No Data",1,IF(#REF!&lt;&gt;"",1,0))</f>
        <v>#REF!</v>
      </c>
      <c r="E89" s="205" t="e">
        <f>IF('Crisis Indicator Data'!#REF!="No Data",1,IF(#REF!&lt;&gt;"",1,0))</f>
        <v>#REF!</v>
      </c>
      <c r="F89" s="205" t="e">
        <f>IF('Crisis Indicator Data'!#REF!="No Data",1,IF(#REF!&lt;&gt;"",1,0))</f>
        <v>#REF!</v>
      </c>
      <c r="G89" s="205" t="e">
        <f>IF('Crisis Indicator Data'!#REF!="No Data",1,IF(#REF!&lt;&gt;"",1,0))</f>
        <v>#REF!</v>
      </c>
      <c r="H89" s="205" t="e">
        <f>IF('Crisis Indicator Data'!#REF!="No Data",1,IF(#REF!&lt;&gt;"",1,0))</f>
        <v>#REF!</v>
      </c>
      <c r="I89" s="205" t="e">
        <f>IF('Crisis Indicator Data'!#REF!="No Data",1,IF(#REF!&lt;&gt;"",1,0))</f>
        <v>#REF!</v>
      </c>
      <c r="J89" s="205" t="e">
        <f>IF('Crisis Indicator Data'!#REF!="No Data",1,IF(#REF!&lt;&gt;"",1,0))</f>
        <v>#REF!</v>
      </c>
      <c r="K89" s="205" t="e">
        <f>IF('Crisis Indicator Data'!#REF!="No Data",1,IF(#REF!&lt;&gt;"",1,0))</f>
        <v>#REF!</v>
      </c>
      <c r="L89" s="205" t="e">
        <f>IF('Crisis Indicator Data'!#REF!="No Data",1,IF(#REF!&lt;&gt;"",1,0))</f>
        <v>#REF!</v>
      </c>
      <c r="M89" s="205" t="e">
        <f>IF('Crisis Indicator Data'!#REF!="No Data",1,IF(#REF!&lt;&gt;"",1,0))</f>
        <v>#REF!</v>
      </c>
      <c r="N89" s="205" t="e">
        <f>IF('Crisis Indicator Data'!#REF!="No Data",1,IF(#REF!&lt;&gt;"",1,0))</f>
        <v>#REF!</v>
      </c>
      <c r="O89" s="205" t="e">
        <f>IF('Crisis Indicator Data'!#REF!="No Data",1,IF(#REF!&lt;&gt;"",1,0))</f>
        <v>#REF!</v>
      </c>
      <c r="P89" s="205" t="e">
        <f>IF('Crisis Indicator Data'!#REF!="No Data",1,IF(#REF!&lt;&gt;"",1,0))</f>
        <v>#REF!</v>
      </c>
      <c r="Q89" s="205" t="e">
        <f>IF('Crisis Indicator Data'!#REF!="No Data",1,IF(#REF!&lt;&gt;"",1,0))</f>
        <v>#REF!</v>
      </c>
      <c r="R89" s="205" t="e">
        <f>IF('Crisis Indicator Data'!#REF!="No Data",1,IF(#REF!&lt;&gt;"",1,0))</f>
        <v>#REF!</v>
      </c>
      <c r="S89" s="205" t="e">
        <f>IF('Crisis Indicator Data'!#REF!="No Data",1,IF(#REF!&lt;&gt;"",1,0))</f>
        <v>#REF!</v>
      </c>
      <c r="T89" s="205" t="e">
        <f>IF('Crisis Indicator Data'!#REF!="No Data",1,IF(#REF!&lt;&gt;"",1,0))</f>
        <v>#REF!</v>
      </c>
      <c r="U89" s="205" t="e">
        <f>IF('Crisis Indicator Data'!#REF!="No Data",1,IF(#REF!&lt;&gt;"",1,0))</f>
        <v>#REF!</v>
      </c>
      <c r="V89" s="205" t="e">
        <f>IF('Crisis Indicator Data'!#REF!="No Data",1,IF(#REF!&lt;&gt;"",1,0))</f>
        <v>#REF!</v>
      </c>
      <c r="W89" s="205" t="e">
        <f>IF('Crisis Indicator Data'!#REF!="No Data",1,IF(#REF!&lt;&gt;"",1,0))</f>
        <v>#REF!</v>
      </c>
      <c r="X89" s="205" t="e">
        <f>IF('Crisis Indicator Data'!#REF!="No Data",1,IF(#REF!&lt;&gt;"",1,0))</f>
        <v>#REF!</v>
      </c>
      <c r="Y89" s="205" t="e">
        <f>IF('Crisis Indicator Data'!#REF!="No Data",1,IF(#REF!&lt;&gt;"",1,0))</f>
        <v>#REF!</v>
      </c>
      <c r="Z89" s="205" t="e">
        <f>IF('Crisis Indicator Data'!#REF!="No Data",1,IF(#REF!&lt;&gt;"",1,0))</f>
        <v>#REF!</v>
      </c>
      <c r="AA89" s="205" t="e">
        <f>IF('Crisis Indicator Data'!#REF!="No Data",1,IF(#REF!&lt;&gt;"",1,0))</f>
        <v>#REF!</v>
      </c>
      <c r="AB89" s="205" t="e">
        <f>IF('Crisis Indicator Data'!#REF!="No Data",1,IF(#REF!&lt;&gt;"",1,0))</f>
        <v>#REF!</v>
      </c>
      <c r="AC89" s="205" t="e">
        <f>IF('Crisis Indicator Data'!#REF!="No Data",1,IF(#REF!&lt;&gt;"",1,0))</f>
        <v>#REF!</v>
      </c>
      <c r="AD89" s="205" t="e">
        <f>IF('Crisis Indicator Data'!#REF!="No Data",1,IF(#REF!&lt;&gt;"",1,0))</f>
        <v>#REF!</v>
      </c>
      <c r="AE89" s="205" t="e">
        <f>IF('Crisis Indicator Data'!#REF!="No Data",1,IF(#REF!&lt;&gt;"",1,0))</f>
        <v>#REF!</v>
      </c>
      <c r="AF89" s="205" t="e">
        <f>IF('Crisis Indicator Data'!#REF!="No Data",1,IF(#REF!&lt;&gt;"",1,0))</f>
        <v>#REF!</v>
      </c>
      <c r="AG89" s="205" t="e">
        <f>IF('Crisis Indicator Data'!#REF!="No Data",1,IF(#REF!&lt;&gt;"",1,0))</f>
        <v>#REF!</v>
      </c>
      <c r="AH89" s="205" t="e">
        <f>IF('Crisis Indicator Data'!#REF!="No Data",1,IF(#REF!&lt;&gt;"",1,0))</f>
        <v>#REF!</v>
      </c>
      <c r="AI89" s="205" t="e">
        <f>IF('Crisis Indicator Data'!#REF!="No Data",1,IF(#REF!&lt;&gt;"",1,0))</f>
        <v>#REF!</v>
      </c>
      <c r="AJ89" s="205" t="e">
        <f>IF('Crisis Indicator Data'!#REF!="No Data",1,IF(#REF!&lt;&gt;"",1,0))</f>
        <v>#REF!</v>
      </c>
      <c r="AK89" s="205" t="e">
        <f>IF('Crisis Indicator Data'!#REF!="No Data",1,IF(#REF!&lt;&gt;"",1,0))</f>
        <v>#REF!</v>
      </c>
      <c r="AL89" s="205" t="e">
        <f>IF('Crisis Indicator Data'!#REF!="No Data",1,IF(#REF!&lt;&gt;"",1,0))</f>
        <v>#REF!</v>
      </c>
      <c r="AM89" s="205" t="e">
        <f>IF('Crisis Indicator Data'!#REF!="No Data",1,IF(#REF!&lt;&gt;"",1,0))</f>
        <v>#REF!</v>
      </c>
      <c r="AN89" s="205" t="e">
        <f>IF('Crisis Indicator Data'!#REF!="No Data",1,IF(#REF!&lt;&gt;"",1,0))</f>
        <v>#REF!</v>
      </c>
      <c r="AO89" s="205" t="e">
        <f>IF('Crisis Indicator Data'!#REF!="No Data",1,IF(#REF!&lt;&gt;"",1,0))</f>
        <v>#REF!</v>
      </c>
      <c r="AP89" s="205" t="e">
        <f>IF('Crisis Indicator Data'!#REF!="No Data",1,IF(#REF!&lt;&gt;"",1,0))</f>
        <v>#REF!</v>
      </c>
      <c r="AQ89" s="205" t="e">
        <f>IF('Crisis Indicator Data'!#REF!="No Data",1,IF(#REF!&lt;&gt;"",1,0))</f>
        <v>#REF!</v>
      </c>
      <c r="AR89" s="205" t="e">
        <f>IF('Crisis Indicator Data'!#REF!="No Data",1,IF(#REF!&lt;&gt;"",1,0))</f>
        <v>#REF!</v>
      </c>
      <c r="AS89" s="205" t="e">
        <f>IF('Crisis Indicator Data'!#REF!="No Data",1,IF(#REF!&lt;&gt;"",1,0))</f>
        <v>#REF!</v>
      </c>
      <c r="AT89" s="205" t="e">
        <f>IF('Crisis Indicator Data'!#REF!="No Data",1,IF(#REF!&lt;&gt;"",1,0))</f>
        <v>#REF!</v>
      </c>
      <c r="AU89" s="205" t="e">
        <f>IF('Crisis Indicator Data'!#REF!="No Data",1,IF(#REF!&lt;&gt;"",1,0))</f>
        <v>#REF!</v>
      </c>
      <c r="AV89" s="205" t="e">
        <f>IF('Crisis Indicator Data'!#REF!="No Data",1,IF(#REF!&lt;&gt;"",1,0))</f>
        <v>#REF!</v>
      </c>
      <c r="AW89" s="205" t="e">
        <f>IF('Crisis Indicator Data'!#REF!="No Data",1,IF(#REF!&lt;&gt;"",1,0))</f>
        <v>#REF!</v>
      </c>
      <c r="AX89" s="205" t="e">
        <f>IF('Crisis Indicator Data'!#REF!="No Data",1,IF(#REF!&lt;&gt;"",1,0))</f>
        <v>#REF!</v>
      </c>
      <c r="AY89" s="205" t="e">
        <f>IF('Crisis Indicator Data'!#REF!="No Data",1,IF(#REF!&lt;&gt;"",1,0))</f>
        <v>#REF!</v>
      </c>
      <c r="AZ89" s="205" t="e">
        <f>IF('Crisis Indicator Data'!#REF!="No Data",1,IF(#REF!&lt;&gt;"",1,0))</f>
        <v>#REF!</v>
      </c>
      <c r="BA89" t="e">
        <f t="shared" si="4"/>
        <v>#REF!</v>
      </c>
      <c r="BB89" s="22" t="e">
        <f t="shared" si="5"/>
        <v>#REF!</v>
      </c>
    </row>
    <row r="90" spans="1:54" x14ac:dyDescent="0.25">
      <c r="A90" t="s">
        <v>7098</v>
      </c>
      <c r="B90" s="205" t="e">
        <f>IF('Crisis Indicator Data'!#REF!="No Data",1,IF(#REF!&lt;&gt;"",1,0))</f>
        <v>#REF!</v>
      </c>
      <c r="C90" s="205" t="e">
        <f>IF('Crisis Indicator Data'!#REF!="No Data",1,IF(#REF!&lt;&gt;"",1,0))</f>
        <v>#REF!</v>
      </c>
      <c r="D90" s="205" t="e">
        <f>IF('Crisis Indicator Data'!#REF!="No Data",1,IF(#REF!&lt;&gt;"",1,0))</f>
        <v>#REF!</v>
      </c>
      <c r="E90" s="205" t="e">
        <f>IF('Crisis Indicator Data'!#REF!="No Data",1,IF(#REF!&lt;&gt;"",1,0))</f>
        <v>#REF!</v>
      </c>
      <c r="F90" s="205" t="e">
        <f>IF('Crisis Indicator Data'!#REF!="No Data",1,IF(#REF!&lt;&gt;"",1,0))</f>
        <v>#REF!</v>
      </c>
      <c r="G90" s="205" t="e">
        <f>IF('Crisis Indicator Data'!#REF!="No Data",1,IF(#REF!&lt;&gt;"",1,0))</f>
        <v>#REF!</v>
      </c>
      <c r="H90" s="205" t="e">
        <f>IF('Crisis Indicator Data'!#REF!="No Data",1,IF(#REF!&lt;&gt;"",1,0))</f>
        <v>#REF!</v>
      </c>
      <c r="I90" s="205" t="e">
        <f>IF('Crisis Indicator Data'!#REF!="No Data",1,IF(#REF!&lt;&gt;"",1,0))</f>
        <v>#REF!</v>
      </c>
      <c r="J90" s="205" t="e">
        <f>IF('Crisis Indicator Data'!#REF!="No Data",1,IF(#REF!&lt;&gt;"",1,0))</f>
        <v>#REF!</v>
      </c>
      <c r="K90" s="205" t="e">
        <f>IF('Crisis Indicator Data'!#REF!="No Data",1,IF(#REF!&lt;&gt;"",1,0))</f>
        <v>#REF!</v>
      </c>
      <c r="L90" s="205" t="e">
        <f>IF('Crisis Indicator Data'!#REF!="No Data",1,IF(#REF!&lt;&gt;"",1,0))</f>
        <v>#REF!</v>
      </c>
      <c r="M90" s="205" t="e">
        <f>IF('Crisis Indicator Data'!#REF!="No Data",1,IF(#REF!&lt;&gt;"",1,0))</f>
        <v>#REF!</v>
      </c>
      <c r="N90" s="205" t="e">
        <f>IF('Crisis Indicator Data'!#REF!="No Data",1,IF(#REF!&lt;&gt;"",1,0))</f>
        <v>#REF!</v>
      </c>
      <c r="O90" s="205" t="e">
        <f>IF('Crisis Indicator Data'!#REF!="No Data",1,IF(#REF!&lt;&gt;"",1,0))</f>
        <v>#REF!</v>
      </c>
      <c r="P90" s="205" t="e">
        <f>IF('Crisis Indicator Data'!#REF!="No Data",1,IF(#REF!&lt;&gt;"",1,0))</f>
        <v>#REF!</v>
      </c>
      <c r="Q90" s="205" t="e">
        <f>IF('Crisis Indicator Data'!#REF!="No Data",1,IF(#REF!&lt;&gt;"",1,0))</f>
        <v>#REF!</v>
      </c>
      <c r="R90" s="205" t="e">
        <f>IF('Crisis Indicator Data'!#REF!="No Data",1,IF(#REF!&lt;&gt;"",1,0))</f>
        <v>#REF!</v>
      </c>
      <c r="S90" s="205" t="e">
        <f>IF('Crisis Indicator Data'!#REF!="No Data",1,IF(#REF!&lt;&gt;"",1,0))</f>
        <v>#REF!</v>
      </c>
      <c r="T90" s="205" t="e">
        <f>IF('Crisis Indicator Data'!#REF!="No Data",1,IF(#REF!&lt;&gt;"",1,0))</f>
        <v>#REF!</v>
      </c>
      <c r="U90" s="205" t="e">
        <f>IF('Crisis Indicator Data'!#REF!="No Data",1,IF(#REF!&lt;&gt;"",1,0))</f>
        <v>#REF!</v>
      </c>
      <c r="V90" s="205" t="e">
        <f>IF('Crisis Indicator Data'!#REF!="No Data",1,IF(#REF!&lt;&gt;"",1,0))</f>
        <v>#REF!</v>
      </c>
      <c r="W90" s="205" t="e">
        <f>IF('Crisis Indicator Data'!#REF!="No Data",1,IF(#REF!&lt;&gt;"",1,0))</f>
        <v>#REF!</v>
      </c>
      <c r="X90" s="205" t="e">
        <f>IF('Crisis Indicator Data'!#REF!="No Data",1,IF(#REF!&lt;&gt;"",1,0))</f>
        <v>#REF!</v>
      </c>
      <c r="Y90" s="205" t="e">
        <f>IF('Crisis Indicator Data'!#REF!="No Data",1,IF(#REF!&lt;&gt;"",1,0))</f>
        <v>#REF!</v>
      </c>
      <c r="Z90" s="205" t="e">
        <f>IF('Crisis Indicator Data'!#REF!="No Data",1,IF(#REF!&lt;&gt;"",1,0))</f>
        <v>#REF!</v>
      </c>
      <c r="AA90" s="205" t="e">
        <f>IF('Crisis Indicator Data'!#REF!="No Data",1,IF(#REF!&lt;&gt;"",1,0))</f>
        <v>#REF!</v>
      </c>
      <c r="AB90" s="205" t="e">
        <f>IF('Crisis Indicator Data'!#REF!="No Data",1,IF(#REF!&lt;&gt;"",1,0))</f>
        <v>#REF!</v>
      </c>
      <c r="AC90" s="205" t="e">
        <f>IF('Crisis Indicator Data'!#REF!="No Data",1,IF(#REF!&lt;&gt;"",1,0))</f>
        <v>#REF!</v>
      </c>
      <c r="AD90" s="205" t="e">
        <f>IF('Crisis Indicator Data'!#REF!="No Data",1,IF(#REF!&lt;&gt;"",1,0))</f>
        <v>#REF!</v>
      </c>
      <c r="AE90" s="205" t="e">
        <f>IF('Crisis Indicator Data'!#REF!="No Data",1,IF(#REF!&lt;&gt;"",1,0))</f>
        <v>#REF!</v>
      </c>
      <c r="AF90" s="205" t="e">
        <f>IF('Crisis Indicator Data'!#REF!="No Data",1,IF(#REF!&lt;&gt;"",1,0))</f>
        <v>#REF!</v>
      </c>
      <c r="AG90" s="205" t="e">
        <f>IF('Crisis Indicator Data'!#REF!="No Data",1,IF(#REF!&lt;&gt;"",1,0))</f>
        <v>#REF!</v>
      </c>
      <c r="AH90" s="205" t="e">
        <f>IF('Crisis Indicator Data'!#REF!="No Data",1,IF(#REF!&lt;&gt;"",1,0))</f>
        <v>#REF!</v>
      </c>
      <c r="AI90" s="205" t="e">
        <f>IF('Crisis Indicator Data'!#REF!="No Data",1,IF(#REF!&lt;&gt;"",1,0))</f>
        <v>#REF!</v>
      </c>
      <c r="AJ90" s="205" t="e">
        <f>IF('Crisis Indicator Data'!#REF!="No Data",1,IF(#REF!&lt;&gt;"",1,0))</f>
        <v>#REF!</v>
      </c>
      <c r="AK90" s="205" t="e">
        <f>IF('Crisis Indicator Data'!#REF!="No Data",1,IF(#REF!&lt;&gt;"",1,0))</f>
        <v>#REF!</v>
      </c>
      <c r="AL90" s="205" t="e">
        <f>IF('Crisis Indicator Data'!#REF!="No Data",1,IF(#REF!&lt;&gt;"",1,0))</f>
        <v>#REF!</v>
      </c>
      <c r="AM90" s="205" t="e">
        <f>IF('Crisis Indicator Data'!#REF!="No Data",1,IF(#REF!&lt;&gt;"",1,0))</f>
        <v>#REF!</v>
      </c>
      <c r="AN90" s="205" t="e">
        <f>IF('Crisis Indicator Data'!#REF!="No Data",1,IF(#REF!&lt;&gt;"",1,0))</f>
        <v>#REF!</v>
      </c>
      <c r="AO90" s="205" t="e">
        <f>IF('Crisis Indicator Data'!#REF!="No Data",1,IF(#REF!&lt;&gt;"",1,0))</f>
        <v>#REF!</v>
      </c>
      <c r="AP90" s="205" t="e">
        <f>IF('Crisis Indicator Data'!#REF!="No Data",1,IF(#REF!&lt;&gt;"",1,0))</f>
        <v>#REF!</v>
      </c>
      <c r="AQ90" s="205" t="e">
        <f>IF('Crisis Indicator Data'!#REF!="No Data",1,IF(#REF!&lt;&gt;"",1,0))</f>
        <v>#REF!</v>
      </c>
      <c r="AR90" s="205" t="e">
        <f>IF('Crisis Indicator Data'!#REF!="No Data",1,IF(#REF!&lt;&gt;"",1,0))</f>
        <v>#REF!</v>
      </c>
      <c r="AS90" s="205" t="e">
        <f>IF('Crisis Indicator Data'!#REF!="No Data",1,IF(#REF!&lt;&gt;"",1,0))</f>
        <v>#REF!</v>
      </c>
      <c r="AT90" s="205" t="e">
        <f>IF('Crisis Indicator Data'!#REF!="No Data",1,IF(#REF!&lt;&gt;"",1,0))</f>
        <v>#REF!</v>
      </c>
      <c r="AU90" s="205" t="e">
        <f>IF('Crisis Indicator Data'!#REF!="No Data",1,IF(#REF!&lt;&gt;"",1,0))</f>
        <v>#REF!</v>
      </c>
      <c r="AV90" s="205" t="e">
        <f>IF('Crisis Indicator Data'!#REF!="No Data",1,IF(#REF!&lt;&gt;"",1,0))</f>
        <v>#REF!</v>
      </c>
      <c r="AW90" s="205" t="e">
        <f>IF('Crisis Indicator Data'!#REF!="No Data",1,IF(#REF!&lt;&gt;"",1,0))</f>
        <v>#REF!</v>
      </c>
      <c r="AX90" s="205" t="e">
        <f>IF('Crisis Indicator Data'!#REF!="No Data",1,IF(#REF!&lt;&gt;"",1,0))</f>
        <v>#REF!</v>
      </c>
      <c r="AY90" s="205" t="e">
        <f>IF('Crisis Indicator Data'!#REF!="No Data",1,IF(#REF!&lt;&gt;"",1,0))</f>
        <v>#REF!</v>
      </c>
      <c r="AZ90" s="205" t="e">
        <f>IF('Crisis Indicator Data'!#REF!="No Data",1,IF(#REF!&lt;&gt;"",1,0))</f>
        <v>#REF!</v>
      </c>
      <c r="BA90" t="e">
        <f t="shared" si="4"/>
        <v>#REF!</v>
      </c>
      <c r="BB90" s="22" t="e">
        <f t="shared" si="5"/>
        <v>#REF!</v>
      </c>
    </row>
    <row r="91" spans="1:54" x14ac:dyDescent="0.25">
      <c r="A91" t="s">
        <v>7100</v>
      </c>
      <c r="B91" s="205" t="e">
        <f>IF('Crisis Indicator Data'!#REF!="No Data",1,IF(#REF!&lt;&gt;"",1,0))</f>
        <v>#REF!</v>
      </c>
      <c r="C91" s="205" t="e">
        <f>IF('Crisis Indicator Data'!#REF!="No Data",1,IF(#REF!&lt;&gt;"",1,0))</f>
        <v>#REF!</v>
      </c>
      <c r="D91" s="205" t="e">
        <f>IF('Crisis Indicator Data'!#REF!="No Data",1,IF(#REF!&lt;&gt;"",1,0))</f>
        <v>#REF!</v>
      </c>
      <c r="E91" s="205" t="e">
        <f>IF('Crisis Indicator Data'!#REF!="No Data",1,IF(#REF!&lt;&gt;"",1,0))</f>
        <v>#REF!</v>
      </c>
      <c r="F91" s="205" t="e">
        <f>IF('Crisis Indicator Data'!#REF!="No Data",1,IF(#REF!&lt;&gt;"",1,0))</f>
        <v>#REF!</v>
      </c>
      <c r="G91" s="205" t="e">
        <f>IF('Crisis Indicator Data'!#REF!="No Data",1,IF(#REF!&lt;&gt;"",1,0))</f>
        <v>#REF!</v>
      </c>
      <c r="H91" s="205" t="e">
        <f>IF('Crisis Indicator Data'!#REF!="No Data",1,IF(#REF!&lt;&gt;"",1,0))</f>
        <v>#REF!</v>
      </c>
      <c r="I91" s="205" t="e">
        <f>IF('Crisis Indicator Data'!#REF!="No Data",1,IF(#REF!&lt;&gt;"",1,0))</f>
        <v>#REF!</v>
      </c>
      <c r="J91" s="205" t="e">
        <f>IF('Crisis Indicator Data'!#REF!="No Data",1,IF(#REF!&lt;&gt;"",1,0))</f>
        <v>#REF!</v>
      </c>
      <c r="K91" s="205" t="e">
        <f>IF('Crisis Indicator Data'!#REF!="No Data",1,IF(#REF!&lt;&gt;"",1,0))</f>
        <v>#REF!</v>
      </c>
      <c r="L91" s="205" t="e">
        <f>IF('Crisis Indicator Data'!#REF!="No Data",1,IF(#REF!&lt;&gt;"",1,0))</f>
        <v>#REF!</v>
      </c>
      <c r="M91" s="205" t="e">
        <f>IF('Crisis Indicator Data'!#REF!="No Data",1,IF(#REF!&lt;&gt;"",1,0))</f>
        <v>#REF!</v>
      </c>
      <c r="N91" s="205" t="e">
        <f>IF('Crisis Indicator Data'!#REF!="No Data",1,IF(#REF!&lt;&gt;"",1,0))</f>
        <v>#REF!</v>
      </c>
      <c r="O91" s="205" t="e">
        <f>IF('Crisis Indicator Data'!#REF!="No Data",1,IF(#REF!&lt;&gt;"",1,0))</f>
        <v>#REF!</v>
      </c>
      <c r="P91" s="205" t="e">
        <f>IF('Crisis Indicator Data'!#REF!="No Data",1,IF(#REF!&lt;&gt;"",1,0))</f>
        <v>#REF!</v>
      </c>
      <c r="Q91" s="205" t="e">
        <f>IF('Crisis Indicator Data'!#REF!="No Data",1,IF(#REF!&lt;&gt;"",1,0))</f>
        <v>#REF!</v>
      </c>
      <c r="R91" s="205" t="e">
        <f>IF('Crisis Indicator Data'!#REF!="No Data",1,IF(#REF!&lt;&gt;"",1,0))</f>
        <v>#REF!</v>
      </c>
      <c r="S91" s="205" t="e">
        <f>IF('Crisis Indicator Data'!#REF!="No Data",1,IF(#REF!&lt;&gt;"",1,0))</f>
        <v>#REF!</v>
      </c>
      <c r="T91" s="205" t="e">
        <f>IF('Crisis Indicator Data'!#REF!="No Data",1,IF(#REF!&lt;&gt;"",1,0))</f>
        <v>#REF!</v>
      </c>
      <c r="U91" s="205" t="e">
        <f>IF('Crisis Indicator Data'!#REF!="No Data",1,IF(#REF!&lt;&gt;"",1,0))</f>
        <v>#REF!</v>
      </c>
      <c r="V91" s="205" t="e">
        <f>IF('Crisis Indicator Data'!#REF!="No Data",1,IF(#REF!&lt;&gt;"",1,0))</f>
        <v>#REF!</v>
      </c>
      <c r="W91" s="205" t="e">
        <f>IF('Crisis Indicator Data'!#REF!="No Data",1,IF(#REF!&lt;&gt;"",1,0))</f>
        <v>#REF!</v>
      </c>
      <c r="X91" s="205" t="e">
        <f>IF('Crisis Indicator Data'!#REF!="No Data",1,IF(#REF!&lt;&gt;"",1,0))</f>
        <v>#REF!</v>
      </c>
      <c r="Y91" s="205" t="e">
        <f>IF('Crisis Indicator Data'!#REF!="No Data",1,IF(#REF!&lt;&gt;"",1,0))</f>
        <v>#REF!</v>
      </c>
      <c r="Z91" s="205" t="e">
        <f>IF('Crisis Indicator Data'!#REF!="No Data",1,IF(#REF!&lt;&gt;"",1,0))</f>
        <v>#REF!</v>
      </c>
      <c r="AA91" s="205" t="e">
        <f>IF('Crisis Indicator Data'!#REF!="No Data",1,IF(#REF!&lt;&gt;"",1,0))</f>
        <v>#REF!</v>
      </c>
      <c r="AB91" s="205" t="e">
        <f>IF('Crisis Indicator Data'!#REF!="No Data",1,IF(#REF!&lt;&gt;"",1,0))</f>
        <v>#REF!</v>
      </c>
      <c r="AC91" s="205" t="e">
        <f>IF('Crisis Indicator Data'!#REF!="No Data",1,IF(#REF!&lt;&gt;"",1,0))</f>
        <v>#REF!</v>
      </c>
      <c r="AD91" s="205" t="e">
        <f>IF('Crisis Indicator Data'!#REF!="No Data",1,IF(#REF!&lt;&gt;"",1,0))</f>
        <v>#REF!</v>
      </c>
      <c r="AE91" s="205" t="e">
        <f>IF('Crisis Indicator Data'!#REF!="No Data",1,IF(#REF!&lt;&gt;"",1,0))</f>
        <v>#REF!</v>
      </c>
      <c r="AF91" s="205" t="e">
        <f>IF('Crisis Indicator Data'!#REF!="No Data",1,IF(#REF!&lt;&gt;"",1,0))</f>
        <v>#REF!</v>
      </c>
      <c r="AG91" s="205" t="e">
        <f>IF('Crisis Indicator Data'!#REF!="No Data",1,IF(#REF!&lt;&gt;"",1,0))</f>
        <v>#REF!</v>
      </c>
      <c r="AH91" s="205" t="e">
        <f>IF('Crisis Indicator Data'!#REF!="No Data",1,IF(#REF!&lt;&gt;"",1,0))</f>
        <v>#REF!</v>
      </c>
      <c r="AI91" s="205" t="e">
        <f>IF('Crisis Indicator Data'!#REF!="No Data",1,IF(#REF!&lt;&gt;"",1,0))</f>
        <v>#REF!</v>
      </c>
      <c r="AJ91" s="205" t="e">
        <f>IF('Crisis Indicator Data'!#REF!="No Data",1,IF(#REF!&lt;&gt;"",1,0))</f>
        <v>#REF!</v>
      </c>
      <c r="AK91" s="205" t="e">
        <f>IF('Crisis Indicator Data'!#REF!="No Data",1,IF(#REF!&lt;&gt;"",1,0))</f>
        <v>#REF!</v>
      </c>
      <c r="AL91" s="205" t="e">
        <f>IF('Crisis Indicator Data'!#REF!="No Data",1,IF(#REF!&lt;&gt;"",1,0))</f>
        <v>#REF!</v>
      </c>
      <c r="AM91" s="205" t="e">
        <f>IF('Crisis Indicator Data'!#REF!="No Data",1,IF(#REF!&lt;&gt;"",1,0))</f>
        <v>#REF!</v>
      </c>
      <c r="AN91" s="205" t="e">
        <f>IF('Crisis Indicator Data'!#REF!="No Data",1,IF(#REF!&lt;&gt;"",1,0))</f>
        <v>#REF!</v>
      </c>
      <c r="AO91" s="205" t="e">
        <f>IF('Crisis Indicator Data'!#REF!="No Data",1,IF(#REF!&lt;&gt;"",1,0))</f>
        <v>#REF!</v>
      </c>
      <c r="AP91" s="205" t="e">
        <f>IF('Crisis Indicator Data'!#REF!="No Data",1,IF(#REF!&lt;&gt;"",1,0))</f>
        <v>#REF!</v>
      </c>
      <c r="AQ91" s="205" t="e">
        <f>IF('Crisis Indicator Data'!#REF!="No Data",1,IF(#REF!&lt;&gt;"",1,0))</f>
        <v>#REF!</v>
      </c>
      <c r="AR91" s="205" t="e">
        <f>IF('Crisis Indicator Data'!#REF!="No Data",1,IF(#REF!&lt;&gt;"",1,0))</f>
        <v>#REF!</v>
      </c>
      <c r="AS91" s="205" t="e">
        <f>IF('Crisis Indicator Data'!#REF!="No Data",1,IF(#REF!&lt;&gt;"",1,0))</f>
        <v>#REF!</v>
      </c>
      <c r="AT91" s="205" t="e">
        <f>IF('Crisis Indicator Data'!#REF!="No Data",1,IF(#REF!&lt;&gt;"",1,0))</f>
        <v>#REF!</v>
      </c>
      <c r="AU91" s="205" t="e">
        <f>IF('Crisis Indicator Data'!#REF!="No Data",1,IF(#REF!&lt;&gt;"",1,0))</f>
        <v>#REF!</v>
      </c>
      <c r="AV91" s="205" t="e">
        <f>IF('Crisis Indicator Data'!#REF!="No Data",1,IF(#REF!&lt;&gt;"",1,0))</f>
        <v>#REF!</v>
      </c>
      <c r="AW91" s="205" t="e">
        <f>IF('Crisis Indicator Data'!#REF!="No Data",1,IF(#REF!&lt;&gt;"",1,0))</f>
        <v>#REF!</v>
      </c>
      <c r="AX91" s="205" t="e">
        <f>IF('Crisis Indicator Data'!#REF!="No Data",1,IF(#REF!&lt;&gt;"",1,0))</f>
        <v>#REF!</v>
      </c>
      <c r="AY91" s="205" t="e">
        <f>IF('Crisis Indicator Data'!#REF!="No Data",1,IF(#REF!&lt;&gt;"",1,0))</f>
        <v>#REF!</v>
      </c>
      <c r="AZ91" s="205" t="e">
        <f>IF('Crisis Indicator Data'!#REF!="No Data",1,IF(#REF!&lt;&gt;"",1,0))</f>
        <v>#REF!</v>
      </c>
      <c r="BA91" t="e">
        <f t="shared" si="4"/>
        <v>#REF!</v>
      </c>
      <c r="BB91" s="22" t="e">
        <f t="shared" si="5"/>
        <v>#REF!</v>
      </c>
    </row>
    <row r="92" spans="1:54" x14ac:dyDescent="0.25">
      <c r="A92" t="s">
        <v>7090</v>
      </c>
      <c r="B92" s="205" t="e">
        <f>IF('Crisis Indicator Data'!#REF!="No Data",1,IF(#REF!&lt;&gt;"",1,0))</f>
        <v>#REF!</v>
      </c>
      <c r="C92" s="205" t="e">
        <f>IF('Crisis Indicator Data'!#REF!="No Data",1,IF(#REF!&lt;&gt;"",1,0))</f>
        <v>#REF!</v>
      </c>
      <c r="D92" s="205" t="e">
        <f>IF('Crisis Indicator Data'!#REF!="No Data",1,IF(#REF!&lt;&gt;"",1,0))</f>
        <v>#REF!</v>
      </c>
      <c r="E92" s="205" t="e">
        <f>IF('Crisis Indicator Data'!#REF!="No Data",1,IF(#REF!&lt;&gt;"",1,0))</f>
        <v>#REF!</v>
      </c>
      <c r="F92" s="205" t="e">
        <f>IF('Crisis Indicator Data'!#REF!="No Data",1,IF(#REF!&lt;&gt;"",1,0))</f>
        <v>#REF!</v>
      </c>
      <c r="G92" s="205" t="e">
        <f>IF('Crisis Indicator Data'!#REF!="No Data",1,IF(#REF!&lt;&gt;"",1,0))</f>
        <v>#REF!</v>
      </c>
      <c r="H92" s="205" t="e">
        <f>IF('Crisis Indicator Data'!#REF!="No Data",1,IF(#REF!&lt;&gt;"",1,0))</f>
        <v>#REF!</v>
      </c>
      <c r="I92" s="205" t="e">
        <f>IF('Crisis Indicator Data'!#REF!="No Data",1,IF(#REF!&lt;&gt;"",1,0))</f>
        <v>#REF!</v>
      </c>
      <c r="J92" s="205" t="e">
        <f>IF('Crisis Indicator Data'!#REF!="No Data",1,IF(#REF!&lt;&gt;"",1,0))</f>
        <v>#REF!</v>
      </c>
      <c r="K92" s="205" t="e">
        <f>IF('Crisis Indicator Data'!#REF!="No Data",1,IF(#REF!&lt;&gt;"",1,0))</f>
        <v>#REF!</v>
      </c>
      <c r="L92" s="205" t="e">
        <f>IF('Crisis Indicator Data'!#REF!="No Data",1,IF(#REF!&lt;&gt;"",1,0))</f>
        <v>#REF!</v>
      </c>
      <c r="M92" s="205" t="e">
        <f>IF('Crisis Indicator Data'!#REF!="No Data",1,IF(#REF!&lt;&gt;"",1,0))</f>
        <v>#REF!</v>
      </c>
      <c r="N92" s="205" t="e">
        <f>IF('Crisis Indicator Data'!#REF!="No Data",1,IF(#REF!&lt;&gt;"",1,0))</f>
        <v>#REF!</v>
      </c>
      <c r="O92" s="205" t="e">
        <f>IF('Crisis Indicator Data'!#REF!="No Data",1,IF(#REF!&lt;&gt;"",1,0))</f>
        <v>#REF!</v>
      </c>
      <c r="P92" s="205" t="e">
        <f>IF('Crisis Indicator Data'!#REF!="No Data",1,IF(#REF!&lt;&gt;"",1,0))</f>
        <v>#REF!</v>
      </c>
      <c r="Q92" s="205" t="e">
        <f>IF('Crisis Indicator Data'!#REF!="No Data",1,IF(#REF!&lt;&gt;"",1,0))</f>
        <v>#REF!</v>
      </c>
      <c r="R92" s="205" t="e">
        <f>IF('Crisis Indicator Data'!#REF!="No Data",1,IF(#REF!&lt;&gt;"",1,0))</f>
        <v>#REF!</v>
      </c>
      <c r="S92" s="205" t="e">
        <f>IF('Crisis Indicator Data'!#REF!="No Data",1,IF(#REF!&lt;&gt;"",1,0))</f>
        <v>#REF!</v>
      </c>
      <c r="T92" s="205" t="e">
        <f>IF('Crisis Indicator Data'!#REF!="No Data",1,IF(#REF!&lt;&gt;"",1,0))</f>
        <v>#REF!</v>
      </c>
      <c r="U92" s="205" t="e">
        <f>IF('Crisis Indicator Data'!#REF!="No Data",1,IF(#REF!&lt;&gt;"",1,0))</f>
        <v>#REF!</v>
      </c>
      <c r="V92" s="205" t="e">
        <f>IF('Crisis Indicator Data'!#REF!="No Data",1,IF(#REF!&lt;&gt;"",1,0))</f>
        <v>#REF!</v>
      </c>
      <c r="W92" s="205" t="e">
        <f>IF('Crisis Indicator Data'!#REF!="No Data",1,IF(#REF!&lt;&gt;"",1,0))</f>
        <v>#REF!</v>
      </c>
      <c r="X92" s="205" t="e">
        <f>IF('Crisis Indicator Data'!#REF!="No Data",1,IF(#REF!&lt;&gt;"",1,0))</f>
        <v>#REF!</v>
      </c>
      <c r="Y92" s="205" t="e">
        <f>IF('Crisis Indicator Data'!#REF!="No Data",1,IF(#REF!&lt;&gt;"",1,0))</f>
        <v>#REF!</v>
      </c>
      <c r="Z92" s="205" t="e">
        <f>IF('Crisis Indicator Data'!#REF!="No Data",1,IF(#REF!&lt;&gt;"",1,0))</f>
        <v>#REF!</v>
      </c>
      <c r="AA92" s="205" t="e">
        <f>IF('Crisis Indicator Data'!#REF!="No Data",1,IF(#REF!&lt;&gt;"",1,0))</f>
        <v>#REF!</v>
      </c>
      <c r="AB92" s="205" t="e">
        <f>IF('Crisis Indicator Data'!#REF!="No Data",1,IF(#REF!&lt;&gt;"",1,0))</f>
        <v>#REF!</v>
      </c>
      <c r="AC92" s="205" t="e">
        <f>IF('Crisis Indicator Data'!#REF!="No Data",1,IF(#REF!&lt;&gt;"",1,0))</f>
        <v>#REF!</v>
      </c>
      <c r="AD92" s="205" t="e">
        <f>IF('Crisis Indicator Data'!#REF!="No Data",1,IF(#REF!&lt;&gt;"",1,0))</f>
        <v>#REF!</v>
      </c>
      <c r="AE92" s="205" t="e">
        <f>IF('Crisis Indicator Data'!#REF!="No Data",1,IF(#REF!&lt;&gt;"",1,0))</f>
        <v>#REF!</v>
      </c>
      <c r="AF92" s="205" t="e">
        <f>IF('Crisis Indicator Data'!#REF!="No Data",1,IF(#REF!&lt;&gt;"",1,0))</f>
        <v>#REF!</v>
      </c>
      <c r="AG92" s="205" t="e">
        <f>IF('Crisis Indicator Data'!#REF!="No Data",1,IF(#REF!&lt;&gt;"",1,0))</f>
        <v>#REF!</v>
      </c>
      <c r="AH92" s="205" t="e">
        <f>IF('Crisis Indicator Data'!#REF!="No Data",1,IF(#REF!&lt;&gt;"",1,0))</f>
        <v>#REF!</v>
      </c>
      <c r="AI92" s="205" t="e">
        <f>IF('Crisis Indicator Data'!#REF!="No Data",1,IF(#REF!&lt;&gt;"",1,0))</f>
        <v>#REF!</v>
      </c>
      <c r="AJ92" s="205" t="e">
        <f>IF('Crisis Indicator Data'!#REF!="No Data",1,IF(#REF!&lt;&gt;"",1,0))</f>
        <v>#REF!</v>
      </c>
      <c r="AK92" s="205" t="e">
        <f>IF('Crisis Indicator Data'!#REF!="No Data",1,IF(#REF!&lt;&gt;"",1,0))</f>
        <v>#REF!</v>
      </c>
      <c r="AL92" s="205" t="e">
        <f>IF('Crisis Indicator Data'!#REF!="No Data",1,IF(#REF!&lt;&gt;"",1,0))</f>
        <v>#REF!</v>
      </c>
      <c r="AM92" s="205" t="e">
        <f>IF('Crisis Indicator Data'!#REF!="No Data",1,IF(#REF!&lt;&gt;"",1,0))</f>
        <v>#REF!</v>
      </c>
      <c r="AN92" s="205" t="e">
        <f>IF('Crisis Indicator Data'!#REF!="No Data",1,IF(#REF!&lt;&gt;"",1,0))</f>
        <v>#REF!</v>
      </c>
      <c r="AO92" s="205" t="e">
        <f>IF('Crisis Indicator Data'!#REF!="No Data",1,IF(#REF!&lt;&gt;"",1,0))</f>
        <v>#REF!</v>
      </c>
      <c r="AP92" s="205" t="e">
        <f>IF('Crisis Indicator Data'!#REF!="No Data",1,IF(#REF!&lt;&gt;"",1,0))</f>
        <v>#REF!</v>
      </c>
      <c r="AQ92" s="205" t="e">
        <f>IF('Crisis Indicator Data'!#REF!="No Data",1,IF(#REF!&lt;&gt;"",1,0))</f>
        <v>#REF!</v>
      </c>
      <c r="AR92" s="205" t="e">
        <f>IF('Crisis Indicator Data'!#REF!="No Data",1,IF(#REF!&lt;&gt;"",1,0))</f>
        <v>#REF!</v>
      </c>
      <c r="AS92" s="205" t="e">
        <f>IF('Crisis Indicator Data'!#REF!="No Data",1,IF(#REF!&lt;&gt;"",1,0))</f>
        <v>#REF!</v>
      </c>
      <c r="AT92" s="205" t="e">
        <f>IF('Crisis Indicator Data'!#REF!="No Data",1,IF(#REF!&lt;&gt;"",1,0))</f>
        <v>#REF!</v>
      </c>
      <c r="AU92" s="205" t="e">
        <f>IF('Crisis Indicator Data'!#REF!="No Data",1,IF(#REF!&lt;&gt;"",1,0))</f>
        <v>#REF!</v>
      </c>
      <c r="AV92" s="205" t="e">
        <f>IF('Crisis Indicator Data'!#REF!="No Data",1,IF(#REF!&lt;&gt;"",1,0))</f>
        <v>#REF!</v>
      </c>
      <c r="AW92" s="205" t="e">
        <f>IF('Crisis Indicator Data'!#REF!="No Data",1,IF(#REF!&lt;&gt;"",1,0))</f>
        <v>#REF!</v>
      </c>
      <c r="AX92" s="205" t="e">
        <f>IF('Crisis Indicator Data'!#REF!="No Data",1,IF(#REF!&lt;&gt;"",1,0))</f>
        <v>#REF!</v>
      </c>
      <c r="AY92" s="205" t="e">
        <f>IF('Crisis Indicator Data'!#REF!="No Data",1,IF(#REF!&lt;&gt;"",1,0))</f>
        <v>#REF!</v>
      </c>
      <c r="AZ92" s="205" t="e">
        <f>IF('Crisis Indicator Data'!#REF!="No Data",1,IF(#REF!&lt;&gt;"",1,0))</f>
        <v>#REF!</v>
      </c>
      <c r="BA92" t="e">
        <f t="shared" si="4"/>
        <v>#REF!</v>
      </c>
      <c r="BB92" s="22" t="e">
        <f t="shared" si="5"/>
        <v>#REF!</v>
      </c>
    </row>
    <row r="93" spans="1:54" x14ac:dyDescent="0.25">
      <c r="A93" t="s">
        <v>7102</v>
      </c>
      <c r="B93" s="205" t="e">
        <f>IF('Crisis Indicator Data'!#REF!="No Data",1,IF(#REF!&lt;&gt;"",1,0))</f>
        <v>#REF!</v>
      </c>
      <c r="C93" s="205" t="e">
        <f>IF('Crisis Indicator Data'!#REF!="No Data",1,IF(#REF!&lt;&gt;"",1,0))</f>
        <v>#REF!</v>
      </c>
      <c r="D93" s="205" t="e">
        <f>IF('Crisis Indicator Data'!#REF!="No Data",1,IF(#REF!&lt;&gt;"",1,0))</f>
        <v>#REF!</v>
      </c>
      <c r="E93" s="205" t="e">
        <f>IF('Crisis Indicator Data'!#REF!="No Data",1,IF(#REF!&lt;&gt;"",1,0))</f>
        <v>#REF!</v>
      </c>
      <c r="F93" s="205" t="e">
        <f>IF('Crisis Indicator Data'!#REF!="No Data",1,IF(#REF!&lt;&gt;"",1,0))</f>
        <v>#REF!</v>
      </c>
      <c r="G93" s="205" t="e">
        <f>IF('Crisis Indicator Data'!#REF!="No Data",1,IF(#REF!&lt;&gt;"",1,0))</f>
        <v>#REF!</v>
      </c>
      <c r="H93" s="205" t="e">
        <f>IF('Crisis Indicator Data'!#REF!="No Data",1,IF(#REF!&lt;&gt;"",1,0))</f>
        <v>#REF!</v>
      </c>
      <c r="I93" s="205" t="e">
        <f>IF('Crisis Indicator Data'!#REF!="No Data",1,IF(#REF!&lt;&gt;"",1,0))</f>
        <v>#REF!</v>
      </c>
      <c r="J93" s="205" t="e">
        <f>IF('Crisis Indicator Data'!#REF!="No Data",1,IF(#REF!&lt;&gt;"",1,0))</f>
        <v>#REF!</v>
      </c>
      <c r="K93" s="205" t="e">
        <f>IF('Crisis Indicator Data'!#REF!="No Data",1,IF(#REF!&lt;&gt;"",1,0))</f>
        <v>#REF!</v>
      </c>
      <c r="L93" s="205" t="e">
        <f>IF('Crisis Indicator Data'!#REF!="No Data",1,IF(#REF!&lt;&gt;"",1,0))</f>
        <v>#REF!</v>
      </c>
      <c r="M93" s="205" t="e">
        <f>IF('Crisis Indicator Data'!#REF!="No Data",1,IF(#REF!&lt;&gt;"",1,0))</f>
        <v>#REF!</v>
      </c>
      <c r="N93" s="205" t="e">
        <f>IF('Crisis Indicator Data'!#REF!="No Data",1,IF(#REF!&lt;&gt;"",1,0))</f>
        <v>#REF!</v>
      </c>
      <c r="O93" s="205" t="e">
        <f>IF('Crisis Indicator Data'!#REF!="No Data",1,IF(#REF!&lt;&gt;"",1,0))</f>
        <v>#REF!</v>
      </c>
      <c r="P93" s="205" t="e">
        <f>IF('Crisis Indicator Data'!#REF!="No Data",1,IF(#REF!&lt;&gt;"",1,0))</f>
        <v>#REF!</v>
      </c>
      <c r="Q93" s="205" t="e">
        <f>IF('Crisis Indicator Data'!#REF!="No Data",1,IF(#REF!&lt;&gt;"",1,0))</f>
        <v>#REF!</v>
      </c>
      <c r="R93" s="205" t="e">
        <f>IF('Crisis Indicator Data'!#REF!="No Data",1,IF(#REF!&lt;&gt;"",1,0))</f>
        <v>#REF!</v>
      </c>
      <c r="S93" s="205" t="e">
        <f>IF('Crisis Indicator Data'!#REF!="No Data",1,IF(#REF!&lt;&gt;"",1,0))</f>
        <v>#REF!</v>
      </c>
      <c r="T93" s="205" t="e">
        <f>IF('Crisis Indicator Data'!#REF!="No Data",1,IF(#REF!&lt;&gt;"",1,0))</f>
        <v>#REF!</v>
      </c>
      <c r="U93" s="205" t="e">
        <f>IF('Crisis Indicator Data'!#REF!="No Data",1,IF(#REF!&lt;&gt;"",1,0))</f>
        <v>#REF!</v>
      </c>
      <c r="V93" s="205" t="e">
        <f>IF('Crisis Indicator Data'!#REF!="No Data",1,IF(#REF!&lt;&gt;"",1,0))</f>
        <v>#REF!</v>
      </c>
      <c r="W93" s="205" t="e">
        <f>IF('Crisis Indicator Data'!#REF!="No Data",1,IF(#REF!&lt;&gt;"",1,0))</f>
        <v>#REF!</v>
      </c>
      <c r="X93" s="205" t="e">
        <f>IF('Crisis Indicator Data'!#REF!="No Data",1,IF(#REF!&lt;&gt;"",1,0))</f>
        <v>#REF!</v>
      </c>
      <c r="Y93" s="205" t="e">
        <f>IF('Crisis Indicator Data'!#REF!="No Data",1,IF(#REF!&lt;&gt;"",1,0))</f>
        <v>#REF!</v>
      </c>
      <c r="Z93" s="205" t="e">
        <f>IF('Crisis Indicator Data'!#REF!="No Data",1,IF(#REF!&lt;&gt;"",1,0))</f>
        <v>#REF!</v>
      </c>
      <c r="AA93" s="205" t="e">
        <f>IF('Crisis Indicator Data'!#REF!="No Data",1,IF(#REF!&lt;&gt;"",1,0))</f>
        <v>#REF!</v>
      </c>
      <c r="AB93" s="205" t="e">
        <f>IF('Crisis Indicator Data'!#REF!="No Data",1,IF(#REF!&lt;&gt;"",1,0))</f>
        <v>#REF!</v>
      </c>
      <c r="AC93" s="205" t="e">
        <f>IF('Crisis Indicator Data'!#REF!="No Data",1,IF(#REF!&lt;&gt;"",1,0))</f>
        <v>#REF!</v>
      </c>
      <c r="AD93" s="205" t="e">
        <f>IF('Crisis Indicator Data'!#REF!="No Data",1,IF(#REF!&lt;&gt;"",1,0))</f>
        <v>#REF!</v>
      </c>
      <c r="AE93" s="205" t="e">
        <f>IF('Crisis Indicator Data'!#REF!="No Data",1,IF(#REF!&lt;&gt;"",1,0))</f>
        <v>#REF!</v>
      </c>
      <c r="AF93" s="205" t="e">
        <f>IF('Crisis Indicator Data'!#REF!="No Data",1,IF(#REF!&lt;&gt;"",1,0))</f>
        <v>#REF!</v>
      </c>
      <c r="AG93" s="205" t="e">
        <f>IF('Crisis Indicator Data'!#REF!="No Data",1,IF(#REF!&lt;&gt;"",1,0))</f>
        <v>#REF!</v>
      </c>
      <c r="AH93" s="205" t="e">
        <f>IF('Crisis Indicator Data'!#REF!="No Data",1,IF(#REF!&lt;&gt;"",1,0))</f>
        <v>#REF!</v>
      </c>
      <c r="AI93" s="205" t="e">
        <f>IF('Crisis Indicator Data'!#REF!="No Data",1,IF(#REF!&lt;&gt;"",1,0))</f>
        <v>#REF!</v>
      </c>
      <c r="AJ93" s="205" t="e">
        <f>IF('Crisis Indicator Data'!#REF!="No Data",1,IF(#REF!&lt;&gt;"",1,0))</f>
        <v>#REF!</v>
      </c>
      <c r="AK93" s="205" t="e">
        <f>IF('Crisis Indicator Data'!#REF!="No Data",1,IF(#REF!&lt;&gt;"",1,0))</f>
        <v>#REF!</v>
      </c>
      <c r="AL93" s="205" t="e">
        <f>IF('Crisis Indicator Data'!#REF!="No Data",1,IF(#REF!&lt;&gt;"",1,0))</f>
        <v>#REF!</v>
      </c>
      <c r="AM93" s="205" t="e">
        <f>IF('Crisis Indicator Data'!#REF!="No Data",1,IF(#REF!&lt;&gt;"",1,0))</f>
        <v>#REF!</v>
      </c>
      <c r="AN93" s="205" t="e">
        <f>IF('Crisis Indicator Data'!#REF!="No Data",1,IF(#REF!&lt;&gt;"",1,0))</f>
        <v>#REF!</v>
      </c>
      <c r="AO93" s="205" t="e">
        <f>IF('Crisis Indicator Data'!#REF!="No Data",1,IF(#REF!&lt;&gt;"",1,0))</f>
        <v>#REF!</v>
      </c>
      <c r="AP93" s="205" t="e">
        <f>IF('Crisis Indicator Data'!#REF!="No Data",1,IF(#REF!&lt;&gt;"",1,0))</f>
        <v>#REF!</v>
      </c>
      <c r="AQ93" s="205" t="e">
        <f>IF('Crisis Indicator Data'!#REF!="No Data",1,IF(#REF!&lt;&gt;"",1,0))</f>
        <v>#REF!</v>
      </c>
      <c r="AR93" s="205" t="e">
        <f>IF('Crisis Indicator Data'!#REF!="No Data",1,IF(#REF!&lt;&gt;"",1,0))</f>
        <v>#REF!</v>
      </c>
      <c r="AS93" s="205" t="e">
        <f>IF('Crisis Indicator Data'!#REF!="No Data",1,IF(#REF!&lt;&gt;"",1,0))</f>
        <v>#REF!</v>
      </c>
      <c r="AT93" s="205" t="e">
        <f>IF('Crisis Indicator Data'!#REF!="No Data",1,IF(#REF!&lt;&gt;"",1,0))</f>
        <v>#REF!</v>
      </c>
      <c r="AU93" s="205" t="e">
        <f>IF('Crisis Indicator Data'!#REF!="No Data",1,IF(#REF!&lt;&gt;"",1,0))</f>
        <v>#REF!</v>
      </c>
      <c r="AV93" s="205" t="e">
        <f>IF('Crisis Indicator Data'!#REF!="No Data",1,IF(#REF!&lt;&gt;"",1,0))</f>
        <v>#REF!</v>
      </c>
      <c r="AW93" s="205" t="e">
        <f>IF('Crisis Indicator Data'!#REF!="No Data",1,IF(#REF!&lt;&gt;"",1,0))</f>
        <v>#REF!</v>
      </c>
      <c r="AX93" s="205" t="e">
        <f>IF('Crisis Indicator Data'!#REF!="No Data",1,IF(#REF!&lt;&gt;"",1,0))</f>
        <v>#REF!</v>
      </c>
      <c r="AY93" s="205" t="e">
        <f>IF('Crisis Indicator Data'!#REF!="No Data",1,IF(#REF!&lt;&gt;"",1,0))</f>
        <v>#REF!</v>
      </c>
      <c r="AZ93" s="205" t="e">
        <f>IF('Crisis Indicator Data'!#REF!="No Data",1,IF(#REF!&lt;&gt;"",1,0))</f>
        <v>#REF!</v>
      </c>
      <c r="BA93" t="e">
        <f t="shared" si="4"/>
        <v>#REF!</v>
      </c>
      <c r="BB93" s="22" t="e">
        <f t="shared" si="5"/>
        <v>#REF!</v>
      </c>
    </row>
    <row r="94" spans="1:54" x14ac:dyDescent="0.25">
      <c r="A94" t="s">
        <v>7119</v>
      </c>
      <c r="B94" s="205" t="e">
        <f>IF('Crisis Indicator Data'!#REF!="No Data",1,IF(#REF!&lt;&gt;"",1,0))</f>
        <v>#REF!</v>
      </c>
      <c r="C94" s="205" t="e">
        <f>IF('Crisis Indicator Data'!#REF!="No Data",1,IF(#REF!&lt;&gt;"",1,0))</f>
        <v>#REF!</v>
      </c>
      <c r="D94" s="205" t="e">
        <f>IF('Crisis Indicator Data'!#REF!="No Data",1,IF(#REF!&lt;&gt;"",1,0))</f>
        <v>#REF!</v>
      </c>
      <c r="E94" s="205" t="e">
        <f>IF('Crisis Indicator Data'!#REF!="No Data",1,IF(#REF!&lt;&gt;"",1,0))</f>
        <v>#REF!</v>
      </c>
      <c r="F94" s="205" t="e">
        <f>IF('Crisis Indicator Data'!#REF!="No Data",1,IF(#REF!&lt;&gt;"",1,0))</f>
        <v>#REF!</v>
      </c>
      <c r="G94" s="205" t="e">
        <f>IF('Crisis Indicator Data'!#REF!="No Data",1,IF(#REF!&lt;&gt;"",1,0))</f>
        <v>#REF!</v>
      </c>
      <c r="H94" s="205" t="e">
        <f>IF('Crisis Indicator Data'!#REF!="No Data",1,IF(#REF!&lt;&gt;"",1,0))</f>
        <v>#REF!</v>
      </c>
      <c r="I94" s="205" t="e">
        <f>IF('Crisis Indicator Data'!#REF!="No Data",1,IF(#REF!&lt;&gt;"",1,0))</f>
        <v>#REF!</v>
      </c>
      <c r="J94" s="205" t="e">
        <f>IF('Crisis Indicator Data'!#REF!="No Data",1,IF(#REF!&lt;&gt;"",1,0))</f>
        <v>#REF!</v>
      </c>
      <c r="K94" s="205" t="e">
        <f>IF('Crisis Indicator Data'!#REF!="No Data",1,IF(#REF!&lt;&gt;"",1,0))</f>
        <v>#REF!</v>
      </c>
      <c r="L94" s="205" t="e">
        <f>IF('Crisis Indicator Data'!#REF!="No Data",1,IF(#REF!&lt;&gt;"",1,0))</f>
        <v>#REF!</v>
      </c>
      <c r="M94" s="205" t="e">
        <f>IF('Crisis Indicator Data'!#REF!="No Data",1,IF(#REF!&lt;&gt;"",1,0))</f>
        <v>#REF!</v>
      </c>
      <c r="N94" s="205" t="e">
        <f>IF('Crisis Indicator Data'!#REF!="No Data",1,IF(#REF!&lt;&gt;"",1,0))</f>
        <v>#REF!</v>
      </c>
      <c r="O94" s="205" t="e">
        <f>IF('Crisis Indicator Data'!#REF!="No Data",1,IF(#REF!&lt;&gt;"",1,0))</f>
        <v>#REF!</v>
      </c>
      <c r="P94" s="205" t="e">
        <f>IF('Crisis Indicator Data'!#REF!="No Data",1,IF(#REF!&lt;&gt;"",1,0))</f>
        <v>#REF!</v>
      </c>
      <c r="Q94" s="205" t="e">
        <f>IF('Crisis Indicator Data'!#REF!="No Data",1,IF(#REF!&lt;&gt;"",1,0))</f>
        <v>#REF!</v>
      </c>
      <c r="R94" s="205" t="e">
        <f>IF('Crisis Indicator Data'!#REF!="No Data",1,IF(#REF!&lt;&gt;"",1,0))</f>
        <v>#REF!</v>
      </c>
      <c r="S94" s="205" t="e">
        <f>IF('Crisis Indicator Data'!#REF!="No Data",1,IF(#REF!&lt;&gt;"",1,0))</f>
        <v>#REF!</v>
      </c>
      <c r="T94" s="205" t="e">
        <f>IF('Crisis Indicator Data'!#REF!="No Data",1,IF(#REF!&lt;&gt;"",1,0))</f>
        <v>#REF!</v>
      </c>
      <c r="U94" s="205" t="e">
        <f>IF('Crisis Indicator Data'!#REF!="No Data",1,IF(#REF!&lt;&gt;"",1,0))</f>
        <v>#REF!</v>
      </c>
      <c r="V94" s="205" t="e">
        <f>IF('Crisis Indicator Data'!#REF!="No Data",1,IF(#REF!&lt;&gt;"",1,0))</f>
        <v>#REF!</v>
      </c>
      <c r="W94" s="205" t="e">
        <f>IF('Crisis Indicator Data'!#REF!="No Data",1,IF(#REF!&lt;&gt;"",1,0))</f>
        <v>#REF!</v>
      </c>
      <c r="X94" s="205" t="e">
        <f>IF('Crisis Indicator Data'!#REF!="No Data",1,IF(#REF!&lt;&gt;"",1,0))</f>
        <v>#REF!</v>
      </c>
      <c r="Y94" s="205" t="e">
        <f>IF('Crisis Indicator Data'!#REF!="No Data",1,IF(#REF!&lt;&gt;"",1,0))</f>
        <v>#REF!</v>
      </c>
      <c r="Z94" s="205" t="e">
        <f>IF('Crisis Indicator Data'!#REF!="No Data",1,IF(#REF!&lt;&gt;"",1,0))</f>
        <v>#REF!</v>
      </c>
      <c r="AA94" s="205" t="e">
        <f>IF('Crisis Indicator Data'!#REF!="No Data",1,IF(#REF!&lt;&gt;"",1,0))</f>
        <v>#REF!</v>
      </c>
      <c r="AB94" s="205" t="e">
        <f>IF('Crisis Indicator Data'!#REF!="No Data",1,IF(#REF!&lt;&gt;"",1,0))</f>
        <v>#REF!</v>
      </c>
      <c r="AC94" s="205" t="e">
        <f>IF('Crisis Indicator Data'!#REF!="No Data",1,IF(#REF!&lt;&gt;"",1,0))</f>
        <v>#REF!</v>
      </c>
      <c r="AD94" s="205" t="e">
        <f>IF('Crisis Indicator Data'!#REF!="No Data",1,IF(#REF!&lt;&gt;"",1,0))</f>
        <v>#REF!</v>
      </c>
      <c r="AE94" s="205" t="e">
        <f>IF('Crisis Indicator Data'!#REF!="No Data",1,IF(#REF!&lt;&gt;"",1,0))</f>
        <v>#REF!</v>
      </c>
      <c r="AF94" s="205" t="e">
        <f>IF('Crisis Indicator Data'!#REF!="No Data",1,IF(#REF!&lt;&gt;"",1,0))</f>
        <v>#REF!</v>
      </c>
      <c r="AG94" s="205" t="e">
        <f>IF('Crisis Indicator Data'!#REF!="No Data",1,IF(#REF!&lt;&gt;"",1,0))</f>
        <v>#REF!</v>
      </c>
      <c r="AH94" s="205" t="e">
        <f>IF('Crisis Indicator Data'!#REF!="No Data",1,IF(#REF!&lt;&gt;"",1,0))</f>
        <v>#REF!</v>
      </c>
      <c r="AI94" s="205" t="e">
        <f>IF('Crisis Indicator Data'!#REF!="No Data",1,IF(#REF!&lt;&gt;"",1,0))</f>
        <v>#REF!</v>
      </c>
      <c r="AJ94" s="205" t="e">
        <f>IF('Crisis Indicator Data'!#REF!="No Data",1,IF(#REF!&lt;&gt;"",1,0))</f>
        <v>#REF!</v>
      </c>
      <c r="AK94" s="205" t="e">
        <f>IF('Crisis Indicator Data'!#REF!="No Data",1,IF(#REF!&lt;&gt;"",1,0))</f>
        <v>#REF!</v>
      </c>
      <c r="AL94" s="205" t="e">
        <f>IF('Crisis Indicator Data'!#REF!="No Data",1,IF(#REF!&lt;&gt;"",1,0))</f>
        <v>#REF!</v>
      </c>
      <c r="AM94" s="205" t="e">
        <f>IF('Crisis Indicator Data'!#REF!="No Data",1,IF(#REF!&lt;&gt;"",1,0))</f>
        <v>#REF!</v>
      </c>
      <c r="AN94" s="205" t="e">
        <f>IF('Crisis Indicator Data'!#REF!="No Data",1,IF(#REF!&lt;&gt;"",1,0))</f>
        <v>#REF!</v>
      </c>
      <c r="AO94" s="205" t="e">
        <f>IF('Crisis Indicator Data'!#REF!="No Data",1,IF(#REF!&lt;&gt;"",1,0))</f>
        <v>#REF!</v>
      </c>
      <c r="AP94" s="205" t="e">
        <f>IF('Crisis Indicator Data'!#REF!="No Data",1,IF(#REF!&lt;&gt;"",1,0))</f>
        <v>#REF!</v>
      </c>
      <c r="AQ94" s="205" t="e">
        <f>IF('Crisis Indicator Data'!#REF!="No Data",1,IF(#REF!&lt;&gt;"",1,0))</f>
        <v>#REF!</v>
      </c>
      <c r="AR94" s="205" t="e">
        <f>IF('Crisis Indicator Data'!#REF!="No Data",1,IF(#REF!&lt;&gt;"",1,0))</f>
        <v>#REF!</v>
      </c>
      <c r="AS94" s="205" t="e">
        <f>IF('Crisis Indicator Data'!#REF!="No Data",1,IF(#REF!&lt;&gt;"",1,0))</f>
        <v>#REF!</v>
      </c>
      <c r="AT94" s="205" t="e">
        <f>IF('Crisis Indicator Data'!#REF!="No Data",1,IF(#REF!&lt;&gt;"",1,0))</f>
        <v>#REF!</v>
      </c>
      <c r="AU94" s="205" t="e">
        <f>IF('Crisis Indicator Data'!#REF!="No Data",1,IF(#REF!&lt;&gt;"",1,0))</f>
        <v>#REF!</v>
      </c>
      <c r="AV94" s="205" t="e">
        <f>IF('Crisis Indicator Data'!#REF!="No Data",1,IF(#REF!&lt;&gt;"",1,0))</f>
        <v>#REF!</v>
      </c>
      <c r="AW94" s="205" t="e">
        <f>IF('Crisis Indicator Data'!#REF!="No Data",1,IF(#REF!&lt;&gt;"",1,0))</f>
        <v>#REF!</v>
      </c>
      <c r="AX94" s="205" t="e">
        <f>IF('Crisis Indicator Data'!#REF!="No Data",1,IF(#REF!&lt;&gt;"",1,0))</f>
        <v>#REF!</v>
      </c>
      <c r="AY94" s="205" t="e">
        <f>IF('Crisis Indicator Data'!#REF!="No Data",1,IF(#REF!&lt;&gt;"",1,0))</f>
        <v>#REF!</v>
      </c>
      <c r="AZ94" s="205" t="e">
        <f>IF('Crisis Indicator Data'!#REF!="No Data",1,IF(#REF!&lt;&gt;"",1,0))</f>
        <v>#REF!</v>
      </c>
      <c r="BA94" t="e">
        <f t="shared" si="4"/>
        <v>#REF!</v>
      </c>
      <c r="BB94" s="22" t="e">
        <f t="shared" si="5"/>
        <v>#REF!</v>
      </c>
    </row>
    <row r="95" spans="1:54" x14ac:dyDescent="0.25">
      <c r="A95" t="s">
        <v>7103</v>
      </c>
      <c r="B95" s="205" t="e">
        <f>IF('Crisis Indicator Data'!#REF!="No Data",1,IF(#REF!&lt;&gt;"",1,0))</f>
        <v>#REF!</v>
      </c>
      <c r="C95" s="205" t="e">
        <f>IF('Crisis Indicator Data'!#REF!="No Data",1,IF(#REF!&lt;&gt;"",1,0))</f>
        <v>#REF!</v>
      </c>
      <c r="D95" s="205" t="e">
        <f>IF('Crisis Indicator Data'!#REF!="No Data",1,IF(#REF!&lt;&gt;"",1,0))</f>
        <v>#REF!</v>
      </c>
      <c r="E95" s="205" t="e">
        <f>IF('Crisis Indicator Data'!#REF!="No Data",1,IF(#REF!&lt;&gt;"",1,0))</f>
        <v>#REF!</v>
      </c>
      <c r="F95" s="205" t="e">
        <f>IF('Crisis Indicator Data'!#REF!="No Data",1,IF(#REF!&lt;&gt;"",1,0))</f>
        <v>#REF!</v>
      </c>
      <c r="G95" s="205" t="e">
        <f>IF('Crisis Indicator Data'!#REF!="No Data",1,IF(#REF!&lt;&gt;"",1,0))</f>
        <v>#REF!</v>
      </c>
      <c r="H95" s="205" t="e">
        <f>IF('Crisis Indicator Data'!#REF!="No Data",1,IF(#REF!&lt;&gt;"",1,0))</f>
        <v>#REF!</v>
      </c>
      <c r="I95" s="205" t="e">
        <f>IF('Crisis Indicator Data'!#REF!="No Data",1,IF(#REF!&lt;&gt;"",1,0))</f>
        <v>#REF!</v>
      </c>
      <c r="J95" s="205" t="e">
        <f>IF('Crisis Indicator Data'!#REF!="No Data",1,IF(#REF!&lt;&gt;"",1,0))</f>
        <v>#REF!</v>
      </c>
      <c r="K95" s="205" t="e">
        <f>IF('Crisis Indicator Data'!#REF!="No Data",1,IF(#REF!&lt;&gt;"",1,0))</f>
        <v>#REF!</v>
      </c>
      <c r="L95" s="205" t="e">
        <f>IF('Crisis Indicator Data'!#REF!="No Data",1,IF(#REF!&lt;&gt;"",1,0))</f>
        <v>#REF!</v>
      </c>
      <c r="M95" s="205" t="e">
        <f>IF('Crisis Indicator Data'!#REF!="No Data",1,IF(#REF!&lt;&gt;"",1,0))</f>
        <v>#REF!</v>
      </c>
      <c r="N95" s="205" t="e">
        <f>IF('Crisis Indicator Data'!#REF!="No Data",1,IF(#REF!&lt;&gt;"",1,0))</f>
        <v>#REF!</v>
      </c>
      <c r="O95" s="205" t="e">
        <f>IF('Crisis Indicator Data'!#REF!="No Data",1,IF(#REF!&lt;&gt;"",1,0))</f>
        <v>#REF!</v>
      </c>
      <c r="P95" s="205" t="e">
        <f>IF('Crisis Indicator Data'!#REF!="No Data",1,IF(#REF!&lt;&gt;"",1,0))</f>
        <v>#REF!</v>
      </c>
      <c r="Q95" s="205" t="e">
        <f>IF('Crisis Indicator Data'!#REF!="No Data",1,IF(#REF!&lt;&gt;"",1,0))</f>
        <v>#REF!</v>
      </c>
      <c r="R95" s="205" t="e">
        <f>IF('Crisis Indicator Data'!#REF!="No Data",1,IF(#REF!&lt;&gt;"",1,0))</f>
        <v>#REF!</v>
      </c>
      <c r="S95" s="205" t="e">
        <f>IF('Crisis Indicator Data'!#REF!="No Data",1,IF(#REF!&lt;&gt;"",1,0))</f>
        <v>#REF!</v>
      </c>
      <c r="T95" s="205" t="e">
        <f>IF('Crisis Indicator Data'!#REF!="No Data",1,IF(#REF!&lt;&gt;"",1,0))</f>
        <v>#REF!</v>
      </c>
      <c r="U95" s="205" t="e">
        <f>IF('Crisis Indicator Data'!#REF!="No Data",1,IF(#REF!&lt;&gt;"",1,0))</f>
        <v>#REF!</v>
      </c>
      <c r="V95" s="205" t="e">
        <f>IF('Crisis Indicator Data'!#REF!="No Data",1,IF(#REF!&lt;&gt;"",1,0))</f>
        <v>#REF!</v>
      </c>
      <c r="W95" s="205" t="e">
        <f>IF('Crisis Indicator Data'!#REF!="No Data",1,IF(#REF!&lt;&gt;"",1,0))</f>
        <v>#REF!</v>
      </c>
      <c r="X95" s="205" t="e">
        <f>IF('Crisis Indicator Data'!#REF!="No Data",1,IF(#REF!&lt;&gt;"",1,0))</f>
        <v>#REF!</v>
      </c>
      <c r="Y95" s="205" t="e">
        <f>IF('Crisis Indicator Data'!#REF!="No Data",1,IF(#REF!&lt;&gt;"",1,0))</f>
        <v>#REF!</v>
      </c>
      <c r="Z95" s="205" t="e">
        <f>IF('Crisis Indicator Data'!#REF!="No Data",1,IF(#REF!&lt;&gt;"",1,0))</f>
        <v>#REF!</v>
      </c>
      <c r="AA95" s="205" t="e">
        <f>IF('Crisis Indicator Data'!#REF!="No Data",1,IF(#REF!&lt;&gt;"",1,0))</f>
        <v>#REF!</v>
      </c>
      <c r="AB95" s="205" t="e">
        <f>IF('Crisis Indicator Data'!#REF!="No Data",1,IF(#REF!&lt;&gt;"",1,0))</f>
        <v>#REF!</v>
      </c>
      <c r="AC95" s="205" t="e">
        <f>IF('Crisis Indicator Data'!#REF!="No Data",1,IF(#REF!&lt;&gt;"",1,0))</f>
        <v>#REF!</v>
      </c>
      <c r="AD95" s="205" t="e">
        <f>IF('Crisis Indicator Data'!#REF!="No Data",1,IF(#REF!&lt;&gt;"",1,0))</f>
        <v>#REF!</v>
      </c>
      <c r="AE95" s="205" t="e">
        <f>IF('Crisis Indicator Data'!#REF!="No Data",1,IF(#REF!&lt;&gt;"",1,0))</f>
        <v>#REF!</v>
      </c>
      <c r="AF95" s="205" t="e">
        <f>IF('Crisis Indicator Data'!#REF!="No Data",1,IF(#REF!&lt;&gt;"",1,0))</f>
        <v>#REF!</v>
      </c>
      <c r="AG95" s="205" t="e">
        <f>IF('Crisis Indicator Data'!#REF!="No Data",1,IF(#REF!&lt;&gt;"",1,0))</f>
        <v>#REF!</v>
      </c>
      <c r="AH95" s="205" t="e">
        <f>IF('Crisis Indicator Data'!#REF!="No Data",1,IF(#REF!&lt;&gt;"",1,0))</f>
        <v>#REF!</v>
      </c>
      <c r="AI95" s="205" t="e">
        <f>IF('Crisis Indicator Data'!#REF!="No Data",1,IF(#REF!&lt;&gt;"",1,0))</f>
        <v>#REF!</v>
      </c>
      <c r="AJ95" s="205" t="e">
        <f>IF('Crisis Indicator Data'!#REF!="No Data",1,IF(#REF!&lt;&gt;"",1,0))</f>
        <v>#REF!</v>
      </c>
      <c r="AK95" s="205" t="e">
        <f>IF('Crisis Indicator Data'!#REF!="No Data",1,IF(#REF!&lt;&gt;"",1,0))</f>
        <v>#REF!</v>
      </c>
      <c r="AL95" s="205" t="e">
        <f>IF('Crisis Indicator Data'!#REF!="No Data",1,IF(#REF!&lt;&gt;"",1,0))</f>
        <v>#REF!</v>
      </c>
      <c r="AM95" s="205" t="e">
        <f>IF('Crisis Indicator Data'!#REF!="No Data",1,IF(#REF!&lt;&gt;"",1,0))</f>
        <v>#REF!</v>
      </c>
      <c r="AN95" s="205" t="e">
        <f>IF('Crisis Indicator Data'!#REF!="No Data",1,IF(#REF!&lt;&gt;"",1,0))</f>
        <v>#REF!</v>
      </c>
      <c r="AO95" s="205" t="e">
        <f>IF('Crisis Indicator Data'!#REF!="No Data",1,IF(#REF!&lt;&gt;"",1,0))</f>
        <v>#REF!</v>
      </c>
      <c r="AP95" s="205" t="e">
        <f>IF('Crisis Indicator Data'!#REF!="No Data",1,IF(#REF!&lt;&gt;"",1,0))</f>
        <v>#REF!</v>
      </c>
      <c r="AQ95" s="205" t="e">
        <f>IF('Crisis Indicator Data'!#REF!="No Data",1,IF(#REF!&lt;&gt;"",1,0))</f>
        <v>#REF!</v>
      </c>
      <c r="AR95" s="205" t="e">
        <f>IF('Crisis Indicator Data'!#REF!="No Data",1,IF(#REF!&lt;&gt;"",1,0))</f>
        <v>#REF!</v>
      </c>
      <c r="AS95" s="205" t="e">
        <f>IF('Crisis Indicator Data'!#REF!="No Data",1,IF(#REF!&lt;&gt;"",1,0))</f>
        <v>#REF!</v>
      </c>
      <c r="AT95" s="205" t="e">
        <f>IF('Crisis Indicator Data'!#REF!="No Data",1,IF(#REF!&lt;&gt;"",1,0))</f>
        <v>#REF!</v>
      </c>
      <c r="AU95" s="205" t="e">
        <f>IF('Crisis Indicator Data'!#REF!="No Data",1,IF(#REF!&lt;&gt;"",1,0))</f>
        <v>#REF!</v>
      </c>
      <c r="AV95" s="205" t="e">
        <f>IF('Crisis Indicator Data'!#REF!="No Data",1,IF(#REF!&lt;&gt;"",1,0))</f>
        <v>#REF!</v>
      </c>
      <c r="AW95" s="205" t="e">
        <f>IF('Crisis Indicator Data'!#REF!="No Data",1,IF(#REF!&lt;&gt;"",1,0))</f>
        <v>#REF!</v>
      </c>
      <c r="AX95" s="205" t="e">
        <f>IF('Crisis Indicator Data'!#REF!="No Data",1,IF(#REF!&lt;&gt;"",1,0))</f>
        <v>#REF!</v>
      </c>
      <c r="AY95" s="205" t="e">
        <f>IF('Crisis Indicator Data'!#REF!="No Data",1,IF(#REF!&lt;&gt;"",1,0))</f>
        <v>#REF!</v>
      </c>
      <c r="AZ95" s="205" t="e">
        <f>IF('Crisis Indicator Data'!#REF!="No Data",1,IF(#REF!&lt;&gt;"",1,0))</f>
        <v>#REF!</v>
      </c>
      <c r="BA95" t="e">
        <f t="shared" si="4"/>
        <v>#REF!</v>
      </c>
      <c r="BB95" s="22" t="e">
        <f t="shared" si="5"/>
        <v>#REF!</v>
      </c>
    </row>
    <row r="96" spans="1:54" x14ac:dyDescent="0.25">
      <c r="A96" t="s">
        <v>7113</v>
      </c>
      <c r="B96" s="205" t="e">
        <f>IF('Crisis Indicator Data'!#REF!="No Data",1,IF(#REF!&lt;&gt;"",1,0))</f>
        <v>#REF!</v>
      </c>
      <c r="C96" s="205" t="e">
        <f>IF('Crisis Indicator Data'!#REF!="No Data",1,IF(#REF!&lt;&gt;"",1,0))</f>
        <v>#REF!</v>
      </c>
      <c r="D96" s="205" t="e">
        <f>IF('Crisis Indicator Data'!#REF!="No Data",1,IF(#REF!&lt;&gt;"",1,0))</f>
        <v>#REF!</v>
      </c>
      <c r="E96" s="205" t="e">
        <f>IF('Crisis Indicator Data'!#REF!="No Data",1,IF(#REF!&lt;&gt;"",1,0))</f>
        <v>#REF!</v>
      </c>
      <c r="F96" s="205" t="e">
        <f>IF('Crisis Indicator Data'!#REF!="No Data",1,IF(#REF!&lt;&gt;"",1,0))</f>
        <v>#REF!</v>
      </c>
      <c r="G96" s="205" t="e">
        <f>IF('Crisis Indicator Data'!#REF!="No Data",1,IF(#REF!&lt;&gt;"",1,0))</f>
        <v>#REF!</v>
      </c>
      <c r="H96" s="205" t="e">
        <f>IF('Crisis Indicator Data'!#REF!="No Data",1,IF(#REF!&lt;&gt;"",1,0))</f>
        <v>#REF!</v>
      </c>
      <c r="I96" s="205" t="e">
        <f>IF('Crisis Indicator Data'!#REF!="No Data",1,IF(#REF!&lt;&gt;"",1,0))</f>
        <v>#REF!</v>
      </c>
      <c r="J96" s="205" t="e">
        <f>IF('Crisis Indicator Data'!#REF!="No Data",1,IF(#REF!&lt;&gt;"",1,0))</f>
        <v>#REF!</v>
      </c>
      <c r="K96" s="205" t="e">
        <f>IF('Crisis Indicator Data'!#REF!="No Data",1,IF(#REF!&lt;&gt;"",1,0))</f>
        <v>#REF!</v>
      </c>
      <c r="L96" s="205" t="e">
        <f>IF('Crisis Indicator Data'!#REF!="No Data",1,IF(#REF!&lt;&gt;"",1,0))</f>
        <v>#REF!</v>
      </c>
      <c r="M96" s="205" t="e">
        <f>IF('Crisis Indicator Data'!#REF!="No Data",1,IF(#REF!&lt;&gt;"",1,0))</f>
        <v>#REF!</v>
      </c>
      <c r="N96" s="205" t="e">
        <f>IF('Crisis Indicator Data'!#REF!="No Data",1,IF(#REF!&lt;&gt;"",1,0))</f>
        <v>#REF!</v>
      </c>
      <c r="O96" s="205" t="e">
        <f>IF('Crisis Indicator Data'!#REF!="No Data",1,IF(#REF!&lt;&gt;"",1,0))</f>
        <v>#REF!</v>
      </c>
      <c r="P96" s="205" t="e">
        <f>IF('Crisis Indicator Data'!#REF!="No Data",1,IF(#REF!&lt;&gt;"",1,0))</f>
        <v>#REF!</v>
      </c>
      <c r="Q96" s="205" t="e">
        <f>IF('Crisis Indicator Data'!#REF!="No Data",1,IF(#REF!&lt;&gt;"",1,0))</f>
        <v>#REF!</v>
      </c>
      <c r="R96" s="205" t="e">
        <f>IF('Crisis Indicator Data'!#REF!="No Data",1,IF(#REF!&lt;&gt;"",1,0))</f>
        <v>#REF!</v>
      </c>
      <c r="S96" s="205" t="e">
        <f>IF('Crisis Indicator Data'!#REF!="No Data",1,IF(#REF!&lt;&gt;"",1,0))</f>
        <v>#REF!</v>
      </c>
      <c r="T96" s="205" t="e">
        <f>IF('Crisis Indicator Data'!#REF!="No Data",1,IF(#REF!&lt;&gt;"",1,0))</f>
        <v>#REF!</v>
      </c>
      <c r="U96" s="205" t="e">
        <f>IF('Crisis Indicator Data'!#REF!="No Data",1,IF(#REF!&lt;&gt;"",1,0))</f>
        <v>#REF!</v>
      </c>
      <c r="V96" s="205" t="e">
        <f>IF('Crisis Indicator Data'!#REF!="No Data",1,IF(#REF!&lt;&gt;"",1,0))</f>
        <v>#REF!</v>
      </c>
      <c r="W96" s="205" t="e">
        <f>IF('Crisis Indicator Data'!#REF!="No Data",1,IF(#REF!&lt;&gt;"",1,0))</f>
        <v>#REF!</v>
      </c>
      <c r="X96" s="205" t="e">
        <f>IF('Crisis Indicator Data'!#REF!="No Data",1,IF(#REF!&lt;&gt;"",1,0))</f>
        <v>#REF!</v>
      </c>
      <c r="Y96" s="205" t="e">
        <f>IF('Crisis Indicator Data'!#REF!="No Data",1,IF(#REF!&lt;&gt;"",1,0))</f>
        <v>#REF!</v>
      </c>
      <c r="Z96" s="205" t="e">
        <f>IF('Crisis Indicator Data'!#REF!="No Data",1,IF(#REF!&lt;&gt;"",1,0))</f>
        <v>#REF!</v>
      </c>
      <c r="AA96" s="205" t="e">
        <f>IF('Crisis Indicator Data'!#REF!="No Data",1,IF(#REF!&lt;&gt;"",1,0))</f>
        <v>#REF!</v>
      </c>
      <c r="AB96" s="205" t="e">
        <f>IF('Crisis Indicator Data'!#REF!="No Data",1,IF(#REF!&lt;&gt;"",1,0))</f>
        <v>#REF!</v>
      </c>
      <c r="AC96" s="205" t="e">
        <f>IF('Crisis Indicator Data'!#REF!="No Data",1,IF(#REF!&lt;&gt;"",1,0))</f>
        <v>#REF!</v>
      </c>
      <c r="AD96" s="205" t="e">
        <f>IF('Crisis Indicator Data'!#REF!="No Data",1,IF(#REF!&lt;&gt;"",1,0))</f>
        <v>#REF!</v>
      </c>
      <c r="AE96" s="205" t="e">
        <f>IF('Crisis Indicator Data'!#REF!="No Data",1,IF(#REF!&lt;&gt;"",1,0))</f>
        <v>#REF!</v>
      </c>
      <c r="AF96" s="205" t="e">
        <f>IF('Crisis Indicator Data'!#REF!="No Data",1,IF(#REF!&lt;&gt;"",1,0))</f>
        <v>#REF!</v>
      </c>
      <c r="AG96" s="205" t="e">
        <f>IF('Crisis Indicator Data'!#REF!="No Data",1,IF(#REF!&lt;&gt;"",1,0))</f>
        <v>#REF!</v>
      </c>
      <c r="AH96" s="205" t="e">
        <f>IF('Crisis Indicator Data'!#REF!="No Data",1,IF(#REF!&lt;&gt;"",1,0))</f>
        <v>#REF!</v>
      </c>
      <c r="AI96" s="205" t="e">
        <f>IF('Crisis Indicator Data'!#REF!="No Data",1,IF(#REF!&lt;&gt;"",1,0))</f>
        <v>#REF!</v>
      </c>
      <c r="AJ96" s="205" t="e">
        <f>IF('Crisis Indicator Data'!#REF!="No Data",1,IF(#REF!&lt;&gt;"",1,0))</f>
        <v>#REF!</v>
      </c>
      <c r="AK96" s="205" t="e">
        <f>IF('Crisis Indicator Data'!#REF!="No Data",1,IF(#REF!&lt;&gt;"",1,0))</f>
        <v>#REF!</v>
      </c>
      <c r="AL96" s="205" t="e">
        <f>IF('Crisis Indicator Data'!#REF!="No Data",1,IF(#REF!&lt;&gt;"",1,0))</f>
        <v>#REF!</v>
      </c>
      <c r="AM96" s="205" t="e">
        <f>IF('Crisis Indicator Data'!#REF!="No Data",1,IF(#REF!&lt;&gt;"",1,0))</f>
        <v>#REF!</v>
      </c>
      <c r="AN96" s="205" t="e">
        <f>IF('Crisis Indicator Data'!#REF!="No Data",1,IF(#REF!&lt;&gt;"",1,0))</f>
        <v>#REF!</v>
      </c>
      <c r="AO96" s="205" t="e">
        <f>IF('Crisis Indicator Data'!#REF!="No Data",1,IF(#REF!&lt;&gt;"",1,0))</f>
        <v>#REF!</v>
      </c>
      <c r="AP96" s="205" t="e">
        <f>IF('Crisis Indicator Data'!#REF!="No Data",1,IF(#REF!&lt;&gt;"",1,0))</f>
        <v>#REF!</v>
      </c>
      <c r="AQ96" s="205" t="e">
        <f>IF('Crisis Indicator Data'!#REF!="No Data",1,IF(#REF!&lt;&gt;"",1,0))</f>
        <v>#REF!</v>
      </c>
      <c r="AR96" s="205" t="e">
        <f>IF('Crisis Indicator Data'!#REF!="No Data",1,IF(#REF!&lt;&gt;"",1,0))</f>
        <v>#REF!</v>
      </c>
      <c r="AS96" s="205" t="e">
        <f>IF('Crisis Indicator Data'!#REF!="No Data",1,IF(#REF!&lt;&gt;"",1,0))</f>
        <v>#REF!</v>
      </c>
      <c r="AT96" s="205" t="e">
        <f>IF('Crisis Indicator Data'!#REF!="No Data",1,IF(#REF!&lt;&gt;"",1,0))</f>
        <v>#REF!</v>
      </c>
      <c r="AU96" s="205" t="e">
        <f>IF('Crisis Indicator Data'!#REF!="No Data",1,IF(#REF!&lt;&gt;"",1,0))</f>
        <v>#REF!</v>
      </c>
      <c r="AV96" s="205" t="e">
        <f>IF('Crisis Indicator Data'!#REF!="No Data",1,IF(#REF!&lt;&gt;"",1,0))</f>
        <v>#REF!</v>
      </c>
      <c r="AW96" s="205" t="e">
        <f>IF('Crisis Indicator Data'!#REF!="No Data",1,IF(#REF!&lt;&gt;"",1,0))</f>
        <v>#REF!</v>
      </c>
      <c r="AX96" s="205" t="e">
        <f>IF('Crisis Indicator Data'!#REF!="No Data",1,IF(#REF!&lt;&gt;"",1,0))</f>
        <v>#REF!</v>
      </c>
      <c r="AY96" s="205" t="e">
        <f>IF('Crisis Indicator Data'!#REF!="No Data",1,IF(#REF!&lt;&gt;"",1,0))</f>
        <v>#REF!</v>
      </c>
      <c r="AZ96" s="205" t="e">
        <f>IF('Crisis Indicator Data'!#REF!="No Data",1,IF(#REF!&lt;&gt;"",1,0))</f>
        <v>#REF!</v>
      </c>
      <c r="BA96" t="e">
        <f t="shared" si="4"/>
        <v>#REF!</v>
      </c>
      <c r="BB96" s="22" t="e">
        <f t="shared" si="5"/>
        <v>#REF!</v>
      </c>
    </row>
    <row r="97" spans="1:54" x14ac:dyDescent="0.25">
      <c r="A97" t="s">
        <v>7105</v>
      </c>
      <c r="B97" s="205" t="e">
        <f>IF('Crisis Indicator Data'!#REF!="No Data",1,IF(#REF!&lt;&gt;"",1,0))</f>
        <v>#REF!</v>
      </c>
      <c r="C97" s="205" t="e">
        <f>IF('Crisis Indicator Data'!#REF!="No Data",1,IF(#REF!&lt;&gt;"",1,0))</f>
        <v>#REF!</v>
      </c>
      <c r="D97" s="205" t="e">
        <f>IF('Crisis Indicator Data'!#REF!="No Data",1,IF(#REF!&lt;&gt;"",1,0))</f>
        <v>#REF!</v>
      </c>
      <c r="E97" s="205" t="e">
        <f>IF('Crisis Indicator Data'!#REF!="No Data",1,IF(#REF!&lt;&gt;"",1,0))</f>
        <v>#REF!</v>
      </c>
      <c r="F97" s="205" t="e">
        <f>IF('Crisis Indicator Data'!#REF!="No Data",1,IF(#REF!&lt;&gt;"",1,0))</f>
        <v>#REF!</v>
      </c>
      <c r="G97" s="205" t="e">
        <f>IF('Crisis Indicator Data'!#REF!="No Data",1,IF(#REF!&lt;&gt;"",1,0))</f>
        <v>#REF!</v>
      </c>
      <c r="H97" s="205" t="e">
        <f>IF('Crisis Indicator Data'!#REF!="No Data",1,IF(#REF!&lt;&gt;"",1,0))</f>
        <v>#REF!</v>
      </c>
      <c r="I97" s="205" t="e">
        <f>IF('Crisis Indicator Data'!#REF!="No Data",1,IF(#REF!&lt;&gt;"",1,0))</f>
        <v>#REF!</v>
      </c>
      <c r="J97" s="205" t="e">
        <f>IF('Crisis Indicator Data'!#REF!="No Data",1,IF(#REF!&lt;&gt;"",1,0))</f>
        <v>#REF!</v>
      </c>
      <c r="K97" s="205" t="e">
        <f>IF('Crisis Indicator Data'!#REF!="No Data",1,IF(#REF!&lt;&gt;"",1,0))</f>
        <v>#REF!</v>
      </c>
      <c r="L97" s="205" t="e">
        <f>IF('Crisis Indicator Data'!#REF!="No Data",1,IF(#REF!&lt;&gt;"",1,0))</f>
        <v>#REF!</v>
      </c>
      <c r="M97" s="205" t="e">
        <f>IF('Crisis Indicator Data'!#REF!="No Data",1,IF(#REF!&lt;&gt;"",1,0))</f>
        <v>#REF!</v>
      </c>
      <c r="N97" s="205" t="e">
        <f>IF('Crisis Indicator Data'!#REF!="No Data",1,IF(#REF!&lt;&gt;"",1,0))</f>
        <v>#REF!</v>
      </c>
      <c r="O97" s="205" t="e">
        <f>IF('Crisis Indicator Data'!#REF!="No Data",1,IF(#REF!&lt;&gt;"",1,0))</f>
        <v>#REF!</v>
      </c>
      <c r="P97" s="205" t="e">
        <f>IF('Crisis Indicator Data'!#REF!="No Data",1,IF(#REF!&lt;&gt;"",1,0))</f>
        <v>#REF!</v>
      </c>
      <c r="Q97" s="205" t="e">
        <f>IF('Crisis Indicator Data'!#REF!="No Data",1,IF(#REF!&lt;&gt;"",1,0))</f>
        <v>#REF!</v>
      </c>
      <c r="R97" s="205" t="e">
        <f>IF('Crisis Indicator Data'!#REF!="No Data",1,IF(#REF!&lt;&gt;"",1,0))</f>
        <v>#REF!</v>
      </c>
      <c r="S97" s="205" t="e">
        <f>IF('Crisis Indicator Data'!#REF!="No Data",1,IF(#REF!&lt;&gt;"",1,0))</f>
        <v>#REF!</v>
      </c>
      <c r="T97" s="205" t="e">
        <f>IF('Crisis Indicator Data'!#REF!="No Data",1,IF(#REF!&lt;&gt;"",1,0))</f>
        <v>#REF!</v>
      </c>
      <c r="U97" s="205" t="e">
        <f>IF('Crisis Indicator Data'!#REF!="No Data",1,IF(#REF!&lt;&gt;"",1,0))</f>
        <v>#REF!</v>
      </c>
      <c r="V97" s="205" t="e">
        <f>IF('Crisis Indicator Data'!#REF!="No Data",1,IF(#REF!&lt;&gt;"",1,0))</f>
        <v>#REF!</v>
      </c>
      <c r="W97" s="205" t="e">
        <f>IF('Crisis Indicator Data'!#REF!="No Data",1,IF(#REF!&lt;&gt;"",1,0))</f>
        <v>#REF!</v>
      </c>
      <c r="X97" s="205" t="e">
        <f>IF('Crisis Indicator Data'!#REF!="No Data",1,IF(#REF!&lt;&gt;"",1,0))</f>
        <v>#REF!</v>
      </c>
      <c r="Y97" s="205" t="e">
        <f>IF('Crisis Indicator Data'!#REF!="No Data",1,IF(#REF!&lt;&gt;"",1,0))</f>
        <v>#REF!</v>
      </c>
      <c r="Z97" s="205" t="e">
        <f>IF('Crisis Indicator Data'!#REF!="No Data",1,IF(#REF!&lt;&gt;"",1,0))</f>
        <v>#REF!</v>
      </c>
      <c r="AA97" s="205" t="e">
        <f>IF('Crisis Indicator Data'!#REF!="No Data",1,IF(#REF!&lt;&gt;"",1,0))</f>
        <v>#REF!</v>
      </c>
      <c r="AB97" s="205" t="e">
        <f>IF('Crisis Indicator Data'!#REF!="No Data",1,IF(#REF!&lt;&gt;"",1,0))</f>
        <v>#REF!</v>
      </c>
      <c r="AC97" s="205" t="e">
        <f>IF('Crisis Indicator Data'!#REF!="No Data",1,IF(#REF!&lt;&gt;"",1,0))</f>
        <v>#REF!</v>
      </c>
      <c r="AD97" s="205" t="e">
        <f>IF('Crisis Indicator Data'!#REF!="No Data",1,IF(#REF!&lt;&gt;"",1,0))</f>
        <v>#REF!</v>
      </c>
      <c r="AE97" s="205" t="e">
        <f>IF('Crisis Indicator Data'!#REF!="No Data",1,IF(#REF!&lt;&gt;"",1,0))</f>
        <v>#REF!</v>
      </c>
      <c r="AF97" s="205" t="e">
        <f>IF('Crisis Indicator Data'!#REF!="No Data",1,IF(#REF!&lt;&gt;"",1,0))</f>
        <v>#REF!</v>
      </c>
      <c r="AG97" s="205" t="e">
        <f>IF('Crisis Indicator Data'!#REF!="No Data",1,IF(#REF!&lt;&gt;"",1,0))</f>
        <v>#REF!</v>
      </c>
      <c r="AH97" s="205" t="e">
        <f>IF('Crisis Indicator Data'!#REF!="No Data",1,IF(#REF!&lt;&gt;"",1,0))</f>
        <v>#REF!</v>
      </c>
      <c r="AI97" s="205" t="e">
        <f>IF('Crisis Indicator Data'!#REF!="No Data",1,IF(#REF!&lt;&gt;"",1,0))</f>
        <v>#REF!</v>
      </c>
      <c r="AJ97" s="205" t="e">
        <f>IF('Crisis Indicator Data'!#REF!="No Data",1,IF(#REF!&lt;&gt;"",1,0))</f>
        <v>#REF!</v>
      </c>
      <c r="AK97" s="205" t="e">
        <f>IF('Crisis Indicator Data'!#REF!="No Data",1,IF(#REF!&lt;&gt;"",1,0))</f>
        <v>#REF!</v>
      </c>
      <c r="AL97" s="205" t="e">
        <f>IF('Crisis Indicator Data'!#REF!="No Data",1,IF(#REF!&lt;&gt;"",1,0))</f>
        <v>#REF!</v>
      </c>
      <c r="AM97" s="205" t="e">
        <f>IF('Crisis Indicator Data'!#REF!="No Data",1,IF(#REF!&lt;&gt;"",1,0))</f>
        <v>#REF!</v>
      </c>
      <c r="AN97" s="205" t="e">
        <f>IF('Crisis Indicator Data'!#REF!="No Data",1,IF(#REF!&lt;&gt;"",1,0))</f>
        <v>#REF!</v>
      </c>
      <c r="AO97" s="205" t="e">
        <f>IF('Crisis Indicator Data'!#REF!="No Data",1,IF(#REF!&lt;&gt;"",1,0))</f>
        <v>#REF!</v>
      </c>
      <c r="AP97" s="205" t="e">
        <f>IF('Crisis Indicator Data'!#REF!="No Data",1,IF(#REF!&lt;&gt;"",1,0))</f>
        <v>#REF!</v>
      </c>
      <c r="AQ97" s="205" t="e">
        <f>IF('Crisis Indicator Data'!#REF!="No Data",1,IF(#REF!&lt;&gt;"",1,0))</f>
        <v>#REF!</v>
      </c>
      <c r="AR97" s="205" t="e">
        <f>IF('Crisis Indicator Data'!#REF!="No Data",1,IF(#REF!&lt;&gt;"",1,0))</f>
        <v>#REF!</v>
      </c>
      <c r="AS97" s="205" t="e">
        <f>IF('Crisis Indicator Data'!#REF!="No Data",1,IF(#REF!&lt;&gt;"",1,0))</f>
        <v>#REF!</v>
      </c>
      <c r="AT97" s="205" t="e">
        <f>IF('Crisis Indicator Data'!#REF!="No Data",1,IF(#REF!&lt;&gt;"",1,0))</f>
        <v>#REF!</v>
      </c>
      <c r="AU97" s="205" t="e">
        <f>IF('Crisis Indicator Data'!#REF!="No Data",1,IF(#REF!&lt;&gt;"",1,0))</f>
        <v>#REF!</v>
      </c>
      <c r="AV97" s="205" t="e">
        <f>IF('Crisis Indicator Data'!#REF!="No Data",1,IF(#REF!&lt;&gt;"",1,0))</f>
        <v>#REF!</v>
      </c>
      <c r="AW97" s="205" t="e">
        <f>IF('Crisis Indicator Data'!#REF!="No Data",1,IF(#REF!&lt;&gt;"",1,0))</f>
        <v>#REF!</v>
      </c>
      <c r="AX97" s="205" t="e">
        <f>IF('Crisis Indicator Data'!#REF!="No Data",1,IF(#REF!&lt;&gt;"",1,0))</f>
        <v>#REF!</v>
      </c>
      <c r="AY97" s="205" t="e">
        <f>IF('Crisis Indicator Data'!#REF!="No Data",1,IF(#REF!&lt;&gt;"",1,0))</f>
        <v>#REF!</v>
      </c>
      <c r="AZ97" s="205" t="e">
        <f>IF('Crisis Indicator Data'!#REF!="No Data",1,IF(#REF!&lt;&gt;"",1,0))</f>
        <v>#REF!</v>
      </c>
      <c r="BA97" t="e">
        <f t="shared" si="4"/>
        <v>#REF!</v>
      </c>
      <c r="BB97" s="22" t="e">
        <f t="shared" si="5"/>
        <v>#REF!</v>
      </c>
    </row>
    <row r="98" spans="1:54" x14ac:dyDescent="0.25">
      <c r="A98" t="s">
        <v>7106</v>
      </c>
      <c r="B98" s="205" t="e">
        <f>IF('Crisis Indicator Data'!#REF!="No Data",1,IF(#REF!&lt;&gt;"",1,0))</f>
        <v>#REF!</v>
      </c>
      <c r="C98" s="205" t="e">
        <f>IF('Crisis Indicator Data'!#REF!="No Data",1,IF(#REF!&lt;&gt;"",1,0))</f>
        <v>#REF!</v>
      </c>
      <c r="D98" s="205" t="e">
        <f>IF('Crisis Indicator Data'!#REF!="No Data",1,IF(#REF!&lt;&gt;"",1,0))</f>
        <v>#REF!</v>
      </c>
      <c r="E98" s="205" t="e">
        <f>IF('Crisis Indicator Data'!#REF!="No Data",1,IF(#REF!&lt;&gt;"",1,0))</f>
        <v>#REF!</v>
      </c>
      <c r="F98" s="205" t="e">
        <f>IF('Crisis Indicator Data'!#REF!="No Data",1,IF(#REF!&lt;&gt;"",1,0))</f>
        <v>#REF!</v>
      </c>
      <c r="G98" s="205" t="e">
        <f>IF('Crisis Indicator Data'!#REF!="No Data",1,IF(#REF!&lt;&gt;"",1,0))</f>
        <v>#REF!</v>
      </c>
      <c r="H98" s="205" t="e">
        <f>IF('Crisis Indicator Data'!#REF!="No Data",1,IF(#REF!&lt;&gt;"",1,0))</f>
        <v>#REF!</v>
      </c>
      <c r="I98" s="205" t="e">
        <f>IF('Crisis Indicator Data'!#REF!="No Data",1,IF(#REF!&lt;&gt;"",1,0))</f>
        <v>#REF!</v>
      </c>
      <c r="J98" s="205" t="e">
        <f>IF('Crisis Indicator Data'!#REF!="No Data",1,IF(#REF!&lt;&gt;"",1,0))</f>
        <v>#REF!</v>
      </c>
      <c r="K98" s="205" t="e">
        <f>IF('Crisis Indicator Data'!#REF!="No Data",1,IF(#REF!&lt;&gt;"",1,0))</f>
        <v>#REF!</v>
      </c>
      <c r="L98" s="205" t="e">
        <f>IF('Crisis Indicator Data'!#REF!="No Data",1,IF(#REF!&lt;&gt;"",1,0))</f>
        <v>#REF!</v>
      </c>
      <c r="M98" s="205" t="e">
        <f>IF('Crisis Indicator Data'!#REF!="No Data",1,IF(#REF!&lt;&gt;"",1,0))</f>
        <v>#REF!</v>
      </c>
      <c r="N98" s="205" t="e">
        <f>IF('Crisis Indicator Data'!#REF!="No Data",1,IF(#REF!&lt;&gt;"",1,0))</f>
        <v>#REF!</v>
      </c>
      <c r="O98" s="205" t="e">
        <f>IF('Crisis Indicator Data'!#REF!="No Data",1,IF(#REF!&lt;&gt;"",1,0))</f>
        <v>#REF!</v>
      </c>
      <c r="P98" s="205" t="e">
        <f>IF('Crisis Indicator Data'!#REF!="No Data",1,IF(#REF!&lt;&gt;"",1,0))</f>
        <v>#REF!</v>
      </c>
      <c r="Q98" s="205" t="e">
        <f>IF('Crisis Indicator Data'!#REF!="No Data",1,IF(#REF!&lt;&gt;"",1,0))</f>
        <v>#REF!</v>
      </c>
      <c r="R98" s="205" t="e">
        <f>IF('Crisis Indicator Data'!#REF!="No Data",1,IF(#REF!&lt;&gt;"",1,0))</f>
        <v>#REF!</v>
      </c>
      <c r="S98" s="205" t="e">
        <f>IF('Crisis Indicator Data'!#REF!="No Data",1,IF(#REF!&lt;&gt;"",1,0))</f>
        <v>#REF!</v>
      </c>
      <c r="T98" s="205" t="e">
        <f>IF('Crisis Indicator Data'!#REF!="No Data",1,IF(#REF!&lt;&gt;"",1,0))</f>
        <v>#REF!</v>
      </c>
      <c r="U98" s="205" t="e">
        <f>IF('Crisis Indicator Data'!#REF!="No Data",1,IF(#REF!&lt;&gt;"",1,0))</f>
        <v>#REF!</v>
      </c>
      <c r="V98" s="205" t="e">
        <f>IF('Crisis Indicator Data'!#REF!="No Data",1,IF(#REF!&lt;&gt;"",1,0))</f>
        <v>#REF!</v>
      </c>
      <c r="W98" s="205" t="e">
        <f>IF('Crisis Indicator Data'!#REF!="No Data",1,IF(#REF!&lt;&gt;"",1,0))</f>
        <v>#REF!</v>
      </c>
      <c r="X98" s="205" t="e">
        <f>IF('Crisis Indicator Data'!#REF!="No Data",1,IF(#REF!&lt;&gt;"",1,0))</f>
        <v>#REF!</v>
      </c>
      <c r="Y98" s="205" t="e">
        <f>IF('Crisis Indicator Data'!#REF!="No Data",1,IF(#REF!&lt;&gt;"",1,0))</f>
        <v>#REF!</v>
      </c>
      <c r="Z98" s="205" t="e">
        <f>IF('Crisis Indicator Data'!#REF!="No Data",1,IF(#REF!&lt;&gt;"",1,0))</f>
        <v>#REF!</v>
      </c>
      <c r="AA98" s="205" t="e">
        <f>IF('Crisis Indicator Data'!#REF!="No Data",1,IF(#REF!&lt;&gt;"",1,0))</f>
        <v>#REF!</v>
      </c>
      <c r="AB98" s="205" t="e">
        <f>IF('Crisis Indicator Data'!#REF!="No Data",1,IF(#REF!&lt;&gt;"",1,0))</f>
        <v>#REF!</v>
      </c>
      <c r="AC98" s="205" t="e">
        <f>IF('Crisis Indicator Data'!#REF!="No Data",1,IF(#REF!&lt;&gt;"",1,0))</f>
        <v>#REF!</v>
      </c>
      <c r="AD98" s="205" t="e">
        <f>IF('Crisis Indicator Data'!#REF!="No Data",1,IF(#REF!&lt;&gt;"",1,0))</f>
        <v>#REF!</v>
      </c>
      <c r="AE98" s="205" t="e">
        <f>IF('Crisis Indicator Data'!#REF!="No Data",1,IF(#REF!&lt;&gt;"",1,0))</f>
        <v>#REF!</v>
      </c>
      <c r="AF98" s="205" t="e">
        <f>IF('Crisis Indicator Data'!#REF!="No Data",1,IF(#REF!&lt;&gt;"",1,0))</f>
        <v>#REF!</v>
      </c>
      <c r="AG98" s="205" t="e">
        <f>IF('Crisis Indicator Data'!#REF!="No Data",1,IF(#REF!&lt;&gt;"",1,0))</f>
        <v>#REF!</v>
      </c>
      <c r="AH98" s="205" t="e">
        <f>IF('Crisis Indicator Data'!#REF!="No Data",1,IF(#REF!&lt;&gt;"",1,0))</f>
        <v>#REF!</v>
      </c>
      <c r="AI98" s="205" t="e">
        <f>IF('Crisis Indicator Data'!#REF!="No Data",1,IF(#REF!&lt;&gt;"",1,0))</f>
        <v>#REF!</v>
      </c>
      <c r="AJ98" s="205" t="e">
        <f>IF('Crisis Indicator Data'!#REF!="No Data",1,IF(#REF!&lt;&gt;"",1,0))</f>
        <v>#REF!</v>
      </c>
      <c r="AK98" s="205" t="e">
        <f>IF('Crisis Indicator Data'!#REF!="No Data",1,IF(#REF!&lt;&gt;"",1,0))</f>
        <v>#REF!</v>
      </c>
      <c r="AL98" s="205" t="e">
        <f>IF('Crisis Indicator Data'!#REF!="No Data",1,IF(#REF!&lt;&gt;"",1,0))</f>
        <v>#REF!</v>
      </c>
      <c r="AM98" s="205" t="e">
        <f>IF('Crisis Indicator Data'!#REF!="No Data",1,IF(#REF!&lt;&gt;"",1,0))</f>
        <v>#REF!</v>
      </c>
      <c r="AN98" s="205" t="e">
        <f>IF('Crisis Indicator Data'!#REF!="No Data",1,IF(#REF!&lt;&gt;"",1,0))</f>
        <v>#REF!</v>
      </c>
      <c r="AO98" s="205" t="e">
        <f>IF('Crisis Indicator Data'!#REF!="No Data",1,IF(#REF!&lt;&gt;"",1,0))</f>
        <v>#REF!</v>
      </c>
      <c r="AP98" s="205" t="e">
        <f>IF('Crisis Indicator Data'!#REF!="No Data",1,IF(#REF!&lt;&gt;"",1,0))</f>
        <v>#REF!</v>
      </c>
      <c r="AQ98" s="205" t="e">
        <f>IF('Crisis Indicator Data'!#REF!="No Data",1,IF(#REF!&lt;&gt;"",1,0))</f>
        <v>#REF!</v>
      </c>
      <c r="AR98" s="205" t="e">
        <f>IF('Crisis Indicator Data'!#REF!="No Data",1,IF(#REF!&lt;&gt;"",1,0))</f>
        <v>#REF!</v>
      </c>
      <c r="AS98" s="205" t="e">
        <f>IF('Crisis Indicator Data'!#REF!="No Data",1,IF(#REF!&lt;&gt;"",1,0))</f>
        <v>#REF!</v>
      </c>
      <c r="AT98" s="205" t="e">
        <f>IF('Crisis Indicator Data'!#REF!="No Data",1,IF(#REF!&lt;&gt;"",1,0))</f>
        <v>#REF!</v>
      </c>
      <c r="AU98" s="205" t="e">
        <f>IF('Crisis Indicator Data'!#REF!="No Data",1,IF(#REF!&lt;&gt;"",1,0))</f>
        <v>#REF!</v>
      </c>
      <c r="AV98" s="205" t="e">
        <f>IF('Crisis Indicator Data'!#REF!="No Data",1,IF(#REF!&lt;&gt;"",1,0))</f>
        <v>#REF!</v>
      </c>
      <c r="AW98" s="205" t="e">
        <f>IF('Crisis Indicator Data'!#REF!="No Data",1,IF(#REF!&lt;&gt;"",1,0))</f>
        <v>#REF!</v>
      </c>
      <c r="AX98" s="205" t="e">
        <f>IF('Crisis Indicator Data'!#REF!="No Data",1,IF(#REF!&lt;&gt;"",1,0))</f>
        <v>#REF!</v>
      </c>
      <c r="AY98" s="205" t="e">
        <f>IF('Crisis Indicator Data'!#REF!="No Data",1,IF(#REF!&lt;&gt;"",1,0))</f>
        <v>#REF!</v>
      </c>
      <c r="AZ98" s="205" t="e">
        <f>IF('Crisis Indicator Data'!#REF!="No Data",1,IF(#REF!&lt;&gt;"",1,0))</f>
        <v>#REF!</v>
      </c>
      <c r="BA98" t="e">
        <f t="shared" ref="BA98:BA129" si="6">SUM(B98:AZ98)</f>
        <v>#REF!</v>
      </c>
      <c r="BB98" s="22" t="e">
        <f t="shared" ref="BB98:BB129" si="7">BA98/51</f>
        <v>#REF!</v>
      </c>
    </row>
    <row r="99" spans="1:54" x14ac:dyDescent="0.25">
      <c r="A99" t="s">
        <v>7110</v>
      </c>
      <c r="B99" s="205" t="e">
        <f>IF('Crisis Indicator Data'!#REF!="No Data",1,IF(#REF!&lt;&gt;"",1,0))</f>
        <v>#REF!</v>
      </c>
      <c r="C99" s="205" t="e">
        <f>IF('Crisis Indicator Data'!#REF!="No Data",1,IF(#REF!&lt;&gt;"",1,0))</f>
        <v>#REF!</v>
      </c>
      <c r="D99" s="205" t="e">
        <f>IF('Crisis Indicator Data'!#REF!="No Data",1,IF(#REF!&lt;&gt;"",1,0))</f>
        <v>#REF!</v>
      </c>
      <c r="E99" s="205" t="e">
        <f>IF('Crisis Indicator Data'!#REF!="No Data",1,IF(#REF!&lt;&gt;"",1,0))</f>
        <v>#REF!</v>
      </c>
      <c r="F99" s="205" t="e">
        <f>IF('Crisis Indicator Data'!#REF!="No Data",1,IF(#REF!&lt;&gt;"",1,0))</f>
        <v>#REF!</v>
      </c>
      <c r="G99" s="205" t="e">
        <f>IF('Crisis Indicator Data'!#REF!="No Data",1,IF(#REF!&lt;&gt;"",1,0))</f>
        <v>#REF!</v>
      </c>
      <c r="H99" s="205" t="e">
        <f>IF('Crisis Indicator Data'!#REF!="No Data",1,IF(#REF!&lt;&gt;"",1,0))</f>
        <v>#REF!</v>
      </c>
      <c r="I99" s="205" t="e">
        <f>IF('Crisis Indicator Data'!#REF!="No Data",1,IF(#REF!&lt;&gt;"",1,0))</f>
        <v>#REF!</v>
      </c>
      <c r="J99" s="205" t="e">
        <f>IF('Crisis Indicator Data'!#REF!="No Data",1,IF(#REF!&lt;&gt;"",1,0))</f>
        <v>#REF!</v>
      </c>
      <c r="K99" s="205" t="e">
        <f>IF('Crisis Indicator Data'!#REF!="No Data",1,IF(#REF!&lt;&gt;"",1,0))</f>
        <v>#REF!</v>
      </c>
      <c r="L99" s="205" t="e">
        <f>IF('Crisis Indicator Data'!#REF!="No Data",1,IF(#REF!&lt;&gt;"",1,0))</f>
        <v>#REF!</v>
      </c>
      <c r="M99" s="205" t="e">
        <f>IF('Crisis Indicator Data'!#REF!="No Data",1,IF(#REF!&lt;&gt;"",1,0))</f>
        <v>#REF!</v>
      </c>
      <c r="N99" s="205" t="e">
        <f>IF('Crisis Indicator Data'!#REF!="No Data",1,IF(#REF!&lt;&gt;"",1,0))</f>
        <v>#REF!</v>
      </c>
      <c r="O99" s="205" t="e">
        <f>IF('Crisis Indicator Data'!#REF!="No Data",1,IF(#REF!&lt;&gt;"",1,0))</f>
        <v>#REF!</v>
      </c>
      <c r="P99" s="205" t="e">
        <f>IF('Crisis Indicator Data'!#REF!="No Data",1,IF(#REF!&lt;&gt;"",1,0))</f>
        <v>#REF!</v>
      </c>
      <c r="Q99" s="205" t="e">
        <f>IF('Crisis Indicator Data'!#REF!="No Data",1,IF(#REF!&lt;&gt;"",1,0))</f>
        <v>#REF!</v>
      </c>
      <c r="R99" s="205" t="e">
        <f>IF('Crisis Indicator Data'!#REF!="No Data",1,IF(#REF!&lt;&gt;"",1,0))</f>
        <v>#REF!</v>
      </c>
      <c r="S99" s="205" t="e">
        <f>IF('Crisis Indicator Data'!#REF!="No Data",1,IF(#REF!&lt;&gt;"",1,0))</f>
        <v>#REF!</v>
      </c>
      <c r="T99" s="205" t="e">
        <f>IF('Crisis Indicator Data'!#REF!="No Data",1,IF(#REF!&lt;&gt;"",1,0))</f>
        <v>#REF!</v>
      </c>
      <c r="U99" s="205" t="e">
        <f>IF('Crisis Indicator Data'!#REF!="No Data",1,IF(#REF!&lt;&gt;"",1,0))</f>
        <v>#REF!</v>
      </c>
      <c r="V99" s="205" t="e">
        <f>IF('Crisis Indicator Data'!#REF!="No Data",1,IF(#REF!&lt;&gt;"",1,0))</f>
        <v>#REF!</v>
      </c>
      <c r="W99" s="205" t="e">
        <f>IF('Crisis Indicator Data'!#REF!="No Data",1,IF(#REF!&lt;&gt;"",1,0))</f>
        <v>#REF!</v>
      </c>
      <c r="X99" s="205" t="e">
        <f>IF('Crisis Indicator Data'!#REF!="No Data",1,IF(#REF!&lt;&gt;"",1,0))</f>
        <v>#REF!</v>
      </c>
      <c r="Y99" s="205" t="e">
        <f>IF('Crisis Indicator Data'!#REF!="No Data",1,IF(#REF!&lt;&gt;"",1,0))</f>
        <v>#REF!</v>
      </c>
      <c r="Z99" s="205" t="e">
        <f>IF('Crisis Indicator Data'!#REF!="No Data",1,IF(#REF!&lt;&gt;"",1,0))</f>
        <v>#REF!</v>
      </c>
      <c r="AA99" s="205" t="e">
        <f>IF('Crisis Indicator Data'!#REF!="No Data",1,IF(#REF!&lt;&gt;"",1,0))</f>
        <v>#REF!</v>
      </c>
      <c r="AB99" s="205" t="e">
        <f>IF('Crisis Indicator Data'!#REF!="No Data",1,IF(#REF!&lt;&gt;"",1,0))</f>
        <v>#REF!</v>
      </c>
      <c r="AC99" s="205" t="e">
        <f>IF('Crisis Indicator Data'!#REF!="No Data",1,IF(#REF!&lt;&gt;"",1,0))</f>
        <v>#REF!</v>
      </c>
      <c r="AD99" s="205" t="e">
        <f>IF('Crisis Indicator Data'!#REF!="No Data",1,IF(#REF!&lt;&gt;"",1,0))</f>
        <v>#REF!</v>
      </c>
      <c r="AE99" s="205" t="e">
        <f>IF('Crisis Indicator Data'!#REF!="No Data",1,IF(#REF!&lt;&gt;"",1,0))</f>
        <v>#REF!</v>
      </c>
      <c r="AF99" s="205" t="e">
        <f>IF('Crisis Indicator Data'!#REF!="No Data",1,IF(#REF!&lt;&gt;"",1,0))</f>
        <v>#REF!</v>
      </c>
      <c r="AG99" s="205" t="e">
        <f>IF('Crisis Indicator Data'!#REF!="No Data",1,IF(#REF!&lt;&gt;"",1,0))</f>
        <v>#REF!</v>
      </c>
      <c r="AH99" s="205" t="e">
        <f>IF('Crisis Indicator Data'!#REF!="No Data",1,IF(#REF!&lt;&gt;"",1,0))</f>
        <v>#REF!</v>
      </c>
      <c r="AI99" s="205" t="e">
        <f>IF('Crisis Indicator Data'!#REF!="No Data",1,IF(#REF!&lt;&gt;"",1,0))</f>
        <v>#REF!</v>
      </c>
      <c r="AJ99" s="205" t="e">
        <f>IF('Crisis Indicator Data'!#REF!="No Data",1,IF(#REF!&lt;&gt;"",1,0))</f>
        <v>#REF!</v>
      </c>
      <c r="AK99" s="205" t="e">
        <f>IF('Crisis Indicator Data'!#REF!="No Data",1,IF(#REF!&lt;&gt;"",1,0))</f>
        <v>#REF!</v>
      </c>
      <c r="AL99" s="205" t="e">
        <f>IF('Crisis Indicator Data'!#REF!="No Data",1,IF(#REF!&lt;&gt;"",1,0))</f>
        <v>#REF!</v>
      </c>
      <c r="AM99" s="205" t="e">
        <f>IF('Crisis Indicator Data'!#REF!="No Data",1,IF(#REF!&lt;&gt;"",1,0))</f>
        <v>#REF!</v>
      </c>
      <c r="AN99" s="205" t="e">
        <f>IF('Crisis Indicator Data'!#REF!="No Data",1,IF(#REF!&lt;&gt;"",1,0))</f>
        <v>#REF!</v>
      </c>
      <c r="AO99" s="205" t="e">
        <f>IF('Crisis Indicator Data'!#REF!="No Data",1,IF(#REF!&lt;&gt;"",1,0))</f>
        <v>#REF!</v>
      </c>
      <c r="AP99" s="205" t="e">
        <f>IF('Crisis Indicator Data'!#REF!="No Data",1,IF(#REF!&lt;&gt;"",1,0))</f>
        <v>#REF!</v>
      </c>
      <c r="AQ99" s="205" t="e">
        <f>IF('Crisis Indicator Data'!#REF!="No Data",1,IF(#REF!&lt;&gt;"",1,0))</f>
        <v>#REF!</v>
      </c>
      <c r="AR99" s="205" t="e">
        <f>IF('Crisis Indicator Data'!#REF!="No Data",1,IF(#REF!&lt;&gt;"",1,0))</f>
        <v>#REF!</v>
      </c>
      <c r="AS99" s="205" t="e">
        <f>IF('Crisis Indicator Data'!#REF!="No Data",1,IF(#REF!&lt;&gt;"",1,0))</f>
        <v>#REF!</v>
      </c>
      <c r="AT99" s="205" t="e">
        <f>IF('Crisis Indicator Data'!#REF!="No Data",1,IF(#REF!&lt;&gt;"",1,0))</f>
        <v>#REF!</v>
      </c>
      <c r="AU99" s="205" t="e">
        <f>IF('Crisis Indicator Data'!#REF!="No Data",1,IF(#REF!&lt;&gt;"",1,0))</f>
        <v>#REF!</v>
      </c>
      <c r="AV99" s="205" t="e">
        <f>IF('Crisis Indicator Data'!#REF!="No Data",1,IF(#REF!&lt;&gt;"",1,0))</f>
        <v>#REF!</v>
      </c>
      <c r="AW99" s="205" t="e">
        <f>IF('Crisis Indicator Data'!#REF!="No Data",1,IF(#REF!&lt;&gt;"",1,0))</f>
        <v>#REF!</v>
      </c>
      <c r="AX99" s="205" t="e">
        <f>IF('Crisis Indicator Data'!#REF!="No Data",1,IF(#REF!&lt;&gt;"",1,0))</f>
        <v>#REF!</v>
      </c>
      <c r="AY99" s="205" t="e">
        <f>IF('Crisis Indicator Data'!#REF!="No Data",1,IF(#REF!&lt;&gt;"",1,0))</f>
        <v>#REF!</v>
      </c>
      <c r="AZ99" s="205" t="e">
        <f>IF('Crisis Indicator Data'!#REF!="No Data",1,IF(#REF!&lt;&gt;"",1,0))</f>
        <v>#REF!</v>
      </c>
      <c r="BA99" t="e">
        <f t="shared" si="6"/>
        <v>#REF!</v>
      </c>
      <c r="BB99" s="22" t="e">
        <f t="shared" si="7"/>
        <v>#REF!</v>
      </c>
    </row>
    <row r="100" spans="1:54" x14ac:dyDescent="0.25">
      <c r="A100" t="s">
        <v>7115</v>
      </c>
      <c r="B100" s="205" t="e">
        <f>IF('Crisis Indicator Data'!#REF!="No Data",1,IF(#REF!&lt;&gt;"",1,0))</f>
        <v>#REF!</v>
      </c>
      <c r="C100" s="205" t="e">
        <f>IF('Crisis Indicator Data'!#REF!="No Data",1,IF(#REF!&lt;&gt;"",1,0))</f>
        <v>#REF!</v>
      </c>
      <c r="D100" s="205" t="e">
        <f>IF('Crisis Indicator Data'!#REF!="No Data",1,IF(#REF!&lt;&gt;"",1,0))</f>
        <v>#REF!</v>
      </c>
      <c r="E100" s="205" t="e">
        <f>IF('Crisis Indicator Data'!#REF!="No Data",1,IF(#REF!&lt;&gt;"",1,0))</f>
        <v>#REF!</v>
      </c>
      <c r="F100" s="205" t="e">
        <f>IF('Crisis Indicator Data'!#REF!="No Data",1,IF(#REF!&lt;&gt;"",1,0))</f>
        <v>#REF!</v>
      </c>
      <c r="G100" s="205" t="e">
        <f>IF('Crisis Indicator Data'!#REF!="No Data",1,IF(#REF!&lt;&gt;"",1,0))</f>
        <v>#REF!</v>
      </c>
      <c r="H100" s="205" t="e">
        <f>IF('Crisis Indicator Data'!#REF!="No Data",1,IF(#REF!&lt;&gt;"",1,0))</f>
        <v>#REF!</v>
      </c>
      <c r="I100" s="205" t="e">
        <f>IF('Crisis Indicator Data'!#REF!="No Data",1,IF(#REF!&lt;&gt;"",1,0))</f>
        <v>#REF!</v>
      </c>
      <c r="J100" s="205" t="e">
        <f>IF('Crisis Indicator Data'!#REF!="No Data",1,IF(#REF!&lt;&gt;"",1,0))</f>
        <v>#REF!</v>
      </c>
      <c r="K100" s="205" t="e">
        <f>IF('Crisis Indicator Data'!#REF!="No Data",1,IF(#REF!&lt;&gt;"",1,0))</f>
        <v>#REF!</v>
      </c>
      <c r="L100" s="205" t="e">
        <f>IF('Crisis Indicator Data'!#REF!="No Data",1,IF(#REF!&lt;&gt;"",1,0))</f>
        <v>#REF!</v>
      </c>
      <c r="M100" s="205" t="e">
        <f>IF('Crisis Indicator Data'!#REF!="No Data",1,IF(#REF!&lt;&gt;"",1,0))</f>
        <v>#REF!</v>
      </c>
      <c r="N100" s="205" t="e">
        <f>IF('Crisis Indicator Data'!#REF!="No Data",1,IF(#REF!&lt;&gt;"",1,0))</f>
        <v>#REF!</v>
      </c>
      <c r="O100" s="205" t="e">
        <f>IF('Crisis Indicator Data'!#REF!="No Data",1,IF(#REF!&lt;&gt;"",1,0))</f>
        <v>#REF!</v>
      </c>
      <c r="P100" s="205" t="e">
        <f>IF('Crisis Indicator Data'!#REF!="No Data",1,IF(#REF!&lt;&gt;"",1,0))</f>
        <v>#REF!</v>
      </c>
      <c r="Q100" s="205" t="e">
        <f>IF('Crisis Indicator Data'!#REF!="No Data",1,IF(#REF!&lt;&gt;"",1,0))</f>
        <v>#REF!</v>
      </c>
      <c r="R100" s="205" t="e">
        <f>IF('Crisis Indicator Data'!#REF!="No Data",1,IF(#REF!&lt;&gt;"",1,0))</f>
        <v>#REF!</v>
      </c>
      <c r="S100" s="205" t="e">
        <f>IF('Crisis Indicator Data'!#REF!="No Data",1,IF(#REF!&lt;&gt;"",1,0))</f>
        <v>#REF!</v>
      </c>
      <c r="T100" s="205" t="e">
        <f>IF('Crisis Indicator Data'!#REF!="No Data",1,IF(#REF!&lt;&gt;"",1,0))</f>
        <v>#REF!</v>
      </c>
      <c r="U100" s="205" t="e">
        <f>IF('Crisis Indicator Data'!#REF!="No Data",1,IF(#REF!&lt;&gt;"",1,0))</f>
        <v>#REF!</v>
      </c>
      <c r="V100" s="205" t="e">
        <f>IF('Crisis Indicator Data'!#REF!="No Data",1,IF(#REF!&lt;&gt;"",1,0))</f>
        <v>#REF!</v>
      </c>
      <c r="W100" s="205" t="e">
        <f>IF('Crisis Indicator Data'!#REF!="No Data",1,IF(#REF!&lt;&gt;"",1,0))</f>
        <v>#REF!</v>
      </c>
      <c r="X100" s="205" t="e">
        <f>IF('Crisis Indicator Data'!#REF!="No Data",1,IF(#REF!&lt;&gt;"",1,0))</f>
        <v>#REF!</v>
      </c>
      <c r="Y100" s="205" t="e">
        <f>IF('Crisis Indicator Data'!#REF!="No Data",1,IF(#REF!&lt;&gt;"",1,0))</f>
        <v>#REF!</v>
      </c>
      <c r="Z100" s="205" t="e">
        <f>IF('Crisis Indicator Data'!#REF!="No Data",1,IF(#REF!&lt;&gt;"",1,0))</f>
        <v>#REF!</v>
      </c>
      <c r="AA100" s="205" t="e">
        <f>IF('Crisis Indicator Data'!#REF!="No Data",1,IF(#REF!&lt;&gt;"",1,0))</f>
        <v>#REF!</v>
      </c>
      <c r="AB100" s="205" t="e">
        <f>IF('Crisis Indicator Data'!#REF!="No Data",1,IF(#REF!&lt;&gt;"",1,0))</f>
        <v>#REF!</v>
      </c>
      <c r="AC100" s="205" t="e">
        <f>IF('Crisis Indicator Data'!#REF!="No Data",1,IF(#REF!&lt;&gt;"",1,0))</f>
        <v>#REF!</v>
      </c>
      <c r="AD100" s="205" t="e">
        <f>IF('Crisis Indicator Data'!#REF!="No Data",1,IF(#REF!&lt;&gt;"",1,0))</f>
        <v>#REF!</v>
      </c>
      <c r="AE100" s="205" t="e">
        <f>IF('Crisis Indicator Data'!#REF!="No Data",1,IF(#REF!&lt;&gt;"",1,0))</f>
        <v>#REF!</v>
      </c>
      <c r="AF100" s="205" t="e">
        <f>IF('Crisis Indicator Data'!#REF!="No Data",1,IF(#REF!&lt;&gt;"",1,0))</f>
        <v>#REF!</v>
      </c>
      <c r="AG100" s="205" t="e">
        <f>IF('Crisis Indicator Data'!#REF!="No Data",1,IF(#REF!&lt;&gt;"",1,0))</f>
        <v>#REF!</v>
      </c>
      <c r="AH100" s="205" t="e">
        <f>IF('Crisis Indicator Data'!#REF!="No Data",1,IF(#REF!&lt;&gt;"",1,0))</f>
        <v>#REF!</v>
      </c>
      <c r="AI100" s="205" t="e">
        <f>IF('Crisis Indicator Data'!#REF!="No Data",1,IF(#REF!&lt;&gt;"",1,0))</f>
        <v>#REF!</v>
      </c>
      <c r="AJ100" s="205" t="e">
        <f>IF('Crisis Indicator Data'!#REF!="No Data",1,IF(#REF!&lt;&gt;"",1,0))</f>
        <v>#REF!</v>
      </c>
      <c r="AK100" s="205" t="e">
        <f>IF('Crisis Indicator Data'!#REF!="No Data",1,IF(#REF!&lt;&gt;"",1,0))</f>
        <v>#REF!</v>
      </c>
      <c r="AL100" s="205" t="e">
        <f>IF('Crisis Indicator Data'!#REF!="No Data",1,IF(#REF!&lt;&gt;"",1,0))</f>
        <v>#REF!</v>
      </c>
      <c r="AM100" s="205" t="e">
        <f>IF('Crisis Indicator Data'!#REF!="No Data",1,IF(#REF!&lt;&gt;"",1,0))</f>
        <v>#REF!</v>
      </c>
      <c r="AN100" s="205" t="e">
        <f>IF('Crisis Indicator Data'!#REF!="No Data",1,IF(#REF!&lt;&gt;"",1,0))</f>
        <v>#REF!</v>
      </c>
      <c r="AO100" s="205" t="e">
        <f>IF('Crisis Indicator Data'!#REF!="No Data",1,IF(#REF!&lt;&gt;"",1,0))</f>
        <v>#REF!</v>
      </c>
      <c r="AP100" s="205" t="e">
        <f>IF('Crisis Indicator Data'!#REF!="No Data",1,IF(#REF!&lt;&gt;"",1,0))</f>
        <v>#REF!</v>
      </c>
      <c r="AQ100" s="205" t="e">
        <f>IF('Crisis Indicator Data'!#REF!="No Data",1,IF(#REF!&lt;&gt;"",1,0))</f>
        <v>#REF!</v>
      </c>
      <c r="AR100" s="205" t="e">
        <f>IF('Crisis Indicator Data'!#REF!="No Data",1,IF(#REF!&lt;&gt;"",1,0))</f>
        <v>#REF!</v>
      </c>
      <c r="AS100" s="205" t="e">
        <f>IF('Crisis Indicator Data'!#REF!="No Data",1,IF(#REF!&lt;&gt;"",1,0))</f>
        <v>#REF!</v>
      </c>
      <c r="AT100" s="205" t="e">
        <f>IF('Crisis Indicator Data'!#REF!="No Data",1,IF(#REF!&lt;&gt;"",1,0))</f>
        <v>#REF!</v>
      </c>
      <c r="AU100" s="205" t="e">
        <f>IF('Crisis Indicator Data'!#REF!="No Data",1,IF(#REF!&lt;&gt;"",1,0))</f>
        <v>#REF!</v>
      </c>
      <c r="AV100" s="205" t="e">
        <f>IF('Crisis Indicator Data'!#REF!="No Data",1,IF(#REF!&lt;&gt;"",1,0))</f>
        <v>#REF!</v>
      </c>
      <c r="AW100" s="205" t="e">
        <f>IF('Crisis Indicator Data'!#REF!="No Data",1,IF(#REF!&lt;&gt;"",1,0))</f>
        <v>#REF!</v>
      </c>
      <c r="AX100" s="205" t="e">
        <f>IF('Crisis Indicator Data'!#REF!="No Data",1,IF(#REF!&lt;&gt;"",1,0))</f>
        <v>#REF!</v>
      </c>
      <c r="AY100" s="205" t="e">
        <f>IF('Crisis Indicator Data'!#REF!="No Data",1,IF(#REF!&lt;&gt;"",1,0))</f>
        <v>#REF!</v>
      </c>
      <c r="AZ100" s="205" t="e">
        <f>IF('Crisis Indicator Data'!#REF!="No Data",1,IF(#REF!&lt;&gt;"",1,0))</f>
        <v>#REF!</v>
      </c>
      <c r="BA100" t="e">
        <f t="shared" si="6"/>
        <v>#REF!</v>
      </c>
      <c r="BB100" s="22" t="e">
        <f t="shared" si="7"/>
        <v>#REF!</v>
      </c>
    </row>
    <row r="101" spans="1:54" x14ac:dyDescent="0.25">
      <c r="A101" t="s">
        <v>7117</v>
      </c>
      <c r="B101" s="205" t="e">
        <f>IF('Crisis Indicator Data'!#REF!="No Data",1,IF(#REF!&lt;&gt;"",1,0))</f>
        <v>#REF!</v>
      </c>
      <c r="C101" s="205" t="e">
        <f>IF('Crisis Indicator Data'!#REF!="No Data",1,IF(#REF!&lt;&gt;"",1,0))</f>
        <v>#REF!</v>
      </c>
      <c r="D101" s="205" t="e">
        <f>IF('Crisis Indicator Data'!#REF!="No Data",1,IF(#REF!&lt;&gt;"",1,0))</f>
        <v>#REF!</v>
      </c>
      <c r="E101" s="205" t="e">
        <f>IF('Crisis Indicator Data'!#REF!="No Data",1,IF(#REF!&lt;&gt;"",1,0))</f>
        <v>#REF!</v>
      </c>
      <c r="F101" s="205" t="e">
        <f>IF('Crisis Indicator Data'!#REF!="No Data",1,IF(#REF!&lt;&gt;"",1,0))</f>
        <v>#REF!</v>
      </c>
      <c r="G101" s="205" t="e">
        <f>IF('Crisis Indicator Data'!#REF!="No Data",1,IF(#REF!&lt;&gt;"",1,0))</f>
        <v>#REF!</v>
      </c>
      <c r="H101" s="205" t="e">
        <f>IF('Crisis Indicator Data'!#REF!="No Data",1,IF(#REF!&lt;&gt;"",1,0))</f>
        <v>#REF!</v>
      </c>
      <c r="I101" s="205" t="e">
        <f>IF('Crisis Indicator Data'!#REF!="No Data",1,IF(#REF!&lt;&gt;"",1,0))</f>
        <v>#REF!</v>
      </c>
      <c r="J101" s="205" t="e">
        <f>IF('Crisis Indicator Data'!#REF!="No Data",1,IF(#REF!&lt;&gt;"",1,0))</f>
        <v>#REF!</v>
      </c>
      <c r="K101" s="205" t="e">
        <f>IF('Crisis Indicator Data'!#REF!="No Data",1,IF(#REF!&lt;&gt;"",1,0))</f>
        <v>#REF!</v>
      </c>
      <c r="L101" s="205" t="e">
        <f>IF('Crisis Indicator Data'!#REF!="No Data",1,IF(#REF!&lt;&gt;"",1,0))</f>
        <v>#REF!</v>
      </c>
      <c r="M101" s="205" t="e">
        <f>IF('Crisis Indicator Data'!#REF!="No Data",1,IF(#REF!&lt;&gt;"",1,0))</f>
        <v>#REF!</v>
      </c>
      <c r="N101" s="205" t="e">
        <f>IF('Crisis Indicator Data'!#REF!="No Data",1,IF(#REF!&lt;&gt;"",1,0))</f>
        <v>#REF!</v>
      </c>
      <c r="O101" s="205" t="e">
        <f>IF('Crisis Indicator Data'!#REF!="No Data",1,IF(#REF!&lt;&gt;"",1,0))</f>
        <v>#REF!</v>
      </c>
      <c r="P101" s="205" t="e">
        <f>IF('Crisis Indicator Data'!#REF!="No Data",1,IF(#REF!&lt;&gt;"",1,0))</f>
        <v>#REF!</v>
      </c>
      <c r="Q101" s="205" t="e">
        <f>IF('Crisis Indicator Data'!#REF!="No Data",1,IF(#REF!&lt;&gt;"",1,0))</f>
        <v>#REF!</v>
      </c>
      <c r="R101" s="205" t="e">
        <f>IF('Crisis Indicator Data'!#REF!="No Data",1,IF(#REF!&lt;&gt;"",1,0))</f>
        <v>#REF!</v>
      </c>
      <c r="S101" s="205" t="e">
        <f>IF('Crisis Indicator Data'!#REF!="No Data",1,IF(#REF!&lt;&gt;"",1,0))</f>
        <v>#REF!</v>
      </c>
      <c r="T101" s="205" t="e">
        <f>IF('Crisis Indicator Data'!#REF!="No Data",1,IF(#REF!&lt;&gt;"",1,0))</f>
        <v>#REF!</v>
      </c>
      <c r="U101" s="205" t="e">
        <f>IF('Crisis Indicator Data'!#REF!="No Data",1,IF(#REF!&lt;&gt;"",1,0))</f>
        <v>#REF!</v>
      </c>
      <c r="V101" s="205" t="e">
        <f>IF('Crisis Indicator Data'!#REF!="No Data",1,IF(#REF!&lt;&gt;"",1,0))</f>
        <v>#REF!</v>
      </c>
      <c r="W101" s="205" t="e">
        <f>IF('Crisis Indicator Data'!#REF!="No Data",1,IF(#REF!&lt;&gt;"",1,0))</f>
        <v>#REF!</v>
      </c>
      <c r="X101" s="205" t="e">
        <f>IF('Crisis Indicator Data'!#REF!="No Data",1,IF(#REF!&lt;&gt;"",1,0))</f>
        <v>#REF!</v>
      </c>
      <c r="Y101" s="205" t="e">
        <f>IF('Crisis Indicator Data'!#REF!="No Data",1,IF(#REF!&lt;&gt;"",1,0))</f>
        <v>#REF!</v>
      </c>
      <c r="Z101" s="205" t="e">
        <f>IF('Crisis Indicator Data'!#REF!="No Data",1,IF(#REF!&lt;&gt;"",1,0))</f>
        <v>#REF!</v>
      </c>
      <c r="AA101" s="205" t="e">
        <f>IF('Crisis Indicator Data'!#REF!="No Data",1,IF(#REF!&lt;&gt;"",1,0))</f>
        <v>#REF!</v>
      </c>
      <c r="AB101" s="205" t="e">
        <f>IF('Crisis Indicator Data'!#REF!="No Data",1,IF(#REF!&lt;&gt;"",1,0))</f>
        <v>#REF!</v>
      </c>
      <c r="AC101" s="205" t="e">
        <f>IF('Crisis Indicator Data'!#REF!="No Data",1,IF(#REF!&lt;&gt;"",1,0))</f>
        <v>#REF!</v>
      </c>
      <c r="AD101" s="205" t="e">
        <f>IF('Crisis Indicator Data'!#REF!="No Data",1,IF(#REF!&lt;&gt;"",1,0))</f>
        <v>#REF!</v>
      </c>
      <c r="AE101" s="205" t="e">
        <f>IF('Crisis Indicator Data'!#REF!="No Data",1,IF(#REF!&lt;&gt;"",1,0))</f>
        <v>#REF!</v>
      </c>
      <c r="AF101" s="205" t="e">
        <f>IF('Crisis Indicator Data'!#REF!="No Data",1,IF(#REF!&lt;&gt;"",1,0))</f>
        <v>#REF!</v>
      </c>
      <c r="AG101" s="205" t="e">
        <f>IF('Crisis Indicator Data'!#REF!="No Data",1,IF(#REF!&lt;&gt;"",1,0))</f>
        <v>#REF!</v>
      </c>
      <c r="AH101" s="205" t="e">
        <f>IF('Crisis Indicator Data'!#REF!="No Data",1,IF(#REF!&lt;&gt;"",1,0))</f>
        <v>#REF!</v>
      </c>
      <c r="AI101" s="205" t="e">
        <f>IF('Crisis Indicator Data'!#REF!="No Data",1,IF(#REF!&lt;&gt;"",1,0))</f>
        <v>#REF!</v>
      </c>
      <c r="AJ101" s="205" t="e">
        <f>IF('Crisis Indicator Data'!#REF!="No Data",1,IF(#REF!&lt;&gt;"",1,0))</f>
        <v>#REF!</v>
      </c>
      <c r="AK101" s="205" t="e">
        <f>IF('Crisis Indicator Data'!#REF!="No Data",1,IF(#REF!&lt;&gt;"",1,0))</f>
        <v>#REF!</v>
      </c>
      <c r="AL101" s="205" t="e">
        <f>IF('Crisis Indicator Data'!#REF!="No Data",1,IF(#REF!&lt;&gt;"",1,0))</f>
        <v>#REF!</v>
      </c>
      <c r="AM101" s="205" t="e">
        <f>IF('Crisis Indicator Data'!#REF!="No Data",1,IF(#REF!&lt;&gt;"",1,0))</f>
        <v>#REF!</v>
      </c>
      <c r="AN101" s="205" t="e">
        <f>IF('Crisis Indicator Data'!#REF!="No Data",1,IF(#REF!&lt;&gt;"",1,0))</f>
        <v>#REF!</v>
      </c>
      <c r="AO101" s="205" t="e">
        <f>IF('Crisis Indicator Data'!#REF!="No Data",1,IF(#REF!&lt;&gt;"",1,0))</f>
        <v>#REF!</v>
      </c>
      <c r="AP101" s="205" t="e">
        <f>IF('Crisis Indicator Data'!#REF!="No Data",1,IF(#REF!&lt;&gt;"",1,0))</f>
        <v>#REF!</v>
      </c>
      <c r="AQ101" s="205" t="e">
        <f>IF('Crisis Indicator Data'!#REF!="No Data",1,IF(#REF!&lt;&gt;"",1,0))</f>
        <v>#REF!</v>
      </c>
      <c r="AR101" s="205" t="e">
        <f>IF('Crisis Indicator Data'!#REF!="No Data",1,IF(#REF!&lt;&gt;"",1,0))</f>
        <v>#REF!</v>
      </c>
      <c r="AS101" s="205" t="e">
        <f>IF('Crisis Indicator Data'!#REF!="No Data",1,IF(#REF!&lt;&gt;"",1,0))</f>
        <v>#REF!</v>
      </c>
      <c r="AT101" s="205" t="e">
        <f>IF('Crisis Indicator Data'!#REF!="No Data",1,IF(#REF!&lt;&gt;"",1,0))</f>
        <v>#REF!</v>
      </c>
      <c r="AU101" s="205" t="e">
        <f>IF('Crisis Indicator Data'!#REF!="No Data",1,IF(#REF!&lt;&gt;"",1,0))</f>
        <v>#REF!</v>
      </c>
      <c r="AV101" s="205" t="e">
        <f>IF('Crisis Indicator Data'!#REF!="No Data",1,IF(#REF!&lt;&gt;"",1,0))</f>
        <v>#REF!</v>
      </c>
      <c r="AW101" s="205" t="e">
        <f>IF('Crisis Indicator Data'!#REF!="No Data",1,IF(#REF!&lt;&gt;"",1,0))</f>
        <v>#REF!</v>
      </c>
      <c r="AX101" s="205" t="e">
        <f>IF('Crisis Indicator Data'!#REF!="No Data",1,IF(#REF!&lt;&gt;"",1,0))</f>
        <v>#REF!</v>
      </c>
      <c r="AY101" s="205" t="e">
        <f>IF('Crisis Indicator Data'!#REF!="No Data",1,IF(#REF!&lt;&gt;"",1,0))</f>
        <v>#REF!</v>
      </c>
      <c r="AZ101" s="205" t="e">
        <f>IF('Crisis Indicator Data'!#REF!="No Data",1,IF(#REF!&lt;&gt;"",1,0))</f>
        <v>#REF!</v>
      </c>
      <c r="BA101" t="e">
        <f t="shared" si="6"/>
        <v>#REF!</v>
      </c>
      <c r="BB101" s="22" t="e">
        <f t="shared" si="7"/>
        <v>#REF!</v>
      </c>
    </row>
    <row r="102" spans="1:54" x14ac:dyDescent="0.25">
      <c r="A102" t="s">
        <v>7123</v>
      </c>
      <c r="B102" s="205" t="e">
        <f>IF('Crisis Indicator Data'!#REF!="No Data",1,IF(#REF!&lt;&gt;"",1,0))</f>
        <v>#REF!</v>
      </c>
      <c r="C102" s="205" t="e">
        <f>IF('Crisis Indicator Data'!#REF!="No Data",1,IF(#REF!&lt;&gt;"",1,0))</f>
        <v>#REF!</v>
      </c>
      <c r="D102" s="205" t="e">
        <f>IF('Crisis Indicator Data'!#REF!="No Data",1,IF(#REF!&lt;&gt;"",1,0))</f>
        <v>#REF!</v>
      </c>
      <c r="E102" s="205" t="e">
        <f>IF('Crisis Indicator Data'!#REF!="No Data",1,IF(#REF!&lt;&gt;"",1,0))</f>
        <v>#REF!</v>
      </c>
      <c r="F102" s="205" t="e">
        <f>IF('Crisis Indicator Data'!#REF!="No Data",1,IF(#REF!&lt;&gt;"",1,0))</f>
        <v>#REF!</v>
      </c>
      <c r="G102" s="205" t="e">
        <f>IF('Crisis Indicator Data'!#REF!="No Data",1,IF(#REF!&lt;&gt;"",1,0))</f>
        <v>#REF!</v>
      </c>
      <c r="H102" s="205" t="e">
        <f>IF('Crisis Indicator Data'!#REF!="No Data",1,IF(#REF!&lt;&gt;"",1,0))</f>
        <v>#REF!</v>
      </c>
      <c r="I102" s="205" t="e">
        <f>IF('Crisis Indicator Data'!#REF!="No Data",1,IF(#REF!&lt;&gt;"",1,0))</f>
        <v>#REF!</v>
      </c>
      <c r="J102" s="205" t="e">
        <f>IF('Crisis Indicator Data'!#REF!="No Data",1,IF(#REF!&lt;&gt;"",1,0))</f>
        <v>#REF!</v>
      </c>
      <c r="K102" s="205" t="e">
        <f>IF('Crisis Indicator Data'!#REF!="No Data",1,IF(#REF!&lt;&gt;"",1,0))</f>
        <v>#REF!</v>
      </c>
      <c r="L102" s="205" t="e">
        <f>IF('Crisis Indicator Data'!#REF!="No Data",1,IF(#REF!&lt;&gt;"",1,0))</f>
        <v>#REF!</v>
      </c>
      <c r="M102" s="205" t="e">
        <f>IF('Crisis Indicator Data'!#REF!="No Data",1,IF(#REF!&lt;&gt;"",1,0))</f>
        <v>#REF!</v>
      </c>
      <c r="N102" s="205" t="e">
        <f>IF('Crisis Indicator Data'!#REF!="No Data",1,IF(#REF!&lt;&gt;"",1,0))</f>
        <v>#REF!</v>
      </c>
      <c r="O102" s="205" t="e">
        <f>IF('Crisis Indicator Data'!#REF!="No Data",1,IF(#REF!&lt;&gt;"",1,0))</f>
        <v>#REF!</v>
      </c>
      <c r="P102" s="205" t="e">
        <f>IF('Crisis Indicator Data'!#REF!="No Data",1,IF(#REF!&lt;&gt;"",1,0))</f>
        <v>#REF!</v>
      </c>
      <c r="Q102" s="205" t="e">
        <f>IF('Crisis Indicator Data'!#REF!="No Data",1,IF(#REF!&lt;&gt;"",1,0))</f>
        <v>#REF!</v>
      </c>
      <c r="R102" s="205" t="e">
        <f>IF('Crisis Indicator Data'!#REF!="No Data",1,IF(#REF!&lt;&gt;"",1,0))</f>
        <v>#REF!</v>
      </c>
      <c r="S102" s="205" t="e">
        <f>IF('Crisis Indicator Data'!#REF!="No Data",1,IF(#REF!&lt;&gt;"",1,0))</f>
        <v>#REF!</v>
      </c>
      <c r="T102" s="205" t="e">
        <f>IF('Crisis Indicator Data'!#REF!="No Data",1,IF(#REF!&lt;&gt;"",1,0))</f>
        <v>#REF!</v>
      </c>
      <c r="U102" s="205" t="e">
        <f>IF('Crisis Indicator Data'!#REF!="No Data",1,IF(#REF!&lt;&gt;"",1,0))</f>
        <v>#REF!</v>
      </c>
      <c r="V102" s="205" t="e">
        <f>IF('Crisis Indicator Data'!#REF!="No Data",1,IF(#REF!&lt;&gt;"",1,0))</f>
        <v>#REF!</v>
      </c>
      <c r="W102" s="205" t="e">
        <f>IF('Crisis Indicator Data'!#REF!="No Data",1,IF(#REF!&lt;&gt;"",1,0))</f>
        <v>#REF!</v>
      </c>
      <c r="X102" s="205" t="e">
        <f>IF('Crisis Indicator Data'!#REF!="No Data",1,IF(#REF!&lt;&gt;"",1,0))</f>
        <v>#REF!</v>
      </c>
      <c r="Y102" s="205" t="e">
        <f>IF('Crisis Indicator Data'!#REF!="No Data",1,IF(#REF!&lt;&gt;"",1,0))</f>
        <v>#REF!</v>
      </c>
      <c r="Z102" s="205" t="e">
        <f>IF('Crisis Indicator Data'!#REF!="No Data",1,IF(#REF!&lt;&gt;"",1,0))</f>
        <v>#REF!</v>
      </c>
      <c r="AA102" s="205" t="e">
        <f>IF('Crisis Indicator Data'!#REF!="No Data",1,IF(#REF!&lt;&gt;"",1,0))</f>
        <v>#REF!</v>
      </c>
      <c r="AB102" s="205" t="e">
        <f>IF('Crisis Indicator Data'!#REF!="No Data",1,IF(#REF!&lt;&gt;"",1,0))</f>
        <v>#REF!</v>
      </c>
      <c r="AC102" s="205" t="e">
        <f>IF('Crisis Indicator Data'!#REF!="No Data",1,IF(#REF!&lt;&gt;"",1,0))</f>
        <v>#REF!</v>
      </c>
      <c r="AD102" s="205" t="e">
        <f>IF('Crisis Indicator Data'!#REF!="No Data",1,IF(#REF!&lt;&gt;"",1,0))</f>
        <v>#REF!</v>
      </c>
      <c r="AE102" s="205" t="e">
        <f>IF('Crisis Indicator Data'!#REF!="No Data",1,IF(#REF!&lt;&gt;"",1,0))</f>
        <v>#REF!</v>
      </c>
      <c r="AF102" s="205" t="e">
        <f>IF('Crisis Indicator Data'!#REF!="No Data",1,IF(#REF!&lt;&gt;"",1,0))</f>
        <v>#REF!</v>
      </c>
      <c r="AG102" s="205" t="e">
        <f>IF('Crisis Indicator Data'!#REF!="No Data",1,IF(#REF!&lt;&gt;"",1,0))</f>
        <v>#REF!</v>
      </c>
      <c r="AH102" s="205" t="e">
        <f>IF('Crisis Indicator Data'!#REF!="No Data",1,IF(#REF!&lt;&gt;"",1,0))</f>
        <v>#REF!</v>
      </c>
      <c r="AI102" s="205" t="e">
        <f>IF('Crisis Indicator Data'!#REF!="No Data",1,IF(#REF!&lt;&gt;"",1,0))</f>
        <v>#REF!</v>
      </c>
      <c r="AJ102" s="205" t="e">
        <f>IF('Crisis Indicator Data'!#REF!="No Data",1,IF(#REF!&lt;&gt;"",1,0))</f>
        <v>#REF!</v>
      </c>
      <c r="AK102" s="205" t="e">
        <f>IF('Crisis Indicator Data'!#REF!="No Data",1,IF(#REF!&lt;&gt;"",1,0))</f>
        <v>#REF!</v>
      </c>
      <c r="AL102" s="205" t="e">
        <f>IF('Crisis Indicator Data'!#REF!="No Data",1,IF(#REF!&lt;&gt;"",1,0))</f>
        <v>#REF!</v>
      </c>
      <c r="AM102" s="205" t="e">
        <f>IF('Crisis Indicator Data'!#REF!="No Data",1,IF(#REF!&lt;&gt;"",1,0))</f>
        <v>#REF!</v>
      </c>
      <c r="AN102" s="205" t="e">
        <f>IF('Crisis Indicator Data'!#REF!="No Data",1,IF(#REF!&lt;&gt;"",1,0))</f>
        <v>#REF!</v>
      </c>
      <c r="AO102" s="205" t="e">
        <f>IF('Crisis Indicator Data'!#REF!="No Data",1,IF(#REF!&lt;&gt;"",1,0))</f>
        <v>#REF!</v>
      </c>
      <c r="AP102" s="205" t="e">
        <f>IF('Crisis Indicator Data'!#REF!="No Data",1,IF(#REF!&lt;&gt;"",1,0))</f>
        <v>#REF!</v>
      </c>
      <c r="AQ102" s="205" t="e">
        <f>IF('Crisis Indicator Data'!#REF!="No Data",1,IF(#REF!&lt;&gt;"",1,0))</f>
        <v>#REF!</v>
      </c>
      <c r="AR102" s="205" t="e">
        <f>IF('Crisis Indicator Data'!#REF!="No Data",1,IF(#REF!&lt;&gt;"",1,0))</f>
        <v>#REF!</v>
      </c>
      <c r="AS102" s="205" t="e">
        <f>IF('Crisis Indicator Data'!#REF!="No Data",1,IF(#REF!&lt;&gt;"",1,0))</f>
        <v>#REF!</v>
      </c>
      <c r="AT102" s="205" t="e">
        <f>IF('Crisis Indicator Data'!#REF!="No Data",1,IF(#REF!&lt;&gt;"",1,0))</f>
        <v>#REF!</v>
      </c>
      <c r="AU102" s="205" t="e">
        <f>IF('Crisis Indicator Data'!#REF!="No Data",1,IF(#REF!&lt;&gt;"",1,0))</f>
        <v>#REF!</v>
      </c>
      <c r="AV102" s="205" t="e">
        <f>IF('Crisis Indicator Data'!#REF!="No Data",1,IF(#REF!&lt;&gt;"",1,0))</f>
        <v>#REF!</v>
      </c>
      <c r="AW102" s="205" t="e">
        <f>IF('Crisis Indicator Data'!#REF!="No Data",1,IF(#REF!&lt;&gt;"",1,0))</f>
        <v>#REF!</v>
      </c>
      <c r="AX102" s="205" t="e">
        <f>IF('Crisis Indicator Data'!#REF!="No Data",1,IF(#REF!&lt;&gt;"",1,0))</f>
        <v>#REF!</v>
      </c>
      <c r="AY102" s="205" t="e">
        <f>IF('Crisis Indicator Data'!#REF!="No Data",1,IF(#REF!&lt;&gt;"",1,0))</f>
        <v>#REF!</v>
      </c>
      <c r="AZ102" s="205" t="e">
        <f>IF('Crisis Indicator Data'!#REF!="No Data",1,IF(#REF!&lt;&gt;"",1,0))</f>
        <v>#REF!</v>
      </c>
      <c r="BA102" t="e">
        <f t="shared" si="6"/>
        <v>#REF!</v>
      </c>
      <c r="BB102" s="22" t="e">
        <f t="shared" si="7"/>
        <v>#REF!</v>
      </c>
    </row>
    <row r="103" spans="1:54" x14ac:dyDescent="0.25">
      <c r="A103" t="s">
        <v>7143</v>
      </c>
      <c r="B103" s="205" t="e">
        <f>IF('Crisis Indicator Data'!#REF!="No Data",1,IF(#REF!&lt;&gt;"",1,0))</f>
        <v>#REF!</v>
      </c>
      <c r="C103" s="205" t="e">
        <f>IF('Crisis Indicator Data'!#REF!="No Data",1,IF(#REF!&lt;&gt;"",1,0))</f>
        <v>#REF!</v>
      </c>
      <c r="D103" s="205" t="e">
        <f>IF('Crisis Indicator Data'!#REF!="No Data",1,IF(#REF!&lt;&gt;"",1,0))</f>
        <v>#REF!</v>
      </c>
      <c r="E103" s="205" t="e">
        <f>IF('Crisis Indicator Data'!#REF!="No Data",1,IF(#REF!&lt;&gt;"",1,0))</f>
        <v>#REF!</v>
      </c>
      <c r="F103" s="205" t="e">
        <f>IF('Crisis Indicator Data'!#REF!="No Data",1,IF(#REF!&lt;&gt;"",1,0))</f>
        <v>#REF!</v>
      </c>
      <c r="G103" s="205" t="e">
        <f>IF('Crisis Indicator Data'!#REF!="No Data",1,IF(#REF!&lt;&gt;"",1,0))</f>
        <v>#REF!</v>
      </c>
      <c r="H103" s="205" t="e">
        <f>IF('Crisis Indicator Data'!#REF!="No Data",1,IF(#REF!&lt;&gt;"",1,0))</f>
        <v>#REF!</v>
      </c>
      <c r="I103" s="205" t="e">
        <f>IF('Crisis Indicator Data'!#REF!="No Data",1,IF(#REF!&lt;&gt;"",1,0))</f>
        <v>#REF!</v>
      </c>
      <c r="J103" s="205" t="e">
        <f>IF('Crisis Indicator Data'!#REF!="No Data",1,IF(#REF!&lt;&gt;"",1,0))</f>
        <v>#REF!</v>
      </c>
      <c r="K103" s="205" t="e">
        <f>IF('Crisis Indicator Data'!#REF!="No Data",1,IF(#REF!&lt;&gt;"",1,0))</f>
        <v>#REF!</v>
      </c>
      <c r="L103" s="205" t="e">
        <f>IF('Crisis Indicator Data'!#REF!="No Data",1,IF(#REF!&lt;&gt;"",1,0))</f>
        <v>#REF!</v>
      </c>
      <c r="M103" s="205" t="e">
        <f>IF('Crisis Indicator Data'!#REF!="No Data",1,IF(#REF!&lt;&gt;"",1,0))</f>
        <v>#REF!</v>
      </c>
      <c r="N103" s="205" t="e">
        <f>IF('Crisis Indicator Data'!#REF!="No Data",1,IF(#REF!&lt;&gt;"",1,0))</f>
        <v>#REF!</v>
      </c>
      <c r="O103" s="205" t="e">
        <f>IF('Crisis Indicator Data'!#REF!="No Data",1,IF(#REF!&lt;&gt;"",1,0))</f>
        <v>#REF!</v>
      </c>
      <c r="P103" s="205" t="e">
        <f>IF('Crisis Indicator Data'!#REF!="No Data",1,IF(#REF!&lt;&gt;"",1,0))</f>
        <v>#REF!</v>
      </c>
      <c r="Q103" s="205" t="e">
        <f>IF('Crisis Indicator Data'!#REF!="No Data",1,IF(#REF!&lt;&gt;"",1,0))</f>
        <v>#REF!</v>
      </c>
      <c r="R103" s="205" t="e">
        <f>IF('Crisis Indicator Data'!#REF!="No Data",1,IF(#REF!&lt;&gt;"",1,0))</f>
        <v>#REF!</v>
      </c>
      <c r="S103" s="205" t="e">
        <f>IF('Crisis Indicator Data'!#REF!="No Data",1,IF(#REF!&lt;&gt;"",1,0))</f>
        <v>#REF!</v>
      </c>
      <c r="T103" s="205" t="e">
        <f>IF('Crisis Indicator Data'!#REF!="No Data",1,IF(#REF!&lt;&gt;"",1,0))</f>
        <v>#REF!</v>
      </c>
      <c r="U103" s="205" t="e">
        <f>IF('Crisis Indicator Data'!#REF!="No Data",1,IF(#REF!&lt;&gt;"",1,0))</f>
        <v>#REF!</v>
      </c>
      <c r="V103" s="205" t="e">
        <f>IF('Crisis Indicator Data'!#REF!="No Data",1,IF(#REF!&lt;&gt;"",1,0))</f>
        <v>#REF!</v>
      </c>
      <c r="W103" s="205" t="e">
        <f>IF('Crisis Indicator Data'!#REF!="No Data",1,IF(#REF!&lt;&gt;"",1,0))</f>
        <v>#REF!</v>
      </c>
      <c r="X103" s="205" t="e">
        <f>IF('Crisis Indicator Data'!#REF!="No Data",1,IF(#REF!&lt;&gt;"",1,0))</f>
        <v>#REF!</v>
      </c>
      <c r="Y103" s="205" t="e">
        <f>IF('Crisis Indicator Data'!#REF!="No Data",1,IF(#REF!&lt;&gt;"",1,0))</f>
        <v>#REF!</v>
      </c>
      <c r="Z103" s="205" t="e">
        <f>IF('Crisis Indicator Data'!#REF!="No Data",1,IF(#REF!&lt;&gt;"",1,0))</f>
        <v>#REF!</v>
      </c>
      <c r="AA103" s="205" t="e">
        <f>IF('Crisis Indicator Data'!#REF!="No Data",1,IF(#REF!&lt;&gt;"",1,0))</f>
        <v>#REF!</v>
      </c>
      <c r="AB103" s="205" t="e">
        <f>IF('Crisis Indicator Data'!#REF!="No Data",1,IF(#REF!&lt;&gt;"",1,0))</f>
        <v>#REF!</v>
      </c>
      <c r="AC103" s="205" t="e">
        <f>IF('Crisis Indicator Data'!#REF!="No Data",1,IF(#REF!&lt;&gt;"",1,0))</f>
        <v>#REF!</v>
      </c>
      <c r="AD103" s="205" t="e">
        <f>IF('Crisis Indicator Data'!#REF!="No Data",1,IF(#REF!&lt;&gt;"",1,0))</f>
        <v>#REF!</v>
      </c>
      <c r="AE103" s="205" t="e">
        <f>IF('Crisis Indicator Data'!#REF!="No Data",1,IF(#REF!&lt;&gt;"",1,0))</f>
        <v>#REF!</v>
      </c>
      <c r="AF103" s="205" t="e">
        <f>IF('Crisis Indicator Data'!#REF!="No Data",1,IF(#REF!&lt;&gt;"",1,0))</f>
        <v>#REF!</v>
      </c>
      <c r="AG103" s="205" t="e">
        <f>IF('Crisis Indicator Data'!#REF!="No Data",1,IF(#REF!&lt;&gt;"",1,0))</f>
        <v>#REF!</v>
      </c>
      <c r="AH103" s="205" t="e">
        <f>IF('Crisis Indicator Data'!#REF!="No Data",1,IF(#REF!&lt;&gt;"",1,0))</f>
        <v>#REF!</v>
      </c>
      <c r="AI103" s="205" t="e">
        <f>IF('Crisis Indicator Data'!#REF!="No Data",1,IF(#REF!&lt;&gt;"",1,0))</f>
        <v>#REF!</v>
      </c>
      <c r="AJ103" s="205" t="e">
        <f>IF('Crisis Indicator Data'!#REF!="No Data",1,IF(#REF!&lt;&gt;"",1,0))</f>
        <v>#REF!</v>
      </c>
      <c r="AK103" s="205" t="e">
        <f>IF('Crisis Indicator Data'!#REF!="No Data",1,IF(#REF!&lt;&gt;"",1,0))</f>
        <v>#REF!</v>
      </c>
      <c r="AL103" s="205" t="e">
        <f>IF('Crisis Indicator Data'!#REF!="No Data",1,IF(#REF!&lt;&gt;"",1,0))</f>
        <v>#REF!</v>
      </c>
      <c r="AM103" s="205" t="e">
        <f>IF('Crisis Indicator Data'!#REF!="No Data",1,IF(#REF!&lt;&gt;"",1,0))</f>
        <v>#REF!</v>
      </c>
      <c r="AN103" s="205" t="e">
        <f>IF('Crisis Indicator Data'!#REF!="No Data",1,IF(#REF!&lt;&gt;"",1,0))</f>
        <v>#REF!</v>
      </c>
      <c r="AO103" s="205" t="e">
        <f>IF('Crisis Indicator Data'!#REF!="No Data",1,IF(#REF!&lt;&gt;"",1,0))</f>
        <v>#REF!</v>
      </c>
      <c r="AP103" s="205" t="e">
        <f>IF('Crisis Indicator Data'!#REF!="No Data",1,IF(#REF!&lt;&gt;"",1,0))</f>
        <v>#REF!</v>
      </c>
      <c r="AQ103" s="205" t="e">
        <f>IF('Crisis Indicator Data'!#REF!="No Data",1,IF(#REF!&lt;&gt;"",1,0))</f>
        <v>#REF!</v>
      </c>
      <c r="AR103" s="205" t="e">
        <f>IF('Crisis Indicator Data'!#REF!="No Data",1,IF(#REF!&lt;&gt;"",1,0))</f>
        <v>#REF!</v>
      </c>
      <c r="AS103" s="205" t="e">
        <f>IF('Crisis Indicator Data'!#REF!="No Data",1,IF(#REF!&lt;&gt;"",1,0))</f>
        <v>#REF!</v>
      </c>
      <c r="AT103" s="205" t="e">
        <f>IF('Crisis Indicator Data'!#REF!="No Data",1,IF(#REF!&lt;&gt;"",1,0))</f>
        <v>#REF!</v>
      </c>
      <c r="AU103" s="205" t="e">
        <f>IF('Crisis Indicator Data'!#REF!="No Data",1,IF(#REF!&lt;&gt;"",1,0))</f>
        <v>#REF!</v>
      </c>
      <c r="AV103" s="205" t="e">
        <f>IF('Crisis Indicator Data'!#REF!="No Data",1,IF(#REF!&lt;&gt;"",1,0))</f>
        <v>#REF!</v>
      </c>
      <c r="AW103" s="205" t="e">
        <f>IF('Crisis Indicator Data'!#REF!="No Data",1,IF(#REF!&lt;&gt;"",1,0))</f>
        <v>#REF!</v>
      </c>
      <c r="AX103" s="205" t="e">
        <f>IF('Crisis Indicator Data'!#REF!="No Data",1,IF(#REF!&lt;&gt;"",1,0))</f>
        <v>#REF!</v>
      </c>
      <c r="AY103" s="205" t="e">
        <f>IF('Crisis Indicator Data'!#REF!="No Data",1,IF(#REF!&lt;&gt;"",1,0))</f>
        <v>#REF!</v>
      </c>
      <c r="AZ103" s="205" t="e">
        <f>IF('Crisis Indicator Data'!#REF!="No Data",1,IF(#REF!&lt;&gt;"",1,0))</f>
        <v>#REF!</v>
      </c>
      <c r="BA103" t="e">
        <f t="shared" si="6"/>
        <v>#REF!</v>
      </c>
      <c r="BB103" s="22" t="e">
        <f t="shared" si="7"/>
        <v>#REF!</v>
      </c>
    </row>
    <row r="104" spans="1:54" x14ac:dyDescent="0.25">
      <c r="A104" t="s">
        <v>7144</v>
      </c>
      <c r="B104" s="205" t="e">
        <f>IF('Crisis Indicator Data'!#REF!="No Data",1,IF(#REF!&lt;&gt;"",1,0))</f>
        <v>#REF!</v>
      </c>
      <c r="C104" s="205" t="e">
        <f>IF('Crisis Indicator Data'!#REF!="No Data",1,IF(#REF!&lt;&gt;"",1,0))</f>
        <v>#REF!</v>
      </c>
      <c r="D104" s="205" t="e">
        <f>IF('Crisis Indicator Data'!#REF!="No Data",1,IF(#REF!&lt;&gt;"",1,0))</f>
        <v>#REF!</v>
      </c>
      <c r="E104" s="205" t="e">
        <f>IF('Crisis Indicator Data'!#REF!="No Data",1,IF(#REF!&lt;&gt;"",1,0))</f>
        <v>#REF!</v>
      </c>
      <c r="F104" s="205" t="e">
        <f>IF('Crisis Indicator Data'!#REF!="No Data",1,IF(#REF!&lt;&gt;"",1,0))</f>
        <v>#REF!</v>
      </c>
      <c r="G104" s="205" t="e">
        <f>IF('Crisis Indicator Data'!#REF!="No Data",1,IF(#REF!&lt;&gt;"",1,0))</f>
        <v>#REF!</v>
      </c>
      <c r="H104" s="205" t="e">
        <f>IF('Crisis Indicator Data'!#REF!="No Data",1,IF(#REF!&lt;&gt;"",1,0))</f>
        <v>#REF!</v>
      </c>
      <c r="I104" s="205" t="e">
        <f>IF('Crisis Indicator Data'!#REF!="No Data",1,IF(#REF!&lt;&gt;"",1,0))</f>
        <v>#REF!</v>
      </c>
      <c r="J104" s="205" t="e">
        <f>IF('Crisis Indicator Data'!#REF!="No Data",1,IF(#REF!&lt;&gt;"",1,0))</f>
        <v>#REF!</v>
      </c>
      <c r="K104" s="205" t="e">
        <f>IF('Crisis Indicator Data'!#REF!="No Data",1,IF(#REF!&lt;&gt;"",1,0))</f>
        <v>#REF!</v>
      </c>
      <c r="L104" s="205" t="e">
        <f>IF('Crisis Indicator Data'!#REF!="No Data",1,IF(#REF!&lt;&gt;"",1,0))</f>
        <v>#REF!</v>
      </c>
      <c r="M104" s="205" t="e">
        <f>IF('Crisis Indicator Data'!#REF!="No Data",1,IF(#REF!&lt;&gt;"",1,0))</f>
        <v>#REF!</v>
      </c>
      <c r="N104" s="205" t="e">
        <f>IF('Crisis Indicator Data'!#REF!="No Data",1,IF(#REF!&lt;&gt;"",1,0))</f>
        <v>#REF!</v>
      </c>
      <c r="O104" s="205" t="e">
        <f>IF('Crisis Indicator Data'!#REF!="No Data",1,IF(#REF!&lt;&gt;"",1,0))</f>
        <v>#REF!</v>
      </c>
      <c r="P104" s="205" t="e">
        <f>IF('Crisis Indicator Data'!#REF!="No Data",1,IF(#REF!&lt;&gt;"",1,0))</f>
        <v>#REF!</v>
      </c>
      <c r="Q104" s="205" t="e">
        <f>IF('Crisis Indicator Data'!#REF!="No Data",1,IF(#REF!&lt;&gt;"",1,0))</f>
        <v>#REF!</v>
      </c>
      <c r="R104" s="205" t="e">
        <f>IF('Crisis Indicator Data'!#REF!="No Data",1,IF(#REF!&lt;&gt;"",1,0))</f>
        <v>#REF!</v>
      </c>
      <c r="S104" s="205" t="e">
        <f>IF('Crisis Indicator Data'!#REF!="No Data",1,IF(#REF!&lt;&gt;"",1,0))</f>
        <v>#REF!</v>
      </c>
      <c r="T104" s="205" t="e">
        <f>IF('Crisis Indicator Data'!#REF!="No Data",1,IF(#REF!&lt;&gt;"",1,0))</f>
        <v>#REF!</v>
      </c>
      <c r="U104" s="205" t="e">
        <f>IF('Crisis Indicator Data'!#REF!="No Data",1,IF(#REF!&lt;&gt;"",1,0))</f>
        <v>#REF!</v>
      </c>
      <c r="V104" s="205" t="e">
        <f>IF('Crisis Indicator Data'!#REF!="No Data",1,IF(#REF!&lt;&gt;"",1,0))</f>
        <v>#REF!</v>
      </c>
      <c r="W104" s="205" t="e">
        <f>IF('Crisis Indicator Data'!#REF!="No Data",1,IF(#REF!&lt;&gt;"",1,0))</f>
        <v>#REF!</v>
      </c>
      <c r="X104" s="205" t="e">
        <f>IF('Crisis Indicator Data'!#REF!="No Data",1,IF(#REF!&lt;&gt;"",1,0))</f>
        <v>#REF!</v>
      </c>
      <c r="Y104" s="205" t="e">
        <f>IF('Crisis Indicator Data'!#REF!="No Data",1,IF(#REF!&lt;&gt;"",1,0))</f>
        <v>#REF!</v>
      </c>
      <c r="Z104" s="205" t="e">
        <f>IF('Crisis Indicator Data'!#REF!="No Data",1,IF(#REF!&lt;&gt;"",1,0))</f>
        <v>#REF!</v>
      </c>
      <c r="AA104" s="205" t="e">
        <f>IF('Crisis Indicator Data'!#REF!="No Data",1,IF(#REF!&lt;&gt;"",1,0))</f>
        <v>#REF!</v>
      </c>
      <c r="AB104" s="205" t="e">
        <f>IF('Crisis Indicator Data'!#REF!="No Data",1,IF(#REF!&lt;&gt;"",1,0))</f>
        <v>#REF!</v>
      </c>
      <c r="AC104" s="205" t="e">
        <f>IF('Crisis Indicator Data'!#REF!="No Data",1,IF(#REF!&lt;&gt;"",1,0))</f>
        <v>#REF!</v>
      </c>
      <c r="AD104" s="205" t="e">
        <f>IF('Crisis Indicator Data'!#REF!="No Data",1,IF(#REF!&lt;&gt;"",1,0))</f>
        <v>#REF!</v>
      </c>
      <c r="AE104" s="205" t="e">
        <f>IF('Crisis Indicator Data'!#REF!="No Data",1,IF(#REF!&lt;&gt;"",1,0))</f>
        <v>#REF!</v>
      </c>
      <c r="AF104" s="205" t="e">
        <f>IF('Crisis Indicator Data'!#REF!="No Data",1,IF(#REF!&lt;&gt;"",1,0))</f>
        <v>#REF!</v>
      </c>
      <c r="AG104" s="205" t="e">
        <f>IF('Crisis Indicator Data'!#REF!="No Data",1,IF(#REF!&lt;&gt;"",1,0))</f>
        <v>#REF!</v>
      </c>
      <c r="AH104" s="205" t="e">
        <f>IF('Crisis Indicator Data'!#REF!="No Data",1,IF(#REF!&lt;&gt;"",1,0))</f>
        <v>#REF!</v>
      </c>
      <c r="AI104" s="205" t="e">
        <f>IF('Crisis Indicator Data'!#REF!="No Data",1,IF(#REF!&lt;&gt;"",1,0))</f>
        <v>#REF!</v>
      </c>
      <c r="AJ104" s="205" t="e">
        <f>IF('Crisis Indicator Data'!#REF!="No Data",1,IF(#REF!&lt;&gt;"",1,0))</f>
        <v>#REF!</v>
      </c>
      <c r="AK104" s="205" t="e">
        <f>IF('Crisis Indicator Data'!#REF!="No Data",1,IF(#REF!&lt;&gt;"",1,0))</f>
        <v>#REF!</v>
      </c>
      <c r="AL104" s="205" t="e">
        <f>IF('Crisis Indicator Data'!#REF!="No Data",1,IF(#REF!&lt;&gt;"",1,0))</f>
        <v>#REF!</v>
      </c>
      <c r="AM104" s="205" t="e">
        <f>IF('Crisis Indicator Data'!#REF!="No Data",1,IF(#REF!&lt;&gt;"",1,0))</f>
        <v>#REF!</v>
      </c>
      <c r="AN104" s="205" t="e">
        <f>IF('Crisis Indicator Data'!#REF!="No Data",1,IF(#REF!&lt;&gt;"",1,0))</f>
        <v>#REF!</v>
      </c>
      <c r="AO104" s="205" t="e">
        <f>IF('Crisis Indicator Data'!#REF!="No Data",1,IF(#REF!&lt;&gt;"",1,0))</f>
        <v>#REF!</v>
      </c>
      <c r="AP104" s="205" t="e">
        <f>IF('Crisis Indicator Data'!#REF!="No Data",1,IF(#REF!&lt;&gt;"",1,0))</f>
        <v>#REF!</v>
      </c>
      <c r="AQ104" s="205" t="e">
        <f>IF('Crisis Indicator Data'!#REF!="No Data",1,IF(#REF!&lt;&gt;"",1,0))</f>
        <v>#REF!</v>
      </c>
      <c r="AR104" s="205" t="e">
        <f>IF('Crisis Indicator Data'!#REF!="No Data",1,IF(#REF!&lt;&gt;"",1,0))</f>
        <v>#REF!</v>
      </c>
      <c r="AS104" s="205" t="e">
        <f>IF('Crisis Indicator Data'!#REF!="No Data",1,IF(#REF!&lt;&gt;"",1,0))</f>
        <v>#REF!</v>
      </c>
      <c r="AT104" s="205" t="e">
        <f>IF('Crisis Indicator Data'!#REF!="No Data",1,IF(#REF!&lt;&gt;"",1,0))</f>
        <v>#REF!</v>
      </c>
      <c r="AU104" s="205" t="e">
        <f>IF('Crisis Indicator Data'!#REF!="No Data",1,IF(#REF!&lt;&gt;"",1,0))</f>
        <v>#REF!</v>
      </c>
      <c r="AV104" s="205" t="e">
        <f>IF('Crisis Indicator Data'!#REF!="No Data",1,IF(#REF!&lt;&gt;"",1,0))</f>
        <v>#REF!</v>
      </c>
      <c r="AW104" s="205" t="e">
        <f>IF('Crisis Indicator Data'!#REF!="No Data",1,IF(#REF!&lt;&gt;"",1,0))</f>
        <v>#REF!</v>
      </c>
      <c r="AX104" s="205" t="e">
        <f>IF('Crisis Indicator Data'!#REF!="No Data",1,IF(#REF!&lt;&gt;"",1,0))</f>
        <v>#REF!</v>
      </c>
      <c r="AY104" s="205" t="e">
        <f>IF('Crisis Indicator Data'!#REF!="No Data",1,IF(#REF!&lt;&gt;"",1,0))</f>
        <v>#REF!</v>
      </c>
      <c r="AZ104" s="205" t="e">
        <f>IF('Crisis Indicator Data'!#REF!="No Data",1,IF(#REF!&lt;&gt;"",1,0))</f>
        <v>#REF!</v>
      </c>
      <c r="BA104" t="e">
        <f t="shared" si="6"/>
        <v>#REF!</v>
      </c>
      <c r="BB104" s="22" t="e">
        <f t="shared" si="7"/>
        <v>#REF!</v>
      </c>
    </row>
    <row r="105" spans="1:54" x14ac:dyDescent="0.25">
      <c r="A105" t="s">
        <v>7125</v>
      </c>
      <c r="B105" s="205" t="e">
        <f>IF('Crisis Indicator Data'!#REF!="No Data",1,IF(#REF!&lt;&gt;"",1,0))</f>
        <v>#REF!</v>
      </c>
      <c r="C105" s="205" t="e">
        <f>IF('Crisis Indicator Data'!#REF!="No Data",1,IF(#REF!&lt;&gt;"",1,0))</f>
        <v>#REF!</v>
      </c>
      <c r="D105" s="205" t="e">
        <f>IF('Crisis Indicator Data'!#REF!="No Data",1,IF(#REF!&lt;&gt;"",1,0))</f>
        <v>#REF!</v>
      </c>
      <c r="E105" s="205" t="e">
        <f>IF('Crisis Indicator Data'!#REF!="No Data",1,IF(#REF!&lt;&gt;"",1,0))</f>
        <v>#REF!</v>
      </c>
      <c r="F105" s="205" t="e">
        <f>IF('Crisis Indicator Data'!#REF!="No Data",1,IF(#REF!&lt;&gt;"",1,0))</f>
        <v>#REF!</v>
      </c>
      <c r="G105" s="205" t="e">
        <f>IF('Crisis Indicator Data'!#REF!="No Data",1,IF(#REF!&lt;&gt;"",1,0))</f>
        <v>#REF!</v>
      </c>
      <c r="H105" s="205" t="e">
        <f>IF('Crisis Indicator Data'!#REF!="No Data",1,IF(#REF!&lt;&gt;"",1,0))</f>
        <v>#REF!</v>
      </c>
      <c r="I105" s="205" t="e">
        <f>IF('Crisis Indicator Data'!#REF!="No Data",1,IF(#REF!&lt;&gt;"",1,0))</f>
        <v>#REF!</v>
      </c>
      <c r="J105" s="205" t="e">
        <f>IF('Crisis Indicator Data'!#REF!="No Data",1,IF(#REF!&lt;&gt;"",1,0))</f>
        <v>#REF!</v>
      </c>
      <c r="K105" s="205" t="e">
        <f>IF('Crisis Indicator Data'!#REF!="No Data",1,IF(#REF!&lt;&gt;"",1,0))</f>
        <v>#REF!</v>
      </c>
      <c r="L105" s="205" t="e">
        <f>IF('Crisis Indicator Data'!#REF!="No Data",1,IF(#REF!&lt;&gt;"",1,0))</f>
        <v>#REF!</v>
      </c>
      <c r="M105" s="205" t="e">
        <f>IF('Crisis Indicator Data'!#REF!="No Data",1,IF(#REF!&lt;&gt;"",1,0))</f>
        <v>#REF!</v>
      </c>
      <c r="N105" s="205" t="e">
        <f>IF('Crisis Indicator Data'!#REF!="No Data",1,IF(#REF!&lt;&gt;"",1,0))</f>
        <v>#REF!</v>
      </c>
      <c r="O105" s="205" t="e">
        <f>IF('Crisis Indicator Data'!#REF!="No Data",1,IF(#REF!&lt;&gt;"",1,0))</f>
        <v>#REF!</v>
      </c>
      <c r="P105" s="205" t="e">
        <f>IF('Crisis Indicator Data'!#REF!="No Data",1,IF(#REF!&lt;&gt;"",1,0))</f>
        <v>#REF!</v>
      </c>
      <c r="Q105" s="205" t="e">
        <f>IF('Crisis Indicator Data'!#REF!="No Data",1,IF(#REF!&lt;&gt;"",1,0))</f>
        <v>#REF!</v>
      </c>
      <c r="R105" s="205" t="e">
        <f>IF('Crisis Indicator Data'!#REF!="No Data",1,IF(#REF!&lt;&gt;"",1,0))</f>
        <v>#REF!</v>
      </c>
      <c r="S105" s="205" t="e">
        <f>IF('Crisis Indicator Data'!#REF!="No Data",1,IF(#REF!&lt;&gt;"",1,0))</f>
        <v>#REF!</v>
      </c>
      <c r="T105" s="205" t="e">
        <f>IF('Crisis Indicator Data'!#REF!="No Data",1,IF(#REF!&lt;&gt;"",1,0))</f>
        <v>#REF!</v>
      </c>
      <c r="U105" s="205" t="e">
        <f>IF('Crisis Indicator Data'!#REF!="No Data",1,IF(#REF!&lt;&gt;"",1,0))</f>
        <v>#REF!</v>
      </c>
      <c r="V105" s="205" t="e">
        <f>IF('Crisis Indicator Data'!#REF!="No Data",1,IF(#REF!&lt;&gt;"",1,0))</f>
        <v>#REF!</v>
      </c>
      <c r="W105" s="205" t="e">
        <f>IF('Crisis Indicator Data'!#REF!="No Data",1,IF(#REF!&lt;&gt;"",1,0))</f>
        <v>#REF!</v>
      </c>
      <c r="X105" s="205" t="e">
        <f>IF('Crisis Indicator Data'!#REF!="No Data",1,IF(#REF!&lt;&gt;"",1,0))</f>
        <v>#REF!</v>
      </c>
      <c r="Y105" s="205" t="e">
        <f>IF('Crisis Indicator Data'!#REF!="No Data",1,IF(#REF!&lt;&gt;"",1,0))</f>
        <v>#REF!</v>
      </c>
      <c r="Z105" s="205" t="e">
        <f>IF('Crisis Indicator Data'!#REF!="No Data",1,IF(#REF!&lt;&gt;"",1,0))</f>
        <v>#REF!</v>
      </c>
      <c r="AA105" s="205" t="e">
        <f>IF('Crisis Indicator Data'!#REF!="No Data",1,IF(#REF!&lt;&gt;"",1,0))</f>
        <v>#REF!</v>
      </c>
      <c r="AB105" s="205" t="e">
        <f>IF('Crisis Indicator Data'!#REF!="No Data",1,IF(#REF!&lt;&gt;"",1,0))</f>
        <v>#REF!</v>
      </c>
      <c r="AC105" s="205" t="e">
        <f>IF('Crisis Indicator Data'!#REF!="No Data",1,IF(#REF!&lt;&gt;"",1,0))</f>
        <v>#REF!</v>
      </c>
      <c r="AD105" s="205" t="e">
        <f>IF('Crisis Indicator Data'!#REF!="No Data",1,IF(#REF!&lt;&gt;"",1,0))</f>
        <v>#REF!</v>
      </c>
      <c r="AE105" s="205" t="e">
        <f>IF('Crisis Indicator Data'!#REF!="No Data",1,IF(#REF!&lt;&gt;"",1,0))</f>
        <v>#REF!</v>
      </c>
      <c r="AF105" s="205" t="e">
        <f>IF('Crisis Indicator Data'!#REF!="No Data",1,IF(#REF!&lt;&gt;"",1,0))</f>
        <v>#REF!</v>
      </c>
      <c r="AG105" s="205" t="e">
        <f>IF('Crisis Indicator Data'!#REF!="No Data",1,IF(#REF!&lt;&gt;"",1,0))</f>
        <v>#REF!</v>
      </c>
      <c r="AH105" s="205" t="e">
        <f>IF('Crisis Indicator Data'!#REF!="No Data",1,IF(#REF!&lt;&gt;"",1,0))</f>
        <v>#REF!</v>
      </c>
      <c r="AI105" s="205" t="e">
        <f>IF('Crisis Indicator Data'!#REF!="No Data",1,IF(#REF!&lt;&gt;"",1,0))</f>
        <v>#REF!</v>
      </c>
      <c r="AJ105" s="205" t="e">
        <f>IF('Crisis Indicator Data'!#REF!="No Data",1,IF(#REF!&lt;&gt;"",1,0))</f>
        <v>#REF!</v>
      </c>
      <c r="AK105" s="205" t="e">
        <f>IF('Crisis Indicator Data'!#REF!="No Data",1,IF(#REF!&lt;&gt;"",1,0))</f>
        <v>#REF!</v>
      </c>
      <c r="AL105" s="205" t="e">
        <f>IF('Crisis Indicator Data'!#REF!="No Data",1,IF(#REF!&lt;&gt;"",1,0))</f>
        <v>#REF!</v>
      </c>
      <c r="AM105" s="205" t="e">
        <f>IF('Crisis Indicator Data'!#REF!="No Data",1,IF(#REF!&lt;&gt;"",1,0))</f>
        <v>#REF!</v>
      </c>
      <c r="AN105" s="205" t="e">
        <f>IF('Crisis Indicator Data'!#REF!="No Data",1,IF(#REF!&lt;&gt;"",1,0))</f>
        <v>#REF!</v>
      </c>
      <c r="AO105" s="205" t="e">
        <f>IF('Crisis Indicator Data'!#REF!="No Data",1,IF(#REF!&lt;&gt;"",1,0))</f>
        <v>#REF!</v>
      </c>
      <c r="AP105" s="205" t="e">
        <f>IF('Crisis Indicator Data'!#REF!="No Data",1,IF(#REF!&lt;&gt;"",1,0))</f>
        <v>#REF!</v>
      </c>
      <c r="AQ105" s="205" t="e">
        <f>IF('Crisis Indicator Data'!#REF!="No Data",1,IF(#REF!&lt;&gt;"",1,0))</f>
        <v>#REF!</v>
      </c>
      <c r="AR105" s="205" t="e">
        <f>IF('Crisis Indicator Data'!#REF!="No Data",1,IF(#REF!&lt;&gt;"",1,0))</f>
        <v>#REF!</v>
      </c>
      <c r="AS105" s="205" t="e">
        <f>IF('Crisis Indicator Data'!#REF!="No Data",1,IF(#REF!&lt;&gt;"",1,0))</f>
        <v>#REF!</v>
      </c>
      <c r="AT105" s="205" t="e">
        <f>IF('Crisis Indicator Data'!#REF!="No Data",1,IF(#REF!&lt;&gt;"",1,0))</f>
        <v>#REF!</v>
      </c>
      <c r="AU105" s="205" t="e">
        <f>IF('Crisis Indicator Data'!#REF!="No Data",1,IF(#REF!&lt;&gt;"",1,0))</f>
        <v>#REF!</v>
      </c>
      <c r="AV105" s="205" t="e">
        <f>IF('Crisis Indicator Data'!#REF!="No Data",1,IF(#REF!&lt;&gt;"",1,0))</f>
        <v>#REF!</v>
      </c>
      <c r="AW105" s="205" t="e">
        <f>IF('Crisis Indicator Data'!#REF!="No Data",1,IF(#REF!&lt;&gt;"",1,0))</f>
        <v>#REF!</v>
      </c>
      <c r="AX105" s="205" t="e">
        <f>IF('Crisis Indicator Data'!#REF!="No Data",1,IF(#REF!&lt;&gt;"",1,0))</f>
        <v>#REF!</v>
      </c>
      <c r="AY105" s="205" t="e">
        <f>IF('Crisis Indicator Data'!#REF!="No Data",1,IF(#REF!&lt;&gt;"",1,0))</f>
        <v>#REF!</v>
      </c>
      <c r="AZ105" s="205" t="e">
        <f>IF('Crisis Indicator Data'!#REF!="No Data",1,IF(#REF!&lt;&gt;"",1,0))</f>
        <v>#REF!</v>
      </c>
      <c r="BA105" t="e">
        <f t="shared" si="6"/>
        <v>#REF!</v>
      </c>
      <c r="BB105" s="22" t="e">
        <f t="shared" si="7"/>
        <v>#REF!</v>
      </c>
    </row>
    <row r="106" spans="1:54" x14ac:dyDescent="0.25">
      <c r="A106" t="s">
        <v>7131</v>
      </c>
      <c r="B106" s="205" t="e">
        <f>IF('Crisis Indicator Data'!#REF!="No Data",1,IF(#REF!&lt;&gt;"",1,0))</f>
        <v>#REF!</v>
      </c>
      <c r="C106" s="205" t="e">
        <f>IF('Crisis Indicator Data'!#REF!="No Data",1,IF(#REF!&lt;&gt;"",1,0))</f>
        <v>#REF!</v>
      </c>
      <c r="D106" s="205" t="e">
        <f>IF('Crisis Indicator Data'!#REF!="No Data",1,IF(#REF!&lt;&gt;"",1,0))</f>
        <v>#REF!</v>
      </c>
      <c r="E106" s="205" t="e">
        <f>IF('Crisis Indicator Data'!#REF!="No Data",1,IF(#REF!&lt;&gt;"",1,0))</f>
        <v>#REF!</v>
      </c>
      <c r="F106" s="205" t="e">
        <f>IF('Crisis Indicator Data'!#REF!="No Data",1,IF(#REF!&lt;&gt;"",1,0))</f>
        <v>#REF!</v>
      </c>
      <c r="G106" s="205" t="e">
        <f>IF('Crisis Indicator Data'!#REF!="No Data",1,IF(#REF!&lt;&gt;"",1,0))</f>
        <v>#REF!</v>
      </c>
      <c r="H106" s="205" t="e">
        <f>IF('Crisis Indicator Data'!#REF!="No Data",1,IF(#REF!&lt;&gt;"",1,0))</f>
        <v>#REF!</v>
      </c>
      <c r="I106" s="205" t="e">
        <f>IF('Crisis Indicator Data'!#REF!="No Data",1,IF(#REF!&lt;&gt;"",1,0))</f>
        <v>#REF!</v>
      </c>
      <c r="J106" s="205" t="e">
        <f>IF('Crisis Indicator Data'!#REF!="No Data",1,IF(#REF!&lt;&gt;"",1,0))</f>
        <v>#REF!</v>
      </c>
      <c r="K106" s="205" t="e">
        <f>IF('Crisis Indicator Data'!#REF!="No Data",1,IF(#REF!&lt;&gt;"",1,0))</f>
        <v>#REF!</v>
      </c>
      <c r="L106" s="205" t="e">
        <f>IF('Crisis Indicator Data'!#REF!="No Data",1,IF(#REF!&lt;&gt;"",1,0))</f>
        <v>#REF!</v>
      </c>
      <c r="M106" s="205" t="e">
        <f>IF('Crisis Indicator Data'!#REF!="No Data",1,IF(#REF!&lt;&gt;"",1,0))</f>
        <v>#REF!</v>
      </c>
      <c r="N106" s="205" t="e">
        <f>IF('Crisis Indicator Data'!#REF!="No Data",1,IF(#REF!&lt;&gt;"",1,0))</f>
        <v>#REF!</v>
      </c>
      <c r="O106" s="205" t="e">
        <f>IF('Crisis Indicator Data'!#REF!="No Data",1,IF(#REF!&lt;&gt;"",1,0))</f>
        <v>#REF!</v>
      </c>
      <c r="P106" s="205" t="e">
        <f>IF('Crisis Indicator Data'!#REF!="No Data",1,IF(#REF!&lt;&gt;"",1,0))</f>
        <v>#REF!</v>
      </c>
      <c r="Q106" s="205" t="e">
        <f>IF('Crisis Indicator Data'!#REF!="No Data",1,IF(#REF!&lt;&gt;"",1,0))</f>
        <v>#REF!</v>
      </c>
      <c r="R106" s="205" t="e">
        <f>IF('Crisis Indicator Data'!#REF!="No Data",1,IF(#REF!&lt;&gt;"",1,0))</f>
        <v>#REF!</v>
      </c>
      <c r="S106" s="205" t="e">
        <f>IF('Crisis Indicator Data'!#REF!="No Data",1,IF(#REF!&lt;&gt;"",1,0))</f>
        <v>#REF!</v>
      </c>
      <c r="T106" s="205" t="e">
        <f>IF('Crisis Indicator Data'!#REF!="No Data",1,IF(#REF!&lt;&gt;"",1,0))</f>
        <v>#REF!</v>
      </c>
      <c r="U106" s="205" t="e">
        <f>IF('Crisis Indicator Data'!#REF!="No Data",1,IF(#REF!&lt;&gt;"",1,0))</f>
        <v>#REF!</v>
      </c>
      <c r="V106" s="205" t="e">
        <f>IF('Crisis Indicator Data'!#REF!="No Data",1,IF(#REF!&lt;&gt;"",1,0))</f>
        <v>#REF!</v>
      </c>
      <c r="W106" s="205" t="e">
        <f>IF('Crisis Indicator Data'!#REF!="No Data",1,IF(#REF!&lt;&gt;"",1,0))</f>
        <v>#REF!</v>
      </c>
      <c r="X106" s="205" t="e">
        <f>IF('Crisis Indicator Data'!#REF!="No Data",1,IF(#REF!&lt;&gt;"",1,0))</f>
        <v>#REF!</v>
      </c>
      <c r="Y106" s="205" t="e">
        <f>IF('Crisis Indicator Data'!#REF!="No Data",1,IF(#REF!&lt;&gt;"",1,0))</f>
        <v>#REF!</v>
      </c>
      <c r="Z106" s="205" t="e">
        <f>IF('Crisis Indicator Data'!#REF!="No Data",1,IF(#REF!&lt;&gt;"",1,0))</f>
        <v>#REF!</v>
      </c>
      <c r="AA106" s="205" t="e">
        <f>IF('Crisis Indicator Data'!#REF!="No Data",1,IF(#REF!&lt;&gt;"",1,0))</f>
        <v>#REF!</v>
      </c>
      <c r="AB106" s="205" t="e">
        <f>IF('Crisis Indicator Data'!#REF!="No Data",1,IF(#REF!&lt;&gt;"",1,0))</f>
        <v>#REF!</v>
      </c>
      <c r="AC106" s="205" t="e">
        <f>IF('Crisis Indicator Data'!#REF!="No Data",1,IF(#REF!&lt;&gt;"",1,0))</f>
        <v>#REF!</v>
      </c>
      <c r="AD106" s="205" t="e">
        <f>IF('Crisis Indicator Data'!#REF!="No Data",1,IF(#REF!&lt;&gt;"",1,0))</f>
        <v>#REF!</v>
      </c>
      <c r="AE106" s="205" t="e">
        <f>IF('Crisis Indicator Data'!#REF!="No Data",1,IF(#REF!&lt;&gt;"",1,0))</f>
        <v>#REF!</v>
      </c>
      <c r="AF106" s="205" t="e">
        <f>IF('Crisis Indicator Data'!#REF!="No Data",1,IF(#REF!&lt;&gt;"",1,0))</f>
        <v>#REF!</v>
      </c>
      <c r="AG106" s="205" t="e">
        <f>IF('Crisis Indicator Data'!#REF!="No Data",1,IF(#REF!&lt;&gt;"",1,0))</f>
        <v>#REF!</v>
      </c>
      <c r="AH106" s="205" t="e">
        <f>IF('Crisis Indicator Data'!#REF!="No Data",1,IF(#REF!&lt;&gt;"",1,0))</f>
        <v>#REF!</v>
      </c>
      <c r="AI106" s="205" t="e">
        <f>IF('Crisis Indicator Data'!#REF!="No Data",1,IF(#REF!&lt;&gt;"",1,0))</f>
        <v>#REF!</v>
      </c>
      <c r="AJ106" s="205" t="e">
        <f>IF('Crisis Indicator Data'!#REF!="No Data",1,IF(#REF!&lt;&gt;"",1,0))</f>
        <v>#REF!</v>
      </c>
      <c r="AK106" s="205" t="e">
        <f>IF('Crisis Indicator Data'!#REF!="No Data",1,IF(#REF!&lt;&gt;"",1,0))</f>
        <v>#REF!</v>
      </c>
      <c r="AL106" s="205" t="e">
        <f>IF('Crisis Indicator Data'!#REF!="No Data",1,IF(#REF!&lt;&gt;"",1,0))</f>
        <v>#REF!</v>
      </c>
      <c r="AM106" s="205" t="e">
        <f>IF('Crisis Indicator Data'!#REF!="No Data",1,IF(#REF!&lt;&gt;"",1,0))</f>
        <v>#REF!</v>
      </c>
      <c r="AN106" s="205" t="e">
        <f>IF('Crisis Indicator Data'!#REF!="No Data",1,IF(#REF!&lt;&gt;"",1,0))</f>
        <v>#REF!</v>
      </c>
      <c r="AO106" s="205" t="e">
        <f>IF('Crisis Indicator Data'!#REF!="No Data",1,IF(#REF!&lt;&gt;"",1,0))</f>
        <v>#REF!</v>
      </c>
      <c r="AP106" s="205" t="e">
        <f>IF('Crisis Indicator Data'!#REF!="No Data",1,IF(#REF!&lt;&gt;"",1,0))</f>
        <v>#REF!</v>
      </c>
      <c r="AQ106" s="205" t="e">
        <f>IF('Crisis Indicator Data'!#REF!="No Data",1,IF(#REF!&lt;&gt;"",1,0))</f>
        <v>#REF!</v>
      </c>
      <c r="AR106" s="205" t="e">
        <f>IF('Crisis Indicator Data'!#REF!="No Data",1,IF(#REF!&lt;&gt;"",1,0))</f>
        <v>#REF!</v>
      </c>
      <c r="AS106" s="205" t="e">
        <f>IF('Crisis Indicator Data'!#REF!="No Data",1,IF(#REF!&lt;&gt;"",1,0))</f>
        <v>#REF!</v>
      </c>
      <c r="AT106" s="205" t="e">
        <f>IF('Crisis Indicator Data'!#REF!="No Data",1,IF(#REF!&lt;&gt;"",1,0))</f>
        <v>#REF!</v>
      </c>
      <c r="AU106" s="205" t="e">
        <f>IF('Crisis Indicator Data'!#REF!="No Data",1,IF(#REF!&lt;&gt;"",1,0))</f>
        <v>#REF!</v>
      </c>
      <c r="AV106" s="205" t="e">
        <f>IF('Crisis Indicator Data'!#REF!="No Data",1,IF(#REF!&lt;&gt;"",1,0))</f>
        <v>#REF!</v>
      </c>
      <c r="AW106" s="205" t="e">
        <f>IF('Crisis Indicator Data'!#REF!="No Data",1,IF(#REF!&lt;&gt;"",1,0))</f>
        <v>#REF!</v>
      </c>
      <c r="AX106" s="205" t="e">
        <f>IF('Crisis Indicator Data'!#REF!="No Data",1,IF(#REF!&lt;&gt;"",1,0))</f>
        <v>#REF!</v>
      </c>
      <c r="AY106" s="205" t="e">
        <f>IF('Crisis Indicator Data'!#REF!="No Data",1,IF(#REF!&lt;&gt;"",1,0))</f>
        <v>#REF!</v>
      </c>
      <c r="AZ106" s="205" t="e">
        <f>IF('Crisis Indicator Data'!#REF!="No Data",1,IF(#REF!&lt;&gt;"",1,0))</f>
        <v>#REF!</v>
      </c>
      <c r="BA106" t="e">
        <f t="shared" si="6"/>
        <v>#REF!</v>
      </c>
      <c r="BB106" s="22" t="e">
        <f t="shared" si="7"/>
        <v>#REF!</v>
      </c>
    </row>
    <row r="107" spans="1:54" x14ac:dyDescent="0.25">
      <c r="A107" t="s">
        <v>7133</v>
      </c>
      <c r="B107" s="205" t="e">
        <f>IF('Crisis Indicator Data'!#REF!="No Data",1,IF(#REF!&lt;&gt;"",1,0))</f>
        <v>#REF!</v>
      </c>
      <c r="C107" s="205" t="e">
        <f>IF('Crisis Indicator Data'!#REF!="No Data",1,IF(#REF!&lt;&gt;"",1,0))</f>
        <v>#REF!</v>
      </c>
      <c r="D107" s="205" t="e">
        <f>IF('Crisis Indicator Data'!#REF!="No Data",1,IF(#REF!&lt;&gt;"",1,0))</f>
        <v>#REF!</v>
      </c>
      <c r="E107" s="205" t="e">
        <f>IF('Crisis Indicator Data'!#REF!="No Data",1,IF(#REF!&lt;&gt;"",1,0))</f>
        <v>#REF!</v>
      </c>
      <c r="F107" s="205" t="e">
        <f>IF('Crisis Indicator Data'!#REF!="No Data",1,IF(#REF!&lt;&gt;"",1,0))</f>
        <v>#REF!</v>
      </c>
      <c r="G107" s="205" t="e">
        <f>IF('Crisis Indicator Data'!#REF!="No Data",1,IF(#REF!&lt;&gt;"",1,0))</f>
        <v>#REF!</v>
      </c>
      <c r="H107" s="205" t="e">
        <f>IF('Crisis Indicator Data'!#REF!="No Data",1,IF(#REF!&lt;&gt;"",1,0))</f>
        <v>#REF!</v>
      </c>
      <c r="I107" s="205" t="e">
        <f>IF('Crisis Indicator Data'!#REF!="No Data",1,IF(#REF!&lt;&gt;"",1,0))</f>
        <v>#REF!</v>
      </c>
      <c r="J107" s="205" t="e">
        <f>IF('Crisis Indicator Data'!#REF!="No Data",1,IF(#REF!&lt;&gt;"",1,0))</f>
        <v>#REF!</v>
      </c>
      <c r="K107" s="205" t="e">
        <f>IF('Crisis Indicator Data'!#REF!="No Data",1,IF(#REF!&lt;&gt;"",1,0))</f>
        <v>#REF!</v>
      </c>
      <c r="L107" s="205" t="e">
        <f>IF('Crisis Indicator Data'!#REF!="No Data",1,IF(#REF!&lt;&gt;"",1,0))</f>
        <v>#REF!</v>
      </c>
      <c r="M107" s="205" t="e">
        <f>IF('Crisis Indicator Data'!#REF!="No Data",1,IF(#REF!&lt;&gt;"",1,0))</f>
        <v>#REF!</v>
      </c>
      <c r="N107" s="205" t="e">
        <f>IF('Crisis Indicator Data'!#REF!="No Data",1,IF(#REF!&lt;&gt;"",1,0))</f>
        <v>#REF!</v>
      </c>
      <c r="O107" s="205" t="e">
        <f>IF('Crisis Indicator Data'!#REF!="No Data",1,IF(#REF!&lt;&gt;"",1,0))</f>
        <v>#REF!</v>
      </c>
      <c r="P107" s="205" t="e">
        <f>IF('Crisis Indicator Data'!#REF!="No Data",1,IF(#REF!&lt;&gt;"",1,0))</f>
        <v>#REF!</v>
      </c>
      <c r="Q107" s="205" t="e">
        <f>IF('Crisis Indicator Data'!#REF!="No Data",1,IF(#REF!&lt;&gt;"",1,0))</f>
        <v>#REF!</v>
      </c>
      <c r="R107" s="205" t="e">
        <f>IF('Crisis Indicator Data'!#REF!="No Data",1,IF(#REF!&lt;&gt;"",1,0))</f>
        <v>#REF!</v>
      </c>
      <c r="S107" s="205" t="e">
        <f>IF('Crisis Indicator Data'!#REF!="No Data",1,IF(#REF!&lt;&gt;"",1,0))</f>
        <v>#REF!</v>
      </c>
      <c r="T107" s="205" t="e">
        <f>IF('Crisis Indicator Data'!#REF!="No Data",1,IF(#REF!&lt;&gt;"",1,0))</f>
        <v>#REF!</v>
      </c>
      <c r="U107" s="205" t="e">
        <f>IF('Crisis Indicator Data'!#REF!="No Data",1,IF(#REF!&lt;&gt;"",1,0))</f>
        <v>#REF!</v>
      </c>
      <c r="V107" s="205" t="e">
        <f>IF('Crisis Indicator Data'!#REF!="No Data",1,IF(#REF!&lt;&gt;"",1,0))</f>
        <v>#REF!</v>
      </c>
      <c r="W107" s="205" t="e">
        <f>IF('Crisis Indicator Data'!#REF!="No Data",1,IF(#REF!&lt;&gt;"",1,0))</f>
        <v>#REF!</v>
      </c>
      <c r="X107" s="205" t="e">
        <f>IF('Crisis Indicator Data'!#REF!="No Data",1,IF(#REF!&lt;&gt;"",1,0))</f>
        <v>#REF!</v>
      </c>
      <c r="Y107" s="205" t="e">
        <f>IF('Crisis Indicator Data'!#REF!="No Data",1,IF(#REF!&lt;&gt;"",1,0))</f>
        <v>#REF!</v>
      </c>
      <c r="Z107" s="205" t="e">
        <f>IF('Crisis Indicator Data'!#REF!="No Data",1,IF(#REF!&lt;&gt;"",1,0))</f>
        <v>#REF!</v>
      </c>
      <c r="AA107" s="205" t="e">
        <f>IF('Crisis Indicator Data'!#REF!="No Data",1,IF(#REF!&lt;&gt;"",1,0))</f>
        <v>#REF!</v>
      </c>
      <c r="AB107" s="205" t="e">
        <f>IF('Crisis Indicator Data'!#REF!="No Data",1,IF(#REF!&lt;&gt;"",1,0))</f>
        <v>#REF!</v>
      </c>
      <c r="AC107" s="205" t="e">
        <f>IF('Crisis Indicator Data'!#REF!="No Data",1,IF(#REF!&lt;&gt;"",1,0))</f>
        <v>#REF!</v>
      </c>
      <c r="AD107" s="205" t="e">
        <f>IF('Crisis Indicator Data'!#REF!="No Data",1,IF(#REF!&lt;&gt;"",1,0))</f>
        <v>#REF!</v>
      </c>
      <c r="AE107" s="205" t="e">
        <f>IF('Crisis Indicator Data'!#REF!="No Data",1,IF(#REF!&lt;&gt;"",1,0))</f>
        <v>#REF!</v>
      </c>
      <c r="AF107" s="205" t="e">
        <f>IF('Crisis Indicator Data'!#REF!="No Data",1,IF(#REF!&lt;&gt;"",1,0))</f>
        <v>#REF!</v>
      </c>
      <c r="AG107" s="205" t="e">
        <f>IF('Crisis Indicator Data'!#REF!="No Data",1,IF(#REF!&lt;&gt;"",1,0))</f>
        <v>#REF!</v>
      </c>
      <c r="AH107" s="205" t="e">
        <f>IF('Crisis Indicator Data'!#REF!="No Data",1,IF(#REF!&lt;&gt;"",1,0))</f>
        <v>#REF!</v>
      </c>
      <c r="AI107" s="205" t="e">
        <f>IF('Crisis Indicator Data'!#REF!="No Data",1,IF(#REF!&lt;&gt;"",1,0))</f>
        <v>#REF!</v>
      </c>
      <c r="AJ107" s="205" t="e">
        <f>IF('Crisis Indicator Data'!#REF!="No Data",1,IF(#REF!&lt;&gt;"",1,0))</f>
        <v>#REF!</v>
      </c>
      <c r="AK107" s="205" t="e">
        <f>IF('Crisis Indicator Data'!#REF!="No Data",1,IF(#REF!&lt;&gt;"",1,0))</f>
        <v>#REF!</v>
      </c>
      <c r="AL107" s="205" t="e">
        <f>IF('Crisis Indicator Data'!#REF!="No Data",1,IF(#REF!&lt;&gt;"",1,0))</f>
        <v>#REF!</v>
      </c>
      <c r="AM107" s="205" t="e">
        <f>IF('Crisis Indicator Data'!#REF!="No Data",1,IF(#REF!&lt;&gt;"",1,0))</f>
        <v>#REF!</v>
      </c>
      <c r="AN107" s="205" t="e">
        <f>IF('Crisis Indicator Data'!#REF!="No Data",1,IF(#REF!&lt;&gt;"",1,0))</f>
        <v>#REF!</v>
      </c>
      <c r="AO107" s="205" t="e">
        <f>IF('Crisis Indicator Data'!#REF!="No Data",1,IF(#REF!&lt;&gt;"",1,0))</f>
        <v>#REF!</v>
      </c>
      <c r="AP107" s="205" t="e">
        <f>IF('Crisis Indicator Data'!#REF!="No Data",1,IF(#REF!&lt;&gt;"",1,0))</f>
        <v>#REF!</v>
      </c>
      <c r="AQ107" s="205" t="e">
        <f>IF('Crisis Indicator Data'!#REF!="No Data",1,IF(#REF!&lt;&gt;"",1,0))</f>
        <v>#REF!</v>
      </c>
      <c r="AR107" s="205" t="e">
        <f>IF('Crisis Indicator Data'!#REF!="No Data",1,IF(#REF!&lt;&gt;"",1,0))</f>
        <v>#REF!</v>
      </c>
      <c r="AS107" s="205" t="e">
        <f>IF('Crisis Indicator Data'!#REF!="No Data",1,IF(#REF!&lt;&gt;"",1,0))</f>
        <v>#REF!</v>
      </c>
      <c r="AT107" s="205" t="e">
        <f>IF('Crisis Indicator Data'!#REF!="No Data",1,IF(#REF!&lt;&gt;"",1,0))</f>
        <v>#REF!</v>
      </c>
      <c r="AU107" s="205" t="e">
        <f>IF('Crisis Indicator Data'!#REF!="No Data",1,IF(#REF!&lt;&gt;"",1,0))</f>
        <v>#REF!</v>
      </c>
      <c r="AV107" s="205" t="e">
        <f>IF('Crisis Indicator Data'!#REF!="No Data",1,IF(#REF!&lt;&gt;"",1,0))</f>
        <v>#REF!</v>
      </c>
      <c r="AW107" s="205" t="e">
        <f>IF('Crisis Indicator Data'!#REF!="No Data",1,IF(#REF!&lt;&gt;"",1,0))</f>
        <v>#REF!</v>
      </c>
      <c r="AX107" s="205" t="e">
        <f>IF('Crisis Indicator Data'!#REF!="No Data",1,IF(#REF!&lt;&gt;"",1,0))</f>
        <v>#REF!</v>
      </c>
      <c r="AY107" s="205" t="e">
        <f>IF('Crisis Indicator Data'!#REF!="No Data",1,IF(#REF!&lt;&gt;"",1,0))</f>
        <v>#REF!</v>
      </c>
      <c r="AZ107" s="205" t="e">
        <f>IF('Crisis Indicator Data'!#REF!="No Data",1,IF(#REF!&lt;&gt;"",1,0))</f>
        <v>#REF!</v>
      </c>
      <c r="BA107" t="e">
        <f t="shared" si="6"/>
        <v>#REF!</v>
      </c>
      <c r="BB107" s="22" t="e">
        <f t="shared" si="7"/>
        <v>#REF!</v>
      </c>
    </row>
    <row r="108" spans="1:54" x14ac:dyDescent="0.25">
      <c r="A108" t="s">
        <v>7128</v>
      </c>
      <c r="B108" s="205" t="e">
        <f>IF('Crisis Indicator Data'!#REF!="No Data",1,IF(#REF!&lt;&gt;"",1,0))</f>
        <v>#REF!</v>
      </c>
      <c r="C108" s="205" t="e">
        <f>IF('Crisis Indicator Data'!#REF!="No Data",1,IF(#REF!&lt;&gt;"",1,0))</f>
        <v>#REF!</v>
      </c>
      <c r="D108" s="205" t="e">
        <f>IF('Crisis Indicator Data'!#REF!="No Data",1,IF(#REF!&lt;&gt;"",1,0))</f>
        <v>#REF!</v>
      </c>
      <c r="E108" s="205" t="e">
        <f>IF('Crisis Indicator Data'!#REF!="No Data",1,IF(#REF!&lt;&gt;"",1,0))</f>
        <v>#REF!</v>
      </c>
      <c r="F108" s="205" t="e">
        <f>IF('Crisis Indicator Data'!#REF!="No Data",1,IF(#REF!&lt;&gt;"",1,0))</f>
        <v>#REF!</v>
      </c>
      <c r="G108" s="205" t="e">
        <f>IF('Crisis Indicator Data'!#REF!="No Data",1,IF(#REF!&lt;&gt;"",1,0))</f>
        <v>#REF!</v>
      </c>
      <c r="H108" s="205" t="e">
        <f>IF('Crisis Indicator Data'!#REF!="No Data",1,IF(#REF!&lt;&gt;"",1,0))</f>
        <v>#REF!</v>
      </c>
      <c r="I108" s="205" t="e">
        <f>IF('Crisis Indicator Data'!#REF!="No Data",1,IF(#REF!&lt;&gt;"",1,0))</f>
        <v>#REF!</v>
      </c>
      <c r="J108" s="205" t="e">
        <f>IF('Crisis Indicator Data'!#REF!="No Data",1,IF(#REF!&lt;&gt;"",1,0))</f>
        <v>#REF!</v>
      </c>
      <c r="K108" s="205" t="e">
        <f>IF('Crisis Indicator Data'!#REF!="No Data",1,IF(#REF!&lt;&gt;"",1,0))</f>
        <v>#REF!</v>
      </c>
      <c r="L108" s="205" t="e">
        <f>IF('Crisis Indicator Data'!#REF!="No Data",1,IF(#REF!&lt;&gt;"",1,0))</f>
        <v>#REF!</v>
      </c>
      <c r="M108" s="205" t="e">
        <f>IF('Crisis Indicator Data'!#REF!="No Data",1,IF(#REF!&lt;&gt;"",1,0))</f>
        <v>#REF!</v>
      </c>
      <c r="N108" s="205" t="e">
        <f>IF('Crisis Indicator Data'!#REF!="No Data",1,IF(#REF!&lt;&gt;"",1,0))</f>
        <v>#REF!</v>
      </c>
      <c r="O108" s="205" t="e">
        <f>IF('Crisis Indicator Data'!#REF!="No Data",1,IF(#REF!&lt;&gt;"",1,0))</f>
        <v>#REF!</v>
      </c>
      <c r="P108" s="205" t="e">
        <f>IF('Crisis Indicator Data'!#REF!="No Data",1,IF(#REF!&lt;&gt;"",1,0))</f>
        <v>#REF!</v>
      </c>
      <c r="Q108" s="205" t="e">
        <f>IF('Crisis Indicator Data'!#REF!="No Data",1,IF(#REF!&lt;&gt;"",1,0))</f>
        <v>#REF!</v>
      </c>
      <c r="R108" s="205" t="e">
        <f>IF('Crisis Indicator Data'!#REF!="No Data",1,IF(#REF!&lt;&gt;"",1,0))</f>
        <v>#REF!</v>
      </c>
      <c r="S108" s="205" t="e">
        <f>IF('Crisis Indicator Data'!#REF!="No Data",1,IF(#REF!&lt;&gt;"",1,0))</f>
        <v>#REF!</v>
      </c>
      <c r="T108" s="205" t="e">
        <f>IF('Crisis Indicator Data'!#REF!="No Data",1,IF(#REF!&lt;&gt;"",1,0))</f>
        <v>#REF!</v>
      </c>
      <c r="U108" s="205" t="e">
        <f>IF('Crisis Indicator Data'!#REF!="No Data",1,IF(#REF!&lt;&gt;"",1,0))</f>
        <v>#REF!</v>
      </c>
      <c r="V108" s="205" t="e">
        <f>IF('Crisis Indicator Data'!#REF!="No Data",1,IF(#REF!&lt;&gt;"",1,0))</f>
        <v>#REF!</v>
      </c>
      <c r="W108" s="205" t="e">
        <f>IF('Crisis Indicator Data'!#REF!="No Data",1,IF(#REF!&lt;&gt;"",1,0))</f>
        <v>#REF!</v>
      </c>
      <c r="X108" s="205" t="e">
        <f>IF('Crisis Indicator Data'!#REF!="No Data",1,IF(#REF!&lt;&gt;"",1,0))</f>
        <v>#REF!</v>
      </c>
      <c r="Y108" s="205" t="e">
        <f>IF('Crisis Indicator Data'!#REF!="No Data",1,IF(#REF!&lt;&gt;"",1,0))</f>
        <v>#REF!</v>
      </c>
      <c r="Z108" s="205" t="e">
        <f>IF('Crisis Indicator Data'!#REF!="No Data",1,IF(#REF!&lt;&gt;"",1,0))</f>
        <v>#REF!</v>
      </c>
      <c r="AA108" s="205" t="e">
        <f>IF('Crisis Indicator Data'!#REF!="No Data",1,IF(#REF!&lt;&gt;"",1,0))</f>
        <v>#REF!</v>
      </c>
      <c r="AB108" s="205" t="e">
        <f>IF('Crisis Indicator Data'!#REF!="No Data",1,IF(#REF!&lt;&gt;"",1,0))</f>
        <v>#REF!</v>
      </c>
      <c r="AC108" s="205" t="e">
        <f>IF('Crisis Indicator Data'!#REF!="No Data",1,IF(#REF!&lt;&gt;"",1,0))</f>
        <v>#REF!</v>
      </c>
      <c r="AD108" s="205" t="e">
        <f>IF('Crisis Indicator Data'!#REF!="No Data",1,IF(#REF!&lt;&gt;"",1,0))</f>
        <v>#REF!</v>
      </c>
      <c r="AE108" s="205" t="e">
        <f>IF('Crisis Indicator Data'!#REF!="No Data",1,IF(#REF!&lt;&gt;"",1,0))</f>
        <v>#REF!</v>
      </c>
      <c r="AF108" s="205" t="e">
        <f>IF('Crisis Indicator Data'!#REF!="No Data",1,IF(#REF!&lt;&gt;"",1,0))</f>
        <v>#REF!</v>
      </c>
      <c r="AG108" s="205" t="e">
        <f>IF('Crisis Indicator Data'!#REF!="No Data",1,IF(#REF!&lt;&gt;"",1,0))</f>
        <v>#REF!</v>
      </c>
      <c r="AH108" s="205" t="e">
        <f>IF('Crisis Indicator Data'!#REF!="No Data",1,IF(#REF!&lt;&gt;"",1,0))</f>
        <v>#REF!</v>
      </c>
      <c r="AI108" s="205" t="e">
        <f>IF('Crisis Indicator Data'!#REF!="No Data",1,IF(#REF!&lt;&gt;"",1,0))</f>
        <v>#REF!</v>
      </c>
      <c r="AJ108" s="205" t="e">
        <f>IF('Crisis Indicator Data'!#REF!="No Data",1,IF(#REF!&lt;&gt;"",1,0))</f>
        <v>#REF!</v>
      </c>
      <c r="AK108" s="205" t="e">
        <f>IF('Crisis Indicator Data'!#REF!="No Data",1,IF(#REF!&lt;&gt;"",1,0))</f>
        <v>#REF!</v>
      </c>
      <c r="AL108" s="205" t="e">
        <f>IF('Crisis Indicator Data'!#REF!="No Data",1,IF(#REF!&lt;&gt;"",1,0))</f>
        <v>#REF!</v>
      </c>
      <c r="AM108" s="205" t="e">
        <f>IF('Crisis Indicator Data'!#REF!="No Data",1,IF(#REF!&lt;&gt;"",1,0))</f>
        <v>#REF!</v>
      </c>
      <c r="AN108" s="205" t="e">
        <f>IF('Crisis Indicator Data'!#REF!="No Data",1,IF(#REF!&lt;&gt;"",1,0))</f>
        <v>#REF!</v>
      </c>
      <c r="AO108" s="205" t="e">
        <f>IF('Crisis Indicator Data'!#REF!="No Data",1,IF(#REF!&lt;&gt;"",1,0))</f>
        <v>#REF!</v>
      </c>
      <c r="AP108" s="205" t="e">
        <f>IF('Crisis Indicator Data'!#REF!="No Data",1,IF(#REF!&lt;&gt;"",1,0))</f>
        <v>#REF!</v>
      </c>
      <c r="AQ108" s="205" t="e">
        <f>IF('Crisis Indicator Data'!#REF!="No Data",1,IF(#REF!&lt;&gt;"",1,0))</f>
        <v>#REF!</v>
      </c>
      <c r="AR108" s="205" t="e">
        <f>IF('Crisis Indicator Data'!#REF!="No Data",1,IF(#REF!&lt;&gt;"",1,0))</f>
        <v>#REF!</v>
      </c>
      <c r="AS108" s="205" t="e">
        <f>IF('Crisis Indicator Data'!#REF!="No Data",1,IF(#REF!&lt;&gt;"",1,0))</f>
        <v>#REF!</v>
      </c>
      <c r="AT108" s="205" t="e">
        <f>IF('Crisis Indicator Data'!#REF!="No Data",1,IF(#REF!&lt;&gt;"",1,0))</f>
        <v>#REF!</v>
      </c>
      <c r="AU108" s="205" t="e">
        <f>IF('Crisis Indicator Data'!#REF!="No Data",1,IF(#REF!&lt;&gt;"",1,0))</f>
        <v>#REF!</v>
      </c>
      <c r="AV108" s="205" t="e">
        <f>IF('Crisis Indicator Data'!#REF!="No Data",1,IF(#REF!&lt;&gt;"",1,0))</f>
        <v>#REF!</v>
      </c>
      <c r="AW108" s="205" t="e">
        <f>IF('Crisis Indicator Data'!#REF!="No Data",1,IF(#REF!&lt;&gt;"",1,0))</f>
        <v>#REF!</v>
      </c>
      <c r="AX108" s="205" t="e">
        <f>IF('Crisis Indicator Data'!#REF!="No Data",1,IF(#REF!&lt;&gt;"",1,0))</f>
        <v>#REF!</v>
      </c>
      <c r="AY108" s="205" t="e">
        <f>IF('Crisis Indicator Data'!#REF!="No Data",1,IF(#REF!&lt;&gt;"",1,0))</f>
        <v>#REF!</v>
      </c>
      <c r="AZ108" s="205" t="e">
        <f>IF('Crisis Indicator Data'!#REF!="No Data",1,IF(#REF!&lt;&gt;"",1,0))</f>
        <v>#REF!</v>
      </c>
      <c r="BA108" t="e">
        <f t="shared" si="6"/>
        <v>#REF!</v>
      </c>
      <c r="BB108" s="22" t="e">
        <f t="shared" si="7"/>
        <v>#REF!</v>
      </c>
    </row>
    <row r="109" spans="1:54" x14ac:dyDescent="0.25">
      <c r="A109" t="s">
        <v>7140</v>
      </c>
      <c r="B109" s="205" t="e">
        <f>IF('Crisis Indicator Data'!#REF!="No Data",1,IF(#REF!&lt;&gt;"",1,0))</f>
        <v>#REF!</v>
      </c>
      <c r="C109" s="205" t="e">
        <f>IF('Crisis Indicator Data'!#REF!="No Data",1,IF(#REF!&lt;&gt;"",1,0))</f>
        <v>#REF!</v>
      </c>
      <c r="D109" s="205" t="e">
        <f>IF('Crisis Indicator Data'!#REF!="No Data",1,IF(#REF!&lt;&gt;"",1,0))</f>
        <v>#REF!</v>
      </c>
      <c r="E109" s="205" t="e">
        <f>IF('Crisis Indicator Data'!#REF!="No Data",1,IF(#REF!&lt;&gt;"",1,0))</f>
        <v>#REF!</v>
      </c>
      <c r="F109" s="205" t="e">
        <f>IF('Crisis Indicator Data'!#REF!="No Data",1,IF(#REF!&lt;&gt;"",1,0))</f>
        <v>#REF!</v>
      </c>
      <c r="G109" s="205" t="e">
        <f>IF('Crisis Indicator Data'!#REF!="No Data",1,IF(#REF!&lt;&gt;"",1,0))</f>
        <v>#REF!</v>
      </c>
      <c r="H109" s="205" t="e">
        <f>IF('Crisis Indicator Data'!#REF!="No Data",1,IF(#REF!&lt;&gt;"",1,0))</f>
        <v>#REF!</v>
      </c>
      <c r="I109" s="205" t="e">
        <f>IF('Crisis Indicator Data'!#REF!="No Data",1,IF(#REF!&lt;&gt;"",1,0))</f>
        <v>#REF!</v>
      </c>
      <c r="J109" s="205" t="e">
        <f>IF('Crisis Indicator Data'!#REF!="No Data",1,IF(#REF!&lt;&gt;"",1,0))</f>
        <v>#REF!</v>
      </c>
      <c r="K109" s="205" t="e">
        <f>IF('Crisis Indicator Data'!#REF!="No Data",1,IF(#REF!&lt;&gt;"",1,0))</f>
        <v>#REF!</v>
      </c>
      <c r="L109" s="205" t="e">
        <f>IF('Crisis Indicator Data'!#REF!="No Data",1,IF(#REF!&lt;&gt;"",1,0))</f>
        <v>#REF!</v>
      </c>
      <c r="M109" s="205" t="e">
        <f>IF('Crisis Indicator Data'!#REF!="No Data",1,IF(#REF!&lt;&gt;"",1,0))</f>
        <v>#REF!</v>
      </c>
      <c r="N109" s="205" t="e">
        <f>IF('Crisis Indicator Data'!#REF!="No Data",1,IF(#REF!&lt;&gt;"",1,0))</f>
        <v>#REF!</v>
      </c>
      <c r="O109" s="205" t="e">
        <f>IF('Crisis Indicator Data'!#REF!="No Data",1,IF(#REF!&lt;&gt;"",1,0))</f>
        <v>#REF!</v>
      </c>
      <c r="P109" s="205" t="e">
        <f>IF('Crisis Indicator Data'!#REF!="No Data",1,IF(#REF!&lt;&gt;"",1,0))</f>
        <v>#REF!</v>
      </c>
      <c r="Q109" s="205" t="e">
        <f>IF('Crisis Indicator Data'!#REF!="No Data",1,IF(#REF!&lt;&gt;"",1,0))</f>
        <v>#REF!</v>
      </c>
      <c r="R109" s="205" t="e">
        <f>IF('Crisis Indicator Data'!#REF!="No Data",1,IF(#REF!&lt;&gt;"",1,0))</f>
        <v>#REF!</v>
      </c>
      <c r="S109" s="205" t="e">
        <f>IF('Crisis Indicator Data'!#REF!="No Data",1,IF(#REF!&lt;&gt;"",1,0))</f>
        <v>#REF!</v>
      </c>
      <c r="T109" s="205" t="e">
        <f>IF('Crisis Indicator Data'!#REF!="No Data",1,IF(#REF!&lt;&gt;"",1,0))</f>
        <v>#REF!</v>
      </c>
      <c r="U109" s="205" t="e">
        <f>IF('Crisis Indicator Data'!#REF!="No Data",1,IF(#REF!&lt;&gt;"",1,0))</f>
        <v>#REF!</v>
      </c>
      <c r="V109" s="205" t="e">
        <f>IF('Crisis Indicator Data'!#REF!="No Data",1,IF(#REF!&lt;&gt;"",1,0))</f>
        <v>#REF!</v>
      </c>
      <c r="W109" s="205" t="e">
        <f>IF('Crisis Indicator Data'!#REF!="No Data",1,IF(#REF!&lt;&gt;"",1,0))</f>
        <v>#REF!</v>
      </c>
      <c r="X109" s="205" t="e">
        <f>IF('Crisis Indicator Data'!#REF!="No Data",1,IF(#REF!&lt;&gt;"",1,0))</f>
        <v>#REF!</v>
      </c>
      <c r="Y109" s="205" t="e">
        <f>IF('Crisis Indicator Data'!#REF!="No Data",1,IF(#REF!&lt;&gt;"",1,0))</f>
        <v>#REF!</v>
      </c>
      <c r="Z109" s="205" t="e">
        <f>IF('Crisis Indicator Data'!#REF!="No Data",1,IF(#REF!&lt;&gt;"",1,0))</f>
        <v>#REF!</v>
      </c>
      <c r="AA109" s="205" t="e">
        <f>IF('Crisis Indicator Data'!#REF!="No Data",1,IF(#REF!&lt;&gt;"",1,0))</f>
        <v>#REF!</v>
      </c>
      <c r="AB109" s="205" t="e">
        <f>IF('Crisis Indicator Data'!#REF!="No Data",1,IF(#REF!&lt;&gt;"",1,0))</f>
        <v>#REF!</v>
      </c>
      <c r="AC109" s="205" t="e">
        <f>IF('Crisis Indicator Data'!#REF!="No Data",1,IF(#REF!&lt;&gt;"",1,0))</f>
        <v>#REF!</v>
      </c>
      <c r="AD109" s="205" t="e">
        <f>IF('Crisis Indicator Data'!#REF!="No Data",1,IF(#REF!&lt;&gt;"",1,0))</f>
        <v>#REF!</v>
      </c>
      <c r="AE109" s="205" t="e">
        <f>IF('Crisis Indicator Data'!#REF!="No Data",1,IF(#REF!&lt;&gt;"",1,0))</f>
        <v>#REF!</v>
      </c>
      <c r="AF109" s="205" t="e">
        <f>IF('Crisis Indicator Data'!#REF!="No Data",1,IF(#REF!&lt;&gt;"",1,0))</f>
        <v>#REF!</v>
      </c>
      <c r="AG109" s="205" t="e">
        <f>IF('Crisis Indicator Data'!#REF!="No Data",1,IF(#REF!&lt;&gt;"",1,0))</f>
        <v>#REF!</v>
      </c>
      <c r="AH109" s="205" t="e">
        <f>IF('Crisis Indicator Data'!#REF!="No Data",1,IF(#REF!&lt;&gt;"",1,0))</f>
        <v>#REF!</v>
      </c>
      <c r="AI109" s="205" t="e">
        <f>IF('Crisis Indicator Data'!#REF!="No Data",1,IF(#REF!&lt;&gt;"",1,0))</f>
        <v>#REF!</v>
      </c>
      <c r="AJ109" s="205" t="e">
        <f>IF('Crisis Indicator Data'!#REF!="No Data",1,IF(#REF!&lt;&gt;"",1,0))</f>
        <v>#REF!</v>
      </c>
      <c r="AK109" s="205" t="e">
        <f>IF('Crisis Indicator Data'!#REF!="No Data",1,IF(#REF!&lt;&gt;"",1,0))</f>
        <v>#REF!</v>
      </c>
      <c r="AL109" s="205" t="e">
        <f>IF('Crisis Indicator Data'!#REF!="No Data",1,IF(#REF!&lt;&gt;"",1,0))</f>
        <v>#REF!</v>
      </c>
      <c r="AM109" s="205" t="e">
        <f>IF('Crisis Indicator Data'!#REF!="No Data",1,IF(#REF!&lt;&gt;"",1,0))</f>
        <v>#REF!</v>
      </c>
      <c r="AN109" s="205" t="e">
        <f>IF('Crisis Indicator Data'!#REF!="No Data",1,IF(#REF!&lt;&gt;"",1,0))</f>
        <v>#REF!</v>
      </c>
      <c r="AO109" s="205" t="e">
        <f>IF('Crisis Indicator Data'!#REF!="No Data",1,IF(#REF!&lt;&gt;"",1,0))</f>
        <v>#REF!</v>
      </c>
      <c r="AP109" s="205" t="e">
        <f>IF('Crisis Indicator Data'!#REF!="No Data",1,IF(#REF!&lt;&gt;"",1,0))</f>
        <v>#REF!</v>
      </c>
      <c r="AQ109" s="205" t="e">
        <f>IF('Crisis Indicator Data'!#REF!="No Data",1,IF(#REF!&lt;&gt;"",1,0))</f>
        <v>#REF!</v>
      </c>
      <c r="AR109" s="205" t="e">
        <f>IF('Crisis Indicator Data'!#REF!="No Data",1,IF(#REF!&lt;&gt;"",1,0))</f>
        <v>#REF!</v>
      </c>
      <c r="AS109" s="205" t="e">
        <f>IF('Crisis Indicator Data'!#REF!="No Data",1,IF(#REF!&lt;&gt;"",1,0))</f>
        <v>#REF!</v>
      </c>
      <c r="AT109" s="205" t="e">
        <f>IF('Crisis Indicator Data'!#REF!="No Data",1,IF(#REF!&lt;&gt;"",1,0))</f>
        <v>#REF!</v>
      </c>
      <c r="AU109" s="205" t="e">
        <f>IF('Crisis Indicator Data'!#REF!="No Data",1,IF(#REF!&lt;&gt;"",1,0))</f>
        <v>#REF!</v>
      </c>
      <c r="AV109" s="205" t="e">
        <f>IF('Crisis Indicator Data'!#REF!="No Data",1,IF(#REF!&lt;&gt;"",1,0))</f>
        <v>#REF!</v>
      </c>
      <c r="AW109" s="205" t="e">
        <f>IF('Crisis Indicator Data'!#REF!="No Data",1,IF(#REF!&lt;&gt;"",1,0))</f>
        <v>#REF!</v>
      </c>
      <c r="AX109" s="205" t="e">
        <f>IF('Crisis Indicator Data'!#REF!="No Data",1,IF(#REF!&lt;&gt;"",1,0))</f>
        <v>#REF!</v>
      </c>
      <c r="AY109" s="205" t="e">
        <f>IF('Crisis Indicator Data'!#REF!="No Data",1,IF(#REF!&lt;&gt;"",1,0))</f>
        <v>#REF!</v>
      </c>
      <c r="AZ109" s="205" t="e">
        <f>IF('Crisis Indicator Data'!#REF!="No Data",1,IF(#REF!&lt;&gt;"",1,0))</f>
        <v>#REF!</v>
      </c>
      <c r="BA109" t="e">
        <f t="shared" si="6"/>
        <v>#REF!</v>
      </c>
      <c r="BB109" s="22" t="e">
        <f t="shared" si="7"/>
        <v>#REF!</v>
      </c>
    </row>
    <row r="110" spans="1:54" x14ac:dyDescent="0.25">
      <c r="A110" t="s">
        <v>7142</v>
      </c>
      <c r="B110" s="205" t="e">
        <f>IF('Crisis Indicator Data'!#REF!="No Data",1,IF(#REF!&lt;&gt;"",1,0))</f>
        <v>#REF!</v>
      </c>
      <c r="C110" s="205" t="e">
        <f>IF('Crisis Indicator Data'!#REF!="No Data",1,IF(#REF!&lt;&gt;"",1,0))</f>
        <v>#REF!</v>
      </c>
      <c r="D110" s="205" t="e">
        <f>IF('Crisis Indicator Data'!#REF!="No Data",1,IF(#REF!&lt;&gt;"",1,0))</f>
        <v>#REF!</v>
      </c>
      <c r="E110" s="205" t="e">
        <f>IF('Crisis Indicator Data'!#REF!="No Data",1,IF(#REF!&lt;&gt;"",1,0))</f>
        <v>#REF!</v>
      </c>
      <c r="F110" s="205" t="e">
        <f>IF('Crisis Indicator Data'!#REF!="No Data",1,IF(#REF!&lt;&gt;"",1,0))</f>
        <v>#REF!</v>
      </c>
      <c r="G110" s="205" t="e">
        <f>IF('Crisis Indicator Data'!#REF!="No Data",1,IF(#REF!&lt;&gt;"",1,0))</f>
        <v>#REF!</v>
      </c>
      <c r="H110" s="205" t="e">
        <f>IF('Crisis Indicator Data'!#REF!="No Data",1,IF(#REF!&lt;&gt;"",1,0))</f>
        <v>#REF!</v>
      </c>
      <c r="I110" s="205" t="e">
        <f>IF('Crisis Indicator Data'!#REF!="No Data",1,IF(#REF!&lt;&gt;"",1,0))</f>
        <v>#REF!</v>
      </c>
      <c r="J110" s="205" t="e">
        <f>IF('Crisis Indicator Data'!#REF!="No Data",1,IF(#REF!&lt;&gt;"",1,0))</f>
        <v>#REF!</v>
      </c>
      <c r="K110" s="205" t="e">
        <f>IF('Crisis Indicator Data'!#REF!="No Data",1,IF(#REF!&lt;&gt;"",1,0))</f>
        <v>#REF!</v>
      </c>
      <c r="L110" s="205" t="e">
        <f>IF('Crisis Indicator Data'!#REF!="No Data",1,IF(#REF!&lt;&gt;"",1,0))</f>
        <v>#REF!</v>
      </c>
      <c r="M110" s="205" t="e">
        <f>IF('Crisis Indicator Data'!#REF!="No Data",1,IF(#REF!&lt;&gt;"",1,0))</f>
        <v>#REF!</v>
      </c>
      <c r="N110" s="205" t="e">
        <f>IF('Crisis Indicator Data'!#REF!="No Data",1,IF(#REF!&lt;&gt;"",1,0))</f>
        <v>#REF!</v>
      </c>
      <c r="O110" s="205" t="e">
        <f>IF('Crisis Indicator Data'!#REF!="No Data",1,IF(#REF!&lt;&gt;"",1,0))</f>
        <v>#REF!</v>
      </c>
      <c r="P110" s="205" t="e">
        <f>IF('Crisis Indicator Data'!#REF!="No Data",1,IF(#REF!&lt;&gt;"",1,0))</f>
        <v>#REF!</v>
      </c>
      <c r="Q110" s="205" t="e">
        <f>IF('Crisis Indicator Data'!#REF!="No Data",1,IF(#REF!&lt;&gt;"",1,0))</f>
        <v>#REF!</v>
      </c>
      <c r="R110" s="205" t="e">
        <f>IF('Crisis Indicator Data'!#REF!="No Data",1,IF(#REF!&lt;&gt;"",1,0))</f>
        <v>#REF!</v>
      </c>
      <c r="S110" s="205" t="e">
        <f>IF('Crisis Indicator Data'!#REF!="No Data",1,IF(#REF!&lt;&gt;"",1,0))</f>
        <v>#REF!</v>
      </c>
      <c r="T110" s="205" t="e">
        <f>IF('Crisis Indicator Data'!#REF!="No Data",1,IF(#REF!&lt;&gt;"",1,0))</f>
        <v>#REF!</v>
      </c>
      <c r="U110" s="205" t="e">
        <f>IF('Crisis Indicator Data'!#REF!="No Data",1,IF(#REF!&lt;&gt;"",1,0))</f>
        <v>#REF!</v>
      </c>
      <c r="V110" s="205" t="e">
        <f>IF('Crisis Indicator Data'!#REF!="No Data",1,IF(#REF!&lt;&gt;"",1,0))</f>
        <v>#REF!</v>
      </c>
      <c r="W110" s="205" t="e">
        <f>IF('Crisis Indicator Data'!#REF!="No Data",1,IF(#REF!&lt;&gt;"",1,0))</f>
        <v>#REF!</v>
      </c>
      <c r="X110" s="205" t="e">
        <f>IF('Crisis Indicator Data'!#REF!="No Data",1,IF(#REF!&lt;&gt;"",1,0))</f>
        <v>#REF!</v>
      </c>
      <c r="Y110" s="205" t="e">
        <f>IF('Crisis Indicator Data'!#REF!="No Data",1,IF(#REF!&lt;&gt;"",1,0))</f>
        <v>#REF!</v>
      </c>
      <c r="Z110" s="205" t="e">
        <f>IF('Crisis Indicator Data'!#REF!="No Data",1,IF(#REF!&lt;&gt;"",1,0))</f>
        <v>#REF!</v>
      </c>
      <c r="AA110" s="205" t="e">
        <f>IF('Crisis Indicator Data'!#REF!="No Data",1,IF(#REF!&lt;&gt;"",1,0))</f>
        <v>#REF!</v>
      </c>
      <c r="AB110" s="205" t="e">
        <f>IF('Crisis Indicator Data'!#REF!="No Data",1,IF(#REF!&lt;&gt;"",1,0))</f>
        <v>#REF!</v>
      </c>
      <c r="AC110" s="205" t="e">
        <f>IF('Crisis Indicator Data'!#REF!="No Data",1,IF(#REF!&lt;&gt;"",1,0))</f>
        <v>#REF!</v>
      </c>
      <c r="AD110" s="205" t="e">
        <f>IF('Crisis Indicator Data'!#REF!="No Data",1,IF(#REF!&lt;&gt;"",1,0))</f>
        <v>#REF!</v>
      </c>
      <c r="AE110" s="205" t="e">
        <f>IF('Crisis Indicator Data'!#REF!="No Data",1,IF(#REF!&lt;&gt;"",1,0))</f>
        <v>#REF!</v>
      </c>
      <c r="AF110" s="205" t="e">
        <f>IF('Crisis Indicator Data'!#REF!="No Data",1,IF(#REF!&lt;&gt;"",1,0))</f>
        <v>#REF!</v>
      </c>
      <c r="AG110" s="205" t="e">
        <f>IF('Crisis Indicator Data'!#REF!="No Data",1,IF(#REF!&lt;&gt;"",1,0))</f>
        <v>#REF!</v>
      </c>
      <c r="AH110" s="205" t="e">
        <f>IF('Crisis Indicator Data'!#REF!="No Data",1,IF(#REF!&lt;&gt;"",1,0))</f>
        <v>#REF!</v>
      </c>
      <c r="AI110" s="205" t="e">
        <f>IF('Crisis Indicator Data'!#REF!="No Data",1,IF(#REF!&lt;&gt;"",1,0))</f>
        <v>#REF!</v>
      </c>
      <c r="AJ110" s="205" t="e">
        <f>IF('Crisis Indicator Data'!#REF!="No Data",1,IF(#REF!&lt;&gt;"",1,0))</f>
        <v>#REF!</v>
      </c>
      <c r="AK110" s="205" t="e">
        <f>IF('Crisis Indicator Data'!#REF!="No Data",1,IF(#REF!&lt;&gt;"",1,0))</f>
        <v>#REF!</v>
      </c>
      <c r="AL110" s="205" t="e">
        <f>IF('Crisis Indicator Data'!#REF!="No Data",1,IF(#REF!&lt;&gt;"",1,0))</f>
        <v>#REF!</v>
      </c>
      <c r="AM110" s="205" t="e">
        <f>IF('Crisis Indicator Data'!#REF!="No Data",1,IF(#REF!&lt;&gt;"",1,0))</f>
        <v>#REF!</v>
      </c>
      <c r="AN110" s="205" t="e">
        <f>IF('Crisis Indicator Data'!#REF!="No Data",1,IF(#REF!&lt;&gt;"",1,0))</f>
        <v>#REF!</v>
      </c>
      <c r="AO110" s="205" t="e">
        <f>IF('Crisis Indicator Data'!#REF!="No Data",1,IF(#REF!&lt;&gt;"",1,0))</f>
        <v>#REF!</v>
      </c>
      <c r="AP110" s="205" t="e">
        <f>IF('Crisis Indicator Data'!#REF!="No Data",1,IF(#REF!&lt;&gt;"",1,0))</f>
        <v>#REF!</v>
      </c>
      <c r="AQ110" s="205" t="e">
        <f>IF('Crisis Indicator Data'!#REF!="No Data",1,IF(#REF!&lt;&gt;"",1,0))</f>
        <v>#REF!</v>
      </c>
      <c r="AR110" s="205" t="e">
        <f>IF('Crisis Indicator Data'!#REF!="No Data",1,IF(#REF!&lt;&gt;"",1,0))</f>
        <v>#REF!</v>
      </c>
      <c r="AS110" s="205" t="e">
        <f>IF('Crisis Indicator Data'!#REF!="No Data",1,IF(#REF!&lt;&gt;"",1,0))</f>
        <v>#REF!</v>
      </c>
      <c r="AT110" s="205" t="e">
        <f>IF('Crisis Indicator Data'!#REF!="No Data",1,IF(#REF!&lt;&gt;"",1,0))</f>
        <v>#REF!</v>
      </c>
      <c r="AU110" s="205" t="e">
        <f>IF('Crisis Indicator Data'!#REF!="No Data",1,IF(#REF!&lt;&gt;"",1,0))</f>
        <v>#REF!</v>
      </c>
      <c r="AV110" s="205" t="e">
        <f>IF('Crisis Indicator Data'!#REF!="No Data",1,IF(#REF!&lt;&gt;"",1,0))</f>
        <v>#REF!</v>
      </c>
      <c r="AW110" s="205" t="e">
        <f>IF('Crisis Indicator Data'!#REF!="No Data",1,IF(#REF!&lt;&gt;"",1,0))</f>
        <v>#REF!</v>
      </c>
      <c r="AX110" s="205" t="e">
        <f>IF('Crisis Indicator Data'!#REF!="No Data",1,IF(#REF!&lt;&gt;"",1,0))</f>
        <v>#REF!</v>
      </c>
      <c r="AY110" s="205" t="e">
        <f>IF('Crisis Indicator Data'!#REF!="No Data",1,IF(#REF!&lt;&gt;"",1,0))</f>
        <v>#REF!</v>
      </c>
      <c r="AZ110" s="205" t="e">
        <f>IF('Crisis Indicator Data'!#REF!="No Data",1,IF(#REF!&lt;&gt;"",1,0))</f>
        <v>#REF!</v>
      </c>
      <c r="BA110" t="e">
        <f t="shared" si="6"/>
        <v>#REF!</v>
      </c>
      <c r="BB110" s="22" t="e">
        <f t="shared" si="7"/>
        <v>#REF!</v>
      </c>
    </row>
    <row r="111" spans="1:54" x14ac:dyDescent="0.25">
      <c r="A111" t="s">
        <v>7126</v>
      </c>
      <c r="B111" s="205" t="e">
        <f>IF('Crisis Indicator Data'!#REF!="No Data",1,IF(#REF!&lt;&gt;"",1,0))</f>
        <v>#REF!</v>
      </c>
      <c r="C111" s="205" t="e">
        <f>IF('Crisis Indicator Data'!#REF!="No Data",1,IF(#REF!&lt;&gt;"",1,0))</f>
        <v>#REF!</v>
      </c>
      <c r="D111" s="205" t="e">
        <f>IF('Crisis Indicator Data'!#REF!="No Data",1,IF(#REF!&lt;&gt;"",1,0))</f>
        <v>#REF!</v>
      </c>
      <c r="E111" s="205" t="e">
        <f>IF('Crisis Indicator Data'!#REF!="No Data",1,IF(#REF!&lt;&gt;"",1,0))</f>
        <v>#REF!</v>
      </c>
      <c r="F111" s="205" t="e">
        <f>IF('Crisis Indicator Data'!#REF!="No Data",1,IF(#REF!&lt;&gt;"",1,0))</f>
        <v>#REF!</v>
      </c>
      <c r="G111" s="205" t="e">
        <f>IF('Crisis Indicator Data'!#REF!="No Data",1,IF(#REF!&lt;&gt;"",1,0))</f>
        <v>#REF!</v>
      </c>
      <c r="H111" s="205" t="e">
        <f>IF('Crisis Indicator Data'!#REF!="No Data",1,IF(#REF!&lt;&gt;"",1,0))</f>
        <v>#REF!</v>
      </c>
      <c r="I111" s="205" t="e">
        <f>IF('Crisis Indicator Data'!#REF!="No Data",1,IF(#REF!&lt;&gt;"",1,0))</f>
        <v>#REF!</v>
      </c>
      <c r="J111" s="205" t="e">
        <f>IF('Crisis Indicator Data'!#REF!="No Data",1,IF(#REF!&lt;&gt;"",1,0))</f>
        <v>#REF!</v>
      </c>
      <c r="K111" s="205" t="e">
        <f>IF('Crisis Indicator Data'!#REF!="No Data",1,IF(#REF!&lt;&gt;"",1,0))</f>
        <v>#REF!</v>
      </c>
      <c r="L111" s="205" t="e">
        <f>IF('Crisis Indicator Data'!#REF!="No Data",1,IF(#REF!&lt;&gt;"",1,0))</f>
        <v>#REF!</v>
      </c>
      <c r="M111" s="205" t="e">
        <f>IF('Crisis Indicator Data'!#REF!="No Data",1,IF(#REF!&lt;&gt;"",1,0))</f>
        <v>#REF!</v>
      </c>
      <c r="N111" s="205" t="e">
        <f>IF('Crisis Indicator Data'!#REF!="No Data",1,IF(#REF!&lt;&gt;"",1,0))</f>
        <v>#REF!</v>
      </c>
      <c r="O111" s="205" t="e">
        <f>IF('Crisis Indicator Data'!#REF!="No Data",1,IF(#REF!&lt;&gt;"",1,0))</f>
        <v>#REF!</v>
      </c>
      <c r="P111" s="205" t="e">
        <f>IF('Crisis Indicator Data'!#REF!="No Data",1,IF(#REF!&lt;&gt;"",1,0))</f>
        <v>#REF!</v>
      </c>
      <c r="Q111" s="205" t="e">
        <f>IF('Crisis Indicator Data'!#REF!="No Data",1,IF(#REF!&lt;&gt;"",1,0))</f>
        <v>#REF!</v>
      </c>
      <c r="R111" s="205" t="e">
        <f>IF('Crisis Indicator Data'!#REF!="No Data",1,IF(#REF!&lt;&gt;"",1,0))</f>
        <v>#REF!</v>
      </c>
      <c r="S111" s="205" t="e">
        <f>IF('Crisis Indicator Data'!#REF!="No Data",1,IF(#REF!&lt;&gt;"",1,0))</f>
        <v>#REF!</v>
      </c>
      <c r="T111" s="205" t="e">
        <f>IF('Crisis Indicator Data'!#REF!="No Data",1,IF(#REF!&lt;&gt;"",1,0))</f>
        <v>#REF!</v>
      </c>
      <c r="U111" s="205" t="e">
        <f>IF('Crisis Indicator Data'!#REF!="No Data",1,IF(#REF!&lt;&gt;"",1,0))</f>
        <v>#REF!</v>
      </c>
      <c r="V111" s="205" t="e">
        <f>IF('Crisis Indicator Data'!#REF!="No Data",1,IF(#REF!&lt;&gt;"",1,0))</f>
        <v>#REF!</v>
      </c>
      <c r="W111" s="205" t="e">
        <f>IF('Crisis Indicator Data'!#REF!="No Data",1,IF(#REF!&lt;&gt;"",1,0))</f>
        <v>#REF!</v>
      </c>
      <c r="X111" s="205" t="e">
        <f>IF('Crisis Indicator Data'!#REF!="No Data",1,IF(#REF!&lt;&gt;"",1,0))</f>
        <v>#REF!</v>
      </c>
      <c r="Y111" s="205" t="e">
        <f>IF('Crisis Indicator Data'!#REF!="No Data",1,IF(#REF!&lt;&gt;"",1,0))</f>
        <v>#REF!</v>
      </c>
      <c r="Z111" s="205" t="e">
        <f>IF('Crisis Indicator Data'!#REF!="No Data",1,IF(#REF!&lt;&gt;"",1,0))</f>
        <v>#REF!</v>
      </c>
      <c r="AA111" s="205" t="e">
        <f>IF('Crisis Indicator Data'!#REF!="No Data",1,IF(#REF!&lt;&gt;"",1,0))</f>
        <v>#REF!</v>
      </c>
      <c r="AB111" s="205" t="e">
        <f>IF('Crisis Indicator Data'!#REF!="No Data",1,IF(#REF!&lt;&gt;"",1,0))</f>
        <v>#REF!</v>
      </c>
      <c r="AC111" s="205" t="e">
        <f>IF('Crisis Indicator Data'!#REF!="No Data",1,IF(#REF!&lt;&gt;"",1,0))</f>
        <v>#REF!</v>
      </c>
      <c r="AD111" s="205" t="e">
        <f>IF('Crisis Indicator Data'!#REF!="No Data",1,IF(#REF!&lt;&gt;"",1,0))</f>
        <v>#REF!</v>
      </c>
      <c r="AE111" s="205" t="e">
        <f>IF('Crisis Indicator Data'!#REF!="No Data",1,IF(#REF!&lt;&gt;"",1,0))</f>
        <v>#REF!</v>
      </c>
      <c r="AF111" s="205" t="e">
        <f>IF('Crisis Indicator Data'!#REF!="No Data",1,IF(#REF!&lt;&gt;"",1,0))</f>
        <v>#REF!</v>
      </c>
      <c r="AG111" s="205" t="e">
        <f>IF('Crisis Indicator Data'!#REF!="No Data",1,IF(#REF!&lt;&gt;"",1,0))</f>
        <v>#REF!</v>
      </c>
      <c r="AH111" s="205" t="e">
        <f>IF('Crisis Indicator Data'!#REF!="No Data",1,IF(#REF!&lt;&gt;"",1,0))</f>
        <v>#REF!</v>
      </c>
      <c r="AI111" s="205" t="e">
        <f>IF('Crisis Indicator Data'!#REF!="No Data",1,IF(#REF!&lt;&gt;"",1,0))</f>
        <v>#REF!</v>
      </c>
      <c r="AJ111" s="205" t="e">
        <f>IF('Crisis Indicator Data'!#REF!="No Data",1,IF(#REF!&lt;&gt;"",1,0))</f>
        <v>#REF!</v>
      </c>
      <c r="AK111" s="205" t="e">
        <f>IF('Crisis Indicator Data'!#REF!="No Data",1,IF(#REF!&lt;&gt;"",1,0))</f>
        <v>#REF!</v>
      </c>
      <c r="AL111" s="205" t="e">
        <f>IF('Crisis Indicator Data'!#REF!="No Data",1,IF(#REF!&lt;&gt;"",1,0))</f>
        <v>#REF!</v>
      </c>
      <c r="AM111" s="205" t="e">
        <f>IF('Crisis Indicator Data'!#REF!="No Data",1,IF(#REF!&lt;&gt;"",1,0))</f>
        <v>#REF!</v>
      </c>
      <c r="AN111" s="205" t="e">
        <f>IF('Crisis Indicator Data'!#REF!="No Data",1,IF(#REF!&lt;&gt;"",1,0))</f>
        <v>#REF!</v>
      </c>
      <c r="AO111" s="205" t="e">
        <f>IF('Crisis Indicator Data'!#REF!="No Data",1,IF(#REF!&lt;&gt;"",1,0))</f>
        <v>#REF!</v>
      </c>
      <c r="AP111" s="205" t="e">
        <f>IF('Crisis Indicator Data'!#REF!="No Data",1,IF(#REF!&lt;&gt;"",1,0))</f>
        <v>#REF!</v>
      </c>
      <c r="AQ111" s="205" t="e">
        <f>IF('Crisis Indicator Data'!#REF!="No Data",1,IF(#REF!&lt;&gt;"",1,0))</f>
        <v>#REF!</v>
      </c>
      <c r="AR111" s="205" t="e">
        <f>IF('Crisis Indicator Data'!#REF!="No Data",1,IF(#REF!&lt;&gt;"",1,0))</f>
        <v>#REF!</v>
      </c>
      <c r="AS111" s="205" t="e">
        <f>IF('Crisis Indicator Data'!#REF!="No Data",1,IF(#REF!&lt;&gt;"",1,0))</f>
        <v>#REF!</v>
      </c>
      <c r="AT111" s="205" t="e">
        <f>IF('Crisis Indicator Data'!#REF!="No Data",1,IF(#REF!&lt;&gt;"",1,0))</f>
        <v>#REF!</v>
      </c>
      <c r="AU111" s="205" t="e">
        <f>IF('Crisis Indicator Data'!#REF!="No Data",1,IF(#REF!&lt;&gt;"",1,0))</f>
        <v>#REF!</v>
      </c>
      <c r="AV111" s="205" t="e">
        <f>IF('Crisis Indicator Data'!#REF!="No Data",1,IF(#REF!&lt;&gt;"",1,0))</f>
        <v>#REF!</v>
      </c>
      <c r="AW111" s="205" t="e">
        <f>IF('Crisis Indicator Data'!#REF!="No Data",1,IF(#REF!&lt;&gt;"",1,0))</f>
        <v>#REF!</v>
      </c>
      <c r="AX111" s="205" t="e">
        <f>IF('Crisis Indicator Data'!#REF!="No Data",1,IF(#REF!&lt;&gt;"",1,0))</f>
        <v>#REF!</v>
      </c>
      <c r="AY111" s="205" t="e">
        <f>IF('Crisis Indicator Data'!#REF!="No Data",1,IF(#REF!&lt;&gt;"",1,0))</f>
        <v>#REF!</v>
      </c>
      <c r="AZ111" s="205" t="e">
        <f>IF('Crisis Indicator Data'!#REF!="No Data",1,IF(#REF!&lt;&gt;"",1,0))</f>
        <v>#REF!</v>
      </c>
      <c r="BA111" t="e">
        <f t="shared" si="6"/>
        <v>#REF!</v>
      </c>
      <c r="BB111" s="22" t="e">
        <f t="shared" si="7"/>
        <v>#REF!</v>
      </c>
    </row>
    <row r="112" spans="1:54" x14ac:dyDescent="0.25">
      <c r="A112" t="s">
        <v>7041</v>
      </c>
      <c r="B112" s="205" t="e">
        <f>IF('Crisis Indicator Data'!#REF!="No Data",1,IF(#REF!&lt;&gt;"",1,0))</f>
        <v>#REF!</v>
      </c>
      <c r="C112" s="205" t="e">
        <f>IF('Crisis Indicator Data'!#REF!="No Data",1,IF(#REF!&lt;&gt;"",1,0))</f>
        <v>#REF!</v>
      </c>
      <c r="D112" s="205" t="e">
        <f>IF('Crisis Indicator Data'!#REF!="No Data",1,IF(#REF!&lt;&gt;"",1,0))</f>
        <v>#REF!</v>
      </c>
      <c r="E112" s="205" t="e">
        <f>IF('Crisis Indicator Data'!#REF!="No Data",1,IF(#REF!&lt;&gt;"",1,0))</f>
        <v>#REF!</v>
      </c>
      <c r="F112" s="205" t="e">
        <f>IF('Crisis Indicator Data'!#REF!="No Data",1,IF(#REF!&lt;&gt;"",1,0))</f>
        <v>#REF!</v>
      </c>
      <c r="G112" s="205" t="e">
        <f>IF('Crisis Indicator Data'!#REF!="No Data",1,IF(#REF!&lt;&gt;"",1,0))</f>
        <v>#REF!</v>
      </c>
      <c r="H112" s="205" t="e">
        <f>IF('Crisis Indicator Data'!#REF!="No Data",1,IF(#REF!&lt;&gt;"",1,0))</f>
        <v>#REF!</v>
      </c>
      <c r="I112" s="205" t="e">
        <f>IF('Crisis Indicator Data'!#REF!="No Data",1,IF(#REF!&lt;&gt;"",1,0))</f>
        <v>#REF!</v>
      </c>
      <c r="J112" s="205" t="e">
        <f>IF('Crisis Indicator Data'!#REF!="No Data",1,IF(#REF!&lt;&gt;"",1,0))</f>
        <v>#REF!</v>
      </c>
      <c r="K112" s="205" t="e">
        <f>IF('Crisis Indicator Data'!#REF!="No Data",1,IF(#REF!&lt;&gt;"",1,0))</f>
        <v>#REF!</v>
      </c>
      <c r="L112" s="205" t="e">
        <f>IF('Crisis Indicator Data'!#REF!="No Data",1,IF(#REF!&lt;&gt;"",1,0))</f>
        <v>#REF!</v>
      </c>
      <c r="M112" s="205" t="e">
        <f>IF('Crisis Indicator Data'!#REF!="No Data",1,IF(#REF!&lt;&gt;"",1,0))</f>
        <v>#REF!</v>
      </c>
      <c r="N112" s="205" t="e">
        <f>IF('Crisis Indicator Data'!#REF!="No Data",1,IF(#REF!&lt;&gt;"",1,0))</f>
        <v>#REF!</v>
      </c>
      <c r="O112" s="205" t="e">
        <f>IF('Crisis Indicator Data'!#REF!="No Data",1,IF(#REF!&lt;&gt;"",1,0))</f>
        <v>#REF!</v>
      </c>
      <c r="P112" s="205" t="e">
        <f>IF('Crisis Indicator Data'!#REF!="No Data",1,IF(#REF!&lt;&gt;"",1,0))</f>
        <v>#REF!</v>
      </c>
      <c r="Q112" s="205" t="e">
        <f>IF('Crisis Indicator Data'!#REF!="No Data",1,IF(#REF!&lt;&gt;"",1,0))</f>
        <v>#REF!</v>
      </c>
      <c r="R112" s="205" t="e">
        <f>IF('Crisis Indicator Data'!#REF!="No Data",1,IF(#REF!&lt;&gt;"",1,0))</f>
        <v>#REF!</v>
      </c>
      <c r="S112" s="205" t="e">
        <f>IF('Crisis Indicator Data'!#REF!="No Data",1,IF(#REF!&lt;&gt;"",1,0))</f>
        <v>#REF!</v>
      </c>
      <c r="T112" s="205" t="e">
        <f>IF('Crisis Indicator Data'!#REF!="No Data",1,IF(#REF!&lt;&gt;"",1,0))</f>
        <v>#REF!</v>
      </c>
      <c r="U112" s="205" t="e">
        <f>IF('Crisis Indicator Data'!#REF!="No Data",1,IF(#REF!&lt;&gt;"",1,0))</f>
        <v>#REF!</v>
      </c>
      <c r="V112" s="205" t="e">
        <f>IF('Crisis Indicator Data'!#REF!="No Data",1,IF(#REF!&lt;&gt;"",1,0))</f>
        <v>#REF!</v>
      </c>
      <c r="W112" s="205" t="e">
        <f>IF('Crisis Indicator Data'!#REF!="No Data",1,IF(#REF!&lt;&gt;"",1,0))</f>
        <v>#REF!</v>
      </c>
      <c r="X112" s="205" t="e">
        <f>IF('Crisis Indicator Data'!#REF!="No Data",1,IF(#REF!&lt;&gt;"",1,0))</f>
        <v>#REF!</v>
      </c>
      <c r="Y112" s="205" t="e">
        <f>IF('Crisis Indicator Data'!#REF!="No Data",1,IF(#REF!&lt;&gt;"",1,0))</f>
        <v>#REF!</v>
      </c>
      <c r="Z112" s="205" t="e">
        <f>IF('Crisis Indicator Data'!#REF!="No Data",1,IF(#REF!&lt;&gt;"",1,0))</f>
        <v>#REF!</v>
      </c>
      <c r="AA112" s="205" t="e">
        <f>IF('Crisis Indicator Data'!#REF!="No Data",1,IF(#REF!&lt;&gt;"",1,0))</f>
        <v>#REF!</v>
      </c>
      <c r="AB112" s="205" t="e">
        <f>IF('Crisis Indicator Data'!#REF!="No Data",1,IF(#REF!&lt;&gt;"",1,0))</f>
        <v>#REF!</v>
      </c>
      <c r="AC112" s="205" t="e">
        <f>IF('Crisis Indicator Data'!#REF!="No Data",1,IF(#REF!&lt;&gt;"",1,0))</f>
        <v>#REF!</v>
      </c>
      <c r="AD112" s="205" t="e">
        <f>IF('Crisis Indicator Data'!#REF!="No Data",1,IF(#REF!&lt;&gt;"",1,0))</f>
        <v>#REF!</v>
      </c>
      <c r="AE112" s="205" t="e">
        <f>IF('Crisis Indicator Data'!#REF!="No Data",1,IF(#REF!&lt;&gt;"",1,0))</f>
        <v>#REF!</v>
      </c>
      <c r="AF112" s="205" t="e">
        <f>IF('Crisis Indicator Data'!#REF!="No Data",1,IF(#REF!&lt;&gt;"",1,0))</f>
        <v>#REF!</v>
      </c>
      <c r="AG112" s="205" t="e">
        <f>IF('Crisis Indicator Data'!#REF!="No Data",1,IF(#REF!&lt;&gt;"",1,0))</f>
        <v>#REF!</v>
      </c>
      <c r="AH112" s="205" t="e">
        <f>IF('Crisis Indicator Data'!#REF!="No Data",1,IF(#REF!&lt;&gt;"",1,0))</f>
        <v>#REF!</v>
      </c>
      <c r="AI112" s="205" t="e">
        <f>IF('Crisis Indicator Data'!#REF!="No Data",1,IF(#REF!&lt;&gt;"",1,0))</f>
        <v>#REF!</v>
      </c>
      <c r="AJ112" s="205" t="e">
        <f>IF('Crisis Indicator Data'!#REF!="No Data",1,IF(#REF!&lt;&gt;"",1,0))</f>
        <v>#REF!</v>
      </c>
      <c r="AK112" s="205" t="e">
        <f>IF('Crisis Indicator Data'!#REF!="No Data",1,IF(#REF!&lt;&gt;"",1,0))</f>
        <v>#REF!</v>
      </c>
      <c r="AL112" s="205" t="e">
        <f>IF('Crisis Indicator Data'!#REF!="No Data",1,IF(#REF!&lt;&gt;"",1,0))</f>
        <v>#REF!</v>
      </c>
      <c r="AM112" s="205" t="e">
        <f>IF('Crisis Indicator Data'!#REF!="No Data",1,IF(#REF!&lt;&gt;"",1,0))</f>
        <v>#REF!</v>
      </c>
      <c r="AN112" s="205" t="e">
        <f>IF('Crisis Indicator Data'!#REF!="No Data",1,IF(#REF!&lt;&gt;"",1,0))</f>
        <v>#REF!</v>
      </c>
      <c r="AO112" s="205" t="e">
        <f>IF('Crisis Indicator Data'!#REF!="No Data",1,IF(#REF!&lt;&gt;"",1,0))</f>
        <v>#REF!</v>
      </c>
      <c r="AP112" s="205" t="e">
        <f>IF('Crisis Indicator Data'!#REF!="No Data",1,IF(#REF!&lt;&gt;"",1,0))</f>
        <v>#REF!</v>
      </c>
      <c r="AQ112" s="205" t="e">
        <f>IF('Crisis Indicator Data'!#REF!="No Data",1,IF(#REF!&lt;&gt;"",1,0))</f>
        <v>#REF!</v>
      </c>
      <c r="AR112" s="205" t="e">
        <f>IF('Crisis Indicator Data'!#REF!="No Data",1,IF(#REF!&lt;&gt;"",1,0))</f>
        <v>#REF!</v>
      </c>
      <c r="AS112" s="205" t="e">
        <f>IF('Crisis Indicator Data'!#REF!="No Data",1,IF(#REF!&lt;&gt;"",1,0))</f>
        <v>#REF!</v>
      </c>
      <c r="AT112" s="205" t="e">
        <f>IF('Crisis Indicator Data'!#REF!="No Data",1,IF(#REF!&lt;&gt;"",1,0))</f>
        <v>#REF!</v>
      </c>
      <c r="AU112" s="205" t="e">
        <f>IF('Crisis Indicator Data'!#REF!="No Data",1,IF(#REF!&lt;&gt;"",1,0))</f>
        <v>#REF!</v>
      </c>
      <c r="AV112" s="205" t="e">
        <f>IF('Crisis Indicator Data'!#REF!="No Data",1,IF(#REF!&lt;&gt;"",1,0))</f>
        <v>#REF!</v>
      </c>
      <c r="AW112" s="205" t="e">
        <f>IF('Crisis Indicator Data'!#REF!="No Data",1,IF(#REF!&lt;&gt;"",1,0))</f>
        <v>#REF!</v>
      </c>
      <c r="AX112" s="205" t="e">
        <f>IF('Crisis Indicator Data'!#REF!="No Data",1,IF(#REF!&lt;&gt;"",1,0))</f>
        <v>#REF!</v>
      </c>
      <c r="AY112" s="205" t="e">
        <f>IF('Crisis Indicator Data'!#REF!="No Data",1,IF(#REF!&lt;&gt;"",1,0))</f>
        <v>#REF!</v>
      </c>
      <c r="AZ112" s="205" t="e">
        <f>IF('Crisis Indicator Data'!#REF!="No Data",1,IF(#REF!&lt;&gt;"",1,0))</f>
        <v>#REF!</v>
      </c>
      <c r="BA112" t="e">
        <f t="shared" si="6"/>
        <v>#REF!</v>
      </c>
      <c r="BB112" s="22" t="e">
        <f t="shared" si="7"/>
        <v>#REF!</v>
      </c>
    </row>
    <row r="113" spans="1:54" x14ac:dyDescent="0.25">
      <c r="A113" t="s">
        <v>7122</v>
      </c>
      <c r="B113" s="205" t="e">
        <f>IF('Crisis Indicator Data'!#REF!="No Data",1,IF(#REF!&lt;&gt;"",1,0))</f>
        <v>#REF!</v>
      </c>
      <c r="C113" s="205" t="e">
        <f>IF('Crisis Indicator Data'!#REF!="No Data",1,IF(#REF!&lt;&gt;"",1,0))</f>
        <v>#REF!</v>
      </c>
      <c r="D113" s="205" t="e">
        <f>IF('Crisis Indicator Data'!#REF!="No Data",1,IF(#REF!&lt;&gt;"",1,0))</f>
        <v>#REF!</v>
      </c>
      <c r="E113" s="205" t="e">
        <f>IF('Crisis Indicator Data'!#REF!="No Data",1,IF(#REF!&lt;&gt;"",1,0))</f>
        <v>#REF!</v>
      </c>
      <c r="F113" s="205" t="e">
        <f>IF('Crisis Indicator Data'!#REF!="No Data",1,IF(#REF!&lt;&gt;"",1,0))</f>
        <v>#REF!</v>
      </c>
      <c r="G113" s="205" t="e">
        <f>IF('Crisis Indicator Data'!#REF!="No Data",1,IF(#REF!&lt;&gt;"",1,0))</f>
        <v>#REF!</v>
      </c>
      <c r="H113" s="205" t="e">
        <f>IF('Crisis Indicator Data'!#REF!="No Data",1,IF(#REF!&lt;&gt;"",1,0))</f>
        <v>#REF!</v>
      </c>
      <c r="I113" s="205" t="e">
        <f>IF('Crisis Indicator Data'!#REF!="No Data",1,IF(#REF!&lt;&gt;"",1,0))</f>
        <v>#REF!</v>
      </c>
      <c r="J113" s="205" t="e">
        <f>IF('Crisis Indicator Data'!#REF!="No Data",1,IF(#REF!&lt;&gt;"",1,0))</f>
        <v>#REF!</v>
      </c>
      <c r="K113" s="205" t="e">
        <f>IF('Crisis Indicator Data'!#REF!="No Data",1,IF(#REF!&lt;&gt;"",1,0))</f>
        <v>#REF!</v>
      </c>
      <c r="L113" s="205" t="e">
        <f>IF('Crisis Indicator Data'!#REF!="No Data",1,IF(#REF!&lt;&gt;"",1,0))</f>
        <v>#REF!</v>
      </c>
      <c r="M113" s="205" t="e">
        <f>IF('Crisis Indicator Data'!#REF!="No Data",1,IF(#REF!&lt;&gt;"",1,0))</f>
        <v>#REF!</v>
      </c>
      <c r="N113" s="205" t="e">
        <f>IF('Crisis Indicator Data'!#REF!="No Data",1,IF(#REF!&lt;&gt;"",1,0))</f>
        <v>#REF!</v>
      </c>
      <c r="O113" s="205" t="e">
        <f>IF('Crisis Indicator Data'!#REF!="No Data",1,IF(#REF!&lt;&gt;"",1,0))</f>
        <v>#REF!</v>
      </c>
      <c r="P113" s="205" t="e">
        <f>IF('Crisis Indicator Data'!#REF!="No Data",1,IF(#REF!&lt;&gt;"",1,0))</f>
        <v>#REF!</v>
      </c>
      <c r="Q113" s="205" t="e">
        <f>IF('Crisis Indicator Data'!#REF!="No Data",1,IF(#REF!&lt;&gt;"",1,0))</f>
        <v>#REF!</v>
      </c>
      <c r="R113" s="205" t="e">
        <f>IF('Crisis Indicator Data'!#REF!="No Data",1,IF(#REF!&lt;&gt;"",1,0))</f>
        <v>#REF!</v>
      </c>
      <c r="S113" s="205" t="e">
        <f>IF('Crisis Indicator Data'!#REF!="No Data",1,IF(#REF!&lt;&gt;"",1,0))</f>
        <v>#REF!</v>
      </c>
      <c r="T113" s="205" t="e">
        <f>IF('Crisis Indicator Data'!#REF!="No Data",1,IF(#REF!&lt;&gt;"",1,0))</f>
        <v>#REF!</v>
      </c>
      <c r="U113" s="205" t="e">
        <f>IF('Crisis Indicator Data'!#REF!="No Data",1,IF(#REF!&lt;&gt;"",1,0))</f>
        <v>#REF!</v>
      </c>
      <c r="V113" s="205" t="e">
        <f>IF('Crisis Indicator Data'!#REF!="No Data",1,IF(#REF!&lt;&gt;"",1,0))</f>
        <v>#REF!</v>
      </c>
      <c r="W113" s="205" t="e">
        <f>IF('Crisis Indicator Data'!#REF!="No Data",1,IF(#REF!&lt;&gt;"",1,0))</f>
        <v>#REF!</v>
      </c>
      <c r="X113" s="205" t="e">
        <f>IF('Crisis Indicator Data'!#REF!="No Data",1,IF(#REF!&lt;&gt;"",1,0))</f>
        <v>#REF!</v>
      </c>
      <c r="Y113" s="205" t="e">
        <f>IF('Crisis Indicator Data'!#REF!="No Data",1,IF(#REF!&lt;&gt;"",1,0))</f>
        <v>#REF!</v>
      </c>
      <c r="Z113" s="205" t="e">
        <f>IF('Crisis Indicator Data'!#REF!="No Data",1,IF(#REF!&lt;&gt;"",1,0))</f>
        <v>#REF!</v>
      </c>
      <c r="AA113" s="205" t="e">
        <f>IF('Crisis Indicator Data'!#REF!="No Data",1,IF(#REF!&lt;&gt;"",1,0))</f>
        <v>#REF!</v>
      </c>
      <c r="AB113" s="205" t="e">
        <f>IF('Crisis Indicator Data'!#REF!="No Data",1,IF(#REF!&lt;&gt;"",1,0))</f>
        <v>#REF!</v>
      </c>
      <c r="AC113" s="205" t="e">
        <f>IF('Crisis Indicator Data'!#REF!="No Data",1,IF(#REF!&lt;&gt;"",1,0))</f>
        <v>#REF!</v>
      </c>
      <c r="AD113" s="205" t="e">
        <f>IF('Crisis Indicator Data'!#REF!="No Data",1,IF(#REF!&lt;&gt;"",1,0))</f>
        <v>#REF!</v>
      </c>
      <c r="AE113" s="205" t="e">
        <f>IF('Crisis Indicator Data'!#REF!="No Data",1,IF(#REF!&lt;&gt;"",1,0))</f>
        <v>#REF!</v>
      </c>
      <c r="AF113" s="205" t="e">
        <f>IF('Crisis Indicator Data'!#REF!="No Data",1,IF(#REF!&lt;&gt;"",1,0))</f>
        <v>#REF!</v>
      </c>
      <c r="AG113" s="205" t="e">
        <f>IF('Crisis Indicator Data'!#REF!="No Data",1,IF(#REF!&lt;&gt;"",1,0))</f>
        <v>#REF!</v>
      </c>
      <c r="AH113" s="205" t="e">
        <f>IF('Crisis Indicator Data'!#REF!="No Data",1,IF(#REF!&lt;&gt;"",1,0))</f>
        <v>#REF!</v>
      </c>
      <c r="AI113" s="205" t="e">
        <f>IF('Crisis Indicator Data'!#REF!="No Data",1,IF(#REF!&lt;&gt;"",1,0))</f>
        <v>#REF!</v>
      </c>
      <c r="AJ113" s="205" t="e">
        <f>IF('Crisis Indicator Data'!#REF!="No Data",1,IF(#REF!&lt;&gt;"",1,0))</f>
        <v>#REF!</v>
      </c>
      <c r="AK113" s="205" t="e">
        <f>IF('Crisis Indicator Data'!#REF!="No Data",1,IF(#REF!&lt;&gt;"",1,0))</f>
        <v>#REF!</v>
      </c>
      <c r="AL113" s="205" t="e">
        <f>IF('Crisis Indicator Data'!#REF!="No Data",1,IF(#REF!&lt;&gt;"",1,0))</f>
        <v>#REF!</v>
      </c>
      <c r="AM113" s="205" t="e">
        <f>IF('Crisis Indicator Data'!#REF!="No Data",1,IF(#REF!&lt;&gt;"",1,0))</f>
        <v>#REF!</v>
      </c>
      <c r="AN113" s="205" t="e">
        <f>IF('Crisis Indicator Data'!#REF!="No Data",1,IF(#REF!&lt;&gt;"",1,0))</f>
        <v>#REF!</v>
      </c>
      <c r="AO113" s="205" t="e">
        <f>IF('Crisis Indicator Data'!#REF!="No Data",1,IF(#REF!&lt;&gt;"",1,0))</f>
        <v>#REF!</v>
      </c>
      <c r="AP113" s="205" t="e">
        <f>IF('Crisis Indicator Data'!#REF!="No Data",1,IF(#REF!&lt;&gt;"",1,0))</f>
        <v>#REF!</v>
      </c>
      <c r="AQ113" s="205" t="e">
        <f>IF('Crisis Indicator Data'!#REF!="No Data",1,IF(#REF!&lt;&gt;"",1,0))</f>
        <v>#REF!</v>
      </c>
      <c r="AR113" s="205" t="e">
        <f>IF('Crisis Indicator Data'!#REF!="No Data",1,IF(#REF!&lt;&gt;"",1,0))</f>
        <v>#REF!</v>
      </c>
      <c r="AS113" s="205" t="e">
        <f>IF('Crisis Indicator Data'!#REF!="No Data",1,IF(#REF!&lt;&gt;"",1,0))</f>
        <v>#REF!</v>
      </c>
      <c r="AT113" s="205" t="e">
        <f>IF('Crisis Indicator Data'!#REF!="No Data",1,IF(#REF!&lt;&gt;"",1,0))</f>
        <v>#REF!</v>
      </c>
      <c r="AU113" s="205" t="e">
        <f>IF('Crisis Indicator Data'!#REF!="No Data",1,IF(#REF!&lt;&gt;"",1,0))</f>
        <v>#REF!</v>
      </c>
      <c r="AV113" s="205" t="e">
        <f>IF('Crisis Indicator Data'!#REF!="No Data",1,IF(#REF!&lt;&gt;"",1,0))</f>
        <v>#REF!</v>
      </c>
      <c r="AW113" s="205" t="e">
        <f>IF('Crisis Indicator Data'!#REF!="No Data",1,IF(#REF!&lt;&gt;"",1,0))</f>
        <v>#REF!</v>
      </c>
      <c r="AX113" s="205" t="e">
        <f>IF('Crisis Indicator Data'!#REF!="No Data",1,IF(#REF!&lt;&gt;"",1,0))</f>
        <v>#REF!</v>
      </c>
      <c r="AY113" s="205" t="e">
        <f>IF('Crisis Indicator Data'!#REF!="No Data",1,IF(#REF!&lt;&gt;"",1,0))</f>
        <v>#REF!</v>
      </c>
      <c r="AZ113" s="205" t="e">
        <f>IF('Crisis Indicator Data'!#REF!="No Data",1,IF(#REF!&lt;&gt;"",1,0))</f>
        <v>#REF!</v>
      </c>
      <c r="BA113" t="e">
        <f t="shared" si="6"/>
        <v>#REF!</v>
      </c>
      <c r="BB113" s="22" t="e">
        <f t="shared" si="7"/>
        <v>#REF!</v>
      </c>
    </row>
    <row r="114" spans="1:54" x14ac:dyDescent="0.25">
      <c r="A114" t="s">
        <v>7138</v>
      </c>
      <c r="B114" s="205" t="e">
        <f>IF('Crisis Indicator Data'!#REF!="No Data",1,IF(#REF!&lt;&gt;"",1,0))</f>
        <v>#REF!</v>
      </c>
      <c r="C114" s="205" t="e">
        <f>IF('Crisis Indicator Data'!#REF!="No Data",1,IF(#REF!&lt;&gt;"",1,0))</f>
        <v>#REF!</v>
      </c>
      <c r="D114" s="205" t="e">
        <f>IF('Crisis Indicator Data'!#REF!="No Data",1,IF(#REF!&lt;&gt;"",1,0))</f>
        <v>#REF!</v>
      </c>
      <c r="E114" s="205" t="e">
        <f>IF('Crisis Indicator Data'!#REF!="No Data",1,IF(#REF!&lt;&gt;"",1,0))</f>
        <v>#REF!</v>
      </c>
      <c r="F114" s="205" t="e">
        <f>IF('Crisis Indicator Data'!#REF!="No Data",1,IF(#REF!&lt;&gt;"",1,0))</f>
        <v>#REF!</v>
      </c>
      <c r="G114" s="205" t="e">
        <f>IF('Crisis Indicator Data'!#REF!="No Data",1,IF(#REF!&lt;&gt;"",1,0))</f>
        <v>#REF!</v>
      </c>
      <c r="H114" s="205" t="e">
        <f>IF('Crisis Indicator Data'!#REF!="No Data",1,IF(#REF!&lt;&gt;"",1,0))</f>
        <v>#REF!</v>
      </c>
      <c r="I114" s="205" t="e">
        <f>IF('Crisis Indicator Data'!#REF!="No Data",1,IF(#REF!&lt;&gt;"",1,0))</f>
        <v>#REF!</v>
      </c>
      <c r="J114" s="205" t="e">
        <f>IF('Crisis Indicator Data'!#REF!="No Data",1,IF(#REF!&lt;&gt;"",1,0))</f>
        <v>#REF!</v>
      </c>
      <c r="K114" s="205" t="e">
        <f>IF('Crisis Indicator Data'!#REF!="No Data",1,IF(#REF!&lt;&gt;"",1,0))</f>
        <v>#REF!</v>
      </c>
      <c r="L114" s="205" t="e">
        <f>IF('Crisis Indicator Data'!#REF!="No Data",1,IF(#REF!&lt;&gt;"",1,0))</f>
        <v>#REF!</v>
      </c>
      <c r="M114" s="205" t="e">
        <f>IF('Crisis Indicator Data'!#REF!="No Data",1,IF(#REF!&lt;&gt;"",1,0))</f>
        <v>#REF!</v>
      </c>
      <c r="N114" s="205" t="e">
        <f>IF('Crisis Indicator Data'!#REF!="No Data",1,IF(#REF!&lt;&gt;"",1,0))</f>
        <v>#REF!</v>
      </c>
      <c r="O114" s="205" t="e">
        <f>IF('Crisis Indicator Data'!#REF!="No Data",1,IF(#REF!&lt;&gt;"",1,0))</f>
        <v>#REF!</v>
      </c>
      <c r="P114" s="205" t="e">
        <f>IF('Crisis Indicator Data'!#REF!="No Data",1,IF(#REF!&lt;&gt;"",1,0))</f>
        <v>#REF!</v>
      </c>
      <c r="Q114" s="205" t="e">
        <f>IF('Crisis Indicator Data'!#REF!="No Data",1,IF(#REF!&lt;&gt;"",1,0))</f>
        <v>#REF!</v>
      </c>
      <c r="R114" s="205" t="e">
        <f>IF('Crisis Indicator Data'!#REF!="No Data",1,IF(#REF!&lt;&gt;"",1,0))</f>
        <v>#REF!</v>
      </c>
      <c r="S114" s="205" t="e">
        <f>IF('Crisis Indicator Data'!#REF!="No Data",1,IF(#REF!&lt;&gt;"",1,0))</f>
        <v>#REF!</v>
      </c>
      <c r="T114" s="205" t="e">
        <f>IF('Crisis Indicator Data'!#REF!="No Data",1,IF(#REF!&lt;&gt;"",1,0))</f>
        <v>#REF!</v>
      </c>
      <c r="U114" s="205" t="e">
        <f>IF('Crisis Indicator Data'!#REF!="No Data",1,IF(#REF!&lt;&gt;"",1,0))</f>
        <v>#REF!</v>
      </c>
      <c r="V114" s="205" t="e">
        <f>IF('Crisis Indicator Data'!#REF!="No Data",1,IF(#REF!&lt;&gt;"",1,0))</f>
        <v>#REF!</v>
      </c>
      <c r="W114" s="205" t="e">
        <f>IF('Crisis Indicator Data'!#REF!="No Data",1,IF(#REF!&lt;&gt;"",1,0))</f>
        <v>#REF!</v>
      </c>
      <c r="X114" s="205" t="e">
        <f>IF('Crisis Indicator Data'!#REF!="No Data",1,IF(#REF!&lt;&gt;"",1,0))</f>
        <v>#REF!</v>
      </c>
      <c r="Y114" s="205" t="e">
        <f>IF('Crisis Indicator Data'!#REF!="No Data",1,IF(#REF!&lt;&gt;"",1,0))</f>
        <v>#REF!</v>
      </c>
      <c r="Z114" s="205" t="e">
        <f>IF('Crisis Indicator Data'!#REF!="No Data",1,IF(#REF!&lt;&gt;"",1,0))</f>
        <v>#REF!</v>
      </c>
      <c r="AA114" s="205" t="e">
        <f>IF('Crisis Indicator Data'!#REF!="No Data",1,IF(#REF!&lt;&gt;"",1,0))</f>
        <v>#REF!</v>
      </c>
      <c r="AB114" s="205" t="e">
        <f>IF('Crisis Indicator Data'!#REF!="No Data",1,IF(#REF!&lt;&gt;"",1,0))</f>
        <v>#REF!</v>
      </c>
      <c r="AC114" s="205" t="e">
        <f>IF('Crisis Indicator Data'!#REF!="No Data",1,IF(#REF!&lt;&gt;"",1,0))</f>
        <v>#REF!</v>
      </c>
      <c r="AD114" s="205" t="e">
        <f>IF('Crisis Indicator Data'!#REF!="No Data",1,IF(#REF!&lt;&gt;"",1,0))</f>
        <v>#REF!</v>
      </c>
      <c r="AE114" s="205" t="e">
        <f>IF('Crisis Indicator Data'!#REF!="No Data",1,IF(#REF!&lt;&gt;"",1,0))</f>
        <v>#REF!</v>
      </c>
      <c r="AF114" s="205" t="e">
        <f>IF('Crisis Indicator Data'!#REF!="No Data",1,IF(#REF!&lt;&gt;"",1,0))</f>
        <v>#REF!</v>
      </c>
      <c r="AG114" s="205" t="e">
        <f>IF('Crisis Indicator Data'!#REF!="No Data",1,IF(#REF!&lt;&gt;"",1,0))</f>
        <v>#REF!</v>
      </c>
      <c r="AH114" s="205" t="e">
        <f>IF('Crisis Indicator Data'!#REF!="No Data",1,IF(#REF!&lt;&gt;"",1,0))</f>
        <v>#REF!</v>
      </c>
      <c r="AI114" s="205" t="e">
        <f>IF('Crisis Indicator Data'!#REF!="No Data",1,IF(#REF!&lt;&gt;"",1,0))</f>
        <v>#REF!</v>
      </c>
      <c r="AJ114" s="205" t="e">
        <f>IF('Crisis Indicator Data'!#REF!="No Data",1,IF(#REF!&lt;&gt;"",1,0))</f>
        <v>#REF!</v>
      </c>
      <c r="AK114" s="205" t="e">
        <f>IF('Crisis Indicator Data'!#REF!="No Data",1,IF(#REF!&lt;&gt;"",1,0))</f>
        <v>#REF!</v>
      </c>
      <c r="AL114" s="205" t="e">
        <f>IF('Crisis Indicator Data'!#REF!="No Data",1,IF(#REF!&lt;&gt;"",1,0))</f>
        <v>#REF!</v>
      </c>
      <c r="AM114" s="205" t="e">
        <f>IF('Crisis Indicator Data'!#REF!="No Data",1,IF(#REF!&lt;&gt;"",1,0))</f>
        <v>#REF!</v>
      </c>
      <c r="AN114" s="205" t="e">
        <f>IF('Crisis Indicator Data'!#REF!="No Data",1,IF(#REF!&lt;&gt;"",1,0))</f>
        <v>#REF!</v>
      </c>
      <c r="AO114" s="205" t="e">
        <f>IF('Crisis Indicator Data'!#REF!="No Data",1,IF(#REF!&lt;&gt;"",1,0))</f>
        <v>#REF!</v>
      </c>
      <c r="AP114" s="205" t="e">
        <f>IF('Crisis Indicator Data'!#REF!="No Data",1,IF(#REF!&lt;&gt;"",1,0))</f>
        <v>#REF!</v>
      </c>
      <c r="AQ114" s="205" t="e">
        <f>IF('Crisis Indicator Data'!#REF!="No Data",1,IF(#REF!&lt;&gt;"",1,0))</f>
        <v>#REF!</v>
      </c>
      <c r="AR114" s="205" t="e">
        <f>IF('Crisis Indicator Data'!#REF!="No Data",1,IF(#REF!&lt;&gt;"",1,0))</f>
        <v>#REF!</v>
      </c>
      <c r="AS114" s="205" t="e">
        <f>IF('Crisis Indicator Data'!#REF!="No Data",1,IF(#REF!&lt;&gt;"",1,0))</f>
        <v>#REF!</v>
      </c>
      <c r="AT114" s="205" t="e">
        <f>IF('Crisis Indicator Data'!#REF!="No Data",1,IF(#REF!&lt;&gt;"",1,0))</f>
        <v>#REF!</v>
      </c>
      <c r="AU114" s="205" t="e">
        <f>IF('Crisis Indicator Data'!#REF!="No Data",1,IF(#REF!&lt;&gt;"",1,0))</f>
        <v>#REF!</v>
      </c>
      <c r="AV114" s="205" t="e">
        <f>IF('Crisis Indicator Data'!#REF!="No Data",1,IF(#REF!&lt;&gt;"",1,0))</f>
        <v>#REF!</v>
      </c>
      <c r="AW114" s="205" t="e">
        <f>IF('Crisis Indicator Data'!#REF!="No Data",1,IF(#REF!&lt;&gt;"",1,0))</f>
        <v>#REF!</v>
      </c>
      <c r="AX114" s="205" t="e">
        <f>IF('Crisis Indicator Data'!#REF!="No Data",1,IF(#REF!&lt;&gt;"",1,0))</f>
        <v>#REF!</v>
      </c>
      <c r="AY114" s="205" t="e">
        <f>IF('Crisis Indicator Data'!#REF!="No Data",1,IF(#REF!&lt;&gt;"",1,0))</f>
        <v>#REF!</v>
      </c>
      <c r="AZ114" s="205" t="e">
        <f>IF('Crisis Indicator Data'!#REF!="No Data",1,IF(#REF!&lt;&gt;"",1,0))</f>
        <v>#REF!</v>
      </c>
      <c r="BA114" t="e">
        <f t="shared" si="6"/>
        <v>#REF!</v>
      </c>
      <c r="BB114" s="22" t="e">
        <f t="shared" si="7"/>
        <v>#REF!</v>
      </c>
    </row>
    <row r="115" spans="1:54" x14ac:dyDescent="0.25">
      <c r="A115" t="s">
        <v>7136</v>
      </c>
      <c r="B115" s="205" t="e">
        <f>IF('Crisis Indicator Data'!#REF!="No Data",1,IF(#REF!&lt;&gt;"",1,0))</f>
        <v>#REF!</v>
      </c>
      <c r="C115" s="205" t="e">
        <f>IF('Crisis Indicator Data'!#REF!="No Data",1,IF(#REF!&lt;&gt;"",1,0))</f>
        <v>#REF!</v>
      </c>
      <c r="D115" s="205" t="e">
        <f>IF('Crisis Indicator Data'!#REF!="No Data",1,IF(#REF!&lt;&gt;"",1,0))</f>
        <v>#REF!</v>
      </c>
      <c r="E115" s="205" t="e">
        <f>IF('Crisis Indicator Data'!#REF!="No Data",1,IF(#REF!&lt;&gt;"",1,0))</f>
        <v>#REF!</v>
      </c>
      <c r="F115" s="205" t="e">
        <f>IF('Crisis Indicator Data'!#REF!="No Data",1,IF(#REF!&lt;&gt;"",1,0))</f>
        <v>#REF!</v>
      </c>
      <c r="G115" s="205" t="e">
        <f>IF('Crisis Indicator Data'!#REF!="No Data",1,IF(#REF!&lt;&gt;"",1,0))</f>
        <v>#REF!</v>
      </c>
      <c r="H115" s="205" t="e">
        <f>IF('Crisis Indicator Data'!#REF!="No Data",1,IF(#REF!&lt;&gt;"",1,0))</f>
        <v>#REF!</v>
      </c>
      <c r="I115" s="205" t="e">
        <f>IF('Crisis Indicator Data'!#REF!="No Data",1,IF(#REF!&lt;&gt;"",1,0))</f>
        <v>#REF!</v>
      </c>
      <c r="J115" s="205" t="e">
        <f>IF('Crisis Indicator Data'!#REF!="No Data",1,IF(#REF!&lt;&gt;"",1,0))</f>
        <v>#REF!</v>
      </c>
      <c r="K115" s="205" t="e">
        <f>IF('Crisis Indicator Data'!#REF!="No Data",1,IF(#REF!&lt;&gt;"",1,0))</f>
        <v>#REF!</v>
      </c>
      <c r="L115" s="205" t="e">
        <f>IF('Crisis Indicator Data'!#REF!="No Data",1,IF(#REF!&lt;&gt;"",1,0))</f>
        <v>#REF!</v>
      </c>
      <c r="M115" s="205" t="e">
        <f>IF('Crisis Indicator Data'!#REF!="No Data",1,IF(#REF!&lt;&gt;"",1,0))</f>
        <v>#REF!</v>
      </c>
      <c r="N115" s="205" t="e">
        <f>IF('Crisis Indicator Data'!#REF!="No Data",1,IF(#REF!&lt;&gt;"",1,0))</f>
        <v>#REF!</v>
      </c>
      <c r="O115" s="205" t="e">
        <f>IF('Crisis Indicator Data'!#REF!="No Data",1,IF(#REF!&lt;&gt;"",1,0))</f>
        <v>#REF!</v>
      </c>
      <c r="P115" s="205" t="e">
        <f>IF('Crisis Indicator Data'!#REF!="No Data",1,IF(#REF!&lt;&gt;"",1,0))</f>
        <v>#REF!</v>
      </c>
      <c r="Q115" s="205" t="e">
        <f>IF('Crisis Indicator Data'!#REF!="No Data",1,IF(#REF!&lt;&gt;"",1,0))</f>
        <v>#REF!</v>
      </c>
      <c r="R115" s="205" t="e">
        <f>IF('Crisis Indicator Data'!#REF!="No Data",1,IF(#REF!&lt;&gt;"",1,0))</f>
        <v>#REF!</v>
      </c>
      <c r="S115" s="205" t="e">
        <f>IF('Crisis Indicator Data'!#REF!="No Data",1,IF(#REF!&lt;&gt;"",1,0))</f>
        <v>#REF!</v>
      </c>
      <c r="T115" s="205" t="e">
        <f>IF('Crisis Indicator Data'!#REF!="No Data",1,IF(#REF!&lt;&gt;"",1,0))</f>
        <v>#REF!</v>
      </c>
      <c r="U115" s="205" t="e">
        <f>IF('Crisis Indicator Data'!#REF!="No Data",1,IF(#REF!&lt;&gt;"",1,0))</f>
        <v>#REF!</v>
      </c>
      <c r="V115" s="205" t="e">
        <f>IF('Crisis Indicator Data'!#REF!="No Data",1,IF(#REF!&lt;&gt;"",1,0))</f>
        <v>#REF!</v>
      </c>
      <c r="W115" s="205" t="e">
        <f>IF('Crisis Indicator Data'!#REF!="No Data",1,IF(#REF!&lt;&gt;"",1,0))</f>
        <v>#REF!</v>
      </c>
      <c r="X115" s="205" t="e">
        <f>IF('Crisis Indicator Data'!#REF!="No Data",1,IF(#REF!&lt;&gt;"",1,0))</f>
        <v>#REF!</v>
      </c>
      <c r="Y115" s="205" t="e">
        <f>IF('Crisis Indicator Data'!#REF!="No Data",1,IF(#REF!&lt;&gt;"",1,0))</f>
        <v>#REF!</v>
      </c>
      <c r="Z115" s="205" t="e">
        <f>IF('Crisis Indicator Data'!#REF!="No Data",1,IF(#REF!&lt;&gt;"",1,0))</f>
        <v>#REF!</v>
      </c>
      <c r="AA115" s="205" t="e">
        <f>IF('Crisis Indicator Data'!#REF!="No Data",1,IF(#REF!&lt;&gt;"",1,0))</f>
        <v>#REF!</v>
      </c>
      <c r="AB115" s="205" t="e">
        <f>IF('Crisis Indicator Data'!#REF!="No Data",1,IF(#REF!&lt;&gt;"",1,0))</f>
        <v>#REF!</v>
      </c>
      <c r="AC115" s="205" t="e">
        <f>IF('Crisis Indicator Data'!#REF!="No Data",1,IF(#REF!&lt;&gt;"",1,0))</f>
        <v>#REF!</v>
      </c>
      <c r="AD115" s="205" t="e">
        <f>IF('Crisis Indicator Data'!#REF!="No Data",1,IF(#REF!&lt;&gt;"",1,0))</f>
        <v>#REF!</v>
      </c>
      <c r="AE115" s="205" t="e">
        <f>IF('Crisis Indicator Data'!#REF!="No Data",1,IF(#REF!&lt;&gt;"",1,0))</f>
        <v>#REF!</v>
      </c>
      <c r="AF115" s="205" t="e">
        <f>IF('Crisis Indicator Data'!#REF!="No Data",1,IF(#REF!&lt;&gt;"",1,0))</f>
        <v>#REF!</v>
      </c>
      <c r="AG115" s="205" t="e">
        <f>IF('Crisis Indicator Data'!#REF!="No Data",1,IF(#REF!&lt;&gt;"",1,0))</f>
        <v>#REF!</v>
      </c>
      <c r="AH115" s="205" t="e">
        <f>IF('Crisis Indicator Data'!#REF!="No Data",1,IF(#REF!&lt;&gt;"",1,0))</f>
        <v>#REF!</v>
      </c>
      <c r="AI115" s="205" t="e">
        <f>IF('Crisis Indicator Data'!#REF!="No Data",1,IF(#REF!&lt;&gt;"",1,0))</f>
        <v>#REF!</v>
      </c>
      <c r="AJ115" s="205" t="e">
        <f>IF('Crisis Indicator Data'!#REF!="No Data",1,IF(#REF!&lt;&gt;"",1,0))</f>
        <v>#REF!</v>
      </c>
      <c r="AK115" s="205" t="e">
        <f>IF('Crisis Indicator Data'!#REF!="No Data",1,IF(#REF!&lt;&gt;"",1,0))</f>
        <v>#REF!</v>
      </c>
      <c r="AL115" s="205" t="e">
        <f>IF('Crisis Indicator Data'!#REF!="No Data",1,IF(#REF!&lt;&gt;"",1,0))</f>
        <v>#REF!</v>
      </c>
      <c r="AM115" s="205" t="e">
        <f>IF('Crisis Indicator Data'!#REF!="No Data",1,IF(#REF!&lt;&gt;"",1,0))</f>
        <v>#REF!</v>
      </c>
      <c r="AN115" s="205" t="e">
        <f>IF('Crisis Indicator Data'!#REF!="No Data",1,IF(#REF!&lt;&gt;"",1,0))</f>
        <v>#REF!</v>
      </c>
      <c r="AO115" s="205" t="e">
        <f>IF('Crisis Indicator Data'!#REF!="No Data",1,IF(#REF!&lt;&gt;"",1,0))</f>
        <v>#REF!</v>
      </c>
      <c r="AP115" s="205" t="e">
        <f>IF('Crisis Indicator Data'!#REF!="No Data",1,IF(#REF!&lt;&gt;"",1,0))</f>
        <v>#REF!</v>
      </c>
      <c r="AQ115" s="205" t="e">
        <f>IF('Crisis Indicator Data'!#REF!="No Data",1,IF(#REF!&lt;&gt;"",1,0))</f>
        <v>#REF!</v>
      </c>
      <c r="AR115" s="205" t="e">
        <f>IF('Crisis Indicator Data'!#REF!="No Data",1,IF(#REF!&lt;&gt;"",1,0))</f>
        <v>#REF!</v>
      </c>
      <c r="AS115" s="205" t="e">
        <f>IF('Crisis Indicator Data'!#REF!="No Data",1,IF(#REF!&lt;&gt;"",1,0))</f>
        <v>#REF!</v>
      </c>
      <c r="AT115" s="205" t="e">
        <f>IF('Crisis Indicator Data'!#REF!="No Data",1,IF(#REF!&lt;&gt;"",1,0))</f>
        <v>#REF!</v>
      </c>
      <c r="AU115" s="205" t="e">
        <f>IF('Crisis Indicator Data'!#REF!="No Data",1,IF(#REF!&lt;&gt;"",1,0))</f>
        <v>#REF!</v>
      </c>
      <c r="AV115" s="205" t="e">
        <f>IF('Crisis Indicator Data'!#REF!="No Data",1,IF(#REF!&lt;&gt;"",1,0))</f>
        <v>#REF!</v>
      </c>
      <c r="AW115" s="205" t="e">
        <f>IF('Crisis Indicator Data'!#REF!="No Data",1,IF(#REF!&lt;&gt;"",1,0))</f>
        <v>#REF!</v>
      </c>
      <c r="AX115" s="205" t="e">
        <f>IF('Crisis Indicator Data'!#REF!="No Data",1,IF(#REF!&lt;&gt;"",1,0))</f>
        <v>#REF!</v>
      </c>
      <c r="AY115" s="205" t="e">
        <f>IF('Crisis Indicator Data'!#REF!="No Data",1,IF(#REF!&lt;&gt;"",1,0))</f>
        <v>#REF!</v>
      </c>
      <c r="AZ115" s="205" t="e">
        <f>IF('Crisis Indicator Data'!#REF!="No Data",1,IF(#REF!&lt;&gt;"",1,0))</f>
        <v>#REF!</v>
      </c>
      <c r="BA115" t="e">
        <f t="shared" si="6"/>
        <v>#REF!</v>
      </c>
      <c r="BB115" s="22" t="e">
        <f t="shared" si="7"/>
        <v>#REF!</v>
      </c>
    </row>
    <row r="116" spans="1:54" x14ac:dyDescent="0.25">
      <c r="A116" t="s">
        <v>7120</v>
      </c>
      <c r="B116" s="205" t="e">
        <f>IF('Crisis Indicator Data'!#REF!="No Data",1,IF(#REF!&lt;&gt;"",1,0))</f>
        <v>#REF!</v>
      </c>
      <c r="C116" s="205" t="e">
        <f>IF('Crisis Indicator Data'!#REF!="No Data",1,IF(#REF!&lt;&gt;"",1,0))</f>
        <v>#REF!</v>
      </c>
      <c r="D116" s="205" t="e">
        <f>IF('Crisis Indicator Data'!#REF!="No Data",1,IF(#REF!&lt;&gt;"",1,0))</f>
        <v>#REF!</v>
      </c>
      <c r="E116" s="205" t="e">
        <f>IF('Crisis Indicator Data'!#REF!="No Data",1,IF(#REF!&lt;&gt;"",1,0))</f>
        <v>#REF!</v>
      </c>
      <c r="F116" s="205" t="e">
        <f>IF('Crisis Indicator Data'!#REF!="No Data",1,IF(#REF!&lt;&gt;"",1,0))</f>
        <v>#REF!</v>
      </c>
      <c r="G116" s="205" t="e">
        <f>IF('Crisis Indicator Data'!#REF!="No Data",1,IF(#REF!&lt;&gt;"",1,0))</f>
        <v>#REF!</v>
      </c>
      <c r="H116" s="205" t="e">
        <f>IF('Crisis Indicator Data'!#REF!="No Data",1,IF(#REF!&lt;&gt;"",1,0))</f>
        <v>#REF!</v>
      </c>
      <c r="I116" s="205" t="e">
        <f>IF('Crisis Indicator Data'!#REF!="No Data",1,IF(#REF!&lt;&gt;"",1,0))</f>
        <v>#REF!</v>
      </c>
      <c r="J116" s="205" t="e">
        <f>IF('Crisis Indicator Data'!#REF!="No Data",1,IF(#REF!&lt;&gt;"",1,0))</f>
        <v>#REF!</v>
      </c>
      <c r="K116" s="205" t="e">
        <f>IF('Crisis Indicator Data'!#REF!="No Data",1,IF(#REF!&lt;&gt;"",1,0))</f>
        <v>#REF!</v>
      </c>
      <c r="L116" s="205" t="e">
        <f>IF('Crisis Indicator Data'!#REF!="No Data",1,IF(#REF!&lt;&gt;"",1,0))</f>
        <v>#REF!</v>
      </c>
      <c r="M116" s="205" t="e">
        <f>IF('Crisis Indicator Data'!#REF!="No Data",1,IF(#REF!&lt;&gt;"",1,0))</f>
        <v>#REF!</v>
      </c>
      <c r="N116" s="205" t="e">
        <f>IF('Crisis Indicator Data'!#REF!="No Data",1,IF(#REF!&lt;&gt;"",1,0))</f>
        <v>#REF!</v>
      </c>
      <c r="O116" s="205" t="e">
        <f>IF('Crisis Indicator Data'!#REF!="No Data",1,IF(#REF!&lt;&gt;"",1,0))</f>
        <v>#REF!</v>
      </c>
      <c r="P116" s="205" t="e">
        <f>IF('Crisis Indicator Data'!#REF!="No Data",1,IF(#REF!&lt;&gt;"",1,0))</f>
        <v>#REF!</v>
      </c>
      <c r="Q116" s="205" t="e">
        <f>IF('Crisis Indicator Data'!#REF!="No Data",1,IF(#REF!&lt;&gt;"",1,0))</f>
        <v>#REF!</v>
      </c>
      <c r="R116" s="205" t="e">
        <f>IF('Crisis Indicator Data'!#REF!="No Data",1,IF(#REF!&lt;&gt;"",1,0))</f>
        <v>#REF!</v>
      </c>
      <c r="S116" s="205" t="e">
        <f>IF('Crisis Indicator Data'!#REF!="No Data",1,IF(#REF!&lt;&gt;"",1,0))</f>
        <v>#REF!</v>
      </c>
      <c r="T116" s="205" t="e">
        <f>IF('Crisis Indicator Data'!#REF!="No Data",1,IF(#REF!&lt;&gt;"",1,0))</f>
        <v>#REF!</v>
      </c>
      <c r="U116" s="205" t="e">
        <f>IF('Crisis Indicator Data'!#REF!="No Data",1,IF(#REF!&lt;&gt;"",1,0))</f>
        <v>#REF!</v>
      </c>
      <c r="V116" s="205" t="e">
        <f>IF('Crisis Indicator Data'!#REF!="No Data",1,IF(#REF!&lt;&gt;"",1,0))</f>
        <v>#REF!</v>
      </c>
      <c r="W116" s="205" t="e">
        <f>IF('Crisis Indicator Data'!#REF!="No Data",1,IF(#REF!&lt;&gt;"",1,0))</f>
        <v>#REF!</v>
      </c>
      <c r="X116" s="205" t="e">
        <f>IF('Crisis Indicator Data'!#REF!="No Data",1,IF(#REF!&lt;&gt;"",1,0))</f>
        <v>#REF!</v>
      </c>
      <c r="Y116" s="205" t="e">
        <f>IF('Crisis Indicator Data'!#REF!="No Data",1,IF(#REF!&lt;&gt;"",1,0))</f>
        <v>#REF!</v>
      </c>
      <c r="Z116" s="205" t="e">
        <f>IF('Crisis Indicator Data'!#REF!="No Data",1,IF(#REF!&lt;&gt;"",1,0))</f>
        <v>#REF!</v>
      </c>
      <c r="AA116" s="205" t="e">
        <f>IF('Crisis Indicator Data'!#REF!="No Data",1,IF(#REF!&lt;&gt;"",1,0))</f>
        <v>#REF!</v>
      </c>
      <c r="AB116" s="205" t="e">
        <f>IF('Crisis Indicator Data'!#REF!="No Data",1,IF(#REF!&lt;&gt;"",1,0))</f>
        <v>#REF!</v>
      </c>
      <c r="AC116" s="205" t="e">
        <f>IF('Crisis Indicator Data'!#REF!="No Data",1,IF(#REF!&lt;&gt;"",1,0))</f>
        <v>#REF!</v>
      </c>
      <c r="AD116" s="205" t="e">
        <f>IF('Crisis Indicator Data'!#REF!="No Data",1,IF(#REF!&lt;&gt;"",1,0))</f>
        <v>#REF!</v>
      </c>
      <c r="AE116" s="205" t="e">
        <f>IF('Crisis Indicator Data'!#REF!="No Data",1,IF(#REF!&lt;&gt;"",1,0))</f>
        <v>#REF!</v>
      </c>
      <c r="AF116" s="205" t="e">
        <f>IF('Crisis Indicator Data'!#REF!="No Data",1,IF(#REF!&lt;&gt;"",1,0))</f>
        <v>#REF!</v>
      </c>
      <c r="AG116" s="205" t="e">
        <f>IF('Crisis Indicator Data'!#REF!="No Data",1,IF(#REF!&lt;&gt;"",1,0))</f>
        <v>#REF!</v>
      </c>
      <c r="AH116" s="205" t="e">
        <f>IF('Crisis Indicator Data'!#REF!="No Data",1,IF(#REF!&lt;&gt;"",1,0))</f>
        <v>#REF!</v>
      </c>
      <c r="AI116" s="205" t="e">
        <f>IF('Crisis Indicator Data'!#REF!="No Data",1,IF(#REF!&lt;&gt;"",1,0))</f>
        <v>#REF!</v>
      </c>
      <c r="AJ116" s="205" t="e">
        <f>IF('Crisis Indicator Data'!#REF!="No Data",1,IF(#REF!&lt;&gt;"",1,0))</f>
        <v>#REF!</v>
      </c>
      <c r="AK116" s="205" t="e">
        <f>IF('Crisis Indicator Data'!#REF!="No Data",1,IF(#REF!&lt;&gt;"",1,0))</f>
        <v>#REF!</v>
      </c>
      <c r="AL116" s="205" t="e">
        <f>IF('Crisis Indicator Data'!#REF!="No Data",1,IF(#REF!&lt;&gt;"",1,0))</f>
        <v>#REF!</v>
      </c>
      <c r="AM116" s="205" t="e">
        <f>IF('Crisis Indicator Data'!#REF!="No Data",1,IF(#REF!&lt;&gt;"",1,0))</f>
        <v>#REF!</v>
      </c>
      <c r="AN116" s="205" t="e">
        <f>IF('Crisis Indicator Data'!#REF!="No Data",1,IF(#REF!&lt;&gt;"",1,0))</f>
        <v>#REF!</v>
      </c>
      <c r="AO116" s="205" t="e">
        <f>IF('Crisis Indicator Data'!#REF!="No Data",1,IF(#REF!&lt;&gt;"",1,0))</f>
        <v>#REF!</v>
      </c>
      <c r="AP116" s="205" t="e">
        <f>IF('Crisis Indicator Data'!#REF!="No Data",1,IF(#REF!&lt;&gt;"",1,0))</f>
        <v>#REF!</v>
      </c>
      <c r="AQ116" s="205" t="e">
        <f>IF('Crisis Indicator Data'!#REF!="No Data",1,IF(#REF!&lt;&gt;"",1,0))</f>
        <v>#REF!</v>
      </c>
      <c r="AR116" s="205" t="e">
        <f>IF('Crisis Indicator Data'!#REF!="No Data",1,IF(#REF!&lt;&gt;"",1,0))</f>
        <v>#REF!</v>
      </c>
      <c r="AS116" s="205" t="e">
        <f>IF('Crisis Indicator Data'!#REF!="No Data",1,IF(#REF!&lt;&gt;"",1,0))</f>
        <v>#REF!</v>
      </c>
      <c r="AT116" s="205" t="e">
        <f>IF('Crisis Indicator Data'!#REF!="No Data",1,IF(#REF!&lt;&gt;"",1,0))</f>
        <v>#REF!</v>
      </c>
      <c r="AU116" s="205" t="e">
        <f>IF('Crisis Indicator Data'!#REF!="No Data",1,IF(#REF!&lt;&gt;"",1,0))</f>
        <v>#REF!</v>
      </c>
      <c r="AV116" s="205" t="e">
        <f>IF('Crisis Indicator Data'!#REF!="No Data",1,IF(#REF!&lt;&gt;"",1,0))</f>
        <v>#REF!</v>
      </c>
      <c r="AW116" s="205" t="e">
        <f>IF('Crisis Indicator Data'!#REF!="No Data",1,IF(#REF!&lt;&gt;"",1,0))</f>
        <v>#REF!</v>
      </c>
      <c r="AX116" s="205" t="e">
        <f>IF('Crisis Indicator Data'!#REF!="No Data",1,IF(#REF!&lt;&gt;"",1,0))</f>
        <v>#REF!</v>
      </c>
      <c r="AY116" s="205" t="e">
        <f>IF('Crisis Indicator Data'!#REF!="No Data",1,IF(#REF!&lt;&gt;"",1,0))</f>
        <v>#REF!</v>
      </c>
      <c r="AZ116" s="205" t="e">
        <f>IF('Crisis Indicator Data'!#REF!="No Data",1,IF(#REF!&lt;&gt;"",1,0))</f>
        <v>#REF!</v>
      </c>
      <c r="BA116" t="e">
        <f t="shared" si="6"/>
        <v>#REF!</v>
      </c>
      <c r="BB116" s="22" t="e">
        <f t="shared" si="7"/>
        <v>#REF!</v>
      </c>
    </row>
    <row r="117" spans="1:54" x14ac:dyDescent="0.25">
      <c r="A117" t="s">
        <v>7139</v>
      </c>
      <c r="B117" s="205" t="e">
        <f>IF('Crisis Indicator Data'!#REF!="No Data",1,IF(#REF!&lt;&gt;"",1,0))</f>
        <v>#REF!</v>
      </c>
      <c r="C117" s="205" t="e">
        <f>IF('Crisis Indicator Data'!#REF!="No Data",1,IF(#REF!&lt;&gt;"",1,0))</f>
        <v>#REF!</v>
      </c>
      <c r="D117" s="205" t="e">
        <f>IF('Crisis Indicator Data'!#REF!="No Data",1,IF(#REF!&lt;&gt;"",1,0))</f>
        <v>#REF!</v>
      </c>
      <c r="E117" s="205" t="e">
        <f>IF('Crisis Indicator Data'!#REF!="No Data",1,IF(#REF!&lt;&gt;"",1,0))</f>
        <v>#REF!</v>
      </c>
      <c r="F117" s="205" t="e">
        <f>IF('Crisis Indicator Data'!#REF!="No Data",1,IF(#REF!&lt;&gt;"",1,0))</f>
        <v>#REF!</v>
      </c>
      <c r="G117" s="205" t="e">
        <f>IF('Crisis Indicator Data'!#REF!="No Data",1,IF(#REF!&lt;&gt;"",1,0))</f>
        <v>#REF!</v>
      </c>
      <c r="H117" s="205" t="e">
        <f>IF('Crisis Indicator Data'!#REF!="No Data",1,IF(#REF!&lt;&gt;"",1,0))</f>
        <v>#REF!</v>
      </c>
      <c r="I117" s="205" t="e">
        <f>IF('Crisis Indicator Data'!#REF!="No Data",1,IF(#REF!&lt;&gt;"",1,0))</f>
        <v>#REF!</v>
      </c>
      <c r="J117" s="205" t="e">
        <f>IF('Crisis Indicator Data'!#REF!="No Data",1,IF(#REF!&lt;&gt;"",1,0))</f>
        <v>#REF!</v>
      </c>
      <c r="K117" s="205" t="e">
        <f>IF('Crisis Indicator Data'!#REF!="No Data",1,IF(#REF!&lt;&gt;"",1,0))</f>
        <v>#REF!</v>
      </c>
      <c r="L117" s="205" t="e">
        <f>IF('Crisis Indicator Data'!#REF!="No Data",1,IF(#REF!&lt;&gt;"",1,0))</f>
        <v>#REF!</v>
      </c>
      <c r="M117" s="205" t="e">
        <f>IF('Crisis Indicator Data'!#REF!="No Data",1,IF(#REF!&lt;&gt;"",1,0))</f>
        <v>#REF!</v>
      </c>
      <c r="N117" s="205" t="e">
        <f>IF('Crisis Indicator Data'!#REF!="No Data",1,IF(#REF!&lt;&gt;"",1,0))</f>
        <v>#REF!</v>
      </c>
      <c r="O117" s="205" t="e">
        <f>IF('Crisis Indicator Data'!#REF!="No Data",1,IF(#REF!&lt;&gt;"",1,0))</f>
        <v>#REF!</v>
      </c>
      <c r="P117" s="205" t="e">
        <f>IF('Crisis Indicator Data'!#REF!="No Data",1,IF(#REF!&lt;&gt;"",1,0))</f>
        <v>#REF!</v>
      </c>
      <c r="Q117" s="205" t="e">
        <f>IF('Crisis Indicator Data'!#REF!="No Data",1,IF(#REF!&lt;&gt;"",1,0))</f>
        <v>#REF!</v>
      </c>
      <c r="R117" s="205" t="e">
        <f>IF('Crisis Indicator Data'!#REF!="No Data",1,IF(#REF!&lt;&gt;"",1,0))</f>
        <v>#REF!</v>
      </c>
      <c r="S117" s="205" t="e">
        <f>IF('Crisis Indicator Data'!#REF!="No Data",1,IF(#REF!&lt;&gt;"",1,0))</f>
        <v>#REF!</v>
      </c>
      <c r="T117" s="205" t="e">
        <f>IF('Crisis Indicator Data'!#REF!="No Data",1,IF(#REF!&lt;&gt;"",1,0))</f>
        <v>#REF!</v>
      </c>
      <c r="U117" s="205" t="e">
        <f>IF('Crisis Indicator Data'!#REF!="No Data",1,IF(#REF!&lt;&gt;"",1,0))</f>
        <v>#REF!</v>
      </c>
      <c r="V117" s="205" t="e">
        <f>IF('Crisis Indicator Data'!#REF!="No Data",1,IF(#REF!&lt;&gt;"",1,0))</f>
        <v>#REF!</v>
      </c>
      <c r="W117" s="205" t="e">
        <f>IF('Crisis Indicator Data'!#REF!="No Data",1,IF(#REF!&lt;&gt;"",1,0))</f>
        <v>#REF!</v>
      </c>
      <c r="X117" s="205" t="e">
        <f>IF('Crisis Indicator Data'!#REF!="No Data",1,IF(#REF!&lt;&gt;"",1,0))</f>
        <v>#REF!</v>
      </c>
      <c r="Y117" s="205" t="e">
        <f>IF('Crisis Indicator Data'!#REF!="No Data",1,IF(#REF!&lt;&gt;"",1,0))</f>
        <v>#REF!</v>
      </c>
      <c r="Z117" s="205" t="e">
        <f>IF('Crisis Indicator Data'!#REF!="No Data",1,IF(#REF!&lt;&gt;"",1,0))</f>
        <v>#REF!</v>
      </c>
      <c r="AA117" s="205" t="e">
        <f>IF('Crisis Indicator Data'!#REF!="No Data",1,IF(#REF!&lt;&gt;"",1,0))</f>
        <v>#REF!</v>
      </c>
      <c r="AB117" s="205" t="e">
        <f>IF('Crisis Indicator Data'!#REF!="No Data",1,IF(#REF!&lt;&gt;"",1,0))</f>
        <v>#REF!</v>
      </c>
      <c r="AC117" s="205" t="e">
        <f>IF('Crisis Indicator Data'!#REF!="No Data",1,IF(#REF!&lt;&gt;"",1,0))</f>
        <v>#REF!</v>
      </c>
      <c r="AD117" s="205" t="e">
        <f>IF('Crisis Indicator Data'!#REF!="No Data",1,IF(#REF!&lt;&gt;"",1,0))</f>
        <v>#REF!</v>
      </c>
      <c r="AE117" s="205" t="e">
        <f>IF('Crisis Indicator Data'!#REF!="No Data",1,IF(#REF!&lt;&gt;"",1,0))</f>
        <v>#REF!</v>
      </c>
      <c r="AF117" s="205" t="e">
        <f>IF('Crisis Indicator Data'!#REF!="No Data",1,IF(#REF!&lt;&gt;"",1,0))</f>
        <v>#REF!</v>
      </c>
      <c r="AG117" s="205" t="e">
        <f>IF('Crisis Indicator Data'!#REF!="No Data",1,IF(#REF!&lt;&gt;"",1,0))</f>
        <v>#REF!</v>
      </c>
      <c r="AH117" s="205" t="e">
        <f>IF('Crisis Indicator Data'!#REF!="No Data",1,IF(#REF!&lt;&gt;"",1,0))</f>
        <v>#REF!</v>
      </c>
      <c r="AI117" s="205" t="e">
        <f>IF('Crisis Indicator Data'!#REF!="No Data",1,IF(#REF!&lt;&gt;"",1,0))</f>
        <v>#REF!</v>
      </c>
      <c r="AJ117" s="205" t="e">
        <f>IF('Crisis Indicator Data'!#REF!="No Data",1,IF(#REF!&lt;&gt;"",1,0))</f>
        <v>#REF!</v>
      </c>
      <c r="AK117" s="205" t="e">
        <f>IF('Crisis Indicator Data'!#REF!="No Data",1,IF(#REF!&lt;&gt;"",1,0))</f>
        <v>#REF!</v>
      </c>
      <c r="AL117" s="205" t="e">
        <f>IF('Crisis Indicator Data'!#REF!="No Data",1,IF(#REF!&lt;&gt;"",1,0))</f>
        <v>#REF!</v>
      </c>
      <c r="AM117" s="205" t="e">
        <f>IF('Crisis Indicator Data'!#REF!="No Data",1,IF(#REF!&lt;&gt;"",1,0))</f>
        <v>#REF!</v>
      </c>
      <c r="AN117" s="205" t="e">
        <f>IF('Crisis Indicator Data'!#REF!="No Data",1,IF(#REF!&lt;&gt;"",1,0))</f>
        <v>#REF!</v>
      </c>
      <c r="AO117" s="205" t="e">
        <f>IF('Crisis Indicator Data'!#REF!="No Data",1,IF(#REF!&lt;&gt;"",1,0))</f>
        <v>#REF!</v>
      </c>
      <c r="AP117" s="205" t="e">
        <f>IF('Crisis Indicator Data'!#REF!="No Data",1,IF(#REF!&lt;&gt;"",1,0))</f>
        <v>#REF!</v>
      </c>
      <c r="AQ117" s="205" t="e">
        <f>IF('Crisis Indicator Data'!#REF!="No Data",1,IF(#REF!&lt;&gt;"",1,0))</f>
        <v>#REF!</v>
      </c>
      <c r="AR117" s="205" t="e">
        <f>IF('Crisis Indicator Data'!#REF!="No Data",1,IF(#REF!&lt;&gt;"",1,0))</f>
        <v>#REF!</v>
      </c>
      <c r="AS117" s="205" t="e">
        <f>IF('Crisis Indicator Data'!#REF!="No Data",1,IF(#REF!&lt;&gt;"",1,0))</f>
        <v>#REF!</v>
      </c>
      <c r="AT117" s="205" t="e">
        <f>IF('Crisis Indicator Data'!#REF!="No Data",1,IF(#REF!&lt;&gt;"",1,0))</f>
        <v>#REF!</v>
      </c>
      <c r="AU117" s="205" t="e">
        <f>IF('Crisis Indicator Data'!#REF!="No Data",1,IF(#REF!&lt;&gt;"",1,0))</f>
        <v>#REF!</v>
      </c>
      <c r="AV117" s="205" t="e">
        <f>IF('Crisis Indicator Data'!#REF!="No Data",1,IF(#REF!&lt;&gt;"",1,0))</f>
        <v>#REF!</v>
      </c>
      <c r="AW117" s="205" t="e">
        <f>IF('Crisis Indicator Data'!#REF!="No Data",1,IF(#REF!&lt;&gt;"",1,0))</f>
        <v>#REF!</v>
      </c>
      <c r="AX117" s="205" t="e">
        <f>IF('Crisis Indicator Data'!#REF!="No Data",1,IF(#REF!&lt;&gt;"",1,0))</f>
        <v>#REF!</v>
      </c>
      <c r="AY117" s="205" t="e">
        <f>IF('Crisis Indicator Data'!#REF!="No Data",1,IF(#REF!&lt;&gt;"",1,0))</f>
        <v>#REF!</v>
      </c>
      <c r="AZ117" s="205" t="e">
        <f>IF('Crisis Indicator Data'!#REF!="No Data",1,IF(#REF!&lt;&gt;"",1,0))</f>
        <v>#REF!</v>
      </c>
      <c r="BA117" t="e">
        <f t="shared" si="6"/>
        <v>#REF!</v>
      </c>
      <c r="BB117" s="22" t="e">
        <f t="shared" si="7"/>
        <v>#REF!</v>
      </c>
    </row>
    <row r="118" spans="1:54" x14ac:dyDescent="0.25">
      <c r="A118" t="s">
        <v>7134</v>
      </c>
      <c r="B118" s="205" t="e">
        <f>IF('Crisis Indicator Data'!#REF!="No Data",1,IF(#REF!&lt;&gt;"",1,0))</f>
        <v>#REF!</v>
      </c>
      <c r="C118" s="205" t="e">
        <f>IF('Crisis Indicator Data'!#REF!="No Data",1,IF(#REF!&lt;&gt;"",1,0))</f>
        <v>#REF!</v>
      </c>
      <c r="D118" s="205" t="e">
        <f>IF('Crisis Indicator Data'!#REF!="No Data",1,IF(#REF!&lt;&gt;"",1,0))</f>
        <v>#REF!</v>
      </c>
      <c r="E118" s="205" t="e">
        <f>IF('Crisis Indicator Data'!#REF!="No Data",1,IF(#REF!&lt;&gt;"",1,0))</f>
        <v>#REF!</v>
      </c>
      <c r="F118" s="205" t="e">
        <f>IF('Crisis Indicator Data'!#REF!="No Data",1,IF(#REF!&lt;&gt;"",1,0))</f>
        <v>#REF!</v>
      </c>
      <c r="G118" s="205" t="e">
        <f>IF('Crisis Indicator Data'!#REF!="No Data",1,IF(#REF!&lt;&gt;"",1,0))</f>
        <v>#REF!</v>
      </c>
      <c r="H118" s="205" t="e">
        <f>IF('Crisis Indicator Data'!#REF!="No Data",1,IF(#REF!&lt;&gt;"",1,0))</f>
        <v>#REF!</v>
      </c>
      <c r="I118" s="205" t="e">
        <f>IF('Crisis Indicator Data'!#REF!="No Data",1,IF(#REF!&lt;&gt;"",1,0))</f>
        <v>#REF!</v>
      </c>
      <c r="J118" s="205" t="e">
        <f>IF('Crisis Indicator Data'!#REF!="No Data",1,IF(#REF!&lt;&gt;"",1,0))</f>
        <v>#REF!</v>
      </c>
      <c r="K118" s="205" t="e">
        <f>IF('Crisis Indicator Data'!#REF!="No Data",1,IF(#REF!&lt;&gt;"",1,0))</f>
        <v>#REF!</v>
      </c>
      <c r="L118" s="205" t="e">
        <f>IF('Crisis Indicator Data'!#REF!="No Data",1,IF(#REF!&lt;&gt;"",1,0))</f>
        <v>#REF!</v>
      </c>
      <c r="M118" s="205" t="e">
        <f>IF('Crisis Indicator Data'!#REF!="No Data",1,IF(#REF!&lt;&gt;"",1,0))</f>
        <v>#REF!</v>
      </c>
      <c r="N118" s="205" t="e">
        <f>IF('Crisis Indicator Data'!#REF!="No Data",1,IF(#REF!&lt;&gt;"",1,0))</f>
        <v>#REF!</v>
      </c>
      <c r="O118" s="205" t="e">
        <f>IF('Crisis Indicator Data'!#REF!="No Data",1,IF(#REF!&lt;&gt;"",1,0))</f>
        <v>#REF!</v>
      </c>
      <c r="P118" s="205" t="e">
        <f>IF('Crisis Indicator Data'!#REF!="No Data",1,IF(#REF!&lt;&gt;"",1,0))</f>
        <v>#REF!</v>
      </c>
      <c r="Q118" s="205" t="e">
        <f>IF('Crisis Indicator Data'!#REF!="No Data",1,IF(#REF!&lt;&gt;"",1,0))</f>
        <v>#REF!</v>
      </c>
      <c r="R118" s="205" t="e">
        <f>IF('Crisis Indicator Data'!#REF!="No Data",1,IF(#REF!&lt;&gt;"",1,0))</f>
        <v>#REF!</v>
      </c>
      <c r="S118" s="205" t="e">
        <f>IF('Crisis Indicator Data'!#REF!="No Data",1,IF(#REF!&lt;&gt;"",1,0))</f>
        <v>#REF!</v>
      </c>
      <c r="T118" s="205" t="e">
        <f>IF('Crisis Indicator Data'!#REF!="No Data",1,IF(#REF!&lt;&gt;"",1,0))</f>
        <v>#REF!</v>
      </c>
      <c r="U118" s="205" t="e">
        <f>IF('Crisis Indicator Data'!#REF!="No Data",1,IF(#REF!&lt;&gt;"",1,0))</f>
        <v>#REF!</v>
      </c>
      <c r="V118" s="205" t="e">
        <f>IF('Crisis Indicator Data'!#REF!="No Data",1,IF(#REF!&lt;&gt;"",1,0))</f>
        <v>#REF!</v>
      </c>
      <c r="W118" s="205" t="e">
        <f>IF('Crisis Indicator Data'!#REF!="No Data",1,IF(#REF!&lt;&gt;"",1,0))</f>
        <v>#REF!</v>
      </c>
      <c r="X118" s="205" t="e">
        <f>IF('Crisis Indicator Data'!#REF!="No Data",1,IF(#REF!&lt;&gt;"",1,0))</f>
        <v>#REF!</v>
      </c>
      <c r="Y118" s="205" t="e">
        <f>IF('Crisis Indicator Data'!#REF!="No Data",1,IF(#REF!&lt;&gt;"",1,0))</f>
        <v>#REF!</v>
      </c>
      <c r="Z118" s="205" t="e">
        <f>IF('Crisis Indicator Data'!#REF!="No Data",1,IF(#REF!&lt;&gt;"",1,0))</f>
        <v>#REF!</v>
      </c>
      <c r="AA118" s="205" t="e">
        <f>IF('Crisis Indicator Data'!#REF!="No Data",1,IF(#REF!&lt;&gt;"",1,0))</f>
        <v>#REF!</v>
      </c>
      <c r="AB118" s="205" t="e">
        <f>IF('Crisis Indicator Data'!#REF!="No Data",1,IF(#REF!&lt;&gt;"",1,0))</f>
        <v>#REF!</v>
      </c>
      <c r="AC118" s="205" t="e">
        <f>IF('Crisis Indicator Data'!#REF!="No Data",1,IF(#REF!&lt;&gt;"",1,0))</f>
        <v>#REF!</v>
      </c>
      <c r="AD118" s="205" t="e">
        <f>IF('Crisis Indicator Data'!#REF!="No Data",1,IF(#REF!&lt;&gt;"",1,0))</f>
        <v>#REF!</v>
      </c>
      <c r="AE118" s="205" t="e">
        <f>IF('Crisis Indicator Data'!#REF!="No Data",1,IF(#REF!&lt;&gt;"",1,0))</f>
        <v>#REF!</v>
      </c>
      <c r="AF118" s="205" t="e">
        <f>IF('Crisis Indicator Data'!#REF!="No Data",1,IF(#REF!&lt;&gt;"",1,0))</f>
        <v>#REF!</v>
      </c>
      <c r="AG118" s="205" t="e">
        <f>IF('Crisis Indicator Data'!#REF!="No Data",1,IF(#REF!&lt;&gt;"",1,0))</f>
        <v>#REF!</v>
      </c>
      <c r="AH118" s="205" t="e">
        <f>IF('Crisis Indicator Data'!#REF!="No Data",1,IF(#REF!&lt;&gt;"",1,0))</f>
        <v>#REF!</v>
      </c>
      <c r="AI118" s="205" t="e">
        <f>IF('Crisis Indicator Data'!#REF!="No Data",1,IF(#REF!&lt;&gt;"",1,0))</f>
        <v>#REF!</v>
      </c>
      <c r="AJ118" s="205" t="e">
        <f>IF('Crisis Indicator Data'!#REF!="No Data",1,IF(#REF!&lt;&gt;"",1,0))</f>
        <v>#REF!</v>
      </c>
      <c r="AK118" s="205" t="e">
        <f>IF('Crisis Indicator Data'!#REF!="No Data",1,IF(#REF!&lt;&gt;"",1,0))</f>
        <v>#REF!</v>
      </c>
      <c r="AL118" s="205" t="e">
        <f>IF('Crisis Indicator Data'!#REF!="No Data",1,IF(#REF!&lt;&gt;"",1,0))</f>
        <v>#REF!</v>
      </c>
      <c r="AM118" s="205" t="e">
        <f>IF('Crisis Indicator Data'!#REF!="No Data",1,IF(#REF!&lt;&gt;"",1,0))</f>
        <v>#REF!</v>
      </c>
      <c r="AN118" s="205" t="e">
        <f>IF('Crisis Indicator Data'!#REF!="No Data",1,IF(#REF!&lt;&gt;"",1,0))</f>
        <v>#REF!</v>
      </c>
      <c r="AO118" s="205" t="e">
        <f>IF('Crisis Indicator Data'!#REF!="No Data",1,IF(#REF!&lt;&gt;"",1,0))</f>
        <v>#REF!</v>
      </c>
      <c r="AP118" s="205" t="e">
        <f>IF('Crisis Indicator Data'!#REF!="No Data",1,IF(#REF!&lt;&gt;"",1,0))</f>
        <v>#REF!</v>
      </c>
      <c r="AQ118" s="205" t="e">
        <f>IF('Crisis Indicator Data'!#REF!="No Data",1,IF(#REF!&lt;&gt;"",1,0))</f>
        <v>#REF!</v>
      </c>
      <c r="AR118" s="205" t="e">
        <f>IF('Crisis Indicator Data'!#REF!="No Data",1,IF(#REF!&lt;&gt;"",1,0))</f>
        <v>#REF!</v>
      </c>
      <c r="AS118" s="205" t="e">
        <f>IF('Crisis Indicator Data'!#REF!="No Data",1,IF(#REF!&lt;&gt;"",1,0))</f>
        <v>#REF!</v>
      </c>
      <c r="AT118" s="205" t="e">
        <f>IF('Crisis Indicator Data'!#REF!="No Data",1,IF(#REF!&lt;&gt;"",1,0))</f>
        <v>#REF!</v>
      </c>
      <c r="AU118" s="205" t="e">
        <f>IF('Crisis Indicator Data'!#REF!="No Data",1,IF(#REF!&lt;&gt;"",1,0))</f>
        <v>#REF!</v>
      </c>
      <c r="AV118" s="205" t="e">
        <f>IF('Crisis Indicator Data'!#REF!="No Data",1,IF(#REF!&lt;&gt;"",1,0))</f>
        <v>#REF!</v>
      </c>
      <c r="AW118" s="205" t="e">
        <f>IF('Crisis Indicator Data'!#REF!="No Data",1,IF(#REF!&lt;&gt;"",1,0))</f>
        <v>#REF!</v>
      </c>
      <c r="AX118" s="205" t="e">
        <f>IF('Crisis Indicator Data'!#REF!="No Data",1,IF(#REF!&lt;&gt;"",1,0))</f>
        <v>#REF!</v>
      </c>
      <c r="AY118" s="205" t="e">
        <f>IF('Crisis Indicator Data'!#REF!="No Data",1,IF(#REF!&lt;&gt;"",1,0))</f>
        <v>#REF!</v>
      </c>
      <c r="AZ118" s="205" t="e">
        <f>IF('Crisis Indicator Data'!#REF!="No Data",1,IF(#REF!&lt;&gt;"",1,0))</f>
        <v>#REF!</v>
      </c>
      <c r="BA118" t="e">
        <f t="shared" si="6"/>
        <v>#REF!</v>
      </c>
      <c r="BB118" s="22" t="e">
        <f t="shared" si="7"/>
        <v>#REF!</v>
      </c>
    </row>
    <row r="119" spans="1:54" x14ac:dyDescent="0.25">
      <c r="A119" t="s">
        <v>7145</v>
      </c>
      <c r="B119" s="205" t="e">
        <f>IF('Crisis Indicator Data'!#REF!="No Data",1,IF(#REF!&lt;&gt;"",1,0))</f>
        <v>#REF!</v>
      </c>
      <c r="C119" s="205" t="e">
        <f>IF('Crisis Indicator Data'!#REF!="No Data",1,IF(#REF!&lt;&gt;"",1,0))</f>
        <v>#REF!</v>
      </c>
      <c r="D119" s="205" t="e">
        <f>IF('Crisis Indicator Data'!#REF!="No Data",1,IF(#REF!&lt;&gt;"",1,0))</f>
        <v>#REF!</v>
      </c>
      <c r="E119" s="205" t="e">
        <f>IF('Crisis Indicator Data'!#REF!="No Data",1,IF(#REF!&lt;&gt;"",1,0))</f>
        <v>#REF!</v>
      </c>
      <c r="F119" s="205" t="e">
        <f>IF('Crisis Indicator Data'!#REF!="No Data",1,IF(#REF!&lt;&gt;"",1,0))</f>
        <v>#REF!</v>
      </c>
      <c r="G119" s="205" t="e">
        <f>IF('Crisis Indicator Data'!#REF!="No Data",1,IF(#REF!&lt;&gt;"",1,0))</f>
        <v>#REF!</v>
      </c>
      <c r="H119" s="205" t="e">
        <f>IF('Crisis Indicator Data'!#REF!="No Data",1,IF(#REF!&lt;&gt;"",1,0))</f>
        <v>#REF!</v>
      </c>
      <c r="I119" s="205" t="e">
        <f>IF('Crisis Indicator Data'!#REF!="No Data",1,IF(#REF!&lt;&gt;"",1,0))</f>
        <v>#REF!</v>
      </c>
      <c r="J119" s="205" t="e">
        <f>IF('Crisis Indicator Data'!#REF!="No Data",1,IF(#REF!&lt;&gt;"",1,0))</f>
        <v>#REF!</v>
      </c>
      <c r="K119" s="205" t="e">
        <f>IF('Crisis Indicator Data'!#REF!="No Data",1,IF(#REF!&lt;&gt;"",1,0))</f>
        <v>#REF!</v>
      </c>
      <c r="L119" s="205" t="e">
        <f>IF('Crisis Indicator Data'!#REF!="No Data",1,IF(#REF!&lt;&gt;"",1,0))</f>
        <v>#REF!</v>
      </c>
      <c r="M119" s="205" t="e">
        <f>IF('Crisis Indicator Data'!#REF!="No Data",1,IF(#REF!&lt;&gt;"",1,0))</f>
        <v>#REF!</v>
      </c>
      <c r="N119" s="205" t="e">
        <f>IF('Crisis Indicator Data'!#REF!="No Data",1,IF(#REF!&lt;&gt;"",1,0))</f>
        <v>#REF!</v>
      </c>
      <c r="O119" s="205" t="e">
        <f>IF('Crisis Indicator Data'!#REF!="No Data",1,IF(#REF!&lt;&gt;"",1,0))</f>
        <v>#REF!</v>
      </c>
      <c r="P119" s="205" t="e">
        <f>IF('Crisis Indicator Data'!#REF!="No Data",1,IF(#REF!&lt;&gt;"",1,0))</f>
        <v>#REF!</v>
      </c>
      <c r="Q119" s="205" t="e">
        <f>IF('Crisis Indicator Data'!#REF!="No Data",1,IF(#REF!&lt;&gt;"",1,0))</f>
        <v>#REF!</v>
      </c>
      <c r="R119" s="205" t="e">
        <f>IF('Crisis Indicator Data'!#REF!="No Data",1,IF(#REF!&lt;&gt;"",1,0))</f>
        <v>#REF!</v>
      </c>
      <c r="S119" s="205" t="e">
        <f>IF('Crisis Indicator Data'!#REF!="No Data",1,IF(#REF!&lt;&gt;"",1,0))</f>
        <v>#REF!</v>
      </c>
      <c r="T119" s="205" t="e">
        <f>IF('Crisis Indicator Data'!#REF!="No Data",1,IF(#REF!&lt;&gt;"",1,0))</f>
        <v>#REF!</v>
      </c>
      <c r="U119" s="205" t="e">
        <f>IF('Crisis Indicator Data'!#REF!="No Data",1,IF(#REF!&lt;&gt;"",1,0))</f>
        <v>#REF!</v>
      </c>
      <c r="V119" s="205" t="e">
        <f>IF('Crisis Indicator Data'!#REF!="No Data",1,IF(#REF!&lt;&gt;"",1,0))</f>
        <v>#REF!</v>
      </c>
      <c r="W119" s="205" t="e">
        <f>IF('Crisis Indicator Data'!#REF!="No Data",1,IF(#REF!&lt;&gt;"",1,0))</f>
        <v>#REF!</v>
      </c>
      <c r="X119" s="205" t="e">
        <f>IF('Crisis Indicator Data'!#REF!="No Data",1,IF(#REF!&lt;&gt;"",1,0))</f>
        <v>#REF!</v>
      </c>
      <c r="Y119" s="205" t="e">
        <f>IF('Crisis Indicator Data'!#REF!="No Data",1,IF(#REF!&lt;&gt;"",1,0))</f>
        <v>#REF!</v>
      </c>
      <c r="Z119" s="205" t="e">
        <f>IF('Crisis Indicator Data'!#REF!="No Data",1,IF(#REF!&lt;&gt;"",1,0))</f>
        <v>#REF!</v>
      </c>
      <c r="AA119" s="205" t="e">
        <f>IF('Crisis Indicator Data'!#REF!="No Data",1,IF(#REF!&lt;&gt;"",1,0))</f>
        <v>#REF!</v>
      </c>
      <c r="AB119" s="205" t="e">
        <f>IF('Crisis Indicator Data'!#REF!="No Data",1,IF(#REF!&lt;&gt;"",1,0))</f>
        <v>#REF!</v>
      </c>
      <c r="AC119" s="205" t="e">
        <f>IF('Crisis Indicator Data'!#REF!="No Data",1,IF(#REF!&lt;&gt;"",1,0))</f>
        <v>#REF!</v>
      </c>
      <c r="AD119" s="205" t="e">
        <f>IF('Crisis Indicator Data'!#REF!="No Data",1,IF(#REF!&lt;&gt;"",1,0))</f>
        <v>#REF!</v>
      </c>
      <c r="AE119" s="205" t="e">
        <f>IF('Crisis Indicator Data'!#REF!="No Data",1,IF(#REF!&lt;&gt;"",1,0))</f>
        <v>#REF!</v>
      </c>
      <c r="AF119" s="205" t="e">
        <f>IF('Crisis Indicator Data'!#REF!="No Data",1,IF(#REF!&lt;&gt;"",1,0))</f>
        <v>#REF!</v>
      </c>
      <c r="AG119" s="205" t="e">
        <f>IF('Crisis Indicator Data'!#REF!="No Data",1,IF(#REF!&lt;&gt;"",1,0))</f>
        <v>#REF!</v>
      </c>
      <c r="AH119" s="205" t="e">
        <f>IF('Crisis Indicator Data'!#REF!="No Data",1,IF(#REF!&lt;&gt;"",1,0))</f>
        <v>#REF!</v>
      </c>
      <c r="AI119" s="205" t="e">
        <f>IF('Crisis Indicator Data'!#REF!="No Data",1,IF(#REF!&lt;&gt;"",1,0))</f>
        <v>#REF!</v>
      </c>
      <c r="AJ119" s="205" t="e">
        <f>IF('Crisis Indicator Data'!#REF!="No Data",1,IF(#REF!&lt;&gt;"",1,0))</f>
        <v>#REF!</v>
      </c>
      <c r="AK119" s="205" t="e">
        <f>IF('Crisis Indicator Data'!#REF!="No Data",1,IF(#REF!&lt;&gt;"",1,0))</f>
        <v>#REF!</v>
      </c>
      <c r="AL119" s="205" t="e">
        <f>IF('Crisis Indicator Data'!#REF!="No Data",1,IF(#REF!&lt;&gt;"",1,0))</f>
        <v>#REF!</v>
      </c>
      <c r="AM119" s="205" t="e">
        <f>IF('Crisis Indicator Data'!#REF!="No Data",1,IF(#REF!&lt;&gt;"",1,0))</f>
        <v>#REF!</v>
      </c>
      <c r="AN119" s="205" t="e">
        <f>IF('Crisis Indicator Data'!#REF!="No Data",1,IF(#REF!&lt;&gt;"",1,0))</f>
        <v>#REF!</v>
      </c>
      <c r="AO119" s="205" t="e">
        <f>IF('Crisis Indicator Data'!#REF!="No Data",1,IF(#REF!&lt;&gt;"",1,0))</f>
        <v>#REF!</v>
      </c>
      <c r="AP119" s="205" t="e">
        <f>IF('Crisis Indicator Data'!#REF!="No Data",1,IF(#REF!&lt;&gt;"",1,0))</f>
        <v>#REF!</v>
      </c>
      <c r="AQ119" s="205" t="e">
        <f>IF('Crisis Indicator Data'!#REF!="No Data",1,IF(#REF!&lt;&gt;"",1,0))</f>
        <v>#REF!</v>
      </c>
      <c r="AR119" s="205" t="e">
        <f>IF('Crisis Indicator Data'!#REF!="No Data",1,IF(#REF!&lt;&gt;"",1,0))</f>
        <v>#REF!</v>
      </c>
      <c r="AS119" s="205" t="e">
        <f>IF('Crisis Indicator Data'!#REF!="No Data",1,IF(#REF!&lt;&gt;"",1,0))</f>
        <v>#REF!</v>
      </c>
      <c r="AT119" s="205" t="e">
        <f>IF('Crisis Indicator Data'!#REF!="No Data",1,IF(#REF!&lt;&gt;"",1,0))</f>
        <v>#REF!</v>
      </c>
      <c r="AU119" s="205" t="e">
        <f>IF('Crisis Indicator Data'!#REF!="No Data",1,IF(#REF!&lt;&gt;"",1,0))</f>
        <v>#REF!</v>
      </c>
      <c r="AV119" s="205" t="e">
        <f>IF('Crisis Indicator Data'!#REF!="No Data",1,IF(#REF!&lt;&gt;"",1,0))</f>
        <v>#REF!</v>
      </c>
      <c r="AW119" s="205" t="e">
        <f>IF('Crisis Indicator Data'!#REF!="No Data",1,IF(#REF!&lt;&gt;"",1,0))</f>
        <v>#REF!</v>
      </c>
      <c r="AX119" s="205" t="e">
        <f>IF('Crisis Indicator Data'!#REF!="No Data",1,IF(#REF!&lt;&gt;"",1,0))</f>
        <v>#REF!</v>
      </c>
      <c r="AY119" s="205" t="e">
        <f>IF('Crisis Indicator Data'!#REF!="No Data",1,IF(#REF!&lt;&gt;"",1,0))</f>
        <v>#REF!</v>
      </c>
      <c r="AZ119" s="205" t="e">
        <f>IF('Crisis Indicator Data'!#REF!="No Data",1,IF(#REF!&lt;&gt;"",1,0))</f>
        <v>#REF!</v>
      </c>
      <c r="BA119" t="e">
        <f t="shared" si="6"/>
        <v>#REF!</v>
      </c>
      <c r="BB119" s="22" t="e">
        <f t="shared" si="7"/>
        <v>#REF!</v>
      </c>
    </row>
    <row r="120" spans="1:54" x14ac:dyDescent="0.25">
      <c r="A120" t="s">
        <v>7156</v>
      </c>
      <c r="B120" s="205" t="e">
        <f>IF('Crisis Indicator Data'!#REF!="No Data",1,IF(#REF!&lt;&gt;"",1,0))</f>
        <v>#REF!</v>
      </c>
      <c r="C120" s="205" t="e">
        <f>IF('Crisis Indicator Data'!#REF!="No Data",1,IF(#REF!&lt;&gt;"",1,0))</f>
        <v>#REF!</v>
      </c>
      <c r="D120" s="205" t="e">
        <f>IF('Crisis Indicator Data'!#REF!="No Data",1,IF(#REF!&lt;&gt;"",1,0))</f>
        <v>#REF!</v>
      </c>
      <c r="E120" s="205" t="e">
        <f>IF('Crisis Indicator Data'!#REF!="No Data",1,IF(#REF!&lt;&gt;"",1,0))</f>
        <v>#REF!</v>
      </c>
      <c r="F120" s="205" t="e">
        <f>IF('Crisis Indicator Data'!#REF!="No Data",1,IF(#REF!&lt;&gt;"",1,0))</f>
        <v>#REF!</v>
      </c>
      <c r="G120" s="205" t="e">
        <f>IF('Crisis Indicator Data'!#REF!="No Data",1,IF(#REF!&lt;&gt;"",1,0))</f>
        <v>#REF!</v>
      </c>
      <c r="H120" s="205" t="e">
        <f>IF('Crisis Indicator Data'!#REF!="No Data",1,IF(#REF!&lt;&gt;"",1,0))</f>
        <v>#REF!</v>
      </c>
      <c r="I120" s="205" t="e">
        <f>IF('Crisis Indicator Data'!#REF!="No Data",1,IF(#REF!&lt;&gt;"",1,0))</f>
        <v>#REF!</v>
      </c>
      <c r="J120" s="205" t="e">
        <f>IF('Crisis Indicator Data'!#REF!="No Data",1,IF(#REF!&lt;&gt;"",1,0))</f>
        <v>#REF!</v>
      </c>
      <c r="K120" s="205" t="e">
        <f>IF('Crisis Indicator Data'!#REF!="No Data",1,IF(#REF!&lt;&gt;"",1,0))</f>
        <v>#REF!</v>
      </c>
      <c r="L120" s="205" t="e">
        <f>IF('Crisis Indicator Data'!#REF!="No Data",1,IF(#REF!&lt;&gt;"",1,0))</f>
        <v>#REF!</v>
      </c>
      <c r="M120" s="205" t="e">
        <f>IF('Crisis Indicator Data'!#REF!="No Data",1,IF(#REF!&lt;&gt;"",1,0))</f>
        <v>#REF!</v>
      </c>
      <c r="N120" s="205" t="e">
        <f>IF('Crisis Indicator Data'!#REF!="No Data",1,IF(#REF!&lt;&gt;"",1,0))</f>
        <v>#REF!</v>
      </c>
      <c r="O120" s="205" t="e">
        <f>IF('Crisis Indicator Data'!#REF!="No Data",1,IF(#REF!&lt;&gt;"",1,0))</f>
        <v>#REF!</v>
      </c>
      <c r="P120" s="205" t="e">
        <f>IF('Crisis Indicator Data'!#REF!="No Data",1,IF(#REF!&lt;&gt;"",1,0))</f>
        <v>#REF!</v>
      </c>
      <c r="Q120" s="205" t="e">
        <f>IF('Crisis Indicator Data'!#REF!="No Data",1,IF(#REF!&lt;&gt;"",1,0))</f>
        <v>#REF!</v>
      </c>
      <c r="R120" s="205" t="e">
        <f>IF('Crisis Indicator Data'!#REF!="No Data",1,IF(#REF!&lt;&gt;"",1,0))</f>
        <v>#REF!</v>
      </c>
      <c r="S120" s="205" t="e">
        <f>IF('Crisis Indicator Data'!#REF!="No Data",1,IF(#REF!&lt;&gt;"",1,0))</f>
        <v>#REF!</v>
      </c>
      <c r="T120" s="205" t="e">
        <f>IF('Crisis Indicator Data'!#REF!="No Data",1,IF(#REF!&lt;&gt;"",1,0))</f>
        <v>#REF!</v>
      </c>
      <c r="U120" s="205" t="e">
        <f>IF('Crisis Indicator Data'!#REF!="No Data",1,IF(#REF!&lt;&gt;"",1,0))</f>
        <v>#REF!</v>
      </c>
      <c r="V120" s="205" t="e">
        <f>IF('Crisis Indicator Data'!#REF!="No Data",1,IF(#REF!&lt;&gt;"",1,0))</f>
        <v>#REF!</v>
      </c>
      <c r="W120" s="205" t="e">
        <f>IF('Crisis Indicator Data'!#REF!="No Data",1,IF(#REF!&lt;&gt;"",1,0))</f>
        <v>#REF!</v>
      </c>
      <c r="X120" s="205" t="e">
        <f>IF('Crisis Indicator Data'!#REF!="No Data",1,IF(#REF!&lt;&gt;"",1,0))</f>
        <v>#REF!</v>
      </c>
      <c r="Y120" s="205" t="e">
        <f>IF('Crisis Indicator Data'!#REF!="No Data",1,IF(#REF!&lt;&gt;"",1,0))</f>
        <v>#REF!</v>
      </c>
      <c r="Z120" s="205" t="e">
        <f>IF('Crisis Indicator Data'!#REF!="No Data",1,IF(#REF!&lt;&gt;"",1,0))</f>
        <v>#REF!</v>
      </c>
      <c r="AA120" s="205" t="e">
        <f>IF('Crisis Indicator Data'!#REF!="No Data",1,IF(#REF!&lt;&gt;"",1,0))</f>
        <v>#REF!</v>
      </c>
      <c r="AB120" s="205" t="e">
        <f>IF('Crisis Indicator Data'!#REF!="No Data",1,IF(#REF!&lt;&gt;"",1,0))</f>
        <v>#REF!</v>
      </c>
      <c r="AC120" s="205" t="e">
        <f>IF('Crisis Indicator Data'!#REF!="No Data",1,IF(#REF!&lt;&gt;"",1,0))</f>
        <v>#REF!</v>
      </c>
      <c r="AD120" s="205" t="e">
        <f>IF('Crisis Indicator Data'!#REF!="No Data",1,IF(#REF!&lt;&gt;"",1,0))</f>
        <v>#REF!</v>
      </c>
      <c r="AE120" s="205" t="e">
        <f>IF('Crisis Indicator Data'!#REF!="No Data",1,IF(#REF!&lt;&gt;"",1,0))</f>
        <v>#REF!</v>
      </c>
      <c r="AF120" s="205" t="e">
        <f>IF('Crisis Indicator Data'!#REF!="No Data",1,IF(#REF!&lt;&gt;"",1,0))</f>
        <v>#REF!</v>
      </c>
      <c r="AG120" s="205" t="e">
        <f>IF('Crisis Indicator Data'!#REF!="No Data",1,IF(#REF!&lt;&gt;"",1,0))</f>
        <v>#REF!</v>
      </c>
      <c r="AH120" s="205" t="e">
        <f>IF('Crisis Indicator Data'!#REF!="No Data",1,IF(#REF!&lt;&gt;"",1,0))</f>
        <v>#REF!</v>
      </c>
      <c r="AI120" s="205" t="e">
        <f>IF('Crisis Indicator Data'!#REF!="No Data",1,IF(#REF!&lt;&gt;"",1,0))</f>
        <v>#REF!</v>
      </c>
      <c r="AJ120" s="205" t="e">
        <f>IF('Crisis Indicator Data'!#REF!="No Data",1,IF(#REF!&lt;&gt;"",1,0))</f>
        <v>#REF!</v>
      </c>
      <c r="AK120" s="205" t="e">
        <f>IF('Crisis Indicator Data'!#REF!="No Data",1,IF(#REF!&lt;&gt;"",1,0))</f>
        <v>#REF!</v>
      </c>
      <c r="AL120" s="205" t="e">
        <f>IF('Crisis Indicator Data'!#REF!="No Data",1,IF(#REF!&lt;&gt;"",1,0))</f>
        <v>#REF!</v>
      </c>
      <c r="AM120" s="205" t="e">
        <f>IF('Crisis Indicator Data'!#REF!="No Data",1,IF(#REF!&lt;&gt;"",1,0))</f>
        <v>#REF!</v>
      </c>
      <c r="AN120" s="205" t="e">
        <f>IF('Crisis Indicator Data'!#REF!="No Data",1,IF(#REF!&lt;&gt;"",1,0))</f>
        <v>#REF!</v>
      </c>
      <c r="AO120" s="205" t="e">
        <f>IF('Crisis Indicator Data'!#REF!="No Data",1,IF(#REF!&lt;&gt;"",1,0))</f>
        <v>#REF!</v>
      </c>
      <c r="AP120" s="205" t="e">
        <f>IF('Crisis Indicator Data'!#REF!="No Data",1,IF(#REF!&lt;&gt;"",1,0))</f>
        <v>#REF!</v>
      </c>
      <c r="AQ120" s="205" t="e">
        <f>IF('Crisis Indicator Data'!#REF!="No Data",1,IF(#REF!&lt;&gt;"",1,0))</f>
        <v>#REF!</v>
      </c>
      <c r="AR120" s="205" t="e">
        <f>IF('Crisis Indicator Data'!#REF!="No Data",1,IF(#REF!&lt;&gt;"",1,0))</f>
        <v>#REF!</v>
      </c>
      <c r="AS120" s="205" t="e">
        <f>IF('Crisis Indicator Data'!#REF!="No Data",1,IF(#REF!&lt;&gt;"",1,0))</f>
        <v>#REF!</v>
      </c>
      <c r="AT120" s="205" t="e">
        <f>IF('Crisis Indicator Data'!#REF!="No Data",1,IF(#REF!&lt;&gt;"",1,0))</f>
        <v>#REF!</v>
      </c>
      <c r="AU120" s="205" t="e">
        <f>IF('Crisis Indicator Data'!#REF!="No Data",1,IF(#REF!&lt;&gt;"",1,0))</f>
        <v>#REF!</v>
      </c>
      <c r="AV120" s="205" t="e">
        <f>IF('Crisis Indicator Data'!#REF!="No Data",1,IF(#REF!&lt;&gt;"",1,0))</f>
        <v>#REF!</v>
      </c>
      <c r="AW120" s="205" t="e">
        <f>IF('Crisis Indicator Data'!#REF!="No Data",1,IF(#REF!&lt;&gt;"",1,0))</f>
        <v>#REF!</v>
      </c>
      <c r="AX120" s="205" t="e">
        <f>IF('Crisis Indicator Data'!#REF!="No Data",1,IF(#REF!&lt;&gt;"",1,0))</f>
        <v>#REF!</v>
      </c>
      <c r="AY120" s="205" t="e">
        <f>IF('Crisis Indicator Data'!#REF!="No Data",1,IF(#REF!&lt;&gt;"",1,0))</f>
        <v>#REF!</v>
      </c>
      <c r="AZ120" s="205" t="e">
        <f>IF('Crisis Indicator Data'!#REF!="No Data",1,IF(#REF!&lt;&gt;"",1,0))</f>
        <v>#REF!</v>
      </c>
      <c r="BA120" t="e">
        <f t="shared" si="6"/>
        <v>#REF!</v>
      </c>
      <c r="BB120" s="22" t="e">
        <f t="shared" si="7"/>
        <v>#REF!</v>
      </c>
    </row>
    <row r="121" spans="1:54" x14ac:dyDescent="0.25">
      <c r="A121" t="s">
        <v>7154</v>
      </c>
      <c r="B121" s="205" t="e">
        <f>IF('Crisis Indicator Data'!#REF!="No Data",1,IF(#REF!&lt;&gt;"",1,0))</f>
        <v>#REF!</v>
      </c>
      <c r="C121" s="205" t="e">
        <f>IF('Crisis Indicator Data'!#REF!="No Data",1,IF(#REF!&lt;&gt;"",1,0))</f>
        <v>#REF!</v>
      </c>
      <c r="D121" s="205" t="e">
        <f>IF('Crisis Indicator Data'!#REF!="No Data",1,IF(#REF!&lt;&gt;"",1,0))</f>
        <v>#REF!</v>
      </c>
      <c r="E121" s="205" t="e">
        <f>IF('Crisis Indicator Data'!#REF!="No Data",1,IF(#REF!&lt;&gt;"",1,0))</f>
        <v>#REF!</v>
      </c>
      <c r="F121" s="205" t="e">
        <f>IF('Crisis Indicator Data'!#REF!="No Data",1,IF(#REF!&lt;&gt;"",1,0))</f>
        <v>#REF!</v>
      </c>
      <c r="G121" s="205" t="e">
        <f>IF('Crisis Indicator Data'!#REF!="No Data",1,IF(#REF!&lt;&gt;"",1,0))</f>
        <v>#REF!</v>
      </c>
      <c r="H121" s="205" t="e">
        <f>IF('Crisis Indicator Data'!#REF!="No Data",1,IF(#REF!&lt;&gt;"",1,0))</f>
        <v>#REF!</v>
      </c>
      <c r="I121" s="205" t="e">
        <f>IF('Crisis Indicator Data'!#REF!="No Data",1,IF(#REF!&lt;&gt;"",1,0))</f>
        <v>#REF!</v>
      </c>
      <c r="J121" s="205" t="e">
        <f>IF('Crisis Indicator Data'!#REF!="No Data",1,IF(#REF!&lt;&gt;"",1,0))</f>
        <v>#REF!</v>
      </c>
      <c r="K121" s="205" t="e">
        <f>IF('Crisis Indicator Data'!#REF!="No Data",1,IF(#REF!&lt;&gt;"",1,0))</f>
        <v>#REF!</v>
      </c>
      <c r="L121" s="205" t="e">
        <f>IF('Crisis Indicator Data'!#REF!="No Data",1,IF(#REF!&lt;&gt;"",1,0))</f>
        <v>#REF!</v>
      </c>
      <c r="M121" s="205" t="e">
        <f>IF('Crisis Indicator Data'!#REF!="No Data",1,IF(#REF!&lt;&gt;"",1,0))</f>
        <v>#REF!</v>
      </c>
      <c r="N121" s="205" t="e">
        <f>IF('Crisis Indicator Data'!#REF!="No Data",1,IF(#REF!&lt;&gt;"",1,0))</f>
        <v>#REF!</v>
      </c>
      <c r="O121" s="205" t="e">
        <f>IF('Crisis Indicator Data'!#REF!="No Data",1,IF(#REF!&lt;&gt;"",1,0))</f>
        <v>#REF!</v>
      </c>
      <c r="P121" s="205" t="e">
        <f>IF('Crisis Indicator Data'!#REF!="No Data",1,IF(#REF!&lt;&gt;"",1,0))</f>
        <v>#REF!</v>
      </c>
      <c r="Q121" s="205" t="e">
        <f>IF('Crisis Indicator Data'!#REF!="No Data",1,IF(#REF!&lt;&gt;"",1,0))</f>
        <v>#REF!</v>
      </c>
      <c r="R121" s="205" t="e">
        <f>IF('Crisis Indicator Data'!#REF!="No Data",1,IF(#REF!&lt;&gt;"",1,0))</f>
        <v>#REF!</v>
      </c>
      <c r="S121" s="205" t="e">
        <f>IF('Crisis Indicator Data'!#REF!="No Data",1,IF(#REF!&lt;&gt;"",1,0))</f>
        <v>#REF!</v>
      </c>
      <c r="T121" s="205" t="e">
        <f>IF('Crisis Indicator Data'!#REF!="No Data",1,IF(#REF!&lt;&gt;"",1,0))</f>
        <v>#REF!</v>
      </c>
      <c r="U121" s="205" t="e">
        <f>IF('Crisis Indicator Data'!#REF!="No Data",1,IF(#REF!&lt;&gt;"",1,0))</f>
        <v>#REF!</v>
      </c>
      <c r="V121" s="205" t="e">
        <f>IF('Crisis Indicator Data'!#REF!="No Data",1,IF(#REF!&lt;&gt;"",1,0))</f>
        <v>#REF!</v>
      </c>
      <c r="W121" s="205" t="e">
        <f>IF('Crisis Indicator Data'!#REF!="No Data",1,IF(#REF!&lt;&gt;"",1,0))</f>
        <v>#REF!</v>
      </c>
      <c r="X121" s="205" t="e">
        <f>IF('Crisis Indicator Data'!#REF!="No Data",1,IF(#REF!&lt;&gt;"",1,0))</f>
        <v>#REF!</v>
      </c>
      <c r="Y121" s="205" t="e">
        <f>IF('Crisis Indicator Data'!#REF!="No Data",1,IF(#REF!&lt;&gt;"",1,0))</f>
        <v>#REF!</v>
      </c>
      <c r="Z121" s="205" t="e">
        <f>IF('Crisis Indicator Data'!#REF!="No Data",1,IF(#REF!&lt;&gt;"",1,0))</f>
        <v>#REF!</v>
      </c>
      <c r="AA121" s="205" t="e">
        <f>IF('Crisis Indicator Data'!#REF!="No Data",1,IF(#REF!&lt;&gt;"",1,0))</f>
        <v>#REF!</v>
      </c>
      <c r="AB121" s="205" t="e">
        <f>IF('Crisis Indicator Data'!#REF!="No Data",1,IF(#REF!&lt;&gt;"",1,0))</f>
        <v>#REF!</v>
      </c>
      <c r="AC121" s="205" t="e">
        <f>IF('Crisis Indicator Data'!#REF!="No Data",1,IF(#REF!&lt;&gt;"",1,0))</f>
        <v>#REF!</v>
      </c>
      <c r="AD121" s="205" t="e">
        <f>IF('Crisis Indicator Data'!#REF!="No Data",1,IF(#REF!&lt;&gt;"",1,0))</f>
        <v>#REF!</v>
      </c>
      <c r="AE121" s="205" t="e">
        <f>IF('Crisis Indicator Data'!#REF!="No Data",1,IF(#REF!&lt;&gt;"",1,0))</f>
        <v>#REF!</v>
      </c>
      <c r="AF121" s="205" t="e">
        <f>IF('Crisis Indicator Data'!#REF!="No Data",1,IF(#REF!&lt;&gt;"",1,0))</f>
        <v>#REF!</v>
      </c>
      <c r="AG121" s="205" t="e">
        <f>IF('Crisis Indicator Data'!#REF!="No Data",1,IF(#REF!&lt;&gt;"",1,0))</f>
        <v>#REF!</v>
      </c>
      <c r="AH121" s="205" t="e">
        <f>IF('Crisis Indicator Data'!#REF!="No Data",1,IF(#REF!&lt;&gt;"",1,0))</f>
        <v>#REF!</v>
      </c>
      <c r="AI121" s="205" t="e">
        <f>IF('Crisis Indicator Data'!#REF!="No Data",1,IF(#REF!&lt;&gt;"",1,0))</f>
        <v>#REF!</v>
      </c>
      <c r="AJ121" s="205" t="e">
        <f>IF('Crisis Indicator Data'!#REF!="No Data",1,IF(#REF!&lt;&gt;"",1,0))</f>
        <v>#REF!</v>
      </c>
      <c r="AK121" s="205" t="e">
        <f>IF('Crisis Indicator Data'!#REF!="No Data",1,IF(#REF!&lt;&gt;"",1,0))</f>
        <v>#REF!</v>
      </c>
      <c r="AL121" s="205" t="e">
        <f>IF('Crisis Indicator Data'!#REF!="No Data",1,IF(#REF!&lt;&gt;"",1,0))</f>
        <v>#REF!</v>
      </c>
      <c r="AM121" s="205" t="e">
        <f>IF('Crisis Indicator Data'!#REF!="No Data",1,IF(#REF!&lt;&gt;"",1,0))</f>
        <v>#REF!</v>
      </c>
      <c r="AN121" s="205" t="e">
        <f>IF('Crisis Indicator Data'!#REF!="No Data",1,IF(#REF!&lt;&gt;"",1,0))</f>
        <v>#REF!</v>
      </c>
      <c r="AO121" s="205" t="e">
        <f>IF('Crisis Indicator Data'!#REF!="No Data",1,IF(#REF!&lt;&gt;"",1,0))</f>
        <v>#REF!</v>
      </c>
      <c r="AP121" s="205" t="e">
        <f>IF('Crisis Indicator Data'!#REF!="No Data",1,IF(#REF!&lt;&gt;"",1,0))</f>
        <v>#REF!</v>
      </c>
      <c r="AQ121" s="205" t="e">
        <f>IF('Crisis Indicator Data'!#REF!="No Data",1,IF(#REF!&lt;&gt;"",1,0))</f>
        <v>#REF!</v>
      </c>
      <c r="AR121" s="205" t="e">
        <f>IF('Crisis Indicator Data'!#REF!="No Data",1,IF(#REF!&lt;&gt;"",1,0))</f>
        <v>#REF!</v>
      </c>
      <c r="AS121" s="205" t="e">
        <f>IF('Crisis Indicator Data'!#REF!="No Data",1,IF(#REF!&lt;&gt;"",1,0))</f>
        <v>#REF!</v>
      </c>
      <c r="AT121" s="205" t="e">
        <f>IF('Crisis Indicator Data'!#REF!="No Data",1,IF(#REF!&lt;&gt;"",1,0))</f>
        <v>#REF!</v>
      </c>
      <c r="AU121" s="205" t="e">
        <f>IF('Crisis Indicator Data'!#REF!="No Data",1,IF(#REF!&lt;&gt;"",1,0))</f>
        <v>#REF!</v>
      </c>
      <c r="AV121" s="205" t="e">
        <f>IF('Crisis Indicator Data'!#REF!="No Data",1,IF(#REF!&lt;&gt;"",1,0))</f>
        <v>#REF!</v>
      </c>
      <c r="AW121" s="205" t="e">
        <f>IF('Crisis Indicator Data'!#REF!="No Data",1,IF(#REF!&lt;&gt;"",1,0))</f>
        <v>#REF!</v>
      </c>
      <c r="AX121" s="205" t="e">
        <f>IF('Crisis Indicator Data'!#REF!="No Data",1,IF(#REF!&lt;&gt;"",1,0))</f>
        <v>#REF!</v>
      </c>
      <c r="AY121" s="205" t="e">
        <f>IF('Crisis Indicator Data'!#REF!="No Data",1,IF(#REF!&lt;&gt;"",1,0))</f>
        <v>#REF!</v>
      </c>
      <c r="AZ121" s="205" t="e">
        <f>IF('Crisis Indicator Data'!#REF!="No Data",1,IF(#REF!&lt;&gt;"",1,0))</f>
        <v>#REF!</v>
      </c>
      <c r="BA121" t="e">
        <f t="shared" si="6"/>
        <v>#REF!</v>
      </c>
      <c r="BB121" s="22" t="e">
        <f t="shared" si="7"/>
        <v>#REF!</v>
      </c>
    </row>
    <row r="122" spans="1:54" x14ac:dyDescent="0.25">
      <c r="A122" t="s">
        <v>7150</v>
      </c>
      <c r="B122" s="205" t="e">
        <f>IF('Crisis Indicator Data'!#REF!="No Data",1,IF(#REF!&lt;&gt;"",1,0))</f>
        <v>#REF!</v>
      </c>
      <c r="C122" s="205" t="e">
        <f>IF('Crisis Indicator Data'!#REF!="No Data",1,IF(#REF!&lt;&gt;"",1,0))</f>
        <v>#REF!</v>
      </c>
      <c r="D122" s="205" t="e">
        <f>IF('Crisis Indicator Data'!#REF!="No Data",1,IF(#REF!&lt;&gt;"",1,0))</f>
        <v>#REF!</v>
      </c>
      <c r="E122" s="205" t="e">
        <f>IF('Crisis Indicator Data'!#REF!="No Data",1,IF(#REF!&lt;&gt;"",1,0))</f>
        <v>#REF!</v>
      </c>
      <c r="F122" s="205" t="e">
        <f>IF('Crisis Indicator Data'!#REF!="No Data",1,IF(#REF!&lt;&gt;"",1,0))</f>
        <v>#REF!</v>
      </c>
      <c r="G122" s="205" t="e">
        <f>IF('Crisis Indicator Data'!#REF!="No Data",1,IF(#REF!&lt;&gt;"",1,0))</f>
        <v>#REF!</v>
      </c>
      <c r="H122" s="205" t="e">
        <f>IF('Crisis Indicator Data'!#REF!="No Data",1,IF(#REF!&lt;&gt;"",1,0))</f>
        <v>#REF!</v>
      </c>
      <c r="I122" s="205" t="e">
        <f>IF('Crisis Indicator Data'!#REF!="No Data",1,IF(#REF!&lt;&gt;"",1,0))</f>
        <v>#REF!</v>
      </c>
      <c r="J122" s="205" t="e">
        <f>IF('Crisis Indicator Data'!#REF!="No Data",1,IF(#REF!&lt;&gt;"",1,0))</f>
        <v>#REF!</v>
      </c>
      <c r="K122" s="205" t="e">
        <f>IF('Crisis Indicator Data'!#REF!="No Data",1,IF(#REF!&lt;&gt;"",1,0))</f>
        <v>#REF!</v>
      </c>
      <c r="L122" s="205" t="e">
        <f>IF('Crisis Indicator Data'!#REF!="No Data",1,IF(#REF!&lt;&gt;"",1,0))</f>
        <v>#REF!</v>
      </c>
      <c r="M122" s="205" t="e">
        <f>IF('Crisis Indicator Data'!#REF!="No Data",1,IF(#REF!&lt;&gt;"",1,0))</f>
        <v>#REF!</v>
      </c>
      <c r="N122" s="205" t="e">
        <f>IF('Crisis Indicator Data'!#REF!="No Data",1,IF(#REF!&lt;&gt;"",1,0))</f>
        <v>#REF!</v>
      </c>
      <c r="O122" s="205" t="e">
        <f>IF('Crisis Indicator Data'!#REF!="No Data",1,IF(#REF!&lt;&gt;"",1,0))</f>
        <v>#REF!</v>
      </c>
      <c r="P122" s="205" t="e">
        <f>IF('Crisis Indicator Data'!#REF!="No Data",1,IF(#REF!&lt;&gt;"",1,0))</f>
        <v>#REF!</v>
      </c>
      <c r="Q122" s="205" t="e">
        <f>IF('Crisis Indicator Data'!#REF!="No Data",1,IF(#REF!&lt;&gt;"",1,0))</f>
        <v>#REF!</v>
      </c>
      <c r="R122" s="205" t="e">
        <f>IF('Crisis Indicator Data'!#REF!="No Data",1,IF(#REF!&lt;&gt;"",1,0))</f>
        <v>#REF!</v>
      </c>
      <c r="S122" s="205" t="e">
        <f>IF('Crisis Indicator Data'!#REF!="No Data",1,IF(#REF!&lt;&gt;"",1,0))</f>
        <v>#REF!</v>
      </c>
      <c r="T122" s="205" t="e">
        <f>IF('Crisis Indicator Data'!#REF!="No Data",1,IF(#REF!&lt;&gt;"",1,0))</f>
        <v>#REF!</v>
      </c>
      <c r="U122" s="205" t="e">
        <f>IF('Crisis Indicator Data'!#REF!="No Data",1,IF(#REF!&lt;&gt;"",1,0))</f>
        <v>#REF!</v>
      </c>
      <c r="V122" s="205" t="e">
        <f>IF('Crisis Indicator Data'!#REF!="No Data",1,IF(#REF!&lt;&gt;"",1,0))</f>
        <v>#REF!</v>
      </c>
      <c r="W122" s="205" t="e">
        <f>IF('Crisis Indicator Data'!#REF!="No Data",1,IF(#REF!&lt;&gt;"",1,0))</f>
        <v>#REF!</v>
      </c>
      <c r="X122" s="205" t="e">
        <f>IF('Crisis Indicator Data'!#REF!="No Data",1,IF(#REF!&lt;&gt;"",1,0))</f>
        <v>#REF!</v>
      </c>
      <c r="Y122" s="205" t="e">
        <f>IF('Crisis Indicator Data'!#REF!="No Data",1,IF(#REF!&lt;&gt;"",1,0))</f>
        <v>#REF!</v>
      </c>
      <c r="Z122" s="205" t="e">
        <f>IF('Crisis Indicator Data'!#REF!="No Data",1,IF(#REF!&lt;&gt;"",1,0))</f>
        <v>#REF!</v>
      </c>
      <c r="AA122" s="205" t="e">
        <f>IF('Crisis Indicator Data'!#REF!="No Data",1,IF(#REF!&lt;&gt;"",1,0))</f>
        <v>#REF!</v>
      </c>
      <c r="AB122" s="205" t="e">
        <f>IF('Crisis Indicator Data'!#REF!="No Data",1,IF(#REF!&lt;&gt;"",1,0))</f>
        <v>#REF!</v>
      </c>
      <c r="AC122" s="205" t="e">
        <f>IF('Crisis Indicator Data'!#REF!="No Data",1,IF(#REF!&lt;&gt;"",1,0))</f>
        <v>#REF!</v>
      </c>
      <c r="AD122" s="205" t="e">
        <f>IF('Crisis Indicator Data'!#REF!="No Data",1,IF(#REF!&lt;&gt;"",1,0))</f>
        <v>#REF!</v>
      </c>
      <c r="AE122" s="205" t="e">
        <f>IF('Crisis Indicator Data'!#REF!="No Data",1,IF(#REF!&lt;&gt;"",1,0))</f>
        <v>#REF!</v>
      </c>
      <c r="AF122" s="205" t="e">
        <f>IF('Crisis Indicator Data'!#REF!="No Data",1,IF(#REF!&lt;&gt;"",1,0))</f>
        <v>#REF!</v>
      </c>
      <c r="AG122" s="205" t="e">
        <f>IF('Crisis Indicator Data'!#REF!="No Data",1,IF(#REF!&lt;&gt;"",1,0))</f>
        <v>#REF!</v>
      </c>
      <c r="AH122" s="205" t="e">
        <f>IF('Crisis Indicator Data'!#REF!="No Data",1,IF(#REF!&lt;&gt;"",1,0))</f>
        <v>#REF!</v>
      </c>
      <c r="AI122" s="205" t="e">
        <f>IF('Crisis Indicator Data'!#REF!="No Data",1,IF(#REF!&lt;&gt;"",1,0))</f>
        <v>#REF!</v>
      </c>
      <c r="AJ122" s="205" t="e">
        <f>IF('Crisis Indicator Data'!#REF!="No Data",1,IF(#REF!&lt;&gt;"",1,0))</f>
        <v>#REF!</v>
      </c>
      <c r="AK122" s="205" t="e">
        <f>IF('Crisis Indicator Data'!#REF!="No Data",1,IF(#REF!&lt;&gt;"",1,0))</f>
        <v>#REF!</v>
      </c>
      <c r="AL122" s="205" t="e">
        <f>IF('Crisis Indicator Data'!#REF!="No Data",1,IF(#REF!&lt;&gt;"",1,0))</f>
        <v>#REF!</v>
      </c>
      <c r="AM122" s="205" t="e">
        <f>IF('Crisis Indicator Data'!#REF!="No Data",1,IF(#REF!&lt;&gt;"",1,0))</f>
        <v>#REF!</v>
      </c>
      <c r="AN122" s="205" t="e">
        <f>IF('Crisis Indicator Data'!#REF!="No Data",1,IF(#REF!&lt;&gt;"",1,0))</f>
        <v>#REF!</v>
      </c>
      <c r="AO122" s="205" t="e">
        <f>IF('Crisis Indicator Data'!#REF!="No Data",1,IF(#REF!&lt;&gt;"",1,0))</f>
        <v>#REF!</v>
      </c>
      <c r="AP122" s="205" t="e">
        <f>IF('Crisis Indicator Data'!#REF!="No Data",1,IF(#REF!&lt;&gt;"",1,0))</f>
        <v>#REF!</v>
      </c>
      <c r="AQ122" s="205" t="e">
        <f>IF('Crisis Indicator Data'!#REF!="No Data",1,IF(#REF!&lt;&gt;"",1,0))</f>
        <v>#REF!</v>
      </c>
      <c r="AR122" s="205" t="e">
        <f>IF('Crisis Indicator Data'!#REF!="No Data",1,IF(#REF!&lt;&gt;"",1,0))</f>
        <v>#REF!</v>
      </c>
      <c r="AS122" s="205" t="e">
        <f>IF('Crisis Indicator Data'!#REF!="No Data",1,IF(#REF!&lt;&gt;"",1,0))</f>
        <v>#REF!</v>
      </c>
      <c r="AT122" s="205" t="e">
        <f>IF('Crisis Indicator Data'!#REF!="No Data",1,IF(#REF!&lt;&gt;"",1,0))</f>
        <v>#REF!</v>
      </c>
      <c r="AU122" s="205" t="e">
        <f>IF('Crisis Indicator Data'!#REF!="No Data",1,IF(#REF!&lt;&gt;"",1,0))</f>
        <v>#REF!</v>
      </c>
      <c r="AV122" s="205" t="e">
        <f>IF('Crisis Indicator Data'!#REF!="No Data",1,IF(#REF!&lt;&gt;"",1,0))</f>
        <v>#REF!</v>
      </c>
      <c r="AW122" s="205" t="e">
        <f>IF('Crisis Indicator Data'!#REF!="No Data",1,IF(#REF!&lt;&gt;"",1,0))</f>
        <v>#REF!</v>
      </c>
      <c r="AX122" s="205" t="e">
        <f>IF('Crisis Indicator Data'!#REF!="No Data",1,IF(#REF!&lt;&gt;"",1,0))</f>
        <v>#REF!</v>
      </c>
      <c r="AY122" s="205" t="e">
        <f>IF('Crisis Indicator Data'!#REF!="No Data",1,IF(#REF!&lt;&gt;"",1,0))</f>
        <v>#REF!</v>
      </c>
      <c r="AZ122" s="205" t="e">
        <f>IF('Crisis Indicator Data'!#REF!="No Data",1,IF(#REF!&lt;&gt;"",1,0))</f>
        <v>#REF!</v>
      </c>
      <c r="BA122" t="e">
        <f t="shared" si="6"/>
        <v>#REF!</v>
      </c>
      <c r="BB122" s="22" t="e">
        <f t="shared" si="7"/>
        <v>#REF!</v>
      </c>
    </row>
    <row r="123" spans="1:54" x14ac:dyDescent="0.25">
      <c r="A123" t="s">
        <v>7158</v>
      </c>
      <c r="B123" s="205" t="e">
        <f>IF('Crisis Indicator Data'!#REF!="No Data",1,IF(#REF!&lt;&gt;"",1,0))</f>
        <v>#REF!</v>
      </c>
      <c r="C123" s="205" t="e">
        <f>IF('Crisis Indicator Data'!#REF!="No Data",1,IF(#REF!&lt;&gt;"",1,0))</f>
        <v>#REF!</v>
      </c>
      <c r="D123" s="205" t="e">
        <f>IF('Crisis Indicator Data'!#REF!="No Data",1,IF(#REF!&lt;&gt;"",1,0))</f>
        <v>#REF!</v>
      </c>
      <c r="E123" s="205" t="e">
        <f>IF('Crisis Indicator Data'!#REF!="No Data",1,IF(#REF!&lt;&gt;"",1,0))</f>
        <v>#REF!</v>
      </c>
      <c r="F123" s="205" t="e">
        <f>IF('Crisis Indicator Data'!#REF!="No Data",1,IF(#REF!&lt;&gt;"",1,0))</f>
        <v>#REF!</v>
      </c>
      <c r="G123" s="205" t="e">
        <f>IF('Crisis Indicator Data'!#REF!="No Data",1,IF(#REF!&lt;&gt;"",1,0))</f>
        <v>#REF!</v>
      </c>
      <c r="H123" s="205" t="e">
        <f>IF('Crisis Indicator Data'!#REF!="No Data",1,IF(#REF!&lt;&gt;"",1,0))</f>
        <v>#REF!</v>
      </c>
      <c r="I123" s="205" t="e">
        <f>IF('Crisis Indicator Data'!#REF!="No Data",1,IF(#REF!&lt;&gt;"",1,0))</f>
        <v>#REF!</v>
      </c>
      <c r="J123" s="205" t="e">
        <f>IF('Crisis Indicator Data'!#REF!="No Data",1,IF(#REF!&lt;&gt;"",1,0))</f>
        <v>#REF!</v>
      </c>
      <c r="K123" s="205" t="e">
        <f>IF('Crisis Indicator Data'!#REF!="No Data",1,IF(#REF!&lt;&gt;"",1,0))</f>
        <v>#REF!</v>
      </c>
      <c r="L123" s="205" t="e">
        <f>IF('Crisis Indicator Data'!#REF!="No Data",1,IF(#REF!&lt;&gt;"",1,0))</f>
        <v>#REF!</v>
      </c>
      <c r="M123" s="205" t="e">
        <f>IF('Crisis Indicator Data'!#REF!="No Data",1,IF(#REF!&lt;&gt;"",1,0))</f>
        <v>#REF!</v>
      </c>
      <c r="N123" s="205" t="e">
        <f>IF('Crisis Indicator Data'!#REF!="No Data",1,IF(#REF!&lt;&gt;"",1,0))</f>
        <v>#REF!</v>
      </c>
      <c r="O123" s="205" t="e">
        <f>IF('Crisis Indicator Data'!#REF!="No Data",1,IF(#REF!&lt;&gt;"",1,0))</f>
        <v>#REF!</v>
      </c>
      <c r="P123" s="205" t="e">
        <f>IF('Crisis Indicator Data'!#REF!="No Data",1,IF(#REF!&lt;&gt;"",1,0))</f>
        <v>#REF!</v>
      </c>
      <c r="Q123" s="205" t="e">
        <f>IF('Crisis Indicator Data'!#REF!="No Data",1,IF(#REF!&lt;&gt;"",1,0))</f>
        <v>#REF!</v>
      </c>
      <c r="R123" s="205" t="e">
        <f>IF('Crisis Indicator Data'!#REF!="No Data",1,IF(#REF!&lt;&gt;"",1,0))</f>
        <v>#REF!</v>
      </c>
      <c r="S123" s="205" t="e">
        <f>IF('Crisis Indicator Data'!#REF!="No Data",1,IF(#REF!&lt;&gt;"",1,0))</f>
        <v>#REF!</v>
      </c>
      <c r="T123" s="205" t="e">
        <f>IF('Crisis Indicator Data'!#REF!="No Data",1,IF(#REF!&lt;&gt;"",1,0))</f>
        <v>#REF!</v>
      </c>
      <c r="U123" s="205" t="e">
        <f>IF('Crisis Indicator Data'!#REF!="No Data",1,IF(#REF!&lt;&gt;"",1,0))</f>
        <v>#REF!</v>
      </c>
      <c r="V123" s="205" t="e">
        <f>IF('Crisis Indicator Data'!#REF!="No Data",1,IF(#REF!&lt;&gt;"",1,0))</f>
        <v>#REF!</v>
      </c>
      <c r="W123" s="205" t="e">
        <f>IF('Crisis Indicator Data'!#REF!="No Data",1,IF(#REF!&lt;&gt;"",1,0))</f>
        <v>#REF!</v>
      </c>
      <c r="X123" s="205" t="e">
        <f>IF('Crisis Indicator Data'!#REF!="No Data",1,IF(#REF!&lt;&gt;"",1,0))</f>
        <v>#REF!</v>
      </c>
      <c r="Y123" s="205" t="e">
        <f>IF('Crisis Indicator Data'!#REF!="No Data",1,IF(#REF!&lt;&gt;"",1,0))</f>
        <v>#REF!</v>
      </c>
      <c r="Z123" s="205" t="e">
        <f>IF('Crisis Indicator Data'!#REF!="No Data",1,IF(#REF!&lt;&gt;"",1,0))</f>
        <v>#REF!</v>
      </c>
      <c r="AA123" s="205" t="e">
        <f>IF('Crisis Indicator Data'!#REF!="No Data",1,IF(#REF!&lt;&gt;"",1,0))</f>
        <v>#REF!</v>
      </c>
      <c r="AB123" s="205" t="e">
        <f>IF('Crisis Indicator Data'!#REF!="No Data",1,IF(#REF!&lt;&gt;"",1,0))</f>
        <v>#REF!</v>
      </c>
      <c r="AC123" s="205" t="e">
        <f>IF('Crisis Indicator Data'!#REF!="No Data",1,IF(#REF!&lt;&gt;"",1,0))</f>
        <v>#REF!</v>
      </c>
      <c r="AD123" s="205" t="e">
        <f>IF('Crisis Indicator Data'!#REF!="No Data",1,IF(#REF!&lt;&gt;"",1,0))</f>
        <v>#REF!</v>
      </c>
      <c r="AE123" s="205" t="e">
        <f>IF('Crisis Indicator Data'!#REF!="No Data",1,IF(#REF!&lt;&gt;"",1,0))</f>
        <v>#REF!</v>
      </c>
      <c r="AF123" s="205" t="e">
        <f>IF('Crisis Indicator Data'!#REF!="No Data",1,IF(#REF!&lt;&gt;"",1,0))</f>
        <v>#REF!</v>
      </c>
      <c r="AG123" s="205" t="e">
        <f>IF('Crisis Indicator Data'!#REF!="No Data",1,IF(#REF!&lt;&gt;"",1,0))</f>
        <v>#REF!</v>
      </c>
      <c r="AH123" s="205" t="e">
        <f>IF('Crisis Indicator Data'!#REF!="No Data",1,IF(#REF!&lt;&gt;"",1,0))</f>
        <v>#REF!</v>
      </c>
      <c r="AI123" s="205" t="e">
        <f>IF('Crisis Indicator Data'!#REF!="No Data",1,IF(#REF!&lt;&gt;"",1,0))</f>
        <v>#REF!</v>
      </c>
      <c r="AJ123" s="205" t="e">
        <f>IF('Crisis Indicator Data'!#REF!="No Data",1,IF(#REF!&lt;&gt;"",1,0))</f>
        <v>#REF!</v>
      </c>
      <c r="AK123" s="205" t="e">
        <f>IF('Crisis Indicator Data'!#REF!="No Data",1,IF(#REF!&lt;&gt;"",1,0))</f>
        <v>#REF!</v>
      </c>
      <c r="AL123" s="205" t="e">
        <f>IF('Crisis Indicator Data'!#REF!="No Data",1,IF(#REF!&lt;&gt;"",1,0))</f>
        <v>#REF!</v>
      </c>
      <c r="AM123" s="205" t="e">
        <f>IF('Crisis Indicator Data'!#REF!="No Data",1,IF(#REF!&lt;&gt;"",1,0))</f>
        <v>#REF!</v>
      </c>
      <c r="AN123" s="205" t="e">
        <f>IF('Crisis Indicator Data'!#REF!="No Data",1,IF(#REF!&lt;&gt;"",1,0))</f>
        <v>#REF!</v>
      </c>
      <c r="AO123" s="205" t="e">
        <f>IF('Crisis Indicator Data'!#REF!="No Data",1,IF(#REF!&lt;&gt;"",1,0))</f>
        <v>#REF!</v>
      </c>
      <c r="AP123" s="205" t="e">
        <f>IF('Crisis Indicator Data'!#REF!="No Data",1,IF(#REF!&lt;&gt;"",1,0))</f>
        <v>#REF!</v>
      </c>
      <c r="AQ123" s="205" t="e">
        <f>IF('Crisis Indicator Data'!#REF!="No Data",1,IF(#REF!&lt;&gt;"",1,0))</f>
        <v>#REF!</v>
      </c>
      <c r="AR123" s="205" t="e">
        <f>IF('Crisis Indicator Data'!#REF!="No Data",1,IF(#REF!&lt;&gt;"",1,0))</f>
        <v>#REF!</v>
      </c>
      <c r="AS123" s="205" t="e">
        <f>IF('Crisis Indicator Data'!#REF!="No Data",1,IF(#REF!&lt;&gt;"",1,0))</f>
        <v>#REF!</v>
      </c>
      <c r="AT123" s="205" t="e">
        <f>IF('Crisis Indicator Data'!#REF!="No Data",1,IF(#REF!&lt;&gt;"",1,0))</f>
        <v>#REF!</v>
      </c>
      <c r="AU123" s="205" t="e">
        <f>IF('Crisis Indicator Data'!#REF!="No Data",1,IF(#REF!&lt;&gt;"",1,0))</f>
        <v>#REF!</v>
      </c>
      <c r="AV123" s="205" t="e">
        <f>IF('Crisis Indicator Data'!#REF!="No Data",1,IF(#REF!&lt;&gt;"",1,0))</f>
        <v>#REF!</v>
      </c>
      <c r="AW123" s="205" t="e">
        <f>IF('Crisis Indicator Data'!#REF!="No Data",1,IF(#REF!&lt;&gt;"",1,0))</f>
        <v>#REF!</v>
      </c>
      <c r="AX123" s="205" t="e">
        <f>IF('Crisis Indicator Data'!#REF!="No Data",1,IF(#REF!&lt;&gt;"",1,0))</f>
        <v>#REF!</v>
      </c>
      <c r="AY123" s="205" t="e">
        <f>IF('Crisis Indicator Data'!#REF!="No Data",1,IF(#REF!&lt;&gt;"",1,0))</f>
        <v>#REF!</v>
      </c>
      <c r="AZ123" s="205" t="e">
        <f>IF('Crisis Indicator Data'!#REF!="No Data",1,IF(#REF!&lt;&gt;"",1,0))</f>
        <v>#REF!</v>
      </c>
      <c r="BA123" t="e">
        <f t="shared" si="6"/>
        <v>#REF!</v>
      </c>
      <c r="BB123" s="22" t="e">
        <f t="shared" si="7"/>
        <v>#REF!</v>
      </c>
    </row>
    <row r="124" spans="1:54" x14ac:dyDescent="0.25">
      <c r="A124" t="s">
        <v>7148</v>
      </c>
      <c r="B124" s="205" t="e">
        <f>IF('Crisis Indicator Data'!#REF!="No Data",1,IF(#REF!&lt;&gt;"",1,0))</f>
        <v>#REF!</v>
      </c>
      <c r="C124" s="205" t="e">
        <f>IF('Crisis Indicator Data'!#REF!="No Data",1,IF(#REF!&lt;&gt;"",1,0))</f>
        <v>#REF!</v>
      </c>
      <c r="D124" s="205" t="e">
        <f>IF('Crisis Indicator Data'!#REF!="No Data",1,IF(#REF!&lt;&gt;"",1,0))</f>
        <v>#REF!</v>
      </c>
      <c r="E124" s="205" t="e">
        <f>IF('Crisis Indicator Data'!#REF!="No Data",1,IF(#REF!&lt;&gt;"",1,0))</f>
        <v>#REF!</v>
      </c>
      <c r="F124" s="205" t="e">
        <f>IF('Crisis Indicator Data'!#REF!="No Data",1,IF(#REF!&lt;&gt;"",1,0))</f>
        <v>#REF!</v>
      </c>
      <c r="G124" s="205" t="e">
        <f>IF('Crisis Indicator Data'!#REF!="No Data",1,IF(#REF!&lt;&gt;"",1,0))</f>
        <v>#REF!</v>
      </c>
      <c r="H124" s="205" t="e">
        <f>IF('Crisis Indicator Data'!#REF!="No Data",1,IF(#REF!&lt;&gt;"",1,0))</f>
        <v>#REF!</v>
      </c>
      <c r="I124" s="205" t="e">
        <f>IF('Crisis Indicator Data'!#REF!="No Data",1,IF(#REF!&lt;&gt;"",1,0))</f>
        <v>#REF!</v>
      </c>
      <c r="J124" s="205" t="e">
        <f>IF('Crisis Indicator Data'!#REF!="No Data",1,IF(#REF!&lt;&gt;"",1,0))</f>
        <v>#REF!</v>
      </c>
      <c r="K124" s="205" t="e">
        <f>IF('Crisis Indicator Data'!#REF!="No Data",1,IF(#REF!&lt;&gt;"",1,0))</f>
        <v>#REF!</v>
      </c>
      <c r="L124" s="205" t="e">
        <f>IF('Crisis Indicator Data'!#REF!="No Data",1,IF(#REF!&lt;&gt;"",1,0))</f>
        <v>#REF!</v>
      </c>
      <c r="M124" s="205" t="e">
        <f>IF('Crisis Indicator Data'!#REF!="No Data",1,IF(#REF!&lt;&gt;"",1,0))</f>
        <v>#REF!</v>
      </c>
      <c r="N124" s="205" t="e">
        <f>IF('Crisis Indicator Data'!#REF!="No Data",1,IF(#REF!&lt;&gt;"",1,0))</f>
        <v>#REF!</v>
      </c>
      <c r="O124" s="205" t="e">
        <f>IF('Crisis Indicator Data'!#REF!="No Data",1,IF(#REF!&lt;&gt;"",1,0))</f>
        <v>#REF!</v>
      </c>
      <c r="P124" s="205" t="e">
        <f>IF('Crisis Indicator Data'!#REF!="No Data",1,IF(#REF!&lt;&gt;"",1,0))</f>
        <v>#REF!</v>
      </c>
      <c r="Q124" s="205" t="e">
        <f>IF('Crisis Indicator Data'!#REF!="No Data",1,IF(#REF!&lt;&gt;"",1,0))</f>
        <v>#REF!</v>
      </c>
      <c r="R124" s="205" t="e">
        <f>IF('Crisis Indicator Data'!#REF!="No Data",1,IF(#REF!&lt;&gt;"",1,0))</f>
        <v>#REF!</v>
      </c>
      <c r="S124" s="205" t="e">
        <f>IF('Crisis Indicator Data'!#REF!="No Data",1,IF(#REF!&lt;&gt;"",1,0))</f>
        <v>#REF!</v>
      </c>
      <c r="T124" s="205" t="e">
        <f>IF('Crisis Indicator Data'!#REF!="No Data",1,IF(#REF!&lt;&gt;"",1,0))</f>
        <v>#REF!</v>
      </c>
      <c r="U124" s="205" t="e">
        <f>IF('Crisis Indicator Data'!#REF!="No Data",1,IF(#REF!&lt;&gt;"",1,0))</f>
        <v>#REF!</v>
      </c>
      <c r="V124" s="205" t="e">
        <f>IF('Crisis Indicator Data'!#REF!="No Data",1,IF(#REF!&lt;&gt;"",1,0))</f>
        <v>#REF!</v>
      </c>
      <c r="W124" s="205" t="e">
        <f>IF('Crisis Indicator Data'!#REF!="No Data",1,IF(#REF!&lt;&gt;"",1,0))</f>
        <v>#REF!</v>
      </c>
      <c r="X124" s="205" t="e">
        <f>IF('Crisis Indicator Data'!#REF!="No Data",1,IF(#REF!&lt;&gt;"",1,0))</f>
        <v>#REF!</v>
      </c>
      <c r="Y124" s="205" t="e">
        <f>IF('Crisis Indicator Data'!#REF!="No Data",1,IF(#REF!&lt;&gt;"",1,0))</f>
        <v>#REF!</v>
      </c>
      <c r="Z124" s="205" t="e">
        <f>IF('Crisis Indicator Data'!#REF!="No Data",1,IF(#REF!&lt;&gt;"",1,0))</f>
        <v>#REF!</v>
      </c>
      <c r="AA124" s="205" t="e">
        <f>IF('Crisis Indicator Data'!#REF!="No Data",1,IF(#REF!&lt;&gt;"",1,0))</f>
        <v>#REF!</v>
      </c>
      <c r="AB124" s="205" t="e">
        <f>IF('Crisis Indicator Data'!#REF!="No Data",1,IF(#REF!&lt;&gt;"",1,0))</f>
        <v>#REF!</v>
      </c>
      <c r="AC124" s="205" t="e">
        <f>IF('Crisis Indicator Data'!#REF!="No Data",1,IF(#REF!&lt;&gt;"",1,0))</f>
        <v>#REF!</v>
      </c>
      <c r="AD124" s="205" t="e">
        <f>IF('Crisis Indicator Data'!#REF!="No Data",1,IF(#REF!&lt;&gt;"",1,0))</f>
        <v>#REF!</v>
      </c>
      <c r="AE124" s="205" t="e">
        <f>IF('Crisis Indicator Data'!#REF!="No Data",1,IF(#REF!&lt;&gt;"",1,0))</f>
        <v>#REF!</v>
      </c>
      <c r="AF124" s="205" t="e">
        <f>IF('Crisis Indicator Data'!#REF!="No Data",1,IF(#REF!&lt;&gt;"",1,0))</f>
        <v>#REF!</v>
      </c>
      <c r="AG124" s="205" t="e">
        <f>IF('Crisis Indicator Data'!#REF!="No Data",1,IF(#REF!&lt;&gt;"",1,0))</f>
        <v>#REF!</v>
      </c>
      <c r="AH124" s="205" t="e">
        <f>IF('Crisis Indicator Data'!#REF!="No Data",1,IF(#REF!&lt;&gt;"",1,0))</f>
        <v>#REF!</v>
      </c>
      <c r="AI124" s="205" t="e">
        <f>IF('Crisis Indicator Data'!#REF!="No Data",1,IF(#REF!&lt;&gt;"",1,0))</f>
        <v>#REF!</v>
      </c>
      <c r="AJ124" s="205" t="e">
        <f>IF('Crisis Indicator Data'!#REF!="No Data",1,IF(#REF!&lt;&gt;"",1,0))</f>
        <v>#REF!</v>
      </c>
      <c r="AK124" s="205" t="e">
        <f>IF('Crisis Indicator Data'!#REF!="No Data",1,IF(#REF!&lt;&gt;"",1,0))</f>
        <v>#REF!</v>
      </c>
      <c r="AL124" s="205" t="e">
        <f>IF('Crisis Indicator Data'!#REF!="No Data",1,IF(#REF!&lt;&gt;"",1,0))</f>
        <v>#REF!</v>
      </c>
      <c r="AM124" s="205" t="e">
        <f>IF('Crisis Indicator Data'!#REF!="No Data",1,IF(#REF!&lt;&gt;"",1,0))</f>
        <v>#REF!</v>
      </c>
      <c r="AN124" s="205" t="e">
        <f>IF('Crisis Indicator Data'!#REF!="No Data",1,IF(#REF!&lt;&gt;"",1,0))</f>
        <v>#REF!</v>
      </c>
      <c r="AO124" s="205" t="e">
        <f>IF('Crisis Indicator Data'!#REF!="No Data",1,IF(#REF!&lt;&gt;"",1,0))</f>
        <v>#REF!</v>
      </c>
      <c r="AP124" s="205" t="e">
        <f>IF('Crisis Indicator Data'!#REF!="No Data",1,IF(#REF!&lt;&gt;"",1,0))</f>
        <v>#REF!</v>
      </c>
      <c r="AQ124" s="205" t="e">
        <f>IF('Crisis Indicator Data'!#REF!="No Data",1,IF(#REF!&lt;&gt;"",1,0))</f>
        <v>#REF!</v>
      </c>
      <c r="AR124" s="205" t="e">
        <f>IF('Crisis Indicator Data'!#REF!="No Data",1,IF(#REF!&lt;&gt;"",1,0))</f>
        <v>#REF!</v>
      </c>
      <c r="AS124" s="205" t="e">
        <f>IF('Crisis Indicator Data'!#REF!="No Data",1,IF(#REF!&lt;&gt;"",1,0))</f>
        <v>#REF!</v>
      </c>
      <c r="AT124" s="205" t="e">
        <f>IF('Crisis Indicator Data'!#REF!="No Data",1,IF(#REF!&lt;&gt;"",1,0))</f>
        <v>#REF!</v>
      </c>
      <c r="AU124" s="205" t="e">
        <f>IF('Crisis Indicator Data'!#REF!="No Data",1,IF(#REF!&lt;&gt;"",1,0))</f>
        <v>#REF!</v>
      </c>
      <c r="AV124" s="205" t="e">
        <f>IF('Crisis Indicator Data'!#REF!="No Data",1,IF(#REF!&lt;&gt;"",1,0))</f>
        <v>#REF!</v>
      </c>
      <c r="AW124" s="205" t="e">
        <f>IF('Crisis Indicator Data'!#REF!="No Data",1,IF(#REF!&lt;&gt;"",1,0))</f>
        <v>#REF!</v>
      </c>
      <c r="AX124" s="205" t="e">
        <f>IF('Crisis Indicator Data'!#REF!="No Data",1,IF(#REF!&lt;&gt;"",1,0))</f>
        <v>#REF!</v>
      </c>
      <c r="AY124" s="205" t="e">
        <f>IF('Crisis Indicator Data'!#REF!="No Data",1,IF(#REF!&lt;&gt;"",1,0))</f>
        <v>#REF!</v>
      </c>
      <c r="AZ124" s="205" t="e">
        <f>IF('Crisis Indicator Data'!#REF!="No Data",1,IF(#REF!&lt;&gt;"",1,0))</f>
        <v>#REF!</v>
      </c>
      <c r="BA124" t="e">
        <f t="shared" si="6"/>
        <v>#REF!</v>
      </c>
      <c r="BB124" s="22" t="e">
        <f t="shared" si="7"/>
        <v>#REF!</v>
      </c>
    </row>
    <row r="125" spans="1:54" x14ac:dyDescent="0.25">
      <c r="A125" t="s">
        <v>7146</v>
      </c>
      <c r="B125" s="205" t="e">
        <f>IF('Crisis Indicator Data'!#REF!="No Data",1,IF(#REF!&lt;&gt;"",1,0))</f>
        <v>#REF!</v>
      </c>
      <c r="C125" s="205" t="e">
        <f>IF('Crisis Indicator Data'!#REF!="No Data",1,IF(#REF!&lt;&gt;"",1,0))</f>
        <v>#REF!</v>
      </c>
      <c r="D125" s="205" t="e">
        <f>IF('Crisis Indicator Data'!#REF!="No Data",1,IF(#REF!&lt;&gt;"",1,0))</f>
        <v>#REF!</v>
      </c>
      <c r="E125" s="205" t="e">
        <f>IF('Crisis Indicator Data'!#REF!="No Data",1,IF(#REF!&lt;&gt;"",1,0))</f>
        <v>#REF!</v>
      </c>
      <c r="F125" s="205" t="e">
        <f>IF('Crisis Indicator Data'!#REF!="No Data",1,IF(#REF!&lt;&gt;"",1,0))</f>
        <v>#REF!</v>
      </c>
      <c r="G125" s="205" t="e">
        <f>IF('Crisis Indicator Data'!#REF!="No Data",1,IF(#REF!&lt;&gt;"",1,0))</f>
        <v>#REF!</v>
      </c>
      <c r="H125" s="205" t="e">
        <f>IF('Crisis Indicator Data'!#REF!="No Data",1,IF(#REF!&lt;&gt;"",1,0))</f>
        <v>#REF!</v>
      </c>
      <c r="I125" s="205" t="e">
        <f>IF('Crisis Indicator Data'!#REF!="No Data",1,IF(#REF!&lt;&gt;"",1,0))</f>
        <v>#REF!</v>
      </c>
      <c r="J125" s="205" t="e">
        <f>IF('Crisis Indicator Data'!#REF!="No Data",1,IF(#REF!&lt;&gt;"",1,0))</f>
        <v>#REF!</v>
      </c>
      <c r="K125" s="205" t="e">
        <f>IF('Crisis Indicator Data'!#REF!="No Data",1,IF(#REF!&lt;&gt;"",1,0))</f>
        <v>#REF!</v>
      </c>
      <c r="L125" s="205" t="e">
        <f>IF('Crisis Indicator Data'!#REF!="No Data",1,IF(#REF!&lt;&gt;"",1,0))</f>
        <v>#REF!</v>
      </c>
      <c r="M125" s="205" t="e">
        <f>IF('Crisis Indicator Data'!#REF!="No Data",1,IF(#REF!&lt;&gt;"",1,0))</f>
        <v>#REF!</v>
      </c>
      <c r="N125" s="205" t="e">
        <f>IF('Crisis Indicator Data'!#REF!="No Data",1,IF(#REF!&lt;&gt;"",1,0))</f>
        <v>#REF!</v>
      </c>
      <c r="O125" s="205" t="e">
        <f>IF('Crisis Indicator Data'!#REF!="No Data",1,IF(#REF!&lt;&gt;"",1,0))</f>
        <v>#REF!</v>
      </c>
      <c r="P125" s="205" t="e">
        <f>IF('Crisis Indicator Data'!#REF!="No Data",1,IF(#REF!&lt;&gt;"",1,0))</f>
        <v>#REF!</v>
      </c>
      <c r="Q125" s="205" t="e">
        <f>IF('Crisis Indicator Data'!#REF!="No Data",1,IF(#REF!&lt;&gt;"",1,0))</f>
        <v>#REF!</v>
      </c>
      <c r="R125" s="205" t="e">
        <f>IF('Crisis Indicator Data'!#REF!="No Data",1,IF(#REF!&lt;&gt;"",1,0))</f>
        <v>#REF!</v>
      </c>
      <c r="S125" s="205" t="e">
        <f>IF('Crisis Indicator Data'!#REF!="No Data",1,IF(#REF!&lt;&gt;"",1,0))</f>
        <v>#REF!</v>
      </c>
      <c r="T125" s="205" t="e">
        <f>IF('Crisis Indicator Data'!#REF!="No Data",1,IF(#REF!&lt;&gt;"",1,0))</f>
        <v>#REF!</v>
      </c>
      <c r="U125" s="205" t="e">
        <f>IF('Crisis Indicator Data'!#REF!="No Data",1,IF(#REF!&lt;&gt;"",1,0))</f>
        <v>#REF!</v>
      </c>
      <c r="V125" s="205" t="e">
        <f>IF('Crisis Indicator Data'!#REF!="No Data",1,IF(#REF!&lt;&gt;"",1,0))</f>
        <v>#REF!</v>
      </c>
      <c r="W125" s="205" t="e">
        <f>IF('Crisis Indicator Data'!#REF!="No Data",1,IF(#REF!&lt;&gt;"",1,0))</f>
        <v>#REF!</v>
      </c>
      <c r="X125" s="205" t="e">
        <f>IF('Crisis Indicator Data'!#REF!="No Data",1,IF(#REF!&lt;&gt;"",1,0))</f>
        <v>#REF!</v>
      </c>
      <c r="Y125" s="205" t="e">
        <f>IF('Crisis Indicator Data'!#REF!="No Data",1,IF(#REF!&lt;&gt;"",1,0))</f>
        <v>#REF!</v>
      </c>
      <c r="Z125" s="205" t="e">
        <f>IF('Crisis Indicator Data'!#REF!="No Data",1,IF(#REF!&lt;&gt;"",1,0))</f>
        <v>#REF!</v>
      </c>
      <c r="AA125" s="205" t="e">
        <f>IF('Crisis Indicator Data'!#REF!="No Data",1,IF(#REF!&lt;&gt;"",1,0))</f>
        <v>#REF!</v>
      </c>
      <c r="AB125" s="205" t="e">
        <f>IF('Crisis Indicator Data'!#REF!="No Data",1,IF(#REF!&lt;&gt;"",1,0))</f>
        <v>#REF!</v>
      </c>
      <c r="AC125" s="205" t="e">
        <f>IF('Crisis Indicator Data'!#REF!="No Data",1,IF(#REF!&lt;&gt;"",1,0))</f>
        <v>#REF!</v>
      </c>
      <c r="AD125" s="205" t="e">
        <f>IF('Crisis Indicator Data'!#REF!="No Data",1,IF(#REF!&lt;&gt;"",1,0))</f>
        <v>#REF!</v>
      </c>
      <c r="AE125" s="205" t="e">
        <f>IF('Crisis Indicator Data'!#REF!="No Data",1,IF(#REF!&lt;&gt;"",1,0))</f>
        <v>#REF!</v>
      </c>
      <c r="AF125" s="205" t="e">
        <f>IF('Crisis Indicator Data'!#REF!="No Data",1,IF(#REF!&lt;&gt;"",1,0))</f>
        <v>#REF!</v>
      </c>
      <c r="AG125" s="205" t="e">
        <f>IF('Crisis Indicator Data'!#REF!="No Data",1,IF(#REF!&lt;&gt;"",1,0))</f>
        <v>#REF!</v>
      </c>
      <c r="AH125" s="205" t="e">
        <f>IF('Crisis Indicator Data'!#REF!="No Data",1,IF(#REF!&lt;&gt;"",1,0))</f>
        <v>#REF!</v>
      </c>
      <c r="AI125" s="205" t="e">
        <f>IF('Crisis Indicator Data'!#REF!="No Data",1,IF(#REF!&lt;&gt;"",1,0))</f>
        <v>#REF!</v>
      </c>
      <c r="AJ125" s="205" t="e">
        <f>IF('Crisis Indicator Data'!#REF!="No Data",1,IF(#REF!&lt;&gt;"",1,0))</f>
        <v>#REF!</v>
      </c>
      <c r="AK125" s="205" t="e">
        <f>IF('Crisis Indicator Data'!#REF!="No Data",1,IF(#REF!&lt;&gt;"",1,0))</f>
        <v>#REF!</v>
      </c>
      <c r="AL125" s="205" t="e">
        <f>IF('Crisis Indicator Data'!#REF!="No Data",1,IF(#REF!&lt;&gt;"",1,0))</f>
        <v>#REF!</v>
      </c>
      <c r="AM125" s="205" t="e">
        <f>IF('Crisis Indicator Data'!#REF!="No Data",1,IF(#REF!&lt;&gt;"",1,0))</f>
        <v>#REF!</v>
      </c>
      <c r="AN125" s="205" t="e">
        <f>IF('Crisis Indicator Data'!#REF!="No Data",1,IF(#REF!&lt;&gt;"",1,0))</f>
        <v>#REF!</v>
      </c>
      <c r="AO125" s="205" t="e">
        <f>IF('Crisis Indicator Data'!#REF!="No Data",1,IF(#REF!&lt;&gt;"",1,0))</f>
        <v>#REF!</v>
      </c>
      <c r="AP125" s="205" t="e">
        <f>IF('Crisis Indicator Data'!#REF!="No Data",1,IF(#REF!&lt;&gt;"",1,0))</f>
        <v>#REF!</v>
      </c>
      <c r="AQ125" s="205" t="e">
        <f>IF('Crisis Indicator Data'!#REF!="No Data",1,IF(#REF!&lt;&gt;"",1,0))</f>
        <v>#REF!</v>
      </c>
      <c r="AR125" s="205" t="e">
        <f>IF('Crisis Indicator Data'!#REF!="No Data",1,IF(#REF!&lt;&gt;"",1,0))</f>
        <v>#REF!</v>
      </c>
      <c r="AS125" s="205" t="e">
        <f>IF('Crisis Indicator Data'!#REF!="No Data",1,IF(#REF!&lt;&gt;"",1,0))</f>
        <v>#REF!</v>
      </c>
      <c r="AT125" s="205" t="e">
        <f>IF('Crisis Indicator Data'!#REF!="No Data",1,IF(#REF!&lt;&gt;"",1,0))</f>
        <v>#REF!</v>
      </c>
      <c r="AU125" s="205" t="e">
        <f>IF('Crisis Indicator Data'!#REF!="No Data",1,IF(#REF!&lt;&gt;"",1,0))</f>
        <v>#REF!</v>
      </c>
      <c r="AV125" s="205" t="e">
        <f>IF('Crisis Indicator Data'!#REF!="No Data",1,IF(#REF!&lt;&gt;"",1,0))</f>
        <v>#REF!</v>
      </c>
      <c r="AW125" s="205" t="e">
        <f>IF('Crisis Indicator Data'!#REF!="No Data",1,IF(#REF!&lt;&gt;"",1,0))</f>
        <v>#REF!</v>
      </c>
      <c r="AX125" s="205" t="e">
        <f>IF('Crisis Indicator Data'!#REF!="No Data",1,IF(#REF!&lt;&gt;"",1,0))</f>
        <v>#REF!</v>
      </c>
      <c r="AY125" s="205" t="e">
        <f>IF('Crisis Indicator Data'!#REF!="No Data",1,IF(#REF!&lt;&gt;"",1,0))</f>
        <v>#REF!</v>
      </c>
      <c r="AZ125" s="205" t="e">
        <f>IF('Crisis Indicator Data'!#REF!="No Data",1,IF(#REF!&lt;&gt;"",1,0))</f>
        <v>#REF!</v>
      </c>
      <c r="BA125" t="e">
        <f t="shared" si="6"/>
        <v>#REF!</v>
      </c>
      <c r="BB125" s="22" t="e">
        <f t="shared" si="7"/>
        <v>#REF!</v>
      </c>
    </row>
    <row r="126" spans="1:54" x14ac:dyDescent="0.25">
      <c r="A126" t="s">
        <v>7147</v>
      </c>
      <c r="B126" s="205" t="e">
        <f>IF('Crisis Indicator Data'!#REF!="No Data",1,IF(#REF!&lt;&gt;"",1,0))</f>
        <v>#REF!</v>
      </c>
      <c r="C126" s="205" t="e">
        <f>IF('Crisis Indicator Data'!#REF!="No Data",1,IF(#REF!&lt;&gt;"",1,0))</f>
        <v>#REF!</v>
      </c>
      <c r="D126" s="205" t="e">
        <f>IF('Crisis Indicator Data'!#REF!="No Data",1,IF(#REF!&lt;&gt;"",1,0))</f>
        <v>#REF!</v>
      </c>
      <c r="E126" s="205" t="e">
        <f>IF('Crisis Indicator Data'!#REF!="No Data",1,IF(#REF!&lt;&gt;"",1,0))</f>
        <v>#REF!</v>
      </c>
      <c r="F126" s="205" t="e">
        <f>IF('Crisis Indicator Data'!#REF!="No Data",1,IF(#REF!&lt;&gt;"",1,0))</f>
        <v>#REF!</v>
      </c>
      <c r="G126" s="205" t="e">
        <f>IF('Crisis Indicator Data'!#REF!="No Data",1,IF(#REF!&lt;&gt;"",1,0))</f>
        <v>#REF!</v>
      </c>
      <c r="H126" s="205" t="e">
        <f>IF('Crisis Indicator Data'!#REF!="No Data",1,IF(#REF!&lt;&gt;"",1,0))</f>
        <v>#REF!</v>
      </c>
      <c r="I126" s="205" t="e">
        <f>IF('Crisis Indicator Data'!#REF!="No Data",1,IF(#REF!&lt;&gt;"",1,0))</f>
        <v>#REF!</v>
      </c>
      <c r="J126" s="205" t="e">
        <f>IF('Crisis Indicator Data'!#REF!="No Data",1,IF(#REF!&lt;&gt;"",1,0))</f>
        <v>#REF!</v>
      </c>
      <c r="K126" s="205" t="e">
        <f>IF('Crisis Indicator Data'!#REF!="No Data",1,IF(#REF!&lt;&gt;"",1,0))</f>
        <v>#REF!</v>
      </c>
      <c r="L126" s="205" t="e">
        <f>IF('Crisis Indicator Data'!#REF!="No Data",1,IF(#REF!&lt;&gt;"",1,0))</f>
        <v>#REF!</v>
      </c>
      <c r="M126" s="205" t="e">
        <f>IF('Crisis Indicator Data'!#REF!="No Data",1,IF(#REF!&lt;&gt;"",1,0))</f>
        <v>#REF!</v>
      </c>
      <c r="N126" s="205" t="e">
        <f>IF('Crisis Indicator Data'!#REF!="No Data",1,IF(#REF!&lt;&gt;"",1,0))</f>
        <v>#REF!</v>
      </c>
      <c r="O126" s="205" t="e">
        <f>IF('Crisis Indicator Data'!#REF!="No Data",1,IF(#REF!&lt;&gt;"",1,0))</f>
        <v>#REF!</v>
      </c>
      <c r="P126" s="205" t="e">
        <f>IF('Crisis Indicator Data'!#REF!="No Data",1,IF(#REF!&lt;&gt;"",1,0))</f>
        <v>#REF!</v>
      </c>
      <c r="Q126" s="205" t="e">
        <f>IF('Crisis Indicator Data'!#REF!="No Data",1,IF(#REF!&lt;&gt;"",1,0))</f>
        <v>#REF!</v>
      </c>
      <c r="R126" s="205" t="e">
        <f>IF('Crisis Indicator Data'!#REF!="No Data",1,IF(#REF!&lt;&gt;"",1,0))</f>
        <v>#REF!</v>
      </c>
      <c r="S126" s="205" t="e">
        <f>IF('Crisis Indicator Data'!#REF!="No Data",1,IF(#REF!&lt;&gt;"",1,0))</f>
        <v>#REF!</v>
      </c>
      <c r="T126" s="205" t="e">
        <f>IF('Crisis Indicator Data'!#REF!="No Data",1,IF(#REF!&lt;&gt;"",1,0))</f>
        <v>#REF!</v>
      </c>
      <c r="U126" s="205" t="e">
        <f>IF('Crisis Indicator Data'!#REF!="No Data",1,IF(#REF!&lt;&gt;"",1,0))</f>
        <v>#REF!</v>
      </c>
      <c r="V126" s="205" t="e">
        <f>IF('Crisis Indicator Data'!#REF!="No Data",1,IF(#REF!&lt;&gt;"",1,0))</f>
        <v>#REF!</v>
      </c>
      <c r="W126" s="205" t="e">
        <f>IF('Crisis Indicator Data'!#REF!="No Data",1,IF(#REF!&lt;&gt;"",1,0))</f>
        <v>#REF!</v>
      </c>
      <c r="X126" s="205" t="e">
        <f>IF('Crisis Indicator Data'!#REF!="No Data",1,IF(#REF!&lt;&gt;"",1,0))</f>
        <v>#REF!</v>
      </c>
      <c r="Y126" s="205" t="e">
        <f>IF('Crisis Indicator Data'!#REF!="No Data",1,IF(#REF!&lt;&gt;"",1,0))</f>
        <v>#REF!</v>
      </c>
      <c r="Z126" s="205" t="e">
        <f>IF('Crisis Indicator Data'!#REF!="No Data",1,IF(#REF!&lt;&gt;"",1,0))</f>
        <v>#REF!</v>
      </c>
      <c r="AA126" s="205" t="e">
        <f>IF('Crisis Indicator Data'!#REF!="No Data",1,IF(#REF!&lt;&gt;"",1,0))</f>
        <v>#REF!</v>
      </c>
      <c r="AB126" s="205" t="e">
        <f>IF('Crisis Indicator Data'!#REF!="No Data",1,IF(#REF!&lt;&gt;"",1,0))</f>
        <v>#REF!</v>
      </c>
      <c r="AC126" s="205" t="e">
        <f>IF('Crisis Indicator Data'!#REF!="No Data",1,IF(#REF!&lt;&gt;"",1,0))</f>
        <v>#REF!</v>
      </c>
      <c r="AD126" s="205" t="e">
        <f>IF('Crisis Indicator Data'!#REF!="No Data",1,IF(#REF!&lt;&gt;"",1,0))</f>
        <v>#REF!</v>
      </c>
      <c r="AE126" s="205" t="e">
        <f>IF('Crisis Indicator Data'!#REF!="No Data",1,IF(#REF!&lt;&gt;"",1,0))</f>
        <v>#REF!</v>
      </c>
      <c r="AF126" s="205" t="e">
        <f>IF('Crisis Indicator Data'!#REF!="No Data",1,IF(#REF!&lt;&gt;"",1,0))</f>
        <v>#REF!</v>
      </c>
      <c r="AG126" s="205" t="e">
        <f>IF('Crisis Indicator Data'!#REF!="No Data",1,IF(#REF!&lt;&gt;"",1,0))</f>
        <v>#REF!</v>
      </c>
      <c r="AH126" s="205" t="e">
        <f>IF('Crisis Indicator Data'!#REF!="No Data",1,IF(#REF!&lt;&gt;"",1,0))</f>
        <v>#REF!</v>
      </c>
      <c r="AI126" s="205" t="e">
        <f>IF('Crisis Indicator Data'!#REF!="No Data",1,IF(#REF!&lt;&gt;"",1,0))</f>
        <v>#REF!</v>
      </c>
      <c r="AJ126" s="205" t="e">
        <f>IF('Crisis Indicator Data'!#REF!="No Data",1,IF(#REF!&lt;&gt;"",1,0))</f>
        <v>#REF!</v>
      </c>
      <c r="AK126" s="205" t="e">
        <f>IF('Crisis Indicator Data'!#REF!="No Data",1,IF(#REF!&lt;&gt;"",1,0))</f>
        <v>#REF!</v>
      </c>
      <c r="AL126" s="205" t="e">
        <f>IF('Crisis Indicator Data'!#REF!="No Data",1,IF(#REF!&lt;&gt;"",1,0))</f>
        <v>#REF!</v>
      </c>
      <c r="AM126" s="205" t="e">
        <f>IF('Crisis Indicator Data'!#REF!="No Data",1,IF(#REF!&lt;&gt;"",1,0))</f>
        <v>#REF!</v>
      </c>
      <c r="AN126" s="205" t="e">
        <f>IF('Crisis Indicator Data'!#REF!="No Data",1,IF(#REF!&lt;&gt;"",1,0))</f>
        <v>#REF!</v>
      </c>
      <c r="AO126" s="205" t="e">
        <f>IF('Crisis Indicator Data'!#REF!="No Data",1,IF(#REF!&lt;&gt;"",1,0))</f>
        <v>#REF!</v>
      </c>
      <c r="AP126" s="205" t="e">
        <f>IF('Crisis Indicator Data'!#REF!="No Data",1,IF(#REF!&lt;&gt;"",1,0))</f>
        <v>#REF!</v>
      </c>
      <c r="AQ126" s="205" t="e">
        <f>IF('Crisis Indicator Data'!#REF!="No Data",1,IF(#REF!&lt;&gt;"",1,0))</f>
        <v>#REF!</v>
      </c>
      <c r="AR126" s="205" t="e">
        <f>IF('Crisis Indicator Data'!#REF!="No Data",1,IF(#REF!&lt;&gt;"",1,0))</f>
        <v>#REF!</v>
      </c>
      <c r="AS126" s="205" t="e">
        <f>IF('Crisis Indicator Data'!#REF!="No Data",1,IF(#REF!&lt;&gt;"",1,0))</f>
        <v>#REF!</v>
      </c>
      <c r="AT126" s="205" t="e">
        <f>IF('Crisis Indicator Data'!#REF!="No Data",1,IF(#REF!&lt;&gt;"",1,0))</f>
        <v>#REF!</v>
      </c>
      <c r="AU126" s="205" t="e">
        <f>IF('Crisis Indicator Data'!#REF!="No Data",1,IF(#REF!&lt;&gt;"",1,0))</f>
        <v>#REF!</v>
      </c>
      <c r="AV126" s="205" t="e">
        <f>IF('Crisis Indicator Data'!#REF!="No Data",1,IF(#REF!&lt;&gt;"",1,0))</f>
        <v>#REF!</v>
      </c>
      <c r="AW126" s="205" t="e">
        <f>IF('Crisis Indicator Data'!#REF!="No Data",1,IF(#REF!&lt;&gt;"",1,0))</f>
        <v>#REF!</v>
      </c>
      <c r="AX126" s="205" t="e">
        <f>IF('Crisis Indicator Data'!#REF!="No Data",1,IF(#REF!&lt;&gt;"",1,0))</f>
        <v>#REF!</v>
      </c>
      <c r="AY126" s="205" t="e">
        <f>IF('Crisis Indicator Data'!#REF!="No Data",1,IF(#REF!&lt;&gt;"",1,0))</f>
        <v>#REF!</v>
      </c>
      <c r="AZ126" s="205" t="e">
        <f>IF('Crisis Indicator Data'!#REF!="No Data",1,IF(#REF!&lt;&gt;"",1,0))</f>
        <v>#REF!</v>
      </c>
      <c r="BA126" t="e">
        <f t="shared" si="6"/>
        <v>#REF!</v>
      </c>
      <c r="BB126" s="22" t="e">
        <f t="shared" si="7"/>
        <v>#REF!</v>
      </c>
    </row>
    <row r="127" spans="1:54" x14ac:dyDescent="0.25">
      <c r="A127" t="s">
        <v>7152</v>
      </c>
      <c r="B127" s="205" t="e">
        <f>IF('Crisis Indicator Data'!#REF!="No Data",1,IF(#REF!&lt;&gt;"",1,0))</f>
        <v>#REF!</v>
      </c>
      <c r="C127" s="205" t="e">
        <f>IF('Crisis Indicator Data'!#REF!="No Data",1,IF(#REF!&lt;&gt;"",1,0))</f>
        <v>#REF!</v>
      </c>
      <c r="D127" s="205" t="e">
        <f>IF('Crisis Indicator Data'!#REF!="No Data",1,IF(#REF!&lt;&gt;"",1,0))</f>
        <v>#REF!</v>
      </c>
      <c r="E127" s="205" t="e">
        <f>IF('Crisis Indicator Data'!#REF!="No Data",1,IF(#REF!&lt;&gt;"",1,0))</f>
        <v>#REF!</v>
      </c>
      <c r="F127" s="205" t="e">
        <f>IF('Crisis Indicator Data'!#REF!="No Data",1,IF(#REF!&lt;&gt;"",1,0))</f>
        <v>#REF!</v>
      </c>
      <c r="G127" s="205" t="e">
        <f>IF('Crisis Indicator Data'!#REF!="No Data",1,IF(#REF!&lt;&gt;"",1,0))</f>
        <v>#REF!</v>
      </c>
      <c r="H127" s="205" t="e">
        <f>IF('Crisis Indicator Data'!#REF!="No Data",1,IF(#REF!&lt;&gt;"",1,0))</f>
        <v>#REF!</v>
      </c>
      <c r="I127" s="205" t="e">
        <f>IF('Crisis Indicator Data'!#REF!="No Data",1,IF(#REF!&lt;&gt;"",1,0))</f>
        <v>#REF!</v>
      </c>
      <c r="J127" s="205" t="e">
        <f>IF('Crisis Indicator Data'!#REF!="No Data",1,IF(#REF!&lt;&gt;"",1,0))</f>
        <v>#REF!</v>
      </c>
      <c r="K127" s="205" t="e">
        <f>IF('Crisis Indicator Data'!#REF!="No Data",1,IF(#REF!&lt;&gt;"",1,0))</f>
        <v>#REF!</v>
      </c>
      <c r="L127" s="205" t="e">
        <f>IF('Crisis Indicator Data'!#REF!="No Data",1,IF(#REF!&lt;&gt;"",1,0))</f>
        <v>#REF!</v>
      </c>
      <c r="M127" s="205" t="e">
        <f>IF('Crisis Indicator Data'!#REF!="No Data",1,IF(#REF!&lt;&gt;"",1,0))</f>
        <v>#REF!</v>
      </c>
      <c r="N127" s="205" t="e">
        <f>IF('Crisis Indicator Data'!#REF!="No Data",1,IF(#REF!&lt;&gt;"",1,0))</f>
        <v>#REF!</v>
      </c>
      <c r="O127" s="205" t="e">
        <f>IF('Crisis Indicator Data'!#REF!="No Data",1,IF(#REF!&lt;&gt;"",1,0))</f>
        <v>#REF!</v>
      </c>
      <c r="P127" s="205" t="e">
        <f>IF('Crisis Indicator Data'!#REF!="No Data",1,IF(#REF!&lt;&gt;"",1,0))</f>
        <v>#REF!</v>
      </c>
      <c r="Q127" s="205" t="e">
        <f>IF('Crisis Indicator Data'!#REF!="No Data",1,IF(#REF!&lt;&gt;"",1,0))</f>
        <v>#REF!</v>
      </c>
      <c r="R127" s="205" t="e">
        <f>IF('Crisis Indicator Data'!#REF!="No Data",1,IF(#REF!&lt;&gt;"",1,0))</f>
        <v>#REF!</v>
      </c>
      <c r="S127" s="205" t="e">
        <f>IF('Crisis Indicator Data'!#REF!="No Data",1,IF(#REF!&lt;&gt;"",1,0))</f>
        <v>#REF!</v>
      </c>
      <c r="T127" s="205" t="e">
        <f>IF('Crisis Indicator Data'!#REF!="No Data",1,IF(#REF!&lt;&gt;"",1,0))</f>
        <v>#REF!</v>
      </c>
      <c r="U127" s="205" t="e">
        <f>IF('Crisis Indicator Data'!#REF!="No Data",1,IF(#REF!&lt;&gt;"",1,0))</f>
        <v>#REF!</v>
      </c>
      <c r="V127" s="205" t="e">
        <f>IF('Crisis Indicator Data'!#REF!="No Data",1,IF(#REF!&lt;&gt;"",1,0))</f>
        <v>#REF!</v>
      </c>
      <c r="W127" s="205" t="e">
        <f>IF('Crisis Indicator Data'!#REF!="No Data",1,IF(#REF!&lt;&gt;"",1,0))</f>
        <v>#REF!</v>
      </c>
      <c r="X127" s="205" t="e">
        <f>IF('Crisis Indicator Data'!#REF!="No Data",1,IF(#REF!&lt;&gt;"",1,0))</f>
        <v>#REF!</v>
      </c>
      <c r="Y127" s="205" t="e">
        <f>IF('Crisis Indicator Data'!#REF!="No Data",1,IF(#REF!&lt;&gt;"",1,0))</f>
        <v>#REF!</v>
      </c>
      <c r="Z127" s="205" t="e">
        <f>IF('Crisis Indicator Data'!#REF!="No Data",1,IF(#REF!&lt;&gt;"",1,0))</f>
        <v>#REF!</v>
      </c>
      <c r="AA127" s="205" t="e">
        <f>IF('Crisis Indicator Data'!#REF!="No Data",1,IF(#REF!&lt;&gt;"",1,0))</f>
        <v>#REF!</v>
      </c>
      <c r="AB127" s="205" t="e">
        <f>IF('Crisis Indicator Data'!#REF!="No Data",1,IF(#REF!&lt;&gt;"",1,0))</f>
        <v>#REF!</v>
      </c>
      <c r="AC127" s="205" t="e">
        <f>IF('Crisis Indicator Data'!#REF!="No Data",1,IF(#REF!&lt;&gt;"",1,0))</f>
        <v>#REF!</v>
      </c>
      <c r="AD127" s="205" t="e">
        <f>IF('Crisis Indicator Data'!#REF!="No Data",1,IF(#REF!&lt;&gt;"",1,0))</f>
        <v>#REF!</v>
      </c>
      <c r="AE127" s="205" t="e">
        <f>IF('Crisis Indicator Data'!#REF!="No Data",1,IF(#REF!&lt;&gt;"",1,0))</f>
        <v>#REF!</v>
      </c>
      <c r="AF127" s="205" t="e">
        <f>IF('Crisis Indicator Data'!#REF!="No Data",1,IF(#REF!&lt;&gt;"",1,0))</f>
        <v>#REF!</v>
      </c>
      <c r="AG127" s="205" t="e">
        <f>IF('Crisis Indicator Data'!#REF!="No Data",1,IF(#REF!&lt;&gt;"",1,0))</f>
        <v>#REF!</v>
      </c>
      <c r="AH127" s="205" t="e">
        <f>IF('Crisis Indicator Data'!#REF!="No Data",1,IF(#REF!&lt;&gt;"",1,0))</f>
        <v>#REF!</v>
      </c>
      <c r="AI127" s="205" t="e">
        <f>IF('Crisis Indicator Data'!#REF!="No Data",1,IF(#REF!&lt;&gt;"",1,0))</f>
        <v>#REF!</v>
      </c>
      <c r="AJ127" s="205" t="e">
        <f>IF('Crisis Indicator Data'!#REF!="No Data",1,IF(#REF!&lt;&gt;"",1,0))</f>
        <v>#REF!</v>
      </c>
      <c r="AK127" s="205" t="e">
        <f>IF('Crisis Indicator Data'!#REF!="No Data",1,IF(#REF!&lt;&gt;"",1,0))</f>
        <v>#REF!</v>
      </c>
      <c r="AL127" s="205" t="e">
        <f>IF('Crisis Indicator Data'!#REF!="No Data",1,IF(#REF!&lt;&gt;"",1,0))</f>
        <v>#REF!</v>
      </c>
      <c r="AM127" s="205" t="e">
        <f>IF('Crisis Indicator Data'!#REF!="No Data",1,IF(#REF!&lt;&gt;"",1,0))</f>
        <v>#REF!</v>
      </c>
      <c r="AN127" s="205" t="e">
        <f>IF('Crisis Indicator Data'!#REF!="No Data",1,IF(#REF!&lt;&gt;"",1,0))</f>
        <v>#REF!</v>
      </c>
      <c r="AO127" s="205" t="e">
        <f>IF('Crisis Indicator Data'!#REF!="No Data",1,IF(#REF!&lt;&gt;"",1,0))</f>
        <v>#REF!</v>
      </c>
      <c r="AP127" s="205" t="e">
        <f>IF('Crisis Indicator Data'!#REF!="No Data",1,IF(#REF!&lt;&gt;"",1,0))</f>
        <v>#REF!</v>
      </c>
      <c r="AQ127" s="205" t="e">
        <f>IF('Crisis Indicator Data'!#REF!="No Data",1,IF(#REF!&lt;&gt;"",1,0))</f>
        <v>#REF!</v>
      </c>
      <c r="AR127" s="205" t="e">
        <f>IF('Crisis Indicator Data'!#REF!="No Data",1,IF(#REF!&lt;&gt;"",1,0))</f>
        <v>#REF!</v>
      </c>
      <c r="AS127" s="205" t="e">
        <f>IF('Crisis Indicator Data'!#REF!="No Data",1,IF(#REF!&lt;&gt;"",1,0))</f>
        <v>#REF!</v>
      </c>
      <c r="AT127" s="205" t="e">
        <f>IF('Crisis Indicator Data'!#REF!="No Data",1,IF(#REF!&lt;&gt;"",1,0))</f>
        <v>#REF!</v>
      </c>
      <c r="AU127" s="205" t="e">
        <f>IF('Crisis Indicator Data'!#REF!="No Data",1,IF(#REF!&lt;&gt;"",1,0))</f>
        <v>#REF!</v>
      </c>
      <c r="AV127" s="205" t="e">
        <f>IF('Crisis Indicator Data'!#REF!="No Data",1,IF(#REF!&lt;&gt;"",1,0))</f>
        <v>#REF!</v>
      </c>
      <c r="AW127" s="205" t="e">
        <f>IF('Crisis Indicator Data'!#REF!="No Data",1,IF(#REF!&lt;&gt;"",1,0))</f>
        <v>#REF!</v>
      </c>
      <c r="AX127" s="205" t="e">
        <f>IF('Crisis Indicator Data'!#REF!="No Data",1,IF(#REF!&lt;&gt;"",1,0))</f>
        <v>#REF!</v>
      </c>
      <c r="AY127" s="205" t="e">
        <f>IF('Crisis Indicator Data'!#REF!="No Data",1,IF(#REF!&lt;&gt;"",1,0))</f>
        <v>#REF!</v>
      </c>
      <c r="AZ127" s="205" t="e">
        <f>IF('Crisis Indicator Data'!#REF!="No Data",1,IF(#REF!&lt;&gt;"",1,0))</f>
        <v>#REF!</v>
      </c>
      <c r="BA127" t="e">
        <f t="shared" si="6"/>
        <v>#REF!</v>
      </c>
      <c r="BB127" s="22" t="e">
        <f t="shared" si="7"/>
        <v>#REF!</v>
      </c>
    </row>
    <row r="128" spans="1:54" x14ac:dyDescent="0.25">
      <c r="A128" t="s">
        <v>7160</v>
      </c>
      <c r="B128" s="205" t="e">
        <f>IF('Crisis Indicator Data'!#REF!="No Data",1,IF(#REF!&lt;&gt;"",1,0))</f>
        <v>#REF!</v>
      </c>
      <c r="C128" s="205" t="e">
        <f>IF('Crisis Indicator Data'!#REF!="No Data",1,IF(#REF!&lt;&gt;"",1,0))</f>
        <v>#REF!</v>
      </c>
      <c r="D128" s="205" t="e">
        <f>IF('Crisis Indicator Data'!#REF!="No Data",1,IF(#REF!&lt;&gt;"",1,0))</f>
        <v>#REF!</v>
      </c>
      <c r="E128" s="205" t="e">
        <f>IF('Crisis Indicator Data'!#REF!="No Data",1,IF(#REF!&lt;&gt;"",1,0))</f>
        <v>#REF!</v>
      </c>
      <c r="F128" s="205" t="e">
        <f>IF('Crisis Indicator Data'!#REF!="No Data",1,IF(#REF!&lt;&gt;"",1,0))</f>
        <v>#REF!</v>
      </c>
      <c r="G128" s="205" t="e">
        <f>IF('Crisis Indicator Data'!#REF!="No Data",1,IF(#REF!&lt;&gt;"",1,0))</f>
        <v>#REF!</v>
      </c>
      <c r="H128" s="205" t="e">
        <f>IF('Crisis Indicator Data'!#REF!="No Data",1,IF(#REF!&lt;&gt;"",1,0))</f>
        <v>#REF!</v>
      </c>
      <c r="I128" s="205" t="e">
        <f>IF('Crisis Indicator Data'!#REF!="No Data",1,IF(#REF!&lt;&gt;"",1,0))</f>
        <v>#REF!</v>
      </c>
      <c r="J128" s="205" t="e">
        <f>IF('Crisis Indicator Data'!#REF!="No Data",1,IF(#REF!&lt;&gt;"",1,0))</f>
        <v>#REF!</v>
      </c>
      <c r="K128" s="205" t="e">
        <f>IF('Crisis Indicator Data'!#REF!="No Data",1,IF(#REF!&lt;&gt;"",1,0))</f>
        <v>#REF!</v>
      </c>
      <c r="L128" s="205" t="e">
        <f>IF('Crisis Indicator Data'!#REF!="No Data",1,IF(#REF!&lt;&gt;"",1,0))</f>
        <v>#REF!</v>
      </c>
      <c r="M128" s="205" t="e">
        <f>IF('Crisis Indicator Data'!#REF!="No Data",1,IF(#REF!&lt;&gt;"",1,0))</f>
        <v>#REF!</v>
      </c>
      <c r="N128" s="205" t="e">
        <f>IF('Crisis Indicator Data'!#REF!="No Data",1,IF(#REF!&lt;&gt;"",1,0))</f>
        <v>#REF!</v>
      </c>
      <c r="O128" s="205" t="e">
        <f>IF('Crisis Indicator Data'!#REF!="No Data",1,IF(#REF!&lt;&gt;"",1,0))</f>
        <v>#REF!</v>
      </c>
      <c r="P128" s="205" t="e">
        <f>IF('Crisis Indicator Data'!#REF!="No Data",1,IF(#REF!&lt;&gt;"",1,0))</f>
        <v>#REF!</v>
      </c>
      <c r="Q128" s="205" t="e">
        <f>IF('Crisis Indicator Data'!#REF!="No Data",1,IF(#REF!&lt;&gt;"",1,0))</f>
        <v>#REF!</v>
      </c>
      <c r="R128" s="205" t="e">
        <f>IF('Crisis Indicator Data'!#REF!="No Data",1,IF(#REF!&lt;&gt;"",1,0))</f>
        <v>#REF!</v>
      </c>
      <c r="S128" s="205" t="e">
        <f>IF('Crisis Indicator Data'!#REF!="No Data",1,IF(#REF!&lt;&gt;"",1,0))</f>
        <v>#REF!</v>
      </c>
      <c r="T128" s="205" t="e">
        <f>IF('Crisis Indicator Data'!#REF!="No Data",1,IF(#REF!&lt;&gt;"",1,0))</f>
        <v>#REF!</v>
      </c>
      <c r="U128" s="205" t="e">
        <f>IF('Crisis Indicator Data'!#REF!="No Data",1,IF(#REF!&lt;&gt;"",1,0))</f>
        <v>#REF!</v>
      </c>
      <c r="V128" s="205" t="e">
        <f>IF('Crisis Indicator Data'!#REF!="No Data",1,IF(#REF!&lt;&gt;"",1,0))</f>
        <v>#REF!</v>
      </c>
      <c r="W128" s="205" t="e">
        <f>IF('Crisis Indicator Data'!#REF!="No Data",1,IF(#REF!&lt;&gt;"",1,0))</f>
        <v>#REF!</v>
      </c>
      <c r="X128" s="205" t="e">
        <f>IF('Crisis Indicator Data'!#REF!="No Data",1,IF(#REF!&lt;&gt;"",1,0))</f>
        <v>#REF!</v>
      </c>
      <c r="Y128" s="205" t="e">
        <f>IF('Crisis Indicator Data'!#REF!="No Data",1,IF(#REF!&lt;&gt;"",1,0))</f>
        <v>#REF!</v>
      </c>
      <c r="Z128" s="205" t="e">
        <f>IF('Crisis Indicator Data'!#REF!="No Data",1,IF(#REF!&lt;&gt;"",1,0))</f>
        <v>#REF!</v>
      </c>
      <c r="AA128" s="205" t="e">
        <f>IF('Crisis Indicator Data'!#REF!="No Data",1,IF(#REF!&lt;&gt;"",1,0))</f>
        <v>#REF!</v>
      </c>
      <c r="AB128" s="205" t="e">
        <f>IF('Crisis Indicator Data'!#REF!="No Data",1,IF(#REF!&lt;&gt;"",1,0))</f>
        <v>#REF!</v>
      </c>
      <c r="AC128" s="205" t="e">
        <f>IF('Crisis Indicator Data'!#REF!="No Data",1,IF(#REF!&lt;&gt;"",1,0))</f>
        <v>#REF!</v>
      </c>
      <c r="AD128" s="205" t="e">
        <f>IF('Crisis Indicator Data'!#REF!="No Data",1,IF(#REF!&lt;&gt;"",1,0))</f>
        <v>#REF!</v>
      </c>
      <c r="AE128" s="205" t="e">
        <f>IF('Crisis Indicator Data'!#REF!="No Data",1,IF(#REF!&lt;&gt;"",1,0))</f>
        <v>#REF!</v>
      </c>
      <c r="AF128" s="205" t="e">
        <f>IF('Crisis Indicator Data'!#REF!="No Data",1,IF(#REF!&lt;&gt;"",1,0))</f>
        <v>#REF!</v>
      </c>
      <c r="AG128" s="205" t="e">
        <f>IF('Crisis Indicator Data'!#REF!="No Data",1,IF(#REF!&lt;&gt;"",1,0))</f>
        <v>#REF!</v>
      </c>
      <c r="AH128" s="205" t="e">
        <f>IF('Crisis Indicator Data'!#REF!="No Data",1,IF(#REF!&lt;&gt;"",1,0))</f>
        <v>#REF!</v>
      </c>
      <c r="AI128" s="205" t="e">
        <f>IF('Crisis Indicator Data'!#REF!="No Data",1,IF(#REF!&lt;&gt;"",1,0))</f>
        <v>#REF!</v>
      </c>
      <c r="AJ128" s="205" t="e">
        <f>IF('Crisis Indicator Data'!#REF!="No Data",1,IF(#REF!&lt;&gt;"",1,0))</f>
        <v>#REF!</v>
      </c>
      <c r="AK128" s="205" t="e">
        <f>IF('Crisis Indicator Data'!#REF!="No Data",1,IF(#REF!&lt;&gt;"",1,0))</f>
        <v>#REF!</v>
      </c>
      <c r="AL128" s="205" t="e">
        <f>IF('Crisis Indicator Data'!#REF!="No Data",1,IF(#REF!&lt;&gt;"",1,0))</f>
        <v>#REF!</v>
      </c>
      <c r="AM128" s="205" t="e">
        <f>IF('Crisis Indicator Data'!#REF!="No Data",1,IF(#REF!&lt;&gt;"",1,0))</f>
        <v>#REF!</v>
      </c>
      <c r="AN128" s="205" t="e">
        <f>IF('Crisis Indicator Data'!#REF!="No Data",1,IF(#REF!&lt;&gt;"",1,0))</f>
        <v>#REF!</v>
      </c>
      <c r="AO128" s="205" t="e">
        <f>IF('Crisis Indicator Data'!#REF!="No Data",1,IF(#REF!&lt;&gt;"",1,0))</f>
        <v>#REF!</v>
      </c>
      <c r="AP128" s="205" t="e">
        <f>IF('Crisis Indicator Data'!#REF!="No Data",1,IF(#REF!&lt;&gt;"",1,0))</f>
        <v>#REF!</v>
      </c>
      <c r="AQ128" s="205" t="e">
        <f>IF('Crisis Indicator Data'!#REF!="No Data",1,IF(#REF!&lt;&gt;"",1,0))</f>
        <v>#REF!</v>
      </c>
      <c r="AR128" s="205" t="e">
        <f>IF('Crisis Indicator Data'!#REF!="No Data",1,IF(#REF!&lt;&gt;"",1,0))</f>
        <v>#REF!</v>
      </c>
      <c r="AS128" s="205" t="e">
        <f>IF('Crisis Indicator Data'!#REF!="No Data",1,IF(#REF!&lt;&gt;"",1,0))</f>
        <v>#REF!</v>
      </c>
      <c r="AT128" s="205" t="e">
        <f>IF('Crisis Indicator Data'!#REF!="No Data",1,IF(#REF!&lt;&gt;"",1,0))</f>
        <v>#REF!</v>
      </c>
      <c r="AU128" s="205" t="e">
        <f>IF('Crisis Indicator Data'!#REF!="No Data",1,IF(#REF!&lt;&gt;"",1,0))</f>
        <v>#REF!</v>
      </c>
      <c r="AV128" s="205" t="e">
        <f>IF('Crisis Indicator Data'!#REF!="No Data",1,IF(#REF!&lt;&gt;"",1,0))</f>
        <v>#REF!</v>
      </c>
      <c r="AW128" s="205" t="e">
        <f>IF('Crisis Indicator Data'!#REF!="No Data",1,IF(#REF!&lt;&gt;"",1,0))</f>
        <v>#REF!</v>
      </c>
      <c r="AX128" s="205" t="e">
        <f>IF('Crisis Indicator Data'!#REF!="No Data",1,IF(#REF!&lt;&gt;"",1,0))</f>
        <v>#REF!</v>
      </c>
      <c r="AY128" s="205" t="e">
        <f>IF('Crisis Indicator Data'!#REF!="No Data",1,IF(#REF!&lt;&gt;"",1,0))</f>
        <v>#REF!</v>
      </c>
      <c r="AZ128" s="205" t="e">
        <f>IF('Crisis Indicator Data'!#REF!="No Data",1,IF(#REF!&lt;&gt;"",1,0))</f>
        <v>#REF!</v>
      </c>
      <c r="BA128" t="e">
        <f t="shared" si="6"/>
        <v>#REF!</v>
      </c>
      <c r="BB128" s="22" t="e">
        <f t="shared" si="7"/>
        <v>#REF!</v>
      </c>
    </row>
    <row r="129" spans="1:54" x14ac:dyDescent="0.25">
      <c r="A129" t="s">
        <v>7161</v>
      </c>
      <c r="B129" s="205" t="e">
        <f>IF('Crisis Indicator Data'!#REF!="No Data",1,IF(#REF!&lt;&gt;"",1,0))</f>
        <v>#REF!</v>
      </c>
      <c r="C129" s="205" t="e">
        <f>IF('Crisis Indicator Data'!#REF!="No Data",1,IF(#REF!&lt;&gt;"",1,0))</f>
        <v>#REF!</v>
      </c>
      <c r="D129" s="205" t="e">
        <f>IF('Crisis Indicator Data'!#REF!="No Data",1,IF(#REF!&lt;&gt;"",1,0))</f>
        <v>#REF!</v>
      </c>
      <c r="E129" s="205" t="e">
        <f>IF('Crisis Indicator Data'!#REF!="No Data",1,IF(#REF!&lt;&gt;"",1,0))</f>
        <v>#REF!</v>
      </c>
      <c r="F129" s="205" t="e">
        <f>IF('Crisis Indicator Data'!#REF!="No Data",1,IF(#REF!&lt;&gt;"",1,0))</f>
        <v>#REF!</v>
      </c>
      <c r="G129" s="205" t="e">
        <f>IF('Crisis Indicator Data'!#REF!="No Data",1,IF(#REF!&lt;&gt;"",1,0))</f>
        <v>#REF!</v>
      </c>
      <c r="H129" s="205" t="e">
        <f>IF('Crisis Indicator Data'!#REF!="No Data",1,IF(#REF!&lt;&gt;"",1,0))</f>
        <v>#REF!</v>
      </c>
      <c r="I129" s="205" t="e">
        <f>IF('Crisis Indicator Data'!#REF!="No Data",1,IF(#REF!&lt;&gt;"",1,0))</f>
        <v>#REF!</v>
      </c>
      <c r="J129" s="205" t="e">
        <f>IF('Crisis Indicator Data'!#REF!="No Data",1,IF(#REF!&lt;&gt;"",1,0))</f>
        <v>#REF!</v>
      </c>
      <c r="K129" s="205" t="e">
        <f>IF('Crisis Indicator Data'!#REF!="No Data",1,IF(#REF!&lt;&gt;"",1,0))</f>
        <v>#REF!</v>
      </c>
      <c r="L129" s="205" t="e">
        <f>IF('Crisis Indicator Data'!#REF!="No Data",1,IF(#REF!&lt;&gt;"",1,0))</f>
        <v>#REF!</v>
      </c>
      <c r="M129" s="205" t="e">
        <f>IF('Crisis Indicator Data'!#REF!="No Data",1,IF(#REF!&lt;&gt;"",1,0))</f>
        <v>#REF!</v>
      </c>
      <c r="N129" s="205" t="e">
        <f>IF('Crisis Indicator Data'!#REF!="No Data",1,IF(#REF!&lt;&gt;"",1,0))</f>
        <v>#REF!</v>
      </c>
      <c r="O129" s="205" t="e">
        <f>IF('Crisis Indicator Data'!#REF!="No Data",1,IF(#REF!&lt;&gt;"",1,0))</f>
        <v>#REF!</v>
      </c>
      <c r="P129" s="205" t="e">
        <f>IF('Crisis Indicator Data'!#REF!="No Data",1,IF(#REF!&lt;&gt;"",1,0))</f>
        <v>#REF!</v>
      </c>
      <c r="Q129" s="205" t="e">
        <f>IF('Crisis Indicator Data'!#REF!="No Data",1,IF(#REF!&lt;&gt;"",1,0))</f>
        <v>#REF!</v>
      </c>
      <c r="R129" s="205" t="e">
        <f>IF('Crisis Indicator Data'!#REF!="No Data",1,IF(#REF!&lt;&gt;"",1,0))</f>
        <v>#REF!</v>
      </c>
      <c r="S129" s="205" t="e">
        <f>IF('Crisis Indicator Data'!#REF!="No Data",1,IF(#REF!&lt;&gt;"",1,0))</f>
        <v>#REF!</v>
      </c>
      <c r="T129" s="205" t="e">
        <f>IF('Crisis Indicator Data'!#REF!="No Data",1,IF(#REF!&lt;&gt;"",1,0))</f>
        <v>#REF!</v>
      </c>
      <c r="U129" s="205" t="e">
        <f>IF('Crisis Indicator Data'!#REF!="No Data",1,IF(#REF!&lt;&gt;"",1,0))</f>
        <v>#REF!</v>
      </c>
      <c r="V129" s="205" t="e">
        <f>IF('Crisis Indicator Data'!#REF!="No Data",1,IF(#REF!&lt;&gt;"",1,0))</f>
        <v>#REF!</v>
      </c>
      <c r="W129" s="205" t="e">
        <f>IF('Crisis Indicator Data'!#REF!="No Data",1,IF(#REF!&lt;&gt;"",1,0))</f>
        <v>#REF!</v>
      </c>
      <c r="X129" s="205" t="e">
        <f>IF('Crisis Indicator Data'!#REF!="No Data",1,IF(#REF!&lt;&gt;"",1,0))</f>
        <v>#REF!</v>
      </c>
      <c r="Y129" s="205" t="e">
        <f>IF('Crisis Indicator Data'!#REF!="No Data",1,IF(#REF!&lt;&gt;"",1,0))</f>
        <v>#REF!</v>
      </c>
      <c r="Z129" s="205" t="e">
        <f>IF('Crisis Indicator Data'!#REF!="No Data",1,IF(#REF!&lt;&gt;"",1,0))</f>
        <v>#REF!</v>
      </c>
      <c r="AA129" s="205" t="e">
        <f>IF('Crisis Indicator Data'!#REF!="No Data",1,IF(#REF!&lt;&gt;"",1,0))</f>
        <v>#REF!</v>
      </c>
      <c r="AB129" s="205" t="e">
        <f>IF('Crisis Indicator Data'!#REF!="No Data",1,IF(#REF!&lt;&gt;"",1,0))</f>
        <v>#REF!</v>
      </c>
      <c r="AC129" s="205" t="e">
        <f>IF('Crisis Indicator Data'!#REF!="No Data",1,IF(#REF!&lt;&gt;"",1,0))</f>
        <v>#REF!</v>
      </c>
      <c r="AD129" s="205" t="e">
        <f>IF('Crisis Indicator Data'!#REF!="No Data",1,IF(#REF!&lt;&gt;"",1,0))</f>
        <v>#REF!</v>
      </c>
      <c r="AE129" s="205" t="e">
        <f>IF('Crisis Indicator Data'!#REF!="No Data",1,IF(#REF!&lt;&gt;"",1,0))</f>
        <v>#REF!</v>
      </c>
      <c r="AF129" s="205" t="e">
        <f>IF('Crisis Indicator Data'!#REF!="No Data",1,IF(#REF!&lt;&gt;"",1,0))</f>
        <v>#REF!</v>
      </c>
      <c r="AG129" s="205" t="e">
        <f>IF('Crisis Indicator Data'!#REF!="No Data",1,IF(#REF!&lt;&gt;"",1,0))</f>
        <v>#REF!</v>
      </c>
      <c r="AH129" s="205" t="e">
        <f>IF('Crisis Indicator Data'!#REF!="No Data",1,IF(#REF!&lt;&gt;"",1,0))</f>
        <v>#REF!</v>
      </c>
      <c r="AI129" s="205" t="e">
        <f>IF('Crisis Indicator Data'!#REF!="No Data",1,IF(#REF!&lt;&gt;"",1,0))</f>
        <v>#REF!</v>
      </c>
      <c r="AJ129" s="205" t="e">
        <f>IF('Crisis Indicator Data'!#REF!="No Data",1,IF(#REF!&lt;&gt;"",1,0))</f>
        <v>#REF!</v>
      </c>
      <c r="AK129" s="205" t="e">
        <f>IF('Crisis Indicator Data'!#REF!="No Data",1,IF(#REF!&lt;&gt;"",1,0))</f>
        <v>#REF!</v>
      </c>
      <c r="AL129" s="205" t="e">
        <f>IF('Crisis Indicator Data'!#REF!="No Data",1,IF(#REF!&lt;&gt;"",1,0))</f>
        <v>#REF!</v>
      </c>
      <c r="AM129" s="205" t="e">
        <f>IF('Crisis Indicator Data'!#REF!="No Data",1,IF(#REF!&lt;&gt;"",1,0))</f>
        <v>#REF!</v>
      </c>
      <c r="AN129" s="205" t="e">
        <f>IF('Crisis Indicator Data'!#REF!="No Data",1,IF(#REF!&lt;&gt;"",1,0))</f>
        <v>#REF!</v>
      </c>
      <c r="AO129" s="205" t="e">
        <f>IF('Crisis Indicator Data'!#REF!="No Data",1,IF(#REF!&lt;&gt;"",1,0))</f>
        <v>#REF!</v>
      </c>
      <c r="AP129" s="205" t="e">
        <f>IF('Crisis Indicator Data'!#REF!="No Data",1,IF(#REF!&lt;&gt;"",1,0))</f>
        <v>#REF!</v>
      </c>
      <c r="AQ129" s="205" t="e">
        <f>IF('Crisis Indicator Data'!#REF!="No Data",1,IF(#REF!&lt;&gt;"",1,0))</f>
        <v>#REF!</v>
      </c>
      <c r="AR129" s="205" t="e">
        <f>IF('Crisis Indicator Data'!#REF!="No Data",1,IF(#REF!&lt;&gt;"",1,0))</f>
        <v>#REF!</v>
      </c>
      <c r="AS129" s="205" t="e">
        <f>IF('Crisis Indicator Data'!#REF!="No Data",1,IF(#REF!&lt;&gt;"",1,0))</f>
        <v>#REF!</v>
      </c>
      <c r="AT129" s="205" t="e">
        <f>IF('Crisis Indicator Data'!#REF!="No Data",1,IF(#REF!&lt;&gt;"",1,0))</f>
        <v>#REF!</v>
      </c>
      <c r="AU129" s="205" t="e">
        <f>IF('Crisis Indicator Data'!#REF!="No Data",1,IF(#REF!&lt;&gt;"",1,0))</f>
        <v>#REF!</v>
      </c>
      <c r="AV129" s="205" t="e">
        <f>IF('Crisis Indicator Data'!#REF!="No Data",1,IF(#REF!&lt;&gt;"",1,0))</f>
        <v>#REF!</v>
      </c>
      <c r="AW129" s="205" t="e">
        <f>IF('Crisis Indicator Data'!#REF!="No Data",1,IF(#REF!&lt;&gt;"",1,0))</f>
        <v>#REF!</v>
      </c>
      <c r="AX129" s="205" t="e">
        <f>IF('Crisis Indicator Data'!#REF!="No Data",1,IF(#REF!&lt;&gt;"",1,0))</f>
        <v>#REF!</v>
      </c>
      <c r="AY129" s="205" t="e">
        <f>IF('Crisis Indicator Data'!#REF!="No Data",1,IF(#REF!&lt;&gt;"",1,0))</f>
        <v>#REF!</v>
      </c>
      <c r="AZ129" s="205" t="e">
        <f>IF('Crisis Indicator Data'!#REF!="No Data",1,IF(#REF!&lt;&gt;"",1,0))</f>
        <v>#REF!</v>
      </c>
      <c r="BA129" t="e">
        <f t="shared" si="6"/>
        <v>#REF!</v>
      </c>
      <c r="BB129" s="22" t="e">
        <f t="shared" si="7"/>
        <v>#REF!</v>
      </c>
    </row>
    <row r="130" spans="1:54" x14ac:dyDescent="0.25">
      <c r="A130" t="s">
        <v>7167</v>
      </c>
      <c r="B130" s="205" t="e">
        <f>IF('Crisis Indicator Data'!#REF!="No Data",1,IF(#REF!&lt;&gt;"",1,0))</f>
        <v>#REF!</v>
      </c>
      <c r="C130" s="205" t="e">
        <f>IF('Crisis Indicator Data'!#REF!="No Data",1,IF(#REF!&lt;&gt;"",1,0))</f>
        <v>#REF!</v>
      </c>
      <c r="D130" s="205" t="e">
        <f>IF('Crisis Indicator Data'!#REF!="No Data",1,IF(#REF!&lt;&gt;"",1,0))</f>
        <v>#REF!</v>
      </c>
      <c r="E130" s="205" t="e">
        <f>IF('Crisis Indicator Data'!#REF!="No Data",1,IF(#REF!&lt;&gt;"",1,0))</f>
        <v>#REF!</v>
      </c>
      <c r="F130" s="205" t="e">
        <f>IF('Crisis Indicator Data'!#REF!="No Data",1,IF(#REF!&lt;&gt;"",1,0))</f>
        <v>#REF!</v>
      </c>
      <c r="G130" s="205" t="e">
        <f>IF('Crisis Indicator Data'!#REF!="No Data",1,IF(#REF!&lt;&gt;"",1,0))</f>
        <v>#REF!</v>
      </c>
      <c r="H130" s="205" t="e">
        <f>IF('Crisis Indicator Data'!#REF!="No Data",1,IF(#REF!&lt;&gt;"",1,0))</f>
        <v>#REF!</v>
      </c>
      <c r="I130" s="205" t="e">
        <f>IF('Crisis Indicator Data'!#REF!="No Data",1,IF(#REF!&lt;&gt;"",1,0))</f>
        <v>#REF!</v>
      </c>
      <c r="J130" s="205" t="e">
        <f>IF('Crisis Indicator Data'!#REF!="No Data",1,IF(#REF!&lt;&gt;"",1,0))</f>
        <v>#REF!</v>
      </c>
      <c r="K130" s="205" t="e">
        <f>IF('Crisis Indicator Data'!#REF!="No Data",1,IF(#REF!&lt;&gt;"",1,0))</f>
        <v>#REF!</v>
      </c>
      <c r="L130" s="205" t="e">
        <f>IF('Crisis Indicator Data'!#REF!="No Data",1,IF(#REF!&lt;&gt;"",1,0))</f>
        <v>#REF!</v>
      </c>
      <c r="M130" s="205" t="e">
        <f>IF('Crisis Indicator Data'!#REF!="No Data",1,IF(#REF!&lt;&gt;"",1,0))</f>
        <v>#REF!</v>
      </c>
      <c r="N130" s="205" t="e">
        <f>IF('Crisis Indicator Data'!#REF!="No Data",1,IF(#REF!&lt;&gt;"",1,0))</f>
        <v>#REF!</v>
      </c>
      <c r="O130" s="205" t="e">
        <f>IF('Crisis Indicator Data'!#REF!="No Data",1,IF(#REF!&lt;&gt;"",1,0))</f>
        <v>#REF!</v>
      </c>
      <c r="P130" s="205" t="e">
        <f>IF('Crisis Indicator Data'!#REF!="No Data",1,IF(#REF!&lt;&gt;"",1,0))</f>
        <v>#REF!</v>
      </c>
      <c r="Q130" s="205" t="e">
        <f>IF('Crisis Indicator Data'!#REF!="No Data",1,IF(#REF!&lt;&gt;"",1,0))</f>
        <v>#REF!</v>
      </c>
      <c r="R130" s="205" t="e">
        <f>IF('Crisis Indicator Data'!#REF!="No Data",1,IF(#REF!&lt;&gt;"",1,0))</f>
        <v>#REF!</v>
      </c>
      <c r="S130" s="205" t="e">
        <f>IF('Crisis Indicator Data'!#REF!="No Data",1,IF(#REF!&lt;&gt;"",1,0))</f>
        <v>#REF!</v>
      </c>
      <c r="T130" s="205" t="e">
        <f>IF('Crisis Indicator Data'!#REF!="No Data",1,IF(#REF!&lt;&gt;"",1,0))</f>
        <v>#REF!</v>
      </c>
      <c r="U130" s="205" t="e">
        <f>IF('Crisis Indicator Data'!#REF!="No Data",1,IF(#REF!&lt;&gt;"",1,0))</f>
        <v>#REF!</v>
      </c>
      <c r="V130" s="205" t="e">
        <f>IF('Crisis Indicator Data'!#REF!="No Data",1,IF(#REF!&lt;&gt;"",1,0))</f>
        <v>#REF!</v>
      </c>
      <c r="W130" s="205" t="e">
        <f>IF('Crisis Indicator Data'!#REF!="No Data",1,IF(#REF!&lt;&gt;"",1,0))</f>
        <v>#REF!</v>
      </c>
      <c r="X130" s="205" t="e">
        <f>IF('Crisis Indicator Data'!#REF!="No Data",1,IF(#REF!&lt;&gt;"",1,0))</f>
        <v>#REF!</v>
      </c>
      <c r="Y130" s="205" t="e">
        <f>IF('Crisis Indicator Data'!#REF!="No Data",1,IF(#REF!&lt;&gt;"",1,0))</f>
        <v>#REF!</v>
      </c>
      <c r="Z130" s="205" t="e">
        <f>IF('Crisis Indicator Data'!#REF!="No Data",1,IF(#REF!&lt;&gt;"",1,0))</f>
        <v>#REF!</v>
      </c>
      <c r="AA130" s="205" t="e">
        <f>IF('Crisis Indicator Data'!#REF!="No Data",1,IF(#REF!&lt;&gt;"",1,0))</f>
        <v>#REF!</v>
      </c>
      <c r="AB130" s="205" t="e">
        <f>IF('Crisis Indicator Data'!#REF!="No Data",1,IF(#REF!&lt;&gt;"",1,0))</f>
        <v>#REF!</v>
      </c>
      <c r="AC130" s="205" t="e">
        <f>IF('Crisis Indicator Data'!#REF!="No Data",1,IF(#REF!&lt;&gt;"",1,0))</f>
        <v>#REF!</v>
      </c>
      <c r="AD130" s="205" t="e">
        <f>IF('Crisis Indicator Data'!#REF!="No Data",1,IF(#REF!&lt;&gt;"",1,0))</f>
        <v>#REF!</v>
      </c>
      <c r="AE130" s="205" t="e">
        <f>IF('Crisis Indicator Data'!#REF!="No Data",1,IF(#REF!&lt;&gt;"",1,0))</f>
        <v>#REF!</v>
      </c>
      <c r="AF130" s="205" t="e">
        <f>IF('Crisis Indicator Data'!#REF!="No Data",1,IF(#REF!&lt;&gt;"",1,0))</f>
        <v>#REF!</v>
      </c>
      <c r="AG130" s="205" t="e">
        <f>IF('Crisis Indicator Data'!#REF!="No Data",1,IF(#REF!&lt;&gt;"",1,0))</f>
        <v>#REF!</v>
      </c>
      <c r="AH130" s="205" t="e">
        <f>IF('Crisis Indicator Data'!#REF!="No Data",1,IF(#REF!&lt;&gt;"",1,0))</f>
        <v>#REF!</v>
      </c>
      <c r="AI130" s="205" t="e">
        <f>IF('Crisis Indicator Data'!#REF!="No Data",1,IF(#REF!&lt;&gt;"",1,0))</f>
        <v>#REF!</v>
      </c>
      <c r="AJ130" s="205" t="e">
        <f>IF('Crisis Indicator Data'!#REF!="No Data",1,IF(#REF!&lt;&gt;"",1,0))</f>
        <v>#REF!</v>
      </c>
      <c r="AK130" s="205" t="e">
        <f>IF('Crisis Indicator Data'!#REF!="No Data",1,IF(#REF!&lt;&gt;"",1,0))</f>
        <v>#REF!</v>
      </c>
      <c r="AL130" s="205" t="e">
        <f>IF('Crisis Indicator Data'!#REF!="No Data",1,IF(#REF!&lt;&gt;"",1,0))</f>
        <v>#REF!</v>
      </c>
      <c r="AM130" s="205" t="e">
        <f>IF('Crisis Indicator Data'!#REF!="No Data",1,IF(#REF!&lt;&gt;"",1,0))</f>
        <v>#REF!</v>
      </c>
      <c r="AN130" s="205" t="e">
        <f>IF('Crisis Indicator Data'!#REF!="No Data",1,IF(#REF!&lt;&gt;"",1,0))</f>
        <v>#REF!</v>
      </c>
      <c r="AO130" s="205" t="e">
        <f>IF('Crisis Indicator Data'!#REF!="No Data",1,IF(#REF!&lt;&gt;"",1,0))</f>
        <v>#REF!</v>
      </c>
      <c r="AP130" s="205" t="e">
        <f>IF('Crisis Indicator Data'!#REF!="No Data",1,IF(#REF!&lt;&gt;"",1,0))</f>
        <v>#REF!</v>
      </c>
      <c r="AQ130" s="205" t="e">
        <f>IF('Crisis Indicator Data'!#REF!="No Data",1,IF(#REF!&lt;&gt;"",1,0))</f>
        <v>#REF!</v>
      </c>
      <c r="AR130" s="205" t="e">
        <f>IF('Crisis Indicator Data'!#REF!="No Data",1,IF(#REF!&lt;&gt;"",1,0))</f>
        <v>#REF!</v>
      </c>
      <c r="AS130" s="205" t="e">
        <f>IF('Crisis Indicator Data'!#REF!="No Data",1,IF(#REF!&lt;&gt;"",1,0))</f>
        <v>#REF!</v>
      </c>
      <c r="AT130" s="205" t="e">
        <f>IF('Crisis Indicator Data'!#REF!="No Data",1,IF(#REF!&lt;&gt;"",1,0))</f>
        <v>#REF!</v>
      </c>
      <c r="AU130" s="205" t="e">
        <f>IF('Crisis Indicator Data'!#REF!="No Data",1,IF(#REF!&lt;&gt;"",1,0))</f>
        <v>#REF!</v>
      </c>
      <c r="AV130" s="205" t="e">
        <f>IF('Crisis Indicator Data'!#REF!="No Data",1,IF(#REF!&lt;&gt;"",1,0))</f>
        <v>#REF!</v>
      </c>
      <c r="AW130" s="205" t="e">
        <f>IF('Crisis Indicator Data'!#REF!="No Data",1,IF(#REF!&lt;&gt;"",1,0))</f>
        <v>#REF!</v>
      </c>
      <c r="AX130" s="205" t="e">
        <f>IF('Crisis Indicator Data'!#REF!="No Data",1,IF(#REF!&lt;&gt;"",1,0))</f>
        <v>#REF!</v>
      </c>
      <c r="AY130" s="205" t="e">
        <f>IF('Crisis Indicator Data'!#REF!="No Data",1,IF(#REF!&lt;&gt;"",1,0))</f>
        <v>#REF!</v>
      </c>
      <c r="AZ130" s="205" t="e">
        <f>IF('Crisis Indicator Data'!#REF!="No Data",1,IF(#REF!&lt;&gt;"",1,0))</f>
        <v>#REF!</v>
      </c>
      <c r="BA130" t="e">
        <f t="shared" ref="BA130:BA161" si="8">SUM(B130:AZ130)</f>
        <v>#REF!</v>
      </c>
      <c r="BB130" s="22" t="e">
        <f t="shared" ref="BB130:BB161" si="9">BA130/51</f>
        <v>#REF!</v>
      </c>
    </row>
    <row r="131" spans="1:54" x14ac:dyDescent="0.25">
      <c r="A131" t="s">
        <v>7177</v>
      </c>
      <c r="B131" s="205" t="e">
        <f>IF('Crisis Indicator Data'!#REF!="No Data",1,IF(#REF!&lt;&gt;"",1,0))</f>
        <v>#REF!</v>
      </c>
      <c r="C131" s="205" t="e">
        <f>IF('Crisis Indicator Data'!#REF!="No Data",1,IF(#REF!&lt;&gt;"",1,0))</f>
        <v>#REF!</v>
      </c>
      <c r="D131" s="205" t="e">
        <f>IF('Crisis Indicator Data'!#REF!="No Data",1,IF(#REF!&lt;&gt;"",1,0))</f>
        <v>#REF!</v>
      </c>
      <c r="E131" s="205" t="e">
        <f>IF('Crisis Indicator Data'!#REF!="No Data",1,IF(#REF!&lt;&gt;"",1,0))</f>
        <v>#REF!</v>
      </c>
      <c r="F131" s="205" t="e">
        <f>IF('Crisis Indicator Data'!#REF!="No Data",1,IF(#REF!&lt;&gt;"",1,0))</f>
        <v>#REF!</v>
      </c>
      <c r="G131" s="205" t="e">
        <f>IF('Crisis Indicator Data'!#REF!="No Data",1,IF(#REF!&lt;&gt;"",1,0))</f>
        <v>#REF!</v>
      </c>
      <c r="H131" s="205" t="e">
        <f>IF('Crisis Indicator Data'!#REF!="No Data",1,IF(#REF!&lt;&gt;"",1,0))</f>
        <v>#REF!</v>
      </c>
      <c r="I131" s="205" t="e">
        <f>IF('Crisis Indicator Data'!#REF!="No Data",1,IF(#REF!&lt;&gt;"",1,0))</f>
        <v>#REF!</v>
      </c>
      <c r="J131" s="205" t="e">
        <f>IF('Crisis Indicator Data'!#REF!="No Data",1,IF(#REF!&lt;&gt;"",1,0))</f>
        <v>#REF!</v>
      </c>
      <c r="K131" s="205" t="e">
        <f>IF('Crisis Indicator Data'!#REF!="No Data",1,IF(#REF!&lt;&gt;"",1,0))</f>
        <v>#REF!</v>
      </c>
      <c r="L131" s="205" t="e">
        <f>IF('Crisis Indicator Data'!#REF!="No Data",1,IF(#REF!&lt;&gt;"",1,0))</f>
        <v>#REF!</v>
      </c>
      <c r="M131" s="205" t="e">
        <f>IF('Crisis Indicator Data'!#REF!="No Data",1,IF(#REF!&lt;&gt;"",1,0))</f>
        <v>#REF!</v>
      </c>
      <c r="N131" s="205" t="e">
        <f>IF('Crisis Indicator Data'!#REF!="No Data",1,IF(#REF!&lt;&gt;"",1,0))</f>
        <v>#REF!</v>
      </c>
      <c r="O131" s="205" t="e">
        <f>IF('Crisis Indicator Data'!#REF!="No Data",1,IF(#REF!&lt;&gt;"",1,0))</f>
        <v>#REF!</v>
      </c>
      <c r="P131" s="205" t="e">
        <f>IF('Crisis Indicator Data'!#REF!="No Data",1,IF(#REF!&lt;&gt;"",1,0))</f>
        <v>#REF!</v>
      </c>
      <c r="Q131" s="205" t="e">
        <f>IF('Crisis Indicator Data'!#REF!="No Data",1,IF(#REF!&lt;&gt;"",1,0))</f>
        <v>#REF!</v>
      </c>
      <c r="R131" s="205" t="e">
        <f>IF('Crisis Indicator Data'!#REF!="No Data",1,IF(#REF!&lt;&gt;"",1,0))</f>
        <v>#REF!</v>
      </c>
      <c r="S131" s="205" t="e">
        <f>IF('Crisis Indicator Data'!#REF!="No Data",1,IF(#REF!&lt;&gt;"",1,0))</f>
        <v>#REF!</v>
      </c>
      <c r="T131" s="205" t="e">
        <f>IF('Crisis Indicator Data'!#REF!="No Data",1,IF(#REF!&lt;&gt;"",1,0))</f>
        <v>#REF!</v>
      </c>
      <c r="U131" s="205" t="e">
        <f>IF('Crisis Indicator Data'!#REF!="No Data",1,IF(#REF!&lt;&gt;"",1,0))</f>
        <v>#REF!</v>
      </c>
      <c r="V131" s="205" t="e">
        <f>IF('Crisis Indicator Data'!#REF!="No Data",1,IF(#REF!&lt;&gt;"",1,0))</f>
        <v>#REF!</v>
      </c>
      <c r="W131" s="205" t="e">
        <f>IF('Crisis Indicator Data'!#REF!="No Data",1,IF(#REF!&lt;&gt;"",1,0))</f>
        <v>#REF!</v>
      </c>
      <c r="X131" s="205" t="e">
        <f>IF('Crisis Indicator Data'!#REF!="No Data",1,IF(#REF!&lt;&gt;"",1,0))</f>
        <v>#REF!</v>
      </c>
      <c r="Y131" s="205" t="e">
        <f>IF('Crisis Indicator Data'!#REF!="No Data",1,IF(#REF!&lt;&gt;"",1,0))</f>
        <v>#REF!</v>
      </c>
      <c r="Z131" s="205" t="e">
        <f>IF('Crisis Indicator Data'!#REF!="No Data",1,IF(#REF!&lt;&gt;"",1,0))</f>
        <v>#REF!</v>
      </c>
      <c r="AA131" s="205" t="e">
        <f>IF('Crisis Indicator Data'!#REF!="No Data",1,IF(#REF!&lt;&gt;"",1,0))</f>
        <v>#REF!</v>
      </c>
      <c r="AB131" s="205" t="e">
        <f>IF('Crisis Indicator Data'!#REF!="No Data",1,IF(#REF!&lt;&gt;"",1,0))</f>
        <v>#REF!</v>
      </c>
      <c r="AC131" s="205" t="e">
        <f>IF('Crisis Indicator Data'!#REF!="No Data",1,IF(#REF!&lt;&gt;"",1,0))</f>
        <v>#REF!</v>
      </c>
      <c r="AD131" s="205" t="e">
        <f>IF('Crisis Indicator Data'!#REF!="No Data",1,IF(#REF!&lt;&gt;"",1,0))</f>
        <v>#REF!</v>
      </c>
      <c r="AE131" s="205" t="e">
        <f>IF('Crisis Indicator Data'!#REF!="No Data",1,IF(#REF!&lt;&gt;"",1,0))</f>
        <v>#REF!</v>
      </c>
      <c r="AF131" s="205" t="e">
        <f>IF('Crisis Indicator Data'!#REF!="No Data",1,IF(#REF!&lt;&gt;"",1,0))</f>
        <v>#REF!</v>
      </c>
      <c r="AG131" s="205" t="e">
        <f>IF('Crisis Indicator Data'!#REF!="No Data",1,IF(#REF!&lt;&gt;"",1,0))</f>
        <v>#REF!</v>
      </c>
      <c r="AH131" s="205" t="e">
        <f>IF('Crisis Indicator Data'!#REF!="No Data",1,IF(#REF!&lt;&gt;"",1,0))</f>
        <v>#REF!</v>
      </c>
      <c r="AI131" s="205" t="e">
        <f>IF('Crisis Indicator Data'!#REF!="No Data",1,IF(#REF!&lt;&gt;"",1,0))</f>
        <v>#REF!</v>
      </c>
      <c r="AJ131" s="205" t="e">
        <f>IF('Crisis Indicator Data'!#REF!="No Data",1,IF(#REF!&lt;&gt;"",1,0))</f>
        <v>#REF!</v>
      </c>
      <c r="AK131" s="205" t="e">
        <f>IF('Crisis Indicator Data'!#REF!="No Data",1,IF(#REF!&lt;&gt;"",1,0))</f>
        <v>#REF!</v>
      </c>
      <c r="AL131" s="205" t="e">
        <f>IF('Crisis Indicator Data'!#REF!="No Data",1,IF(#REF!&lt;&gt;"",1,0))</f>
        <v>#REF!</v>
      </c>
      <c r="AM131" s="205" t="e">
        <f>IF('Crisis Indicator Data'!#REF!="No Data",1,IF(#REF!&lt;&gt;"",1,0))</f>
        <v>#REF!</v>
      </c>
      <c r="AN131" s="205" t="e">
        <f>IF('Crisis Indicator Data'!#REF!="No Data",1,IF(#REF!&lt;&gt;"",1,0))</f>
        <v>#REF!</v>
      </c>
      <c r="AO131" s="205" t="e">
        <f>IF('Crisis Indicator Data'!#REF!="No Data",1,IF(#REF!&lt;&gt;"",1,0))</f>
        <v>#REF!</v>
      </c>
      <c r="AP131" s="205" t="e">
        <f>IF('Crisis Indicator Data'!#REF!="No Data",1,IF(#REF!&lt;&gt;"",1,0))</f>
        <v>#REF!</v>
      </c>
      <c r="AQ131" s="205" t="e">
        <f>IF('Crisis Indicator Data'!#REF!="No Data",1,IF(#REF!&lt;&gt;"",1,0))</f>
        <v>#REF!</v>
      </c>
      <c r="AR131" s="205" t="e">
        <f>IF('Crisis Indicator Data'!#REF!="No Data",1,IF(#REF!&lt;&gt;"",1,0))</f>
        <v>#REF!</v>
      </c>
      <c r="AS131" s="205" t="e">
        <f>IF('Crisis Indicator Data'!#REF!="No Data",1,IF(#REF!&lt;&gt;"",1,0))</f>
        <v>#REF!</v>
      </c>
      <c r="AT131" s="205" t="e">
        <f>IF('Crisis Indicator Data'!#REF!="No Data",1,IF(#REF!&lt;&gt;"",1,0))</f>
        <v>#REF!</v>
      </c>
      <c r="AU131" s="205" t="e">
        <f>IF('Crisis Indicator Data'!#REF!="No Data",1,IF(#REF!&lt;&gt;"",1,0))</f>
        <v>#REF!</v>
      </c>
      <c r="AV131" s="205" t="e">
        <f>IF('Crisis Indicator Data'!#REF!="No Data",1,IF(#REF!&lt;&gt;"",1,0))</f>
        <v>#REF!</v>
      </c>
      <c r="AW131" s="205" t="e">
        <f>IF('Crisis Indicator Data'!#REF!="No Data",1,IF(#REF!&lt;&gt;"",1,0))</f>
        <v>#REF!</v>
      </c>
      <c r="AX131" s="205" t="e">
        <f>IF('Crisis Indicator Data'!#REF!="No Data",1,IF(#REF!&lt;&gt;"",1,0))</f>
        <v>#REF!</v>
      </c>
      <c r="AY131" s="205" t="e">
        <f>IF('Crisis Indicator Data'!#REF!="No Data",1,IF(#REF!&lt;&gt;"",1,0))</f>
        <v>#REF!</v>
      </c>
      <c r="AZ131" s="205" t="e">
        <f>IF('Crisis Indicator Data'!#REF!="No Data",1,IF(#REF!&lt;&gt;"",1,0))</f>
        <v>#REF!</v>
      </c>
      <c r="BA131" t="e">
        <f t="shared" si="8"/>
        <v>#REF!</v>
      </c>
      <c r="BB131" s="22" t="e">
        <f t="shared" si="9"/>
        <v>#REF!</v>
      </c>
    </row>
    <row r="132" spans="1:54" x14ac:dyDescent="0.25">
      <c r="A132" t="s">
        <v>7163</v>
      </c>
      <c r="B132" s="205" t="e">
        <f>IF('Crisis Indicator Data'!#REF!="No Data",1,IF(#REF!&lt;&gt;"",1,0))</f>
        <v>#REF!</v>
      </c>
      <c r="C132" s="205" t="e">
        <f>IF('Crisis Indicator Data'!#REF!="No Data",1,IF(#REF!&lt;&gt;"",1,0))</f>
        <v>#REF!</v>
      </c>
      <c r="D132" s="205" t="e">
        <f>IF('Crisis Indicator Data'!#REF!="No Data",1,IF(#REF!&lt;&gt;"",1,0))</f>
        <v>#REF!</v>
      </c>
      <c r="E132" s="205" t="e">
        <f>IF('Crisis Indicator Data'!#REF!="No Data",1,IF(#REF!&lt;&gt;"",1,0))</f>
        <v>#REF!</v>
      </c>
      <c r="F132" s="205" t="e">
        <f>IF('Crisis Indicator Data'!#REF!="No Data",1,IF(#REF!&lt;&gt;"",1,0))</f>
        <v>#REF!</v>
      </c>
      <c r="G132" s="205" t="e">
        <f>IF('Crisis Indicator Data'!#REF!="No Data",1,IF(#REF!&lt;&gt;"",1,0))</f>
        <v>#REF!</v>
      </c>
      <c r="H132" s="205" t="e">
        <f>IF('Crisis Indicator Data'!#REF!="No Data",1,IF(#REF!&lt;&gt;"",1,0))</f>
        <v>#REF!</v>
      </c>
      <c r="I132" s="205" t="e">
        <f>IF('Crisis Indicator Data'!#REF!="No Data",1,IF(#REF!&lt;&gt;"",1,0))</f>
        <v>#REF!</v>
      </c>
      <c r="J132" s="205" t="e">
        <f>IF('Crisis Indicator Data'!#REF!="No Data",1,IF(#REF!&lt;&gt;"",1,0))</f>
        <v>#REF!</v>
      </c>
      <c r="K132" s="205" t="e">
        <f>IF('Crisis Indicator Data'!#REF!="No Data",1,IF(#REF!&lt;&gt;"",1,0))</f>
        <v>#REF!</v>
      </c>
      <c r="L132" s="205" t="e">
        <f>IF('Crisis Indicator Data'!#REF!="No Data",1,IF(#REF!&lt;&gt;"",1,0))</f>
        <v>#REF!</v>
      </c>
      <c r="M132" s="205" t="e">
        <f>IF('Crisis Indicator Data'!#REF!="No Data",1,IF(#REF!&lt;&gt;"",1,0))</f>
        <v>#REF!</v>
      </c>
      <c r="N132" s="205" t="e">
        <f>IF('Crisis Indicator Data'!#REF!="No Data",1,IF(#REF!&lt;&gt;"",1,0))</f>
        <v>#REF!</v>
      </c>
      <c r="O132" s="205" t="e">
        <f>IF('Crisis Indicator Data'!#REF!="No Data",1,IF(#REF!&lt;&gt;"",1,0))</f>
        <v>#REF!</v>
      </c>
      <c r="P132" s="205" t="e">
        <f>IF('Crisis Indicator Data'!#REF!="No Data",1,IF(#REF!&lt;&gt;"",1,0))</f>
        <v>#REF!</v>
      </c>
      <c r="Q132" s="205" t="e">
        <f>IF('Crisis Indicator Data'!#REF!="No Data",1,IF(#REF!&lt;&gt;"",1,0))</f>
        <v>#REF!</v>
      </c>
      <c r="R132" s="205" t="e">
        <f>IF('Crisis Indicator Data'!#REF!="No Data",1,IF(#REF!&lt;&gt;"",1,0))</f>
        <v>#REF!</v>
      </c>
      <c r="S132" s="205" t="e">
        <f>IF('Crisis Indicator Data'!#REF!="No Data",1,IF(#REF!&lt;&gt;"",1,0))</f>
        <v>#REF!</v>
      </c>
      <c r="T132" s="205" t="e">
        <f>IF('Crisis Indicator Data'!#REF!="No Data",1,IF(#REF!&lt;&gt;"",1,0))</f>
        <v>#REF!</v>
      </c>
      <c r="U132" s="205" t="e">
        <f>IF('Crisis Indicator Data'!#REF!="No Data",1,IF(#REF!&lt;&gt;"",1,0))</f>
        <v>#REF!</v>
      </c>
      <c r="V132" s="205" t="e">
        <f>IF('Crisis Indicator Data'!#REF!="No Data",1,IF(#REF!&lt;&gt;"",1,0))</f>
        <v>#REF!</v>
      </c>
      <c r="W132" s="205" t="e">
        <f>IF('Crisis Indicator Data'!#REF!="No Data",1,IF(#REF!&lt;&gt;"",1,0))</f>
        <v>#REF!</v>
      </c>
      <c r="X132" s="205" t="e">
        <f>IF('Crisis Indicator Data'!#REF!="No Data",1,IF(#REF!&lt;&gt;"",1,0))</f>
        <v>#REF!</v>
      </c>
      <c r="Y132" s="205" t="e">
        <f>IF('Crisis Indicator Data'!#REF!="No Data",1,IF(#REF!&lt;&gt;"",1,0))</f>
        <v>#REF!</v>
      </c>
      <c r="Z132" s="205" t="e">
        <f>IF('Crisis Indicator Data'!#REF!="No Data",1,IF(#REF!&lt;&gt;"",1,0))</f>
        <v>#REF!</v>
      </c>
      <c r="AA132" s="205" t="e">
        <f>IF('Crisis Indicator Data'!#REF!="No Data",1,IF(#REF!&lt;&gt;"",1,0))</f>
        <v>#REF!</v>
      </c>
      <c r="AB132" s="205" t="e">
        <f>IF('Crisis Indicator Data'!#REF!="No Data",1,IF(#REF!&lt;&gt;"",1,0))</f>
        <v>#REF!</v>
      </c>
      <c r="AC132" s="205" t="e">
        <f>IF('Crisis Indicator Data'!#REF!="No Data",1,IF(#REF!&lt;&gt;"",1,0))</f>
        <v>#REF!</v>
      </c>
      <c r="AD132" s="205" t="e">
        <f>IF('Crisis Indicator Data'!#REF!="No Data",1,IF(#REF!&lt;&gt;"",1,0))</f>
        <v>#REF!</v>
      </c>
      <c r="AE132" s="205" t="e">
        <f>IF('Crisis Indicator Data'!#REF!="No Data",1,IF(#REF!&lt;&gt;"",1,0))</f>
        <v>#REF!</v>
      </c>
      <c r="AF132" s="205" t="e">
        <f>IF('Crisis Indicator Data'!#REF!="No Data",1,IF(#REF!&lt;&gt;"",1,0))</f>
        <v>#REF!</v>
      </c>
      <c r="AG132" s="205" t="e">
        <f>IF('Crisis Indicator Data'!#REF!="No Data",1,IF(#REF!&lt;&gt;"",1,0))</f>
        <v>#REF!</v>
      </c>
      <c r="AH132" s="205" t="e">
        <f>IF('Crisis Indicator Data'!#REF!="No Data",1,IF(#REF!&lt;&gt;"",1,0))</f>
        <v>#REF!</v>
      </c>
      <c r="AI132" s="205" t="e">
        <f>IF('Crisis Indicator Data'!#REF!="No Data",1,IF(#REF!&lt;&gt;"",1,0))</f>
        <v>#REF!</v>
      </c>
      <c r="AJ132" s="205" t="e">
        <f>IF('Crisis Indicator Data'!#REF!="No Data",1,IF(#REF!&lt;&gt;"",1,0))</f>
        <v>#REF!</v>
      </c>
      <c r="AK132" s="205" t="e">
        <f>IF('Crisis Indicator Data'!#REF!="No Data",1,IF(#REF!&lt;&gt;"",1,0))</f>
        <v>#REF!</v>
      </c>
      <c r="AL132" s="205" t="e">
        <f>IF('Crisis Indicator Data'!#REF!="No Data",1,IF(#REF!&lt;&gt;"",1,0))</f>
        <v>#REF!</v>
      </c>
      <c r="AM132" s="205" t="e">
        <f>IF('Crisis Indicator Data'!#REF!="No Data",1,IF(#REF!&lt;&gt;"",1,0))</f>
        <v>#REF!</v>
      </c>
      <c r="AN132" s="205" t="e">
        <f>IF('Crisis Indicator Data'!#REF!="No Data",1,IF(#REF!&lt;&gt;"",1,0))</f>
        <v>#REF!</v>
      </c>
      <c r="AO132" s="205" t="e">
        <f>IF('Crisis Indicator Data'!#REF!="No Data",1,IF(#REF!&lt;&gt;"",1,0))</f>
        <v>#REF!</v>
      </c>
      <c r="AP132" s="205" t="e">
        <f>IF('Crisis Indicator Data'!#REF!="No Data",1,IF(#REF!&lt;&gt;"",1,0))</f>
        <v>#REF!</v>
      </c>
      <c r="AQ132" s="205" t="e">
        <f>IF('Crisis Indicator Data'!#REF!="No Data",1,IF(#REF!&lt;&gt;"",1,0))</f>
        <v>#REF!</v>
      </c>
      <c r="AR132" s="205" t="e">
        <f>IF('Crisis Indicator Data'!#REF!="No Data",1,IF(#REF!&lt;&gt;"",1,0))</f>
        <v>#REF!</v>
      </c>
      <c r="AS132" s="205" t="e">
        <f>IF('Crisis Indicator Data'!#REF!="No Data",1,IF(#REF!&lt;&gt;"",1,0))</f>
        <v>#REF!</v>
      </c>
      <c r="AT132" s="205" t="e">
        <f>IF('Crisis Indicator Data'!#REF!="No Data",1,IF(#REF!&lt;&gt;"",1,0))</f>
        <v>#REF!</v>
      </c>
      <c r="AU132" s="205" t="e">
        <f>IF('Crisis Indicator Data'!#REF!="No Data",1,IF(#REF!&lt;&gt;"",1,0))</f>
        <v>#REF!</v>
      </c>
      <c r="AV132" s="205" t="e">
        <f>IF('Crisis Indicator Data'!#REF!="No Data",1,IF(#REF!&lt;&gt;"",1,0))</f>
        <v>#REF!</v>
      </c>
      <c r="AW132" s="205" t="e">
        <f>IF('Crisis Indicator Data'!#REF!="No Data",1,IF(#REF!&lt;&gt;"",1,0))</f>
        <v>#REF!</v>
      </c>
      <c r="AX132" s="205" t="e">
        <f>IF('Crisis Indicator Data'!#REF!="No Data",1,IF(#REF!&lt;&gt;"",1,0))</f>
        <v>#REF!</v>
      </c>
      <c r="AY132" s="205" t="e">
        <f>IF('Crisis Indicator Data'!#REF!="No Data",1,IF(#REF!&lt;&gt;"",1,0))</f>
        <v>#REF!</v>
      </c>
      <c r="AZ132" s="205" t="e">
        <f>IF('Crisis Indicator Data'!#REF!="No Data",1,IF(#REF!&lt;&gt;"",1,0))</f>
        <v>#REF!</v>
      </c>
      <c r="BA132" t="e">
        <f t="shared" si="8"/>
        <v>#REF!</v>
      </c>
      <c r="BB132" s="22" t="e">
        <f t="shared" si="9"/>
        <v>#REF!</v>
      </c>
    </row>
    <row r="133" spans="1:54" x14ac:dyDescent="0.25">
      <c r="A133" t="s">
        <v>7169</v>
      </c>
      <c r="B133" s="205" t="e">
        <f>IF('Crisis Indicator Data'!#REF!="No Data",1,IF(#REF!&lt;&gt;"",1,0))</f>
        <v>#REF!</v>
      </c>
      <c r="C133" s="205" t="e">
        <f>IF('Crisis Indicator Data'!#REF!="No Data",1,IF(#REF!&lt;&gt;"",1,0))</f>
        <v>#REF!</v>
      </c>
      <c r="D133" s="205" t="e">
        <f>IF('Crisis Indicator Data'!#REF!="No Data",1,IF(#REF!&lt;&gt;"",1,0))</f>
        <v>#REF!</v>
      </c>
      <c r="E133" s="205" t="e">
        <f>IF('Crisis Indicator Data'!#REF!="No Data",1,IF(#REF!&lt;&gt;"",1,0))</f>
        <v>#REF!</v>
      </c>
      <c r="F133" s="205" t="e">
        <f>IF('Crisis Indicator Data'!#REF!="No Data",1,IF(#REF!&lt;&gt;"",1,0))</f>
        <v>#REF!</v>
      </c>
      <c r="G133" s="205" t="e">
        <f>IF('Crisis Indicator Data'!#REF!="No Data",1,IF(#REF!&lt;&gt;"",1,0))</f>
        <v>#REF!</v>
      </c>
      <c r="H133" s="205" t="e">
        <f>IF('Crisis Indicator Data'!#REF!="No Data",1,IF(#REF!&lt;&gt;"",1,0))</f>
        <v>#REF!</v>
      </c>
      <c r="I133" s="205" t="e">
        <f>IF('Crisis Indicator Data'!#REF!="No Data",1,IF(#REF!&lt;&gt;"",1,0))</f>
        <v>#REF!</v>
      </c>
      <c r="J133" s="205" t="e">
        <f>IF('Crisis Indicator Data'!#REF!="No Data",1,IF(#REF!&lt;&gt;"",1,0))</f>
        <v>#REF!</v>
      </c>
      <c r="K133" s="205" t="e">
        <f>IF('Crisis Indicator Data'!#REF!="No Data",1,IF(#REF!&lt;&gt;"",1,0))</f>
        <v>#REF!</v>
      </c>
      <c r="L133" s="205" t="e">
        <f>IF('Crisis Indicator Data'!#REF!="No Data",1,IF(#REF!&lt;&gt;"",1,0))</f>
        <v>#REF!</v>
      </c>
      <c r="M133" s="205" t="e">
        <f>IF('Crisis Indicator Data'!#REF!="No Data",1,IF(#REF!&lt;&gt;"",1,0))</f>
        <v>#REF!</v>
      </c>
      <c r="N133" s="205" t="e">
        <f>IF('Crisis Indicator Data'!#REF!="No Data",1,IF(#REF!&lt;&gt;"",1,0))</f>
        <v>#REF!</v>
      </c>
      <c r="O133" s="205" t="e">
        <f>IF('Crisis Indicator Data'!#REF!="No Data",1,IF(#REF!&lt;&gt;"",1,0))</f>
        <v>#REF!</v>
      </c>
      <c r="P133" s="205" t="e">
        <f>IF('Crisis Indicator Data'!#REF!="No Data",1,IF(#REF!&lt;&gt;"",1,0))</f>
        <v>#REF!</v>
      </c>
      <c r="Q133" s="205" t="e">
        <f>IF('Crisis Indicator Data'!#REF!="No Data",1,IF(#REF!&lt;&gt;"",1,0))</f>
        <v>#REF!</v>
      </c>
      <c r="R133" s="205" t="e">
        <f>IF('Crisis Indicator Data'!#REF!="No Data",1,IF(#REF!&lt;&gt;"",1,0))</f>
        <v>#REF!</v>
      </c>
      <c r="S133" s="205" t="e">
        <f>IF('Crisis Indicator Data'!#REF!="No Data",1,IF(#REF!&lt;&gt;"",1,0))</f>
        <v>#REF!</v>
      </c>
      <c r="T133" s="205" t="e">
        <f>IF('Crisis Indicator Data'!#REF!="No Data",1,IF(#REF!&lt;&gt;"",1,0))</f>
        <v>#REF!</v>
      </c>
      <c r="U133" s="205" t="e">
        <f>IF('Crisis Indicator Data'!#REF!="No Data",1,IF(#REF!&lt;&gt;"",1,0))</f>
        <v>#REF!</v>
      </c>
      <c r="V133" s="205" t="e">
        <f>IF('Crisis Indicator Data'!#REF!="No Data",1,IF(#REF!&lt;&gt;"",1,0))</f>
        <v>#REF!</v>
      </c>
      <c r="W133" s="205" t="e">
        <f>IF('Crisis Indicator Data'!#REF!="No Data",1,IF(#REF!&lt;&gt;"",1,0))</f>
        <v>#REF!</v>
      </c>
      <c r="X133" s="205" t="e">
        <f>IF('Crisis Indicator Data'!#REF!="No Data",1,IF(#REF!&lt;&gt;"",1,0))</f>
        <v>#REF!</v>
      </c>
      <c r="Y133" s="205" t="e">
        <f>IF('Crisis Indicator Data'!#REF!="No Data",1,IF(#REF!&lt;&gt;"",1,0))</f>
        <v>#REF!</v>
      </c>
      <c r="Z133" s="205" t="e">
        <f>IF('Crisis Indicator Data'!#REF!="No Data",1,IF(#REF!&lt;&gt;"",1,0))</f>
        <v>#REF!</v>
      </c>
      <c r="AA133" s="205" t="e">
        <f>IF('Crisis Indicator Data'!#REF!="No Data",1,IF(#REF!&lt;&gt;"",1,0))</f>
        <v>#REF!</v>
      </c>
      <c r="AB133" s="205" t="e">
        <f>IF('Crisis Indicator Data'!#REF!="No Data",1,IF(#REF!&lt;&gt;"",1,0))</f>
        <v>#REF!</v>
      </c>
      <c r="AC133" s="205" t="e">
        <f>IF('Crisis Indicator Data'!#REF!="No Data",1,IF(#REF!&lt;&gt;"",1,0))</f>
        <v>#REF!</v>
      </c>
      <c r="AD133" s="205" t="e">
        <f>IF('Crisis Indicator Data'!#REF!="No Data",1,IF(#REF!&lt;&gt;"",1,0))</f>
        <v>#REF!</v>
      </c>
      <c r="AE133" s="205" t="e">
        <f>IF('Crisis Indicator Data'!#REF!="No Data",1,IF(#REF!&lt;&gt;"",1,0))</f>
        <v>#REF!</v>
      </c>
      <c r="AF133" s="205" t="e">
        <f>IF('Crisis Indicator Data'!#REF!="No Data",1,IF(#REF!&lt;&gt;"",1,0))</f>
        <v>#REF!</v>
      </c>
      <c r="AG133" s="205" t="e">
        <f>IF('Crisis Indicator Data'!#REF!="No Data",1,IF(#REF!&lt;&gt;"",1,0))</f>
        <v>#REF!</v>
      </c>
      <c r="AH133" s="205" t="e">
        <f>IF('Crisis Indicator Data'!#REF!="No Data",1,IF(#REF!&lt;&gt;"",1,0))</f>
        <v>#REF!</v>
      </c>
      <c r="AI133" s="205" t="e">
        <f>IF('Crisis Indicator Data'!#REF!="No Data",1,IF(#REF!&lt;&gt;"",1,0))</f>
        <v>#REF!</v>
      </c>
      <c r="AJ133" s="205" t="e">
        <f>IF('Crisis Indicator Data'!#REF!="No Data",1,IF(#REF!&lt;&gt;"",1,0))</f>
        <v>#REF!</v>
      </c>
      <c r="AK133" s="205" t="e">
        <f>IF('Crisis Indicator Data'!#REF!="No Data",1,IF(#REF!&lt;&gt;"",1,0))</f>
        <v>#REF!</v>
      </c>
      <c r="AL133" s="205" t="e">
        <f>IF('Crisis Indicator Data'!#REF!="No Data",1,IF(#REF!&lt;&gt;"",1,0))</f>
        <v>#REF!</v>
      </c>
      <c r="AM133" s="205" t="e">
        <f>IF('Crisis Indicator Data'!#REF!="No Data",1,IF(#REF!&lt;&gt;"",1,0))</f>
        <v>#REF!</v>
      </c>
      <c r="AN133" s="205" t="e">
        <f>IF('Crisis Indicator Data'!#REF!="No Data",1,IF(#REF!&lt;&gt;"",1,0))</f>
        <v>#REF!</v>
      </c>
      <c r="AO133" s="205" t="e">
        <f>IF('Crisis Indicator Data'!#REF!="No Data",1,IF(#REF!&lt;&gt;"",1,0))</f>
        <v>#REF!</v>
      </c>
      <c r="AP133" s="205" t="e">
        <f>IF('Crisis Indicator Data'!#REF!="No Data",1,IF(#REF!&lt;&gt;"",1,0))</f>
        <v>#REF!</v>
      </c>
      <c r="AQ133" s="205" t="e">
        <f>IF('Crisis Indicator Data'!#REF!="No Data",1,IF(#REF!&lt;&gt;"",1,0))</f>
        <v>#REF!</v>
      </c>
      <c r="AR133" s="205" t="e">
        <f>IF('Crisis Indicator Data'!#REF!="No Data",1,IF(#REF!&lt;&gt;"",1,0))</f>
        <v>#REF!</v>
      </c>
      <c r="AS133" s="205" t="e">
        <f>IF('Crisis Indicator Data'!#REF!="No Data",1,IF(#REF!&lt;&gt;"",1,0))</f>
        <v>#REF!</v>
      </c>
      <c r="AT133" s="205" t="e">
        <f>IF('Crisis Indicator Data'!#REF!="No Data",1,IF(#REF!&lt;&gt;"",1,0))</f>
        <v>#REF!</v>
      </c>
      <c r="AU133" s="205" t="e">
        <f>IF('Crisis Indicator Data'!#REF!="No Data",1,IF(#REF!&lt;&gt;"",1,0))</f>
        <v>#REF!</v>
      </c>
      <c r="AV133" s="205" t="e">
        <f>IF('Crisis Indicator Data'!#REF!="No Data",1,IF(#REF!&lt;&gt;"",1,0))</f>
        <v>#REF!</v>
      </c>
      <c r="AW133" s="205" t="e">
        <f>IF('Crisis Indicator Data'!#REF!="No Data",1,IF(#REF!&lt;&gt;"",1,0))</f>
        <v>#REF!</v>
      </c>
      <c r="AX133" s="205" t="e">
        <f>IF('Crisis Indicator Data'!#REF!="No Data",1,IF(#REF!&lt;&gt;"",1,0))</f>
        <v>#REF!</v>
      </c>
      <c r="AY133" s="205" t="e">
        <f>IF('Crisis Indicator Data'!#REF!="No Data",1,IF(#REF!&lt;&gt;"",1,0))</f>
        <v>#REF!</v>
      </c>
      <c r="AZ133" s="205" t="e">
        <f>IF('Crisis Indicator Data'!#REF!="No Data",1,IF(#REF!&lt;&gt;"",1,0))</f>
        <v>#REF!</v>
      </c>
      <c r="BA133" t="e">
        <f t="shared" si="8"/>
        <v>#REF!</v>
      </c>
      <c r="BB133" s="22" t="e">
        <f t="shared" si="9"/>
        <v>#REF!</v>
      </c>
    </row>
    <row r="134" spans="1:54" x14ac:dyDescent="0.25">
      <c r="A134" t="s">
        <v>7176</v>
      </c>
      <c r="B134" s="205" t="e">
        <f>IF('Crisis Indicator Data'!#REF!="No Data",1,IF(#REF!&lt;&gt;"",1,0))</f>
        <v>#REF!</v>
      </c>
      <c r="C134" s="205" t="e">
        <f>IF('Crisis Indicator Data'!#REF!="No Data",1,IF(#REF!&lt;&gt;"",1,0))</f>
        <v>#REF!</v>
      </c>
      <c r="D134" s="205" t="e">
        <f>IF('Crisis Indicator Data'!#REF!="No Data",1,IF(#REF!&lt;&gt;"",1,0))</f>
        <v>#REF!</v>
      </c>
      <c r="E134" s="205" t="e">
        <f>IF('Crisis Indicator Data'!#REF!="No Data",1,IF(#REF!&lt;&gt;"",1,0))</f>
        <v>#REF!</v>
      </c>
      <c r="F134" s="205" t="e">
        <f>IF('Crisis Indicator Data'!#REF!="No Data",1,IF(#REF!&lt;&gt;"",1,0))</f>
        <v>#REF!</v>
      </c>
      <c r="G134" s="205" t="e">
        <f>IF('Crisis Indicator Data'!#REF!="No Data",1,IF(#REF!&lt;&gt;"",1,0))</f>
        <v>#REF!</v>
      </c>
      <c r="H134" s="205" t="e">
        <f>IF('Crisis Indicator Data'!#REF!="No Data",1,IF(#REF!&lt;&gt;"",1,0))</f>
        <v>#REF!</v>
      </c>
      <c r="I134" s="205" t="e">
        <f>IF('Crisis Indicator Data'!#REF!="No Data",1,IF(#REF!&lt;&gt;"",1,0))</f>
        <v>#REF!</v>
      </c>
      <c r="J134" s="205" t="e">
        <f>IF('Crisis Indicator Data'!#REF!="No Data",1,IF(#REF!&lt;&gt;"",1,0))</f>
        <v>#REF!</v>
      </c>
      <c r="K134" s="205" t="e">
        <f>IF('Crisis Indicator Data'!#REF!="No Data",1,IF(#REF!&lt;&gt;"",1,0))</f>
        <v>#REF!</v>
      </c>
      <c r="L134" s="205" t="e">
        <f>IF('Crisis Indicator Data'!#REF!="No Data",1,IF(#REF!&lt;&gt;"",1,0))</f>
        <v>#REF!</v>
      </c>
      <c r="M134" s="205" t="e">
        <f>IF('Crisis Indicator Data'!#REF!="No Data",1,IF(#REF!&lt;&gt;"",1,0))</f>
        <v>#REF!</v>
      </c>
      <c r="N134" s="205" t="e">
        <f>IF('Crisis Indicator Data'!#REF!="No Data",1,IF(#REF!&lt;&gt;"",1,0))</f>
        <v>#REF!</v>
      </c>
      <c r="O134" s="205" t="e">
        <f>IF('Crisis Indicator Data'!#REF!="No Data",1,IF(#REF!&lt;&gt;"",1,0))</f>
        <v>#REF!</v>
      </c>
      <c r="P134" s="205" t="e">
        <f>IF('Crisis Indicator Data'!#REF!="No Data",1,IF(#REF!&lt;&gt;"",1,0))</f>
        <v>#REF!</v>
      </c>
      <c r="Q134" s="205" t="e">
        <f>IF('Crisis Indicator Data'!#REF!="No Data",1,IF(#REF!&lt;&gt;"",1,0))</f>
        <v>#REF!</v>
      </c>
      <c r="R134" s="205" t="e">
        <f>IF('Crisis Indicator Data'!#REF!="No Data",1,IF(#REF!&lt;&gt;"",1,0))</f>
        <v>#REF!</v>
      </c>
      <c r="S134" s="205" t="e">
        <f>IF('Crisis Indicator Data'!#REF!="No Data",1,IF(#REF!&lt;&gt;"",1,0))</f>
        <v>#REF!</v>
      </c>
      <c r="T134" s="205" t="e">
        <f>IF('Crisis Indicator Data'!#REF!="No Data",1,IF(#REF!&lt;&gt;"",1,0))</f>
        <v>#REF!</v>
      </c>
      <c r="U134" s="205" t="e">
        <f>IF('Crisis Indicator Data'!#REF!="No Data",1,IF(#REF!&lt;&gt;"",1,0))</f>
        <v>#REF!</v>
      </c>
      <c r="V134" s="205" t="e">
        <f>IF('Crisis Indicator Data'!#REF!="No Data",1,IF(#REF!&lt;&gt;"",1,0))</f>
        <v>#REF!</v>
      </c>
      <c r="W134" s="205" t="e">
        <f>IF('Crisis Indicator Data'!#REF!="No Data",1,IF(#REF!&lt;&gt;"",1,0))</f>
        <v>#REF!</v>
      </c>
      <c r="X134" s="205" t="e">
        <f>IF('Crisis Indicator Data'!#REF!="No Data",1,IF(#REF!&lt;&gt;"",1,0))</f>
        <v>#REF!</v>
      </c>
      <c r="Y134" s="205" t="e">
        <f>IF('Crisis Indicator Data'!#REF!="No Data",1,IF(#REF!&lt;&gt;"",1,0))</f>
        <v>#REF!</v>
      </c>
      <c r="Z134" s="205" t="e">
        <f>IF('Crisis Indicator Data'!#REF!="No Data",1,IF(#REF!&lt;&gt;"",1,0))</f>
        <v>#REF!</v>
      </c>
      <c r="AA134" s="205" t="e">
        <f>IF('Crisis Indicator Data'!#REF!="No Data",1,IF(#REF!&lt;&gt;"",1,0))</f>
        <v>#REF!</v>
      </c>
      <c r="AB134" s="205" t="e">
        <f>IF('Crisis Indicator Data'!#REF!="No Data",1,IF(#REF!&lt;&gt;"",1,0))</f>
        <v>#REF!</v>
      </c>
      <c r="AC134" s="205" t="e">
        <f>IF('Crisis Indicator Data'!#REF!="No Data",1,IF(#REF!&lt;&gt;"",1,0))</f>
        <v>#REF!</v>
      </c>
      <c r="AD134" s="205" t="e">
        <f>IF('Crisis Indicator Data'!#REF!="No Data",1,IF(#REF!&lt;&gt;"",1,0))</f>
        <v>#REF!</v>
      </c>
      <c r="AE134" s="205" t="e">
        <f>IF('Crisis Indicator Data'!#REF!="No Data",1,IF(#REF!&lt;&gt;"",1,0))</f>
        <v>#REF!</v>
      </c>
      <c r="AF134" s="205" t="e">
        <f>IF('Crisis Indicator Data'!#REF!="No Data",1,IF(#REF!&lt;&gt;"",1,0))</f>
        <v>#REF!</v>
      </c>
      <c r="AG134" s="205" t="e">
        <f>IF('Crisis Indicator Data'!#REF!="No Data",1,IF(#REF!&lt;&gt;"",1,0))</f>
        <v>#REF!</v>
      </c>
      <c r="AH134" s="205" t="e">
        <f>IF('Crisis Indicator Data'!#REF!="No Data",1,IF(#REF!&lt;&gt;"",1,0))</f>
        <v>#REF!</v>
      </c>
      <c r="AI134" s="205" t="e">
        <f>IF('Crisis Indicator Data'!#REF!="No Data",1,IF(#REF!&lt;&gt;"",1,0))</f>
        <v>#REF!</v>
      </c>
      <c r="AJ134" s="205" t="e">
        <f>IF('Crisis Indicator Data'!#REF!="No Data",1,IF(#REF!&lt;&gt;"",1,0))</f>
        <v>#REF!</v>
      </c>
      <c r="AK134" s="205" t="e">
        <f>IF('Crisis Indicator Data'!#REF!="No Data",1,IF(#REF!&lt;&gt;"",1,0))</f>
        <v>#REF!</v>
      </c>
      <c r="AL134" s="205" t="e">
        <f>IF('Crisis Indicator Data'!#REF!="No Data",1,IF(#REF!&lt;&gt;"",1,0))</f>
        <v>#REF!</v>
      </c>
      <c r="AM134" s="205" t="e">
        <f>IF('Crisis Indicator Data'!#REF!="No Data",1,IF(#REF!&lt;&gt;"",1,0))</f>
        <v>#REF!</v>
      </c>
      <c r="AN134" s="205" t="e">
        <f>IF('Crisis Indicator Data'!#REF!="No Data",1,IF(#REF!&lt;&gt;"",1,0))</f>
        <v>#REF!</v>
      </c>
      <c r="AO134" s="205" t="e">
        <f>IF('Crisis Indicator Data'!#REF!="No Data",1,IF(#REF!&lt;&gt;"",1,0))</f>
        <v>#REF!</v>
      </c>
      <c r="AP134" s="205" t="e">
        <f>IF('Crisis Indicator Data'!#REF!="No Data",1,IF(#REF!&lt;&gt;"",1,0))</f>
        <v>#REF!</v>
      </c>
      <c r="AQ134" s="205" t="e">
        <f>IF('Crisis Indicator Data'!#REF!="No Data",1,IF(#REF!&lt;&gt;"",1,0))</f>
        <v>#REF!</v>
      </c>
      <c r="AR134" s="205" t="e">
        <f>IF('Crisis Indicator Data'!#REF!="No Data",1,IF(#REF!&lt;&gt;"",1,0))</f>
        <v>#REF!</v>
      </c>
      <c r="AS134" s="205" t="e">
        <f>IF('Crisis Indicator Data'!#REF!="No Data",1,IF(#REF!&lt;&gt;"",1,0))</f>
        <v>#REF!</v>
      </c>
      <c r="AT134" s="205" t="e">
        <f>IF('Crisis Indicator Data'!#REF!="No Data",1,IF(#REF!&lt;&gt;"",1,0))</f>
        <v>#REF!</v>
      </c>
      <c r="AU134" s="205" t="e">
        <f>IF('Crisis Indicator Data'!#REF!="No Data",1,IF(#REF!&lt;&gt;"",1,0))</f>
        <v>#REF!</v>
      </c>
      <c r="AV134" s="205" t="e">
        <f>IF('Crisis Indicator Data'!#REF!="No Data",1,IF(#REF!&lt;&gt;"",1,0))</f>
        <v>#REF!</v>
      </c>
      <c r="AW134" s="205" t="e">
        <f>IF('Crisis Indicator Data'!#REF!="No Data",1,IF(#REF!&lt;&gt;"",1,0))</f>
        <v>#REF!</v>
      </c>
      <c r="AX134" s="205" t="e">
        <f>IF('Crisis Indicator Data'!#REF!="No Data",1,IF(#REF!&lt;&gt;"",1,0))</f>
        <v>#REF!</v>
      </c>
      <c r="AY134" s="205" t="e">
        <f>IF('Crisis Indicator Data'!#REF!="No Data",1,IF(#REF!&lt;&gt;"",1,0))</f>
        <v>#REF!</v>
      </c>
      <c r="AZ134" s="205" t="e">
        <f>IF('Crisis Indicator Data'!#REF!="No Data",1,IF(#REF!&lt;&gt;"",1,0))</f>
        <v>#REF!</v>
      </c>
      <c r="BA134" t="e">
        <f t="shared" si="8"/>
        <v>#REF!</v>
      </c>
      <c r="BB134" s="22" t="e">
        <f t="shared" si="9"/>
        <v>#REF!</v>
      </c>
    </row>
    <row r="135" spans="1:54" x14ac:dyDescent="0.25">
      <c r="A135" t="s">
        <v>7164</v>
      </c>
      <c r="B135" s="205" t="e">
        <f>IF('Crisis Indicator Data'!#REF!="No Data",1,IF(#REF!&lt;&gt;"",1,0))</f>
        <v>#REF!</v>
      </c>
      <c r="C135" s="205" t="e">
        <f>IF('Crisis Indicator Data'!#REF!="No Data",1,IF(#REF!&lt;&gt;"",1,0))</f>
        <v>#REF!</v>
      </c>
      <c r="D135" s="205" t="e">
        <f>IF('Crisis Indicator Data'!#REF!="No Data",1,IF(#REF!&lt;&gt;"",1,0))</f>
        <v>#REF!</v>
      </c>
      <c r="E135" s="205" t="e">
        <f>IF('Crisis Indicator Data'!#REF!="No Data",1,IF(#REF!&lt;&gt;"",1,0))</f>
        <v>#REF!</v>
      </c>
      <c r="F135" s="205" t="e">
        <f>IF('Crisis Indicator Data'!#REF!="No Data",1,IF(#REF!&lt;&gt;"",1,0))</f>
        <v>#REF!</v>
      </c>
      <c r="G135" s="205" t="e">
        <f>IF('Crisis Indicator Data'!#REF!="No Data",1,IF(#REF!&lt;&gt;"",1,0))</f>
        <v>#REF!</v>
      </c>
      <c r="H135" s="205" t="e">
        <f>IF('Crisis Indicator Data'!#REF!="No Data",1,IF(#REF!&lt;&gt;"",1,0))</f>
        <v>#REF!</v>
      </c>
      <c r="I135" s="205" t="e">
        <f>IF('Crisis Indicator Data'!#REF!="No Data",1,IF(#REF!&lt;&gt;"",1,0))</f>
        <v>#REF!</v>
      </c>
      <c r="J135" s="205" t="e">
        <f>IF('Crisis Indicator Data'!#REF!="No Data",1,IF(#REF!&lt;&gt;"",1,0))</f>
        <v>#REF!</v>
      </c>
      <c r="K135" s="205" t="e">
        <f>IF('Crisis Indicator Data'!#REF!="No Data",1,IF(#REF!&lt;&gt;"",1,0))</f>
        <v>#REF!</v>
      </c>
      <c r="L135" s="205" t="e">
        <f>IF('Crisis Indicator Data'!#REF!="No Data",1,IF(#REF!&lt;&gt;"",1,0))</f>
        <v>#REF!</v>
      </c>
      <c r="M135" s="205" t="e">
        <f>IF('Crisis Indicator Data'!#REF!="No Data",1,IF(#REF!&lt;&gt;"",1,0))</f>
        <v>#REF!</v>
      </c>
      <c r="N135" s="205" t="e">
        <f>IF('Crisis Indicator Data'!#REF!="No Data",1,IF(#REF!&lt;&gt;"",1,0))</f>
        <v>#REF!</v>
      </c>
      <c r="O135" s="205" t="e">
        <f>IF('Crisis Indicator Data'!#REF!="No Data",1,IF(#REF!&lt;&gt;"",1,0))</f>
        <v>#REF!</v>
      </c>
      <c r="P135" s="205" t="e">
        <f>IF('Crisis Indicator Data'!#REF!="No Data",1,IF(#REF!&lt;&gt;"",1,0))</f>
        <v>#REF!</v>
      </c>
      <c r="Q135" s="205" t="e">
        <f>IF('Crisis Indicator Data'!#REF!="No Data",1,IF(#REF!&lt;&gt;"",1,0))</f>
        <v>#REF!</v>
      </c>
      <c r="R135" s="205" t="e">
        <f>IF('Crisis Indicator Data'!#REF!="No Data",1,IF(#REF!&lt;&gt;"",1,0))</f>
        <v>#REF!</v>
      </c>
      <c r="S135" s="205" t="e">
        <f>IF('Crisis Indicator Data'!#REF!="No Data",1,IF(#REF!&lt;&gt;"",1,0))</f>
        <v>#REF!</v>
      </c>
      <c r="T135" s="205" t="e">
        <f>IF('Crisis Indicator Data'!#REF!="No Data",1,IF(#REF!&lt;&gt;"",1,0))</f>
        <v>#REF!</v>
      </c>
      <c r="U135" s="205" t="e">
        <f>IF('Crisis Indicator Data'!#REF!="No Data",1,IF(#REF!&lt;&gt;"",1,0))</f>
        <v>#REF!</v>
      </c>
      <c r="V135" s="205" t="e">
        <f>IF('Crisis Indicator Data'!#REF!="No Data",1,IF(#REF!&lt;&gt;"",1,0))</f>
        <v>#REF!</v>
      </c>
      <c r="W135" s="205" t="e">
        <f>IF('Crisis Indicator Data'!#REF!="No Data",1,IF(#REF!&lt;&gt;"",1,0))</f>
        <v>#REF!</v>
      </c>
      <c r="X135" s="205" t="e">
        <f>IF('Crisis Indicator Data'!#REF!="No Data",1,IF(#REF!&lt;&gt;"",1,0))</f>
        <v>#REF!</v>
      </c>
      <c r="Y135" s="205" t="e">
        <f>IF('Crisis Indicator Data'!#REF!="No Data",1,IF(#REF!&lt;&gt;"",1,0))</f>
        <v>#REF!</v>
      </c>
      <c r="Z135" s="205" t="e">
        <f>IF('Crisis Indicator Data'!#REF!="No Data",1,IF(#REF!&lt;&gt;"",1,0))</f>
        <v>#REF!</v>
      </c>
      <c r="AA135" s="205" t="e">
        <f>IF('Crisis Indicator Data'!#REF!="No Data",1,IF(#REF!&lt;&gt;"",1,0))</f>
        <v>#REF!</v>
      </c>
      <c r="AB135" s="205" t="e">
        <f>IF('Crisis Indicator Data'!#REF!="No Data",1,IF(#REF!&lt;&gt;"",1,0))</f>
        <v>#REF!</v>
      </c>
      <c r="AC135" s="205" t="e">
        <f>IF('Crisis Indicator Data'!#REF!="No Data",1,IF(#REF!&lt;&gt;"",1,0))</f>
        <v>#REF!</v>
      </c>
      <c r="AD135" s="205" t="e">
        <f>IF('Crisis Indicator Data'!#REF!="No Data",1,IF(#REF!&lt;&gt;"",1,0))</f>
        <v>#REF!</v>
      </c>
      <c r="AE135" s="205" t="e">
        <f>IF('Crisis Indicator Data'!#REF!="No Data",1,IF(#REF!&lt;&gt;"",1,0))</f>
        <v>#REF!</v>
      </c>
      <c r="AF135" s="205" t="e">
        <f>IF('Crisis Indicator Data'!#REF!="No Data",1,IF(#REF!&lt;&gt;"",1,0))</f>
        <v>#REF!</v>
      </c>
      <c r="AG135" s="205" t="e">
        <f>IF('Crisis Indicator Data'!#REF!="No Data",1,IF(#REF!&lt;&gt;"",1,0))</f>
        <v>#REF!</v>
      </c>
      <c r="AH135" s="205" t="e">
        <f>IF('Crisis Indicator Data'!#REF!="No Data",1,IF(#REF!&lt;&gt;"",1,0))</f>
        <v>#REF!</v>
      </c>
      <c r="AI135" s="205" t="e">
        <f>IF('Crisis Indicator Data'!#REF!="No Data",1,IF(#REF!&lt;&gt;"",1,0))</f>
        <v>#REF!</v>
      </c>
      <c r="AJ135" s="205" t="e">
        <f>IF('Crisis Indicator Data'!#REF!="No Data",1,IF(#REF!&lt;&gt;"",1,0))</f>
        <v>#REF!</v>
      </c>
      <c r="AK135" s="205" t="e">
        <f>IF('Crisis Indicator Data'!#REF!="No Data",1,IF(#REF!&lt;&gt;"",1,0))</f>
        <v>#REF!</v>
      </c>
      <c r="AL135" s="205" t="e">
        <f>IF('Crisis Indicator Data'!#REF!="No Data",1,IF(#REF!&lt;&gt;"",1,0))</f>
        <v>#REF!</v>
      </c>
      <c r="AM135" s="205" t="e">
        <f>IF('Crisis Indicator Data'!#REF!="No Data",1,IF(#REF!&lt;&gt;"",1,0))</f>
        <v>#REF!</v>
      </c>
      <c r="AN135" s="205" t="e">
        <f>IF('Crisis Indicator Data'!#REF!="No Data",1,IF(#REF!&lt;&gt;"",1,0))</f>
        <v>#REF!</v>
      </c>
      <c r="AO135" s="205" t="e">
        <f>IF('Crisis Indicator Data'!#REF!="No Data",1,IF(#REF!&lt;&gt;"",1,0))</f>
        <v>#REF!</v>
      </c>
      <c r="AP135" s="205" t="e">
        <f>IF('Crisis Indicator Data'!#REF!="No Data",1,IF(#REF!&lt;&gt;"",1,0))</f>
        <v>#REF!</v>
      </c>
      <c r="AQ135" s="205" t="e">
        <f>IF('Crisis Indicator Data'!#REF!="No Data",1,IF(#REF!&lt;&gt;"",1,0))</f>
        <v>#REF!</v>
      </c>
      <c r="AR135" s="205" t="e">
        <f>IF('Crisis Indicator Data'!#REF!="No Data",1,IF(#REF!&lt;&gt;"",1,0))</f>
        <v>#REF!</v>
      </c>
      <c r="AS135" s="205" t="e">
        <f>IF('Crisis Indicator Data'!#REF!="No Data",1,IF(#REF!&lt;&gt;"",1,0))</f>
        <v>#REF!</v>
      </c>
      <c r="AT135" s="205" t="e">
        <f>IF('Crisis Indicator Data'!#REF!="No Data",1,IF(#REF!&lt;&gt;"",1,0))</f>
        <v>#REF!</v>
      </c>
      <c r="AU135" s="205" t="e">
        <f>IF('Crisis Indicator Data'!#REF!="No Data",1,IF(#REF!&lt;&gt;"",1,0))</f>
        <v>#REF!</v>
      </c>
      <c r="AV135" s="205" t="e">
        <f>IF('Crisis Indicator Data'!#REF!="No Data",1,IF(#REF!&lt;&gt;"",1,0))</f>
        <v>#REF!</v>
      </c>
      <c r="AW135" s="205" t="e">
        <f>IF('Crisis Indicator Data'!#REF!="No Data",1,IF(#REF!&lt;&gt;"",1,0))</f>
        <v>#REF!</v>
      </c>
      <c r="AX135" s="205" t="e">
        <f>IF('Crisis Indicator Data'!#REF!="No Data",1,IF(#REF!&lt;&gt;"",1,0))</f>
        <v>#REF!</v>
      </c>
      <c r="AY135" s="205" t="e">
        <f>IF('Crisis Indicator Data'!#REF!="No Data",1,IF(#REF!&lt;&gt;"",1,0))</f>
        <v>#REF!</v>
      </c>
      <c r="AZ135" s="205" t="e">
        <f>IF('Crisis Indicator Data'!#REF!="No Data",1,IF(#REF!&lt;&gt;"",1,0))</f>
        <v>#REF!</v>
      </c>
      <c r="BA135" t="e">
        <f t="shared" si="8"/>
        <v>#REF!</v>
      </c>
      <c r="BB135" s="22" t="e">
        <f t="shared" si="9"/>
        <v>#REF!</v>
      </c>
    </row>
    <row r="136" spans="1:54" x14ac:dyDescent="0.25">
      <c r="A136" t="s">
        <v>7165</v>
      </c>
      <c r="B136" s="205" t="e">
        <f>IF('Crisis Indicator Data'!#REF!="No Data",1,IF(#REF!&lt;&gt;"",1,0))</f>
        <v>#REF!</v>
      </c>
      <c r="C136" s="205" t="e">
        <f>IF('Crisis Indicator Data'!#REF!="No Data",1,IF(#REF!&lt;&gt;"",1,0))</f>
        <v>#REF!</v>
      </c>
      <c r="D136" s="205" t="e">
        <f>IF('Crisis Indicator Data'!#REF!="No Data",1,IF(#REF!&lt;&gt;"",1,0))</f>
        <v>#REF!</v>
      </c>
      <c r="E136" s="205" t="e">
        <f>IF('Crisis Indicator Data'!#REF!="No Data",1,IF(#REF!&lt;&gt;"",1,0))</f>
        <v>#REF!</v>
      </c>
      <c r="F136" s="205" t="e">
        <f>IF('Crisis Indicator Data'!#REF!="No Data",1,IF(#REF!&lt;&gt;"",1,0))</f>
        <v>#REF!</v>
      </c>
      <c r="G136" s="205" t="e">
        <f>IF('Crisis Indicator Data'!#REF!="No Data",1,IF(#REF!&lt;&gt;"",1,0))</f>
        <v>#REF!</v>
      </c>
      <c r="H136" s="205" t="e">
        <f>IF('Crisis Indicator Data'!#REF!="No Data",1,IF(#REF!&lt;&gt;"",1,0))</f>
        <v>#REF!</v>
      </c>
      <c r="I136" s="205" t="e">
        <f>IF('Crisis Indicator Data'!#REF!="No Data",1,IF(#REF!&lt;&gt;"",1,0))</f>
        <v>#REF!</v>
      </c>
      <c r="J136" s="205" t="e">
        <f>IF('Crisis Indicator Data'!#REF!="No Data",1,IF(#REF!&lt;&gt;"",1,0))</f>
        <v>#REF!</v>
      </c>
      <c r="K136" s="205" t="e">
        <f>IF('Crisis Indicator Data'!#REF!="No Data",1,IF(#REF!&lt;&gt;"",1,0))</f>
        <v>#REF!</v>
      </c>
      <c r="L136" s="205" t="e">
        <f>IF('Crisis Indicator Data'!#REF!="No Data",1,IF(#REF!&lt;&gt;"",1,0))</f>
        <v>#REF!</v>
      </c>
      <c r="M136" s="205" t="e">
        <f>IF('Crisis Indicator Data'!#REF!="No Data",1,IF(#REF!&lt;&gt;"",1,0))</f>
        <v>#REF!</v>
      </c>
      <c r="N136" s="205" t="e">
        <f>IF('Crisis Indicator Data'!#REF!="No Data",1,IF(#REF!&lt;&gt;"",1,0))</f>
        <v>#REF!</v>
      </c>
      <c r="O136" s="205" t="e">
        <f>IF('Crisis Indicator Data'!#REF!="No Data",1,IF(#REF!&lt;&gt;"",1,0))</f>
        <v>#REF!</v>
      </c>
      <c r="P136" s="205" t="e">
        <f>IF('Crisis Indicator Data'!#REF!="No Data",1,IF(#REF!&lt;&gt;"",1,0))</f>
        <v>#REF!</v>
      </c>
      <c r="Q136" s="205" t="e">
        <f>IF('Crisis Indicator Data'!#REF!="No Data",1,IF(#REF!&lt;&gt;"",1,0))</f>
        <v>#REF!</v>
      </c>
      <c r="R136" s="205" t="e">
        <f>IF('Crisis Indicator Data'!#REF!="No Data",1,IF(#REF!&lt;&gt;"",1,0))</f>
        <v>#REF!</v>
      </c>
      <c r="S136" s="205" t="e">
        <f>IF('Crisis Indicator Data'!#REF!="No Data",1,IF(#REF!&lt;&gt;"",1,0))</f>
        <v>#REF!</v>
      </c>
      <c r="T136" s="205" t="e">
        <f>IF('Crisis Indicator Data'!#REF!="No Data",1,IF(#REF!&lt;&gt;"",1,0))</f>
        <v>#REF!</v>
      </c>
      <c r="U136" s="205" t="e">
        <f>IF('Crisis Indicator Data'!#REF!="No Data",1,IF(#REF!&lt;&gt;"",1,0))</f>
        <v>#REF!</v>
      </c>
      <c r="V136" s="205" t="e">
        <f>IF('Crisis Indicator Data'!#REF!="No Data",1,IF(#REF!&lt;&gt;"",1,0))</f>
        <v>#REF!</v>
      </c>
      <c r="W136" s="205" t="e">
        <f>IF('Crisis Indicator Data'!#REF!="No Data",1,IF(#REF!&lt;&gt;"",1,0))</f>
        <v>#REF!</v>
      </c>
      <c r="X136" s="205" t="e">
        <f>IF('Crisis Indicator Data'!#REF!="No Data",1,IF(#REF!&lt;&gt;"",1,0))</f>
        <v>#REF!</v>
      </c>
      <c r="Y136" s="205" t="e">
        <f>IF('Crisis Indicator Data'!#REF!="No Data",1,IF(#REF!&lt;&gt;"",1,0))</f>
        <v>#REF!</v>
      </c>
      <c r="Z136" s="205" t="e">
        <f>IF('Crisis Indicator Data'!#REF!="No Data",1,IF(#REF!&lt;&gt;"",1,0))</f>
        <v>#REF!</v>
      </c>
      <c r="AA136" s="205" t="e">
        <f>IF('Crisis Indicator Data'!#REF!="No Data",1,IF(#REF!&lt;&gt;"",1,0))</f>
        <v>#REF!</v>
      </c>
      <c r="AB136" s="205" t="e">
        <f>IF('Crisis Indicator Data'!#REF!="No Data",1,IF(#REF!&lt;&gt;"",1,0))</f>
        <v>#REF!</v>
      </c>
      <c r="AC136" s="205" t="e">
        <f>IF('Crisis Indicator Data'!#REF!="No Data",1,IF(#REF!&lt;&gt;"",1,0))</f>
        <v>#REF!</v>
      </c>
      <c r="AD136" s="205" t="e">
        <f>IF('Crisis Indicator Data'!#REF!="No Data",1,IF(#REF!&lt;&gt;"",1,0))</f>
        <v>#REF!</v>
      </c>
      <c r="AE136" s="205" t="e">
        <f>IF('Crisis Indicator Data'!#REF!="No Data",1,IF(#REF!&lt;&gt;"",1,0))</f>
        <v>#REF!</v>
      </c>
      <c r="AF136" s="205" t="e">
        <f>IF('Crisis Indicator Data'!#REF!="No Data",1,IF(#REF!&lt;&gt;"",1,0))</f>
        <v>#REF!</v>
      </c>
      <c r="AG136" s="205" t="e">
        <f>IF('Crisis Indicator Data'!#REF!="No Data",1,IF(#REF!&lt;&gt;"",1,0))</f>
        <v>#REF!</v>
      </c>
      <c r="AH136" s="205" t="e">
        <f>IF('Crisis Indicator Data'!#REF!="No Data",1,IF(#REF!&lt;&gt;"",1,0))</f>
        <v>#REF!</v>
      </c>
      <c r="AI136" s="205" t="e">
        <f>IF('Crisis Indicator Data'!#REF!="No Data",1,IF(#REF!&lt;&gt;"",1,0))</f>
        <v>#REF!</v>
      </c>
      <c r="AJ136" s="205" t="e">
        <f>IF('Crisis Indicator Data'!#REF!="No Data",1,IF(#REF!&lt;&gt;"",1,0))</f>
        <v>#REF!</v>
      </c>
      <c r="AK136" s="205" t="e">
        <f>IF('Crisis Indicator Data'!#REF!="No Data",1,IF(#REF!&lt;&gt;"",1,0))</f>
        <v>#REF!</v>
      </c>
      <c r="AL136" s="205" t="e">
        <f>IF('Crisis Indicator Data'!#REF!="No Data",1,IF(#REF!&lt;&gt;"",1,0))</f>
        <v>#REF!</v>
      </c>
      <c r="AM136" s="205" t="e">
        <f>IF('Crisis Indicator Data'!#REF!="No Data",1,IF(#REF!&lt;&gt;"",1,0))</f>
        <v>#REF!</v>
      </c>
      <c r="AN136" s="205" t="e">
        <f>IF('Crisis Indicator Data'!#REF!="No Data",1,IF(#REF!&lt;&gt;"",1,0))</f>
        <v>#REF!</v>
      </c>
      <c r="AO136" s="205" t="e">
        <f>IF('Crisis Indicator Data'!#REF!="No Data",1,IF(#REF!&lt;&gt;"",1,0))</f>
        <v>#REF!</v>
      </c>
      <c r="AP136" s="205" t="e">
        <f>IF('Crisis Indicator Data'!#REF!="No Data",1,IF(#REF!&lt;&gt;"",1,0))</f>
        <v>#REF!</v>
      </c>
      <c r="AQ136" s="205" t="e">
        <f>IF('Crisis Indicator Data'!#REF!="No Data",1,IF(#REF!&lt;&gt;"",1,0))</f>
        <v>#REF!</v>
      </c>
      <c r="AR136" s="205" t="e">
        <f>IF('Crisis Indicator Data'!#REF!="No Data",1,IF(#REF!&lt;&gt;"",1,0))</f>
        <v>#REF!</v>
      </c>
      <c r="AS136" s="205" t="e">
        <f>IF('Crisis Indicator Data'!#REF!="No Data",1,IF(#REF!&lt;&gt;"",1,0))</f>
        <v>#REF!</v>
      </c>
      <c r="AT136" s="205" t="e">
        <f>IF('Crisis Indicator Data'!#REF!="No Data",1,IF(#REF!&lt;&gt;"",1,0))</f>
        <v>#REF!</v>
      </c>
      <c r="AU136" s="205" t="e">
        <f>IF('Crisis Indicator Data'!#REF!="No Data",1,IF(#REF!&lt;&gt;"",1,0))</f>
        <v>#REF!</v>
      </c>
      <c r="AV136" s="205" t="e">
        <f>IF('Crisis Indicator Data'!#REF!="No Data",1,IF(#REF!&lt;&gt;"",1,0))</f>
        <v>#REF!</v>
      </c>
      <c r="AW136" s="205" t="e">
        <f>IF('Crisis Indicator Data'!#REF!="No Data",1,IF(#REF!&lt;&gt;"",1,0))</f>
        <v>#REF!</v>
      </c>
      <c r="AX136" s="205" t="e">
        <f>IF('Crisis Indicator Data'!#REF!="No Data",1,IF(#REF!&lt;&gt;"",1,0))</f>
        <v>#REF!</v>
      </c>
      <c r="AY136" s="205" t="e">
        <f>IF('Crisis Indicator Data'!#REF!="No Data",1,IF(#REF!&lt;&gt;"",1,0))</f>
        <v>#REF!</v>
      </c>
      <c r="AZ136" s="205" t="e">
        <f>IF('Crisis Indicator Data'!#REF!="No Data",1,IF(#REF!&lt;&gt;"",1,0))</f>
        <v>#REF!</v>
      </c>
      <c r="BA136" t="e">
        <f t="shared" si="8"/>
        <v>#REF!</v>
      </c>
      <c r="BB136" s="22" t="e">
        <f t="shared" si="9"/>
        <v>#REF!</v>
      </c>
    </row>
    <row r="137" spans="1:54" x14ac:dyDescent="0.25">
      <c r="A137" t="s">
        <v>7171</v>
      </c>
      <c r="B137" s="205" t="e">
        <f>IF('Crisis Indicator Data'!#REF!="No Data",1,IF(#REF!&lt;&gt;"",1,0))</f>
        <v>#REF!</v>
      </c>
      <c r="C137" s="205" t="e">
        <f>IF('Crisis Indicator Data'!#REF!="No Data",1,IF(#REF!&lt;&gt;"",1,0))</f>
        <v>#REF!</v>
      </c>
      <c r="D137" s="205" t="e">
        <f>IF('Crisis Indicator Data'!#REF!="No Data",1,IF(#REF!&lt;&gt;"",1,0))</f>
        <v>#REF!</v>
      </c>
      <c r="E137" s="205" t="e">
        <f>IF('Crisis Indicator Data'!#REF!="No Data",1,IF(#REF!&lt;&gt;"",1,0))</f>
        <v>#REF!</v>
      </c>
      <c r="F137" s="205" t="e">
        <f>IF('Crisis Indicator Data'!#REF!="No Data",1,IF(#REF!&lt;&gt;"",1,0))</f>
        <v>#REF!</v>
      </c>
      <c r="G137" s="205" t="e">
        <f>IF('Crisis Indicator Data'!#REF!="No Data",1,IF(#REF!&lt;&gt;"",1,0))</f>
        <v>#REF!</v>
      </c>
      <c r="H137" s="205" t="e">
        <f>IF('Crisis Indicator Data'!#REF!="No Data",1,IF(#REF!&lt;&gt;"",1,0))</f>
        <v>#REF!</v>
      </c>
      <c r="I137" s="205" t="e">
        <f>IF('Crisis Indicator Data'!#REF!="No Data",1,IF(#REF!&lt;&gt;"",1,0))</f>
        <v>#REF!</v>
      </c>
      <c r="J137" s="205" t="e">
        <f>IF('Crisis Indicator Data'!#REF!="No Data",1,IF(#REF!&lt;&gt;"",1,0))</f>
        <v>#REF!</v>
      </c>
      <c r="K137" s="205" t="e">
        <f>IF('Crisis Indicator Data'!#REF!="No Data",1,IF(#REF!&lt;&gt;"",1,0))</f>
        <v>#REF!</v>
      </c>
      <c r="L137" s="205" t="e">
        <f>IF('Crisis Indicator Data'!#REF!="No Data",1,IF(#REF!&lt;&gt;"",1,0))</f>
        <v>#REF!</v>
      </c>
      <c r="M137" s="205" t="e">
        <f>IF('Crisis Indicator Data'!#REF!="No Data",1,IF(#REF!&lt;&gt;"",1,0))</f>
        <v>#REF!</v>
      </c>
      <c r="N137" s="205" t="e">
        <f>IF('Crisis Indicator Data'!#REF!="No Data",1,IF(#REF!&lt;&gt;"",1,0))</f>
        <v>#REF!</v>
      </c>
      <c r="O137" s="205" t="e">
        <f>IF('Crisis Indicator Data'!#REF!="No Data",1,IF(#REF!&lt;&gt;"",1,0))</f>
        <v>#REF!</v>
      </c>
      <c r="P137" s="205" t="e">
        <f>IF('Crisis Indicator Data'!#REF!="No Data",1,IF(#REF!&lt;&gt;"",1,0))</f>
        <v>#REF!</v>
      </c>
      <c r="Q137" s="205" t="e">
        <f>IF('Crisis Indicator Data'!#REF!="No Data",1,IF(#REF!&lt;&gt;"",1,0))</f>
        <v>#REF!</v>
      </c>
      <c r="R137" s="205" t="e">
        <f>IF('Crisis Indicator Data'!#REF!="No Data",1,IF(#REF!&lt;&gt;"",1,0))</f>
        <v>#REF!</v>
      </c>
      <c r="S137" s="205" t="e">
        <f>IF('Crisis Indicator Data'!#REF!="No Data",1,IF(#REF!&lt;&gt;"",1,0))</f>
        <v>#REF!</v>
      </c>
      <c r="T137" s="205" t="e">
        <f>IF('Crisis Indicator Data'!#REF!="No Data",1,IF(#REF!&lt;&gt;"",1,0))</f>
        <v>#REF!</v>
      </c>
      <c r="U137" s="205" t="e">
        <f>IF('Crisis Indicator Data'!#REF!="No Data",1,IF(#REF!&lt;&gt;"",1,0))</f>
        <v>#REF!</v>
      </c>
      <c r="V137" s="205" t="e">
        <f>IF('Crisis Indicator Data'!#REF!="No Data",1,IF(#REF!&lt;&gt;"",1,0))</f>
        <v>#REF!</v>
      </c>
      <c r="W137" s="205" t="e">
        <f>IF('Crisis Indicator Data'!#REF!="No Data",1,IF(#REF!&lt;&gt;"",1,0))</f>
        <v>#REF!</v>
      </c>
      <c r="X137" s="205" t="e">
        <f>IF('Crisis Indicator Data'!#REF!="No Data",1,IF(#REF!&lt;&gt;"",1,0))</f>
        <v>#REF!</v>
      </c>
      <c r="Y137" s="205" t="e">
        <f>IF('Crisis Indicator Data'!#REF!="No Data",1,IF(#REF!&lt;&gt;"",1,0))</f>
        <v>#REF!</v>
      </c>
      <c r="Z137" s="205" t="e">
        <f>IF('Crisis Indicator Data'!#REF!="No Data",1,IF(#REF!&lt;&gt;"",1,0))</f>
        <v>#REF!</v>
      </c>
      <c r="AA137" s="205" t="e">
        <f>IF('Crisis Indicator Data'!#REF!="No Data",1,IF(#REF!&lt;&gt;"",1,0))</f>
        <v>#REF!</v>
      </c>
      <c r="AB137" s="205" t="e">
        <f>IF('Crisis Indicator Data'!#REF!="No Data",1,IF(#REF!&lt;&gt;"",1,0))</f>
        <v>#REF!</v>
      </c>
      <c r="AC137" s="205" t="e">
        <f>IF('Crisis Indicator Data'!#REF!="No Data",1,IF(#REF!&lt;&gt;"",1,0))</f>
        <v>#REF!</v>
      </c>
      <c r="AD137" s="205" t="e">
        <f>IF('Crisis Indicator Data'!#REF!="No Data",1,IF(#REF!&lt;&gt;"",1,0))</f>
        <v>#REF!</v>
      </c>
      <c r="AE137" s="205" t="e">
        <f>IF('Crisis Indicator Data'!#REF!="No Data",1,IF(#REF!&lt;&gt;"",1,0))</f>
        <v>#REF!</v>
      </c>
      <c r="AF137" s="205" t="e">
        <f>IF('Crisis Indicator Data'!#REF!="No Data",1,IF(#REF!&lt;&gt;"",1,0))</f>
        <v>#REF!</v>
      </c>
      <c r="AG137" s="205" t="e">
        <f>IF('Crisis Indicator Data'!#REF!="No Data",1,IF(#REF!&lt;&gt;"",1,0))</f>
        <v>#REF!</v>
      </c>
      <c r="AH137" s="205" t="e">
        <f>IF('Crisis Indicator Data'!#REF!="No Data",1,IF(#REF!&lt;&gt;"",1,0))</f>
        <v>#REF!</v>
      </c>
      <c r="AI137" s="205" t="e">
        <f>IF('Crisis Indicator Data'!#REF!="No Data",1,IF(#REF!&lt;&gt;"",1,0))</f>
        <v>#REF!</v>
      </c>
      <c r="AJ137" s="205" t="e">
        <f>IF('Crisis Indicator Data'!#REF!="No Data",1,IF(#REF!&lt;&gt;"",1,0))</f>
        <v>#REF!</v>
      </c>
      <c r="AK137" s="205" t="e">
        <f>IF('Crisis Indicator Data'!#REF!="No Data",1,IF(#REF!&lt;&gt;"",1,0))</f>
        <v>#REF!</v>
      </c>
      <c r="AL137" s="205" t="e">
        <f>IF('Crisis Indicator Data'!#REF!="No Data",1,IF(#REF!&lt;&gt;"",1,0))</f>
        <v>#REF!</v>
      </c>
      <c r="AM137" s="205" t="e">
        <f>IF('Crisis Indicator Data'!#REF!="No Data",1,IF(#REF!&lt;&gt;"",1,0))</f>
        <v>#REF!</v>
      </c>
      <c r="AN137" s="205" t="e">
        <f>IF('Crisis Indicator Data'!#REF!="No Data",1,IF(#REF!&lt;&gt;"",1,0))</f>
        <v>#REF!</v>
      </c>
      <c r="AO137" s="205" t="e">
        <f>IF('Crisis Indicator Data'!#REF!="No Data",1,IF(#REF!&lt;&gt;"",1,0))</f>
        <v>#REF!</v>
      </c>
      <c r="AP137" s="205" t="e">
        <f>IF('Crisis Indicator Data'!#REF!="No Data",1,IF(#REF!&lt;&gt;"",1,0))</f>
        <v>#REF!</v>
      </c>
      <c r="AQ137" s="205" t="e">
        <f>IF('Crisis Indicator Data'!#REF!="No Data",1,IF(#REF!&lt;&gt;"",1,0))</f>
        <v>#REF!</v>
      </c>
      <c r="AR137" s="205" t="e">
        <f>IF('Crisis Indicator Data'!#REF!="No Data",1,IF(#REF!&lt;&gt;"",1,0))</f>
        <v>#REF!</v>
      </c>
      <c r="AS137" s="205" t="e">
        <f>IF('Crisis Indicator Data'!#REF!="No Data",1,IF(#REF!&lt;&gt;"",1,0))</f>
        <v>#REF!</v>
      </c>
      <c r="AT137" s="205" t="e">
        <f>IF('Crisis Indicator Data'!#REF!="No Data",1,IF(#REF!&lt;&gt;"",1,0))</f>
        <v>#REF!</v>
      </c>
      <c r="AU137" s="205" t="e">
        <f>IF('Crisis Indicator Data'!#REF!="No Data",1,IF(#REF!&lt;&gt;"",1,0))</f>
        <v>#REF!</v>
      </c>
      <c r="AV137" s="205" t="e">
        <f>IF('Crisis Indicator Data'!#REF!="No Data",1,IF(#REF!&lt;&gt;"",1,0))</f>
        <v>#REF!</v>
      </c>
      <c r="AW137" s="205" t="e">
        <f>IF('Crisis Indicator Data'!#REF!="No Data",1,IF(#REF!&lt;&gt;"",1,0))</f>
        <v>#REF!</v>
      </c>
      <c r="AX137" s="205" t="e">
        <f>IF('Crisis Indicator Data'!#REF!="No Data",1,IF(#REF!&lt;&gt;"",1,0))</f>
        <v>#REF!</v>
      </c>
      <c r="AY137" s="205" t="e">
        <f>IF('Crisis Indicator Data'!#REF!="No Data",1,IF(#REF!&lt;&gt;"",1,0))</f>
        <v>#REF!</v>
      </c>
      <c r="AZ137" s="205" t="e">
        <f>IF('Crisis Indicator Data'!#REF!="No Data",1,IF(#REF!&lt;&gt;"",1,0))</f>
        <v>#REF!</v>
      </c>
      <c r="BA137" t="e">
        <f t="shared" si="8"/>
        <v>#REF!</v>
      </c>
      <c r="BB137" s="22" t="e">
        <f t="shared" si="9"/>
        <v>#REF!</v>
      </c>
    </row>
    <row r="138" spans="1:54" x14ac:dyDescent="0.25">
      <c r="A138" t="s">
        <v>7174</v>
      </c>
      <c r="B138" s="205" t="e">
        <f>IF('Crisis Indicator Data'!#REF!="No Data",1,IF(#REF!&lt;&gt;"",1,0))</f>
        <v>#REF!</v>
      </c>
      <c r="C138" s="205" t="e">
        <f>IF('Crisis Indicator Data'!#REF!="No Data",1,IF(#REF!&lt;&gt;"",1,0))</f>
        <v>#REF!</v>
      </c>
      <c r="D138" s="205" t="e">
        <f>IF('Crisis Indicator Data'!#REF!="No Data",1,IF(#REF!&lt;&gt;"",1,0))</f>
        <v>#REF!</v>
      </c>
      <c r="E138" s="205" t="e">
        <f>IF('Crisis Indicator Data'!#REF!="No Data",1,IF(#REF!&lt;&gt;"",1,0))</f>
        <v>#REF!</v>
      </c>
      <c r="F138" s="205" t="e">
        <f>IF('Crisis Indicator Data'!#REF!="No Data",1,IF(#REF!&lt;&gt;"",1,0))</f>
        <v>#REF!</v>
      </c>
      <c r="G138" s="205" t="e">
        <f>IF('Crisis Indicator Data'!#REF!="No Data",1,IF(#REF!&lt;&gt;"",1,0))</f>
        <v>#REF!</v>
      </c>
      <c r="H138" s="205" t="e">
        <f>IF('Crisis Indicator Data'!#REF!="No Data",1,IF(#REF!&lt;&gt;"",1,0))</f>
        <v>#REF!</v>
      </c>
      <c r="I138" s="205" t="e">
        <f>IF('Crisis Indicator Data'!#REF!="No Data",1,IF(#REF!&lt;&gt;"",1,0))</f>
        <v>#REF!</v>
      </c>
      <c r="J138" s="205" t="e">
        <f>IF('Crisis Indicator Data'!#REF!="No Data",1,IF(#REF!&lt;&gt;"",1,0))</f>
        <v>#REF!</v>
      </c>
      <c r="K138" s="205" t="e">
        <f>IF('Crisis Indicator Data'!#REF!="No Data",1,IF(#REF!&lt;&gt;"",1,0))</f>
        <v>#REF!</v>
      </c>
      <c r="L138" s="205" t="e">
        <f>IF('Crisis Indicator Data'!#REF!="No Data",1,IF(#REF!&lt;&gt;"",1,0))</f>
        <v>#REF!</v>
      </c>
      <c r="M138" s="205" t="e">
        <f>IF('Crisis Indicator Data'!#REF!="No Data",1,IF(#REF!&lt;&gt;"",1,0))</f>
        <v>#REF!</v>
      </c>
      <c r="N138" s="205" t="e">
        <f>IF('Crisis Indicator Data'!#REF!="No Data",1,IF(#REF!&lt;&gt;"",1,0))</f>
        <v>#REF!</v>
      </c>
      <c r="O138" s="205" t="e">
        <f>IF('Crisis Indicator Data'!#REF!="No Data",1,IF(#REF!&lt;&gt;"",1,0))</f>
        <v>#REF!</v>
      </c>
      <c r="P138" s="205" t="e">
        <f>IF('Crisis Indicator Data'!#REF!="No Data",1,IF(#REF!&lt;&gt;"",1,0))</f>
        <v>#REF!</v>
      </c>
      <c r="Q138" s="205" t="e">
        <f>IF('Crisis Indicator Data'!#REF!="No Data",1,IF(#REF!&lt;&gt;"",1,0))</f>
        <v>#REF!</v>
      </c>
      <c r="R138" s="205" t="e">
        <f>IF('Crisis Indicator Data'!#REF!="No Data",1,IF(#REF!&lt;&gt;"",1,0))</f>
        <v>#REF!</v>
      </c>
      <c r="S138" s="205" t="e">
        <f>IF('Crisis Indicator Data'!#REF!="No Data",1,IF(#REF!&lt;&gt;"",1,0))</f>
        <v>#REF!</v>
      </c>
      <c r="T138" s="205" t="e">
        <f>IF('Crisis Indicator Data'!#REF!="No Data",1,IF(#REF!&lt;&gt;"",1,0))</f>
        <v>#REF!</v>
      </c>
      <c r="U138" s="205" t="e">
        <f>IF('Crisis Indicator Data'!#REF!="No Data",1,IF(#REF!&lt;&gt;"",1,0))</f>
        <v>#REF!</v>
      </c>
      <c r="V138" s="205" t="e">
        <f>IF('Crisis Indicator Data'!#REF!="No Data",1,IF(#REF!&lt;&gt;"",1,0))</f>
        <v>#REF!</v>
      </c>
      <c r="W138" s="205" t="e">
        <f>IF('Crisis Indicator Data'!#REF!="No Data",1,IF(#REF!&lt;&gt;"",1,0))</f>
        <v>#REF!</v>
      </c>
      <c r="X138" s="205" t="e">
        <f>IF('Crisis Indicator Data'!#REF!="No Data",1,IF(#REF!&lt;&gt;"",1,0))</f>
        <v>#REF!</v>
      </c>
      <c r="Y138" s="205" t="e">
        <f>IF('Crisis Indicator Data'!#REF!="No Data",1,IF(#REF!&lt;&gt;"",1,0))</f>
        <v>#REF!</v>
      </c>
      <c r="Z138" s="205" t="e">
        <f>IF('Crisis Indicator Data'!#REF!="No Data",1,IF(#REF!&lt;&gt;"",1,0))</f>
        <v>#REF!</v>
      </c>
      <c r="AA138" s="205" t="e">
        <f>IF('Crisis Indicator Data'!#REF!="No Data",1,IF(#REF!&lt;&gt;"",1,0))</f>
        <v>#REF!</v>
      </c>
      <c r="AB138" s="205" t="e">
        <f>IF('Crisis Indicator Data'!#REF!="No Data",1,IF(#REF!&lt;&gt;"",1,0))</f>
        <v>#REF!</v>
      </c>
      <c r="AC138" s="205" t="e">
        <f>IF('Crisis Indicator Data'!#REF!="No Data",1,IF(#REF!&lt;&gt;"",1,0))</f>
        <v>#REF!</v>
      </c>
      <c r="AD138" s="205" t="e">
        <f>IF('Crisis Indicator Data'!#REF!="No Data",1,IF(#REF!&lt;&gt;"",1,0))</f>
        <v>#REF!</v>
      </c>
      <c r="AE138" s="205" t="e">
        <f>IF('Crisis Indicator Data'!#REF!="No Data",1,IF(#REF!&lt;&gt;"",1,0))</f>
        <v>#REF!</v>
      </c>
      <c r="AF138" s="205" t="e">
        <f>IF('Crisis Indicator Data'!#REF!="No Data",1,IF(#REF!&lt;&gt;"",1,0))</f>
        <v>#REF!</v>
      </c>
      <c r="AG138" s="205" t="e">
        <f>IF('Crisis Indicator Data'!#REF!="No Data",1,IF(#REF!&lt;&gt;"",1,0))</f>
        <v>#REF!</v>
      </c>
      <c r="AH138" s="205" t="e">
        <f>IF('Crisis Indicator Data'!#REF!="No Data",1,IF(#REF!&lt;&gt;"",1,0))</f>
        <v>#REF!</v>
      </c>
      <c r="AI138" s="205" t="e">
        <f>IF('Crisis Indicator Data'!#REF!="No Data",1,IF(#REF!&lt;&gt;"",1,0))</f>
        <v>#REF!</v>
      </c>
      <c r="AJ138" s="205" t="e">
        <f>IF('Crisis Indicator Data'!#REF!="No Data",1,IF(#REF!&lt;&gt;"",1,0))</f>
        <v>#REF!</v>
      </c>
      <c r="AK138" s="205" t="e">
        <f>IF('Crisis Indicator Data'!#REF!="No Data",1,IF(#REF!&lt;&gt;"",1,0))</f>
        <v>#REF!</v>
      </c>
      <c r="AL138" s="205" t="e">
        <f>IF('Crisis Indicator Data'!#REF!="No Data",1,IF(#REF!&lt;&gt;"",1,0))</f>
        <v>#REF!</v>
      </c>
      <c r="AM138" s="205" t="e">
        <f>IF('Crisis Indicator Data'!#REF!="No Data",1,IF(#REF!&lt;&gt;"",1,0))</f>
        <v>#REF!</v>
      </c>
      <c r="AN138" s="205" t="e">
        <f>IF('Crisis Indicator Data'!#REF!="No Data",1,IF(#REF!&lt;&gt;"",1,0))</f>
        <v>#REF!</v>
      </c>
      <c r="AO138" s="205" t="e">
        <f>IF('Crisis Indicator Data'!#REF!="No Data",1,IF(#REF!&lt;&gt;"",1,0))</f>
        <v>#REF!</v>
      </c>
      <c r="AP138" s="205" t="e">
        <f>IF('Crisis Indicator Data'!#REF!="No Data",1,IF(#REF!&lt;&gt;"",1,0))</f>
        <v>#REF!</v>
      </c>
      <c r="AQ138" s="205" t="e">
        <f>IF('Crisis Indicator Data'!#REF!="No Data",1,IF(#REF!&lt;&gt;"",1,0))</f>
        <v>#REF!</v>
      </c>
      <c r="AR138" s="205" t="e">
        <f>IF('Crisis Indicator Data'!#REF!="No Data",1,IF(#REF!&lt;&gt;"",1,0))</f>
        <v>#REF!</v>
      </c>
      <c r="AS138" s="205" t="e">
        <f>IF('Crisis Indicator Data'!#REF!="No Data",1,IF(#REF!&lt;&gt;"",1,0))</f>
        <v>#REF!</v>
      </c>
      <c r="AT138" s="205" t="e">
        <f>IF('Crisis Indicator Data'!#REF!="No Data",1,IF(#REF!&lt;&gt;"",1,0))</f>
        <v>#REF!</v>
      </c>
      <c r="AU138" s="205" t="e">
        <f>IF('Crisis Indicator Data'!#REF!="No Data",1,IF(#REF!&lt;&gt;"",1,0))</f>
        <v>#REF!</v>
      </c>
      <c r="AV138" s="205" t="e">
        <f>IF('Crisis Indicator Data'!#REF!="No Data",1,IF(#REF!&lt;&gt;"",1,0))</f>
        <v>#REF!</v>
      </c>
      <c r="AW138" s="205" t="e">
        <f>IF('Crisis Indicator Data'!#REF!="No Data",1,IF(#REF!&lt;&gt;"",1,0))</f>
        <v>#REF!</v>
      </c>
      <c r="AX138" s="205" t="e">
        <f>IF('Crisis Indicator Data'!#REF!="No Data",1,IF(#REF!&lt;&gt;"",1,0))</f>
        <v>#REF!</v>
      </c>
      <c r="AY138" s="205" t="e">
        <f>IF('Crisis Indicator Data'!#REF!="No Data",1,IF(#REF!&lt;&gt;"",1,0))</f>
        <v>#REF!</v>
      </c>
      <c r="AZ138" s="205" t="e">
        <f>IF('Crisis Indicator Data'!#REF!="No Data",1,IF(#REF!&lt;&gt;"",1,0))</f>
        <v>#REF!</v>
      </c>
      <c r="BA138" t="e">
        <f t="shared" si="8"/>
        <v>#REF!</v>
      </c>
      <c r="BB138" s="22" t="e">
        <f t="shared" si="9"/>
        <v>#REF!</v>
      </c>
    </row>
    <row r="139" spans="1:54" x14ac:dyDescent="0.25">
      <c r="A139" t="s">
        <v>7179</v>
      </c>
      <c r="B139" s="205" t="e">
        <f>IF('Crisis Indicator Data'!#REF!="No Data",1,IF(#REF!&lt;&gt;"",1,0))</f>
        <v>#REF!</v>
      </c>
      <c r="C139" s="205" t="e">
        <f>IF('Crisis Indicator Data'!#REF!="No Data",1,IF(#REF!&lt;&gt;"",1,0))</f>
        <v>#REF!</v>
      </c>
      <c r="D139" s="205" t="e">
        <f>IF('Crisis Indicator Data'!#REF!="No Data",1,IF(#REF!&lt;&gt;"",1,0))</f>
        <v>#REF!</v>
      </c>
      <c r="E139" s="205" t="e">
        <f>IF('Crisis Indicator Data'!#REF!="No Data",1,IF(#REF!&lt;&gt;"",1,0))</f>
        <v>#REF!</v>
      </c>
      <c r="F139" s="205" t="e">
        <f>IF('Crisis Indicator Data'!#REF!="No Data",1,IF(#REF!&lt;&gt;"",1,0))</f>
        <v>#REF!</v>
      </c>
      <c r="G139" s="205" t="e">
        <f>IF('Crisis Indicator Data'!#REF!="No Data",1,IF(#REF!&lt;&gt;"",1,0))</f>
        <v>#REF!</v>
      </c>
      <c r="H139" s="205" t="e">
        <f>IF('Crisis Indicator Data'!#REF!="No Data",1,IF(#REF!&lt;&gt;"",1,0))</f>
        <v>#REF!</v>
      </c>
      <c r="I139" s="205" t="e">
        <f>IF('Crisis Indicator Data'!#REF!="No Data",1,IF(#REF!&lt;&gt;"",1,0))</f>
        <v>#REF!</v>
      </c>
      <c r="J139" s="205" t="e">
        <f>IF('Crisis Indicator Data'!#REF!="No Data",1,IF(#REF!&lt;&gt;"",1,0))</f>
        <v>#REF!</v>
      </c>
      <c r="K139" s="205" t="e">
        <f>IF('Crisis Indicator Data'!#REF!="No Data",1,IF(#REF!&lt;&gt;"",1,0))</f>
        <v>#REF!</v>
      </c>
      <c r="L139" s="205" t="e">
        <f>IF('Crisis Indicator Data'!#REF!="No Data",1,IF(#REF!&lt;&gt;"",1,0))</f>
        <v>#REF!</v>
      </c>
      <c r="M139" s="205" t="e">
        <f>IF('Crisis Indicator Data'!#REF!="No Data",1,IF(#REF!&lt;&gt;"",1,0))</f>
        <v>#REF!</v>
      </c>
      <c r="N139" s="205" t="e">
        <f>IF('Crisis Indicator Data'!#REF!="No Data",1,IF(#REF!&lt;&gt;"",1,0))</f>
        <v>#REF!</v>
      </c>
      <c r="O139" s="205" t="e">
        <f>IF('Crisis Indicator Data'!#REF!="No Data",1,IF(#REF!&lt;&gt;"",1,0))</f>
        <v>#REF!</v>
      </c>
      <c r="P139" s="205" t="e">
        <f>IF('Crisis Indicator Data'!#REF!="No Data",1,IF(#REF!&lt;&gt;"",1,0))</f>
        <v>#REF!</v>
      </c>
      <c r="Q139" s="205" t="e">
        <f>IF('Crisis Indicator Data'!#REF!="No Data",1,IF(#REF!&lt;&gt;"",1,0))</f>
        <v>#REF!</v>
      </c>
      <c r="R139" s="205" t="e">
        <f>IF('Crisis Indicator Data'!#REF!="No Data",1,IF(#REF!&lt;&gt;"",1,0))</f>
        <v>#REF!</v>
      </c>
      <c r="S139" s="205" t="e">
        <f>IF('Crisis Indicator Data'!#REF!="No Data",1,IF(#REF!&lt;&gt;"",1,0))</f>
        <v>#REF!</v>
      </c>
      <c r="T139" s="205" t="e">
        <f>IF('Crisis Indicator Data'!#REF!="No Data",1,IF(#REF!&lt;&gt;"",1,0))</f>
        <v>#REF!</v>
      </c>
      <c r="U139" s="205" t="e">
        <f>IF('Crisis Indicator Data'!#REF!="No Data",1,IF(#REF!&lt;&gt;"",1,0))</f>
        <v>#REF!</v>
      </c>
      <c r="V139" s="205" t="e">
        <f>IF('Crisis Indicator Data'!#REF!="No Data",1,IF(#REF!&lt;&gt;"",1,0))</f>
        <v>#REF!</v>
      </c>
      <c r="W139" s="205" t="e">
        <f>IF('Crisis Indicator Data'!#REF!="No Data",1,IF(#REF!&lt;&gt;"",1,0))</f>
        <v>#REF!</v>
      </c>
      <c r="X139" s="205" t="e">
        <f>IF('Crisis Indicator Data'!#REF!="No Data",1,IF(#REF!&lt;&gt;"",1,0))</f>
        <v>#REF!</v>
      </c>
      <c r="Y139" s="205" t="e">
        <f>IF('Crisis Indicator Data'!#REF!="No Data",1,IF(#REF!&lt;&gt;"",1,0))</f>
        <v>#REF!</v>
      </c>
      <c r="Z139" s="205" t="e">
        <f>IF('Crisis Indicator Data'!#REF!="No Data",1,IF(#REF!&lt;&gt;"",1,0))</f>
        <v>#REF!</v>
      </c>
      <c r="AA139" s="205" t="e">
        <f>IF('Crisis Indicator Data'!#REF!="No Data",1,IF(#REF!&lt;&gt;"",1,0))</f>
        <v>#REF!</v>
      </c>
      <c r="AB139" s="205" t="e">
        <f>IF('Crisis Indicator Data'!#REF!="No Data",1,IF(#REF!&lt;&gt;"",1,0))</f>
        <v>#REF!</v>
      </c>
      <c r="AC139" s="205" t="e">
        <f>IF('Crisis Indicator Data'!#REF!="No Data",1,IF(#REF!&lt;&gt;"",1,0))</f>
        <v>#REF!</v>
      </c>
      <c r="AD139" s="205" t="e">
        <f>IF('Crisis Indicator Data'!#REF!="No Data",1,IF(#REF!&lt;&gt;"",1,0))</f>
        <v>#REF!</v>
      </c>
      <c r="AE139" s="205" t="e">
        <f>IF('Crisis Indicator Data'!#REF!="No Data",1,IF(#REF!&lt;&gt;"",1,0))</f>
        <v>#REF!</v>
      </c>
      <c r="AF139" s="205" t="e">
        <f>IF('Crisis Indicator Data'!#REF!="No Data",1,IF(#REF!&lt;&gt;"",1,0))</f>
        <v>#REF!</v>
      </c>
      <c r="AG139" s="205" t="e">
        <f>IF('Crisis Indicator Data'!#REF!="No Data",1,IF(#REF!&lt;&gt;"",1,0))</f>
        <v>#REF!</v>
      </c>
      <c r="AH139" s="205" t="e">
        <f>IF('Crisis Indicator Data'!#REF!="No Data",1,IF(#REF!&lt;&gt;"",1,0))</f>
        <v>#REF!</v>
      </c>
      <c r="AI139" s="205" t="e">
        <f>IF('Crisis Indicator Data'!#REF!="No Data",1,IF(#REF!&lt;&gt;"",1,0))</f>
        <v>#REF!</v>
      </c>
      <c r="AJ139" s="205" t="e">
        <f>IF('Crisis Indicator Data'!#REF!="No Data",1,IF(#REF!&lt;&gt;"",1,0))</f>
        <v>#REF!</v>
      </c>
      <c r="AK139" s="205" t="e">
        <f>IF('Crisis Indicator Data'!#REF!="No Data",1,IF(#REF!&lt;&gt;"",1,0))</f>
        <v>#REF!</v>
      </c>
      <c r="AL139" s="205" t="e">
        <f>IF('Crisis Indicator Data'!#REF!="No Data",1,IF(#REF!&lt;&gt;"",1,0))</f>
        <v>#REF!</v>
      </c>
      <c r="AM139" s="205" t="e">
        <f>IF('Crisis Indicator Data'!#REF!="No Data",1,IF(#REF!&lt;&gt;"",1,0))</f>
        <v>#REF!</v>
      </c>
      <c r="AN139" s="205" t="e">
        <f>IF('Crisis Indicator Data'!#REF!="No Data",1,IF(#REF!&lt;&gt;"",1,0))</f>
        <v>#REF!</v>
      </c>
      <c r="AO139" s="205" t="e">
        <f>IF('Crisis Indicator Data'!#REF!="No Data",1,IF(#REF!&lt;&gt;"",1,0))</f>
        <v>#REF!</v>
      </c>
      <c r="AP139" s="205" t="e">
        <f>IF('Crisis Indicator Data'!#REF!="No Data",1,IF(#REF!&lt;&gt;"",1,0))</f>
        <v>#REF!</v>
      </c>
      <c r="AQ139" s="205" t="e">
        <f>IF('Crisis Indicator Data'!#REF!="No Data",1,IF(#REF!&lt;&gt;"",1,0))</f>
        <v>#REF!</v>
      </c>
      <c r="AR139" s="205" t="e">
        <f>IF('Crisis Indicator Data'!#REF!="No Data",1,IF(#REF!&lt;&gt;"",1,0))</f>
        <v>#REF!</v>
      </c>
      <c r="AS139" s="205" t="e">
        <f>IF('Crisis Indicator Data'!#REF!="No Data",1,IF(#REF!&lt;&gt;"",1,0))</f>
        <v>#REF!</v>
      </c>
      <c r="AT139" s="205" t="e">
        <f>IF('Crisis Indicator Data'!#REF!="No Data",1,IF(#REF!&lt;&gt;"",1,0))</f>
        <v>#REF!</v>
      </c>
      <c r="AU139" s="205" t="e">
        <f>IF('Crisis Indicator Data'!#REF!="No Data",1,IF(#REF!&lt;&gt;"",1,0))</f>
        <v>#REF!</v>
      </c>
      <c r="AV139" s="205" t="e">
        <f>IF('Crisis Indicator Data'!#REF!="No Data",1,IF(#REF!&lt;&gt;"",1,0))</f>
        <v>#REF!</v>
      </c>
      <c r="AW139" s="205" t="e">
        <f>IF('Crisis Indicator Data'!#REF!="No Data",1,IF(#REF!&lt;&gt;"",1,0))</f>
        <v>#REF!</v>
      </c>
      <c r="AX139" s="205" t="e">
        <f>IF('Crisis Indicator Data'!#REF!="No Data",1,IF(#REF!&lt;&gt;"",1,0))</f>
        <v>#REF!</v>
      </c>
      <c r="AY139" s="205" t="e">
        <f>IF('Crisis Indicator Data'!#REF!="No Data",1,IF(#REF!&lt;&gt;"",1,0))</f>
        <v>#REF!</v>
      </c>
      <c r="AZ139" s="205" t="e">
        <f>IF('Crisis Indicator Data'!#REF!="No Data",1,IF(#REF!&lt;&gt;"",1,0))</f>
        <v>#REF!</v>
      </c>
      <c r="BA139" t="e">
        <f t="shared" si="8"/>
        <v>#REF!</v>
      </c>
      <c r="BB139" s="22" t="e">
        <f t="shared" si="9"/>
        <v>#REF!</v>
      </c>
    </row>
    <row r="140" spans="1:54" x14ac:dyDescent="0.25">
      <c r="A140" t="s">
        <v>7183</v>
      </c>
      <c r="B140" s="205" t="e">
        <f>IF('Crisis Indicator Data'!#REF!="No Data",1,IF(#REF!&lt;&gt;"",1,0))</f>
        <v>#REF!</v>
      </c>
      <c r="C140" s="205" t="e">
        <f>IF('Crisis Indicator Data'!#REF!="No Data",1,IF(#REF!&lt;&gt;"",1,0))</f>
        <v>#REF!</v>
      </c>
      <c r="D140" s="205" t="e">
        <f>IF('Crisis Indicator Data'!#REF!="No Data",1,IF(#REF!&lt;&gt;"",1,0))</f>
        <v>#REF!</v>
      </c>
      <c r="E140" s="205" t="e">
        <f>IF('Crisis Indicator Data'!#REF!="No Data",1,IF(#REF!&lt;&gt;"",1,0))</f>
        <v>#REF!</v>
      </c>
      <c r="F140" s="205" t="e">
        <f>IF('Crisis Indicator Data'!#REF!="No Data",1,IF(#REF!&lt;&gt;"",1,0))</f>
        <v>#REF!</v>
      </c>
      <c r="G140" s="205" t="e">
        <f>IF('Crisis Indicator Data'!#REF!="No Data",1,IF(#REF!&lt;&gt;"",1,0))</f>
        <v>#REF!</v>
      </c>
      <c r="H140" s="205" t="e">
        <f>IF('Crisis Indicator Data'!#REF!="No Data",1,IF(#REF!&lt;&gt;"",1,0))</f>
        <v>#REF!</v>
      </c>
      <c r="I140" s="205" t="e">
        <f>IF('Crisis Indicator Data'!#REF!="No Data",1,IF(#REF!&lt;&gt;"",1,0))</f>
        <v>#REF!</v>
      </c>
      <c r="J140" s="205" t="e">
        <f>IF('Crisis Indicator Data'!#REF!="No Data",1,IF(#REF!&lt;&gt;"",1,0))</f>
        <v>#REF!</v>
      </c>
      <c r="K140" s="205" t="e">
        <f>IF('Crisis Indicator Data'!#REF!="No Data",1,IF(#REF!&lt;&gt;"",1,0))</f>
        <v>#REF!</v>
      </c>
      <c r="L140" s="205" t="e">
        <f>IF('Crisis Indicator Data'!#REF!="No Data",1,IF(#REF!&lt;&gt;"",1,0))</f>
        <v>#REF!</v>
      </c>
      <c r="M140" s="205" t="e">
        <f>IF('Crisis Indicator Data'!#REF!="No Data",1,IF(#REF!&lt;&gt;"",1,0))</f>
        <v>#REF!</v>
      </c>
      <c r="N140" s="205" t="e">
        <f>IF('Crisis Indicator Data'!#REF!="No Data",1,IF(#REF!&lt;&gt;"",1,0))</f>
        <v>#REF!</v>
      </c>
      <c r="O140" s="205" t="e">
        <f>IF('Crisis Indicator Data'!#REF!="No Data",1,IF(#REF!&lt;&gt;"",1,0))</f>
        <v>#REF!</v>
      </c>
      <c r="P140" s="205" t="e">
        <f>IF('Crisis Indicator Data'!#REF!="No Data",1,IF(#REF!&lt;&gt;"",1,0))</f>
        <v>#REF!</v>
      </c>
      <c r="Q140" s="205" t="e">
        <f>IF('Crisis Indicator Data'!#REF!="No Data",1,IF(#REF!&lt;&gt;"",1,0))</f>
        <v>#REF!</v>
      </c>
      <c r="R140" s="205" t="e">
        <f>IF('Crisis Indicator Data'!#REF!="No Data",1,IF(#REF!&lt;&gt;"",1,0))</f>
        <v>#REF!</v>
      </c>
      <c r="S140" s="205" t="e">
        <f>IF('Crisis Indicator Data'!#REF!="No Data",1,IF(#REF!&lt;&gt;"",1,0))</f>
        <v>#REF!</v>
      </c>
      <c r="T140" s="205" t="e">
        <f>IF('Crisis Indicator Data'!#REF!="No Data",1,IF(#REF!&lt;&gt;"",1,0))</f>
        <v>#REF!</v>
      </c>
      <c r="U140" s="205" t="e">
        <f>IF('Crisis Indicator Data'!#REF!="No Data",1,IF(#REF!&lt;&gt;"",1,0))</f>
        <v>#REF!</v>
      </c>
      <c r="V140" s="205" t="e">
        <f>IF('Crisis Indicator Data'!#REF!="No Data",1,IF(#REF!&lt;&gt;"",1,0))</f>
        <v>#REF!</v>
      </c>
      <c r="W140" s="205" t="e">
        <f>IF('Crisis Indicator Data'!#REF!="No Data",1,IF(#REF!&lt;&gt;"",1,0))</f>
        <v>#REF!</v>
      </c>
      <c r="X140" s="205" t="e">
        <f>IF('Crisis Indicator Data'!#REF!="No Data",1,IF(#REF!&lt;&gt;"",1,0))</f>
        <v>#REF!</v>
      </c>
      <c r="Y140" s="205" t="e">
        <f>IF('Crisis Indicator Data'!#REF!="No Data",1,IF(#REF!&lt;&gt;"",1,0))</f>
        <v>#REF!</v>
      </c>
      <c r="Z140" s="205" t="e">
        <f>IF('Crisis Indicator Data'!#REF!="No Data",1,IF(#REF!&lt;&gt;"",1,0))</f>
        <v>#REF!</v>
      </c>
      <c r="AA140" s="205" t="e">
        <f>IF('Crisis Indicator Data'!#REF!="No Data",1,IF(#REF!&lt;&gt;"",1,0))</f>
        <v>#REF!</v>
      </c>
      <c r="AB140" s="205" t="e">
        <f>IF('Crisis Indicator Data'!#REF!="No Data",1,IF(#REF!&lt;&gt;"",1,0))</f>
        <v>#REF!</v>
      </c>
      <c r="AC140" s="205" t="e">
        <f>IF('Crisis Indicator Data'!#REF!="No Data",1,IF(#REF!&lt;&gt;"",1,0))</f>
        <v>#REF!</v>
      </c>
      <c r="AD140" s="205" t="e">
        <f>IF('Crisis Indicator Data'!#REF!="No Data",1,IF(#REF!&lt;&gt;"",1,0))</f>
        <v>#REF!</v>
      </c>
      <c r="AE140" s="205" t="e">
        <f>IF('Crisis Indicator Data'!#REF!="No Data",1,IF(#REF!&lt;&gt;"",1,0))</f>
        <v>#REF!</v>
      </c>
      <c r="AF140" s="205" t="e">
        <f>IF('Crisis Indicator Data'!#REF!="No Data",1,IF(#REF!&lt;&gt;"",1,0))</f>
        <v>#REF!</v>
      </c>
      <c r="AG140" s="205" t="e">
        <f>IF('Crisis Indicator Data'!#REF!="No Data",1,IF(#REF!&lt;&gt;"",1,0))</f>
        <v>#REF!</v>
      </c>
      <c r="AH140" s="205" t="e">
        <f>IF('Crisis Indicator Data'!#REF!="No Data",1,IF(#REF!&lt;&gt;"",1,0))</f>
        <v>#REF!</v>
      </c>
      <c r="AI140" s="205" t="e">
        <f>IF('Crisis Indicator Data'!#REF!="No Data",1,IF(#REF!&lt;&gt;"",1,0))</f>
        <v>#REF!</v>
      </c>
      <c r="AJ140" s="205" t="e">
        <f>IF('Crisis Indicator Data'!#REF!="No Data",1,IF(#REF!&lt;&gt;"",1,0))</f>
        <v>#REF!</v>
      </c>
      <c r="AK140" s="205" t="e">
        <f>IF('Crisis Indicator Data'!#REF!="No Data",1,IF(#REF!&lt;&gt;"",1,0))</f>
        <v>#REF!</v>
      </c>
      <c r="AL140" s="205" t="e">
        <f>IF('Crisis Indicator Data'!#REF!="No Data",1,IF(#REF!&lt;&gt;"",1,0))</f>
        <v>#REF!</v>
      </c>
      <c r="AM140" s="205" t="e">
        <f>IF('Crisis Indicator Data'!#REF!="No Data",1,IF(#REF!&lt;&gt;"",1,0))</f>
        <v>#REF!</v>
      </c>
      <c r="AN140" s="205" t="e">
        <f>IF('Crisis Indicator Data'!#REF!="No Data",1,IF(#REF!&lt;&gt;"",1,0))</f>
        <v>#REF!</v>
      </c>
      <c r="AO140" s="205" t="e">
        <f>IF('Crisis Indicator Data'!#REF!="No Data",1,IF(#REF!&lt;&gt;"",1,0))</f>
        <v>#REF!</v>
      </c>
      <c r="AP140" s="205" t="e">
        <f>IF('Crisis Indicator Data'!#REF!="No Data",1,IF(#REF!&lt;&gt;"",1,0))</f>
        <v>#REF!</v>
      </c>
      <c r="AQ140" s="205" t="e">
        <f>IF('Crisis Indicator Data'!#REF!="No Data",1,IF(#REF!&lt;&gt;"",1,0))</f>
        <v>#REF!</v>
      </c>
      <c r="AR140" s="205" t="e">
        <f>IF('Crisis Indicator Data'!#REF!="No Data",1,IF(#REF!&lt;&gt;"",1,0))</f>
        <v>#REF!</v>
      </c>
      <c r="AS140" s="205" t="e">
        <f>IF('Crisis Indicator Data'!#REF!="No Data",1,IF(#REF!&lt;&gt;"",1,0))</f>
        <v>#REF!</v>
      </c>
      <c r="AT140" s="205" t="e">
        <f>IF('Crisis Indicator Data'!#REF!="No Data",1,IF(#REF!&lt;&gt;"",1,0))</f>
        <v>#REF!</v>
      </c>
      <c r="AU140" s="205" t="e">
        <f>IF('Crisis Indicator Data'!#REF!="No Data",1,IF(#REF!&lt;&gt;"",1,0))</f>
        <v>#REF!</v>
      </c>
      <c r="AV140" s="205" t="e">
        <f>IF('Crisis Indicator Data'!#REF!="No Data",1,IF(#REF!&lt;&gt;"",1,0))</f>
        <v>#REF!</v>
      </c>
      <c r="AW140" s="205" t="e">
        <f>IF('Crisis Indicator Data'!#REF!="No Data",1,IF(#REF!&lt;&gt;"",1,0))</f>
        <v>#REF!</v>
      </c>
      <c r="AX140" s="205" t="e">
        <f>IF('Crisis Indicator Data'!#REF!="No Data",1,IF(#REF!&lt;&gt;"",1,0))</f>
        <v>#REF!</v>
      </c>
      <c r="AY140" s="205" t="e">
        <f>IF('Crisis Indicator Data'!#REF!="No Data",1,IF(#REF!&lt;&gt;"",1,0))</f>
        <v>#REF!</v>
      </c>
      <c r="AZ140" s="205" t="e">
        <f>IF('Crisis Indicator Data'!#REF!="No Data",1,IF(#REF!&lt;&gt;"",1,0))</f>
        <v>#REF!</v>
      </c>
      <c r="BA140" t="e">
        <f t="shared" si="8"/>
        <v>#REF!</v>
      </c>
      <c r="BB140" s="22" t="e">
        <f t="shared" si="9"/>
        <v>#REF!</v>
      </c>
    </row>
    <row r="141" spans="1:54" x14ac:dyDescent="0.25">
      <c r="A141" t="s">
        <v>7185</v>
      </c>
      <c r="B141" s="205" t="e">
        <f>IF('Crisis Indicator Data'!#REF!="No Data",1,IF(#REF!&lt;&gt;"",1,0))</f>
        <v>#REF!</v>
      </c>
      <c r="C141" s="205" t="e">
        <f>IF('Crisis Indicator Data'!#REF!="No Data",1,IF(#REF!&lt;&gt;"",1,0))</f>
        <v>#REF!</v>
      </c>
      <c r="D141" s="205" t="e">
        <f>IF('Crisis Indicator Data'!#REF!="No Data",1,IF(#REF!&lt;&gt;"",1,0))</f>
        <v>#REF!</v>
      </c>
      <c r="E141" s="205" t="e">
        <f>IF('Crisis Indicator Data'!#REF!="No Data",1,IF(#REF!&lt;&gt;"",1,0))</f>
        <v>#REF!</v>
      </c>
      <c r="F141" s="205" t="e">
        <f>IF('Crisis Indicator Data'!#REF!="No Data",1,IF(#REF!&lt;&gt;"",1,0))</f>
        <v>#REF!</v>
      </c>
      <c r="G141" s="205" t="e">
        <f>IF('Crisis Indicator Data'!#REF!="No Data",1,IF(#REF!&lt;&gt;"",1,0))</f>
        <v>#REF!</v>
      </c>
      <c r="H141" s="205" t="e">
        <f>IF('Crisis Indicator Data'!#REF!="No Data",1,IF(#REF!&lt;&gt;"",1,0))</f>
        <v>#REF!</v>
      </c>
      <c r="I141" s="205" t="e">
        <f>IF('Crisis Indicator Data'!#REF!="No Data",1,IF(#REF!&lt;&gt;"",1,0))</f>
        <v>#REF!</v>
      </c>
      <c r="J141" s="205" t="e">
        <f>IF('Crisis Indicator Data'!#REF!="No Data",1,IF(#REF!&lt;&gt;"",1,0))</f>
        <v>#REF!</v>
      </c>
      <c r="K141" s="205" t="e">
        <f>IF('Crisis Indicator Data'!#REF!="No Data",1,IF(#REF!&lt;&gt;"",1,0))</f>
        <v>#REF!</v>
      </c>
      <c r="L141" s="205" t="e">
        <f>IF('Crisis Indicator Data'!#REF!="No Data",1,IF(#REF!&lt;&gt;"",1,0))</f>
        <v>#REF!</v>
      </c>
      <c r="M141" s="205" t="e">
        <f>IF('Crisis Indicator Data'!#REF!="No Data",1,IF(#REF!&lt;&gt;"",1,0))</f>
        <v>#REF!</v>
      </c>
      <c r="N141" s="205" t="e">
        <f>IF('Crisis Indicator Data'!#REF!="No Data",1,IF(#REF!&lt;&gt;"",1,0))</f>
        <v>#REF!</v>
      </c>
      <c r="O141" s="205" t="e">
        <f>IF('Crisis Indicator Data'!#REF!="No Data",1,IF(#REF!&lt;&gt;"",1,0))</f>
        <v>#REF!</v>
      </c>
      <c r="P141" s="205" t="e">
        <f>IF('Crisis Indicator Data'!#REF!="No Data",1,IF(#REF!&lt;&gt;"",1,0))</f>
        <v>#REF!</v>
      </c>
      <c r="Q141" s="205" t="e">
        <f>IF('Crisis Indicator Data'!#REF!="No Data",1,IF(#REF!&lt;&gt;"",1,0))</f>
        <v>#REF!</v>
      </c>
      <c r="R141" s="205" t="e">
        <f>IF('Crisis Indicator Data'!#REF!="No Data",1,IF(#REF!&lt;&gt;"",1,0))</f>
        <v>#REF!</v>
      </c>
      <c r="S141" s="205" t="e">
        <f>IF('Crisis Indicator Data'!#REF!="No Data",1,IF(#REF!&lt;&gt;"",1,0))</f>
        <v>#REF!</v>
      </c>
      <c r="T141" s="205" t="e">
        <f>IF('Crisis Indicator Data'!#REF!="No Data",1,IF(#REF!&lt;&gt;"",1,0))</f>
        <v>#REF!</v>
      </c>
      <c r="U141" s="205" t="e">
        <f>IF('Crisis Indicator Data'!#REF!="No Data",1,IF(#REF!&lt;&gt;"",1,0))</f>
        <v>#REF!</v>
      </c>
      <c r="V141" s="205" t="e">
        <f>IF('Crisis Indicator Data'!#REF!="No Data",1,IF(#REF!&lt;&gt;"",1,0))</f>
        <v>#REF!</v>
      </c>
      <c r="W141" s="205" t="e">
        <f>IF('Crisis Indicator Data'!#REF!="No Data",1,IF(#REF!&lt;&gt;"",1,0))</f>
        <v>#REF!</v>
      </c>
      <c r="X141" s="205" t="e">
        <f>IF('Crisis Indicator Data'!#REF!="No Data",1,IF(#REF!&lt;&gt;"",1,0))</f>
        <v>#REF!</v>
      </c>
      <c r="Y141" s="205" t="e">
        <f>IF('Crisis Indicator Data'!#REF!="No Data",1,IF(#REF!&lt;&gt;"",1,0))</f>
        <v>#REF!</v>
      </c>
      <c r="Z141" s="205" t="e">
        <f>IF('Crisis Indicator Data'!#REF!="No Data",1,IF(#REF!&lt;&gt;"",1,0))</f>
        <v>#REF!</v>
      </c>
      <c r="AA141" s="205" t="e">
        <f>IF('Crisis Indicator Data'!#REF!="No Data",1,IF(#REF!&lt;&gt;"",1,0))</f>
        <v>#REF!</v>
      </c>
      <c r="AB141" s="205" t="e">
        <f>IF('Crisis Indicator Data'!#REF!="No Data",1,IF(#REF!&lt;&gt;"",1,0))</f>
        <v>#REF!</v>
      </c>
      <c r="AC141" s="205" t="e">
        <f>IF('Crisis Indicator Data'!#REF!="No Data",1,IF(#REF!&lt;&gt;"",1,0))</f>
        <v>#REF!</v>
      </c>
      <c r="AD141" s="205" t="e">
        <f>IF('Crisis Indicator Data'!#REF!="No Data",1,IF(#REF!&lt;&gt;"",1,0))</f>
        <v>#REF!</v>
      </c>
      <c r="AE141" s="205" t="e">
        <f>IF('Crisis Indicator Data'!#REF!="No Data",1,IF(#REF!&lt;&gt;"",1,0))</f>
        <v>#REF!</v>
      </c>
      <c r="AF141" s="205" t="e">
        <f>IF('Crisis Indicator Data'!#REF!="No Data",1,IF(#REF!&lt;&gt;"",1,0))</f>
        <v>#REF!</v>
      </c>
      <c r="AG141" s="205" t="e">
        <f>IF('Crisis Indicator Data'!#REF!="No Data",1,IF(#REF!&lt;&gt;"",1,0))</f>
        <v>#REF!</v>
      </c>
      <c r="AH141" s="205" t="e">
        <f>IF('Crisis Indicator Data'!#REF!="No Data",1,IF(#REF!&lt;&gt;"",1,0))</f>
        <v>#REF!</v>
      </c>
      <c r="AI141" s="205" t="e">
        <f>IF('Crisis Indicator Data'!#REF!="No Data",1,IF(#REF!&lt;&gt;"",1,0))</f>
        <v>#REF!</v>
      </c>
      <c r="AJ141" s="205" t="e">
        <f>IF('Crisis Indicator Data'!#REF!="No Data",1,IF(#REF!&lt;&gt;"",1,0))</f>
        <v>#REF!</v>
      </c>
      <c r="AK141" s="205" t="e">
        <f>IF('Crisis Indicator Data'!#REF!="No Data",1,IF(#REF!&lt;&gt;"",1,0))</f>
        <v>#REF!</v>
      </c>
      <c r="AL141" s="205" t="e">
        <f>IF('Crisis Indicator Data'!#REF!="No Data",1,IF(#REF!&lt;&gt;"",1,0))</f>
        <v>#REF!</v>
      </c>
      <c r="AM141" s="205" t="e">
        <f>IF('Crisis Indicator Data'!#REF!="No Data",1,IF(#REF!&lt;&gt;"",1,0))</f>
        <v>#REF!</v>
      </c>
      <c r="AN141" s="205" t="e">
        <f>IF('Crisis Indicator Data'!#REF!="No Data",1,IF(#REF!&lt;&gt;"",1,0))</f>
        <v>#REF!</v>
      </c>
      <c r="AO141" s="205" t="e">
        <f>IF('Crisis Indicator Data'!#REF!="No Data",1,IF(#REF!&lt;&gt;"",1,0))</f>
        <v>#REF!</v>
      </c>
      <c r="AP141" s="205" t="e">
        <f>IF('Crisis Indicator Data'!#REF!="No Data",1,IF(#REF!&lt;&gt;"",1,0))</f>
        <v>#REF!</v>
      </c>
      <c r="AQ141" s="205" t="e">
        <f>IF('Crisis Indicator Data'!#REF!="No Data",1,IF(#REF!&lt;&gt;"",1,0))</f>
        <v>#REF!</v>
      </c>
      <c r="AR141" s="205" t="e">
        <f>IF('Crisis Indicator Data'!#REF!="No Data",1,IF(#REF!&lt;&gt;"",1,0))</f>
        <v>#REF!</v>
      </c>
      <c r="AS141" s="205" t="e">
        <f>IF('Crisis Indicator Data'!#REF!="No Data",1,IF(#REF!&lt;&gt;"",1,0))</f>
        <v>#REF!</v>
      </c>
      <c r="AT141" s="205" t="e">
        <f>IF('Crisis Indicator Data'!#REF!="No Data",1,IF(#REF!&lt;&gt;"",1,0))</f>
        <v>#REF!</v>
      </c>
      <c r="AU141" s="205" t="e">
        <f>IF('Crisis Indicator Data'!#REF!="No Data",1,IF(#REF!&lt;&gt;"",1,0))</f>
        <v>#REF!</v>
      </c>
      <c r="AV141" s="205" t="e">
        <f>IF('Crisis Indicator Data'!#REF!="No Data",1,IF(#REF!&lt;&gt;"",1,0))</f>
        <v>#REF!</v>
      </c>
      <c r="AW141" s="205" t="e">
        <f>IF('Crisis Indicator Data'!#REF!="No Data",1,IF(#REF!&lt;&gt;"",1,0))</f>
        <v>#REF!</v>
      </c>
      <c r="AX141" s="205" t="e">
        <f>IF('Crisis Indicator Data'!#REF!="No Data",1,IF(#REF!&lt;&gt;"",1,0))</f>
        <v>#REF!</v>
      </c>
      <c r="AY141" s="205" t="e">
        <f>IF('Crisis Indicator Data'!#REF!="No Data",1,IF(#REF!&lt;&gt;"",1,0))</f>
        <v>#REF!</v>
      </c>
      <c r="AZ141" s="205" t="e">
        <f>IF('Crisis Indicator Data'!#REF!="No Data",1,IF(#REF!&lt;&gt;"",1,0))</f>
        <v>#REF!</v>
      </c>
      <c r="BA141" t="e">
        <f t="shared" si="8"/>
        <v>#REF!</v>
      </c>
      <c r="BB141" s="22" t="e">
        <f t="shared" si="9"/>
        <v>#REF!</v>
      </c>
    </row>
    <row r="142" spans="1:54" x14ac:dyDescent="0.25">
      <c r="A142" t="s">
        <v>7186</v>
      </c>
      <c r="B142" s="205" t="e">
        <f>IF('Crisis Indicator Data'!#REF!="No Data",1,IF(#REF!&lt;&gt;"",1,0))</f>
        <v>#REF!</v>
      </c>
      <c r="C142" s="205" t="e">
        <f>IF('Crisis Indicator Data'!#REF!="No Data",1,IF(#REF!&lt;&gt;"",1,0))</f>
        <v>#REF!</v>
      </c>
      <c r="D142" s="205" t="e">
        <f>IF('Crisis Indicator Data'!#REF!="No Data",1,IF(#REF!&lt;&gt;"",1,0))</f>
        <v>#REF!</v>
      </c>
      <c r="E142" s="205" t="e">
        <f>IF('Crisis Indicator Data'!#REF!="No Data",1,IF(#REF!&lt;&gt;"",1,0))</f>
        <v>#REF!</v>
      </c>
      <c r="F142" s="205" t="e">
        <f>IF('Crisis Indicator Data'!#REF!="No Data",1,IF(#REF!&lt;&gt;"",1,0))</f>
        <v>#REF!</v>
      </c>
      <c r="G142" s="205" t="e">
        <f>IF('Crisis Indicator Data'!#REF!="No Data",1,IF(#REF!&lt;&gt;"",1,0))</f>
        <v>#REF!</v>
      </c>
      <c r="H142" s="205" t="e">
        <f>IF('Crisis Indicator Data'!#REF!="No Data",1,IF(#REF!&lt;&gt;"",1,0))</f>
        <v>#REF!</v>
      </c>
      <c r="I142" s="205" t="e">
        <f>IF('Crisis Indicator Data'!#REF!="No Data",1,IF(#REF!&lt;&gt;"",1,0))</f>
        <v>#REF!</v>
      </c>
      <c r="J142" s="205" t="e">
        <f>IF('Crisis Indicator Data'!#REF!="No Data",1,IF(#REF!&lt;&gt;"",1,0))</f>
        <v>#REF!</v>
      </c>
      <c r="K142" s="205" t="e">
        <f>IF('Crisis Indicator Data'!#REF!="No Data",1,IF(#REF!&lt;&gt;"",1,0))</f>
        <v>#REF!</v>
      </c>
      <c r="L142" s="205" t="e">
        <f>IF('Crisis Indicator Data'!#REF!="No Data",1,IF(#REF!&lt;&gt;"",1,0))</f>
        <v>#REF!</v>
      </c>
      <c r="M142" s="205" t="e">
        <f>IF('Crisis Indicator Data'!#REF!="No Data",1,IF(#REF!&lt;&gt;"",1,0))</f>
        <v>#REF!</v>
      </c>
      <c r="N142" s="205" t="e">
        <f>IF('Crisis Indicator Data'!#REF!="No Data",1,IF(#REF!&lt;&gt;"",1,0))</f>
        <v>#REF!</v>
      </c>
      <c r="O142" s="205" t="e">
        <f>IF('Crisis Indicator Data'!#REF!="No Data",1,IF(#REF!&lt;&gt;"",1,0))</f>
        <v>#REF!</v>
      </c>
      <c r="P142" s="205" t="e">
        <f>IF('Crisis Indicator Data'!#REF!="No Data",1,IF(#REF!&lt;&gt;"",1,0))</f>
        <v>#REF!</v>
      </c>
      <c r="Q142" s="205" t="e">
        <f>IF('Crisis Indicator Data'!#REF!="No Data",1,IF(#REF!&lt;&gt;"",1,0))</f>
        <v>#REF!</v>
      </c>
      <c r="R142" s="205" t="e">
        <f>IF('Crisis Indicator Data'!#REF!="No Data",1,IF(#REF!&lt;&gt;"",1,0))</f>
        <v>#REF!</v>
      </c>
      <c r="S142" s="205" t="e">
        <f>IF('Crisis Indicator Data'!#REF!="No Data",1,IF(#REF!&lt;&gt;"",1,0))</f>
        <v>#REF!</v>
      </c>
      <c r="T142" s="205" t="e">
        <f>IF('Crisis Indicator Data'!#REF!="No Data",1,IF(#REF!&lt;&gt;"",1,0))</f>
        <v>#REF!</v>
      </c>
      <c r="U142" s="205" t="e">
        <f>IF('Crisis Indicator Data'!#REF!="No Data",1,IF(#REF!&lt;&gt;"",1,0))</f>
        <v>#REF!</v>
      </c>
      <c r="V142" s="205" t="e">
        <f>IF('Crisis Indicator Data'!#REF!="No Data",1,IF(#REF!&lt;&gt;"",1,0))</f>
        <v>#REF!</v>
      </c>
      <c r="W142" s="205" t="e">
        <f>IF('Crisis Indicator Data'!#REF!="No Data",1,IF(#REF!&lt;&gt;"",1,0))</f>
        <v>#REF!</v>
      </c>
      <c r="X142" s="205" t="e">
        <f>IF('Crisis Indicator Data'!#REF!="No Data",1,IF(#REF!&lt;&gt;"",1,0))</f>
        <v>#REF!</v>
      </c>
      <c r="Y142" s="205" t="e">
        <f>IF('Crisis Indicator Data'!#REF!="No Data",1,IF(#REF!&lt;&gt;"",1,0))</f>
        <v>#REF!</v>
      </c>
      <c r="Z142" s="205" t="e">
        <f>IF('Crisis Indicator Data'!#REF!="No Data",1,IF(#REF!&lt;&gt;"",1,0))</f>
        <v>#REF!</v>
      </c>
      <c r="AA142" s="205" t="e">
        <f>IF('Crisis Indicator Data'!#REF!="No Data",1,IF(#REF!&lt;&gt;"",1,0))</f>
        <v>#REF!</v>
      </c>
      <c r="AB142" s="205" t="e">
        <f>IF('Crisis Indicator Data'!#REF!="No Data",1,IF(#REF!&lt;&gt;"",1,0))</f>
        <v>#REF!</v>
      </c>
      <c r="AC142" s="205" t="e">
        <f>IF('Crisis Indicator Data'!#REF!="No Data",1,IF(#REF!&lt;&gt;"",1,0))</f>
        <v>#REF!</v>
      </c>
      <c r="AD142" s="205" t="e">
        <f>IF('Crisis Indicator Data'!#REF!="No Data",1,IF(#REF!&lt;&gt;"",1,0))</f>
        <v>#REF!</v>
      </c>
      <c r="AE142" s="205" t="e">
        <f>IF('Crisis Indicator Data'!#REF!="No Data",1,IF(#REF!&lt;&gt;"",1,0))</f>
        <v>#REF!</v>
      </c>
      <c r="AF142" s="205" t="e">
        <f>IF('Crisis Indicator Data'!#REF!="No Data",1,IF(#REF!&lt;&gt;"",1,0))</f>
        <v>#REF!</v>
      </c>
      <c r="AG142" s="205" t="e">
        <f>IF('Crisis Indicator Data'!#REF!="No Data",1,IF(#REF!&lt;&gt;"",1,0))</f>
        <v>#REF!</v>
      </c>
      <c r="AH142" s="205" t="e">
        <f>IF('Crisis Indicator Data'!#REF!="No Data",1,IF(#REF!&lt;&gt;"",1,0))</f>
        <v>#REF!</v>
      </c>
      <c r="AI142" s="205" t="e">
        <f>IF('Crisis Indicator Data'!#REF!="No Data",1,IF(#REF!&lt;&gt;"",1,0))</f>
        <v>#REF!</v>
      </c>
      <c r="AJ142" s="205" t="e">
        <f>IF('Crisis Indicator Data'!#REF!="No Data",1,IF(#REF!&lt;&gt;"",1,0))</f>
        <v>#REF!</v>
      </c>
      <c r="AK142" s="205" t="e">
        <f>IF('Crisis Indicator Data'!#REF!="No Data",1,IF(#REF!&lt;&gt;"",1,0))</f>
        <v>#REF!</v>
      </c>
      <c r="AL142" s="205" t="e">
        <f>IF('Crisis Indicator Data'!#REF!="No Data",1,IF(#REF!&lt;&gt;"",1,0))</f>
        <v>#REF!</v>
      </c>
      <c r="AM142" s="205" t="e">
        <f>IF('Crisis Indicator Data'!#REF!="No Data",1,IF(#REF!&lt;&gt;"",1,0))</f>
        <v>#REF!</v>
      </c>
      <c r="AN142" s="205" t="e">
        <f>IF('Crisis Indicator Data'!#REF!="No Data",1,IF(#REF!&lt;&gt;"",1,0))</f>
        <v>#REF!</v>
      </c>
      <c r="AO142" s="205" t="e">
        <f>IF('Crisis Indicator Data'!#REF!="No Data",1,IF(#REF!&lt;&gt;"",1,0))</f>
        <v>#REF!</v>
      </c>
      <c r="AP142" s="205" t="e">
        <f>IF('Crisis Indicator Data'!#REF!="No Data",1,IF(#REF!&lt;&gt;"",1,0))</f>
        <v>#REF!</v>
      </c>
      <c r="AQ142" s="205" t="e">
        <f>IF('Crisis Indicator Data'!#REF!="No Data",1,IF(#REF!&lt;&gt;"",1,0))</f>
        <v>#REF!</v>
      </c>
      <c r="AR142" s="205" t="e">
        <f>IF('Crisis Indicator Data'!#REF!="No Data",1,IF(#REF!&lt;&gt;"",1,0))</f>
        <v>#REF!</v>
      </c>
      <c r="AS142" s="205" t="e">
        <f>IF('Crisis Indicator Data'!#REF!="No Data",1,IF(#REF!&lt;&gt;"",1,0))</f>
        <v>#REF!</v>
      </c>
      <c r="AT142" s="205" t="e">
        <f>IF('Crisis Indicator Data'!#REF!="No Data",1,IF(#REF!&lt;&gt;"",1,0))</f>
        <v>#REF!</v>
      </c>
      <c r="AU142" s="205" t="e">
        <f>IF('Crisis Indicator Data'!#REF!="No Data",1,IF(#REF!&lt;&gt;"",1,0))</f>
        <v>#REF!</v>
      </c>
      <c r="AV142" s="205" t="e">
        <f>IF('Crisis Indicator Data'!#REF!="No Data",1,IF(#REF!&lt;&gt;"",1,0))</f>
        <v>#REF!</v>
      </c>
      <c r="AW142" s="205" t="e">
        <f>IF('Crisis Indicator Data'!#REF!="No Data",1,IF(#REF!&lt;&gt;"",1,0))</f>
        <v>#REF!</v>
      </c>
      <c r="AX142" s="205" t="e">
        <f>IF('Crisis Indicator Data'!#REF!="No Data",1,IF(#REF!&lt;&gt;"",1,0))</f>
        <v>#REF!</v>
      </c>
      <c r="AY142" s="205" t="e">
        <f>IF('Crisis Indicator Data'!#REF!="No Data",1,IF(#REF!&lt;&gt;"",1,0))</f>
        <v>#REF!</v>
      </c>
      <c r="AZ142" s="205" t="e">
        <f>IF('Crisis Indicator Data'!#REF!="No Data",1,IF(#REF!&lt;&gt;"",1,0))</f>
        <v>#REF!</v>
      </c>
      <c r="BA142" t="e">
        <f t="shared" si="8"/>
        <v>#REF!</v>
      </c>
      <c r="BB142" s="22" t="e">
        <f t="shared" si="9"/>
        <v>#REF!</v>
      </c>
    </row>
    <row r="143" spans="1:54" x14ac:dyDescent="0.25">
      <c r="A143" t="s">
        <v>7096</v>
      </c>
      <c r="B143" s="205" t="e">
        <f>IF('Crisis Indicator Data'!#REF!="No Data",1,IF(#REF!&lt;&gt;"",1,0))</f>
        <v>#REF!</v>
      </c>
      <c r="C143" s="205" t="e">
        <f>IF('Crisis Indicator Data'!#REF!="No Data",1,IF(#REF!&lt;&gt;"",1,0))</f>
        <v>#REF!</v>
      </c>
      <c r="D143" s="205" t="e">
        <f>IF('Crisis Indicator Data'!#REF!="No Data",1,IF(#REF!&lt;&gt;"",1,0))</f>
        <v>#REF!</v>
      </c>
      <c r="E143" s="205" t="e">
        <f>IF('Crisis Indicator Data'!#REF!="No Data",1,IF(#REF!&lt;&gt;"",1,0))</f>
        <v>#REF!</v>
      </c>
      <c r="F143" s="205" t="e">
        <f>IF('Crisis Indicator Data'!#REF!="No Data",1,IF(#REF!&lt;&gt;"",1,0))</f>
        <v>#REF!</v>
      </c>
      <c r="G143" s="205" t="e">
        <f>IF('Crisis Indicator Data'!#REF!="No Data",1,IF(#REF!&lt;&gt;"",1,0))</f>
        <v>#REF!</v>
      </c>
      <c r="H143" s="205" t="e">
        <f>IF('Crisis Indicator Data'!#REF!="No Data",1,IF(#REF!&lt;&gt;"",1,0))</f>
        <v>#REF!</v>
      </c>
      <c r="I143" s="205" t="e">
        <f>IF('Crisis Indicator Data'!#REF!="No Data",1,IF(#REF!&lt;&gt;"",1,0))</f>
        <v>#REF!</v>
      </c>
      <c r="J143" s="205" t="e">
        <f>IF('Crisis Indicator Data'!#REF!="No Data",1,IF(#REF!&lt;&gt;"",1,0))</f>
        <v>#REF!</v>
      </c>
      <c r="K143" s="205" t="e">
        <f>IF('Crisis Indicator Data'!#REF!="No Data",1,IF(#REF!&lt;&gt;"",1,0))</f>
        <v>#REF!</v>
      </c>
      <c r="L143" s="205" t="e">
        <f>IF('Crisis Indicator Data'!#REF!="No Data",1,IF(#REF!&lt;&gt;"",1,0))</f>
        <v>#REF!</v>
      </c>
      <c r="M143" s="205" t="e">
        <f>IF('Crisis Indicator Data'!#REF!="No Data",1,IF(#REF!&lt;&gt;"",1,0))</f>
        <v>#REF!</v>
      </c>
      <c r="N143" s="205" t="e">
        <f>IF('Crisis Indicator Data'!#REF!="No Data",1,IF(#REF!&lt;&gt;"",1,0))</f>
        <v>#REF!</v>
      </c>
      <c r="O143" s="205" t="e">
        <f>IF('Crisis Indicator Data'!#REF!="No Data",1,IF(#REF!&lt;&gt;"",1,0))</f>
        <v>#REF!</v>
      </c>
      <c r="P143" s="205" t="e">
        <f>IF('Crisis Indicator Data'!#REF!="No Data",1,IF(#REF!&lt;&gt;"",1,0))</f>
        <v>#REF!</v>
      </c>
      <c r="Q143" s="205" t="e">
        <f>IF('Crisis Indicator Data'!#REF!="No Data",1,IF(#REF!&lt;&gt;"",1,0))</f>
        <v>#REF!</v>
      </c>
      <c r="R143" s="205" t="e">
        <f>IF('Crisis Indicator Data'!#REF!="No Data",1,IF(#REF!&lt;&gt;"",1,0))</f>
        <v>#REF!</v>
      </c>
      <c r="S143" s="205" t="e">
        <f>IF('Crisis Indicator Data'!#REF!="No Data",1,IF(#REF!&lt;&gt;"",1,0))</f>
        <v>#REF!</v>
      </c>
      <c r="T143" s="205" t="e">
        <f>IF('Crisis Indicator Data'!#REF!="No Data",1,IF(#REF!&lt;&gt;"",1,0))</f>
        <v>#REF!</v>
      </c>
      <c r="U143" s="205" t="e">
        <f>IF('Crisis Indicator Data'!#REF!="No Data",1,IF(#REF!&lt;&gt;"",1,0))</f>
        <v>#REF!</v>
      </c>
      <c r="V143" s="205" t="e">
        <f>IF('Crisis Indicator Data'!#REF!="No Data",1,IF(#REF!&lt;&gt;"",1,0))</f>
        <v>#REF!</v>
      </c>
      <c r="W143" s="205" t="e">
        <f>IF('Crisis Indicator Data'!#REF!="No Data",1,IF(#REF!&lt;&gt;"",1,0))</f>
        <v>#REF!</v>
      </c>
      <c r="X143" s="205" t="e">
        <f>IF('Crisis Indicator Data'!#REF!="No Data",1,IF(#REF!&lt;&gt;"",1,0))</f>
        <v>#REF!</v>
      </c>
      <c r="Y143" s="205" t="e">
        <f>IF('Crisis Indicator Data'!#REF!="No Data",1,IF(#REF!&lt;&gt;"",1,0))</f>
        <v>#REF!</v>
      </c>
      <c r="Z143" s="205" t="e">
        <f>IF('Crisis Indicator Data'!#REF!="No Data",1,IF(#REF!&lt;&gt;"",1,0))</f>
        <v>#REF!</v>
      </c>
      <c r="AA143" s="205" t="e">
        <f>IF('Crisis Indicator Data'!#REF!="No Data",1,IF(#REF!&lt;&gt;"",1,0))</f>
        <v>#REF!</v>
      </c>
      <c r="AB143" s="205" t="e">
        <f>IF('Crisis Indicator Data'!#REF!="No Data",1,IF(#REF!&lt;&gt;"",1,0))</f>
        <v>#REF!</v>
      </c>
      <c r="AC143" s="205" t="e">
        <f>IF('Crisis Indicator Data'!#REF!="No Data",1,IF(#REF!&lt;&gt;"",1,0))</f>
        <v>#REF!</v>
      </c>
      <c r="AD143" s="205" t="e">
        <f>IF('Crisis Indicator Data'!#REF!="No Data",1,IF(#REF!&lt;&gt;"",1,0))</f>
        <v>#REF!</v>
      </c>
      <c r="AE143" s="205" t="e">
        <f>IF('Crisis Indicator Data'!#REF!="No Data",1,IF(#REF!&lt;&gt;"",1,0))</f>
        <v>#REF!</v>
      </c>
      <c r="AF143" s="205" t="e">
        <f>IF('Crisis Indicator Data'!#REF!="No Data",1,IF(#REF!&lt;&gt;"",1,0))</f>
        <v>#REF!</v>
      </c>
      <c r="AG143" s="205" t="e">
        <f>IF('Crisis Indicator Data'!#REF!="No Data",1,IF(#REF!&lt;&gt;"",1,0))</f>
        <v>#REF!</v>
      </c>
      <c r="AH143" s="205" t="e">
        <f>IF('Crisis Indicator Data'!#REF!="No Data",1,IF(#REF!&lt;&gt;"",1,0))</f>
        <v>#REF!</v>
      </c>
      <c r="AI143" s="205" t="e">
        <f>IF('Crisis Indicator Data'!#REF!="No Data",1,IF(#REF!&lt;&gt;"",1,0))</f>
        <v>#REF!</v>
      </c>
      <c r="AJ143" s="205" t="e">
        <f>IF('Crisis Indicator Data'!#REF!="No Data",1,IF(#REF!&lt;&gt;"",1,0))</f>
        <v>#REF!</v>
      </c>
      <c r="AK143" s="205" t="e">
        <f>IF('Crisis Indicator Data'!#REF!="No Data",1,IF(#REF!&lt;&gt;"",1,0))</f>
        <v>#REF!</v>
      </c>
      <c r="AL143" s="205" t="e">
        <f>IF('Crisis Indicator Data'!#REF!="No Data",1,IF(#REF!&lt;&gt;"",1,0))</f>
        <v>#REF!</v>
      </c>
      <c r="AM143" s="205" t="e">
        <f>IF('Crisis Indicator Data'!#REF!="No Data",1,IF(#REF!&lt;&gt;"",1,0))</f>
        <v>#REF!</v>
      </c>
      <c r="AN143" s="205" t="e">
        <f>IF('Crisis Indicator Data'!#REF!="No Data",1,IF(#REF!&lt;&gt;"",1,0))</f>
        <v>#REF!</v>
      </c>
      <c r="AO143" s="205" t="e">
        <f>IF('Crisis Indicator Data'!#REF!="No Data",1,IF(#REF!&lt;&gt;"",1,0))</f>
        <v>#REF!</v>
      </c>
      <c r="AP143" s="205" t="e">
        <f>IF('Crisis Indicator Data'!#REF!="No Data",1,IF(#REF!&lt;&gt;"",1,0))</f>
        <v>#REF!</v>
      </c>
      <c r="AQ143" s="205" t="e">
        <f>IF('Crisis Indicator Data'!#REF!="No Data",1,IF(#REF!&lt;&gt;"",1,0))</f>
        <v>#REF!</v>
      </c>
      <c r="AR143" s="205" t="e">
        <f>IF('Crisis Indicator Data'!#REF!="No Data",1,IF(#REF!&lt;&gt;"",1,0))</f>
        <v>#REF!</v>
      </c>
      <c r="AS143" s="205" t="e">
        <f>IF('Crisis Indicator Data'!#REF!="No Data",1,IF(#REF!&lt;&gt;"",1,0))</f>
        <v>#REF!</v>
      </c>
      <c r="AT143" s="205" t="e">
        <f>IF('Crisis Indicator Data'!#REF!="No Data",1,IF(#REF!&lt;&gt;"",1,0))</f>
        <v>#REF!</v>
      </c>
      <c r="AU143" s="205" t="e">
        <f>IF('Crisis Indicator Data'!#REF!="No Data",1,IF(#REF!&lt;&gt;"",1,0))</f>
        <v>#REF!</v>
      </c>
      <c r="AV143" s="205" t="e">
        <f>IF('Crisis Indicator Data'!#REF!="No Data",1,IF(#REF!&lt;&gt;"",1,0))</f>
        <v>#REF!</v>
      </c>
      <c r="AW143" s="205" t="e">
        <f>IF('Crisis Indicator Data'!#REF!="No Data",1,IF(#REF!&lt;&gt;"",1,0))</f>
        <v>#REF!</v>
      </c>
      <c r="AX143" s="205" t="e">
        <f>IF('Crisis Indicator Data'!#REF!="No Data",1,IF(#REF!&lt;&gt;"",1,0))</f>
        <v>#REF!</v>
      </c>
      <c r="AY143" s="205" t="e">
        <f>IF('Crisis Indicator Data'!#REF!="No Data",1,IF(#REF!&lt;&gt;"",1,0))</f>
        <v>#REF!</v>
      </c>
      <c r="AZ143" s="205" t="e">
        <f>IF('Crisis Indicator Data'!#REF!="No Data",1,IF(#REF!&lt;&gt;"",1,0))</f>
        <v>#REF!</v>
      </c>
      <c r="BA143" t="e">
        <f t="shared" si="8"/>
        <v>#REF!</v>
      </c>
      <c r="BB143" s="22" t="e">
        <f t="shared" si="9"/>
        <v>#REF!</v>
      </c>
    </row>
    <row r="144" spans="1:54" x14ac:dyDescent="0.25">
      <c r="A144" t="s">
        <v>7108</v>
      </c>
      <c r="B144" s="205" t="e">
        <f>IF('Crisis Indicator Data'!#REF!="No Data",1,IF(#REF!&lt;&gt;"",1,0))</f>
        <v>#REF!</v>
      </c>
      <c r="C144" s="205" t="e">
        <f>IF('Crisis Indicator Data'!#REF!="No Data",1,IF(#REF!&lt;&gt;"",1,0))</f>
        <v>#REF!</v>
      </c>
      <c r="D144" s="205" t="e">
        <f>IF('Crisis Indicator Data'!#REF!="No Data",1,IF(#REF!&lt;&gt;"",1,0))</f>
        <v>#REF!</v>
      </c>
      <c r="E144" s="205" t="e">
        <f>IF('Crisis Indicator Data'!#REF!="No Data",1,IF(#REF!&lt;&gt;"",1,0))</f>
        <v>#REF!</v>
      </c>
      <c r="F144" s="205" t="e">
        <f>IF('Crisis Indicator Data'!#REF!="No Data",1,IF(#REF!&lt;&gt;"",1,0))</f>
        <v>#REF!</v>
      </c>
      <c r="G144" s="205" t="e">
        <f>IF('Crisis Indicator Data'!#REF!="No Data",1,IF(#REF!&lt;&gt;"",1,0))</f>
        <v>#REF!</v>
      </c>
      <c r="H144" s="205" t="e">
        <f>IF('Crisis Indicator Data'!#REF!="No Data",1,IF(#REF!&lt;&gt;"",1,0))</f>
        <v>#REF!</v>
      </c>
      <c r="I144" s="205" t="e">
        <f>IF('Crisis Indicator Data'!#REF!="No Data",1,IF(#REF!&lt;&gt;"",1,0))</f>
        <v>#REF!</v>
      </c>
      <c r="J144" s="205" t="e">
        <f>IF('Crisis Indicator Data'!#REF!="No Data",1,IF(#REF!&lt;&gt;"",1,0))</f>
        <v>#REF!</v>
      </c>
      <c r="K144" s="205" t="e">
        <f>IF('Crisis Indicator Data'!#REF!="No Data",1,IF(#REF!&lt;&gt;"",1,0))</f>
        <v>#REF!</v>
      </c>
      <c r="L144" s="205" t="e">
        <f>IF('Crisis Indicator Data'!#REF!="No Data",1,IF(#REF!&lt;&gt;"",1,0))</f>
        <v>#REF!</v>
      </c>
      <c r="M144" s="205" t="e">
        <f>IF('Crisis Indicator Data'!#REF!="No Data",1,IF(#REF!&lt;&gt;"",1,0))</f>
        <v>#REF!</v>
      </c>
      <c r="N144" s="205" t="e">
        <f>IF('Crisis Indicator Data'!#REF!="No Data",1,IF(#REF!&lt;&gt;"",1,0))</f>
        <v>#REF!</v>
      </c>
      <c r="O144" s="205" t="e">
        <f>IF('Crisis Indicator Data'!#REF!="No Data",1,IF(#REF!&lt;&gt;"",1,0))</f>
        <v>#REF!</v>
      </c>
      <c r="P144" s="205" t="e">
        <f>IF('Crisis Indicator Data'!#REF!="No Data",1,IF(#REF!&lt;&gt;"",1,0))</f>
        <v>#REF!</v>
      </c>
      <c r="Q144" s="205" t="e">
        <f>IF('Crisis Indicator Data'!#REF!="No Data",1,IF(#REF!&lt;&gt;"",1,0))</f>
        <v>#REF!</v>
      </c>
      <c r="R144" s="205" t="e">
        <f>IF('Crisis Indicator Data'!#REF!="No Data",1,IF(#REF!&lt;&gt;"",1,0))</f>
        <v>#REF!</v>
      </c>
      <c r="S144" s="205" t="e">
        <f>IF('Crisis Indicator Data'!#REF!="No Data",1,IF(#REF!&lt;&gt;"",1,0))</f>
        <v>#REF!</v>
      </c>
      <c r="T144" s="205" t="e">
        <f>IF('Crisis Indicator Data'!#REF!="No Data",1,IF(#REF!&lt;&gt;"",1,0))</f>
        <v>#REF!</v>
      </c>
      <c r="U144" s="205" t="e">
        <f>IF('Crisis Indicator Data'!#REF!="No Data",1,IF(#REF!&lt;&gt;"",1,0))</f>
        <v>#REF!</v>
      </c>
      <c r="V144" s="205" t="e">
        <f>IF('Crisis Indicator Data'!#REF!="No Data",1,IF(#REF!&lt;&gt;"",1,0))</f>
        <v>#REF!</v>
      </c>
      <c r="W144" s="205" t="e">
        <f>IF('Crisis Indicator Data'!#REF!="No Data",1,IF(#REF!&lt;&gt;"",1,0))</f>
        <v>#REF!</v>
      </c>
      <c r="X144" s="205" t="e">
        <f>IF('Crisis Indicator Data'!#REF!="No Data",1,IF(#REF!&lt;&gt;"",1,0))</f>
        <v>#REF!</v>
      </c>
      <c r="Y144" s="205" t="e">
        <f>IF('Crisis Indicator Data'!#REF!="No Data",1,IF(#REF!&lt;&gt;"",1,0))</f>
        <v>#REF!</v>
      </c>
      <c r="Z144" s="205" t="e">
        <f>IF('Crisis Indicator Data'!#REF!="No Data",1,IF(#REF!&lt;&gt;"",1,0))</f>
        <v>#REF!</v>
      </c>
      <c r="AA144" s="205" t="e">
        <f>IF('Crisis Indicator Data'!#REF!="No Data",1,IF(#REF!&lt;&gt;"",1,0))</f>
        <v>#REF!</v>
      </c>
      <c r="AB144" s="205" t="e">
        <f>IF('Crisis Indicator Data'!#REF!="No Data",1,IF(#REF!&lt;&gt;"",1,0))</f>
        <v>#REF!</v>
      </c>
      <c r="AC144" s="205" t="e">
        <f>IF('Crisis Indicator Data'!#REF!="No Data",1,IF(#REF!&lt;&gt;"",1,0))</f>
        <v>#REF!</v>
      </c>
      <c r="AD144" s="205" t="e">
        <f>IF('Crisis Indicator Data'!#REF!="No Data",1,IF(#REF!&lt;&gt;"",1,0))</f>
        <v>#REF!</v>
      </c>
      <c r="AE144" s="205" t="e">
        <f>IF('Crisis Indicator Data'!#REF!="No Data",1,IF(#REF!&lt;&gt;"",1,0))</f>
        <v>#REF!</v>
      </c>
      <c r="AF144" s="205" t="e">
        <f>IF('Crisis Indicator Data'!#REF!="No Data",1,IF(#REF!&lt;&gt;"",1,0))</f>
        <v>#REF!</v>
      </c>
      <c r="AG144" s="205" t="e">
        <f>IF('Crisis Indicator Data'!#REF!="No Data",1,IF(#REF!&lt;&gt;"",1,0))</f>
        <v>#REF!</v>
      </c>
      <c r="AH144" s="205" t="e">
        <f>IF('Crisis Indicator Data'!#REF!="No Data",1,IF(#REF!&lt;&gt;"",1,0))</f>
        <v>#REF!</v>
      </c>
      <c r="AI144" s="205" t="e">
        <f>IF('Crisis Indicator Data'!#REF!="No Data",1,IF(#REF!&lt;&gt;"",1,0))</f>
        <v>#REF!</v>
      </c>
      <c r="AJ144" s="205" t="e">
        <f>IF('Crisis Indicator Data'!#REF!="No Data",1,IF(#REF!&lt;&gt;"",1,0))</f>
        <v>#REF!</v>
      </c>
      <c r="AK144" s="205" t="e">
        <f>IF('Crisis Indicator Data'!#REF!="No Data",1,IF(#REF!&lt;&gt;"",1,0))</f>
        <v>#REF!</v>
      </c>
      <c r="AL144" s="205" t="e">
        <f>IF('Crisis Indicator Data'!#REF!="No Data",1,IF(#REF!&lt;&gt;"",1,0))</f>
        <v>#REF!</v>
      </c>
      <c r="AM144" s="205" t="e">
        <f>IF('Crisis Indicator Data'!#REF!="No Data",1,IF(#REF!&lt;&gt;"",1,0))</f>
        <v>#REF!</v>
      </c>
      <c r="AN144" s="205" t="e">
        <f>IF('Crisis Indicator Data'!#REF!="No Data",1,IF(#REF!&lt;&gt;"",1,0))</f>
        <v>#REF!</v>
      </c>
      <c r="AO144" s="205" t="e">
        <f>IF('Crisis Indicator Data'!#REF!="No Data",1,IF(#REF!&lt;&gt;"",1,0))</f>
        <v>#REF!</v>
      </c>
      <c r="AP144" s="205" t="e">
        <f>IF('Crisis Indicator Data'!#REF!="No Data",1,IF(#REF!&lt;&gt;"",1,0))</f>
        <v>#REF!</v>
      </c>
      <c r="AQ144" s="205" t="e">
        <f>IF('Crisis Indicator Data'!#REF!="No Data",1,IF(#REF!&lt;&gt;"",1,0))</f>
        <v>#REF!</v>
      </c>
      <c r="AR144" s="205" t="e">
        <f>IF('Crisis Indicator Data'!#REF!="No Data",1,IF(#REF!&lt;&gt;"",1,0))</f>
        <v>#REF!</v>
      </c>
      <c r="AS144" s="205" t="e">
        <f>IF('Crisis Indicator Data'!#REF!="No Data",1,IF(#REF!&lt;&gt;"",1,0))</f>
        <v>#REF!</v>
      </c>
      <c r="AT144" s="205" t="e">
        <f>IF('Crisis Indicator Data'!#REF!="No Data",1,IF(#REF!&lt;&gt;"",1,0))</f>
        <v>#REF!</v>
      </c>
      <c r="AU144" s="205" t="e">
        <f>IF('Crisis Indicator Data'!#REF!="No Data",1,IF(#REF!&lt;&gt;"",1,0))</f>
        <v>#REF!</v>
      </c>
      <c r="AV144" s="205" t="e">
        <f>IF('Crisis Indicator Data'!#REF!="No Data",1,IF(#REF!&lt;&gt;"",1,0))</f>
        <v>#REF!</v>
      </c>
      <c r="AW144" s="205" t="e">
        <f>IF('Crisis Indicator Data'!#REF!="No Data",1,IF(#REF!&lt;&gt;"",1,0))</f>
        <v>#REF!</v>
      </c>
      <c r="AX144" s="205" t="e">
        <f>IF('Crisis Indicator Data'!#REF!="No Data",1,IF(#REF!&lt;&gt;"",1,0))</f>
        <v>#REF!</v>
      </c>
      <c r="AY144" s="205" t="e">
        <f>IF('Crisis Indicator Data'!#REF!="No Data",1,IF(#REF!&lt;&gt;"",1,0))</f>
        <v>#REF!</v>
      </c>
      <c r="AZ144" s="205" t="e">
        <f>IF('Crisis Indicator Data'!#REF!="No Data",1,IF(#REF!&lt;&gt;"",1,0))</f>
        <v>#REF!</v>
      </c>
      <c r="BA144" t="e">
        <f t="shared" si="8"/>
        <v>#REF!</v>
      </c>
      <c r="BB144" s="22" t="e">
        <f t="shared" si="9"/>
        <v>#REF!</v>
      </c>
    </row>
    <row r="145" spans="1:54" x14ac:dyDescent="0.25">
      <c r="A145" t="s">
        <v>7243</v>
      </c>
      <c r="B145" s="205" t="e">
        <f>IF('Crisis Indicator Data'!#REF!="No Data",1,IF(#REF!&lt;&gt;"",1,0))</f>
        <v>#REF!</v>
      </c>
      <c r="C145" s="205" t="e">
        <f>IF('Crisis Indicator Data'!#REF!="No Data",1,IF(#REF!&lt;&gt;"",1,0))</f>
        <v>#REF!</v>
      </c>
      <c r="D145" s="205" t="e">
        <f>IF('Crisis Indicator Data'!#REF!="No Data",1,IF(#REF!&lt;&gt;"",1,0))</f>
        <v>#REF!</v>
      </c>
      <c r="E145" s="205" t="e">
        <f>IF('Crisis Indicator Data'!#REF!="No Data",1,IF(#REF!&lt;&gt;"",1,0))</f>
        <v>#REF!</v>
      </c>
      <c r="F145" s="205" t="e">
        <f>IF('Crisis Indicator Data'!#REF!="No Data",1,IF(#REF!&lt;&gt;"",1,0))</f>
        <v>#REF!</v>
      </c>
      <c r="G145" s="205" t="e">
        <f>IF('Crisis Indicator Data'!#REF!="No Data",1,IF(#REF!&lt;&gt;"",1,0))</f>
        <v>#REF!</v>
      </c>
      <c r="H145" s="205" t="e">
        <f>IF('Crisis Indicator Data'!#REF!="No Data",1,IF(#REF!&lt;&gt;"",1,0))</f>
        <v>#REF!</v>
      </c>
      <c r="I145" s="205" t="e">
        <f>IF('Crisis Indicator Data'!#REF!="No Data",1,IF(#REF!&lt;&gt;"",1,0))</f>
        <v>#REF!</v>
      </c>
      <c r="J145" s="205" t="e">
        <f>IF('Crisis Indicator Data'!#REF!="No Data",1,IF(#REF!&lt;&gt;"",1,0))</f>
        <v>#REF!</v>
      </c>
      <c r="K145" s="205" t="e">
        <f>IF('Crisis Indicator Data'!#REF!="No Data",1,IF(#REF!&lt;&gt;"",1,0))</f>
        <v>#REF!</v>
      </c>
      <c r="L145" s="205" t="e">
        <f>IF('Crisis Indicator Data'!#REF!="No Data",1,IF(#REF!&lt;&gt;"",1,0))</f>
        <v>#REF!</v>
      </c>
      <c r="M145" s="205" t="e">
        <f>IF('Crisis Indicator Data'!#REF!="No Data",1,IF(#REF!&lt;&gt;"",1,0))</f>
        <v>#REF!</v>
      </c>
      <c r="N145" s="205" t="e">
        <f>IF('Crisis Indicator Data'!#REF!="No Data",1,IF(#REF!&lt;&gt;"",1,0))</f>
        <v>#REF!</v>
      </c>
      <c r="O145" s="205" t="e">
        <f>IF('Crisis Indicator Data'!#REF!="No Data",1,IF(#REF!&lt;&gt;"",1,0))</f>
        <v>#REF!</v>
      </c>
      <c r="P145" s="205" t="e">
        <f>IF('Crisis Indicator Data'!#REF!="No Data",1,IF(#REF!&lt;&gt;"",1,0))</f>
        <v>#REF!</v>
      </c>
      <c r="Q145" s="205" t="e">
        <f>IF('Crisis Indicator Data'!#REF!="No Data",1,IF(#REF!&lt;&gt;"",1,0))</f>
        <v>#REF!</v>
      </c>
      <c r="R145" s="205" t="e">
        <f>IF('Crisis Indicator Data'!#REF!="No Data",1,IF(#REF!&lt;&gt;"",1,0))</f>
        <v>#REF!</v>
      </c>
      <c r="S145" s="205" t="e">
        <f>IF('Crisis Indicator Data'!#REF!="No Data",1,IF(#REF!&lt;&gt;"",1,0))</f>
        <v>#REF!</v>
      </c>
      <c r="T145" s="205" t="e">
        <f>IF('Crisis Indicator Data'!#REF!="No Data",1,IF(#REF!&lt;&gt;"",1,0))</f>
        <v>#REF!</v>
      </c>
      <c r="U145" s="205" t="e">
        <f>IF('Crisis Indicator Data'!#REF!="No Data",1,IF(#REF!&lt;&gt;"",1,0))</f>
        <v>#REF!</v>
      </c>
      <c r="V145" s="205" t="e">
        <f>IF('Crisis Indicator Data'!#REF!="No Data",1,IF(#REF!&lt;&gt;"",1,0))</f>
        <v>#REF!</v>
      </c>
      <c r="W145" s="205" t="e">
        <f>IF('Crisis Indicator Data'!#REF!="No Data",1,IF(#REF!&lt;&gt;"",1,0))</f>
        <v>#REF!</v>
      </c>
      <c r="X145" s="205" t="e">
        <f>IF('Crisis Indicator Data'!#REF!="No Data",1,IF(#REF!&lt;&gt;"",1,0))</f>
        <v>#REF!</v>
      </c>
      <c r="Y145" s="205" t="e">
        <f>IF('Crisis Indicator Data'!#REF!="No Data",1,IF(#REF!&lt;&gt;"",1,0))</f>
        <v>#REF!</v>
      </c>
      <c r="Z145" s="205" t="e">
        <f>IF('Crisis Indicator Data'!#REF!="No Data",1,IF(#REF!&lt;&gt;"",1,0))</f>
        <v>#REF!</v>
      </c>
      <c r="AA145" s="205" t="e">
        <f>IF('Crisis Indicator Data'!#REF!="No Data",1,IF(#REF!&lt;&gt;"",1,0))</f>
        <v>#REF!</v>
      </c>
      <c r="AB145" s="205" t="e">
        <f>IF('Crisis Indicator Data'!#REF!="No Data",1,IF(#REF!&lt;&gt;"",1,0))</f>
        <v>#REF!</v>
      </c>
      <c r="AC145" s="205" t="e">
        <f>IF('Crisis Indicator Data'!#REF!="No Data",1,IF(#REF!&lt;&gt;"",1,0))</f>
        <v>#REF!</v>
      </c>
      <c r="AD145" s="205" t="e">
        <f>IF('Crisis Indicator Data'!#REF!="No Data",1,IF(#REF!&lt;&gt;"",1,0))</f>
        <v>#REF!</v>
      </c>
      <c r="AE145" s="205" t="e">
        <f>IF('Crisis Indicator Data'!#REF!="No Data",1,IF(#REF!&lt;&gt;"",1,0))</f>
        <v>#REF!</v>
      </c>
      <c r="AF145" s="205" t="e">
        <f>IF('Crisis Indicator Data'!#REF!="No Data",1,IF(#REF!&lt;&gt;"",1,0))</f>
        <v>#REF!</v>
      </c>
      <c r="AG145" s="205" t="e">
        <f>IF('Crisis Indicator Data'!#REF!="No Data",1,IF(#REF!&lt;&gt;"",1,0))</f>
        <v>#REF!</v>
      </c>
      <c r="AH145" s="205" t="e">
        <f>IF('Crisis Indicator Data'!#REF!="No Data",1,IF(#REF!&lt;&gt;"",1,0))</f>
        <v>#REF!</v>
      </c>
      <c r="AI145" s="205" t="e">
        <f>IF('Crisis Indicator Data'!#REF!="No Data",1,IF(#REF!&lt;&gt;"",1,0))</f>
        <v>#REF!</v>
      </c>
      <c r="AJ145" s="205" t="e">
        <f>IF('Crisis Indicator Data'!#REF!="No Data",1,IF(#REF!&lt;&gt;"",1,0))</f>
        <v>#REF!</v>
      </c>
      <c r="AK145" s="205" t="e">
        <f>IF('Crisis Indicator Data'!#REF!="No Data",1,IF(#REF!&lt;&gt;"",1,0))</f>
        <v>#REF!</v>
      </c>
      <c r="AL145" s="205" t="e">
        <f>IF('Crisis Indicator Data'!#REF!="No Data",1,IF(#REF!&lt;&gt;"",1,0))</f>
        <v>#REF!</v>
      </c>
      <c r="AM145" s="205" t="e">
        <f>IF('Crisis Indicator Data'!#REF!="No Data",1,IF(#REF!&lt;&gt;"",1,0))</f>
        <v>#REF!</v>
      </c>
      <c r="AN145" s="205" t="e">
        <f>IF('Crisis Indicator Data'!#REF!="No Data",1,IF(#REF!&lt;&gt;"",1,0))</f>
        <v>#REF!</v>
      </c>
      <c r="AO145" s="205" t="e">
        <f>IF('Crisis Indicator Data'!#REF!="No Data",1,IF(#REF!&lt;&gt;"",1,0))</f>
        <v>#REF!</v>
      </c>
      <c r="AP145" s="205" t="e">
        <f>IF('Crisis Indicator Data'!#REF!="No Data",1,IF(#REF!&lt;&gt;"",1,0))</f>
        <v>#REF!</v>
      </c>
      <c r="AQ145" s="205" t="e">
        <f>IF('Crisis Indicator Data'!#REF!="No Data",1,IF(#REF!&lt;&gt;"",1,0))</f>
        <v>#REF!</v>
      </c>
      <c r="AR145" s="205" t="e">
        <f>IF('Crisis Indicator Data'!#REF!="No Data",1,IF(#REF!&lt;&gt;"",1,0))</f>
        <v>#REF!</v>
      </c>
      <c r="AS145" s="205" t="e">
        <f>IF('Crisis Indicator Data'!#REF!="No Data",1,IF(#REF!&lt;&gt;"",1,0))</f>
        <v>#REF!</v>
      </c>
      <c r="AT145" s="205" t="e">
        <f>IF('Crisis Indicator Data'!#REF!="No Data",1,IF(#REF!&lt;&gt;"",1,0))</f>
        <v>#REF!</v>
      </c>
      <c r="AU145" s="205" t="e">
        <f>IF('Crisis Indicator Data'!#REF!="No Data",1,IF(#REF!&lt;&gt;"",1,0))</f>
        <v>#REF!</v>
      </c>
      <c r="AV145" s="205" t="e">
        <f>IF('Crisis Indicator Data'!#REF!="No Data",1,IF(#REF!&lt;&gt;"",1,0))</f>
        <v>#REF!</v>
      </c>
      <c r="AW145" s="205" t="e">
        <f>IF('Crisis Indicator Data'!#REF!="No Data",1,IF(#REF!&lt;&gt;"",1,0))</f>
        <v>#REF!</v>
      </c>
      <c r="AX145" s="205" t="e">
        <f>IF('Crisis Indicator Data'!#REF!="No Data",1,IF(#REF!&lt;&gt;"",1,0))</f>
        <v>#REF!</v>
      </c>
      <c r="AY145" s="205" t="e">
        <f>IF('Crisis Indicator Data'!#REF!="No Data",1,IF(#REF!&lt;&gt;"",1,0))</f>
        <v>#REF!</v>
      </c>
      <c r="AZ145" s="205" t="e">
        <f>IF('Crisis Indicator Data'!#REF!="No Data",1,IF(#REF!&lt;&gt;"",1,0))</f>
        <v>#REF!</v>
      </c>
      <c r="BA145" t="e">
        <f t="shared" si="8"/>
        <v>#REF!</v>
      </c>
      <c r="BB145" s="22" t="e">
        <f t="shared" si="9"/>
        <v>#REF!</v>
      </c>
    </row>
    <row r="146" spans="1:54" x14ac:dyDescent="0.25">
      <c r="A146" t="s">
        <v>7250</v>
      </c>
      <c r="B146" s="205" t="e">
        <f>IF('Crisis Indicator Data'!#REF!="No Data",1,IF(#REF!&lt;&gt;"",1,0))</f>
        <v>#REF!</v>
      </c>
      <c r="C146" s="205" t="e">
        <f>IF('Crisis Indicator Data'!#REF!="No Data",1,IF(#REF!&lt;&gt;"",1,0))</f>
        <v>#REF!</v>
      </c>
      <c r="D146" s="205" t="e">
        <f>IF('Crisis Indicator Data'!#REF!="No Data",1,IF(#REF!&lt;&gt;"",1,0))</f>
        <v>#REF!</v>
      </c>
      <c r="E146" s="205" t="e">
        <f>IF('Crisis Indicator Data'!#REF!="No Data",1,IF(#REF!&lt;&gt;"",1,0))</f>
        <v>#REF!</v>
      </c>
      <c r="F146" s="205" t="e">
        <f>IF('Crisis Indicator Data'!#REF!="No Data",1,IF(#REF!&lt;&gt;"",1,0))</f>
        <v>#REF!</v>
      </c>
      <c r="G146" s="205" t="e">
        <f>IF('Crisis Indicator Data'!#REF!="No Data",1,IF(#REF!&lt;&gt;"",1,0))</f>
        <v>#REF!</v>
      </c>
      <c r="H146" s="205" t="e">
        <f>IF('Crisis Indicator Data'!#REF!="No Data",1,IF(#REF!&lt;&gt;"",1,0))</f>
        <v>#REF!</v>
      </c>
      <c r="I146" s="205" t="e">
        <f>IF('Crisis Indicator Data'!#REF!="No Data",1,IF(#REF!&lt;&gt;"",1,0))</f>
        <v>#REF!</v>
      </c>
      <c r="J146" s="205" t="e">
        <f>IF('Crisis Indicator Data'!#REF!="No Data",1,IF(#REF!&lt;&gt;"",1,0))</f>
        <v>#REF!</v>
      </c>
      <c r="K146" s="205" t="e">
        <f>IF('Crisis Indicator Data'!#REF!="No Data",1,IF(#REF!&lt;&gt;"",1,0))</f>
        <v>#REF!</v>
      </c>
      <c r="L146" s="205" t="e">
        <f>IF('Crisis Indicator Data'!#REF!="No Data",1,IF(#REF!&lt;&gt;"",1,0))</f>
        <v>#REF!</v>
      </c>
      <c r="M146" s="205" t="e">
        <f>IF('Crisis Indicator Data'!#REF!="No Data",1,IF(#REF!&lt;&gt;"",1,0))</f>
        <v>#REF!</v>
      </c>
      <c r="N146" s="205" t="e">
        <f>IF('Crisis Indicator Data'!#REF!="No Data",1,IF(#REF!&lt;&gt;"",1,0))</f>
        <v>#REF!</v>
      </c>
      <c r="O146" s="205" t="e">
        <f>IF('Crisis Indicator Data'!#REF!="No Data",1,IF(#REF!&lt;&gt;"",1,0))</f>
        <v>#REF!</v>
      </c>
      <c r="P146" s="205" t="e">
        <f>IF('Crisis Indicator Data'!#REF!="No Data",1,IF(#REF!&lt;&gt;"",1,0))</f>
        <v>#REF!</v>
      </c>
      <c r="Q146" s="205" t="e">
        <f>IF('Crisis Indicator Data'!#REF!="No Data",1,IF(#REF!&lt;&gt;"",1,0))</f>
        <v>#REF!</v>
      </c>
      <c r="R146" s="205" t="e">
        <f>IF('Crisis Indicator Data'!#REF!="No Data",1,IF(#REF!&lt;&gt;"",1,0))</f>
        <v>#REF!</v>
      </c>
      <c r="S146" s="205" t="e">
        <f>IF('Crisis Indicator Data'!#REF!="No Data",1,IF(#REF!&lt;&gt;"",1,0))</f>
        <v>#REF!</v>
      </c>
      <c r="T146" s="205" t="e">
        <f>IF('Crisis Indicator Data'!#REF!="No Data",1,IF(#REF!&lt;&gt;"",1,0))</f>
        <v>#REF!</v>
      </c>
      <c r="U146" s="205" t="e">
        <f>IF('Crisis Indicator Data'!#REF!="No Data",1,IF(#REF!&lt;&gt;"",1,0))</f>
        <v>#REF!</v>
      </c>
      <c r="V146" s="205" t="e">
        <f>IF('Crisis Indicator Data'!#REF!="No Data",1,IF(#REF!&lt;&gt;"",1,0))</f>
        <v>#REF!</v>
      </c>
      <c r="W146" s="205" t="e">
        <f>IF('Crisis Indicator Data'!#REF!="No Data",1,IF(#REF!&lt;&gt;"",1,0))</f>
        <v>#REF!</v>
      </c>
      <c r="X146" s="205" t="e">
        <f>IF('Crisis Indicator Data'!#REF!="No Data",1,IF(#REF!&lt;&gt;"",1,0))</f>
        <v>#REF!</v>
      </c>
      <c r="Y146" s="205" t="e">
        <f>IF('Crisis Indicator Data'!#REF!="No Data",1,IF(#REF!&lt;&gt;"",1,0))</f>
        <v>#REF!</v>
      </c>
      <c r="Z146" s="205" t="e">
        <f>IF('Crisis Indicator Data'!#REF!="No Data",1,IF(#REF!&lt;&gt;"",1,0))</f>
        <v>#REF!</v>
      </c>
      <c r="AA146" s="205" t="e">
        <f>IF('Crisis Indicator Data'!#REF!="No Data",1,IF(#REF!&lt;&gt;"",1,0))</f>
        <v>#REF!</v>
      </c>
      <c r="AB146" s="205" t="e">
        <f>IF('Crisis Indicator Data'!#REF!="No Data",1,IF(#REF!&lt;&gt;"",1,0))</f>
        <v>#REF!</v>
      </c>
      <c r="AC146" s="205" t="e">
        <f>IF('Crisis Indicator Data'!#REF!="No Data",1,IF(#REF!&lt;&gt;"",1,0))</f>
        <v>#REF!</v>
      </c>
      <c r="AD146" s="205" t="e">
        <f>IF('Crisis Indicator Data'!#REF!="No Data",1,IF(#REF!&lt;&gt;"",1,0))</f>
        <v>#REF!</v>
      </c>
      <c r="AE146" s="205" t="e">
        <f>IF('Crisis Indicator Data'!#REF!="No Data",1,IF(#REF!&lt;&gt;"",1,0))</f>
        <v>#REF!</v>
      </c>
      <c r="AF146" s="205" t="e">
        <f>IF('Crisis Indicator Data'!#REF!="No Data",1,IF(#REF!&lt;&gt;"",1,0))</f>
        <v>#REF!</v>
      </c>
      <c r="AG146" s="205" t="e">
        <f>IF('Crisis Indicator Data'!#REF!="No Data",1,IF(#REF!&lt;&gt;"",1,0))</f>
        <v>#REF!</v>
      </c>
      <c r="AH146" s="205" t="e">
        <f>IF('Crisis Indicator Data'!#REF!="No Data",1,IF(#REF!&lt;&gt;"",1,0))</f>
        <v>#REF!</v>
      </c>
      <c r="AI146" s="205" t="e">
        <f>IF('Crisis Indicator Data'!#REF!="No Data",1,IF(#REF!&lt;&gt;"",1,0))</f>
        <v>#REF!</v>
      </c>
      <c r="AJ146" s="205" t="e">
        <f>IF('Crisis Indicator Data'!#REF!="No Data",1,IF(#REF!&lt;&gt;"",1,0))</f>
        <v>#REF!</v>
      </c>
      <c r="AK146" s="205" t="e">
        <f>IF('Crisis Indicator Data'!#REF!="No Data",1,IF(#REF!&lt;&gt;"",1,0))</f>
        <v>#REF!</v>
      </c>
      <c r="AL146" s="205" t="e">
        <f>IF('Crisis Indicator Data'!#REF!="No Data",1,IF(#REF!&lt;&gt;"",1,0))</f>
        <v>#REF!</v>
      </c>
      <c r="AM146" s="205" t="e">
        <f>IF('Crisis Indicator Data'!#REF!="No Data",1,IF(#REF!&lt;&gt;"",1,0))</f>
        <v>#REF!</v>
      </c>
      <c r="AN146" s="205" t="e">
        <f>IF('Crisis Indicator Data'!#REF!="No Data",1,IF(#REF!&lt;&gt;"",1,0))</f>
        <v>#REF!</v>
      </c>
      <c r="AO146" s="205" t="e">
        <f>IF('Crisis Indicator Data'!#REF!="No Data",1,IF(#REF!&lt;&gt;"",1,0))</f>
        <v>#REF!</v>
      </c>
      <c r="AP146" s="205" t="e">
        <f>IF('Crisis Indicator Data'!#REF!="No Data",1,IF(#REF!&lt;&gt;"",1,0))</f>
        <v>#REF!</v>
      </c>
      <c r="AQ146" s="205" t="e">
        <f>IF('Crisis Indicator Data'!#REF!="No Data",1,IF(#REF!&lt;&gt;"",1,0))</f>
        <v>#REF!</v>
      </c>
      <c r="AR146" s="205" t="e">
        <f>IF('Crisis Indicator Data'!#REF!="No Data",1,IF(#REF!&lt;&gt;"",1,0))</f>
        <v>#REF!</v>
      </c>
      <c r="AS146" s="205" t="e">
        <f>IF('Crisis Indicator Data'!#REF!="No Data",1,IF(#REF!&lt;&gt;"",1,0))</f>
        <v>#REF!</v>
      </c>
      <c r="AT146" s="205" t="e">
        <f>IF('Crisis Indicator Data'!#REF!="No Data",1,IF(#REF!&lt;&gt;"",1,0))</f>
        <v>#REF!</v>
      </c>
      <c r="AU146" s="205" t="e">
        <f>IF('Crisis Indicator Data'!#REF!="No Data",1,IF(#REF!&lt;&gt;"",1,0))</f>
        <v>#REF!</v>
      </c>
      <c r="AV146" s="205" t="e">
        <f>IF('Crisis Indicator Data'!#REF!="No Data",1,IF(#REF!&lt;&gt;"",1,0))</f>
        <v>#REF!</v>
      </c>
      <c r="AW146" s="205" t="e">
        <f>IF('Crisis Indicator Data'!#REF!="No Data",1,IF(#REF!&lt;&gt;"",1,0))</f>
        <v>#REF!</v>
      </c>
      <c r="AX146" s="205" t="e">
        <f>IF('Crisis Indicator Data'!#REF!="No Data",1,IF(#REF!&lt;&gt;"",1,0))</f>
        <v>#REF!</v>
      </c>
      <c r="AY146" s="205" t="e">
        <f>IF('Crisis Indicator Data'!#REF!="No Data",1,IF(#REF!&lt;&gt;"",1,0))</f>
        <v>#REF!</v>
      </c>
      <c r="AZ146" s="205" t="e">
        <f>IF('Crisis Indicator Data'!#REF!="No Data",1,IF(#REF!&lt;&gt;"",1,0))</f>
        <v>#REF!</v>
      </c>
      <c r="BA146" t="e">
        <f t="shared" si="8"/>
        <v>#REF!</v>
      </c>
      <c r="BB146" s="22" t="e">
        <f t="shared" si="9"/>
        <v>#REF!</v>
      </c>
    </row>
    <row r="147" spans="1:54" x14ac:dyDescent="0.25">
      <c r="A147" t="s">
        <v>7203</v>
      </c>
      <c r="B147" s="205" t="e">
        <f>IF('Crisis Indicator Data'!#REF!="No Data",1,IF(#REF!&lt;&gt;"",1,0))</f>
        <v>#REF!</v>
      </c>
      <c r="C147" s="205" t="e">
        <f>IF('Crisis Indicator Data'!#REF!="No Data",1,IF(#REF!&lt;&gt;"",1,0))</f>
        <v>#REF!</v>
      </c>
      <c r="D147" s="205" t="e">
        <f>IF('Crisis Indicator Data'!#REF!="No Data",1,IF(#REF!&lt;&gt;"",1,0))</f>
        <v>#REF!</v>
      </c>
      <c r="E147" s="205" t="e">
        <f>IF('Crisis Indicator Data'!#REF!="No Data",1,IF(#REF!&lt;&gt;"",1,0))</f>
        <v>#REF!</v>
      </c>
      <c r="F147" s="205" t="e">
        <f>IF('Crisis Indicator Data'!#REF!="No Data",1,IF(#REF!&lt;&gt;"",1,0))</f>
        <v>#REF!</v>
      </c>
      <c r="G147" s="205" t="e">
        <f>IF('Crisis Indicator Data'!#REF!="No Data",1,IF(#REF!&lt;&gt;"",1,0))</f>
        <v>#REF!</v>
      </c>
      <c r="H147" s="205" t="e">
        <f>IF('Crisis Indicator Data'!#REF!="No Data",1,IF(#REF!&lt;&gt;"",1,0))</f>
        <v>#REF!</v>
      </c>
      <c r="I147" s="205" t="e">
        <f>IF('Crisis Indicator Data'!#REF!="No Data",1,IF(#REF!&lt;&gt;"",1,0))</f>
        <v>#REF!</v>
      </c>
      <c r="J147" s="205" t="e">
        <f>IF('Crisis Indicator Data'!#REF!="No Data",1,IF(#REF!&lt;&gt;"",1,0))</f>
        <v>#REF!</v>
      </c>
      <c r="K147" s="205" t="e">
        <f>IF('Crisis Indicator Data'!#REF!="No Data",1,IF(#REF!&lt;&gt;"",1,0))</f>
        <v>#REF!</v>
      </c>
      <c r="L147" s="205" t="e">
        <f>IF('Crisis Indicator Data'!#REF!="No Data",1,IF(#REF!&lt;&gt;"",1,0))</f>
        <v>#REF!</v>
      </c>
      <c r="M147" s="205" t="e">
        <f>IF('Crisis Indicator Data'!#REF!="No Data",1,IF(#REF!&lt;&gt;"",1,0))</f>
        <v>#REF!</v>
      </c>
      <c r="N147" s="205" t="e">
        <f>IF('Crisis Indicator Data'!#REF!="No Data",1,IF(#REF!&lt;&gt;"",1,0))</f>
        <v>#REF!</v>
      </c>
      <c r="O147" s="205" t="e">
        <f>IF('Crisis Indicator Data'!#REF!="No Data",1,IF(#REF!&lt;&gt;"",1,0))</f>
        <v>#REF!</v>
      </c>
      <c r="P147" s="205" t="e">
        <f>IF('Crisis Indicator Data'!#REF!="No Data",1,IF(#REF!&lt;&gt;"",1,0))</f>
        <v>#REF!</v>
      </c>
      <c r="Q147" s="205" t="e">
        <f>IF('Crisis Indicator Data'!#REF!="No Data",1,IF(#REF!&lt;&gt;"",1,0))</f>
        <v>#REF!</v>
      </c>
      <c r="R147" s="205" t="e">
        <f>IF('Crisis Indicator Data'!#REF!="No Data",1,IF(#REF!&lt;&gt;"",1,0))</f>
        <v>#REF!</v>
      </c>
      <c r="S147" s="205" t="e">
        <f>IF('Crisis Indicator Data'!#REF!="No Data",1,IF(#REF!&lt;&gt;"",1,0))</f>
        <v>#REF!</v>
      </c>
      <c r="T147" s="205" t="e">
        <f>IF('Crisis Indicator Data'!#REF!="No Data",1,IF(#REF!&lt;&gt;"",1,0))</f>
        <v>#REF!</v>
      </c>
      <c r="U147" s="205" t="e">
        <f>IF('Crisis Indicator Data'!#REF!="No Data",1,IF(#REF!&lt;&gt;"",1,0))</f>
        <v>#REF!</v>
      </c>
      <c r="V147" s="205" t="e">
        <f>IF('Crisis Indicator Data'!#REF!="No Data",1,IF(#REF!&lt;&gt;"",1,0))</f>
        <v>#REF!</v>
      </c>
      <c r="W147" s="205" t="e">
        <f>IF('Crisis Indicator Data'!#REF!="No Data",1,IF(#REF!&lt;&gt;"",1,0))</f>
        <v>#REF!</v>
      </c>
      <c r="X147" s="205" t="e">
        <f>IF('Crisis Indicator Data'!#REF!="No Data",1,IF(#REF!&lt;&gt;"",1,0))</f>
        <v>#REF!</v>
      </c>
      <c r="Y147" s="205" t="e">
        <f>IF('Crisis Indicator Data'!#REF!="No Data",1,IF(#REF!&lt;&gt;"",1,0))</f>
        <v>#REF!</v>
      </c>
      <c r="Z147" s="205" t="e">
        <f>IF('Crisis Indicator Data'!#REF!="No Data",1,IF(#REF!&lt;&gt;"",1,0))</f>
        <v>#REF!</v>
      </c>
      <c r="AA147" s="205" t="e">
        <f>IF('Crisis Indicator Data'!#REF!="No Data",1,IF(#REF!&lt;&gt;"",1,0))</f>
        <v>#REF!</v>
      </c>
      <c r="AB147" s="205" t="e">
        <f>IF('Crisis Indicator Data'!#REF!="No Data",1,IF(#REF!&lt;&gt;"",1,0))</f>
        <v>#REF!</v>
      </c>
      <c r="AC147" s="205" t="e">
        <f>IF('Crisis Indicator Data'!#REF!="No Data",1,IF(#REF!&lt;&gt;"",1,0))</f>
        <v>#REF!</v>
      </c>
      <c r="AD147" s="205" t="e">
        <f>IF('Crisis Indicator Data'!#REF!="No Data",1,IF(#REF!&lt;&gt;"",1,0))</f>
        <v>#REF!</v>
      </c>
      <c r="AE147" s="205" t="e">
        <f>IF('Crisis Indicator Data'!#REF!="No Data",1,IF(#REF!&lt;&gt;"",1,0))</f>
        <v>#REF!</v>
      </c>
      <c r="AF147" s="205" t="e">
        <f>IF('Crisis Indicator Data'!#REF!="No Data",1,IF(#REF!&lt;&gt;"",1,0))</f>
        <v>#REF!</v>
      </c>
      <c r="AG147" s="205" t="e">
        <f>IF('Crisis Indicator Data'!#REF!="No Data",1,IF(#REF!&lt;&gt;"",1,0))</f>
        <v>#REF!</v>
      </c>
      <c r="AH147" s="205" t="e">
        <f>IF('Crisis Indicator Data'!#REF!="No Data",1,IF(#REF!&lt;&gt;"",1,0))</f>
        <v>#REF!</v>
      </c>
      <c r="AI147" s="205" t="e">
        <f>IF('Crisis Indicator Data'!#REF!="No Data",1,IF(#REF!&lt;&gt;"",1,0))</f>
        <v>#REF!</v>
      </c>
      <c r="AJ147" s="205" t="e">
        <f>IF('Crisis Indicator Data'!#REF!="No Data",1,IF(#REF!&lt;&gt;"",1,0))</f>
        <v>#REF!</v>
      </c>
      <c r="AK147" s="205" t="e">
        <f>IF('Crisis Indicator Data'!#REF!="No Data",1,IF(#REF!&lt;&gt;"",1,0))</f>
        <v>#REF!</v>
      </c>
      <c r="AL147" s="205" t="e">
        <f>IF('Crisis Indicator Data'!#REF!="No Data",1,IF(#REF!&lt;&gt;"",1,0))</f>
        <v>#REF!</v>
      </c>
      <c r="AM147" s="205" t="e">
        <f>IF('Crisis Indicator Data'!#REF!="No Data",1,IF(#REF!&lt;&gt;"",1,0))</f>
        <v>#REF!</v>
      </c>
      <c r="AN147" s="205" t="e">
        <f>IF('Crisis Indicator Data'!#REF!="No Data",1,IF(#REF!&lt;&gt;"",1,0))</f>
        <v>#REF!</v>
      </c>
      <c r="AO147" s="205" t="e">
        <f>IF('Crisis Indicator Data'!#REF!="No Data",1,IF(#REF!&lt;&gt;"",1,0))</f>
        <v>#REF!</v>
      </c>
      <c r="AP147" s="205" t="e">
        <f>IF('Crisis Indicator Data'!#REF!="No Data",1,IF(#REF!&lt;&gt;"",1,0))</f>
        <v>#REF!</v>
      </c>
      <c r="AQ147" s="205" t="e">
        <f>IF('Crisis Indicator Data'!#REF!="No Data",1,IF(#REF!&lt;&gt;"",1,0))</f>
        <v>#REF!</v>
      </c>
      <c r="AR147" s="205" t="e">
        <f>IF('Crisis Indicator Data'!#REF!="No Data",1,IF(#REF!&lt;&gt;"",1,0))</f>
        <v>#REF!</v>
      </c>
      <c r="AS147" s="205" t="e">
        <f>IF('Crisis Indicator Data'!#REF!="No Data",1,IF(#REF!&lt;&gt;"",1,0))</f>
        <v>#REF!</v>
      </c>
      <c r="AT147" s="205" t="e">
        <f>IF('Crisis Indicator Data'!#REF!="No Data",1,IF(#REF!&lt;&gt;"",1,0))</f>
        <v>#REF!</v>
      </c>
      <c r="AU147" s="205" t="e">
        <f>IF('Crisis Indicator Data'!#REF!="No Data",1,IF(#REF!&lt;&gt;"",1,0))</f>
        <v>#REF!</v>
      </c>
      <c r="AV147" s="205" t="e">
        <f>IF('Crisis Indicator Data'!#REF!="No Data",1,IF(#REF!&lt;&gt;"",1,0))</f>
        <v>#REF!</v>
      </c>
      <c r="AW147" s="205" t="e">
        <f>IF('Crisis Indicator Data'!#REF!="No Data",1,IF(#REF!&lt;&gt;"",1,0))</f>
        <v>#REF!</v>
      </c>
      <c r="AX147" s="205" t="e">
        <f>IF('Crisis Indicator Data'!#REF!="No Data",1,IF(#REF!&lt;&gt;"",1,0))</f>
        <v>#REF!</v>
      </c>
      <c r="AY147" s="205" t="e">
        <f>IF('Crisis Indicator Data'!#REF!="No Data",1,IF(#REF!&lt;&gt;"",1,0))</f>
        <v>#REF!</v>
      </c>
      <c r="AZ147" s="205" t="e">
        <f>IF('Crisis Indicator Data'!#REF!="No Data",1,IF(#REF!&lt;&gt;"",1,0))</f>
        <v>#REF!</v>
      </c>
      <c r="BA147" t="e">
        <f t="shared" si="8"/>
        <v>#REF!</v>
      </c>
      <c r="BB147" s="22" t="e">
        <f t="shared" si="9"/>
        <v>#REF!</v>
      </c>
    </row>
    <row r="148" spans="1:54" x14ac:dyDescent="0.25">
      <c r="A148" t="s">
        <v>7188</v>
      </c>
      <c r="B148" s="205" t="e">
        <f>IF('Crisis Indicator Data'!#REF!="No Data",1,IF(#REF!&lt;&gt;"",1,0))</f>
        <v>#REF!</v>
      </c>
      <c r="C148" s="205" t="e">
        <f>IF('Crisis Indicator Data'!#REF!="No Data",1,IF(#REF!&lt;&gt;"",1,0))</f>
        <v>#REF!</v>
      </c>
      <c r="D148" s="205" t="e">
        <f>IF('Crisis Indicator Data'!#REF!="No Data",1,IF(#REF!&lt;&gt;"",1,0))</f>
        <v>#REF!</v>
      </c>
      <c r="E148" s="205" t="e">
        <f>IF('Crisis Indicator Data'!#REF!="No Data",1,IF(#REF!&lt;&gt;"",1,0))</f>
        <v>#REF!</v>
      </c>
      <c r="F148" s="205" t="e">
        <f>IF('Crisis Indicator Data'!#REF!="No Data",1,IF(#REF!&lt;&gt;"",1,0))</f>
        <v>#REF!</v>
      </c>
      <c r="G148" s="205" t="e">
        <f>IF('Crisis Indicator Data'!#REF!="No Data",1,IF(#REF!&lt;&gt;"",1,0))</f>
        <v>#REF!</v>
      </c>
      <c r="H148" s="205" t="e">
        <f>IF('Crisis Indicator Data'!#REF!="No Data",1,IF(#REF!&lt;&gt;"",1,0))</f>
        <v>#REF!</v>
      </c>
      <c r="I148" s="205" t="e">
        <f>IF('Crisis Indicator Data'!#REF!="No Data",1,IF(#REF!&lt;&gt;"",1,0))</f>
        <v>#REF!</v>
      </c>
      <c r="J148" s="205" t="e">
        <f>IF('Crisis Indicator Data'!#REF!="No Data",1,IF(#REF!&lt;&gt;"",1,0))</f>
        <v>#REF!</v>
      </c>
      <c r="K148" s="205" t="e">
        <f>IF('Crisis Indicator Data'!#REF!="No Data",1,IF(#REF!&lt;&gt;"",1,0))</f>
        <v>#REF!</v>
      </c>
      <c r="L148" s="205" t="e">
        <f>IF('Crisis Indicator Data'!#REF!="No Data",1,IF(#REF!&lt;&gt;"",1,0))</f>
        <v>#REF!</v>
      </c>
      <c r="M148" s="205" t="e">
        <f>IF('Crisis Indicator Data'!#REF!="No Data",1,IF(#REF!&lt;&gt;"",1,0))</f>
        <v>#REF!</v>
      </c>
      <c r="N148" s="205" t="e">
        <f>IF('Crisis Indicator Data'!#REF!="No Data",1,IF(#REF!&lt;&gt;"",1,0))</f>
        <v>#REF!</v>
      </c>
      <c r="O148" s="205" t="e">
        <f>IF('Crisis Indicator Data'!#REF!="No Data",1,IF(#REF!&lt;&gt;"",1,0))</f>
        <v>#REF!</v>
      </c>
      <c r="P148" s="205" t="e">
        <f>IF('Crisis Indicator Data'!#REF!="No Data",1,IF(#REF!&lt;&gt;"",1,0))</f>
        <v>#REF!</v>
      </c>
      <c r="Q148" s="205" t="e">
        <f>IF('Crisis Indicator Data'!#REF!="No Data",1,IF(#REF!&lt;&gt;"",1,0))</f>
        <v>#REF!</v>
      </c>
      <c r="R148" s="205" t="e">
        <f>IF('Crisis Indicator Data'!#REF!="No Data",1,IF(#REF!&lt;&gt;"",1,0))</f>
        <v>#REF!</v>
      </c>
      <c r="S148" s="205" t="e">
        <f>IF('Crisis Indicator Data'!#REF!="No Data",1,IF(#REF!&lt;&gt;"",1,0))</f>
        <v>#REF!</v>
      </c>
      <c r="T148" s="205" t="e">
        <f>IF('Crisis Indicator Data'!#REF!="No Data",1,IF(#REF!&lt;&gt;"",1,0))</f>
        <v>#REF!</v>
      </c>
      <c r="U148" s="205" t="e">
        <f>IF('Crisis Indicator Data'!#REF!="No Data",1,IF(#REF!&lt;&gt;"",1,0))</f>
        <v>#REF!</v>
      </c>
      <c r="V148" s="205" t="e">
        <f>IF('Crisis Indicator Data'!#REF!="No Data",1,IF(#REF!&lt;&gt;"",1,0))</f>
        <v>#REF!</v>
      </c>
      <c r="W148" s="205" t="e">
        <f>IF('Crisis Indicator Data'!#REF!="No Data",1,IF(#REF!&lt;&gt;"",1,0))</f>
        <v>#REF!</v>
      </c>
      <c r="X148" s="205" t="e">
        <f>IF('Crisis Indicator Data'!#REF!="No Data",1,IF(#REF!&lt;&gt;"",1,0))</f>
        <v>#REF!</v>
      </c>
      <c r="Y148" s="205" t="e">
        <f>IF('Crisis Indicator Data'!#REF!="No Data",1,IF(#REF!&lt;&gt;"",1,0))</f>
        <v>#REF!</v>
      </c>
      <c r="Z148" s="205" t="e">
        <f>IF('Crisis Indicator Data'!#REF!="No Data",1,IF(#REF!&lt;&gt;"",1,0))</f>
        <v>#REF!</v>
      </c>
      <c r="AA148" s="205" t="e">
        <f>IF('Crisis Indicator Data'!#REF!="No Data",1,IF(#REF!&lt;&gt;"",1,0))</f>
        <v>#REF!</v>
      </c>
      <c r="AB148" s="205" t="e">
        <f>IF('Crisis Indicator Data'!#REF!="No Data",1,IF(#REF!&lt;&gt;"",1,0))</f>
        <v>#REF!</v>
      </c>
      <c r="AC148" s="205" t="e">
        <f>IF('Crisis Indicator Data'!#REF!="No Data",1,IF(#REF!&lt;&gt;"",1,0))</f>
        <v>#REF!</v>
      </c>
      <c r="AD148" s="205" t="e">
        <f>IF('Crisis Indicator Data'!#REF!="No Data",1,IF(#REF!&lt;&gt;"",1,0))</f>
        <v>#REF!</v>
      </c>
      <c r="AE148" s="205" t="e">
        <f>IF('Crisis Indicator Data'!#REF!="No Data",1,IF(#REF!&lt;&gt;"",1,0))</f>
        <v>#REF!</v>
      </c>
      <c r="AF148" s="205" t="e">
        <f>IF('Crisis Indicator Data'!#REF!="No Data",1,IF(#REF!&lt;&gt;"",1,0))</f>
        <v>#REF!</v>
      </c>
      <c r="AG148" s="205" t="e">
        <f>IF('Crisis Indicator Data'!#REF!="No Data",1,IF(#REF!&lt;&gt;"",1,0))</f>
        <v>#REF!</v>
      </c>
      <c r="AH148" s="205" t="e">
        <f>IF('Crisis Indicator Data'!#REF!="No Data",1,IF(#REF!&lt;&gt;"",1,0))</f>
        <v>#REF!</v>
      </c>
      <c r="AI148" s="205" t="e">
        <f>IF('Crisis Indicator Data'!#REF!="No Data",1,IF(#REF!&lt;&gt;"",1,0))</f>
        <v>#REF!</v>
      </c>
      <c r="AJ148" s="205" t="e">
        <f>IF('Crisis Indicator Data'!#REF!="No Data",1,IF(#REF!&lt;&gt;"",1,0))</f>
        <v>#REF!</v>
      </c>
      <c r="AK148" s="205" t="e">
        <f>IF('Crisis Indicator Data'!#REF!="No Data",1,IF(#REF!&lt;&gt;"",1,0))</f>
        <v>#REF!</v>
      </c>
      <c r="AL148" s="205" t="e">
        <f>IF('Crisis Indicator Data'!#REF!="No Data",1,IF(#REF!&lt;&gt;"",1,0))</f>
        <v>#REF!</v>
      </c>
      <c r="AM148" s="205" t="e">
        <f>IF('Crisis Indicator Data'!#REF!="No Data",1,IF(#REF!&lt;&gt;"",1,0))</f>
        <v>#REF!</v>
      </c>
      <c r="AN148" s="205" t="e">
        <f>IF('Crisis Indicator Data'!#REF!="No Data",1,IF(#REF!&lt;&gt;"",1,0))</f>
        <v>#REF!</v>
      </c>
      <c r="AO148" s="205" t="e">
        <f>IF('Crisis Indicator Data'!#REF!="No Data",1,IF(#REF!&lt;&gt;"",1,0))</f>
        <v>#REF!</v>
      </c>
      <c r="AP148" s="205" t="e">
        <f>IF('Crisis Indicator Data'!#REF!="No Data",1,IF(#REF!&lt;&gt;"",1,0))</f>
        <v>#REF!</v>
      </c>
      <c r="AQ148" s="205" t="e">
        <f>IF('Crisis Indicator Data'!#REF!="No Data",1,IF(#REF!&lt;&gt;"",1,0))</f>
        <v>#REF!</v>
      </c>
      <c r="AR148" s="205" t="e">
        <f>IF('Crisis Indicator Data'!#REF!="No Data",1,IF(#REF!&lt;&gt;"",1,0))</f>
        <v>#REF!</v>
      </c>
      <c r="AS148" s="205" t="e">
        <f>IF('Crisis Indicator Data'!#REF!="No Data",1,IF(#REF!&lt;&gt;"",1,0))</f>
        <v>#REF!</v>
      </c>
      <c r="AT148" s="205" t="e">
        <f>IF('Crisis Indicator Data'!#REF!="No Data",1,IF(#REF!&lt;&gt;"",1,0))</f>
        <v>#REF!</v>
      </c>
      <c r="AU148" s="205" t="e">
        <f>IF('Crisis Indicator Data'!#REF!="No Data",1,IF(#REF!&lt;&gt;"",1,0))</f>
        <v>#REF!</v>
      </c>
      <c r="AV148" s="205" t="e">
        <f>IF('Crisis Indicator Data'!#REF!="No Data",1,IF(#REF!&lt;&gt;"",1,0))</f>
        <v>#REF!</v>
      </c>
      <c r="AW148" s="205" t="e">
        <f>IF('Crisis Indicator Data'!#REF!="No Data",1,IF(#REF!&lt;&gt;"",1,0))</f>
        <v>#REF!</v>
      </c>
      <c r="AX148" s="205" t="e">
        <f>IF('Crisis Indicator Data'!#REF!="No Data",1,IF(#REF!&lt;&gt;"",1,0))</f>
        <v>#REF!</v>
      </c>
      <c r="AY148" s="205" t="e">
        <f>IF('Crisis Indicator Data'!#REF!="No Data",1,IF(#REF!&lt;&gt;"",1,0))</f>
        <v>#REF!</v>
      </c>
      <c r="AZ148" s="205" t="e">
        <f>IF('Crisis Indicator Data'!#REF!="No Data",1,IF(#REF!&lt;&gt;"",1,0))</f>
        <v>#REF!</v>
      </c>
      <c r="BA148" t="e">
        <f t="shared" si="8"/>
        <v>#REF!</v>
      </c>
      <c r="BB148" s="22" t="e">
        <f t="shared" si="9"/>
        <v>#REF!</v>
      </c>
    </row>
    <row r="149" spans="1:54" x14ac:dyDescent="0.25">
      <c r="A149" t="s">
        <v>7190</v>
      </c>
      <c r="B149" s="205" t="e">
        <f>IF('Crisis Indicator Data'!#REF!="No Data",1,IF(#REF!&lt;&gt;"",1,0))</f>
        <v>#REF!</v>
      </c>
      <c r="C149" s="205" t="e">
        <f>IF('Crisis Indicator Data'!#REF!="No Data",1,IF(#REF!&lt;&gt;"",1,0))</f>
        <v>#REF!</v>
      </c>
      <c r="D149" s="205" t="e">
        <f>IF('Crisis Indicator Data'!#REF!="No Data",1,IF(#REF!&lt;&gt;"",1,0))</f>
        <v>#REF!</v>
      </c>
      <c r="E149" s="205" t="e">
        <f>IF('Crisis Indicator Data'!#REF!="No Data",1,IF(#REF!&lt;&gt;"",1,0))</f>
        <v>#REF!</v>
      </c>
      <c r="F149" s="205" t="e">
        <f>IF('Crisis Indicator Data'!#REF!="No Data",1,IF(#REF!&lt;&gt;"",1,0))</f>
        <v>#REF!</v>
      </c>
      <c r="G149" s="205" t="e">
        <f>IF('Crisis Indicator Data'!#REF!="No Data",1,IF(#REF!&lt;&gt;"",1,0))</f>
        <v>#REF!</v>
      </c>
      <c r="H149" s="205" t="e">
        <f>IF('Crisis Indicator Data'!#REF!="No Data",1,IF(#REF!&lt;&gt;"",1,0))</f>
        <v>#REF!</v>
      </c>
      <c r="I149" s="205" t="e">
        <f>IF('Crisis Indicator Data'!#REF!="No Data",1,IF(#REF!&lt;&gt;"",1,0))</f>
        <v>#REF!</v>
      </c>
      <c r="J149" s="205" t="e">
        <f>IF('Crisis Indicator Data'!#REF!="No Data",1,IF(#REF!&lt;&gt;"",1,0))</f>
        <v>#REF!</v>
      </c>
      <c r="K149" s="205" t="e">
        <f>IF('Crisis Indicator Data'!#REF!="No Data",1,IF(#REF!&lt;&gt;"",1,0))</f>
        <v>#REF!</v>
      </c>
      <c r="L149" s="205" t="e">
        <f>IF('Crisis Indicator Data'!#REF!="No Data",1,IF(#REF!&lt;&gt;"",1,0))</f>
        <v>#REF!</v>
      </c>
      <c r="M149" s="205" t="e">
        <f>IF('Crisis Indicator Data'!#REF!="No Data",1,IF(#REF!&lt;&gt;"",1,0))</f>
        <v>#REF!</v>
      </c>
      <c r="N149" s="205" t="e">
        <f>IF('Crisis Indicator Data'!#REF!="No Data",1,IF(#REF!&lt;&gt;"",1,0))</f>
        <v>#REF!</v>
      </c>
      <c r="O149" s="205" t="e">
        <f>IF('Crisis Indicator Data'!#REF!="No Data",1,IF(#REF!&lt;&gt;"",1,0))</f>
        <v>#REF!</v>
      </c>
      <c r="P149" s="205" t="e">
        <f>IF('Crisis Indicator Data'!#REF!="No Data",1,IF(#REF!&lt;&gt;"",1,0))</f>
        <v>#REF!</v>
      </c>
      <c r="Q149" s="205" t="e">
        <f>IF('Crisis Indicator Data'!#REF!="No Data",1,IF(#REF!&lt;&gt;"",1,0))</f>
        <v>#REF!</v>
      </c>
      <c r="R149" s="205" t="e">
        <f>IF('Crisis Indicator Data'!#REF!="No Data",1,IF(#REF!&lt;&gt;"",1,0))</f>
        <v>#REF!</v>
      </c>
      <c r="S149" s="205" t="e">
        <f>IF('Crisis Indicator Data'!#REF!="No Data",1,IF(#REF!&lt;&gt;"",1,0))</f>
        <v>#REF!</v>
      </c>
      <c r="T149" s="205" t="e">
        <f>IF('Crisis Indicator Data'!#REF!="No Data",1,IF(#REF!&lt;&gt;"",1,0))</f>
        <v>#REF!</v>
      </c>
      <c r="U149" s="205" t="e">
        <f>IF('Crisis Indicator Data'!#REF!="No Data",1,IF(#REF!&lt;&gt;"",1,0))</f>
        <v>#REF!</v>
      </c>
      <c r="V149" s="205" t="e">
        <f>IF('Crisis Indicator Data'!#REF!="No Data",1,IF(#REF!&lt;&gt;"",1,0))</f>
        <v>#REF!</v>
      </c>
      <c r="W149" s="205" t="e">
        <f>IF('Crisis Indicator Data'!#REF!="No Data",1,IF(#REF!&lt;&gt;"",1,0))</f>
        <v>#REF!</v>
      </c>
      <c r="X149" s="205" t="e">
        <f>IF('Crisis Indicator Data'!#REF!="No Data",1,IF(#REF!&lt;&gt;"",1,0))</f>
        <v>#REF!</v>
      </c>
      <c r="Y149" s="205" t="e">
        <f>IF('Crisis Indicator Data'!#REF!="No Data",1,IF(#REF!&lt;&gt;"",1,0))</f>
        <v>#REF!</v>
      </c>
      <c r="Z149" s="205" t="e">
        <f>IF('Crisis Indicator Data'!#REF!="No Data",1,IF(#REF!&lt;&gt;"",1,0))</f>
        <v>#REF!</v>
      </c>
      <c r="AA149" s="205" t="e">
        <f>IF('Crisis Indicator Data'!#REF!="No Data",1,IF(#REF!&lt;&gt;"",1,0))</f>
        <v>#REF!</v>
      </c>
      <c r="AB149" s="205" t="e">
        <f>IF('Crisis Indicator Data'!#REF!="No Data",1,IF(#REF!&lt;&gt;"",1,0))</f>
        <v>#REF!</v>
      </c>
      <c r="AC149" s="205" t="e">
        <f>IF('Crisis Indicator Data'!#REF!="No Data",1,IF(#REF!&lt;&gt;"",1,0))</f>
        <v>#REF!</v>
      </c>
      <c r="AD149" s="205" t="e">
        <f>IF('Crisis Indicator Data'!#REF!="No Data",1,IF(#REF!&lt;&gt;"",1,0))</f>
        <v>#REF!</v>
      </c>
      <c r="AE149" s="205" t="e">
        <f>IF('Crisis Indicator Data'!#REF!="No Data",1,IF(#REF!&lt;&gt;"",1,0))</f>
        <v>#REF!</v>
      </c>
      <c r="AF149" s="205" t="e">
        <f>IF('Crisis Indicator Data'!#REF!="No Data",1,IF(#REF!&lt;&gt;"",1,0))</f>
        <v>#REF!</v>
      </c>
      <c r="AG149" s="205" t="e">
        <f>IF('Crisis Indicator Data'!#REF!="No Data",1,IF(#REF!&lt;&gt;"",1,0))</f>
        <v>#REF!</v>
      </c>
      <c r="AH149" s="205" t="e">
        <f>IF('Crisis Indicator Data'!#REF!="No Data",1,IF(#REF!&lt;&gt;"",1,0))</f>
        <v>#REF!</v>
      </c>
      <c r="AI149" s="205" t="e">
        <f>IF('Crisis Indicator Data'!#REF!="No Data",1,IF(#REF!&lt;&gt;"",1,0))</f>
        <v>#REF!</v>
      </c>
      <c r="AJ149" s="205" t="e">
        <f>IF('Crisis Indicator Data'!#REF!="No Data",1,IF(#REF!&lt;&gt;"",1,0))</f>
        <v>#REF!</v>
      </c>
      <c r="AK149" s="205" t="e">
        <f>IF('Crisis Indicator Data'!#REF!="No Data",1,IF(#REF!&lt;&gt;"",1,0))</f>
        <v>#REF!</v>
      </c>
      <c r="AL149" s="205" t="e">
        <f>IF('Crisis Indicator Data'!#REF!="No Data",1,IF(#REF!&lt;&gt;"",1,0))</f>
        <v>#REF!</v>
      </c>
      <c r="AM149" s="205" t="e">
        <f>IF('Crisis Indicator Data'!#REF!="No Data",1,IF(#REF!&lt;&gt;"",1,0))</f>
        <v>#REF!</v>
      </c>
      <c r="AN149" s="205" t="e">
        <f>IF('Crisis Indicator Data'!#REF!="No Data",1,IF(#REF!&lt;&gt;"",1,0))</f>
        <v>#REF!</v>
      </c>
      <c r="AO149" s="205" t="e">
        <f>IF('Crisis Indicator Data'!#REF!="No Data",1,IF(#REF!&lt;&gt;"",1,0))</f>
        <v>#REF!</v>
      </c>
      <c r="AP149" s="205" t="e">
        <f>IF('Crisis Indicator Data'!#REF!="No Data",1,IF(#REF!&lt;&gt;"",1,0))</f>
        <v>#REF!</v>
      </c>
      <c r="AQ149" s="205" t="e">
        <f>IF('Crisis Indicator Data'!#REF!="No Data",1,IF(#REF!&lt;&gt;"",1,0))</f>
        <v>#REF!</v>
      </c>
      <c r="AR149" s="205" t="e">
        <f>IF('Crisis Indicator Data'!#REF!="No Data",1,IF(#REF!&lt;&gt;"",1,0))</f>
        <v>#REF!</v>
      </c>
      <c r="AS149" s="205" t="e">
        <f>IF('Crisis Indicator Data'!#REF!="No Data",1,IF(#REF!&lt;&gt;"",1,0))</f>
        <v>#REF!</v>
      </c>
      <c r="AT149" s="205" t="e">
        <f>IF('Crisis Indicator Data'!#REF!="No Data",1,IF(#REF!&lt;&gt;"",1,0))</f>
        <v>#REF!</v>
      </c>
      <c r="AU149" s="205" t="e">
        <f>IF('Crisis Indicator Data'!#REF!="No Data",1,IF(#REF!&lt;&gt;"",1,0))</f>
        <v>#REF!</v>
      </c>
      <c r="AV149" s="205" t="e">
        <f>IF('Crisis Indicator Data'!#REF!="No Data",1,IF(#REF!&lt;&gt;"",1,0))</f>
        <v>#REF!</v>
      </c>
      <c r="AW149" s="205" t="e">
        <f>IF('Crisis Indicator Data'!#REF!="No Data",1,IF(#REF!&lt;&gt;"",1,0))</f>
        <v>#REF!</v>
      </c>
      <c r="AX149" s="205" t="e">
        <f>IF('Crisis Indicator Data'!#REF!="No Data",1,IF(#REF!&lt;&gt;"",1,0))</f>
        <v>#REF!</v>
      </c>
      <c r="AY149" s="205" t="e">
        <f>IF('Crisis Indicator Data'!#REF!="No Data",1,IF(#REF!&lt;&gt;"",1,0))</f>
        <v>#REF!</v>
      </c>
      <c r="AZ149" s="205" t="e">
        <f>IF('Crisis Indicator Data'!#REF!="No Data",1,IF(#REF!&lt;&gt;"",1,0))</f>
        <v>#REF!</v>
      </c>
      <c r="BA149" t="e">
        <f t="shared" si="8"/>
        <v>#REF!</v>
      </c>
      <c r="BB149" s="22" t="e">
        <f t="shared" si="9"/>
        <v>#REF!</v>
      </c>
    </row>
    <row r="150" spans="1:54" x14ac:dyDescent="0.25">
      <c r="A150" t="s">
        <v>7200</v>
      </c>
      <c r="B150" s="205" t="e">
        <f>IF('Crisis Indicator Data'!#REF!="No Data",1,IF(#REF!&lt;&gt;"",1,0))</f>
        <v>#REF!</v>
      </c>
      <c r="C150" s="205" t="e">
        <f>IF('Crisis Indicator Data'!#REF!="No Data",1,IF(#REF!&lt;&gt;"",1,0))</f>
        <v>#REF!</v>
      </c>
      <c r="D150" s="205" t="e">
        <f>IF('Crisis Indicator Data'!#REF!="No Data",1,IF(#REF!&lt;&gt;"",1,0))</f>
        <v>#REF!</v>
      </c>
      <c r="E150" s="205" t="e">
        <f>IF('Crisis Indicator Data'!#REF!="No Data",1,IF(#REF!&lt;&gt;"",1,0))</f>
        <v>#REF!</v>
      </c>
      <c r="F150" s="205" t="e">
        <f>IF('Crisis Indicator Data'!#REF!="No Data",1,IF(#REF!&lt;&gt;"",1,0))</f>
        <v>#REF!</v>
      </c>
      <c r="G150" s="205" t="e">
        <f>IF('Crisis Indicator Data'!#REF!="No Data",1,IF(#REF!&lt;&gt;"",1,0))</f>
        <v>#REF!</v>
      </c>
      <c r="H150" s="205" t="e">
        <f>IF('Crisis Indicator Data'!#REF!="No Data",1,IF(#REF!&lt;&gt;"",1,0))</f>
        <v>#REF!</v>
      </c>
      <c r="I150" s="205" t="e">
        <f>IF('Crisis Indicator Data'!#REF!="No Data",1,IF(#REF!&lt;&gt;"",1,0))</f>
        <v>#REF!</v>
      </c>
      <c r="J150" s="205" t="e">
        <f>IF('Crisis Indicator Data'!#REF!="No Data",1,IF(#REF!&lt;&gt;"",1,0))</f>
        <v>#REF!</v>
      </c>
      <c r="K150" s="205" t="e">
        <f>IF('Crisis Indicator Data'!#REF!="No Data",1,IF(#REF!&lt;&gt;"",1,0))</f>
        <v>#REF!</v>
      </c>
      <c r="L150" s="205" t="e">
        <f>IF('Crisis Indicator Data'!#REF!="No Data",1,IF(#REF!&lt;&gt;"",1,0))</f>
        <v>#REF!</v>
      </c>
      <c r="M150" s="205" t="e">
        <f>IF('Crisis Indicator Data'!#REF!="No Data",1,IF(#REF!&lt;&gt;"",1,0))</f>
        <v>#REF!</v>
      </c>
      <c r="N150" s="205" t="e">
        <f>IF('Crisis Indicator Data'!#REF!="No Data",1,IF(#REF!&lt;&gt;"",1,0))</f>
        <v>#REF!</v>
      </c>
      <c r="O150" s="205" t="e">
        <f>IF('Crisis Indicator Data'!#REF!="No Data",1,IF(#REF!&lt;&gt;"",1,0))</f>
        <v>#REF!</v>
      </c>
      <c r="P150" s="205" t="e">
        <f>IF('Crisis Indicator Data'!#REF!="No Data",1,IF(#REF!&lt;&gt;"",1,0))</f>
        <v>#REF!</v>
      </c>
      <c r="Q150" s="205" t="e">
        <f>IF('Crisis Indicator Data'!#REF!="No Data",1,IF(#REF!&lt;&gt;"",1,0))</f>
        <v>#REF!</v>
      </c>
      <c r="R150" s="205" t="e">
        <f>IF('Crisis Indicator Data'!#REF!="No Data",1,IF(#REF!&lt;&gt;"",1,0))</f>
        <v>#REF!</v>
      </c>
      <c r="S150" s="205" t="e">
        <f>IF('Crisis Indicator Data'!#REF!="No Data",1,IF(#REF!&lt;&gt;"",1,0))</f>
        <v>#REF!</v>
      </c>
      <c r="T150" s="205" t="e">
        <f>IF('Crisis Indicator Data'!#REF!="No Data",1,IF(#REF!&lt;&gt;"",1,0))</f>
        <v>#REF!</v>
      </c>
      <c r="U150" s="205" t="e">
        <f>IF('Crisis Indicator Data'!#REF!="No Data",1,IF(#REF!&lt;&gt;"",1,0))</f>
        <v>#REF!</v>
      </c>
      <c r="V150" s="205" t="e">
        <f>IF('Crisis Indicator Data'!#REF!="No Data",1,IF(#REF!&lt;&gt;"",1,0))</f>
        <v>#REF!</v>
      </c>
      <c r="W150" s="205" t="e">
        <f>IF('Crisis Indicator Data'!#REF!="No Data",1,IF(#REF!&lt;&gt;"",1,0))</f>
        <v>#REF!</v>
      </c>
      <c r="X150" s="205" t="e">
        <f>IF('Crisis Indicator Data'!#REF!="No Data",1,IF(#REF!&lt;&gt;"",1,0))</f>
        <v>#REF!</v>
      </c>
      <c r="Y150" s="205" t="e">
        <f>IF('Crisis Indicator Data'!#REF!="No Data",1,IF(#REF!&lt;&gt;"",1,0))</f>
        <v>#REF!</v>
      </c>
      <c r="Z150" s="205" t="e">
        <f>IF('Crisis Indicator Data'!#REF!="No Data",1,IF(#REF!&lt;&gt;"",1,0))</f>
        <v>#REF!</v>
      </c>
      <c r="AA150" s="205" t="e">
        <f>IF('Crisis Indicator Data'!#REF!="No Data",1,IF(#REF!&lt;&gt;"",1,0))</f>
        <v>#REF!</v>
      </c>
      <c r="AB150" s="205" t="e">
        <f>IF('Crisis Indicator Data'!#REF!="No Data",1,IF(#REF!&lt;&gt;"",1,0))</f>
        <v>#REF!</v>
      </c>
      <c r="AC150" s="205" t="e">
        <f>IF('Crisis Indicator Data'!#REF!="No Data",1,IF(#REF!&lt;&gt;"",1,0))</f>
        <v>#REF!</v>
      </c>
      <c r="AD150" s="205" t="e">
        <f>IF('Crisis Indicator Data'!#REF!="No Data",1,IF(#REF!&lt;&gt;"",1,0))</f>
        <v>#REF!</v>
      </c>
      <c r="AE150" s="205" t="e">
        <f>IF('Crisis Indicator Data'!#REF!="No Data",1,IF(#REF!&lt;&gt;"",1,0))</f>
        <v>#REF!</v>
      </c>
      <c r="AF150" s="205" t="e">
        <f>IF('Crisis Indicator Data'!#REF!="No Data",1,IF(#REF!&lt;&gt;"",1,0))</f>
        <v>#REF!</v>
      </c>
      <c r="AG150" s="205" t="e">
        <f>IF('Crisis Indicator Data'!#REF!="No Data",1,IF(#REF!&lt;&gt;"",1,0))</f>
        <v>#REF!</v>
      </c>
      <c r="AH150" s="205" t="e">
        <f>IF('Crisis Indicator Data'!#REF!="No Data",1,IF(#REF!&lt;&gt;"",1,0))</f>
        <v>#REF!</v>
      </c>
      <c r="AI150" s="205" t="e">
        <f>IF('Crisis Indicator Data'!#REF!="No Data",1,IF(#REF!&lt;&gt;"",1,0))</f>
        <v>#REF!</v>
      </c>
      <c r="AJ150" s="205" t="e">
        <f>IF('Crisis Indicator Data'!#REF!="No Data",1,IF(#REF!&lt;&gt;"",1,0))</f>
        <v>#REF!</v>
      </c>
      <c r="AK150" s="205" t="e">
        <f>IF('Crisis Indicator Data'!#REF!="No Data",1,IF(#REF!&lt;&gt;"",1,0))</f>
        <v>#REF!</v>
      </c>
      <c r="AL150" s="205" t="e">
        <f>IF('Crisis Indicator Data'!#REF!="No Data",1,IF(#REF!&lt;&gt;"",1,0))</f>
        <v>#REF!</v>
      </c>
      <c r="AM150" s="205" t="e">
        <f>IF('Crisis Indicator Data'!#REF!="No Data",1,IF(#REF!&lt;&gt;"",1,0))</f>
        <v>#REF!</v>
      </c>
      <c r="AN150" s="205" t="e">
        <f>IF('Crisis Indicator Data'!#REF!="No Data",1,IF(#REF!&lt;&gt;"",1,0))</f>
        <v>#REF!</v>
      </c>
      <c r="AO150" s="205" t="e">
        <f>IF('Crisis Indicator Data'!#REF!="No Data",1,IF(#REF!&lt;&gt;"",1,0))</f>
        <v>#REF!</v>
      </c>
      <c r="AP150" s="205" t="e">
        <f>IF('Crisis Indicator Data'!#REF!="No Data",1,IF(#REF!&lt;&gt;"",1,0))</f>
        <v>#REF!</v>
      </c>
      <c r="AQ150" s="205" t="e">
        <f>IF('Crisis Indicator Data'!#REF!="No Data",1,IF(#REF!&lt;&gt;"",1,0))</f>
        <v>#REF!</v>
      </c>
      <c r="AR150" s="205" t="e">
        <f>IF('Crisis Indicator Data'!#REF!="No Data",1,IF(#REF!&lt;&gt;"",1,0))</f>
        <v>#REF!</v>
      </c>
      <c r="AS150" s="205" t="e">
        <f>IF('Crisis Indicator Data'!#REF!="No Data",1,IF(#REF!&lt;&gt;"",1,0))</f>
        <v>#REF!</v>
      </c>
      <c r="AT150" s="205" t="e">
        <f>IF('Crisis Indicator Data'!#REF!="No Data",1,IF(#REF!&lt;&gt;"",1,0))</f>
        <v>#REF!</v>
      </c>
      <c r="AU150" s="205" t="e">
        <f>IF('Crisis Indicator Data'!#REF!="No Data",1,IF(#REF!&lt;&gt;"",1,0))</f>
        <v>#REF!</v>
      </c>
      <c r="AV150" s="205" t="e">
        <f>IF('Crisis Indicator Data'!#REF!="No Data",1,IF(#REF!&lt;&gt;"",1,0))</f>
        <v>#REF!</v>
      </c>
      <c r="AW150" s="205" t="e">
        <f>IF('Crisis Indicator Data'!#REF!="No Data",1,IF(#REF!&lt;&gt;"",1,0))</f>
        <v>#REF!</v>
      </c>
      <c r="AX150" s="205" t="e">
        <f>IF('Crisis Indicator Data'!#REF!="No Data",1,IF(#REF!&lt;&gt;"",1,0))</f>
        <v>#REF!</v>
      </c>
      <c r="AY150" s="205" t="e">
        <f>IF('Crisis Indicator Data'!#REF!="No Data",1,IF(#REF!&lt;&gt;"",1,0))</f>
        <v>#REF!</v>
      </c>
      <c r="AZ150" s="205" t="e">
        <f>IF('Crisis Indicator Data'!#REF!="No Data",1,IF(#REF!&lt;&gt;"",1,0))</f>
        <v>#REF!</v>
      </c>
      <c r="BA150" t="e">
        <f t="shared" si="8"/>
        <v>#REF!</v>
      </c>
      <c r="BB150" s="22" t="e">
        <f t="shared" si="9"/>
        <v>#REF!</v>
      </c>
    </row>
    <row r="151" spans="1:54" x14ac:dyDescent="0.25">
      <c r="A151" t="s">
        <v>7214</v>
      </c>
      <c r="B151" s="205" t="e">
        <f>IF('Crisis Indicator Data'!#REF!="No Data",1,IF(#REF!&lt;&gt;"",1,0))</f>
        <v>#REF!</v>
      </c>
      <c r="C151" s="205" t="e">
        <f>IF('Crisis Indicator Data'!#REF!="No Data",1,IF(#REF!&lt;&gt;"",1,0))</f>
        <v>#REF!</v>
      </c>
      <c r="D151" s="205" t="e">
        <f>IF('Crisis Indicator Data'!#REF!="No Data",1,IF(#REF!&lt;&gt;"",1,0))</f>
        <v>#REF!</v>
      </c>
      <c r="E151" s="205" t="e">
        <f>IF('Crisis Indicator Data'!#REF!="No Data",1,IF(#REF!&lt;&gt;"",1,0))</f>
        <v>#REF!</v>
      </c>
      <c r="F151" s="205" t="e">
        <f>IF('Crisis Indicator Data'!#REF!="No Data",1,IF(#REF!&lt;&gt;"",1,0))</f>
        <v>#REF!</v>
      </c>
      <c r="G151" s="205" t="e">
        <f>IF('Crisis Indicator Data'!#REF!="No Data",1,IF(#REF!&lt;&gt;"",1,0))</f>
        <v>#REF!</v>
      </c>
      <c r="H151" s="205" t="e">
        <f>IF('Crisis Indicator Data'!#REF!="No Data",1,IF(#REF!&lt;&gt;"",1,0))</f>
        <v>#REF!</v>
      </c>
      <c r="I151" s="205" t="e">
        <f>IF('Crisis Indicator Data'!#REF!="No Data",1,IF(#REF!&lt;&gt;"",1,0))</f>
        <v>#REF!</v>
      </c>
      <c r="J151" s="205" t="e">
        <f>IF('Crisis Indicator Data'!#REF!="No Data",1,IF(#REF!&lt;&gt;"",1,0))</f>
        <v>#REF!</v>
      </c>
      <c r="K151" s="205" t="e">
        <f>IF('Crisis Indicator Data'!#REF!="No Data",1,IF(#REF!&lt;&gt;"",1,0))</f>
        <v>#REF!</v>
      </c>
      <c r="L151" s="205" t="e">
        <f>IF('Crisis Indicator Data'!#REF!="No Data",1,IF(#REF!&lt;&gt;"",1,0))</f>
        <v>#REF!</v>
      </c>
      <c r="M151" s="205" t="e">
        <f>IF('Crisis Indicator Data'!#REF!="No Data",1,IF(#REF!&lt;&gt;"",1,0))</f>
        <v>#REF!</v>
      </c>
      <c r="N151" s="205" t="e">
        <f>IF('Crisis Indicator Data'!#REF!="No Data",1,IF(#REF!&lt;&gt;"",1,0))</f>
        <v>#REF!</v>
      </c>
      <c r="O151" s="205" t="e">
        <f>IF('Crisis Indicator Data'!#REF!="No Data",1,IF(#REF!&lt;&gt;"",1,0))</f>
        <v>#REF!</v>
      </c>
      <c r="P151" s="205" t="e">
        <f>IF('Crisis Indicator Data'!#REF!="No Data",1,IF(#REF!&lt;&gt;"",1,0))</f>
        <v>#REF!</v>
      </c>
      <c r="Q151" s="205" t="e">
        <f>IF('Crisis Indicator Data'!#REF!="No Data",1,IF(#REF!&lt;&gt;"",1,0))</f>
        <v>#REF!</v>
      </c>
      <c r="R151" s="205" t="e">
        <f>IF('Crisis Indicator Data'!#REF!="No Data",1,IF(#REF!&lt;&gt;"",1,0))</f>
        <v>#REF!</v>
      </c>
      <c r="S151" s="205" t="e">
        <f>IF('Crisis Indicator Data'!#REF!="No Data",1,IF(#REF!&lt;&gt;"",1,0))</f>
        <v>#REF!</v>
      </c>
      <c r="T151" s="205" t="e">
        <f>IF('Crisis Indicator Data'!#REF!="No Data",1,IF(#REF!&lt;&gt;"",1,0))</f>
        <v>#REF!</v>
      </c>
      <c r="U151" s="205" t="e">
        <f>IF('Crisis Indicator Data'!#REF!="No Data",1,IF(#REF!&lt;&gt;"",1,0))</f>
        <v>#REF!</v>
      </c>
      <c r="V151" s="205" t="e">
        <f>IF('Crisis Indicator Data'!#REF!="No Data",1,IF(#REF!&lt;&gt;"",1,0))</f>
        <v>#REF!</v>
      </c>
      <c r="W151" s="205" t="e">
        <f>IF('Crisis Indicator Data'!#REF!="No Data",1,IF(#REF!&lt;&gt;"",1,0))</f>
        <v>#REF!</v>
      </c>
      <c r="X151" s="205" t="e">
        <f>IF('Crisis Indicator Data'!#REF!="No Data",1,IF(#REF!&lt;&gt;"",1,0))</f>
        <v>#REF!</v>
      </c>
      <c r="Y151" s="205" t="e">
        <f>IF('Crisis Indicator Data'!#REF!="No Data",1,IF(#REF!&lt;&gt;"",1,0))</f>
        <v>#REF!</v>
      </c>
      <c r="Z151" s="205" t="e">
        <f>IF('Crisis Indicator Data'!#REF!="No Data",1,IF(#REF!&lt;&gt;"",1,0))</f>
        <v>#REF!</v>
      </c>
      <c r="AA151" s="205" t="e">
        <f>IF('Crisis Indicator Data'!#REF!="No Data",1,IF(#REF!&lt;&gt;"",1,0))</f>
        <v>#REF!</v>
      </c>
      <c r="AB151" s="205" t="e">
        <f>IF('Crisis Indicator Data'!#REF!="No Data",1,IF(#REF!&lt;&gt;"",1,0))</f>
        <v>#REF!</v>
      </c>
      <c r="AC151" s="205" t="e">
        <f>IF('Crisis Indicator Data'!#REF!="No Data",1,IF(#REF!&lt;&gt;"",1,0))</f>
        <v>#REF!</v>
      </c>
      <c r="AD151" s="205" t="e">
        <f>IF('Crisis Indicator Data'!#REF!="No Data",1,IF(#REF!&lt;&gt;"",1,0))</f>
        <v>#REF!</v>
      </c>
      <c r="AE151" s="205" t="e">
        <f>IF('Crisis Indicator Data'!#REF!="No Data",1,IF(#REF!&lt;&gt;"",1,0))</f>
        <v>#REF!</v>
      </c>
      <c r="AF151" s="205" t="e">
        <f>IF('Crisis Indicator Data'!#REF!="No Data",1,IF(#REF!&lt;&gt;"",1,0))</f>
        <v>#REF!</v>
      </c>
      <c r="AG151" s="205" t="e">
        <f>IF('Crisis Indicator Data'!#REF!="No Data",1,IF(#REF!&lt;&gt;"",1,0))</f>
        <v>#REF!</v>
      </c>
      <c r="AH151" s="205" t="e">
        <f>IF('Crisis Indicator Data'!#REF!="No Data",1,IF(#REF!&lt;&gt;"",1,0))</f>
        <v>#REF!</v>
      </c>
      <c r="AI151" s="205" t="e">
        <f>IF('Crisis Indicator Data'!#REF!="No Data",1,IF(#REF!&lt;&gt;"",1,0))</f>
        <v>#REF!</v>
      </c>
      <c r="AJ151" s="205" t="e">
        <f>IF('Crisis Indicator Data'!#REF!="No Data",1,IF(#REF!&lt;&gt;"",1,0))</f>
        <v>#REF!</v>
      </c>
      <c r="AK151" s="205" t="e">
        <f>IF('Crisis Indicator Data'!#REF!="No Data",1,IF(#REF!&lt;&gt;"",1,0))</f>
        <v>#REF!</v>
      </c>
      <c r="AL151" s="205" t="e">
        <f>IF('Crisis Indicator Data'!#REF!="No Data",1,IF(#REF!&lt;&gt;"",1,0))</f>
        <v>#REF!</v>
      </c>
      <c r="AM151" s="205" t="e">
        <f>IF('Crisis Indicator Data'!#REF!="No Data",1,IF(#REF!&lt;&gt;"",1,0))</f>
        <v>#REF!</v>
      </c>
      <c r="AN151" s="205" t="e">
        <f>IF('Crisis Indicator Data'!#REF!="No Data",1,IF(#REF!&lt;&gt;"",1,0))</f>
        <v>#REF!</v>
      </c>
      <c r="AO151" s="205" t="e">
        <f>IF('Crisis Indicator Data'!#REF!="No Data",1,IF(#REF!&lt;&gt;"",1,0))</f>
        <v>#REF!</v>
      </c>
      <c r="AP151" s="205" t="e">
        <f>IF('Crisis Indicator Data'!#REF!="No Data",1,IF(#REF!&lt;&gt;"",1,0))</f>
        <v>#REF!</v>
      </c>
      <c r="AQ151" s="205" t="e">
        <f>IF('Crisis Indicator Data'!#REF!="No Data",1,IF(#REF!&lt;&gt;"",1,0))</f>
        <v>#REF!</v>
      </c>
      <c r="AR151" s="205" t="e">
        <f>IF('Crisis Indicator Data'!#REF!="No Data",1,IF(#REF!&lt;&gt;"",1,0))</f>
        <v>#REF!</v>
      </c>
      <c r="AS151" s="205" t="e">
        <f>IF('Crisis Indicator Data'!#REF!="No Data",1,IF(#REF!&lt;&gt;"",1,0))</f>
        <v>#REF!</v>
      </c>
      <c r="AT151" s="205" t="e">
        <f>IF('Crisis Indicator Data'!#REF!="No Data",1,IF(#REF!&lt;&gt;"",1,0))</f>
        <v>#REF!</v>
      </c>
      <c r="AU151" s="205" t="e">
        <f>IF('Crisis Indicator Data'!#REF!="No Data",1,IF(#REF!&lt;&gt;"",1,0))</f>
        <v>#REF!</v>
      </c>
      <c r="AV151" s="205" t="e">
        <f>IF('Crisis Indicator Data'!#REF!="No Data",1,IF(#REF!&lt;&gt;"",1,0))</f>
        <v>#REF!</v>
      </c>
      <c r="AW151" s="205" t="e">
        <f>IF('Crisis Indicator Data'!#REF!="No Data",1,IF(#REF!&lt;&gt;"",1,0))</f>
        <v>#REF!</v>
      </c>
      <c r="AX151" s="205" t="e">
        <f>IF('Crisis Indicator Data'!#REF!="No Data",1,IF(#REF!&lt;&gt;"",1,0))</f>
        <v>#REF!</v>
      </c>
      <c r="AY151" s="205" t="e">
        <f>IF('Crisis Indicator Data'!#REF!="No Data",1,IF(#REF!&lt;&gt;"",1,0))</f>
        <v>#REF!</v>
      </c>
      <c r="AZ151" s="205" t="e">
        <f>IF('Crisis Indicator Data'!#REF!="No Data",1,IF(#REF!&lt;&gt;"",1,0))</f>
        <v>#REF!</v>
      </c>
      <c r="BA151" t="e">
        <f t="shared" si="8"/>
        <v>#REF!</v>
      </c>
      <c r="BB151" s="22" t="e">
        <f t="shared" si="9"/>
        <v>#REF!</v>
      </c>
    </row>
    <row r="152" spans="1:54" x14ac:dyDescent="0.25">
      <c r="A152" t="s">
        <v>7196</v>
      </c>
      <c r="B152" s="205" t="e">
        <f>IF('Crisis Indicator Data'!#REF!="No Data",1,IF(#REF!&lt;&gt;"",1,0))</f>
        <v>#REF!</v>
      </c>
      <c r="C152" s="205" t="e">
        <f>IF('Crisis Indicator Data'!#REF!="No Data",1,IF(#REF!&lt;&gt;"",1,0))</f>
        <v>#REF!</v>
      </c>
      <c r="D152" s="205" t="e">
        <f>IF('Crisis Indicator Data'!#REF!="No Data",1,IF(#REF!&lt;&gt;"",1,0))</f>
        <v>#REF!</v>
      </c>
      <c r="E152" s="205" t="e">
        <f>IF('Crisis Indicator Data'!#REF!="No Data",1,IF(#REF!&lt;&gt;"",1,0))</f>
        <v>#REF!</v>
      </c>
      <c r="F152" s="205" t="e">
        <f>IF('Crisis Indicator Data'!#REF!="No Data",1,IF(#REF!&lt;&gt;"",1,0))</f>
        <v>#REF!</v>
      </c>
      <c r="G152" s="205" t="e">
        <f>IF('Crisis Indicator Data'!#REF!="No Data",1,IF(#REF!&lt;&gt;"",1,0))</f>
        <v>#REF!</v>
      </c>
      <c r="H152" s="205" t="e">
        <f>IF('Crisis Indicator Data'!#REF!="No Data",1,IF(#REF!&lt;&gt;"",1,0))</f>
        <v>#REF!</v>
      </c>
      <c r="I152" s="205" t="e">
        <f>IF('Crisis Indicator Data'!#REF!="No Data",1,IF(#REF!&lt;&gt;"",1,0))</f>
        <v>#REF!</v>
      </c>
      <c r="J152" s="205" t="e">
        <f>IF('Crisis Indicator Data'!#REF!="No Data",1,IF(#REF!&lt;&gt;"",1,0))</f>
        <v>#REF!</v>
      </c>
      <c r="K152" s="205" t="e">
        <f>IF('Crisis Indicator Data'!#REF!="No Data",1,IF(#REF!&lt;&gt;"",1,0))</f>
        <v>#REF!</v>
      </c>
      <c r="L152" s="205" t="e">
        <f>IF('Crisis Indicator Data'!#REF!="No Data",1,IF(#REF!&lt;&gt;"",1,0))</f>
        <v>#REF!</v>
      </c>
      <c r="M152" s="205" t="e">
        <f>IF('Crisis Indicator Data'!#REF!="No Data",1,IF(#REF!&lt;&gt;"",1,0))</f>
        <v>#REF!</v>
      </c>
      <c r="N152" s="205" t="e">
        <f>IF('Crisis Indicator Data'!#REF!="No Data",1,IF(#REF!&lt;&gt;"",1,0))</f>
        <v>#REF!</v>
      </c>
      <c r="O152" s="205" t="e">
        <f>IF('Crisis Indicator Data'!#REF!="No Data",1,IF(#REF!&lt;&gt;"",1,0))</f>
        <v>#REF!</v>
      </c>
      <c r="P152" s="205" t="e">
        <f>IF('Crisis Indicator Data'!#REF!="No Data",1,IF(#REF!&lt;&gt;"",1,0))</f>
        <v>#REF!</v>
      </c>
      <c r="Q152" s="205" t="e">
        <f>IF('Crisis Indicator Data'!#REF!="No Data",1,IF(#REF!&lt;&gt;"",1,0))</f>
        <v>#REF!</v>
      </c>
      <c r="R152" s="205" t="e">
        <f>IF('Crisis Indicator Data'!#REF!="No Data",1,IF(#REF!&lt;&gt;"",1,0))</f>
        <v>#REF!</v>
      </c>
      <c r="S152" s="205" t="e">
        <f>IF('Crisis Indicator Data'!#REF!="No Data",1,IF(#REF!&lt;&gt;"",1,0))</f>
        <v>#REF!</v>
      </c>
      <c r="T152" s="205" t="e">
        <f>IF('Crisis Indicator Data'!#REF!="No Data",1,IF(#REF!&lt;&gt;"",1,0))</f>
        <v>#REF!</v>
      </c>
      <c r="U152" s="205" t="e">
        <f>IF('Crisis Indicator Data'!#REF!="No Data",1,IF(#REF!&lt;&gt;"",1,0))</f>
        <v>#REF!</v>
      </c>
      <c r="V152" s="205" t="e">
        <f>IF('Crisis Indicator Data'!#REF!="No Data",1,IF(#REF!&lt;&gt;"",1,0))</f>
        <v>#REF!</v>
      </c>
      <c r="W152" s="205" t="e">
        <f>IF('Crisis Indicator Data'!#REF!="No Data",1,IF(#REF!&lt;&gt;"",1,0))</f>
        <v>#REF!</v>
      </c>
      <c r="X152" s="205" t="e">
        <f>IF('Crisis Indicator Data'!#REF!="No Data",1,IF(#REF!&lt;&gt;"",1,0))</f>
        <v>#REF!</v>
      </c>
      <c r="Y152" s="205" t="e">
        <f>IF('Crisis Indicator Data'!#REF!="No Data",1,IF(#REF!&lt;&gt;"",1,0))</f>
        <v>#REF!</v>
      </c>
      <c r="Z152" s="205" t="e">
        <f>IF('Crisis Indicator Data'!#REF!="No Data",1,IF(#REF!&lt;&gt;"",1,0))</f>
        <v>#REF!</v>
      </c>
      <c r="AA152" s="205" t="e">
        <f>IF('Crisis Indicator Data'!#REF!="No Data",1,IF(#REF!&lt;&gt;"",1,0))</f>
        <v>#REF!</v>
      </c>
      <c r="AB152" s="205" t="e">
        <f>IF('Crisis Indicator Data'!#REF!="No Data",1,IF(#REF!&lt;&gt;"",1,0))</f>
        <v>#REF!</v>
      </c>
      <c r="AC152" s="205" t="e">
        <f>IF('Crisis Indicator Data'!#REF!="No Data",1,IF(#REF!&lt;&gt;"",1,0))</f>
        <v>#REF!</v>
      </c>
      <c r="AD152" s="205" t="e">
        <f>IF('Crisis Indicator Data'!#REF!="No Data",1,IF(#REF!&lt;&gt;"",1,0))</f>
        <v>#REF!</v>
      </c>
      <c r="AE152" s="205" t="e">
        <f>IF('Crisis Indicator Data'!#REF!="No Data",1,IF(#REF!&lt;&gt;"",1,0))</f>
        <v>#REF!</v>
      </c>
      <c r="AF152" s="205" t="e">
        <f>IF('Crisis Indicator Data'!#REF!="No Data",1,IF(#REF!&lt;&gt;"",1,0))</f>
        <v>#REF!</v>
      </c>
      <c r="AG152" s="205" t="e">
        <f>IF('Crisis Indicator Data'!#REF!="No Data",1,IF(#REF!&lt;&gt;"",1,0))</f>
        <v>#REF!</v>
      </c>
      <c r="AH152" s="205" t="e">
        <f>IF('Crisis Indicator Data'!#REF!="No Data",1,IF(#REF!&lt;&gt;"",1,0))</f>
        <v>#REF!</v>
      </c>
      <c r="AI152" s="205" t="e">
        <f>IF('Crisis Indicator Data'!#REF!="No Data",1,IF(#REF!&lt;&gt;"",1,0))</f>
        <v>#REF!</v>
      </c>
      <c r="AJ152" s="205" t="e">
        <f>IF('Crisis Indicator Data'!#REF!="No Data",1,IF(#REF!&lt;&gt;"",1,0))</f>
        <v>#REF!</v>
      </c>
      <c r="AK152" s="205" t="e">
        <f>IF('Crisis Indicator Data'!#REF!="No Data",1,IF(#REF!&lt;&gt;"",1,0))</f>
        <v>#REF!</v>
      </c>
      <c r="AL152" s="205" t="e">
        <f>IF('Crisis Indicator Data'!#REF!="No Data",1,IF(#REF!&lt;&gt;"",1,0))</f>
        <v>#REF!</v>
      </c>
      <c r="AM152" s="205" t="e">
        <f>IF('Crisis Indicator Data'!#REF!="No Data",1,IF(#REF!&lt;&gt;"",1,0))</f>
        <v>#REF!</v>
      </c>
      <c r="AN152" s="205" t="e">
        <f>IF('Crisis Indicator Data'!#REF!="No Data",1,IF(#REF!&lt;&gt;"",1,0))</f>
        <v>#REF!</v>
      </c>
      <c r="AO152" s="205" t="e">
        <f>IF('Crisis Indicator Data'!#REF!="No Data",1,IF(#REF!&lt;&gt;"",1,0))</f>
        <v>#REF!</v>
      </c>
      <c r="AP152" s="205" t="e">
        <f>IF('Crisis Indicator Data'!#REF!="No Data",1,IF(#REF!&lt;&gt;"",1,0))</f>
        <v>#REF!</v>
      </c>
      <c r="AQ152" s="205" t="e">
        <f>IF('Crisis Indicator Data'!#REF!="No Data",1,IF(#REF!&lt;&gt;"",1,0))</f>
        <v>#REF!</v>
      </c>
      <c r="AR152" s="205" t="e">
        <f>IF('Crisis Indicator Data'!#REF!="No Data",1,IF(#REF!&lt;&gt;"",1,0))</f>
        <v>#REF!</v>
      </c>
      <c r="AS152" s="205" t="e">
        <f>IF('Crisis Indicator Data'!#REF!="No Data",1,IF(#REF!&lt;&gt;"",1,0))</f>
        <v>#REF!</v>
      </c>
      <c r="AT152" s="205" t="e">
        <f>IF('Crisis Indicator Data'!#REF!="No Data",1,IF(#REF!&lt;&gt;"",1,0))</f>
        <v>#REF!</v>
      </c>
      <c r="AU152" s="205" t="e">
        <f>IF('Crisis Indicator Data'!#REF!="No Data",1,IF(#REF!&lt;&gt;"",1,0))</f>
        <v>#REF!</v>
      </c>
      <c r="AV152" s="205" t="e">
        <f>IF('Crisis Indicator Data'!#REF!="No Data",1,IF(#REF!&lt;&gt;"",1,0))</f>
        <v>#REF!</v>
      </c>
      <c r="AW152" s="205" t="e">
        <f>IF('Crisis Indicator Data'!#REF!="No Data",1,IF(#REF!&lt;&gt;"",1,0))</f>
        <v>#REF!</v>
      </c>
      <c r="AX152" s="205" t="e">
        <f>IF('Crisis Indicator Data'!#REF!="No Data",1,IF(#REF!&lt;&gt;"",1,0))</f>
        <v>#REF!</v>
      </c>
      <c r="AY152" s="205" t="e">
        <f>IF('Crisis Indicator Data'!#REF!="No Data",1,IF(#REF!&lt;&gt;"",1,0))</f>
        <v>#REF!</v>
      </c>
      <c r="AZ152" s="205" t="e">
        <f>IF('Crisis Indicator Data'!#REF!="No Data",1,IF(#REF!&lt;&gt;"",1,0))</f>
        <v>#REF!</v>
      </c>
      <c r="BA152" t="e">
        <f t="shared" si="8"/>
        <v>#REF!</v>
      </c>
      <c r="BB152" s="22" t="e">
        <f t="shared" si="9"/>
        <v>#REF!</v>
      </c>
    </row>
    <row r="153" spans="1:54" x14ac:dyDescent="0.25">
      <c r="A153" t="s">
        <v>7192</v>
      </c>
      <c r="B153" s="205" t="e">
        <f>IF('Crisis Indicator Data'!#REF!="No Data",1,IF(#REF!&lt;&gt;"",1,0))</f>
        <v>#REF!</v>
      </c>
      <c r="C153" s="205" t="e">
        <f>IF('Crisis Indicator Data'!#REF!="No Data",1,IF(#REF!&lt;&gt;"",1,0))</f>
        <v>#REF!</v>
      </c>
      <c r="D153" s="205" t="e">
        <f>IF('Crisis Indicator Data'!#REF!="No Data",1,IF(#REF!&lt;&gt;"",1,0))</f>
        <v>#REF!</v>
      </c>
      <c r="E153" s="205" t="e">
        <f>IF('Crisis Indicator Data'!#REF!="No Data",1,IF(#REF!&lt;&gt;"",1,0))</f>
        <v>#REF!</v>
      </c>
      <c r="F153" s="205" t="e">
        <f>IF('Crisis Indicator Data'!#REF!="No Data",1,IF(#REF!&lt;&gt;"",1,0))</f>
        <v>#REF!</v>
      </c>
      <c r="G153" s="205" t="e">
        <f>IF('Crisis Indicator Data'!#REF!="No Data",1,IF(#REF!&lt;&gt;"",1,0))</f>
        <v>#REF!</v>
      </c>
      <c r="H153" s="205" t="e">
        <f>IF('Crisis Indicator Data'!#REF!="No Data",1,IF(#REF!&lt;&gt;"",1,0))</f>
        <v>#REF!</v>
      </c>
      <c r="I153" s="205" t="e">
        <f>IF('Crisis Indicator Data'!#REF!="No Data",1,IF(#REF!&lt;&gt;"",1,0))</f>
        <v>#REF!</v>
      </c>
      <c r="J153" s="205" t="e">
        <f>IF('Crisis Indicator Data'!#REF!="No Data",1,IF(#REF!&lt;&gt;"",1,0))</f>
        <v>#REF!</v>
      </c>
      <c r="K153" s="205" t="e">
        <f>IF('Crisis Indicator Data'!#REF!="No Data",1,IF(#REF!&lt;&gt;"",1,0))</f>
        <v>#REF!</v>
      </c>
      <c r="L153" s="205" t="e">
        <f>IF('Crisis Indicator Data'!#REF!="No Data",1,IF(#REF!&lt;&gt;"",1,0))</f>
        <v>#REF!</v>
      </c>
      <c r="M153" s="205" t="e">
        <f>IF('Crisis Indicator Data'!#REF!="No Data",1,IF(#REF!&lt;&gt;"",1,0))</f>
        <v>#REF!</v>
      </c>
      <c r="N153" s="205" t="e">
        <f>IF('Crisis Indicator Data'!#REF!="No Data",1,IF(#REF!&lt;&gt;"",1,0))</f>
        <v>#REF!</v>
      </c>
      <c r="O153" s="205" t="e">
        <f>IF('Crisis Indicator Data'!#REF!="No Data",1,IF(#REF!&lt;&gt;"",1,0))</f>
        <v>#REF!</v>
      </c>
      <c r="P153" s="205" t="e">
        <f>IF('Crisis Indicator Data'!#REF!="No Data",1,IF(#REF!&lt;&gt;"",1,0))</f>
        <v>#REF!</v>
      </c>
      <c r="Q153" s="205" t="e">
        <f>IF('Crisis Indicator Data'!#REF!="No Data",1,IF(#REF!&lt;&gt;"",1,0))</f>
        <v>#REF!</v>
      </c>
      <c r="R153" s="205" t="e">
        <f>IF('Crisis Indicator Data'!#REF!="No Data",1,IF(#REF!&lt;&gt;"",1,0))</f>
        <v>#REF!</v>
      </c>
      <c r="S153" s="205" t="e">
        <f>IF('Crisis Indicator Data'!#REF!="No Data",1,IF(#REF!&lt;&gt;"",1,0))</f>
        <v>#REF!</v>
      </c>
      <c r="T153" s="205" t="e">
        <f>IF('Crisis Indicator Data'!#REF!="No Data",1,IF(#REF!&lt;&gt;"",1,0))</f>
        <v>#REF!</v>
      </c>
      <c r="U153" s="205" t="e">
        <f>IF('Crisis Indicator Data'!#REF!="No Data",1,IF(#REF!&lt;&gt;"",1,0))</f>
        <v>#REF!</v>
      </c>
      <c r="V153" s="205" t="e">
        <f>IF('Crisis Indicator Data'!#REF!="No Data",1,IF(#REF!&lt;&gt;"",1,0))</f>
        <v>#REF!</v>
      </c>
      <c r="W153" s="205" t="e">
        <f>IF('Crisis Indicator Data'!#REF!="No Data",1,IF(#REF!&lt;&gt;"",1,0))</f>
        <v>#REF!</v>
      </c>
      <c r="X153" s="205" t="e">
        <f>IF('Crisis Indicator Data'!#REF!="No Data",1,IF(#REF!&lt;&gt;"",1,0))</f>
        <v>#REF!</v>
      </c>
      <c r="Y153" s="205" t="e">
        <f>IF('Crisis Indicator Data'!#REF!="No Data",1,IF(#REF!&lt;&gt;"",1,0))</f>
        <v>#REF!</v>
      </c>
      <c r="Z153" s="205" t="e">
        <f>IF('Crisis Indicator Data'!#REF!="No Data",1,IF(#REF!&lt;&gt;"",1,0))</f>
        <v>#REF!</v>
      </c>
      <c r="AA153" s="205" t="e">
        <f>IF('Crisis Indicator Data'!#REF!="No Data",1,IF(#REF!&lt;&gt;"",1,0))</f>
        <v>#REF!</v>
      </c>
      <c r="AB153" s="205" t="e">
        <f>IF('Crisis Indicator Data'!#REF!="No Data",1,IF(#REF!&lt;&gt;"",1,0))</f>
        <v>#REF!</v>
      </c>
      <c r="AC153" s="205" t="e">
        <f>IF('Crisis Indicator Data'!#REF!="No Data",1,IF(#REF!&lt;&gt;"",1,0))</f>
        <v>#REF!</v>
      </c>
      <c r="AD153" s="205" t="e">
        <f>IF('Crisis Indicator Data'!#REF!="No Data",1,IF(#REF!&lt;&gt;"",1,0))</f>
        <v>#REF!</v>
      </c>
      <c r="AE153" s="205" t="e">
        <f>IF('Crisis Indicator Data'!#REF!="No Data",1,IF(#REF!&lt;&gt;"",1,0))</f>
        <v>#REF!</v>
      </c>
      <c r="AF153" s="205" t="e">
        <f>IF('Crisis Indicator Data'!#REF!="No Data",1,IF(#REF!&lt;&gt;"",1,0))</f>
        <v>#REF!</v>
      </c>
      <c r="AG153" s="205" t="e">
        <f>IF('Crisis Indicator Data'!#REF!="No Data",1,IF(#REF!&lt;&gt;"",1,0))</f>
        <v>#REF!</v>
      </c>
      <c r="AH153" s="205" t="e">
        <f>IF('Crisis Indicator Data'!#REF!="No Data",1,IF(#REF!&lt;&gt;"",1,0))</f>
        <v>#REF!</v>
      </c>
      <c r="AI153" s="205" t="e">
        <f>IF('Crisis Indicator Data'!#REF!="No Data",1,IF(#REF!&lt;&gt;"",1,0))</f>
        <v>#REF!</v>
      </c>
      <c r="AJ153" s="205" t="e">
        <f>IF('Crisis Indicator Data'!#REF!="No Data",1,IF(#REF!&lt;&gt;"",1,0))</f>
        <v>#REF!</v>
      </c>
      <c r="AK153" s="205" t="e">
        <f>IF('Crisis Indicator Data'!#REF!="No Data",1,IF(#REF!&lt;&gt;"",1,0))</f>
        <v>#REF!</v>
      </c>
      <c r="AL153" s="205" t="e">
        <f>IF('Crisis Indicator Data'!#REF!="No Data",1,IF(#REF!&lt;&gt;"",1,0))</f>
        <v>#REF!</v>
      </c>
      <c r="AM153" s="205" t="e">
        <f>IF('Crisis Indicator Data'!#REF!="No Data",1,IF(#REF!&lt;&gt;"",1,0))</f>
        <v>#REF!</v>
      </c>
      <c r="AN153" s="205" t="e">
        <f>IF('Crisis Indicator Data'!#REF!="No Data",1,IF(#REF!&lt;&gt;"",1,0))</f>
        <v>#REF!</v>
      </c>
      <c r="AO153" s="205" t="e">
        <f>IF('Crisis Indicator Data'!#REF!="No Data",1,IF(#REF!&lt;&gt;"",1,0))</f>
        <v>#REF!</v>
      </c>
      <c r="AP153" s="205" t="e">
        <f>IF('Crisis Indicator Data'!#REF!="No Data",1,IF(#REF!&lt;&gt;"",1,0))</f>
        <v>#REF!</v>
      </c>
      <c r="AQ153" s="205" t="e">
        <f>IF('Crisis Indicator Data'!#REF!="No Data",1,IF(#REF!&lt;&gt;"",1,0))</f>
        <v>#REF!</v>
      </c>
      <c r="AR153" s="205" t="e">
        <f>IF('Crisis Indicator Data'!#REF!="No Data",1,IF(#REF!&lt;&gt;"",1,0))</f>
        <v>#REF!</v>
      </c>
      <c r="AS153" s="205" t="e">
        <f>IF('Crisis Indicator Data'!#REF!="No Data",1,IF(#REF!&lt;&gt;"",1,0))</f>
        <v>#REF!</v>
      </c>
      <c r="AT153" s="205" t="e">
        <f>IF('Crisis Indicator Data'!#REF!="No Data",1,IF(#REF!&lt;&gt;"",1,0))</f>
        <v>#REF!</v>
      </c>
      <c r="AU153" s="205" t="e">
        <f>IF('Crisis Indicator Data'!#REF!="No Data",1,IF(#REF!&lt;&gt;"",1,0))</f>
        <v>#REF!</v>
      </c>
      <c r="AV153" s="205" t="e">
        <f>IF('Crisis Indicator Data'!#REF!="No Data",1,IF(#REF!&lt;&gt;"",1,0))</f>
        <v>#REF!</v>
      </c>
      <c r="AW153" s="205" t="e">
        <f>IF('Crisis Indicator Data'!#REF!="No Data",1,IF(#REF!&lt;&gt;"",1,0))</f>
        <v>#REF!</v>
      </c>
      <c r="AX153" s="205" t="e">
        <f>IF('Crisis Indicator Data'!#REF!="No Data",1,IF(#REF!&lt;&gt;"",1,0))</f>
        <v>#REF!</v>
      </c>
      <c r="AY153" s="205" t="e">
        <f>IF('Crisis Indicator Data'!#REF!="No Data",1,IF(#REF!&lt;&gt;"",1,0))</f>
        <v>#REF!</v>
      </c>
      <c r="AZ153" s="205" t="e">
        <f>IF('Crisis Indicator Data'!#REF!="No Data",1,IF(#REF!&lt;&gt;"",1,0))</f>
        <v>#REF!</v>
      </c>
      <c r="BA153" t="e">
        <f t="shared" si="8"/>
        <v>#REF!</v>
      </c>
      <c r="BB153" s="22" t="e">
        <f t="shared" si="9"/>
        <v>#REF!</v>
      </c>
    </row>
    <row r="154" spans="1:54" x14ac:dyDescent="0.25">
      <c r="A154" t="s">
        <v>7207</v>
      </c>
      <c r="B154" s="205" t="e">
        <f>IF('Crisis Indicator Data'!#REF!="No Data",1,IF(#REF!&lt;&gt;"",1,0))</f>
        <v>#REF!</v>
      </c>
      <c r="C154" s="205" t="e">
        <f>IF('Crisis Indicator Data'!#REF!="No Data",1,IF(#REF!&lt;&gt;"",1,0))</f>
        <v>#REF!</v>
      </c>
      <c r="D154" s="205" t="e">
        <f>IF('Crisis Indicator Data'!#REF!="No Data",1,IF(#REF!&lt;&gt;"",1,0))</f>
        <v>#REF!</v>
      </c>
      <c r="E154" s="205" t="e">
        <f>IF('Crisis Indicator Data'!#REF!="No Data",1,IF(#REF!&lt;&gt;"",1,0))</f>
        <v>#REF!</v>
      </c>
      <c r="F154" s="205" t="e">
        <f>IF('Crisis Indicator Data'!#REF!="No Data",1,IF(#REF!&lt;&gt;"",1,0))</f>
        <v>#REF!</v>
      </c>
      <c r="G154" s="205" t="e">
        <f>IF('Crisis Indicator Data'!#REF!="No Data",1,IF(#REF!&lt;&gt;"",1,0))</f>
        <v>#REF!</v>
      </c>
      <c r="H154" s="205" t="e">
        <f>IF('Crisis Indicator Data'!#REF!="No Data",1,IF(#REF!&lt;&gt;"",1,0))</f>
        <v>#REF!</v>
      </c>
      <c r="I154" s="205" t="e">
        <f>IF('Crisis Indicator Data'!#REF!="No Data",1,IF(#REF!&lt;&gt;"",1,0))</f>
        <v>#REF!</v>
      </c>
      <c r="J154" s="205" t="e">
        <f>IF('Crisis Indicator Data'!#REF!="No Data",1,IF(#REF!&lt;&gt;"",1,0))</f>
        <v>#REF!</v>
      </c>
      <c r="K154" s="205" t="e">
        <f>IF('Crisis Indicator Data'!#REF!="No Data",1,IF(#REF!&lt;&gt;"",1,0))</f>
        <v>#REF!</v>
      </c>
      <c r="L154" s="205" t="e">
        <f>IF('Crisis Indicator Data'!#REF!="No Data",1,IF(#REF!&lt;&gt;"",1,0))</f>
        <v>#REF!</v>
      </c>
      <c r="M154" s="205" t="e">
        <f>IF('Crisis Indicator Data'!#REF!="No Data",1,IF(#REF!&lt;&gt;"",1,0))</f>
        <v>#REF!</v>
      </c>
      <c r="N154" s="205" t="e">
        <f>IF('Crisis Indicator Data'!#REF!="No Data",1,IF(#REF!&lt;&gt;"",1,0))</f>
        <v>#REF!</v>
      </c>
      <c r="O154" s="205" t="e">
        <f>IF('Crisis Indicator Data'!#REF!="No Data",1,IF(#REF!&lt;&gt;"",1,0))</f>
        <v>#REF!</v>
      </c>
      <c r="P154" s="205" t="e">
        <f>IF('Crisis Indicator Data'!#REF!="No Data",1,IF(#REF!&lt;&gt;"",1,0))</f>
        <v>#REF!</v>
      </c>
      <c r="Q154" s="205" t="e">
        <f>IF('Crisis Indicator Data'!#REF!="No Data",1,IF(#REF!&lt;&gt;"",1,0))</f>
        <v>#REF!</v>
      </c>
      <c r="R154" s="205" t="e">
        <f>IF('Crisis Indicator Data'!#REF!="No Data",1,IF(#REF!&lt;&gt;"",1,0))</f>
        <v>#REF!</v>
      </c>
      <c r="S154" s="205" t="e">
        <f>IF('Crisis Indicator Data'!#REF!="No Data",1,IF(#REF!&lt;&gt;"",1,0))</f>
        <v>#REF!</v>
      </c>
      <c r="T154" s="205" t="e">
        <f>IF('Crisis Indicator Data'!#REF!="No Data",1,IF(#REF!&lt;&gt;"",1,0))</f>
        <v>#REF!</v>
      </c>
      <c r="U154" s="205" t="e">
        <f>IF('Crisis Indicator Data'!#REF!="No Data",1,IF(#REF!&lt;&gt;"",1,0))</f>
        <v>#REF!</v>
      </c>
      <c r="V154" s="205" t="e">
        <f>IF('Crisis Indicator Data'!#REF!="No Data",1,IF(#REF!&lt;&gt;"",1,0))</f>
        <v>#REF!</v>
      </c>
      <c r="W154" s="205" t="e">
        <f>IF('Crisis Indicator Data'!#REF!="No Data",1,IF(#REF!&lt;&gt;"",1,0))</f>
        <v>#REF!</v>
      </c>
      <c r="X154" s="205" t="e">
        <f>IF('Crisis Indicator Data'!#REF!="No Data",1,IF(#REF!&lt;&gt;"",1,0))</f>
        <v>#REF!</v>
      </c>
      <c r="Y154" s="205" t="e">
        <f>IF('Crisis Indicator Data'!#REF!="No Data",1,IF(#REF!&lt;&gt;"",1,0))</f>
        <v>#REF!</v>
      </c>
      <c r="Z154" s="205" t="e">
        <f>IF('Crisis Indicator Data'!#REF!="No Data",1,IF(#REF!&lt;&gt;"",1,0))</f>
        <v>#REF!</v>
      </c>
      <c r="AA154" s="205" t="e">
        <f>IF('Crisis Indicator Data'!#REF!="No Data",1,IF(#REF!&lt;&gt;"",1,0))</f>
        <v>#REF!</v>
      </c>
      <c r="AB154" s="205" t="e">
        <f>IF('Crisis Indicator Data'!#REF!="No Data",1,IF(#REF!&lt;&gt;"",1,0))</f>
        <v>#REF!</v>
      </c>
      <c r="AC154" s="205" t="e">
        <f>IF('Crisis Indicator Data'!#REF!="No Data",1,IF(#REF!&lt;&gt;"",1,0))</f>
        <v>#REF!</v>
      </c>
      <c r="AD154" s="205" t="e">
        <f>IF('Crisis Indicator Data'!#REF!="No Data",1,IF(#REF!&lt;&gt;"",1,0))</f>
        <v>#REF!</v>
      </c>
      <c r="AE154" s="205" t="e">
        <f>IF('Crisis Indicator Data'!#REF!="No Data",1,IF(#REF!&lt;&gt;"",1,0))</f>
        <v>#REF!</v>
      </c>
      <c r="AF154" s="205" t="e">
        <f>IF('Crisis Indicator Data'!#REF!="No Data",1,IF(#REF!&lt;&gt;"",1,0))</f>
        <v>#REF!</v>
      </c>
      <c r="AG154" s="205" t="e">
        <f>IF('Crisis Indicator Data'!#REF!="No Data",1,IF(#REF!&lt;&gt;"",1,0))</f>
        <v>#REF!</v>
      </c>
      <c r="AH154" s="205" t="e">
        <f>IF('Crisis Indicator Data'!#REF!="No Data",1,IF(#REF!&lt;&gt;"",1,0))</f>
        <v>#REF!</v>
      </c>
      <c r="AI154" s="205" t="e">
        <f>IF('Crisis Indicator Data'!#REF!="No Data",1,IF(#REF!&lt;&gt;"",1,0))</f>
        <v>#REF!</v>
      </c>
      <c r="AJ154" s="205" t="e">
        <f>IF('Crisis Indicator Data'!#REF!="No Data",1,IF(#REF!&lt;&gt;"",1,0))</f>
        <v>#REF!</v>
      </c>
      <c r="AK154" s="205" t="e">
        <f>IF('Crisis Indicator Data'!#REF!="No Data",1,IF(#REF!&lt;&gt;"",1,0))</f>
        <v>#REF!</v>
      </c>
      <c r="AL154" s="205" t="e">
        <f>IF('Crisis Indicator Data'!#REF!="No Data",1,IF(#REF!&lt;&gt;"",1,0))</f>
        <v>#REF!</v>
      </c>
      <c r="AM154" s="205" t="e">
        <f>IF('Crisis Indicator Data'!#REF!="No Data",1,IF(#REF!&lt;&gt;"",1,0))</f>
        <v>#REF!</v>
      </c>
      <c r="AN154" s="205" t="e">
        <f>IF('Crisis Indicator Data'!#REF!="No Data",1,IF(#REF!&lt;&gt;"",1,0))</f>
        <v>#REF!</v>
      </c>
      <c r="AO154" s="205" t="e">
        <f>IF('Crisis Indicator Data'!#REF!="No Data",1,IF(#REF!&lt;&gt;"",1,0))</f>
        <v>#REF!</v>
      </c>
      <c r="AP154" s="205" t="e">
        <f>IF('Crisis Indicator Data'!#REF!="No Data",1,IF(#REF!&lt;&gt;"",1,0))</f>
        <v>#REF!</v>
      </c>
      <c r="AQ154" s="205" t="e">
        <f>IF('Crisis Indicator Data'!#REF!="No Data",1,IF(#REF!&lt;&gt;"",1,0))</f>
        <v>#REF!</v>
      </c>
      <c r="AR154" s="205" t="e">
        <f>IF('Crisis Indicator Data'!#REF!="No Data",1,IF(#REF!&lt;&gt;"",1,0))</f>
        <v>#REF!</v>
      </c>
      <c r="AS154" s="205" t="e">
        <f>IF('Crisis Indicator Data'!#REF!="No Data",1,IF(#REF!&lt;&gt;"",1,0))</f>
        <v>#REF!</v>
      </c>
      <c r="AT154" s="205" t="e">
        <f>IF('Crisis Indicator Data'!#REF!="No Data",1,IF(#REF!&lt;&gt;"",1,0))</f>
        <v>#REF!</v>
      </c>
      <c r="AU154" s="205" t="e">
        <f>IF('Crisis Indicator Data'!#REF!="No Data",1,IF(#REF!&lt;&gt;"",1,0))</f>
        <v>#REF!</v>
      </c>
      <c r="AV154" s="205" t="e">
        <f>IF('Crisis Indicator Data'!#REF!="No Data",1,IF(#REF!&lt;&gt;"",1,0))</f>
        <v>#REF!</v>
      </c>
      <c r="AW154" s="205" t="e">
        <f>IF('Crisis Indicator Data'!#REF!="No Data",1,IF(#REF!&lt;&gt;"",1,0))</f>
        <v>#REF!</v>
      </c>
      <c r="AX154" s="205" t="e">
        <f>IF('Crisis Indicator Data'!#REF!="No Data",1,IF(#REF!&lt;&gt;"",1,0))</f>
        <v>#REF!</v>
      </c>
      <c r="AY154" s="205" t="e">
        <f>IF('Crisis Indicator Data'!#REF!="No Data",1,IF(#REF!&lt;&gt;"",1,0))</f>
        <v>#REF!</v>
      </c>
      <c r="AZ154" s="205" t="e">
        <f>IF('Crisis Indicator Data'!#REF!="No Data",1,IF(#REF!&lt;&gt;"",1,0))</f>
        <v>#REF!</v>
      </c>
      <c r="BA154" t="e">
        <f t="shared" si="8"/>
        <v>#REF!</v>
      </c>
      <c r="BB154" s="22" t="e">
        <f t="shared" si="9"/>
        <v>#REF!</v>
      </c>
    </row>
    <row r="155" spans="1:54" x14ac:dyDescent="0.25">
      <c r="A155" t="s">
        <v>7209</v>
      </c>
      <c r="B155" s="205" t="e">
        <f>IF('Crisis Indicator Data'!#REF!="No Data",1,IF(#REF!&lt;&gt;"",1,0))</f>
        <v>#REF!</v>
      </c>
      <c r="C155" s="205" t="e">
        <f>IF('Crisis Indicator Data'!#REF!="No Data",1,IF(#REF!&lt;&gt;"",1,0))</f>
        <v>#REF!</v>
      </c>
      <c r="D155" s="205" t="e">
        <f>IF('Crisis Indicator Data'!#REF!="No Data",1,IF(#REF!&lt;&gt;"",1,0))</f>
        <v>#REF!</v>
      </c>
      <c r="E155" s="205" t="e">
        <f>IF('Crisis Indicator Data'!#REF!="No Data",1,IF(#REF!&lt;&gt;"",1,0))</f>
        <v>#REF!</v>
      </c>
      <c r="F155" s="205" t="e">
        <f>IF('Crisis Indicator Data'!#REF!="No Data",1,IF(#REF!&lt;&gt;"",1,0))</f>
        <v>#REF!</v>
      </c>
      <c r="G155" s="205" t="e">
        <f>IF('Crisis Indicator Data'!#REF!="No Data",1,IF(#REF!&lt;&gt;"",1,0))</f>
        <v>#REF!</v>
      </c>
      <c r="H155" s="205" t="e">
        <f>IF('Crisis Indicator Data'!#REF!="No Data",1,IF(#REF!&lt;&gt;"",1,0))</f>
        <v>#REF!</v>
      </c>
      <c r="I155" s="205" t="e">
        <f>IF('Crisis Indicator Data'!#REF!="No Data",1,IF(#REF!&lt;&gt;"",1,0))</f>
        <v>#REF!</v>
      </c>
      <c r="J155" s="205" t="e">
        <f>IF('Crisis Indicator Data'!#REF!="No Data",1,IF(#REF!&lt;&gt;"",1,0))</f>
        <v>#REF!</v>
      </c>
      <c r="K155" s="205" t="e">
        <f>IF('Crisis Indicator Data'!#REF!="No Data",1,IF(#REF!&lt;&gt;"",1,0))</f>
        <v>#REF!</v>
      </c>
      <c r="L155" s="205" t="e">
        <f>IF('Crisis Indicator Data'!#REF!="No Data",1,IF(#REF!&lt;&gt;"",1,0))</f>
        <v>#REF!</v>
      </c>
      <c r="M155" s="205" t="e">
        <f>IF('Crisis Indicator Data'!#REF!="No Data",1,IF(#REF!&lt;&gt;"",1,0))</f>
        <v>#REF!</v>
      </c>
      <c r="N155" s="205" t="e">
        <f>IF('Crisis Indicator Data'!#REF!="No Data",1,IF(#REF!&lt;&gt;"",1,0))</f>
        <v>#REF!</v>
      </c>
      <c r="O155" s="205" t="e">
        <f>IF('Crisis Indicator Data'!#REF!="No Data",1,IF(#REF!&lt;&gt;"",1,0))</f>
        <v>#REF!</v>
      </c>
      <c r="P155" s="205" t="e">
        <f>IF('Crisis Indicator Data'!#REF!="No Data",1,IF(#REF!&lt;&gt;"",1,0))</f>
        <v>#REF!</v>
      </c>
      <c r="Q155" s="205" t="e">
        <f>IF('Crisis Indicator Data'!#REF!="No Data",1,IF(#REF!&lt;&gt;"",1,0))</f>
        <v>#REF!</v>
      </c>
      <c r="R155" s="205" t="e">
        <f>IF('Crisis Indicator Data'!#REF!="No Data",1,IF(#REF!&lt;&gt;"",1,0))</f>
        <v>#REF!</v>
      </c>
      <c r="S155" s="205" t="e">
        <f>IF('Crisis Indicator Data'!#REF!="No Data",1,IF(#REF!&lt;&gt;"",1,0))</f>
        <v>#REF!</v>
      </c>
      <c r="T155" s="205" t="e">
        <f>IF('Crisis Indicator Data'!#REF!="No Data",1,IF(#REF!&lt;&gt;"",1,0))</f>
        <v>#REF!</v>
      </c>
      <c r="U155" s="205" t="e">
        <f>IF('Crisis Indicator Data'!#REF!="No Data",1,IF(#REF!&lt;&gt;"",1,0))</f>
        <v>#REF!</v>
      </c>
      <c r="V155" s="205" t="e">
        <f>IF('Crisis Indicator Data'!#REF!="No Data",1,IF(#REF!&lt;&gt;"",1,0))</f>
        <v>#REF!</v>
      </c>
      <c r="W155" s="205" t="e">
        <f>IF('Crisis Indicator Data'!#REF!="No Data",1,IF(#REF!&lt;&gt;"",1,0))</f>
        <v>#REF!</v>
      </c>
      <c r="X155" s="205" t="e">
        <f>IF('Crisis Indicator Data'!#REF!="No Data",1,IF(#REF!&lt;&gt;"",1,0))</f>
        <v>#REF!</v>
      </c>
      <c r="Y155" s="205" t="e">
        <f>IF('Crisis Indicator Data'!#REF!="No Data",1,IF(#REF!&lt;&gt;"",1,0))</f>
        <v>#REF!</v>
      </c>
      <c r="Z155" s="205" t="e">
        <f>IF('Crisis Indicator Data'!#REF!="No Data",1,IF(#REF!&lt;&gt;"",1,0))</f>
        <v>#REF!</v>
      </c>
      <c r="AA155" s="205" t="e">
        <f>IF('Crisis Indicator Data'!#REF!="No Data",1,IF(#REF!&lt;&gt;"",1,0))</f>
        <v>#REF!</v>
      </c>
      <c r="AB155" s="205" t="e">
        <f>IF('Crisis Indicator Data'!#REF!="No Data",1,IF(#REF!&lt;&gt;"",1,0))</f>
        <v>#REF!</v>
      </c>
      <c r="AC155" s="205" t="e">
        <f>IF('Crisis Indicator Data'!#REF!="No Data",1,IF(#REF!&lt;&gt;"",1,0))</f>
        <v>#REF!</v>
      </c>
      <c r="AD155" s="205" t="e">
        <f>IF('Crisis Indicator Data'!#REF!="No Data",1,IF(#REF!&lt;&gt;"",1,0))</f>
        <v>#REF!</v>
      </c>
      <c r="AE155" s="205" t="e">
        <f>IF('Crisis Indicator Data'!#REF!="No Data",1,IF(#REF!&lt;&gt;"",1,0))</f>
        <v>#REF!</v>
      </c>
      <c r="AF155" s="205" t="e">
        <f>IF('Crisis Indicator Data'!#REF!="No Data",1,IF(#REF!&lt;&gt;"",1,0))</f>
        <v>#REF!</v>
      </c>
      <c r="AG155" s="205" t="e">
        <f>IF('Crisis Indicator Data'!#REF!="No Data",1,IF(#REF!&lt;&gt;"",1,0))</f>
        <v>#REF!</v>
      </c>
      <c r="AH155" s="205" t="e">
        <f>IF('Crisis Indicator Data'!#REF!="No Data",1,IF(#REF!&lt;&gt;"",1,0))</f>
        <v>#REF!</v>
      </c>
      <c r="AI155" s="205" t="e">
        <f>IF('Crisis Indicator Data'!#REF!="No Data",1,IF(#REF!&lt;&gt;"",1,0))</f>
        <v>#REF!</v>
      </c>
      <c r="AJ155" s="205" t="e">
        <f>IF('Crisis Indicator Data'!#REF!="No Data",1,IF(#REF!&lt;&gt;"",1,0))</f>
        <v>#REF!</v>
      </c>
      <c r="AK155" s="205" t="e">
        <f>IF('Crisis Indicator Data'!#REF!="No Data",1,IF(#REF!&lt;&gt;"",1,0))</f>
        <v>#REF!</v>
      </c>
      <c r="AL155" s="205" t="e">
        <f>IF('Crisis Indicator Data'!#REF!="No Data",1,IF(#REF!&lt;&gt;"",1,0))</f>
        <v>#REF!</v>
      </c>
      <c r="AM155" s="205" t="e">
        <f>IF('Crisis Indicator Data'!#REF!="No Data",1,IF(#REF!&lt;&gt;"",1,0))</f>
        <v>#REF!</v>
      </c>
      <c r="AN155" s="205" t="e">
        <f>IF('Crisis Indicator Data'!#REF!="No Data",1,IF(#REF!&lt;&gt;"",1,0))</f>
        <v>#REF!</v>
      </c>
      <c r="AO155" s="205" t="e">
        <f>IF('Crisis Indicator Data'!#REF!="No Data",1,IF(#REF!&lt;&gt;"",1,0))</f>
        <v>#REF!</v>
      </c>
      <c r="AP155" s="205" t="e">
        <f>IF('Crisis Indicator Data'!#REF!="No Data",1,IF(#REF!&lt;&gt;"",1,0))</f>
        <v>#REF!</v>
      </c>
      <c r="AQ155" s="205" t="e">
        <f>IF('Crisis Indicator Data'!#REF!="No Data",1,IF(#REF!&lt;&gt;"",1,0))</f>
        <v>#REF!</v>
      </c>
      <c r="AR155" s="205" t="e">
        <f>IF('Crisis Indicator Data'!#REF!="No Data",1,IF(#REF!&lt;&gt;"",1,0))</f>
        <v>#REF!</v>
      </c>
      <c r="AS155" s="205" t="e">
        <f>IF('Crisis Indicator Data'!#REF!="No Data",1,IF(#REF!&lt;&gt;"",1,0))</f>
        <v>#REF!</v>
      </c>
      <c r="AT155" s="205" t="e">
        <f>IF('Crisis Indicator Data'!#REF!="No Data",1,IF(#REF!&lt;&gt;"",1,0))</f>
        <v>#REF!</v>
      </c>
      <c r="AU155" s="205" t="e">
        <f>IF('Crisis Indicator Data'!#REF!="No Data",1,IF(#REF!&lt;&gt;"",1,0))</f>
        <v>#REF!</v>
      </c>
      <c r="AV155" s="205" t="e">
        <f>IF('Crisis Indicator Data'!#REF!="No Data",1,IF(#REF!&lt;&gt;"",1,0))</f>
        <v>#REF!</v>
      </c>
      <c r="AW155" s="205" t="e">
        <f>IF('Crisis Indicator Data'!#REF!="No Data",1,IF(#REF!&lt;&gt;"",1,0))</f>
        <v>#REF!</v>
      </c>
      <c r="AX155" s="205" t="e">
        <f>IF('Crisis Indicator Data'!#REF!="No Data",1,IF(#REF!&lt;&gt;"",1,0))</f>
        <v>#REF!</v>
      </c>
      <c r="AY155" s="205" t="e">
        <f>IF('Crisis Indicator Data'!#REF!="No Data",1,IF(#REF!&lt;&gt;"",1,0))</f>
        <v>#REF!</v>
      </c>
      <c r="AZ155" s="205" t="e">
        <f>IF('Crisis Indicator Data'!#REF!="No Data",1,IF(#REF!&lt;&gt;"",1,0))</f>
        <v>#REF!</v>
      </c>
      <c r="BA155" t="e">
        <f t="shared" si="8"/>
        <v>#REF!</v>
      </c>
      <c r="BB155" s="22" t="e">
        <f t="shared" si="9"/>
        <v>#REF!</v>
      </c>
    </row>
    <row r="156" spans="1:54" x14ac:dyDescent="0.25">
      <c r="A156" t="s">
        <v>7194</v>
      </c>
      <c r="B156" s="205" t="e">
        <f>IF('Crisis Indicator Data'!#REF!="No Data",1,IF(#REF!&lt;&gt;"",1,0))</f>
        <v>#REF!</v>
      </c>
      <c r="C156" s="205" t="e">
        <f>IF('Crisis Indicator Data'!#REF!="No Data",1,IF(#REF!&lt;&gt;"",1,0))</f>
        <v>#REF!</v>
      </c>
      <c r="D156" s="205" t="e">
        <f>IF('Crisis Indicator Data'!#REF!="No Data",1,IF(#REF!&lt;&gt;"",1,0))</f>
        <v>#REF!</v>
      </c>
      <c r="E156" s="205" t="e">
        <f>IF('Crisis Indicator Data'!#REF!="No Data",1,IF(#REF!&lt;&gt;"",1,0))</f>
        <v>#REF!</v>
      </c>
      <c r="F156" s="205" t="e">
        <f>IF('Crisis Indicator Data'!#REF!="No Data",1,IF(#REF!&lt;&gt;"",1,0))</f>
        <v>#REF!</v>
      </c>
      <c r="G156" s="205" t="e">
        <f>IF('Crisis Indicator Data'!#REF!="No Data",1,IF(#REF!&lt;&gt;"",1,0))</f>
        <v>#REF!</v>
      </c>
      <c r="H156" s="205" t="e">
        <f>IF('Crisis Indicator Data'!#REF!="No Data",1,IF(#REF!&lt;&gt;"",1,0))</f>
        <v>#REF!</v>
      </c>
      <c r="I156" s="205" t="e">
        <f>IF('Crisis Indicator Data'!#REF!="No Data",1,IF(#REF!&lt;&gt;"",1,0))</f>
        <v>#REF!</v>
      </c>
      <c r="J156" s="205" t="e">
        <f>IF('Crisis Indicator Data'!#REF!="No Data",1,IF(#REF!&lt;&gt;"",1,0))</f>
        <v>#REF!</v>
      </c>
      <c r="K156" s="205" t="e">
        <f>IF('Crisis Indicator Data'!#REF!="No Data",1,IF(#REF!&lt;&gt;"",1,0))</f>
        <v>#REF!</v>
      </c>
      <c r="L156" s="205" t="e">
        <f>IF('Crisis Indicator Data'!#REF!="No Data",1,IF(#REF!&lt;&gt;"",1,0))</f>
        <v>#REF!</v>
      </c>
      <c r="M156" s="205" t="e">
        <f>IF('Crisis Indicator Data'!#REF!="No Data",1,IF(#REF!&lt;&gt;"",1,0))</f>
        <v>#REF!</v>
      </c>
      <c r="N156" s="205" t="e">
        <f>IF('Crisis Indicator Data'!#REF!="No Data",1,IF(#REF!&lt;&gt;"",1,0))</f>
        <v>#REF!</v>
      </c>
      <c r="O156" s="205" t="e">
        <f>IF('Crisis Indicator Data'!#REF!="No Data",1,IF(#REF!&lt;&gt;"",1,0))</f>
        <v>#REF!</v>
      </c>
      <c r="P156" s="205" t="e">
        <f>IF('Crisis Indicator Data'!#REF!="No Data",1,IF(#REF!&lt;&gt;"",1,0))</f>
        <v>#REF!</v>
      </c>
      <c r="Q156" s="205" t="e">
        <f>IF('Crisis Indicator Data'!#REF!="No Data",1,IF(#REF!&lt;&gt;"",1,0))</f>
        <v>#REF!</v>
      </c>
      <c r="R156" s="205" t="e">
        <f>IF('Crisis Indicator Data'!#REF!="No Data",1,IF(#REF!&lt;&gt;"",1,0))</f>
        <v>#REF!</v>
      </c>
      <c r="S156" s="205" t="e">
        <f>IF('Crisis Indicator Data'!#REF!="No Data",1,IF(#REF!&lt;&gt;"",1,0))</f>
        <v>#REF!</v>
      </c>
      <c r="T156" s="205" t="e">
        <f>IF('Crisis Indicator Data'!#REF!="No Data",1,IF(#REF!&lt;&gt;"",1,0))</f>
        <v>#REF!</v>
      </c>
      <c r="U156" s="205" t="e">
        <f>IF('Crisis Indicator Data'!#REF!="No Data",1,IF(#REF!&lt;&gt;"",1,0))</f>
        <v>#REF!</v>
      </c>
      <c r="V156" s="205" t="e">
        <f>IF('Crisis Indicator Data'!#REF!="No Data",1,IF(#REF!&lt;&gt;"",1,0))</f>
        <v>#REF!</v>
      </c>
      <c r="W156" s="205" t="e">
        <f>IF('Crisis Indicator Data'!#REF!="No Data",1,IF(#REF!&lt;&gt;"",1,0))</f>
        <v>#REF!</v>
      </c>
      <c r="X156" s="205" t="e">
        <f>IF('Crisis Indicator Data'!#REF!="No Data",1,IF(#REF!&lt;&gt;"",1,0))</f>
        <v>#REF!</v>
      </c>
      <c r="Y156" s="205" t="e">
        <f>IF('Crisis Indicator Data'!#REF!="No Data",1,IF(#REF!&lt;&gt;"",1,0))</f>
        <v>#REF!</v>
      </c>
      <c r="Z156" s="205" t="e">
        <f>IF('Crisis Indicator Data'!#REF!="No Data",1,IF(#REF!&lt;&gt;"",1,0))</f>
        <v>#REF!</v>
      </c>
      <c r="AA156" s="205" t="e">
        <f>IF('Crisis Indicator Data'!#REF!="No Data",1,IF(#REF!&lt;&gt;"",1,0))</f>
        <v>#REF!</v>
      </c>
      <c r="AB156" s="205" t="e">
        <f>IF('Crisis Indicator Data'!#REF!="No Data",1,IF(#REF!&lt;&gt;"",1,0))</f>
        <v>#REF!</v>
      </c>
      <c r="AC156" s="205" t="e">
        <f>IF('Crisis Indicator Data'!#REF!="No Data",1,IF(#REF!&lt;&gt;"",1,0))</f>
        <v>#REF!</v>
      </c>
      <c r="AD156" s="205" t="e">
        <f>IF('Crisis Indicator Data'!#REF!="No Data",1,IF(#REF!&lt;&gt;"",1,0))</f>
        <v>#REF!</v>
      </c>
      <c r="AE156" s="205" t="e">
        <f>IF('Crisis Indicator Data'!#REF!="No Data",1,IF(#REF!&lt;&gt;"",1,0))</f>
        <v>#REF!</v>
      </c>
      <c r="AF156" s="205" t="e">
        <f>IF('Crisis Indicator Data'!#REF!="No Data",1,IF(#REF!&lt;&gt;"",1,0))</f>
        <v>#REF!</v>
      </c>
      <c r="AG156" s="205" t="e">
        <f>IF('Crisis Indicator Data'!#REF!="No Data",1,IF(#REF!&lt;&gt;"",1,0))</f>
        <v>#REF!</v>
      </c>
      <c r="AH156" s="205" t="e">
        <f>IF('Crisis Indicator Data'!#REF!="No Data",1,IF(#REF!&lt;&gt;"",1,0))</f>
        <v>#REF!</v>
      </c>
      <c r="AI156" s="205" t="e">
        <f>IF('Crisis Indicator Data'!#REF!="No Data",1,IF(#REF!&lt;&gt;"",1,0))</f>
        <v>#REF!</v>
      </c>
      <c r="AJ156" s="205" t="e">
        <f>IF('Crisis Indicator Data'!#REF!="No Data",1,IF(#REF!&lt;&gt;"",1,0))</f>
        <v>#REF!</v>
      </c>
      <c r="AK156" s="205" t="e">
        <f>IF('Crisis Indicator Data'!#REF!="No Data",1,IF(#REF!&lt;&gt;"",1,0))</f>
        <v>#REF!</v>
      </c>
      <c r="AL156" s="205" t="e">
        <f>IF('Crisis Indicator Data'!#REF!="No Data",1,IF(#REF!&lt;&gt;"",1,0))</f>
        <v>#REF!</v>
      </c>
      <c r="AM156" s="205" t="e">
        <f>IF('Crisis Indicator Data'!#REF!="No Data",1,IF(#REF!&lt;&gt;"",1,0))</f>
        <v>#REF!</v>
      </c>
      <c r="AN156" s="205" t="e">
        <f>IF('Crisis Indicator Data'!#REF!="No Data",1,IF(#REF!&lt;&gt;"",1,0))</f>
        <v>#REF!</v>
      </c>
      <c r="AO156" s="205" t="e">
        <f>IF('Crisis Indicator Data'!#REF!="No Data",1,IF(#REF!&lt;&gt;"",1,0))</f>
        <v>#REF!</v>
      </c>
      <c r="AP156" s="205" t="e">
        <f>IF('Crisis Indicator Data'!#REF!="No Data",1,IF(#REF!&lt;&gt;"",1,0))</f>
        <v>#REF!</v>
      </c>
      <c r="AQ156" s="205" t="e">
        <f>IF('Crisis Indicator Data'!#REF!="No Data",1,IF(#REF!&lt;&gt;"",1,0))</f>
        <v>#REF!</v>
      </c>
      <c r="AR156" s="205" t="e">
        <f>IF('Crisis Indicator Data'!#REF!="No Data",1,IF(#REF!&lt;&gt;"",1,0))</f>
        <v>#REF!</v>
      </c>
      <c r="AS156" s="205" t="e">
        <f>IF('Crisis Indicator Data'!#REF!="No Data",1,IF(#REF!&lt;&gt;"",1,0))</f>
        <v>#REF!</v>
      </c>
      <c r="AT156" s="205" t="e">
        <f>IF('Crisis Indicator Data'!#REF!="No Data",1,IF(#REF!&lt;&gt;"",1,0))</f>
        <v>#REF!</v>
      </c>
      <c r="AU156" s="205" t="e">
        <f>IF('Crisis Indicator Data'!#REF!="No Data",1,IF(#REF!&lt;&gt;"",1,0))</f>
        <v>#REF!</v>
      </c>
      <c r="AV156" s="205" t="e">
        <f>IF('Crisis Indicator Data'!#REF!="No Data",1,IF(#REF!&lt;&gt;"",1,0))</f>
        <v>#REF!</v>
      </c>
      <c r="AW156" s="205" t="e">
        <f>IF('Crisis Indicator Data'!#REF!="No Data",1,IF(#REF!&lt;&gt;"",1,0))</f>
        <v>#REF!</v>
      </c>
      <c r="AX156" s="205" t="e">
        <f>IF('Crisis Indicator Data'!#REF!="No Data",1,IF(#REF!&lt;&gt;"",1,0))</f>
        <v>#REF!</v>
      </c>
      <c r="AY156" s="205" t="e">
        <f>IF('Crisis Indicator Data'!#REF!="No Data",1,IF(#REF!&lt;&gt;"",1,0))</f>
        <v>#REF!</v>
      </c>
      <c r="AZ156" s="205" t="e">
        <f>IF('Crisis Indicator Data'!#REF!="No Data",1,IF(#REF!&lt;&gt;"",1,0))</f>
        <v>#REF!</v>
      </c>
      <c r="BA156" t="e">
        <f t="shared" si="8"/>
        <v>#REF!</v>
      </c>
      <c r="BB156" s="22" t="e">
        <f t="shared" si="9"/>
        <v>#REF!</v>
      </c>
    </row>
    <row r="157" spans="1:54" x14ac:dyDescent="0.25">
      <c r="A157" t="s">
        <v>7198</v>
      </c>
      <c r="B157" s="205" t="e">
        <f>IF('Crisis Indicator Data'!#REF!="No Data",1,IF(#REF!&lt;&gt;"",1,0))</f>
        <v>#REF!</v>
      </c>
      <c r="C157" s="205" t="e">
        <f>IF('Crisis Indicator Data'!#REF!="No Data",1,IF(#REF!&lt;&gt;"",1,0))</f>
        <v>#REF!</v>
      </c>
      <c r="D157" s="205" t="e">
        <f>IF('Crisis Indicator Data'!#REF!="No Data",1,IF(#REF!&lt;&gt;"",1,0))</f>
        <v>#REF!</v>
      </c>
      <c r="E157" s="205" t="e">
        <f>IF('Crisis Indicator Data'!#REF!="No Data",1,IF(#REF!&lt;&gt;"",1,0))</f>
        <v>#REF!</v>
      </c>
      <c r="F157" s="205" t="e">
        <f>IF('Crisis Indicator Data'!#REF!="No Data",1,IF(#REF!&lt;&gt;"",1,0))</f>
        <v>#REF!</v>
      </c>
      <c r="G157" s="205" t="e">
        <f>IF('Crisis Indicator Data'!#REF!="No Data",1,IF(#REF!&lt;&gt;"",1,0))</f>
        <v>#REF!</v>
      </c>
      <c r="H157" s="205" t="e">
        <f>IF('Crisis Indicator Data'!#REF!="No Data",1,IF(#REF!&lt;&gt;"",1,0))</f>
        <v>#REF!</v>
      </c>
      <c r="I157" s="205" t="e">
        <f>IF('Crisis Indicator Data'!#REF!="No Data",1,IF(#REF!&lt;&gt;"",1,0))</f>
        <v>#REF!</v>
      </c>
      <c r="J157" s="205" t="e">
        <f>IF('Crisis Indicator Data'!#REF!="No Data",1,IF(#REF!&lt;&gt;"",1,0))</f>
        <v>#REF!</v>
      </c>
      <c r="K157" s="205" t="e">
        <f>IF('Crisis Indicator Data'!#REF!="No Data",1,IF(#REF!&lt;&gt;"",1,0))</f>
        <v>#REF!</v>
      </c>
      <c r="L157" s="205" t="e">
        <f>IF('Crisis Indicator Data'!#REF!="No Data",1,IF(#REF!&lt;&gt;"",1,0))</f>
        <v>#REF!</v>
      </c>
      <c r="M157" s="205" t="e">
        <f>IF('Crisis Indicator Data'!#REF!="No Data",1,IF(#REF!&lt;&gt;"",1,0))</f>
        <v>#REF!</v>
      </c>
      <c r="N157" s="205" t="e">
        <f>IF('Crisis Indicator Data'!#REF!="No Data",1,IF(#REF!&lt;&gt;"",1,0))</f>
        <v>#REF!</v>
      </c>
      <c r="O157" s="205" t="e">
        <f>IF('Crisis Indicator Data'!#REF!="No Data",1,IF(#REF!&lt;&gt;"",1,0))</f>
        <v>#REF!</v>
      </c>
      <c r="P157" s="205" t="e">
        <f>IF('Crisis Indicator Data'!#REF!="No Data",1,IF(#REF!&lt;&gt;"",1,0))</f>
        <v>#REF!</v>
      </c>
      <c r="Q157" s="205" t="e">
        <f>IF('Crisis Indicator Data'!#REF!="No Data",1,IF(#REF!&lt;&gt;"",1,0))</f>
        <v>#REF!</v>
      </c>
      <c r="R157" s="205" t="e">
        <f>IF('Crisis Indicator Data'!#REF!="No Data",1,IF(#REF!&lt;&gt;"",1,0))</f>
        <v>#REF!</v>
      </c>
      <c r="S157" s="205" t="e">
        <f>IF('Crisis Indicator Data'!#REF!="No Data",1,IF(#REF!&lt;&gt;"",1,0))</f>
        <v>#REF!</v>
      </c>
      <c r="T157" s="205" t="e">
        <f>IF('Crisis Indicator Data'!#REF!="No Data",1,IF(#REF!&lt;&gt;"",1,0))</f>
        <v>#REF!</v>
      </c>
      <c r="U157" s="205" t="e">
        <f>IF('Crisis Indicator Data'!#REF!="No Data",1,IF(#REF!&lt;&gt;"",1,0))</f>
        <v>#REF!</v>
      </c>
      <c r="V157" s="205" t="e">
        <f>IF('Crisis Indicator Data'!#REF!="No Data",1,IF(#REF!&lt;&gt;"",1,0))</f>
        <v>#REF!</v>
      </c>
      <c r="W157" s="205" t="e">
        <f>IF('Crisis Indicator Data'!#REF!="No Data",1,IF(#REF!&lt;&gt;"",1,0))</f>
        <v>#REF!</v>
      </c>
      <c r="X157" s="205" t="e">
        <f>IF('Crisis Indicator Data'!#REF!="No Data",1,IF(#REF!&lt;&gt;"",1,0))</f>
        <v>#REF!</v>
      </c>
      <c r="Y157" s="205" t="e">
        <f>IF('Crisis Indicator Data'!#REF!="No Data",1,IF(#REF!&lt;&gt;"",1,0))</f>
        <v>#REF!</v>
      </c>
      <c r="Z157" s="205" t="e">
        <f>IF('Crisis Indicator Data'!#REF!="No Data",1,IF(#REF!&lt;&gt;"",1,0))</f>
        <v>#REF!</v>
      </c>
      <c r="AA157" s="205" t="e">
        <f>IF('Crisis Indicator Data'!#REF!="No Data",1,IF(#REF!&lt;&gt;"",1,0))</f>
        <v>#REF!</v>
      </c>
      <c r="AB157" s="205" t="e">
        <f>IF('Crisis Indicator Data'!#REF!="No Data",1,IF(#REF!&lt;&gt;"",1,0))</f>
        <v>#REF!</v>
      </c>
      <c r="AC157" s="205" t="e">
        <f>IF('Crisis Indicator Data'!#REF!="No Data",1,IF(#REF!&lt;&gt;"",1,0))</f>
        <v>#REF!</v>
      </c>
      <c r="AD157" s="205" t="e">
        <f>IF('Crisis Indicator Data'!#REF!="No Data",1,IF(#REF!&lt;&gt;"",1,0))</f>
        <v>#REF!</v>
      </c>
      <c r="AE157" s="205" t="e">
        <f>IF('Crisis Indicator Data'!#REF!="No Data",1,IF(#REF!&lt;&gt;"",1,0))</f>
        <v>#REF!</v>
      </c>
      <c r="AF157" s="205" t="e">
        <f>IF('Crisis Indicator Data'!#REF!="No Data",1,IF(#REF!&lt;&gt;"",1,0))</f>
        <v>#REF!</v>
      </c>
      <c r="AG157" s="205" t="e">
        <f>IF('Crisis Indicator Data'!#REF!="No Data",1,IF(#REF!&lt;&gt;"",1,0))</f>
        <v>#REF!</v>
      </c>
      <c r="AH157" s="205" t="e">
        <f>IF('Crisis Indicator Data'!#REF!="No Data",1,IF(#REF!&lt;&gt;"",1,0))</f>
        <v>#REF!</v>
      </c>
      <c r="AI157" s="205" t="e">
        <f>IF('Crisis Indicator Data'!#REF!="No Data",1,IF(#REF!&lt;&gt;"",1,0))</f>
        <v>#REF!</v>
      </c>
      <c r="AJ157" s="205" t="e">
        <f>IF('Crisis Indicator Data'!#REF!="No Data",1,IF(#REF!&lt;&gt;"",1,0))</f>
        <v>#REF!</v>
      </c>
      <c r="AK157" s="205" t="e">
        <f>IF('Crisis Indicator Data'!#REF!="No Data",1,IF(#REF!&lt;&gt;"",1,0))</f>
        <v>#REF!</v>
      </c>
      <c r="AL157" s="205" t="e">
        <f>IF('Crisis Indicator Data'!#REF!="No Data",1,IF(#REF!&lt;&gt;"",1,0))</f>
        <v>#REF!</v>
      </c>
      <c r="AM157" s="205" t="e">
        <f>IF('Crisis Indicator Data'!#REF!="No Data",1,IF(#REF!&lt;&gt;"",1,0))</f>
        <v>#REF!</v>
      </c>
      <c r="AN157" s="205" t="e">
        <f>IF('Crisis Indicator Data'!#REF!="No Data",1,IF(#REF!&lt;&gt;"",1,0))</f>
        <v>#REF!</v>
      </c>
      <c r="AO157" s="205" t="e">
        <f>IF('Crisis Indicator Data'!#REF!="No Data",1,IF(#REF!&lt;&gt;"",1,0))</f>
        <v>#REF!</v>
      </c>
      <c r="AP157" s="205" t="e">
        <f>IF('Crisis Indicator Data'!#REF!="No Data",1,IF(#REF!&lt;&gt;"",1,0))</f>
        <v>#REF!</v>
      </c>
      <c r="AQ157" s="205" t="e">
        <f>IF('Crisis Indicator Data'!#REF!="No Data",1,IF(#REF!&lt;&gt;"",1,0))</f>
        <v>#REF!</v>
      </c>
      <c r="AR157" s="205" t="e">
        <f>IF('Crisis Indicator Data'!#REF!="No Data",1,IF(#REF!&lt;&gt;"",1,0))</f>
        <v>#REF!</v>
      </c>
      <c r="AS157" s="205" t="e">
        <f>IF('Crisis Indicator Data'!#REF!="No Data",1,IF(#REF!&lt;&gt;"",1,0))</f>
        <v>#REF!</v>
      </c>
      <c r="AT157" s="205" t="e">
        <f>IF('Crisis Indicator Data'!#REF!="No Data",1,IF(#REF!&lt;&gt;"",1,0))</f>
        <v>#REF!</v>
      </c>
      <c r="AU157" s="205" t="e">
        <f>IF('Crisis Indicator Data'!#REF!="No Data",1,IF(#REF!&lt;&gt;"",1,0))</f>
        <v>#REF!</v>
      </c>
      <c r="AV157" s="205" t="e">
        <f>IF('Crisis Indicator Data'!#REF!="No Data",1,IF(#REF!&lt;&gt;"",1,0))</f>
        <v>#REF!</v>
      </c>
      <c r="AW157" s="205" t="e">
        <f>IF('Crisis Indicator Data'!#REF!="No Data",1,IF(#REF!&lt;&gt;"",1,0))</f>
        <v>#REF!</v>
      </c>
      <c r="AX157" s="205" t="e">
        <f>IF('Crisis Indicator Data'!#REF!="No Data",1,IF(#REF!&lt;&gt;"",1,0))</f>
        <v>#REF!</v>
      </c>
      <c r="AY157" s="205" t="e">
        <f>IF('Crisis Indicator Data'!#REF!="No Data",1,IF(#REF!&lt;&gt;"",1,0))</f>
        <v>#REF!</v>
      </c>
      <c r="AZ157" s="205" t="e">
        <f>IF('Crisis Indicator Data'!#REF!="No Data",1,IF(#REF!&lt;&gt;"",1,0))</f>
        <v>#REF!</v>
      </c>
      <c r="BA157" t="e">
        <f t="shared" si="8"/>
        <v>#REF!</v>
      </c>
      <c r="BB157" s="22" t="e">
        <f t="shared" si="9"/>
        <v>#REF!</v>
      </c>
    </row>
    <row r="158" spans="1:54" x14ac:dyDescent="0.25">
      <c r="A158" t="s">
        <v>7253</v>
      </c>
      <c r="B158" s="205" t="e">
        <f>IF('Crisis Indicator Data'!#REF!="No Data",1,IF(#REF!&lt;&gt;"",1,0))</f>
        <v>#REF!</v>
      </c>
      <c r="C158" s="205" t="e">
        <f>IF('Crisis Indicator Data'!#REF!="No Data",1,IF(#REF!&lt;&gt;"",1,0))</f>
        <v>#REF!</v>
      </c>
      <c r="D158" s="205" t="e">
        <f>IF('Crisis Indicator Data'!#REF!="No Data",1,IF(#REF!&lt;&gt;"",1,0))</f>
        <v>#REF!</v>
      </c>
      <c r="E158" s="205" t="e">
        <f>IF('Crisis Indicator Data'!#REF!="No Data",1,IF(#REF!&lt;&gt;"",1,0))</f>
        <v>#REF!</v>
      </c>
      <c r="F158" s="205" t="e">
        <f>IF('Crisis Indicator Data'!#REF!="No Data",1,IF(#REF!&lt;&gt;"",1,0))</f>
        <v>#REF!</v>
      </c>
      <c r="G158" s="205" t="e">
        <f>IF('Crisis Indicator Data'!#REF!="No Data",1,IF(#REF!&lt;&gt;"",1,0))</f>
        <v>#REF!</v>
      </c>
      <c r="H158" s="205" t="e">
        <f>IF('Crisis Indicator Data'!#REF!="No Data",1,IF(#REF!&lt;&gt;"",1,0))</f>
        <v>#REF!</v>
      </c>
      <c r="I158" s="205" t="e">
        <f>IF('Crisis Indicator Data'!#REF!="No Data",1,IF(#REF!&lt;&gt;"",1,0))</f>
        <v>#REF!</v>
      </c>
      <c r="J158" s="205" t="e">
        <f>IF('Crisis Indicator Data'!#REF!="No Data",1,IF(#REF!&lt;&gt;"",1,0))</f>
        <v>#REF!</v>
      </c>
      <c r="K158" s="205" t="e">
        <f>IF('Crisis Indicator Data'!#REF!="No Data",1,IF(#REF!&lt;&gt;"",1,0))</f>
        <v>#REF!</v>
      </c>
      <c r="L158" s="205" t="e">
        <f>IF('Crisis Indicator Data'!#REF!="No Data",1,IF(#REF!&lt;&gt;"",1,0))</f>
        <v>#REF!</v>
      </c>
      <c r="M158" s="205" t="e">
        <f>IF('Crisis Indicator Data'!#REF!="No Data",1,IF(#REF!&lt;&gt;"",1,0))</f>
        <v>#REF!</v>
      </c>
      <c r="N158" s="205" t="e">
        <f>IF('Crisis Indicator Data'!#REF!="No Data",1,IF(#REF!&lt;&gt;"",1,0))</f>
        <v>#REF!</v>
      </c>
      <c r="O158" s="205" t="e">
        <f>IF('Crisis Indicator Data'!#REF!="No Data",1,IF(#REF!&lt;&gt;"",1,0))</f>
        <v>#REF!</v>
      </c>
      <c r="P158" s="205" t="e">
        <f>IF('Crisis Indicator Data'!#REF!="No Data",1,IF(#REF!&lt;&gt;"",1,0))</f>
        <v>#REF!</v>
      </c>
      <c r="Q158" s="205" t="e">
        <f>IF('Crisis Indicator Data'!#REF!="No Data",1,IF(#REF!&lt;&gt;"",1,0))</f>
        <v>#REF!</v>
      </c>
      <c r="R158" s="205" t="e">
        <f>IF('Crisis Indicator Data'!#REF!="No Data",1,IF(#REF!&lt;&gt;"",1,0))</f>
        <v>#REF!</v>
      </c>
      <c r="S158" s="205" t="e">
        <f>IF('Crisis Indicator Data'!#REF!="No Data",1,IF(#REF!&lt;&gt;"",1,0))</f>
        <v>#REF!</v>
      </c>
      <c r="T158" s="205" t="e">
        <f>IF('Crisis Indicator Data'!#REF!="No Data",1,IF(#REF!&lt;&gt;"",1,0))</f>
        <v>#REF!</v>
      </c>
      <c r="U158" s="205" t="e">
        <f>IF('Crisis Indicator Data'!#REF!="No Data",1,IF(#REF!&lt;&gt;"",1,0))</f>
        <v>#REF!</v>
      </c>
      <c r="V158" s="205" t="e">
        <f>IF('Crisis Indicator Data'!#REF!="No Data",1,IF(#REF!&lt;&gt;"",1,0))</f>
        <v>#REF!</v>
      </c>
      <c r="W158" s="205" t="e">
        <f>IF('Crisis Indicator Data'!#REF!="No Data",1,IF(#REF!&lt;&gt;"",1,0))</f>
        <v>#REF!</v>
      </c>
      <c r="X158" s="205" t="e">
        <f>IF('Crisis Indicator Data'!#REF!="No Data",1,IF(#REF!&lt;&gt;"",1,0))</f>
        <v>#REF!</v>
      </c>
      <c r="Y158" s="205" t="e">
        <f>IF('Crisis Indicator Data'!#REF!="No Data",1,IF(#REF!&lt;&gt;"",1,0))</f>
        <v>#REF!</v>
      </c>
      <c r="Z158" s="205" t="e">
        <f>IF('Crisis Indicator Data'!#REF!="No Data",1,IF(#REF!&lt;&gt;"",1,0))</f>
        <v>#REF!</v>
      </c>
      <c r="AA158" s="205" t="e">
        <f>IF('Crisis Indicator Data'!#REF!="No Data",1,IF(#REF!&lt;&gt;"",1,0))</f>
        <v>#REF!</v>
      </c>
      <c r="AB158" s="205" t="e">
        <f>IF('Crisis Indicator Data'!#REF!="No Data",1,IF(#REF!&lt;&gt;"",1,0))</f>
        <v>#REF!</v>
      </c>
      <c r="AC158" s="205" t="e">
        <f>IF('Crisis Indicator Data'!#REF!="No Data",1,IF(#REF!&lt;&gt;"",1,0))</f>
        <v>#REF!</v>
      </c>
      <c r="AD158" s="205" t="e">
        <f>IF('Crisis Indicator Data'!#REF!="No Data",1,IF(#REF!&lt;&gt;"",1,0))</f>
        <v>#REF!</v>
      </c>
      <c r="AE158" s="205" t="e">
        <f>IF('Crisis Indicator Data'!#REF!="No Data",1,IF(#REF!&lt;&gt;"",1,0))</f>
        <v>#REF!</v>
      </c>
      <c r="AF158" s="205" t="e">
        <f>IF('Crisis Indicator Data'!#REF!="No Data",1,IF(#REF!&lt;&gt;"",1,0))</f>
        <v>#REF!</v>
      </c>
      <c r="AG158" s="205" t="e">
        <f>IF('Crisis Indicator Data'!#REF!="No Data",1,IF(#REF!&lt;&gt;"",1,0))</f>
        <v>#REF!</v>
      </c>
      <c r="AH158" s="205" t="e">
        <f>IF('Crisis Indicator Data'!#REF!="No Data",1,IF(#REF!&lt;&gt;"",1,0))</f>
        <v>#REF!</v>
      </c>
      <c r="AI158" s="205" t="e">
        <f>IF('Crisis Indicator Data'!#REF!="No Data",1,IF(#REF!&lt;&gt;"",1,0))</f>
        <v>#REF!</v>
      </c>
      <c r="AJ158" s="205" t="e">
        <f>IF('Crisis Indicator Data'!#REF!="No Data",1,IF(#REF!&lt;&gt;"",1,0))</f>
        <v>#REF!</v>
      </c>
      <c r="AK158" s="205" t="e">
        <f>IF('Crisis Indicator Data'!#REF!="No Data",1,IF(#REF!&lt;&gt;"",1,0))</f>
        <v>#REF!</v>
      </c>
      <c r="AL158" s="205" t="e">
        <f>IF('Crisis Indicator Data'!#REF!="No Data",1,IF(#REF!&lt;&gt;"",1,0))</f>
        <v>#REF!</v>
      </c>
      <c r="AM158" s="205" t="e">
        <f>IF('Crisis Indicator Data'!#REF!="No Data",1,IF(#REF!&lt;&gt;"",1,0))</f>
        <v>#REF!</v>
      </c>
      <c r="AN158" s="205" t="e">
        <f>IF('Crisis Indicator Data'!#REF!="No Data",1,IF(#REF!&lt;&gt;"",1,0))</f>
        <v>#REF!</v>
      </c>
      <c r="AO158" s="205" t="e">
        <f>IF('Crisis Indicator Data'!#REF!="No Data",1,IF(#REF!&lt;&gt;"",1,0))</f>
        <v>#REF!</v>
      </c>
      <c r="AP158" s="205" t="e">
        <f>IF('Crisis Indicator Data'!#REF!="No Data",1,IF(#REF!&lt;&gt;"",1,0))</f>
        <v>#REF!</v>
      </c>
      <c r="AQ158" s="205" t="e">
        <f>IF('Crisis Indicator Data'!#REF!="No Data",1,IF(#REF!&lt;&gt;"",1,0))</f>
        <v>#REF!</v>
      </c>
      <c r="AR158" s="205" t="e">
        <f>IF('Crisis Indicator Data'!#REF!="No Data",1,IF(#REF!&lt;&gt;"",1,0))</f>
        <v>#REF!</v>
      </c>
      <c r="AS158" s="205" t="e">
        <f>IF('Crisis Indicator Data'!#REF!="No Data",1,IF(#REF!&lt;&gt;"",1,0))</f>
        <v>#REF!</v>
      </c>
      <c r="AT158" s="205" t="e">
        <f>IF('Crisis Indicator Data'!#REF!="No Data",1,IF(#REF!&lt;&gt;"",1,0))</f>
        <v>#REF!</v>
      </c>
      <c r="AU158" s="205" t="e">
        <f>IF('Crisis Indicator Data'!#REF!="No Data",1,IF(#REF!&lt;&gt;"",1,0))</f>
        <v>#REF!</v>
      </c>
      <c r="AV158" s="205" t="e">
        <f>IF('Crisis Indicator Data'!#REF!="No Data",1,IF(#REF!&lt;&gt;"",1,0))</f>
        <v>#REF!</v>
      </c>
      <c r="AW158" s="205" t="e">
        <f>IF('Crisis Indicator Data'!#REF!="No Data",1,IF(#REF!&lt;&gt;"",1,0))</f>
        <v>#REF!</v>
      </c>
      <c r="AX158" s="205" t="e">
        <f>IF('Crisis Indicator Data'!#REF!="No Data",1,IF(#REF!&lt;&gt;"",1,0))</f>
        <v>#REF!</v>
      </c>
      <c r="AY158" s="205" t="e">
        <f>IF('Crisis Indicator Data'!#REF!="No Data",1,IF(#REF!&lt;&gt;"",1,0))</f>
        <v>#REF!</v>
      </c>
      <c r="AZ158" s="205" t="e">
        <f>IF('Crisis Indicator Data'!#REF!="No Data",1,IF(#REF!&lt;&gt;"",1,0))</f>
        <v>#REF!</v>
      </c>
      <c r="BA158" t="e">
        <f t="shared" si="8"/>
        <v>#REF!</v>
      </c>
      <c r="BB158" s="22" t="e">
        <f t="shared" si="9"/>
        <v>#REF!</v>
      </c>
    </row>
    <row r="159" spans="1:54" x14ac:dyDescent="0.25">
      <c r="A159" t="s">
        <v>7201</v>
      </c>
      <c r="B159" s="205" t="e">
        <f>IF('Crisis Indicator Data'!#REF!="No Data",1,IF(#REF!&lt;&gt;"",1,0))</f>
        <v>#REF!</v>
      </c>
      <c r="C159" s="205" t="e">
        <f>IF('Crisis Indicator Data'!#REF!="No Data",1,IF(#REF!&lt;&gt;"",1,0))</f>
        <v>#REF!</v>
      </c>
      <c r="D159" s="205" t="e">
        <f>IF('Crisis Indicator Data'!#REF!="No Data",1,IF(#REF!&lt;&gt;"",1,0))</f>
        <v>#REF!</v>
      </c>
      <c r="E159" s="205" t="e">
        <f>IF('Crisis Indicator Data'!#REF!="No Data",1,IF(#REF!&lt;&gt;"",1,0))</f>
        <v>#REF!</v>
      </c>
      <c r="F159" s="205" t="e">
        <f>IF('Crisis Indicator Data'!#REF!="No Data",1,IF(#REF!&lt;&gt;"",1,0))</f>
        <v>#REF!</v>
      </c>
      <c r="G159" s="205" t="e">
        <f>IF('Crisis Indicator Data'!#REF!="No Data",1,IF(#REF!&lt;&gt;"",1,0))</f>
        <v>#REF!</v>
      </c>
      <c r="H159" s="205" t="e">
        <f>IF('Crisis Indicator Data'!#REF!="No Data",1,IF(#REF!&lt;&gt;"",1,0))</f>
        <v>#REF!</v>
      </c>
      <c r="I159" s="205" t="e">
        <f>IF('Crisis Indicator Data'!#REF!="No Data",1,IF(#REF!&lt;&gt;"",1,0))</f>
        <v>#REF!</v>
      </c>
      <c r="J159" s="205" t="e">
        <f>IF('Crisis Indicator Data'!#REF!="No Data",1,IF(#REF!&lt;&gt;"",1,0))</f>
        <v>#REF!</v>
      </c>
      <c r="K159" s="205" t="e">
        <f>IF('Crisis Indicator Data'!#REF!="No Data",1,IF(#REF!&lt;&gt;"",1,0))</f>
        <v>#REF!</v>
      </c>
      <c r="L159" s="205" t="e">
        <f>IF('Crisis Indicator Data'!#REF!="No Data",1,IF(#REF!&lt;&gt;"",1,0))</f>
        <v>#REF!</v>
      </c>
      <c r="M159" s="205" t="e">
        <f>IF('Crisis Indicator Data'!#REF!="No Data",1,IF(#REF!&lt;&gt;"",1,0))</f>
        <v>#REF!</v>
      </c>
      <c r="N159" s="205" t="e">
        <f>IF('Crisis Indicator Data'!#REF!="No Data",1,IF(#REF!&lt;&gt;"",1,0))</f>
        <v>#REF!</v>
      </c>
      <c r="O159" s="205" t="e">
        <f>IF('Crisis Indicator Data'!#REF!="No Data",1,IF(#REF!&lt;&gt;"",1,0))</f>
        <v>#REF!</v>
      </c>
      <c r="P159" s="205" t="e">
        <f>IF('Crisis Indicator Data'!#REF!="No Data",1,IF(#REF!&lt;&gt;"",1,0))</f>
        <v>#REF!</v>
      </c>
      <c r="Q159" s="205" t="e">
        <f>IF('Crisis Indicator Data'!#REF!="No Data",1,IF(#REF!&lt;&gt;"",1,0))</f>
        <v>#REF!</v>
      </c>
      <c r="R159" s="205" t="e">
        <f>IF('Crisis Indicator Data'!#REF!="No Data",1,IF(#REF!&lt;&gt;"",1,0))</f>
        <v>#REF!</v>
      </c>
      <c r="S159" s="205" t="e">
        <f>IF('Crisis Indicator Data'!#REF!="No Data",1,IF(#REF!&lt;&gt;"",1,0))</f>
        <v>#REF!</v>
      </c>
      <c r="T159" s="205" t="e">
        <f>IF('Crisis Indicator Data'!#REF!="No Data",1,IF(#REF!&lt;&gt;"",1,0))</f>
        <v>#REF!</v>
      </c>
      <c r="U159" s="205" t="e">
        <f>IF('Crisis Indicator Data'!#REF!="No Data",1,IF(#REF!&lt;&gt;"",1,0))</f>
        <v>#REF!</v>
      </c>
      <c r="V159" s="205" t="e">
        <f>IF('Crisis Indicator Data'!#REF!="No Data",1,IF(#REF!&lt;&gt;"",1,0))</f>
        <v>#REF!</v>
      </c>
      <c r="W159" s="205" t="e">
        <f>IF('Crisis Indicator Data'!#REF!="No Data",1,IF(#REF!&lt;&gt;"",1,0))</f>
        <v>#REF!</v>
      </c>
      <c r="X159" s="205" t="e">
        <f>IF('Crisis Indicator Data'!#REF!="No Data",1,IF(#REF!&lt;&gt;"",1,0))</f>
        <v>#REF!</v>
      </c>
      <c r="Y159" s="205" t="e">
        <f>IF('Crisis Indicator Data'!#REF!="No Data",1,IF(#REF!&lt;&gt;"",1,0))</f>
        <v>#REF!</v>
      </c>
      <c r="Z159" s="205" t="e">
        <f>IF('Crisis Indicator Data'!#REF!="No Data",1,IF(#REF!&lt;&gt;"",1,0))</f>
        <v>#REF!</v>
      </c>
      <c r="AA159" s="205" t="e">
        <f>IF('Crisis Indicator Data'!#REF!="No Data",1,IF(#REF!&lt;&gt;"",1,0))</f>
        <v>#REF!</v>
      </c>
      <c r="AB159" s="205" t="e">
        <f>IF('Crisis Indicator Data'!#REF!="No Data",1,IF(#REF!&lt;&gt;"",1,0))</f>
        <v>#REF!</v>
      </c>
      <c r="AC159" s="205" t="e">
        <f>IF('Crisis Indicator Data'!#REF!="No Data",1,IF(#REF!&lt;&gt;"",1,0))</f>
        <v>#REF!</v>
      </c>
      <c r="AD159" s="205" t="e">
        <f>IF('Crisis Indicator Data'!#REF!="No Data",1,IF(#REF!&lt;&gt;"",1,0))</f>
        <v>#REF!</v>
      </c>
      <c r="AE159" s="205" t="e">
        <f>IF('Crisis Indicator Data'!#REF!="No Data",1,IF(#REF!&lt;&gt;"",1,0))</f>
        <v>#REF!</v>
      </c>
      <c r="AF159" s="205" t="e">
        <f>IF('Crisis Indicator Data'!#REF!="No Data",1,IF(#REF!&lt;&gt;"",1,0))</f>
        <v>#REF!</v>
      </c>
      <c r="AG159" s="205" t="e">
        <f>IF('Crisis Indicator Data'!#REF!="No Data",1,IF(#REF!&lt;&gt;"",1,0))</f>
        <v>#REF!</v>
      </c>
      <c r="AH159" s="205" t="e">
        <f>IF('Crisis Indicator Data'!#REF!="No Data",1,IF(#REF!&lt;&gt;"",1,0))</f>
        <v>#REF!</v>
      </c>
      <c r="AI159" s="205" t="e">
        <f>IF('Crisis Indicator Data'!#REF!="No Data",1,IF(#REF!&lt;&gt;"",1,0))</f>
        <v>#REF!</v>
      </c>
      <c r="AJ159" s="205" t="e">
        <f>IF('Crisis Indicator Data'!#REF!="No Data",1,IF(#REF!&lt;&gt;"",1,0))</f>
        <v>#REF!</v>
      </c>
      <c r="AK159" s="205" t="e">
        <f>IF('Crisis Indicator Data'!#REF!="No Data",1,IF(#REF!&lt;&gt;"",1,0))</f>
        <v>#REF!</v>
      </c>
      <c r="AL159" s="205" t="e">
        <f>IF('Crisis Indicator Data'!#REF!="No Data",1,IF(#REF!&lt;&gt;"",1,0))</f>
        <v>#REF!</v>
      </c>
      <c r="AM159" s="205" t="e">
        <f>IF('Crisis Indicator Data'!#REF!="No Data",1,IF(#REF!&lt;&gt;"",1,0))</f>
        <v>#REF!</v>
      </c>
      <c r="AN159" s="205" t="e">
        <f>IF('Crisis Indicator Data'!#REF!="No Data",1,IF(#REF!&lt;&gt;"",1,0))</f>
        <v>#REF!</v>
      </c>
      <c r="AO159" s="205" t="e">
        <f>IF('Crisis Indicator Data'!#REF!="No Data",1,IF(#REF!&lt;&gt;"",1,0))</f>
        <v>#REF!</v>
      </c>
      <c r="AP159" s="205" t="e">
        <f>IF('Crisis Indicator Data'!#REF!="No Data",1,IF(#REF!&lt;&gt;"",1,0))</f>
        <v>#REF!</v>
      </c>
      <c r="AQ159" s="205" t="e">
        <f>IF('Crisis Indicator Data'!#REF!="No Data",1,IF(#REF!&lt;&gt;"",1,0))</f>
        <v>#REF!</v>
      </c>
      <c r="AR159" s="205" t="e">
        <f>IF('Crisis Indicator Data'!#REF!="No Data",1,IF(#REF!&lt;&gt;"",1,0))</f>
        <v>#REF!</v>
      </c>
      <c r="AS159" s="205" t="e">
        <f>IF('Crisis Indicator Data'!#REF!="No Data",1,IF(#REF!&lt;&gt;"",1,0))</f>
        <v>#REF!</v>
      </c>
      <c r="AT159" s="205" t="e">
        <f>IF('Crisis Indicator Data'!#REF!="No Data",1,IF(#REF!&lt;&gt;"",1,0))</f>
        <v>#REF!</v>
      </c>
      <c r="AU159" s="205" t="e">
        <f>IF('Crisis Indicator Data'!#REF!="No Data",1,IF(#REF!&lt;&gt;"",1,0))</f>
        <v>#REF!</v>
      </c>
      <c r="AV159" s="205" t="e">
        <f>IF('Crisis Indicator Data'!#REF!="No Data",1,IF(#REF!&lt;&gt;"",1,0))</f>
        <v>#REF!</v>
      </c>
      <c r="AW159" s="205" t="e">
        <f>IF('Crisis Indicator Data'!#REF!="No Data",1,IF(#REF!&lt;&gt;"",1,0))</f>
        <v>#REF!</v>
      </c>
      <c r="AX159" s="205" t="e">
        <f>IF('Crisis Indicator Data'!#REF!="No Data",1,IF(#REF!&lt;&gt;"",1,0))</f>
        <v>#REF!</v>
      </c>
      <c r="AY159" s="205" t="e">
        <f>IF('Crisis Indicator Data'!#REF!="No Data",1,IF(#REF!&lt;&gt;"",1,0))</f>
        <v>#REF!</v>
      </c>
      <c r="AZ159" s="205" t="e">
        <f>IF('Crisis Indicator Data'!#REF!="No Data",1,IF(#REF!&lt;&gt;"",1,0))</f>
        <v>#REF!</v>
      </c>
      <c r="BA159" t="e">
        <f t="shared" si="8"/>
        <v>#REF!</v>
      </c>
      <c r="BB159" s="22" t="e">
        <f t="shared" si="9"/>
        <v>#REF!</v>
      </c>
    </row>
    <row r="160" spans="1:54" x14ac:dyDescent="0.25">
      <c r="A160" t="s">
        <v>7030</v>
      </c>
      <c r="B160" s="205" t="e">
        <f>IF('Crisis Indicator Data'!#REF!="No Data",1,IF(#REF!&lt;&gt;"",1,0))</f>
        <v>#REF!</v>
      </c>
      <c r="C160" s="205" t="e">
        <f>IF('Crisis Indicator Data'!#REF!="No Data",1,IF(#REF!&lt;&gt;"",1,0))</f>
        <v>#REF!</v>
      </c>
      <c r="D160" s="205" t="e">
        <f>IF('Crisis Indicator Data'!#REF!="No Data",1,IF(#REF!&lt;&gt;"",1,0))</f>
        <v>#REF!</v>
      </c>
      <c r="E160" s="205" t="e">
        <f>IF('Crisis Indicator Data'!#REF!="No Data",1,IF(#REF!&lt;&gt;"",1,0))</f>
        <v>#REF!</v>
      </c>
      <c r="F160" s="205" t="e">
        <f>IF('Crisis Indicator Data'!#REF!="No Data",1,IF(#REF!&lt;&gt;"",1,0))</f>
        <v>#REF!</v>
      </c>
      <c r="G160" s="205" t="e">
        <f>IF('Crisis Indicator Data'!#REF!="No Data",1,IF(#REF!&lt;&gt;"",1,0))</f>
        <v>#REF!</v>
      </c>
      <c r="H160" s="205" t="e">
        <f>IF('Crisis Indicator Data'!#REF!="No Data",1,IF(#REF!&lt;&gt;"",1,0))</f>
        <v>#REF!</v>
      </c>
      <c r="I160" s="205" t="e">
        <f>IF('Crisis Indicator Data'!#REF!="No Data",1,IF(#REF!&lt;&gt;"",1,0))</f>
        <v>#REF!</v>
      </c>
      <c r="J160" s="205" t="e">
        <f>IF('Crisis Indicator Data'!#REF!="No Data",1,IF(#REF!&lt;&gt;"",1,0))</f>
        <v>#REF!</v>
      </c>
      <c r="K160" s="205" t="e">
        <f>IF('Crisis Indicator Data'!#REF!="No Data",1,IF(#REF!&lt;&gt;"",1,0))</f>
        <v>#REF!</v>
      </c>
      <c r="L160" s="205" t="e">
        <f>IF('Crisis Indicator Data'!#REF!="No Data",1,IF(#REF!&lt;&gt;"",1,0))</f>
        <v>#REF!</v>
      </c>
      <c r="M160" s="205" t="e">
        <f>IF('Crisis Indicator Data'!#REF!="No Data",1,IF(#REF!&lt;&gt;"",1,0))</f>
        <v>#REF!</v>
      </c>
      <c r="N160" s="205" t="e">
        <f>IF('Crisis Indicator Data'!#REF!="No Data",1,IF(#REF!&lt;&gt;"",1,0))</f>
        <v>#REF!</v>
      </c>
      <c r="O160" s="205" t="e">
        <f>IF('Crisis Indicator Data'!#REF!="No Data",1,IF(#REF!&lt;&gt;"",1,0))</f>
        <v>#REF!</v>
      </c>
      <c r="P160" s="205" t="e">
        <f>IF('Crisis Indicator Data'!#REF!="No Data",1,IF(#REF!&lt;&gt;"",1,0))</f>
        <v>#REF!</v>
      </c>
      <c r="Q160" s="205" t="e">
        <f>IF('Crisis Indicator Data'!#REF!="No Data",1,IF(#REF!&lt;&gt;"",1,0))</f>
        <v>#REF!</v>
      </c>
      <c r="R160" s="205" t="e">
        <f>IF('Crisis Indicator Data'!#REF!="No Data",1,IF(#REF!&lt;&gt;"",1,0))</f>
        <v>#REF!</v>
      </c>
      <c r="S160" s="205" t="e">
        <f>IF('Crisis Indicator Data'!#REF!="No Data",1,IF(#REF!&lt;&gt;"",1,0))</f>
        <v>#REF!</v>
      </c>
      <c r="T160" s="205" t="e">
        <f>IF('Crisis Indicator Data'!#REF!="No Data",1,IF(#REF!&lt;&gt;"",1,0))</f>
        <v>#REF!</v>
      </c>
      <c r="U160" s="205" t="e">
        <f>IF('Crisis Indicator Data'!#REF!="No Data",1,IF(#REF!&lt;&gt;"",1,0))</f>
        <v>#REF!</v>
      </c>
      <c r="V160" s="205" t="e">
        <f>IF('Crisis Indicator Data'!#REF!="No Data",1,IF(#REF!&lt;&gt;"",1,0))</f>
        <v>#REF!</v>
      </c>
      <c r="W160" s="205" t="e">
        <f>IF('Crisis Indicator Data'!#REF!="No Data",1,IF(#REF!&lt;&gt;"",1,0))</f>
        <v>#REF!</v>
      </c>
      <c r="X160" s="205" t="e">
        <f>IF('Crisis Indicator Data'!#REF!="No Data",1,IF(#REF!&lt;&gt;"",1,0))</f>
        <v>#REF!</v>
      </c>
      <c r="Y160" s="205" t="e">
        <f>IF('Crisis Indicator Data'!#REF!="No Data",1,IF(#REF!&lt;&gt;"",1,0))</f>
        <v>#REF!</v>
      </c>
      <c r="Z160" s="205" t="e">
        <f>IF('Crisis Indicator Data'!#REF!="No Data",1,IF(#REF!&lt;&gt;"",1,0))</f>
        <v>#REF!</v>
      </c>
      <c r="AA160" s="205" t="e">
        <f>IF('Crisis Indicator Data'!#REF!="No Data",1,IF(#REF!&lt;&gt;"",1,0))</f>
        <v>#REF!</v>
      </c>
      <c r="AB160" s="205" t="e">
        <f>IF('Crisis Indicator Data'!#REF!="No Data",1,IF(#REF!&lt;&gt;"",1,0))</f>
        <v>#REF!</v>
      </c>
      <c r="AC160" s="205" t="e">
        <f>IF('Crisis Indicator Data'!#REF!="No Data",1,IF(#REF!&lt;&gt;"",1,0))</f>
        <v>#REF!</v>
      </c>
      <c r="AD160" s="205" t="e">
        <f>IF('Crisis Indicator Data'!#REF!="No Data",1,IF(#REF!&lt;&gt;"",1,0))</f>
        <v>#REF!</v>
      </c>
      <c r="AE160" s="205" t="e">
        <f>IF('Crisis Indicator Data'!#REF!="No Data",1,IF(#REF!&lt;&gt;"",1,0))</f>
        <v>#REF!</v>
      </c>
      <c r="AF160" s="205" t="e">
        <f>IF('Crisis Indicator Data'!#REF!="No Data",1,IF(#REF!&lt;&gt;"",1,0))</f>
        <v>#REF!</v>
      </c>
      <c r="AG160" s="205" t="e">
        <f>IF('Crisis Indicator Data'!#REF!="No Data",1,IF(#REF!&lt;&gt;"",1,0))</f>
        <v>#REF!</v>
      </c>
      <c r="AH160" s="205" t="e">
        <f>IF('Crisis Indicator Data'!#REF!="No Data",1,IF(#REF!&lt;&gt;"",1,0))</f>
        <v>#REF!</v>
      </c>
      <c r="AI160" s="205" t="e">
        <f>IF('Crisis Indicator Data'!#REF!="No Data",1,IF(#REF!&lt;&gt;"",1,0))</f>
        <v>#REF!</v>
      </c>
      <c r="AJ160" s="205" t="e">
        <f>IF('Crisis Indicator Data'!#REF!="No Data",1,IF(#REF!&lt;&gt;"",1,0))</f>
        <v>#REF!</v>
      </c>
      <c r="AK160" s="205" t="e">
        <f>IF('Crisis Indicator Data'!#REF!="No Data",1,IF(#REF!&lt;&gt;"",1,0))</f>
        <v>#REF!</v>
      </c>
      <c r="AL160" s="205" t="e">
        <f>IF('Crisis Indicator Data'!#REF!="No Data",1,IF(#REF!&lt;&gt;"",1,0))</f>
        <v>#REF!</v>
      </c>
      <c r="AM160" s="205" t="e">
        <f>IF('Crisis Indicator Data'!#REF!="No Data",1,IF(#REF!&lt;&gt;"",1,0))</f>
        <v>#REF!</v>
      </c>
      <c r="AN160" s="205" t="e">
        <f>IF('Crisis Indicator Data'!#REF!="No Data",1,IF(#REF!&lt;&gt;"",1,0))</f>
        <v>#REF!</v>
      </c>
      <c r="AO160" s="205" t="e">
        <f>IF('Crisis Indicator Data'!#REF!="No Data",1,IF(#REF!&lt;&gt;"",1,0))</f>
        <v>#REF!</v>
      </c>
      <c r="AP160" s="205" t="e">
        <f>IF('Crisis Indicator Data'!#REF!="No Data",1,IF(#REF!&lt;&gt;"",1,0))</f>
        <v>#REF!</v>
      </c>
      <c r="AQ160" s="205" t="e">
        <f>IF('Crisis Indicator Data'!#REF!="No Data",1,IF(#REF!&lt;&gt;"",1,0))</f>
        <v>#REF!</v>
      </c>
      <c r="AR160" s="205" t="e">
        <f>IF('Crisis Indicator Data'!#REF!="No Data",1,IF(#REF!&lt;&gt;"",1,0))</f>
        <v>#REF!</v>
      </c>
      <c r="AS160" s="205" t="e">
        <f>IF('Crisis Indicator Data'!#REF!="No Data",1,IF(#REF!&lt;&gt;"",1,0))</f>
        <v>#REF!</v>
      </c>
      <c r="AT160" s="205" t="e">
        <f>IF('Crisis Indicator Data'!#REF!="No Data",1,IF(#REF!&lt;&gt;"",1,0))</f>
        <v>#REF!</v>
      </c>
      <c r="AU160" s="205" t="e">
        <f>IF('Crisis Indicator Data'!#REF!="No Data",1,IF(#REF!&lt;&gt;"",1,0))</f>
        <v>#REF!</v>
      </c>
      <c r="AV160" s="205" t="e">
        <f>IF('Crisis Indicator Data'!#REF!="No Data",1,IF(#REF!&lt;&gt;"",1,0))</f>
        <v>#REF!</v>
      </c>
      <c r="AW160" s="205" t="e">
        <f>IF('Crisis Indicator Data'!#REF!="No Data",1,IF(#REF!&lt;&gt;"",1,0))</f>
        <v>#REF!</v>
      </c>
      <c r="AX160" s="205" t="e">
        <f>IF('Crisis Indicator Data'!#REF!="No Data",1,IF(#REF!&lt;&gt;"",1,0))</f>
        <v>#REF!</v>
      </c>
      <c r="AY160" s="205" t="e">
        <f>IF('Crisis Indicator Data'!#REF!="No Data",1,IF(#REF!&lt;&gt;"",1,0))</f>
        <v>#REF!</v>
      </c>
      <c r="AZ160" s="205" t="e">
        <f>IF('Crisis Indicator Data'!#REF!="No Data",1,IF(#REF!&lt;&gt;"",1,0))</f>
        <v>#REF!</v>
      </c>
      <c r="BA160" t="e">
        <f t="shared" si="8"/>
        <v>#REF!</v>
      </c>
      <c r="BB160" s="22" t="e">
        <f t="shared" si="9"/>
        <v>#REF!</v>
      </c>
    </row>
    <row r="161" spans="1:54" x14ac:dyDescent="0.25">
      <c r="A161" t="s">
        <v>7112</v>
      </c>
      <c r="B161" s="205" t="e">
        <f>IF('Crisis Indicator Data'!#REF!="No Data",1,IF(#REF!&lt;&gt;"",1,0))</f>
        <v>#REF!</v>
      </c>
      <c r="C161" s="205" t="e">
        <f>IF('Crisis Indicator Data'!#REF!="No Data",1,IF(#REF!&lt;&gt;"",1,0))</f>
        <v>#REF!</v>
      </c>
      <c r="D161" s="205" t="e">
        <f>IF('Crisis Indicator Data'!#REF!="No Data",1,IF(#REF!&lt;&gt;"",1,0))</f>
        <v>#REF!</v>
      </c>
      <c r="E161" s="205" t="e">
        <f>IF('Crisis Indicator Data'!#REF!="No Data",1,IF(#REF!&lt;&gt;"",1,0))</f>
        <v>#REF!</v>
      </c>
      <c r="F161" s="205" t="e">
        <f>IF('Crisis Indicator Data'!#REF!="No Data",1,IF(#REF!&lt;&gt;"",1,0))</f>
        <v>#REF!</v>
      </c>
      <c r="G161" s="205" t="e">
        <f>IF('Crisis Indicator Data'!#REF!="No Data",1,IF(#REF!&lt;&gt;"",1,0))</f>
        <v>#REF!</v>
      </c>
      <c r="H161" s="205" t="e">
        <f>IF('Crisis Indicator Data'!#REF!="No Data",1,IF(#REF!&lt;&gt;"",1,0))</f>
        <v>#REF!</v>
      </c>
      <c r="I161" s="205" t="e">
        <f>IF('Crisis Indicator Data'!#REF!="No Data",1,IF(#REF!&lt;&gt;"",1,0))</f>
        <v>#REF!</v>
      </c>
      <c r="J161" s="205" t="e">
        <f>IF('Crisis Indicator Data'!#REF!="No Data",1,IF(#REF!&lt;&gt;"",1,0))</f>
        <v>#REF!</v>
      </c>
      <c r="K161" s="205" t="e">
        <f>IF('Crisis Indicator Data'!#REF!="No Data",1,IF(#REF!&lt;&gt;"",1,0))</f>
        <v>#REF!</v>
      </c>
      <c r="L161" s="205" t="e">
        <f>IF('Crisis Indicator Data'!#REF!="No Data",1,IF(#REF!&lt;&gt;"",1,0))</f>
        <v>#REF!</v>
      </c>
      <c r="M161" s="205" t="e">
        <f>IF('Crisis Indicator Data'!#REF!="No Data",1,IF(#REF!&lt;&gt;"",1,0))</f>
        <v>#REF!</v>
      </c>
      <c r="N161" s="205" t="e">
        <f>IF('Crisis Indicator Data'!#REF!="No Data",1,IF(#REF!&lt;&gt;"",1,0))</f>
        <v>#REF!</v>
      </c>
      <c r="O161" s="205" t="e">
        <f>IF('Crisis Indicator Data'!#REF!="No Data",1,IF(#REF!&lt;&gt;"",1,0))</f>
        <v>#REF!</v>
      </c>
      <c r="P161" s="205" t="e">
        <f>IF('Crisis Indicator Data'!#REF!="No Data",1,IF(#REF!&lt;&gt;"",1,0))</f>
        <v>#REF!</v>
      </c>
      <c r="Q161" s="205" t="e">
        <f>IF('Crisis Indicator Data'!#REF!="No Data",1,IF(#REF!&lt;&gt;"",1,0))</f>
        <v>#REF!</v>
      </c>
      <c r="R161" s="205" t="e">
        <f>IF('Crisis Indicator Data'!#REF!="No Data",1,IF(#REF!&lt;&gt;"",1,0))</f>
        <v>#REF!</v>
      </c>
      <c r="S161" s="205" t="e">
        <f>IF('Crisis Indicator Data'!#REF!="No Data",1,IF(#REF!&lt;&gt;"",1,0))</f>
        <v>#REF!</v>
      </c>
      <c r="T161" s="205" t="e">
        <f>IF('Crisis Indicator Data'!#REF!="No Data",1,IF(#REF!&lt;&gt;"",1,0))</f>
        <v>#REF!</v>
      </c>
      <c r="U161" s="205" t="e">
        <f>IF('Crisis Indicator Data'!#REF!="No Data",1,IF(#REF!&lt;&gt;"",1,0))</f>
        <v>#REF!</v>
      </c>
      <c r="V161" s="205" t="e">
        <f>IF('Crisis Indicator Data'!#REF!="No Data",1,IF(#REF!&lt;&gt;"",1,0))</f>
        <v>#REF!</v>
      </c>
      <c r="W161" s="205" t="e">
        <f>IF('Crisis Indicator Data'!#REF!="No Data",1,IF(#REF!&lt;&gt;"",1,0))</f>
        <v>#REF!</v>
      </c>
      <c r="X161" s="205" t="e">
        <f>IF('Crisis Indicator Data'!#REF!="No Data",1,IF(#REF!&lt;&gt;"",1,0))</f>
        <v>#REF!</v>
      </c>
      <c r="Y161" s="205" t="e">
        <f>IF('Crisis Indicator Data'!#REF!="No Data",1,IF(#REF!&lt;&gt;"",1,0))</f>
        <v>#REF!</v>
      </c>
      <c r="Z161" s="205" t="e">
        <f>IF('Crisis Indicator Data'!#REF!="No Data",1,IF(#REF!&lt;&gt;"",1,0))</f>
        <v>#REF!</v>
      </c>
      <c r="AA161" s="205" t="e">
        <f>IF('Crisis Indicator Data'!#REF!="No Data",1,IF(#REF!&lt;&gt;"",1,0))</f>
        <v>#REF!</v>
      </c>
      <c r="AB161" s="205" t="e">
        <f>IF('Crisis Indicator Data'!#REF!="No Data",1,IF(#REF!&lt;&gt;"",1,0))</f>
        <v>#REF!</v>
      </c>
      <c r="AC161" s="205" t="e">
        <f>IF('Crisis Indicator Data'!#REF!="No Data",1,IF(#REF!&lt;&gt;"",1,0))</f>
        <v>#REF!</v>
      </c>
      <c r="AD161" s="205" t="e">
        <f>IF('Crisis Indicator Data'!#REF!="No Data",1,IF(#REF!&lt;&gt;"",1,0))</f>
        <v>#REF!</v>
      </c>
      <c r="AE161" s="205" t="e">
        <f>IF('Crisis Indicator Data'!#REF!="No Data",1,IF(#REF!&lt;&gt;"",1,0))</f>
        <v>#REF!</v>
      </c>
      <c r="AF161" s="205" t="e">
        <f>IF('Crisis Indicator Data'!#REF!="No Data",1,IF(#REF!&lt;&gt;"",1,0))</f>
        <v>#REF!</v>
      </c>
      <c r="AG161" s="205" t="e">
        <f>IF('Crisis Indicator Data'!#REF!="No Data",1,IF(#REF!&lt;&gt;"",1,0))</f>
        <v>#REF!</v>
      </c>
      <c r="AH161" s="205" t="e">
        <f>IF('Crisis Indicator Data'!#REF!="No Data",1,IF(#REF!&lt;&gt;"",1,0))</f>
        <v>#REF!</v>
      </c>
      <c r="AI161" s="205" t="e">
        <f>IF('Crisis Indicator Data'!#REF!="No Data",1,IF(#REF!&lt;&gt;"",1,0))</f>
        <v>#REF!</v>
      </c>
      <c r="AJ161" s="205" t="e">
        <f>IF('Crisis Indicator Data'!#REF!="No Data",1,IF(#REF!&lt;&gt;"",1,0))</f>
        <v>#REF!</v>
      </c>
      <c r="AK161" s="205" t="e">
        <f>IF('Crisis Indicator Data'!#REF!="No Data",1,IF(#REF!&lt;&gt;"",1,0))</f>
        <v>#REF!</v>
      </c>
      <c r="AL161" s="205" t="e">
        <f>IF('Crisis Indicator Data'!#REF!="No Data",1,IF(#REF!&lt;&gt;"",1,0))</f>
        <v>#REF!</v>
      </c>
      <c r="AM161" s="205" t="e">
        <f>IF('Crisis Indicator Data'!#REF!="No Data",1,IF(#REF!&lt;&gt;"",1,0))</f>
        <v>#REF!</v>
      </c>
      <c r="AN161" s="205" t="e">
        <f>IF('Crisis Indicator Data'!#REF!="No Data",1,IF(#REF!&lt;&gt;"",1,0))</f>
        <v>#REF!</v>
      </c>
      <c r="AO161" s="205" t="e">
        <f>IF('Crisis Indicator Data'!#REF!="No Data",1,IF(#REF!&lt;&gt;"",1,0))</f>
        <v>#REF!</v>
      </c>
      <c r="AP161" s="205" t="e">
        <f>IF('Crisis Indicator Data'!#REF!="No Data",1,IF(#REF!&lt;&gt;"",1,0))</f>
        <v>#REF!</v>
      </c>
      <c r="AQ161" s="205" t="e">
        <f>IF('Crisis Indicator Data'!#REF!="No Data",1,IF(#REF!&lt;&gt;"",1,0))</f>
        <v>#REF!</v>
      </c>
      <c r="AR161" s="205" t="e">
        <f>IF('Crisis Indicator Data'!#REF!="No Data",1,IF(#REF!&lt;&gt;"",1,0))</f>
        <v>#REF!</v>
      </c>
      <c r="AS161" s="205" t="e">
        <f>IF('Crisis Indicator Data'!#REF!="No Data",1,IF(#REF!&lt;&gt;"",1,0))</f>
        <v>#REF!</v>
      </c>
      <c r="AT161" s="205" t="e">
        <f>IF('Crisis Indicator Data'!#REF!="No Data",1,IF(#REF!&lt;&gt;"",1,0))</f>
        <v>#REF!</v>
      </c>
      <c r="AU161" s="205" t="e">
        <f>IF('Crisis Indicator Data'!#REF!="No Data",1,IF(#REF!&lt;&gt;"",1,0))</f>
        <v>#REF!</v>
      </c>
      <c r="AV161" s="205" t="e">
        <f>IF('Crisis Indicator Data'!#REF!="No Data",1,IF(#REF!&lt;&gt;"",1,0))</f>
        <v>#REF!</v>
      </c>
      <c r="AW161" s="205" t="e">
        <f>IF('Crisis Indicator Data'!#REF!="No Data",1,IF(#REF!&lt;&gt;"",1,0))</f>
        <v>#REF!</v>
      </c>
      <c r="AX161" s="205" t="e">
        <f>IF('Crisis Indicator Data'!#REF!="No Data",1,IF(#REF!&lt;&gt;"",1,0))</f>
        <v>#REF!</v>
      </c>
      <c r="AY161" s="205" t="e">
        <f>IF('Crisis Indicator Data'!#REF!="No Data",1,IF(#REF!&lt;&gt;"",1,0))</f>
        <v>#REF!</v>
      </c>
      <c r="AZ161" s="205" t="e">
        <f>IF('Crisis Indicator Data'!#REF!="No Data",1,IF(#REF!&lt;&gt;"",1,0))</f>
        <v>#REF!</v>
      </c>
      <c r="BA161" t="e">
        <f t="shared" si="8"/>
        <v>#REF!</v>
      </c>
      <c r="BB161" s="22" t="e">
        <f t="shared" si="9"/>
        <v>#REF!</v>
      </c>
    </row>
    <row r="162" spans="1:54" x14ac:dyDescent="0.25">
      <c r="A162" t="s">
        <v>7189</v>
      </c>
      <c r="B162" s="205" t="e">
        <f>IF('Crisis Indicator Data'!#REF!="No Data",1,IF(#REF!&lt;&gt;"",1,0))</f>
        <v>#REF!</v>
      </c>
      <c r="C162" s="205" t="e">
        <f>IF('Crisis Indicator Data'!#REF!="No Data",1,IF(#REF!&lt;&gt;"",1,0))</f>
        <v>#REF!</v>
      </c>
      <c r="D162" s="205" t="e">
        <f>IF('Crisis Indicator Data'!#REF!="No Data",1,IF(#REF!&lt;&gt;"",1,0))</f>
        <v>#REF!</v>
      </c>
      <c r="E162" s="205" t="e">
        <f>IF('Crisis Indicator Data'!#REF!="No Data",1,IF(#REF!&lt;&gt;"",1,0))</f>
        <v>#REF!</v>
      </c>
      <c r="F162" s="205" t="e">
        <f>IF('Crisis Indicator Data'!#REF!="No Data",1,IF(#REF!&lt;&gt;"",1,0))</f>
        <v>#REF!</v>
      </c>
      <c r="G162" s="205" t="e">
        <f>IF('Crisis Indicator Data'!#REF!="No Data",1,IF(#REF!&lt;&gt;"",1,0))</f>
        <v>#REF!</v>
      </c>
      <c r="H162" s="205" t="e">
        <f>IF('Crisis Indicator Data'!#REF!="No Data",1,IF(#REF!&lt;&gt;"",1,0))</f>
        <v>#REF!</v>
      </c>
      <c r="I162" s="205" t="e">
        <f>IF('Crisis Indicator Data'!#REF!="No Data",1,IF(#REF!&lt;&gt;"",1,0))</f>
        <v>#REF!</v>
      </c>
      <c r="J162" s="205" t="e">
        <f>IF('Crisis Indicator Data'!#REF!="No Data",1,IF(#REF!&lt;&gt;"",1,0))</f>
        <v>#REF!</v>
      </c>
      <c r="K162" s="205" t="e">
        <f>IF('Crisis Indicator Data'!#REF!="No Data",1,IF(#REF!&lt;&gt;"",1,0))</f>
        <v>#REF!</v>
      </c>
      <c r="L162" s="205" t="e">
        <f>IF('Crisis Indicator Data'!#REF!="No Data",1,IF(#REF!&lt;&gt;"",1,0))</f>
        <v>#REF!</v>
      </c>
      <c r="M162" s="205" t="e">
        <f>IF('Crisis Indicator Data'!#REF!="No Data",1,IF(#REF!&lt;&gt;"",1,0))</f>
        <v>#REF!</v>
      </c>
      <c r="N162" s="205" t="e">
        <f>IF('Crisis Indicator Data'!#REF!="No Data",1,IF(#REF!&lt;&gt;"",1,0))</f>
        <v>#REF!</v>
      </c>
      <c r="O162" s="205" t="e">
        <f>IF('Crisis Indicator Data'!#REF!="No Data",1,IF(#REF!&lt;&gt;"",1,0))</f>
        <v>#REF!</v>
      </c>
      <c r="P162" s="205" t="e">
        <f>IF('Crisis Indicator Data'!#REF!="No Data",1,IF(#REF!&lt;&gt;"",1,0))</f>
        <v>#REF!</v>
      </c>
      <c r="Q162" s="205" t="e">
        <f>IF('Crisis Indicator Data'!#REF!="No Data",1,IF(#REF!&lt;&gt;"",1,0))</f>
        <v>#REF!</v>
      </c>
      <c r="R162" s="205" t="e">
        <f>IF('Crisis Indicator Data'!#REF!="No Data",1,IF(#REF!&lt;&gt;"",1,0))</f>
        <v>#REF!</v>
      </c>
      <c r="S162" s="205" t="e">
        <f>IF('Crisis Indicator Data'!#REF!="No Data",1,IF(#REF!&lt;&gt;"",1,0))</f>
        <v>#REF!</v>
      </c>
      <c r="T162" s="205" t="e">
        <f>IF('Crisis Indicator Data'!#REF!="No Data",1,IF(#REF!&lt;&gt;"",1,0))</f>
        <v>#REF!</v>
      </c>
      <c r="U162" s="205" t="e">
        <f>IF('Crisis Indicator Data'!#REF!="No Data",1,IF(#REF!&lt;&gt;"",1,0))</f>
        <v>#REF!</v>
      </c>
      <c r="V162" s="205" t="e">
        <f>IF('Crisis Indicator Data'!#REF!="No Data",1,IF(#REF!&lt;&gt;"",1,0))</f>
        <v>#REF!</v>
      </c>
      <c r="W162" s="205" t="e">
        <f>IF('Crisis Indicator Data'!#REF!="No Data",1,IF(#REF!&lt;&gt;"",1,0))</f>
        <v>#REF!</v>
      </c>
      <c r="X162" s="205" t="e">
        <f>IF('Crisis Indicator Data'!#REF!="No Data",1,IF(#REF!&lt;&gt;"",1,0))</f>
        <v>#REF!</v>
      </c>
      <c r="Y162" s="205" t="e">
        <f>IF('Crisis Indicator Data'!#REF!="No Data",1,IF(#REF!&lt;&gt;"",1,0))</f>
        <v>#REF!</v>
      </c>
      <c r="Z162" s="205" t="e">
        <f>IF('Crisis Indicator Data'!#REF!="No Data",1,IF(#REF!&lt;&gt;"",1,0))</f>
        <v>#REF!</v>
      </c>
      <c r="AA162" s="205" t="e">
        <f>IF('Crisis Indicator Data'!#REF!="No Data",1,IF(#REF!&lt;&gt;"",1,0))</f>
        <v>#REF!</v>
      </c>
      <c r="AB162" s="205" t="e">
        <f>IF('Crisis Indicator Data'!#REF!="No Data",1,IF(#REF!&lt;&gt;"",1,0))</f>
        <v>#REF!</v>
      </c>
      <c r="AC162" s="205" t="e">
        <f>IF('Crisis Indicator Data'!#REF!="No Data",1,IF(#REF!&lt;&gt;"",1,0))</f>
        <v>#REF!</v>
      </c>
      <c r="AD162" s="205" t="e">
        <f>IF('Crisis Indicator Data'!#REF!="No Data",1,IF(#REF!&lt;&gt;"",1,0))</f>
        <v>#REF!</v>
      </c>
      <c r="AE162" s="205" t="e">
        <f>IF('Crisis Indicator Data'!#REF!="No Data",1,IF(#REF!&lt;&gt;"",1,0))</f>
        <v>#REF!</v>
      </c>
      <c r="AF162" s="205" t="e">
        <f>IF('Crisis Indicator Data'!#REF!="No Data",1,IF(#REF!&lt;&gt;"",1,0))</f>
        <v>#REF!</v>
      </c>
      <c r="AG162" s="205" t="e">
        <f>IF('Crisis Indicator Data'!#REF!="No Data",1,IF(#REF!&lt;&gt;"",1,0))</f>
        <v>#REF!</v>
      </c>
      <c r="AH162" s="205" t="e">
        <f>IF('Crisis Indicator Data'!#REF!="No Data",1,IF(#REF!&lt;&gt;"",1,0))</f>
        <v>#REF!</v>
      </c>
      <c r="AI162" s="205" t="e">
        <f>IF('Crisis Indicator Data'!#REF!="No Data",1,IF(#REF!&lt;&gt;"",1,0))</f>
        <v>#REF!</v>
      </c>
      <c r="AJ162" s="205" t="e">
        <f>IF('Crisis Indicator Data'!#REF!="No Data",1,IF(#REF!&lt;&gt;"",1,0))</f>
        <v>#REF!</v>
      </c>
      <c r="AK162" s="205" t="e">
        <f>IF('Crisis Indicator Data'!#REF!="No Data",1,IF(#REF!&lt;&gt;"",1,0))</f>
        <v>#REF!</v>
      </c>
      <c r="AL162" s="205" t="e">
        <f>IF('Crisis Indicator Data'!#REF!="No Data",1,IF(#REF!&lt;&gt;"",1,0))</f>
        <v>#REF!</v>
      </c>
      <c r="AM162" s="205" t="e">
        <f>IF('Crisis Indicator Data'!#REF!="No Data",1,IF(#REF!&lt;&gt;"",1,0))</f>
        <v>#REF!</v>
      </c>
      <c r="AN162" s="205" t="e">
        <f>IF('Crisis Indicator Data'!#REF!="No Data",1,IF(#REF!&lt;&gt;"",1,0))</f>
        <v>#REF!</v>
      </c>
      <c r="AO162" s="205" t="e">
        <f>IF('Crisis Indicator Data'!#REF!="No Data",1,IF(#REF!&lt;&gt;"",1,0))</f>
        <v>#REF!</v>
      </c>
      <c r="AP162" s="205" t="e">
        <f>IF('Crisis Indicator Data'!#REF!="No Data",1,IF(#REF!&lt;&gt;"",1,0))</f>
        <v>#REF!</v>
      </c>
      <c r="AQ162" s="205" t="e">
        <f>IF('Crisis Indicator Data'!#REF!="No Data",1,IF(#REF!&lt;&gt;"",1,0))</f>
        <v>#REF!</v>
      </c>
      <c r="AR162" s="205" t="e">
        <f>IF('Crisis Indicator Data'!#REF!="No Data",1,IF(#REF!&lt;&gt;"",1,0))</f>
        <v>#REF!</v>
      </c>
      <c r="AS162" s="205" t="e">
        <f>IF('Crisis Indicator Data'!#REF!="No Data",1,IF(#REF!&lt;&gt;"",1,0))</f>
        <v>#REF!</v>
      </c>
      <c r="AT162" s="205" t="e">
        <f>IF('Crisis Indicator Data'!#REF!="No Data",1,IF(#REF!&lt;&gt;"",1,0))</f>
        <v>#REF!</v>
      </c>
      <c r="AU162" s="205" t="e">
        <f>IF('Crisis Indicator Data'!#REF!="No Data",1,IF(#REF!&lt;&gt;"",1,0))</f>
        <v>#REF!</v>
      </c>
      <c r="AV162" s="205" t="e">
        <f>IF('Crisis Indicator Data'!#REF!="No Data",1,IF(#REF!&lt;&gt;"",1,0))</f>
        <v>#REF!</v>
      </c>
      <c r="AW162" s="205" t="e">
        <f>IF('Crisis Indicator Data'!#REF!="No Data",1,IF(#REF!&lt;&gt;"",1,0))</f>
        <v>#REF!</v>
      </c>
      <c r="AX162" s="205" t="e">
        <f>IF('Crisis Indicator Data'!#REF!="No Data",1,IF(#REF!&lt;&gt;"",1,0))</f>
        <v>#REF!</v>
      </c>
      <c r="AY162" s="205" t="e">
        <f>IF('Crisis Indicator Data'!#REF!="No Data",1,IF(#REF!&lt;&gt;"",1,0))</f>
        <v>#REF!</v>
      </c>
      <c r="AZ162" s="205" t="e">
        <f>IF('Crisis Indicator Data'!#REF!="No Data",1,IF(#REF!&lt;&gt;"",1,0))</f>
        <v>#REF!</v>
      </c>
      <c r="BA162" t="e">
        <f t="shared" ref="BA162:BA192" si="10">SUM(B162:AZ162)</f>
        <v>#REF!</v>
      </c>
      <c r="BB162" s="22" t="e">
        <f t="shared" ref="BB162:BB192" si="11">BA162/51</f>
        <v>#REF!</v>
      </c>
    </row>
    <row r="163" spans="1:54" x14ac:dyDescent="0.25">
      <c r="A163" t="s">
        <v>7205</v>
      </c>
      <c r="B163" s="205" t="e">
        <f>IF('Crisis Indicator Data'!#REF!="No Data",1,IF(#REF!&lt;&gt;"",1,0))</f>
        <v>#REF!</v>
      </c>
      <c r="C163" s="205" t="e">
        <f>IF('Crisis Indicator Data'!#REF!="No Data",1,IF(#REF!&lt;&gt;"",1,0))</f>
        <v>#REF!</v>
      </c>
      <c r="D163" s="205" t="e">
        <f>IF('Crisis Indicator Data'!#REF!="No Data",1,IF(#REF!&lt;&gt;"",1,0))</f>
        <v>#REF!</v>
      </c>
      <c r="E163" s="205" t="e">
        <f>IF('Crisis Indicator Data'!#REF!="No Data",1,IF(#REF!&lt;&gt;"",1,0))</f>
        <v>#REF!</v>
      </c>
      <c r="F163" s="205" t="e">
        <f>IF('Crisis Indicator Data'!#REF!="No Data",1,IF(#REF!&lt;&gt;"",1,0))</f>
        <v>#REF!</v>
      </c>
      <c r="G163" s="205" t="e">
        <f>IF('Crisis Indicator Data'!#REF!="No Data",1,IF(#REF!&lt;&gt;"",1,0))</f>
        <v>#REF!</v>
      </c>
      <c r="H163" s="205" t="e">
        <f>IF('Crisis Indicator Data'!#REF!="No Data",1,IF(#REF!&lt;&gt;"",1,0))</f>
        <v>#REF!</v>
      </c>
      <c r="I163" s="205" t="e">
        <f>IF('Crisis Indicator Data'!#REF!="No Data",1,IF(#REF!&lt;&gt;"",1,0))</f>
        <v>#REF!</v>
      </c>
      <c r="J163" s="205" t="e">
        <f>IF('Crisis Indicator Data'!#REF!="No Data",1,IF(#REF!&lt;&gt;"",1,0))</f>
        <v>#REF!</v>
      </c>
      <c r="K163" s="205" t="e">
        <f>IF('Crisis Indicator Data'!#REF!="No Data",1,IF(#REF!&lt;&gt;"",1,0))</f>
        <v>#REF!</v>
      </c>
      <c r="L163" s="205" t="e">
        <f>IF('Crisis Indicator Data'!#REF!="No Data",1,IF(#REF!&lt;&gt;"",1,0))</f>
        <v>#REF!</v>
      </c>
      <c r="M163" s="205" t="e">
        <f>IF('Crisis Indicator Data'!#REF!="No Data",1,IF(#REF!&lt;&gt;"",1,0))</f>
        <v>#REF!</v>
      </c>
      <c r="N163" s="205" t="e">
        <f>IF('Crisis Indicator Data'!#REF!="No Data",1,IF(#REF!&lt;&gt;"",1,0))</f>
        <v>#REF!</v>
      </c>
      <c r="O163" s="205" t="e">
        <f>IF('Crisis Indicator Data'!#REF!="No Data",1,IF(#REF!&lt;&gt;"",1,0))</f>
        <v>#REF!</v>
      </c>
      <c r="P163" s="205" t="e">
        <f>IF('Crisis Indicator Data'!#REF!="No Data",1,IF(#REF!&lt;&gt;"",1,0))</f>
        <v>#REF!</v>
      </c>
      <c r="Q163" s="205" t="e">
        <f>IF('Crisis Indicator Data'!#REF!="No Data",1,IF(#REF!&lt;&gt;"",1,0))</f>
        <v>#REF!</v>
      </c>
      <c r="R163" s="205" t="e">
        <f>IF('Crisis Indicator Data'!#REF!="No Data",1,IF(#REF!&lt;&gt;"",1,0))</f>
        <v>#REF!</v>
      </c>
      <c r="S163" s="205" t="e">
        <f>IF('Crisis Indicator Data'!#REF!="No Data",1,IF(#REF!&lt;&gt;"",1,0))</f>
        <v>#REF!</v>
      </c>
      <c r="T163" s="205" t="e">
        <f>IF('Crisis Indicator Data'!#REF!="No Data",1,IF(#REF!&lt;&gt;"",1,0))</f>
        <v>#REF!</v>
      </c>
      <c r="U163" s="205" t="e">
        <f>IF('Crisis Indicator Data'!#REF!="No Data",1,IF(#REF!&lt;&gt;"",1,0))</f>
        <v>#REF!</v>
      </c>
      <c r="V163" s="205" t="e">
        <f>IF('Crisis Indicator Data'!#REF!="No Data",1,IF(#REF!&lt;&gt;"",1,0))</f>
        <v>#REF!</v>
      </c>
      <c r="W163" s="205" t="e">
        <f>IF('Crisis Indicator Data'!#REF!="No Data",1,IF(#REF!&lt;&gt;"",1,0))</f>
        <v>#REF!</v>
      </c>
      <c r="X163" s="205" t="e">
        <f>IF('Crisis Indicator Data'!#REF!="No Data",1,IF(#REF!&lt;&gt;"",1,0))</f>
        <v>#REF!</v>
      </c>
      <c r="Y163" s="205" t="e">
        <f>IF('Crisis Indicator Data'!#REF!="No Data",1,IF(#REF!&lt;&gt;"",1,0))</f>
        <v>#REF!</v>
      </c>
      <c r="Z163" s="205" t="e">
        <f>IF('Crisis Indicator Data'!#REF!="No Data",1,IF(#REF!&lt;&gt;"",1,0))</f>
        <v>#REF!</v>
      </c>
      <c r="AA163" s="205" t="e">
        <f>IF('Crisis Indicator Data'!#REF!="No Data",1,IF(#REF!&lt;&gt;"",1,0))</f>
        <v>#REF!</v>
      </c>
      <c r="AB163" s="205" t="e">
        <f>IF('Crisis Indicator Data'!#REF!="No Data",1,IF(#REF!&lt;&gt;"",1,0))</f>
        <v>#REF!</v>
      </c>
      <c r="AC163" s="205" t="e">
        <f>IF('Crisis Indicator Data'!#REF!="No Data",1,IF(#REF!&lt;&gt;"",1,0))</f>
        <v>#REF!</v>
      </c>
      <c r="AD163" s="205" t="e">
        <f>IF('Crisis Indicator Data'!#REF!="No Data",1,IF(#REF!&lt;&gt;"",1,0))</f>
        <v>#REF!</v>
      </c>
      <c r="AE163" s="205" t="e">
        <f>IF('Crisis Indicator Data'!#REF!="No Data",1,IF(#REF!&lt;&gt;"",1,0))</f>
        <v>#REF!</v>
      </c>
      <c r="AF163" s="205" t="e">
        <f>IF('Crisis Indicator Data'!#REF!="No Data",1,IF(#REF!&lt;&gt;"",1,0))</f>
        <v>#REF!</v>
      </c>
      <c r="AG163" s="205" t="e">
        <f>IF('Crisis Indicator Data'!#REF!="No Data",1,IF(#REF!&lt;&gt;"",1,0))</f>
        <v>#REF!</v>
      </c>
      <c r="AH163" s="205" t="e">
        <f>IF('Crisis Indicator Data'!#REF!="No Data",1,IF(#REF!&lt;&gt;"",1,0))</f>
        <v>#REF!</v>
      </c>
      <c r="AI163" s="205" t="e">
        <f>IF('Crisis Indicator Data'!#REF!="No Data",1,IF(#REF!&lt;&gt;"",1,0))</f>
        <v>#REF!</v>
      </c>
      <c r="AJ163" s="205" t="e">
        <f>IF('Crisis Indicator Data'!#REF!="No Data",1,IF(#REF!&lt;&gt;"",1,0))</f>
        <v>#REF!</v>
      </c>
      <c r="AK163" s="205" t="e">
        <f>IF('Crisis Indicator Data'!#REF!="No Data",1,IF(#REF!&lt;&gt;"",1,0))</f>
        <v>#REF!</v>
      </c>
      <c r="AL163" s="205" t="e">
        <f>IF('Crisis Indicator Data'!#REF!="No Data",1,IF(#REF!&lt;&gt;"",1,0))</f>
        <v>#REF!</v>
      </c>
      <c r="AM163" s="205" t="e">
        <f>IF('Crisis Indicator Data'!#REF!="No Data",1,IF(#REF!&lt;&gt;"",1,0))</f>
        <v>#REF!</v>
      </c>
      <c r="AN163" s="205" t="e">
        <f>IF('Crisis Indicator Data'!#REF!="No Data",1,IF(#REF!&lt;&gt;"",1,0))</f>
        <v>#REF!</v>
      </c>
      <c r="AO163" s="205" t="e">
        <f>IF('Crisis Indicator Data'!#REF!="No Data",1,IF(#REF!&lt;&gt;"",1,0))</f>
        <v>#REF!</v>
      </c>
      <c r="AP163" s="205" t="e">
        <f>IF('Crisis Indicator Data'!#REF!="No Data",1,IF(#REF!&lt;&gt;"",1,0))</f>
        <v>#REF!</v>
      </c>
      <c r="AQ163" s="205" t="e">
        <f>IF('Crisis Indicator Data'!#REF!="No Data",1,IF(#REF!&lt;&gt;"",1,0))</f>
        <v>#REF!</v>
      </c>
      <c r="AR163" s="205" t="e">
        <f>IF('Crisis Indicator Data'!#REF!="No Data",1,IF(#REF!&lt;&gt;"",1,0))</f>
        <v>#REF!</v>
      </c>
      <c r="AS163" s="205" t="e">
        <f>IF('Crisis Indicator Data'!#REF!="No Data",1,IF(#REF!&lt;&gt;"",1,0))</f>
        <v>#REF!</v>
      </c>
      <c r="AT163" s="205" t="e">
        <f>IF('Crisis Indicator Data'!#REF!="No Data",1,IF(#REF!&lt;&gt;"",1,0))</f>
        <v>#REF!</v>
      </c>
      <c r="AU163" s="205" t="e">
        <f>IF('Crisis Indicator Data'!#REF!="No Data",1,IF(#REF!&lt;&gt;"",1,0))</f>
        <v>#REF!</v>
      </c>
      <c r="AV163" s="205" t="e">
        <f>IF('Crisis Indicator Data'!#REF!="No Data",1,IF(#REF!&lt;&gt;"",1,0))</f>
        <v>#REF!</v>
      </c>
      <c r="AW163" s="205" t="e">
        <f>IF('Crisis Indicator Data'!#REF!="No Data",1,IF(#REF!&lt;&gt;"",1,0))</f>
        <v>#REF!</v>
      </c>
      <c r="AX163" s="205" t="e">
        <f>IF('Crisis Indicator Data'!#REF!="No Data",1,IF(#REF!&lt;&gt;"",1,0))</f>
        <v>#REF!</v>
      </c>
      <c r="AY163" s="205" t="e">
        <f>IF('Crisis Indicator Data'!#REF!="No Data",1,IF(#REF!&lt;&gt;"",1,0))</f>
        <v>#REF!</v>
      </c>
      <c r="AZ163" s="205" t="e">
        <f>IF('Crisis Indicator Data'!#REF!="No Data",1,IF(#REF!&lt;&gt;"",1,0))</f>
        <v>#REF!</v>
      </c>
      <c r="BA163" t="e">
        <f t="shared" si="10"/>
        <v>#REF!</v>
      </c>
      <c r="BB163" s="22" t="e">
        <f t="shared" si="11"/>
        <v>#REF!</v>
      </c>
    </row>
    <row r="164" spans="1:54" x14ac:dyDescent="0.25">
      <c r="A164" t="s">
        <v>7212</v>
      </c>
      <c r="B164" s="205" t="e">
        <f>IF('Crisis Indicator Data'!#REF!="No Data",1,IF(#REF!&lt;&gt;"",1,0))</f>
        <v>#REF!</v>
      </c>
      <c r="C164" s="205" t="e">
        <f>IF('Crisis Indicator Data'!#REF!="No Data",1,IF(#REF!&lt;&gt;"",1,0))</f>
        <v>#REF!</v>
      </c>
      <c r="D164" s="205" t="e">
        <f>IF('Crisis Indicator Data'!#REF!="No Data",1,IF(#REF!&lt;&gt;"",1,0))</f>
        <v>#REF!</v>
      </c>
      <c r="E164" s="205" t="e">
        <f>IF('Crisis Indicator Data'!#REF!="No Data",1,IF(#REF!&lt;&gt;"",1,0))</f>
        <v>#REF!</v>
      </c>
      <c r="F164" s="205" t="e">
        <f>IF('Crisis Indicator Data'!#REF!="No Data",1,IF(#REF!&lt;&gt;"",1,0))</f>
        <v>#REF!</v>
      </c>
      <c r="G164" s="205" t="e">
        <f>IF('Crisis Indicator Data'!#REF!="No Data",1,IF(#REF!&lt;&gt;"",1,0))</f>
        <v>#REF!</v>
      </c>
      <c r="H164" s="205" t="e">
        <f>IF('Crisis Indicator Data'!#REF!="No Data",1,IF(#REF!&lt;&gt;"",1,0))</f>
        <v>#REF!</v>
      </c>
      <c r="I164" s="205" t="e">
        <f>IF('Crisis Indicator Data'!#REF!="No Data",1,IF(#REF!&lt;&gt;"",1,0))</f>
        <v>#REF!</v>
      </c>
      <c r="J164" s="205" t="e">
        <f>IF('Crisis Indicator Data'!#REF!="No Data",1,IF(#REF!&lt;&gt;"",1,0))</f>
        <v>#REF!</v>
      </c>
      <c r="K164" s="205" t="e">
        <f>IF('Crisis Indicator Data'!#REF!="No Data",1,IF(#REF!&lt;&gt;"",1,0))</f>
        <v>#REF!</v>
      </c>
      <c r="L164" s="205" t="e">
        <f>IF('Crisis Indicator Data'!#REF!="No Data",1,IF(#REF!&lt;&gt;"",1,0))</f>
        <v>#REF!</v>
      </c>
      <c r="M164" s="205" t="e">
        <f>IF('Crisis Indicator Data'!#REF!="No Data",1,IF(#REF!&lt;&gt;"",1,0))</f>
        <v>#REF!</v>
      </c>
      <c r="N164" s="205" t="e">
        <f>IF('Crisis Indicator Data'!#REF!="No Data",1,IF(#REF!&lt;&gt;"",1,0))</f>
        <v>#REF!</v>
      </c>
      <c r="O164" s="205" t="e">
        <f>IF('Crisis Indicator Data'!#REF!="No Data",1,IF(#REF!&lt;&gt;"",1,0))</f>
        <v>#REF!</v>
      </c>
      <c r="P164" s="205" t="e">
        <f>IF('Crisis Indicator Data'!#REF!="No Data",1,IF(#REF!&lt;&gt;"",1,0))</f>
        <v>#REF!</v>
      </c>
      <c r="Q164" s="205" t="e">
        <f>IF('Crisis Indicator Data'!#REF!="No Data",1,IF(#REF!&lt;&gt;"",1,0))</f>
        <v>#REF!</v>
      </c>
      <c r="R164" s="205" t="e">
        <f>IF('Crisis Indicator Data'!#REF!="No Data",1,IF(#REF!&lt;&gt;"",1,0))</f>
        <v>#REF!</v>
      </c>
      <c r="S164" s="205" t="e">
        <f>IF('Crisis Indicator Data'!#REF!="No Data",1,IF(#REF!&lt;&gt;"",1,0))</f>
        <v>#REF!</v>
      </c>
      <c r="T164" s="205" t="e">
        <f>IF('Crisis Indicator Data'!#REF!="No Data",1,IF(#REF!&lt;&gt;"",1,0))</f>
        <v>#REF!</v>
      </c>
      <c r="U164" s="205" t="e">
        <f>IF('Crisis Indicator Data'!#REF!="No Data",1,IF(#REF!&lt;&gt;"",1,0))</f>
        <v>#REF!</v>
      </c>
      <c r="V164" s="205" t="e">
        <f>IF('Crisis Indicator Data'!#REF!="No Data",1,IF(#REF!&lt;&gt;"",1,0))</f>
        <v>#REF!</v>
      </c>
      <c r="W164" s="205" t="e">
        <f>IF('Crisis Indicator Data'!#REF!="No Data",1,IF(#REF!&lt;&gt;"",1,0))</f>
        <v>#REF!</v>
      </c>
      <c r="X164" s="205" t="e">
        <f>IF('Crisis Indicator Data'!#REF!="No Data",1,IF(#REF!&lt;&gt;"",1,0))</f>
        <v>#REF!</v>
      </c>
      <c r="Y164" s="205" t="e">
        <f>IF('Crisis Indicator Data'!#REF!="No Data",1,IF(#REF!&lt;&gt;"",1,0))</f>
        <v>#REF!</v>
      </c>
      <c r="Z164" s="205" t="e">
        <f>IF('Crisis Indicator Data'!#REF!="No Data",1,IF(#REF!&lt;&gt;"",1,0))</f>
        <v>#REF!</v>
      </c>
      <c r="AA164" s="205" t="e">
        <f>IF('Crisis Indicator Data'!#REF!="No Data",1,IF(#REF!&lt;&gt;"",1,0))</f>
        <v>#REF!</v>
      </c>
      <c r="AB164" s="205" t="e">
        <f>IF('Crisis Indicator Data'!#REF!="No Data",1,IF(#REF!&lt;&gt;"",1,0))</f>
        <v>#REF!</v>
      </c>
      <c r="AC164" s="205" t="e">
        <f>IF('Crisis Indicator Data'!#REF!="No Data",1,IF(#REF!&lt;&gt;"",1,0))</f>
        <v>#REF!</v>
      </c>
      <c r="AD164" s="205" t="e">
        <f>IF('Crisis Indicator Data'!#REF!="No Data",1,IF(#REF!&lt;&gt;"",1,0))</f>
        <v>#REF!</v>
      </c>
      <c r="AE164" s="205" t="e">
        <f>IF('Crisis Indicator Data'!#REF!="No Data",1,IF(#REF!&lt;&gt;"",1,0))</f>
        <v>#REF!</v>
      </c>
      <c r="AF164" s="205" t="e">
        <f>IF('Crisis Indicator Data'!#REF!="No Data",1,IF(#REF!&lt;&gt;"",1,0))</f>
        <v>#REF!</v>
      </c>
      <c r="AG164" s="205" t="e">
        <f>IF('Crisis Indicator Data'!#REF!="No Data",1,IF(#REF!&lt;&gt;"",1,0))</f>
        <v>#REF!</v>
      </c>
      <c r="AH164" s="205" t="e">
        <f>IF('Crisis Indicator Data'!#REF!="No Data",1,IF(#REF!&lt;&gt;"",1,0))</f>
        <v>#REF!</v>
      </c>
      <c r="AI164" s="205" t="e">
        <f>IF('Crisis Indicator Data'!#REF!="No Data",1,IF(#REF!&lt;&gt;"",1,0))</f>
        <v>#REF!</v>
      </c>
      <c r="AJ164" s="205" t="e">
        <f>IF('Crisis Indicator Data'!#REF!="No Data",1,IF(#REF!&lt;&gt;"",1,0))</f>
        <v>#REF!</v>
      </c>
      <c r="AK164" s="205" t="e">
        <f>IF('Crisis Indicator Data'!#REF!="No Data",1,IF(#REF!&lt;&gt;"",1,0))</f>
        <v>#REF!</v>
      </c>
      <c r="AL164" s="205" t="e">
        <f>IF('Crisis Indicator Data'!#REF!="No Data",1,IF(#REF!&lt;&gt;"",1,0))</f>
        <v>#REF!</v>
      </c>
      <c r="AM164" s="205" t="e">
        <f>IF('Crisis Indicator Data'!#REF!="No Data",1,IF(#REF!&lt;&gt;"",1,0))</f>
        <v>#REF!</v>
      </c>
      <c r="AN164" s="205" t="e">
        <f>IF('Crisis Indicator Data'!#REF!="No Data",1,IF(#REF!&lt;&gt;"",1,0))</f>
        <v>#REF!</v>
      </c>
      <c r="AO164" s="205" t="e">
        <f>IF('Crisis Indicator Data'!#REF!="No Data",1,IF(#REF!&lt;&gt;"",1,0))</f>
        <v>#REF!</v>
      </c>
      <c r="AP164" s="205" t="e">
        <f>IF('Crisis Indicator Data'!#REF!="No Data",1,IF(#REF!&lt;&gt;"",1,0))</f>
        <v>#REF!</v>
      </c>
      <c r="AQ164" s="205" t="e">
        <f>IF('Crisis Indicator Data'!#REF!="No Data",1,IF(#REF!&lt;&gt;"",1,0))</f>
        <v>#REF!</v>
      </c>
      <c r="AR164" s="205" t="e">
        <f>IF('Crisis Indicator Data'!#REF!="No Data",1,IF(#REF!&lt;&gt;"",1,0))</f>
        <v>#REF!</v>
      </c>
      <c r="AS164" s="205" t="e">
        <f>IF('Crisis Indicator Data'!#REF!="No Data",1,IF(#REF!&lt;&gt;"",1,0))</f>
        <v>#REF!</v>
      </c>
      <c r="AT164" s="205" t="e">
        <f>IF('Crisis Indicator Data'!#REF!="No Data",1,IF(#REF!&lt;&gt;"",1,0))</f>
        <v>#REF!</v>
      </c>
      <c r="AU164" s="205" t="e">
        <f>IF('Crisis Indicator Data'!#REF!="No Data",1,IF(#REF!&lt;&gt;"",1,0))</f>
        <v>#REF!</v>
      </c>
      <c r="AV164" s="205" t="e">
        <f>IF('Crisis Indicator Data'!#REF!="No Data",1,IF(#REF!&lt;&gt;"",1,0))</f>
        <v>#REF!</v>
      </c>
      <c r="AW164" s="205" t="e">
        <f>IF('Crisis Indicator Data'!#REF!="No Data",1,IF(#REF!&lt;&gt;"",1,0))</f>
        <v>#REF!</v>
      </c>
      <c r="AX164" s="205" t="e">
        <f>IF('Crisis Indicator Data'!#REF!="No Data",1,IF(#REF!&lt;&gt;"",1,0))</f>
        <v>#REF!</v>
      </c>
      <c r="AY164" s="205" t="e">
        <f>IF('Crisis Indicator Data'!#REF!="No Data",1,IF(#REF!&lt;&gt;"",1,0))</f>
        <v>#REF!</v>
      </c>
      <c r="AZ164" s="205" t="e">
        <f>IF('Crisis Indicator Data'!#REF!="No Data",1,IF(#REF!&lt;&gt;"",1,0))</f>
        <v>#REF!</v>
      </c>
      <c r="BA164" t="e">
        <f t="shared" si="10"/>
        <v>#REF!</v>
      </c>
      <c r="BB164" s="22" t="e">
        <f t="shared" si="11"/>
        <v>#REF!</v>
      </c>
    </row>
    <row r="165" spans="1:54" x14ac:dyDescent="0.25">
      <c r="A165" t="s">
        <v>7211</v>
      </c>
      <c r="B165" s="205" t="e">
        <f>IF('Crisis Indicator Data'!#REF!="No Data",1,IF(#REF!&lt;&gt;"",1,0))</f>
        <v>#REF!</v>
      </c>
      <c r="C165" s="205" t="e">
        <f>IF('Crisis Indicator Data'!#REF!="No Data",1,IF(#REF!&lt;&gt;"",1,0))</f>
        <v>#REF!</v>
      </c>
      <c r="D165" s="205" t="e">
        <f>IF('Crisis Indicator Data'!#REF!="No Data",1,IF(#REF!&lt;&gt;"",1,0))</f>
        <v>#REF!</v>
      </c>
      <c r="E165" s="205" t="e">
        <f>IF('Crisis Indicator Data'!#REF!="No Data",1,IF(#REF!&lt;&gt;"",1,0))</f>
        <v>#REF!</v>
      </c>
      <c r="F165" s="205" t="e">
        <f>IF('Crisis Indicator Data'!#REF!="No Data",1,IF(#REF!&lt;&gt;"",1,0))</f>
        <v>#REF!</v>
      </c>
      <c r="G165" s="205" t="e">
        <f>IF('Crisis Indicator Data'!#REF!="No Data",1,IF(#REF!&lt;&gt;"",1,0))</f>
        <v>#REF!</v>
      </c>
      <c r="H165" s="205" t="e">
        <f>IF('Crisis Indicator Data'!#REF!="No Data",1,IF(#REF!&lt;&gt;"",1,0))</f>
        <v>#REF!</v>
      </c>
      <c r="I165" s="205" t="e">
        <f>IF('Crisis Indicator Data'!#REF!="No Data",1,IF(#REF!&lt;&gt;"",1,0))</f>
        <v>#REF!</v>
      </c>
      <c r="J165" s="205" t="e">
        <f>IF('Crisis Indicator Data'!#REF!="No Data",1,IF(#REF!&lt;&gt;"",1,0))</f>
        <v>#REF!</v>
      </c>
      <c r="K165" s="205" t="e">
        <f>IF('Crisis Indicator Data'!#REF!="No Data",1,IF(#REF!&lt;&gt;"",1,0))</f>
        <v>#REF!</v>
      </c>
      <c r="L165" s="205" t="e">
        <f>IF('Crisis Indicator Data'!#REF!="No Data",1,IF(#REF!&lt;&gt;"",1,0))</f>
        <v>#REF!</v>
      </c>
      <c r="M165" s="205" t="e">
        <f>IF('Crisis Indicator Data'!#REF!="No Data",1,IF(#REF!&lt;&gt;"",1,0))</f>
        <v>#REF!</v>
      </c>
      <c r="N165" s="205" t="e">
        <f>IF('Crisis Indicator Data'!#REF!="No Data",1,IF(#REF!&lt;&gt;"",1,0))</f>
        <v>#REF!</v>
      </c>
      <c r="O165" s="205" t="e">
        <f>IF('Crisis Indicator Data'!#REF!="No Data",1,IF(#REF!&lt;&gt;"",1,0))</f>
        <v>#REF!</v>
      </c>
      <c r="P165" s="205" t="e">
        <f>IF('Crisis Indicator Data'!#REF!="No Data",1,IF(#REF!&lt;&gt;"",1,0))</f>
        <v>#REF!</v>
      </c>
      <c r="Q165" s="205" t="e">
        <f>IF('Crisis Indicator Data'!#REF!="No Data",1,IF(#REF!&lt;&gt;"",1,0))</f>
        <v>#REF!</v>
      </c>
      <c r="R165" s="205" t="e">
        <f>IF('Crisis Indicator Data'!#REF!="No Data",1,IF(#REF!&lt;&gt;"",1,0))</f>
        <v>#REF!</v>
      </c>
      <c r="S165" s="205" t="e">
        <f>IF('Crisis Indicator Data'!#REF!="No Data",1,IF(#REF!&lt;&gt;"",1,0))</f>
        <v>#REF!</v>
      </c>
      <c r="T165" s="205" t="e">
        <f>IF('Crisis Indicator Data'!#REF!="No Data",1,IF(#REF!&lt;&gt;"",1,0))</f>
        <v>#REF!</v>
      </c>
      <c r="U165" s="205" t="e">
        <f>IF('Crisis Indicator Data'!#REF!="No Data",1,IF(#REF!&lt;&gt;"",1,0))</f>
        <v>#REF!</v>
      </c>
      <c r="V165" s="205" t="e">
        <f>IF('Crisis Indicator Data'!#REF!="No Data",1,IF(#REF!&lt;&gt;"",1,0))</f>
        <v>#REF!</v>
      </c>
      <c r="W165" s="205" t="e">
        <f>IF('Crisis Indicator Data'!#REF!="No Data",1,IF(#REF!&lt;&gt;"",1,0))</f>
        <v>#REF!</v>
      </c>
      <c r="X165" s="205" t="e">
        <f>IF('Crisis Indicator Data'!#REF!="No Data",1,IF(#REF!&lt;&gt;"",1,0))</f>
        <v>#REF!</v>
      </c>
      <c r="Y165" s="205" t="e">
        <f>IF('Crisis Indicator Data'!#REF!="No Data",1,IF(#REF!&lt;&gt;"",1,0))</f>
        <v>#REF!</v>
      </c>
      <c r="Z165" s="205" t="e">
        <f>IF('Crisis Indicator Data'!#REF!="No Data",1,IF(#REF!&lt;&gt;"",1,0))</f>
        <v>#REF!</v>
      </c>
      <c r="AA165" s="205" t="e">
        <f>IF('Crisis Indicator Data'!#REF!="No Data",1,IF(#REF!&lt;&gt;"",1,0))</f>
        <v>#REF!</v>
      </c>
      <c r="AB165" s="205" t="e">
        <f>IF('Crisis Indicator Data'!#REF!="No Data",1,IF(#REF!&lt;&gt;"",1,0))</f>
        <v>#REF!</v>
      </c>
      <c r="AC165" s="205" t="e">
        <f>IF('Crisis Indicator Data'!#REF!="No Data",1,IF(#REF!&lt;&gt;"",1,0))</f>
        <v>#REF!</v>
      </c>
      <c r="AD165" s="205" t="e">
        <f>IF('Crisis Indicator Data'!#REF!="No Data",1,IF(#REF!&lt;&gt;"",1,0))</f>
        <v>#REF!</v>
      </c>
      <c r="AE165" s="205" t="e">
        <f>IF('Crisis Indicator Data'!#REF!="No Data",1,IF(#REF!&lt;&gt;"",1,0))</f>
        <v>#REF!</v>
      </c>
      <c r="AF165" s="205" t="e">
        <f>IF('Crisis Indicator Data'!#REF!="No Data",1,IF(#REF!&lt;&gt;"",1,0))</f>
        <v>#REF!</v>
      </c>
      <c r="AG165" s="205" t="e">
        <f>IF('Crisis Indicator Data'!#REF!="No Data",1,IF(#REF!&lt;&gt;"",1,0))</f>
        <v>#REF!</v>
      </c>
      <c r="AH165" s="205" t="e">
        <f>IF('Crisis Indicator Data'!#REF!="No Data",1,IF(#REF!&lt;&gt;"",1,0))</f>
        <v>#REF!</v>
      </c>
      <c r="AI165" s="205" t="e">
        <f>IF('Crisis Indicator Data'!#REF!="No Data",1,IF(#REF!&lt;&gt;"",1,0))</f>
        <v>#REF!</v>
      </c>
      <c r="AJ165" s="205" t="e">
        <f>IF('Crisis Indicator Data'!#REF!="No Data",1,IF(#REF!&lt;&gt;"",1,0))</f>
        <v>#REF!</v>
      </c>
      <c r="AK165" s="205" t="e">
        <f>IF('Crisis Indicator Data'!#REF!="No Data",1,IF(#REF!&lt;&gt;"",1,0))</f>
        <v>#REF!</v>
      </c>
      <c r="AL165" s="205" t="e">
        <f>IF('Crisis Indicator Data'!#REF!="No Data",1,IF(#REF!&lt;&gt;"",1,0))</f>
        <v>#REF!</v>
      </c>
      <c r="AM165" s="205" t="e">
        <f>IF('Crisis Indicator Data'!#REF!="No Data",1,IF(#REF!&lt;&gt;"",1,0))</f>
        <v>#REF!</v>
      </c>
      <c r="AN165" s="205" t="e">
        <f>IF('Crisis Indicator Data'!#REF!="No Data",1,IF(#REF!&lt;&gt;"",1,0))</f>
        <v>#REF!</v>
      </c>
      <c r="AO165" s="205" t="e">
        <f>IF('Crisis Indicator Data'!#REF!="No Data",1,IF(#REF!&lt;&gt;"",1,0))</f>
        <v>#REF!</v>
      </c>
      <c r="AP165" s="205" t="e">
        <f>IF('Crisis Indicator Data'!#REF!="No Data",1,IF(#REF!&lt;&gt;"",1,0))</f>
        <v>#REF!</v>
      </c>
      <c r="AQ165" s="205" t="e">
        <f>IF('Crisis Indicator Data'!#REF!="No Data",1,IF(#REF!&lt;&gt;"",1,0))</f>
        <v>#REF!</v>
      </c>
      <c r="AR165" s="205" t="e">
        <f>IF('Crisis Indicator Data'!#REF!="No Data",1,IF(#REF!&lt;&gt;"",1,0))</f>
        <v>#REF!</v>
      </c>
      <c r="AS165" s="205" t="e">
        <f>IF('Crisis Indicator Data'!#REF!="No Data",1,IF(#REF!&lt;&gt;"",1,0))</f>
        <v>#REF!</v>
      </c>
      <c r="AT165" s="205" t="e">
        <f>IF('Crisis Indicator Data'!#REF!="No Data",1,IF(#REF!&lt;&gt;"",1,0))</f>
        <v>#REF!</v>
      </c>
      <c r="AU165" s="205" t="e">
        <f>IF('Crisis Indicator Data'!#REF!="No Data",1,IF(#REF!&lt;&gt;"",1,0))</f>
        <v>#REF!</v>
      </c>
      <c r="AV165" s="205" t="e">
        <f>IF('Crisis Indicator Data'!#REF!="No Data",1,IF(#REF!&lt;&gt;"",1,0))</f>
        <v>#REF!</v>
      </c>
      <c r="AW165" s="205" t="e">
        <f>IF('Crisis Indicator Data'!#REF!="No Data",1,IF(#REF!&lt;&gt;"",1,0))</f>
        <v>#REF!</v>
      </c>
      <c r="AX165" s="205" t="e">
        <f>IF('Crisis Indicator Data'!#REF!="No Data",1,IF(#REF!&lt;&gt;"",1,0))</f>
        <v>#REF!</v>
      </c>
      <c r="AY165" s="205" t="e">
        <f>IF('Crisis Indicator Data'!#REF!="No Data",1,IF(#REF!&lt;&gt;"",1,0))</f>
        <v>#REF!</v>
      </c>
      <c r="AZ165" s="205" t="e">
        <f>IF('Crisis Indicator Data'!#REF!="No Data",1,IF(#REF!&lt;&gt;"",1,0))</f>
        <v>#REF!</v>
      </c>
      <c r="BA165" t="e">
        <f t="shared" si="10"/>
        <v>#REF!</v>
      </c>
      <c r="BB165" s="22" t="e">
        <f t="shared" si="11"/>
        <v>#REF!</v>
      </c>
    </row>
    <row r="166" spans="1:54" x14ac:dyDescent="0.25">
      <c r="A166" t="s">
        <v>6995</v>
      </c>
      <c r="B166" s="205" t="e">
        <f>IF('Crisis Indicator Data'!#REF!="No Data",1,IF(#REF!&lt;&gt;"",1,0))</f>
        <v>#REF!</v>
      </c>
      <c r="C166" s="205" t="e">
        <f>IF('Crisis Indicator Data'!#REF!="No Data",1,IF(#REF!&lt;&gt;"",1,0))</f>
        <v>#REF!</v>
      </c>
      <c r="D166" s="205" t="e">
        <f>IF('Crisis Indicator Data'!#REF!="No Data",1,IF(#REF!&lt;&gt;"",1,0))</f>
        <v>#REF!</v>
      </c>
      <c r="E166" s="205" t="e">
        <f>IF('Crisis Indicator Data'!#REF!="No Data",1,IF(#REF!&lt;&gt;"",1,0))</f>
        <v>#REF!</v>
      </c>
      <c r="F166" s="205" t="e">
        <f>IF('Crisis Indicator Data'!#REF!="No Data",1,IF(#REF!&lt;&gt;"",1,0))</f>
        <v>#REF!</v>
      </c>
      <c r="G166" s="205" t="e">
        <f>IF('Crisis Indicator Data'!#REF!="No Data",1,IF(#REF!&lt;&gt;"",1,0))</f>
        <v>#REF!</v>
      </c>
      <c r="H166" s="205" t="e">
        <f>IF('Crisis Indicator Data'!#REF!="No Data",1,IF(#REF!&lt;&gt;"",1,0))</f>
        <v>#REF!</v>
      </c>
      <c r="I166" s="205" t="e">
        <f>IF('Crisis Indicator Data'!#REF!="No Data",1,IF(#REF!&lt;&gt;"",1,0))</f>
        <v>#REF!</v>
      </c>
      <c r="J166" s="205" t="e">
        <f>IF('Crisis Indicator Data'!#REF!="No Data",1,IF(#REF!&lt;&gt;"",1,0))</f>
        <v>#REF!</v>
      </c>
      <c r="K166" s="205" t="e">
        <f>IF('Crisis Indicator Data'!#REF!="No Data",1,IF(#REF!&lt;&gt;"",1,0))</f>
        <v>#REF!</v>
      </c>
      <c r="L166" s="205" t="e">
        <f>IF('Crisis Indicator Data'!#REF!="No Data",1,IF(#REF!&lt;&gt;"",1,0))</f>
        <v>#REF!</v>
      </c>
      <c r="M166" s="205" t="e">
        <f>IF('Crisis Indicator Data'!#REF!="No Data",1,IF(#REF!&lt;&gt;"",1,0))</f>
        <v>#REF!</v>
      </c>
      <c r="N166" s="205" t="e">
        <f>IF('Crisis Indicator Data'!#REF!="No Data",1,IF(#REF!&lt;&gt;"",1,0))</f>
        <v>#REF!</v>
      </c>
      <c r="O166" s="205" t="e">
        <f>IF('Crisis Indicator Data'!#REF!="No Data",1,IF(#REF!&lt;&gt;"",1,0))</f>
        <v>#REF!</v>
      </c>
      <c r="P166" s="205" t="e">
        <f>IF('Crisis Indicator Data'!#REF!="No Data",1,IF(#REF!&lt;&gt;"",1,0))</f>
        <v>#REF!</v>
      </c>
      <c r="Q166" s="205" t="e">
        <f>IF('Crisis Indicator Data'!#REF!="No Data",1,IF(#REF!&lt;&gt;"",1,0))</f>
        <v>#REF!</v>
      </c>
      <c r="R166" s="205" t="e">
        <f>IF('Crisis Indicator Data'!#REF!="No Data",1,IF(#REF!&lt;&gt;"",1,0))</f>
        <v>#REF!</v>
      </c>
      <c r="S166" s="205" t="e">
        <f>IF('Crisis Indicator Data'!#REF!="No Data",1,IF(#REF!&lt;&gt;"",1,0))</f>
        <v>#REF!</v>
      </c>
      <c r="T166" s="205" t="e">
        <f>IF('Crisis Indicator Data'!#REF!="No Data",1,IF(#REF!&lt;&gt;"",1,0))</f>
        <v>#REF!</v>
      </c>
      <c r="U166" s="205" t="e">
        <f>IF('Crisis Indicator Data'!#REF!="No Data",1,IF(#REF!&lt;&gt;"",1,0))</f>
        <v>#REF!</v>
      </c>
      <c r="V166" s="205" t="e">
        <f>IF('Crisis Indicator Data'!#REF!="No Data",1,IF(#REF!&lt;&gt;"",1,0))</f>
        <v>#REF!</v>
      </c>
      <c r="W166" s="205" t="e">
        <f>IF('Crisis Indicator Data'!#REF!="No Data",1,IF(#REF!&lt;&gt;"",1,0))</f>
        <v>#REF!</v>
      </c>
      <c r="X166" s="205" t="e">
        <f>IF('Crisis Indicator Data'!#REF!="No Data",1,IF(#REF!&lt;&gt;"",1,0))</f>
        <v>#REF!</v>
      </c>
      <c r="Y166" s="205" t="e">
        <f>IF('Crisis Indicator Data'!#REF!="No Data",1,IF(#REF!&lt;&gt;"",1,0))</f>
        <v>#REF!</v>
      </c>
      <c r="Z166" s="205" t="e">
        <f>IF('Crisis Indicator Data'!#REF!="No Data",1,IF(#REF!&lt;&gt;"",1,0))</f>
        <v>#REF!</v>
      </c>
      <c r="AA166" s="205" t="e">
        <f>IF('Crisis Indicator Data'!#REF!="No Data",1,IF(#REF!&lt;&gt;"",1,0))</f>
        <v>#REF!</v>
      </c>
      <c r="AB166" s="205" t="e">
        <f>IF('Crisis Indicator Data'!#REF!="No Data",1,IF(#REF!&lt;&gt;"",1,0))</f>
        <v>#REF!</v>
      </c>
      <c r="AC166" s="205" t="e">
        <f>IF('Crisis Indicator Data'!#REF!="No Data",1,IF(#REF!&lt;&gt;"",1,0))</f>
        <v>#REF!</v>
      </c>
      <c r="AD166" s="205" t="e">
        <f>IF('Crisis Indicator Data'!#REF!="No Data",1,IF(#REF!&lt;&gt;"",1,0))</f>
        <v>#REF!</v>
      </c>
      <c r="AE166" s="205" t="e">
        <f>IF('Crisis Indicator Data'!#REF!="No Data",1,IF(#REF!&lt;&gt;"",1,0))</f>
        <v>#REF!</v>
      </c>
      <c r="AF166" s="205" t="e">
        <f>IF('Crisis Indicator Data'!#REF!="No Data",1,IF(#REF!&lt;&gt;"",1,0))</f>
        <v>#REF!</v>
      </c>
      <c r="AG166" s="205" t="e">
        <f>IF('Crisis Indicator Data'!#REF!="No Data",1,IF(#REF!&lt;&gt;"",1,0))</f>
        <v>#REF!</v>
      </c>
      <c r="AH166" s="205" t="e">
        <f>IF('Crisis Indicator Data'!#REF!="No Data",1,IF(#REF!&lt;&gt;"",1,0))</f>
        <v>#REF!</v>
      </c>
      <c r="AI166" s="205" t="e">
        <f>IF('Crisis Indicator Data'!#REF!="No Data",1,IF(#REF!&lt;&gt;"",1,0))</f>
        <v>#REF!</v>
      </c>
      <c r="AJ166" s="205" t="e">
        <f>IF('Crisis Indicator Data'!#REF!="No Data",1,IF(#REF!&lt;&gt;"",1,0))</f>
        <v>#REF!</v>
      </c>
      <c r="AK166" s="205" t="e">
        <f>IF('Crisis Indicator Data'!#REF!="No Data",1,IF(#REF!&lt;&gt;"",1,0))</f>
        <v>#REF!</v>
      </c>
      <c r="AL166" s="205" t="e">
        <f>IF('Crisis Indicator Data'!#REF!="No Data",1,IF(#REF!&lt;&gt;"",1,0))</f>
        <v>#REF!</v>
      </c>
      <c r="AM166" s="205" t="e">
        <f>IF('Crisis Indicator Data'!#REF!="No Data",1,IF(#REF!&lt;&gt;"",1,0))</f>
        <v>#REF!</v>
      </c>
      <c r="AN166" s="205" t="e">
        <f>IF('Crisis Indicator Data'!#REF!="No Data",1,IF(#REF!&lt;&gt;"",1,0))</f>
        <v>#REF!</v>
      </c>
      <c r="AO166" s="205" t="e">
        <f>IF('Crisis Indicator Data'!#REF!="No Data",1,IF(#REF!&lt;&gt;"",1,0))</f>
        <v>#REF!</v>
      </c>
      <c r="AP166" s="205" t="e">
        <f>IF('Crisis Indicator Data'!#REF!="No Data",1,IF(#REF!&lt;&gt;"",1,0))</f>
        <v>#REF!</v>
      </c>
      <c r="AQ166" s="205" t="e">
        <f>IF('Crisis Indicator Data'!#REF!="No Data",1,IF(#REF!&lt;&gt;"",1,0))</f>
        <v>#REF!</v>
      </c>
      <c r="AR166" s="205" t="e">
        <f>IF('Crisis Indicator Data'!#REF!="No Data",1,IF(#REF!&lt;&gt;"",1,0))</f>
        <v>#REF!</v>
      </c>
      <c r="AS166" s="205" t="e">
        <f>IF('Crisis Indicator Data'!#REF!="No Data",1,IF(#REF!&lt;&gt;"",1,0))</f>
        <v>#REF!</v>
      </c>
      <c r="AT166" s="205" t="e">
        <f>IF('Crisis Indicator Data'!#REF!="No Data",1,IF(#REF!&lt;&gt;"",1,0))</f>
        <v>#REF!</v>
      </c>
      <c r="AU166" s="205" t="e">
        <f>IF('Crisis Indicator Data'!#REF!="No Data",1,IF(#REF!&lt;&gt;"",1,0))</f>
        <v>#REF!</v>
      </c>
      <c r="AV166" s="205" t="e">
        <f>IF('Crisis Indicator Data'!#REF!="No Data",1,IF(#REF!&lt;&gt;"",1,0))</f>
        <v>#REF!</v>
      </c>
      <c r="AW166" s="205" t="e">
        <f>IF('Crisis Indicator Data'!#REF!="No Data",1,IF(#REF!&lt;&gt;"",1,0))</f>
        <v>#REF!</v>
      </c>
      <c r="AX166" s="205" t="e">
        <f>IF('Crisis Indicator Data'!#REF!="No Data",1,IF(#REF!&lt;&gt;"",1,0))</f>
        <v>#REF!</v>
      </c>
      <c r="AY166" s="205" t="e">
        <f>IF('Crisis Indicator Data'!#REF!="No Data",1,IF(#REF!&lt;&gt;"",1,0))</f>
        <v>#REF!</v>
      </c>
      <c r="AZ166" s="205" t="e">
        <f>IF('Crisis Indicator Data'!#REF!="No Data",1,IF(#REF!&lt;&gt;"",1,0))</f>
        <v>#REF!</v>
      </c>
      <c r="BA166" t="e">
        <f t="shared" si="10"/>
        <v>#REF!</v>
      </c>
      <c r="BB166" s="22" t="e">
        <f t="shared" si="11"/>
        <v>#REF!</v>
      </c>
    </row>
    <row r="167" spans="1:54" x14ac:dyDescent="0.25">
      <c r="A167" t="s">
        <v>7215</v>
      </c>
      <c r="B167" s="205" t="e">
        <f>IF('Crisis Indicator Data'!#REF!="No Data",1,IF(#REF!&lt;&gt;"",1,0))</f>
        <v>#REF!</v>
      </c>
      <c r="C167" s="205" t="e">
        <f>IF('Crisis Indicator Data'!#REF!="No Data",1,IF(#REF!&lt;&gt;"",1,0))</f>
        <v>#REF!</v>
      </c>
      <c r="D167" s="205" t="e">
        <f>IF('Crisis Indicator Data'!#REF!="No Data",1,IF(#REF!&lt;&gt;"",1,0))</f>
        <v>#REF!</v>
      </c>
      <c r="E167" s="205" t="e">
        <f>IF('Crisis Indicator Data'!#REF!="No Data",1,IF(#REF!&lt;&gt;"",1,0))</f>
        <v>#REF!</v>
      </c>
      <c r="F167" s="205" t="e">
        <f>IF('Crisis Indicator Data'!#REF!="No Data",1,IF(#REF!&lt;&gt;"",1,0))</f>
        <v>#REF!</v>
      </c>
      <c r="G167" s="205" t="e">
        <f>IF('Crisis Indicator Data'!#REF!="No Data",1,IF(#REF!&lt;&gt;"",1,0))</f>
        <v>#REF!</v>
      </c>
      <c r="H167" s="205" t="e">
        <f>IF('Crisis Indicator Data'!#REF!="No Data",1,IF(#REF!&lt;&gt;"",1,0))</f>
        <v>#REF!</v>
      </c>
      <c r="I167" s="205" t="e">
        <f>IF('Crisis Indicator Data'!#REF!="No Data",1,IF(#REF!&lt;&gt;"",1,0))</f>
        <v>#REF!</v>
      </c>
      <c r="J167" s="205" t="e">
        <f>IF('Crisis Indicator Data'!#REF!="No Data",1,IF(#REF!&lt;&gt;"",1,0))</f>
        <v>#REF!</v>
      </c>
      <c r="K167" s="205" t="e">
        <f>IF('Crisis Indicator Data'!#REF!="No Data",1,IF(#REF!&lt;&gt;"",1,0))</f>
        <v>#REF!</v>
      </c>
      <c r="L167" s="205" t="e">
        <f>IF('Crisis Indicator Data'!#REF!="No Data",1,IF(#REF!&lt;&gt;"",1,0))</f>
        <v>#REF!</v>
      </c>
      <c r="M167" s="205" t="e">
        <f>IF('Crisis Indicator Data'!#REF!="No Data",1,IF(#REF!&lt;&gt;"",1,0))</f>
        <v>#REF!</v>
      </c>
      <c r="N167" s="205" t="e">
        <f>IF('Crisis Indicator Data'!#REF!="No Data",1,IF(#REF!&lt;&gt;"",1,0))</f>
        <v>#REF!</v>
      </c>
      <c r="O167" s="205" t="e">
        <f>IF('Crisis Indicator Data'!#REF!="No Data",1,IF(#REF!&lt;&gt;"",1,0))</f>
        <v>#REF!</v>
      </c>
      <c r="P167" s="205" t="e">
        <f>IF('Crisis Indicator Data'!#REF!="No Data",1,IF(#REF!&lt;&gt;"",1,0))</f>
        <v>#REF!</v>
      </c>
      <c r="Q167" s="205" t="e">
        <f>IF('Crisis Indicator Data'!#REF!="No Data",1,IF(#REF!&lt;&gt;"",1,0))</f>
        <v>#REF!</v>
      </c>
      <c r="R167" s="205" t="e">
        <f>IF('Crisis Indicator Data'!#REF!="No Data",1,IF(#REF!&lt;&gt;"",1,0))</f>
        <v>#REF!</v>
      </c>
      <c r="S167" s="205" t="e">
        <f>IF('Crisis Indicator Data'!#REF!="No Data",1,IF(#REF!&lt;&gt;"",1,0))</f>
        <v>#REF!</v>
      </c>
      <c r="T167" s="205" t="e">
        <f>IF('Crisis Indicator Data'!#REF!="No Data",1,IF(#REF!&lt;&gt;"",1,0))</f>
        <v>#REF!</v>
      </c>
      <c r="U167" s="205" t="e">
        <f>IF('Crisis Indicator Data'!#REF!="No Data",1,IF(#REF!&lt;&gt;"",1,0))</f>
        <v>#REF!</v>
      </c>
      <c r="V167" s="205" t="e">
        <f>IF('Crisis Indicator Data'!#REF!="No Data",1,IF(#REF!&lt;&gt;"",1,0))</f>
        <v>#REF!</v>
      </c>
      <c r="W167" s="205" t="e">
        <f>IF('Crisis Indicator Data'!#REF!="No Data",1,IF(#REF!&lt;&gt;"",1,0))</f>
        <v>#REF!</v>
      </c>
      <c r="X167" s="205" t="e">
        <f>IF('Crisis Indicator Data'!#REF!="No Data",1,IF(#REF!&lt;&gt;"",1,0))</f>
        <v>#REF!</v>
      </c>
      <c r="Y167" s="205" t="e">
        <f>IF('Crisis Indicator Data'!#REF!="No Data",1,IF(#REF!&lt;&gt;"",1,0))</f>
        <v>#REF!</v>
      </c>
      <c r="Z167" s="205" t="e">
        <f>IF('Crisis Indicator Data'!#REF!="No Data",1,IF(#REF!&lt;&gt;"",1,0))</f>
        <v>#REF!</v>
      </c>
      <c r="AA167" s="205" t="e">
        <f>IF('Crisis Indicator Data'!#REF!="No Data",1,IF(#REF!&lt;&gt;"",1,0))</f>
        <v>#REF!</v>
      </c>
      <c r="AB167" s="205" t="e">
        <f>IF('Crisis Indicator Data'!#REF!="No Data",1,IF(#REF!&lt;&gt;"",1,0))</f>
        <v>#REF!</v>
      </c>
      <c r="AC167" s="205" t="e">
        <f>IF('Crisis Indicator Data'!#REF!="No Data",1,IF(#REF!&lt;&gt;"",1,0))</f>
        <v>#REF!</v>
      </c>
      <c r="AD167" s="205" t="e">
        <f>IF('Crisis Indicator Data'!#REF!="No Data",1,IF(#REF!&lt;&gt;"",1,0))</f>
        <v>#REF!</v>
      </c>
      <c r="AE167" s="205" t="e">
        <f>IF('Crisis Indicator Data'!#REF!="No Data",1,IF(#REF!&lt;&gt;"",1,0))</f>
        <v>#REF!</v>
      </c>
      <c r="AF167" s="205" t="e">
        <f>IF('Crisis Indicator Data'!#REF!="No Data",1,IF(#REF!&lt;&gt;"",1,0))</f>
        <v>#REF!</v>
      </c>
      <c r="AG167" s="205" t="e">
        <f>IF('Crisis Indicator Data'!#REF!="No Data",1,IF(#REF!&lt;&gt;"",1,0))</f>
        <v>#REF!</v>
      </c>
      <c r="AH167" s="205" t="e">
        <f>IF('Crisis Indicator Data'!#REF!="No Data",1,IF(#REF!&lt;&gt;"",1,0))</f>
        <v>#REF!</v>
      </c>
      <c r="AI167" s="205" t="e">
        <f>IF('Crisis Indicator Data'!#REF!="No Data",1,IF(#REF!&lt;&gt;"",1,0))</f>
        <v>#REF!</v>
      </c>
      <c r="AJ167" s="205" t="e">
        <f>IF('Crisis Indicator Data'!#REF!="No Data",1,IF(#REF!&lt;&gt;"",1,0))</f>
        <v>#REF!</v>
      </c>
      <c r="AK167" s="205" t="e">
        <f>IF('Crisis Indicator Data'!#REF!="No Data",1,IF(#REF!&lt;&gt;"",1,0))</f>
        <v>#REF!</v>
      </c>
      <c r="AL167" s="205" t="e">
        <f>IF('Crisis Indicator Data'!#REF!="No Data",1,IF(#REF!&lt;&gt;"",1,0))</f>
        <v>#REF!</v>
      </c>
      <c r="AM167" s="205" t="e">
        <f>IF('Crisis Indicator Data'!#REF!="No Data",1,IF(#REF!&lt;&gt;"",1,0))</f>
        <v>#REF!</v>
      </c>
      <c r="AN167" s="205" t="e">
        <f>IF('Crisis Indicator Data'!#REF!="No Data",1,IF(#REF!&lt;&gt;"",1,0))</f>
        <v>#REF!</v>
      </c>
      <c r="AO167" s="205" t="e">
        <f>IF('Crisis Indicator Data'!#REF!="No Data",1,IF(#REF!&lt;&gt;"",1,0))</f>
        <v>#REF!</v>
      </c>
      <c r="AP167" s="205" t="e">
        <f>IF('Crisis Indicator Data'!#REF!="No Data",1,IF(#REF!&lt;&gt;"",1,0))</f>
        <v>#REF!</v>
      </c>
      <c r="AQ167" s="205" t="e">
        <f>IF('Crisis Indicator Data'!#REF!="No Data",1,IF(#REF!&lt;&gt;"",1,0))</f>
        <v>#REF!</v>
      </c>
      <c r="AR167" s="205" t="e">
        <f>IF('Crisis Indicator Data'!#REF!="No Data",1,IF(#REF!&lt;&gt;"",1,0))</f>
        <v>#REF!</v>
      </c>
      <c r="AS167" s="205" t="e">
        <f>IF('Crisis Indicator Data'!#REF!="No Data",1,IF(#REF!&lt;&gt;"",1,0))</f>
        <v>#REF!</v>
      </c>
      <c r="AT167" s="205" t="e">
        <f>IF('Crisis Indicator Data'!#REF!="No Data",1,IF(#REF!&lt;&gt;"",1,0))</f>
        <v>#REF!</v>
      </c>
      <c r="AU167" s="205" t="e">
        <f>IF('Crisis Indicator Data'!#REF!="No Data",1,IF(#REF!&lt;&gt;"",1,0))</f>
        <v>#REF!</v>
      </c>
      <c r="AV167" s="205" t="e">
        <f>IF('Crisis Indicator Data'!#REF!="No Data",1,IF(#REF!&lt;&gt;"",1,0))</f>
        <v>#REF!</v>
      </c>
      <c r="AW167" s="205" t="e">
        <f>IF('Crisis Indicator Data'!#REF!="No Data",1,IF(#REF!&lt;&gt;"",1,0))</f>
        <v>#REF!</v>
      </c>
      <c r="AX167" s="205" t="e">
        <f>IF('Crisis Indicator Data'!#REF!="No Data",1,IF(#REF!&lt;&gt;"",1,0))</f>
        <v>#REF!</v>
      </c>
      <c r="AY167" s="205" t="e">
        <f>IF('Crisis Indicator Data'!#REF!="No Data",1,IF(#REF!&lt;&gt;"",1,0))</f>
        <v>#REF!</v>
      </c>
      <c r="AZ167" s="205" t="e">
        <f>IF('Crisis Indicator Data'!#REF!="No Data",1,IF(#REF!&lt;&gt;"",1,0))</f>
        <v>#REF!</v>
      </c>
      <c r="BA167" t="e">
        <f t="shared" si="10"/>
        <v>#REF!</v>
      </c>
      <c r="BB167" s="22" t="e">
        <f t="shared" si="11"/>
        <v>#REF!</v>
      </c>
    </row>
    <row r="168" spans="1:54" x14ac:dyDescent="0.25">
      <c r="A168" t="s">
        <v>7221</v>
      </c>
      <c r="B168" s="205" t="e">
        <f>IF('Crisis Indicator Data'!#REF!="No Data",1,IF(#REF!&lt;&gt;"",1,0))</f>
        <v>#REF!</v>
      </c>
      <c r="C168" s="205" t="e">
        <f>IF('Crisis Indicator Data'!#REF!="No Data",1,IF(#REF!&lt;&gt;"",1,0))</f>
        <v>#REF!</v>
      </c>
      <c r="D168" s="205" t="e">
        <f>IF('Crisis Indicator Data'!#REF!="No Data",1,IF(#REF!&lt;&gt;"",1,0))</f>
        <v>#REF!</v>
      </c>
      <c r="E168" s="205" t="e">
        <f>IF('Crisis Indicator Data'!#REF!="No Data",1,IF(#REF!&lt;&gt;"",1,0))</f>
        <v>#REF!</v>
      </c>
      <c r="F168" s="205" t="e">
        <f>IF('Crisis Indicator Data'!#REF!="No Data",1,IF(#REF!&lt;&gt;"",1,0))</f>
        <v>#REF!</v>
      </c>
      <c r="G168" s="205" t="e">
        <f>IF('Crisis Indicator Data'!#REF!="No Data",1,IF(#REF!&lt;&gt;"",1,0))</f>
        <v>#REF!</v>
      </c>
      <c r="H168" s="205" t="e">
        <f>IF('Crisis Indicator Data'!#REF!="No Data",1,IF(#REF!&lt;&gt;"",1,0))</f>
        <v>#REF!</v>
      </c>
      <c r="I168" s="205" t="e">
        <f>IF('Crisis Indicator Data'!#REF!="No Data",1,IF(#REF!&lt;&gt;"",1,0))</f>
        <v>#REF!</v>
      </c>
      <c r="J168" s="205" t="e">
        <f>IF('Crisis Indicator Data'!#REF!="No Data",1,IF(#REF!&lt;&gt;"",1,0))</f>
        <v>#REF!</v>
      </c>
      <c r="K168" s="205" t="e">
        <f>IF('Crisis Indicator Data'!#REF!="No Data",1,IF(#REF!&lt;&gt;"",1,0))</f>
        <v>#REF!</v>
      </c>
      <c r="L168" s="205" t="e">
        <f>IF('Crisis Indicator Data'!#REF!="No Data",1,IF(#REF!&lt;&gt;"",1,0))</f>
        <v>#REF!</v>
      </c>
      <c r="M168" s="205" t="e">
        <f>IF('Crisis Indicator Data'!#REF!="No Data",1,IF(#REF!&lt;&gt;"",1,0))</f>
        <v>#REF!</v>
      </c>
      <c r="N168" s="205" t="e">
        <f>IF('Crisis Indicator Data'!#REF!="No Data",1,IF(#REF!&lt;&gt;"",1,0))</f>
        <v>#REF!</v>
      </c>
      <c r="O168" s="205" t="e">
        <f>IF('Crisis Indicator Data'!#REF!="No Data",1,IF(#REF!&lt;&gt;"",1,0))</f>
        <v>#REF!</v>
      </c>
      <c r="P168" s="205" t="e">
        <f>IF('Crisis Indicator Data'!#REF!="No Data",1,IF(#REF!&lt;&gt;"",1,0))</f>
        <v>#REF!</v>
      </c>
      <c r="Q168" s="205" t="e">
        <f>IF('Crisis Indicator Data'!#REF!="No Data",1,IF(#REF!&lt;&gt;"",1,0))</f>
        <v>#REF!</v>
      </c>
      <c r="R168" s="205" t="e">
        <f>IF('Crisis Indicator Data'!#REF!="No Data",1,IF(#REF!&lt;&gt;"",1,0))</f>
        <v>#REF!</v>
      </c>
      <c r="S168" s="205" t="e">
        <f>IF('Crisis Indicator Data'!#REF!="No Data",1,IF(#REF!&lt;&gt;"",1,0))</f>
        <v>#REF!</v>
      </c>
      <c r="T168" s="205" t="e">
        <f>IF('Crisis Indicator Data'!#REF!="No Data",1,IF(#REF!&lt;&gt;"",1,0))</f>
        <v>#REF!</v>
      </c>
      <c r="U168" s="205" t="e">
        <f>IF('Crisis Indicator Data'!#REF!="No Data",1,IF(#REF!&lt;&gt;"",1,0))</f>
        <v>#REF!</v>
      </c>
      <c r="V168" s="205" t="e">
        <f>IF('Crisis Indicator Data'!#REF!="No Data",1,IF(#REF!&lt;&gt;"",1,0))</f>
        <v>#REF!</v>
      </c>
      <c r="W168" s="205" t="e">
        <f>IF('Crisis Indicator Data'!#REF!="No Data",1,IF(#REF!&lt;&gt;"",1,0))</f>
        <v>#REF!</v>
      </c>
      <c r="X168" s="205" t="e">
        <f>IF('Crisis Indicator Data'!#REF!="No Data",1,IF(#REF!&lt;&gt;"",1,0))</f>
        <v>#REF!</v>
      </c>
      <c r="Y168" s="205" t="e">
        <f>IF('Crisis Indicator Data'!#REF!="No Data",1,IF(#REF!&lt;&gt;"",1,0))</f>
        <v>#REF!</v>
      </c>
      <c r="Z168" s="205" t="e">
        <f>IF('Crisis Indicator Data'!#REF!="No Data",1,IF(#REF!&lt;&gt;"",1,0))</f>
        <v>#REF!</v>
      </c>
      <c r="AA168" s="205" t="e">
        <f>IF('Crisis Indicator Data'!#REF!="No Data",1,IF(#REF!&lt;&gt;"",1,0))</f>
        <v>#REF!</v>
      </c>
      <c r="AB168" s="205" t="e">
        <f>IF('Crisis Indicator Data'!#REF!="No Data",1,IF(#REF!&lt;&gt;"",1,0))</f>
        <v>#REF!</v>
      </c>
      <c r="AC168" s="205" t="e">
        <f>IF('Crisis Indicator Data'!#REF!="No Data",1,IF(#REF!&lt;&gt;"",1,0))</f>
        <v>#REF!</v>
      </c>
      <c r="AD168" s="205" t="e">
        <f>IF('Crisis Indicator Data'!#REF!="No Data",1,IF(#REF!&lt;&gt;"",1,0))</f>
        <v>#REF!</v>
      </c>
      <c r="AE168" s="205" t="e">
        <f>IF('Crisis Indicator Data'!#REF!="No Data",1,IF(#REF!&lt;&gt;"",1,0))</f>
        <v>#REF!</v>
      </c>
      <c r="AF168" s="205" t="e">
        <f>IF('Crisis Indicator Data'!#REF!="No Data",1,IF(#REF!&lt;&gt;"",1,0))</f>
        <v>#REF!</v>
      </c>
      <c r="AG168" s="205" t="e">
        <f>IF('Crisis Indicator Data'!#REF!="No Data",1,IF(#REF!&lt;&gt;"",1,0))</f>
        <v>#REF!</v>
      </c>
      <c r="AH168" s="205" t="e">
        <f>IF('Crisis Indicator Data'!#REF!="No Data",1,IF(#REF!&lt;&gt;"",1,0))</f>
        <v>#REF!</v>
      </c>
      <c r="AI168" s="205" t="e">
        <f>IF('Crisis Indicator Data'!#REF!="No Data",1,IF(#REF!&lt;&gt;"",1,0))</f>
        <v>#REF!</v>
      </c>
      <c r="AJ168" s="205" t="e">
        <f>IF('Crisis Indicator Data'!#REF!="No Data",1,IF(#REF!&lt;&gt;"",1,0))</f>
        <v>#REF!</v>
      </c>
      <c r="AK168" s="205" t="e">
        <f>IF('Crisis Indicator Data'!#REF!="No Data",1,IF(#REF!&lt;&gt;"",1,0))</f>
        <v>#REF!</v>
      </c>
      <c r="AL168" s="205" t="e">
        <f>IF('Crisis Indicator Data'!#REF!="No Data",1,IF(#REF!&lt;&gt;"",1,0))</f>
        <v>#REF!</v>
      </c>
      <c r="AM168" s="205" t="e">
        <f>IF('Crisis Indicator Data'!#REF!="No Data",1,IF(#REF!&lt;&gt;"",1,0))</f>
        <v>#REF!</v>
      </c>
      <c r="AN168" s="205" t="e">
        <f>IF('Crisis Indicator Data'!#REF!="No Data",1,IF(#REF!&lt;&gt;"",1,0))</f>
        <v>#REF!</v>
      </c>
      <c r="AO168" s="205" t="e">
        <f>IF('Crisis Indicator Data'!#REF!="No Data",1,IF(#REF!&lt;&gt;"",1,0))</f>
        <v>#REF!</v>
      </c>
      <c r="AP168" s="205" t="e">
        <f>IF('Crisis Indicator Data'!#REF!="No Data",1,IF(#REF!&lt;&gt;"",1,0))</f>
        <v>#REF!</v>
      </c>
      <c r="AQ168" s="205" t="e">
        <f>IF('Crisis Indicator Data'!#REF!="No Data",1,IF(#REF!&lt;&gt;"",1,0))</f>
        <v>#REF!</v>
      </c>
      <c r="AR168" s="205" t="e">
        <f>IF('Crisis Indicator Data'!#REF!="No Data",1,IF(#REF!&lt;&gt;"",1,0))</f>
        <v>#REF!</v>
      </c>
      <c r="AS168" s="205" t="e">
        <f>IF('Crisis Indicator Data'!#REF!="No Data",1,IF(#REF!&lt;&gt;"",1,0))</f>
        <v>#REF!</v>
      </c>
      <c r="AT168" s="205" t="e">
        <f>IF('Crisis Indicator Data'!#REF!="No Data",1,IF(#REF!&lt;&gt;"",1,0))</f>
        <v>#REF!</v>
      </c>
      <c r="AU168" s="205" t="e">
        <f>IF('Crisis Indicator Data'!#REF!="No Data",1,IF(#REF!&lt;&gt;"",1,0))</f>
        <v>#REF!</v>
      </c>
      <c r="AV168" s="205" t="e">
        <f>IF('Crisis Indicator Data'!#REF!="No Data",1,IF(#REF!&lt;&gt;"",1,0))</f>
        <v>#REF!</v>
      </c>
      <c r="AW168" s="205" t="e">
        <f>IF('Crisis Indicator Data'!#REF!="No Data",1,IF(#REF!&lt;&gt;"",1,0))</f>
        <v>#REF!</v>
      </c>
      <c r="AX168" s="205" t="e">
        <f>IF('Crisis Indicator Data'!#REF!="No Data",1,IF(#REF!&lt;&gt;"",1,0))</f>
        <v>#REF!</v>
      </c>
      <c r="AY168" s="205" t="e">
        <f>IF('Crisis Indicator Data'!#REF!="No Data",1,IF(#REF!&lt;&gt;"",1,0))</f>
        <v>#REF!</v>
      </c>
      <c r="AZ168" s="205" t="e">
        <f>IF('Crisis Indicator Data'!#REF!="No Data",1,IF(#REF!&lt;&gt;"",1,0))</f>
        <v>#REF!</v>
      </c>
      <c r="BA168" t="e">
        <f t="shared" si="10"/>
        <v>#REF!</v>
      </c>
      <c r="BB168" s="22" t="e">
        <f t="shared" si="11"/>
        <v>#REF!</v>
      </c>
    </row>
    <row r="169" spans="1:54" x14ac:dyDescent="0.25">
      <c r="A169" t="s">
        <v>7233</v>
      </c>
      <c r="B169" s="205" t="e">
        <f>IF('Crisis Indicator Data'!#REF!="No Data",1,IF(#REF!&lt;&gt;"",1,0))</f>
        <v>#REF!</v>
      </c>
      <c r="C169" s="205" t="e">
        <f>IF('Crisis Indicator Data'!#REF!="No Data",1,IF(#REF!&lt;&gt;"",1,0))</f>
        <v>#REF!</v>
      </c>
      <c r="D169" s="205" t="e">
        <f>IF('Crisis Indicator Data'!#REF!="No Data",1,IF(#REF!&lt;&gt;"",1,0))</f>
        <v>#REF!</v>
      </c>
      <c r="E169" s="205" t="e">
        <f>IF('Crisis Indicator Data'!#REF!="No Data",1,IF(#REF!&lt;&gt;"",1,0))</f>
        <v>#REF!</v>
      </c>
      <c r="F169" s="205" t="e">
        <f>IF('Crisis Indicator Data'!#REF!="No Data",1,IF(#REF!&lt;&gt;"",1,0))</f>
        <v>#REF!</v>
      </c>
      <c r="G169" s="205" t="e">
        <f>IF('Crisis Indicator Data'!#REF!="No Data",1,IF(#REF!&lt;&gt;"",1,0))</f>
        <v>#REF!</v>
      </c>
      <c r="H169" s="205" t="e">
        <f>IF('Crisis Indicator Data'!#REF!="No Data",1,IF(#REF!&lt;&gt;"",1,0))</f>
        <v>#REF!</v>
      </c>
      <c r="I169" s="205" t="e">
        <f>IF('Crisis Indicator Data'!#REF!="No Data",1,IF(#REF!&lt;&gt;"",1,0))</f>
        <v>#REF!</v>
      </c>
      <c r="J169" s="205" t="e">
        <f>IF('Crisis Indicator Data'!#REF!="No Data",1,IF(#REF!&lt;&gt;"",1,0))</f>
        <v>#REF!</v>
      </c>
      <c r="K169" s="205" t="e">
        <f>IF('Crisis Indicator Data'!#REF!="No Data",1,IF(#REF!&lt;&gt;"",1,0))</f>
        <v>#REF!</v>
      </c>
      <c r="L169" s="205" t="e">
        <f>IF('Crisis Indicator Data'!#REF!="No Data",1,IF(#REF!&lt;&gt;"",1,0))</f>
        <v>#REF!</v>
      </c>
      <c r="M169" s="205" t="e">
        <f>IF('Crisis Indicator Data'!#REF!="No Data",1,IF(#REF!&lt;&gt;"",1,0))</f>
        <v>#REF!</v>
      </c>
      <c r="N169" s="205" t="e">
        <f>IF('Crisis Indicator Data'!#REF!="No Data",1,IF(#REF!&lt;&gt;"",1,0))</f>
        <v>#REF!</v>
      </c>
      <c r="O169" s="205" t="e">
        <f>IF('Crisis Indicator Data'!#REF!="No Data",1,IF(#REF!&lt;&gt;"",1,0))</f>
        <v>#REF!</v>
      </c>
      <c r="P169" s="205" t="e">
        <f>IF('Crisis Indicator Data'!#REF!="No Data",1,IF(#REF!&lt;&gt;"",1,0))</f>
        <v>#REF!</v>
      </c>
      <c r="Q169" s="205" t="e">
        <f>IF('Crisis Indicator Data'!#REF!="No Data",1,IF(#REF!&lt;&gt;"",1,0))</f>
        <v>#REF!</v>
      </c>
      <c r="R169" s="205" t="e">
        <f>IF('Crisis Indicator Data'!#REF!="No Data",1,IF(#REF!&lt;&gt;"",1,0))</f>
        <v>#REF!</v>
      </c>
      <c r="S169" s="205" t="e">
        <f>IF('Crisis Indicator Data'!#REF!="No Data",1,IF(#REF!&lt;&gt;"",1,0))</f>
        <v>#REF!</v>
      </c>
      <c r="T169" s="205" t="e">
        <f>IF('Crisis Indicator Data'!#REF!="No Data",1,IF(#REF!&lt;&gt;"",1,0))</f>
        <v>#REF!</v>
      </c>
      <c r="U169" s="205" t="e">
        <f>IF('Crisis Indicator Data'!#REF!="No Data",1,IF(#REF!&lt;&gt;"",1,0))</f>
        <v>#REF!</v>
      </c>
      <c r="V169" s="205" t="e">
        <f>IF('Crisis Indicator Data'!#REF!="No Data",1,IF(#REF!&lt;&gt;"",1,0))</f>
        <v>#REF!</v>
      </c>
      <c r="W169" s="205" t="e">
        <f>IF('Crisis Indicator Data'!#REF!="No Data",1,IF(#REF!&lt;&gt;"",1,0))</f>
        <v>#REF!</v>
      </c>
      <c r="X169" s="205" t="e">
        <f>IF('Crisis Indicator Data'!#REF!="No Data",1,IF(#REF!&lt;&gt;"",1,0))</f>
        <v>#REF!</v>
      </c>
      <c r="Y169" s="205" t="e">
        <f>IF('Crisis Indicator Data'!#REF!="No Data",1,IF(#REF!&lt;&gt;"",1,0))</f>
        <v>#REF!</v>
      </c>
      <c r="Z169" s="205" t="e">
        <f>IF('Crisis Indicator Data'!#REF!="No Data",1,IF(#REF!&lt;&gt;"",1,0))</f>
        <v>#REF!</v>
      </c>
      <c r="AA169" s="205" t="e">
        <f>IF('Crisis Indicator Data'!#REF!="No Data",1,IF(#REF!&lt;&gt;"",1,0))</f>
        <v>#REF!</v>
      </c>
      <c r="AB169" s="205" t="e">
        <f>IF('Crisis Indicator Data'!#REF!="No Data",1,IF(#REF!&lt;&gt;"",1,0))</f>
        <v>#REF!</v>
      </c>
      <c r="AC169" s="205" t="e">
        <f>IF('Crisis Indicator Data'!#REF!="No Data",1,IF(#REF!&lt;&gt;"",1,0))</f>
        <v>#REF!</v>
      </c>
      <c r="AD169" s="205" t="e">
        <f>IF('Crisis Indicator Data'!#REF!="No Data",1,IF(#REF!&lt;&gt;"",1,0))</f>
        <v>#REF!</v>
      </c>
      <c r="AE169" s="205" t="e">
        <f>IF('Crisis Indicator Data'!#REF!="No Data",1,IF(#REF!&lt;&gt;"",1,0))</f>
        <v>#REF!</v>
      </c>
      <c r="AF169" s="205" t="e">
        <f>IF('Crisis Indicator Data'!#REF!="No Data",1,IF(#REF!&lt;&gt;"",1,0))</f>
        <v>#REF!</v>
      </c>
      <c r="AG169" s="205" t="e">
        <f>IF('Crisis Indicator Data'!#REF!="No Data",1,IF(#REF!&lt;&gt;"",1,0))</f>
        <v>#REF!</v>
      </c>
      <c r="AH169" s="205" t="e">
        <f>IF('Crisis Indicator Data'!#REF!="No Data",1,IF(#REF!&lt;&gt;"",1,0))</f>
        <v>#REF!</v>
      </c>
      <c r="AI169" s="205" t="e">
        <f>IF('Crisis Indicator Data'!#REF!="No Data",1,IF(#REF!&lt;&gt;"",1,0))</f>
        <v>#REF!</v>
      </c>
      <c r="AJ169" s="205" t="e">
        <f>IF('Crisis Indicator Data'!#REF!="No Data",1,IF(#REF!&lt;&gt;"",1,0))</f>
        <v>#REF!</v>
      </c>
      <c r="AK169" s="205" t="e">
        <f>IF('Crisis Indicator Data'!#REF!="No Data",1,IF(#REF!&lt;&gt;"",1,0))</f>
        <v>#REF!</v>
      </c>
      <c r="AL169" s="205" t="e">
        <f>IF('Crisis Indicator Data'!#REF!="No Data",1,IF(#REF!&lt;&gt;"",1,0))</f>
        <v>#REF!</v>
      </c>
      <c r="AM169" s="205" t="e">
        <f>IF('Crisis Indicator Data'!#REF!="No Data",1,IF(#REF!&lt;&gt;"",1,0))</f>
        <v>#REF!</v>
      </c>
      <c r="AN169" s="205" t="e">
        <f>IF('Crisis Indicator Data'!#REF!="No Data",1,IF(#REF!&lt;&gt;"",1,0))</f>
        <v>#REF!</v>
      </c>
      <c r="AO169" s="205" t="e">
        <f>IF('Crisis Indicator Data'!#REF!="No Data",1,IF(#REF!&lt;&gt;"",1,0))</f>
        <v>#REF!</v>
      </c>
      <c r="AP169" s="205" t="e">
        <f>IF('Crisis Indicator Data'!#REF!="No Data",1,IF(#REF!&lt;&gt;"",1,0))</f>
        <v>#REF!</v>
      </c>
      <c r="AQ169" s="205" t="e">
        <f>IF('Crisis Indicator Data'!#REF!="No Data",1,IF(#REF!&lt;&gt;"",1,0))</f>
        <v>#REF!</v>
      </c>
      <c r="AR169" s="205" t="e">
        <f>IF('Crisis Indicator Data'!#REF!="No Data",1,IF(#REF!&lt;&gt;"",1,0))</f>
        <v>#REF!</v>
      </c>
      <c r="AS169" s="205" t="e">
        <f>IF('Crisis Indicator Data'!#REF!="No Data",1,IF(#REF!&lt;&gt;"",1,0))</f>
        <v>#REF!</v>
      </c>
      <c r="AT169" s="205" t="e">
        <f>IF('Crisis Indicator Data'!#REF!="No Data",1,IF(#REF!&lt;&gt;"",1,0))</f>
        <v>#REF!</v>
      </c>
      <c r="AU169" s="205" t="e">
        <f>IF('Crisis Indicator Data'!#REF!="No Data",1,IF(#REF!&lt;&gt;"",1,0))</f>
        <v>#REF!</v>
      </c>
      <c r="AV169" s="205" t="e">
        <f>IF('Crisis Indicator Data'!#REF!="No Data",1,IF(#REF!&lt;&gt;"",1,0))</f>
        <v>#REF!</v>
      </c>
      <c r="AW169" s="205" t="e">
        <f>IF('Crisis Indicator Data'!#REF!="No Data",1,IF(#REF!&lt;&gt;"",1,0))</f>
        <v>#REF!</v>
      </c>
      <c r="AX169" s="205" t="e">
        <f>IF('Crisis Indicator Data'!#REF!="No Data",1,IF(#REF!&lt;&gt;"",1,0))</f>
        <v>#REF!</v>
      </c>
      <c r="AY169" s="205" t="e">
        <f>IF('Crisis Indicator Data'!#REF!="No Data",1,IF(#REF!&lt;&gt;"",1,0))</f>
        <v>#REF!</v>
      </c>
      <c r="AZ169" s="205" t="e">
        <f>IF('Crisis Indicator Data'!#REF!="No Data",1,IF(#REF!&lt;&gt;"",1,0))</f>
        <v>#REF!</v>
      </c>
      <c r="BA169" t="e">
        <f t="shared" si="10"/>
        <v>#REF!</v>
      </c>
      <c r="BB169" s="22" t="e">
        <f t="shared" si="11"/>
        <v>#REF!</v>
      </c>
    </row>
    <row r="170" spans="1:54" x14ac:dyDescent="0.25">
      <c r="A170" t="s">
        <v>7219</v>
      </c>
      <c r="B170" s="205" t="e">
        <f>IF('Crisis Indicator Data'!#REF!="No Data",1,IF(#REF!&lt;&gt;"",1,0))</f>
        <v>#REF!</v>
      </c>
      <c r="C170" s="205" t="e">
        <f>IF('Crisis Indicator Data'!#REF!="No Data",1,IF(#REF!&lt;&gt;"",1,0))</f>
        <v>#REF!</v>
      </c>
      <c r="D170" s="205" t="e">
        <f>IF('Crisis Indicator Data'!#REF!="No Data",1,IF(#REF!&lt;&gt;"",1,0))</f>
        <v>#REF!</v>
      </c>
      <c r="E170" s="205" t="e">
        <f>IF('Crisis Indicator Data'!#REF!="No Data",1,IF(#REF!&lt;&gt;"",1,0))</f>
        <v>#REF!</v>
      </c>
      <c r="F170" s="205" t="e">
        <f>IF('Crisis Indicator Data'!#REF!="No Data",1,IF(#REF!&lt;&gt;"",1,0))</f>
        <v>#REF!</v>
      </c>
      <c r="G170" s="205" t="e">
        <f>IF('Crisis Indicator Data'!#REF!="No Data",1,IF(#REF!&lt;&gt;"",1,0))</f>
        <v>#REF!</v>
      </c>
      <c r="H170" s="205" t="e">
        <f>IF('Crisis Indicator Data'!#REF!="No Data",1,IF(#REF!&lt;&gt;"",1,0))</f>
        <v>#REF!</v>
      </c>
      <c r="I170" s="205" t="e">
        <f>IF('Crisis Indicator Data'!#REF!="No Data",1,IF(#REF!&lt;&gt;"",1,0))</f>
        <v>#REF!</v>
      </c>
      <c r="J170" s="205" t="e">
        <f>IF('Crisis Indicator Data'!#REF!="No Data",1,IF(#REF!&lt;&gt;"",1,0))</f>
        <v>#REF!</v>
      </c>
      <c r="K170" s="205" t="e">
        <f>IF('Crisis Indicator Data'!#REF!="No Data",1,IF(#REF!&lt;&gt;"",1,0))</f>
        <v>#REF!</v>
      </c>
      <c r="L170" s="205" t="e">
        <f>IF('Crisis Indicator Data'!#REF!="No Data",1,IF(#REF!&lt;&gt;"",1,0))</f>
        <v>#REF!</v>
      </c>
      <c r="M170" s="205" t="e">
        <f>IF('Crisis Indicator Data'!#REF!="No Data",1,IF(#REF!&lt;&gt;"",1,0))</f>
        <v>#REF!</v>
      </c>
      <c r="N170" s="205" t="e">
        <f>IF('Crisis Indicator Data'!#REF!="No Data",1,IF(#REF!&lt;&gt;"",1,0))</f>
        <v>#REF!</v>
      </c>
      <c r="O170" s="205" t="e">
        <f>IF('Crisis Indicator Data'!#REF!="No Data",1,IF(#REF!&lt;&gt;"",1,0))</f>
        <v>#REF!</v>
      </c>
      <c r="P170" s="205" t="e">
        <f>IF('Crisis Indicator Data'!#REF!="No Data",1,IF(#REF!&lt;&gt;"",1,0))</f>
        <v>#REF!</v>
      </c>
      <c r="Q170" s="205" t="e">
        <f>IF('Crisis Indicator Data'!#REF!="No Data",1,IF(#REF!&lt;&gt;"",1,0))</f>
        <v>#REF!</v>
      </c>
      <c r="R170" s="205" t="e">
        <f>IF('Crisis Indicator Data'!#REF!="No Data",1,IF(#REF!&lt;&gt;"",1,0))</f>
        <v>#REF!</v>
      </c>
      <c r="S170" s="205" t="e">
        <f>IF('Crisis Indicator Data'!#REF!="No Data",1,IF(#REF!&lt;&gt;"",1,0))</f>
        <v>#REF!</v>
      </c>
      <c r="T170" s="205" t="e">
        <f>IF('Crisis Indicator Data'!#REF!="No Data",1,IF(#REF!&lt;&gt;"",1,0))</f>
        <v>#REF!</v>
      </c>
      <c r="U170" s="205" t="e">
        <f>IF('Crisis Indicator Data'!#REF!="No Data",1,IF(#REF!&lt;&gt;"",1,0))</f>
        <v>#REF!</v>
      </c>
      <c r="V170" s="205" t="e">
        <f>IF('Crisis Indicator Data'!#REF!="No Data",1,IF(#REF!&lt;&gt;"",1,0))</f>
        <v>#REF!</v>
      </c>
      <c r="W170" s="205" t="e">
        <f>IF('Crisis Indicator Data'!#REF!="No Data",1,IF(#REF!&lt;&gt;"",1,0))</f>
        <v>#REF!</v>
      </c>
      <c r="X170" s="205" t="e">
        <f>IF('Crisis Indicator Data'!#REF!="No Data",1,IF(#REF!&lt;&gt;"",1,0))</f>
        <v>#REF!</v>
      </c>
      <c r="Y170" s="205" t="e">
        <f>IF('Crisis Indicator Data'!#REF!="No Data",1,IF(#REF!&lt;&gt;"",1,0))</f>
        <v>#REF!</v>
      </c>
      <c r="Z170" s="205" t="e">
        <f>IF('Crisis Indicator Data'!#REF!="No Data",1,IF(#REF!&lt;&gt;"",1,0))</f>
        <v>#REF!</v>
      </c>
      <c r="AA170" s="205" t="e">
        <f>IF('Crisis Indicator Data'!#REF!="No Data",1,IF(#REF!&lt;&gt;"",1,0))</f>
        <v>#REF!</v>
      </c>
      <c r="AB170" s="205" t="e">
        <f>IF('Crisis Indicator Data'!#REF!="No Data",1,IF(#REF!&lt;&gt;"",1,0))</f>
        <v>#REF!</v>
      </c>
      <c r="AC170" s="205" t="e">
        <f>IF('Crisis Indicator Data'!#REF!="No Data",1,IF(#REF!&lt;&gt;"",1,0))</f>
        <v>#REF!</v>
      </c>
      <c r="AD170" s="205" t="e">
        <f>IF('Crisis Indicator Data'!#REF!="No Data",1,IF(#REF!&lt;&gt;"",1,0))</f>
        <v>#REF!</v>
      </c>
      <c r="AE170" s="205" t="e">
        <f>IF('Crisis Indicator Data'!#REF!="No Data",1,IF(#REF!&lt;&gt;"",1,0))</f>
        <v>#REF!</v>
      </c>
      <c r="AF170" s="205" t="e">
        <f>IF('Crisis Indicator Data'!#REF!="No Data",1,IF(#REF!&lt;&gt;"",1,0))</f>
        <v>#REF!</v>
      </c>
      <c r="AG170" s="205" t="e">
        <f>IF('Crisis Indicator Data'!#REF!="No Data",1,IF(#REF!&lt;&gt;"",1,0))</f>
        <v>#REF!</v>
      </c>
      <c r="AH170" s="205" t="e">
        <f>IF('Crisis Indicator Data'!#REF!="No Data",1,IF(#REF!&lt;&gt;"",1,0))</f>
        <v>#REF!</v>
      </c>
      <c r="AI170" s="205" t="e">
        <f>IF('Crisis Indicator Data'!#REF!="No Data",1,IF(#REF!&lt;&gt;"",1,0))</f>
        <v>#REF!</v>
      </c>
      <c r="AJ170" s="205" t="e">
        <f>IF('Crisis Indicator Data'!#REF!="No Data",1,IF(#REF!&lt;&gt;"",1,0))</f>
        <v>#REF!</v>
      </c>
      <c r="AK170" s="205" t="e">
        <f>IF('Crisis Indicator Data'!#REF!="No Data",1,IF(#REF!&lt;&gt;"",1,0))</f>
        <v>#REF!</v>
      </c>
      <c r="AL170" s="205" t="e">
        <f>IF('Crisis Indicator Data'!#REF!="No Data",1,IF(#REF!&lt;&gt;"",1,0))</f>
        <v>#REF!</v>
      </c>
      <c r="AM170" s="205" t="e">
        <f>IF('Crisis Indicator Data'!#REF!="No Data",1,IF(#REF!&lt;&gt;"",1,0))</f>
        <v>#REF!</v>
      </c>
      <c r="AN170" s="205" t="e">
        <f>IF('Crisis Indicator Data'!#REF!="No Data",1,IF(#REF!&lt;&gt;"",1,0))</f>
        <v>#REF!</v>
      </c>
      <c r="AO170" s="205" t="e">
        <f>IF('Crisis Indicator Data'!#REF!="No Data",1,IF(#REF!&lt;&gt;"",1,0))</f>
        <v>#REF!</v>
      </c>
      <c r="AP170" s="205" t="e">
        <f>IF('Crisis Indicator Data'!#REF!="No Data",1,IF(#REF!&lt;&gt;"",1,0))</f>
        <v>#REF!</v>
      </c>
      <c r="AQ170" s="205" t="e">
        <f>IF('Crisis Indicator Data'!#REF!="No Data",1,IF(#REF!&lt;&gt;"",1,0))</f>
        <v>#REF!</v>
      </c>
      <c r="AR170" s="205" t="e">
        <f>IF('Crisis Indicator Data'!#REF!="No Data",1,IF(#REF!&lt;&gt;"",1,0))</f>
        <v>#REF!</v>
      </c>
      <c r="AS170" s="205" t="e">
        <f>IF('Crisis Indicator Data'!#REF!="No Data",1,IF(#REF!&lt;&gt;"",1,0))</f>
        <v>#REF!</v>
      </c>
      <c r="AT170" s="205" t="e">
        <f>IF('Crisis Indicator Data'!#REF!="No Data",1,IF(#REF!&lt;&gt;"",1,0))</f>
        <v>#REF!</v>
      </c>
      <c r="AU170" s="205" t="e">
        <f>IF('Crisis Indicator Data'!#REF!="No Data",1,IF(#REF!&lt;&gt;"",1,0))</f>
        <v>#REF!</v>
      </c>
      <c r="AV170" s="205" t="e">
        <f>IF('Crisis Indicator Data'!#REF!="No Data",1,IF(#REF!&lt;&gt;"",1,0))</f>
        <v>#REF!</v>
      </c>
      <c r="AW170" s="205" t="e">
        <f>IF('Crisis Indicator Data'!#REF!="No Data",1,IF(#REF!&lt;&gt;"",1,0))</f>
        <v>#REF!</v>
      </c>
      <c r="AX170" s="205" t="e">
        <f>IF('Crisis Indicator Data'!#REF!="No Data",1,IF(#REF!&lt;&gt;"",1,0))</f>
        <v>#REF!</v>
      </c>
      <c r="AY170" s="205" t="e">
        <f>IF('Crisis Indicator Data'!#REF!="No Data",1,IF(#REF!&lt;&gt;"",1,0))</f>
        <v>#REF!</v>
      </c>
      <c r="AZ170" s="205" t="e">
        <f>IF('Crisis Indicator Data'!#REF!="No Data",1,IF(#REF!&lt;&gt;"",1,0))</f>
        <v>#REF!</v>
      </c>
      <c r="BA170" t="e">
        <f t="shared" si="10"/>
        <v>#REF!</v>
      </c>
      <c r="BB170" s="22" t="e">
        <f t="shared" si="11"/>
        <v>#REF!</v>
      </c>
    </row>
    <row r="171" spans="1:54" x14ac:dyDescent="0.25">
      <c r="A171" t="s">
        <v>7130</v>
      </c>
      <c r="B171" s="205" t="e">
        <f>IF('Crisis Indicator Data'!#REF!="No Data",1,IF(#REF!&lt;&gt;"",1,0))</f>
        <v>#REF!</v>
      </c>
      <c r="C171" s="205" t="e">
        <f>IF('Crisis Indicator Data'!#REF!="No Data",1,IF(#REF!&lt;&gt;"",1,0))</f>
        <v>#REF!</v>
      </c>
      <c r="D171" s="205" t="e">
        <f>IF('Crisis Indicator Data'!#REF!="No Data",1,IF(#REF!&lt;&gt;"",1,0))</f>
        <v>#REF!</v>
      </c>
      <c r="E171" s="205" t="e">
        <f>IF('Crisis Indicator Data'!#REF!="No Data",1,IF(#REF!&lt;&gt;"",1,0))</f>
        <v>#REF!</v>
      </c>
      <c r="F171" s="205" t="e">
        <f>IF('Crisis Indicator Data'!#REF!="No Data",1,IF(#REF!&lt;&gt;"",1,0))</f>
        <v>#REF!</v>
      </c>
      <c r="G171" s="205" t="e">
        <f>IF('Crisis Indicator Data'!#REF!="No Data",1,IF(#REF!&lt;&gt;"",1,0))</f>
        <v>#REF!</v>
      </c>
      <c r="H171" s="205" t="e">
        <f>IF('Crisis Indicator Data'!#REF!="No Data",1,IF(#REF!&lt;&gt;"",1,0))</f>
        <v>#REF!</v>
      </c>
      <c r="I171" s="205" t="e">
        <f>IF('Crisis Indicator Data'!#REF!="No Data",1,IF(#REF!&lt;&gt;"",1,0))</f>
        <v>#REF!</v>
      </c>
      <c r="J171" s="205" t="e">
        <f>IF('Crisis Indicator Data'!#REF!="No Data",1,IF(#REF!&lt;&gt;"",1,0))</f>
        <v>#REF!</v>
      </c>
      <c r="K171" s="205" t="e">
        <f>IF('Crisis Indicator Data'!#REF!="No Data",1,IF(#REF!&lt;&gt;"",1,0))</f>
        <v>#REF!</v>
      </c>
      <c r="L171" s="205" t="e">
        <f>IF('Crisis Indicator Data'!#REF!="No Data",1,IF(#REF!&lt;&gt;"",1,0))</f>
        <v>#REF!</v>
      </c>
      <c r="M171" s="205" t="e">
        <f>IF('Crisis Indicator Data'!#REF!="No Data",1,IF(#REF!&lt;&gt;"",1,0))</f>
        <v>#REF!</v>
      </c>
      <c r="N171" s="205" t="e">
        <f>IF('Crisis Indicator Data'!#REF!="No Data",1,IF(#REF!&lt;&gt;"",1,0))</f>
        <v>#REF!</v>
      </c>
      <c r="O171" s="205" t="e">
        <f>IF('Crisis Indicator Data'!#REF!="No Data",1,IF(#REF!&lt;&gt;"",1,0))</f>
        <v>#REF!</v>
      </c>
      <c r="P171" s="205" t="e">
        <f>IF('Crisis Indicator Data'!#REF!="No Data",1,IF(#REF!&lt;&gt;"",1,0))</f>
        <v>#REF!</v>
      </c>
      <c r="Q171" s="205" t="e">
        <f>IF('Crisis Indicator Data'!#REF!="No Data",1,IF(#REF!&lt;&gt;"",1,0))</f>
        <v>#REF!</v>
      </c>
      <c r="R171" s="205" t="e">
        <f>IF('Crisis Indicator Data'!#REF!="No Data",1,IF(#REF!&lt;&gt;"",1,0))</f>
        <v>#REF!</v>
      </c>
      <c r="S171" s="205" t="e">
        <f>IF('Crisis Indicator Data'!#REF!="No Data",1,IF(#REF!&lt;&gt;"",1,0))</f>
        <v>#REF!</v>
      </c>
      <c r="T171" s="205" t="e">
        <f>IF('Crisis Indicator Data'!#REF!="No Data",1,IF(#REF!&lt;&gt;"",1,0))</f>
        <v>#REF!</v>
      </c>
      <c r="U171" s="205" t="e">
        <f>IF('Crisis Indicator Data'!#REF!="No Data",1,IF(#REF!&lt;&gt;"",1,0))</f>
        <v>#REF!</v>
      </c>
      <c r="V171" s="205" t="e">
        <f>IF('Crisis Indicator Data'!#REF!="No Data",1,IF(#REF!&lt;&gt;"",1,0))</f>
        <v>#REF!</v>
      </c>
      <c r="W171" s="205" t="e">
        <f>IF('Crisis Indicator Data'!#REF!="No Data",1,IF(#REF!&lt;&gt;"",1,0))</f>
        <v>#REF!</v>
      </c>
      <c r="X171" s="205" t="e">
        <f>IF('Crisis Indicator Data'!#REF!="No Data",1,IF(#REF!&lt;&gt;"",1,0))</f>
        <v>#REF!</v>
      </c>
      <c r="Y171" s="205" t="e">
        <f>IF('Crisis Indicator Data'!#REF!="No Data",1,IF(#REF!&lt;&gt;"",1,0))</f>
        <v>#REF!</v>
      </c>
      <c r="Z171" s="205" t="e">
        <f>IF('Crisis Indicator Data'!#REF!="No Data",1,IF(#REF!&lt;&gt;"",1,0))</f>
        <v>#REF!</v>
      </c>
      <c r="AA171" s="205" t="e">
        <f>IF('Crisis Indicator Data'!#REF!="No Data",1,IF(#REF!&lt;&gt;"",1,0))</f>
        <v>#REF!</v>
      </c>
      <c r="AB171" s="205" t="e">
        <f>IF('Crisis Indicator Data'!#REF!="No Data",1,IF(#REF!&lt;&gt;"",1,0))</f>
        <v>#REF!</v>
      </c>
      <c r="AC171" s="205" t="e">
        <f>IF('Crisis Indicator Data'!#REF!="No Data",1,IF(#REF!&lt;&gt;"",1,0))</f>
        <v>#REF!</v>
      </c>
      <c r="AD171" s="205" t="e">
        <f>IF('Crisis Indicator Data'!#REF!="No Data",1,IF(#REF!&lt;&gt;"",1,0))</f>
        <v>#REF!</v>
      </c>
      <c r="AE171" s="205" t="e">
        <f>IF('Crisis Indicator Data'!#REF!="No Data",1,IF(#REF!&lt;&gt;"",1,0))</f>
        <v>#REF!</v>
      </c>
      <c r="AF171" s="205" t="e">
        <f>IF('Crisis Indicator Data'!#REF!="No Data",1,IF(#REF!&lt;&gt;"",1,0))</f>
        <v>#REF!</v>
      </c>
      <c r="AG171" s="205" t="e">
        <f>IF('Crisis Indicator Data'!#REF!="No Data",1,IF(#REF!&lt;&gt;"",1,0))</f>
        <v>#REF!</v>
      </c>
      <c r="AH171" s="205" t="e">
        <f>IF('Crisis Indicator Data'!#REF!="No Data",1,IF(#REF!&lt;&gt;"",1,0))</f>
        <v>#REF!</v>
      </c>
      <c r="AI171" s="205" t="e">
        <f>IF('Crisis Indicator Data'!#REF!="No Data",1,IF(#REF!&lt;&gt;"",1,0))</f>
        <v>#REF!</v>
      </c>
      <c r="AJ171" s="205" t="e">
        <f>IF('Crisis Indicator Data'!#REF!="No Data",1,IF(#REF!&lt;&gt;"",1,0))</f>
        <v>#REF!</v>
      </c>
      <c r="AK171" s="205" t="e">
        <f>IF('Crisis Indicator Data'!#REF!="No Data",1,IF(#REF!&lt;&gt;"",1,0))</f>
        <v>#REF!</v>
      </c>
      <c r="AL171" s="205" t="e">
        <f>IF('Crisis Indicator Data'!#REF!="No Data",1,IF(#REF!&lt;&gt;"",1,0))</f>
        <v>#REF!</v>
      </c>
      <c r="AM171" s="205" t="e">
        <f>IF('Crisis Indicator Data'!#REF!="No Data",1,IF(#REF!&lt;&gt;"",1,0))</f>
        <v>#REF!</v>
      </c>
      <c r="AN171" s="205" t="e">
        <f>IF('Crisis Indicator Data'!#REF!="No Data",1,IF(#REF!&lt;&gt;"",1,0))</f>
        <v>#REF!</v>
      </c>
      <c r="AO171" s="205" t="e">
        <f>IF('Crisis Indicator Data'!#REF!="No Data",1,IF(#REF!&lt;&gt;"",1,0))</f>
        <v>#REF!</v>
      </c>
      <c r="AP171" s="205" t="e">
        <f>IF('Crisis Indicator Data'!#REF!="No Data",1,IF(#REF!&lt;&gt;"",1,0))</f>
        <v>#REF!</v>
      </c>
      <c r="AQ171" s="205" t="e">
        <f>IF('Crisis Indicator Data'!#REF!="No Data",1,IF(#REF!&lt;&gt;"",1,0))</f>
        <v>#REF!</v>
      </c>
      <c r="AR171" s="205" t="e">
        <f>IF('Crisis Indicator Data'!#REF!="No Data",1,IF(#REF!&lt;&gt;"",1,0))</f>
        <v>#REF!</v>
      </c>
      <c r="AS171" s="205" t="e">
        <f>IF('Crisis Indicator Data'!#REF!="No Data",1,IF(#REF!&lt;&gt;"",1,0))</f>
        <v>#REF!</v>
      </c>
      <c r="AT171" s="205" t="e">
        <f>IF('Crisis Indicator Data'!#REF!="No Data",1,IF(#REF!&lt;&gt;"",1,0))</f>
        <v>#REF!</v>
      </c>
      <c r="AU171" s="205" t="e">
        <f>IF('Crisis Indicator Data'!#REF!="No Data",1,IF(#REF!&lt;&gt;"",1,0))</f>
        <v>#REF!</v>
      </c>
      <c r="AV171" s="205" t="e">
        <f>IF('Crisis Indicator Data'!#REF!="No Data",1,IF(#REF!&lt;&gt;"",1,0))</f>
        <v>#REF!</v>
      </c>
      <c r="AW171" s="205" t="e">
        <f>IF('Crisis Indicator Data'!#REF!="No Data",1,IF(#REF!&lt;&gt;"",1,0))</f>
        <v>#REF!</v>
      </c>
      <c r="AX171" s="205" t="e">
        <f>IF('Crisis Indicator Data'!#REF!="No Data",1,IF(#REF!&lt;&gt;"",1,0))</f>
        <v>#REF!</v>
      </c>
      <c r="AY171" s="205" t="e">
        <f>IF('Crisis Indicator Data'!#REF!="No Data",1,IF(#REF!&lt;&gt;"",1,0))</f>
        <v>#REF!</v>
      </c>
      <c r="AZ171" s="205" t="e">
        <f>IF('Crisis Indicator Data'!#REF!="No Data",1,IF(#REF!&lt;&gt;"",1,0))</f>
        <v>#REF!</v>
      </c>
      <c r="BA171" t="e">
        <f t="shared" si="10"/>
        <v>#REF!</v>
      </c>
      <c r="BB171" s="22" t="e">
        <f t="shared" si="11"/>
        <v>#REF!</v>
      </c>
    </row>
    <row r="172" spans="1:54" x14ac:dyDescent="0.25">
      <c r="A172" t="s">
        <v>7225</v>
      </c>
      <c r="B172" s="205" t="e">
        <f>IF('Crisis Indicator Data'!#REF!="No Data",1,IF(#REF!&lt;&gt;"",1,0))</f>
        <v>#REF!</v>
      </c>
      <c r="C172" s="205" t="e">
        <f>IF('Crisis Indicator Data'!#REF!="No Data",1,IF(#REF!&lt;&gt;"",1,0))</f>
        <v>#REF!</v>
      </c>
      <c r="D172" s="205" t="e">
        <f>IF('Crisis Indicator Data'!#REF!="No Data",1,IF(#REF!&lt;&gt;"",1,0))</f>
        <v>#REF!</v>
      </c>
      <c r="E172" s="205" t="e">
        <f>IF('Crisis Indicator Data'!#REF!="No Data",1,IF(#REF!&lt;&gt;"",1,0))</f>
        <v>#REF!</v>
      </c>
      <c r="F172" s="205" t="e">
        <f>IF('Crisis Indicator Data'!#REF!="No Data",1,IF(#REF!&lt;&gt;"",1,0))</f>
        <v>#REF!</v>
      </c>
      <c r="G172" s="205" t="e">
        <f>IF('Crisis Indicator Data'!#REF!="No Data",1,IF(#REF!&lt;&gt;"",1,0))</f>
        <v>#REF!</v>
      </c>
      <c r="H172" s="205" t="e">
        <f>IF('Crisis Indicator Data'!#REF!="No Data",1,IF(#REF!&lt;&gt;"",1,0))</f>
        <v>#REF!</v>
      </c>
      <c r="I172" s="205" t="e">
        <f>IF('Crisis Indicator Data'!#REF!="No Data",1,IF(#REF!&lt;&gt;"",1,0))</f>
        <v>#REF!</v>
      </c>
      <c r="J172" s="205" t="e">
        <f>IF('Crisis Indicator Data'!#REF!="No Data",1,IF(#REF!&lt;&gt;"",1,0))</f>
        <v>#REF!</v>
      </c>
      <c r="K172" s="205" t="e">
        <f>IF('Crisis Indicator Data'!#REF!="No Data",1,IF(#REF!&lt;&gt;"",1,0))</f>
        <v>#REF!</v>
      </c>
      <c r="L172" s="205" t="e">
        <f>IF('Crisis Indicator Data'!#REF!="No Data",1,IF(#REF!&lt;&gt;"",1,0))</f>
        <v>#REF!</v>
      </c>
      <c r="M172" s="205" t="e">
        <f>IF('Crisis Indicator Data'!#REF!="No Data",1,IF(#REF!&lt;&gt;"",1,0))</f>
        <v>#REF!</v>
      </c>
      <c r="N172" s="205" t="e">
        <f>IF('Crisis Indicator Data'!#REF!="No Data",1,IF(#REF!&lt;&gt;"",1,0))</f>
        <v>#REF!</v>
      </c>
      <c r="O172" s="205" t="e">
        <f>IF('Crisis Indicator Data'!#REF!="No Data",1,IF(#REF!&lt;&gt;"",1,0))</f>
        <v>#REF!</v>
      </c>
      <c r="P172" s="205" t="e">
        <f>IF('Crisis Indicator Data'!#REF!="No Data",1,IF(#REF!&lt;&gt;"",1,0))</f>
        <v>#REF!</v>
      </c>
      <c r="Q172" s="205" t="e">
        <f>IF('Crisis Indicator Data'!#REF!="No Data",1,IF(#REF!&lt;&gt;"",1,0))</f>
        <v>#REF!</v>
      </c>
      <c r="R172" s="205" t="e">
        <f>IF('Crisis Indicator Data'!#REF!="No Data",1,IF(#REF!&lt;&gt;"",1,0))</f>
        <v>#REF!</v>
      </c>
      <c r="S172" s="205" t="e">
        <f>IF('Crisis Indicator Data'!#REF!="No Data",1,IF(#REF!&lt;&gt;"",1,0))</f>
        <v>#REF!</v>
      </c>
      <c r="T172" s="205" t="e">
        <f>IF('Crisis Indicator Data'!#REF!="No Data",1,IF(#REF!&lt;&gt;"",1,0))</f>
        <v>#REF!</v>
      </c>
      <c r="U172" s="205" t="e">
        <f>IF('Crisis Indicator Data'!#REF!="No Data",1,IF(#REF!&lt;&gt;"",1,0))</f>
        <v>#REF!</v>
      </c>
      <c r="V172" s="205" t="e">
        <f>IF('Crisis Indicator Data'!#REF!="No Data",1,IF(#REF!&lt;&gt;"",1,0))</f>
        <v>#REF!</v>
      </c>
      <c r="W172" s="205" t="e">
        <f>IF('Crisis Indicator Data'!#REF!="No Data",1,IF(#REF!&lt;&gt;"",1,0))</f>
        <v>#REF!</v>
      </c>
      <c r="X172" s="205" t="e">
        <f>IF('Crisis Indicator Data'!#REF!="No Data",1,IF(#REF!&lt;&gt;"",1,0))</f>
        <v>#REF!</v>
      </c>
      <c r="Y172" s="205" t="e">
        <f>IF('Crisis Indicator Data'!#REF!="No Data",1,IF(#REF!&lt;&gt;"",1,0))</f>
        <v>#REF!</v>
      </c>
      <c r="Z172" s="205" t="e">
        <f>IF('Crisis Indicator Data'!#REF!="No Data",1,IF(#REF!&lt;&gt;"",1,0))</f>
        <v>#REF!</v>
      </c>
      <c r="AA172" s="205" t="e">
        <f>IF('Crisis Indicator Data'!#REF!="No Data",1,IF(#REF!&lt;&gt;"",1,0))</f>
        <v>#REF!</v>
      </c>
      <c r="AB172" s="205" t="e">
        <f>IF('Crisis Indicator Data'!#REF!="No Data",1,IF(#REF!&lt;&gt;"",1,0))</f>
        <v>#REF!</v>
      </c>
      <c r="AC172" s="205" t="e">
        <f>IF('Crisis Indicator Data'!#REF!="No Data",1,IF(#REF!&lt;&gt;"",1,0))</f>
        <v>#REF!</v>
      </c>
      <c r="AD172" s="205" t="e">
        <f>IF('Crisis Indicator Data'!#REF!="No Data",1,IF(#REF!&lt;&gt;"",1,0))</f>
        <v>#REF!</v>
      </c>
      <c r="AE172" s="205" t="e">
        <f>IF('Crisis Indicator Data'!#REF!="No Data",1,IF(#REF!&lt;&gt;"",1,0))</f>
        <v>#REF!</v>
      </c>
      <c r="AF172" s="205" t="e">
        <f>IF('Crisis Indicator Data'!#REF!="No Data",1,IF(#REF!&lt;&gt;"",1,0))</f>
        <v>#REF!</v>
      </c>
      <c r="AG172" s="205" t="e">
        <f>IF('Crisis Indicator Data'!#REF!="No Data",1,IF(#REF!&lt;&gt;"",1,0))</f>
        <v>#REF!</v>
      </c>
      <c r="AH172" s="205" t="e">
        <f>IF('Crisis Indicator Data'!#REF!="No Data",1,IF(#REF!&lt;&gt;"",1,0))</f>
        <v>#REF!</v>
      </c>
      <c r="AI172" s="205" t="e">
        <f>IF('Crisis Indicator Data'!#REF!="No Data",1,IF(#REF!&lt;&gt;"",1,0))</f>
        <v>#REF!</v>
      </c>
      <c r="AJ172" s="205" t="e">
        <f>IF('Crisis Indicator Data'!#REF!="No Data",1,IF(#REF!&lt;&gt;"",1,0))</f>
        <v>#REF!</v>
      </c>
      <c r="AK172" s="205" t="e">
        <f>IF('Crisis Indicator Data'!#REF!="No Data",1,IF(#REF!&lt;&gt;"",1,0))</f>
        <v>#REF!</v>
      </c>
      <c r="AL172" s="205" t="e">
        <f>IF('Crisis Indicator Data'!#REF!="No Data",1,IF(#REF!&lt;&gt;"",1,0))</f>
        <v>#REF!</v>
      </c>
      <c r="AM172" s="205" t="e">
        <f>IF('Crisis Indicator Data'!#REF!="No Data",1,IF(#REF!&lt;&gt;"",1,0))</f>
        <v>#REF!</v>
      </c>
      <c r="AN172" s="205" t="e">
        <f>IF('Crisis Indicator Data'!#REF!="No Data",1,IF(#REF!&lt;&gt;"",1,0))</f>
        <v>#REF!</v>
      </c>
      <c r="AO172" s="205" t="e">
        <f>IF('Crisis Indicator Data'!#REF!="No Data",1,IF(#REF!&lt;&gt;"",1,0))</f>
        <v>#REF!</v>
      </c>
      <c r="AP172" s="205" t="e">
        <f>IF('Crisis Indicator Data'!#REF!="No Data",1,IF(#REF!&lt;&gt;"",1,0))</f>
        <v>#REF!</v>
      </c>
      <c r="AQ172" s="205" t="e">
        <f>IF('Crisis Indicator Data'!#REF!="No Data",1,IF(#REF!&lt;&gt;"",1,0))</f>
        <v>#REF!</v>
      </c>
      <c r="AR172" s="205" t="e">
        <f>IF('Crisis Indicator Data'!#REF!="No Data",1,IF(#REF!&lt;&gt;"",1,0))</f>
        <v>#REF!</v>
      </c>
      <c r="AS172" s="205" t="e">
        <f>IF('Crisis Indicator Data'!#REF!="No Data",1,IF(#REF!&lt;&gt;"",1,0))</f>
        <v>#REF!</v>
      </c>
      <c r="AT172" s="205" t="e">
        <f>IF('Crisis Indicator Data'!#REF!="No Data",1,IF(#REF!&lt;&gt;"",1,0))</f>
        <v>#REF!</v>
      </c>
      <c r="AU172" s="205" t="e">
        <f>IF('Crisis Indicator Data'!#REF!="No Data",1,IF(#REF!&lt;&gt;"",1,0))</f>
        <v>#REF!</v>
      </c>
      <c r="AV172" s="205" t="e">
        <f>IF('Crisis Indicator Data'!#REF!="No Data",1,IF(#REF!&lt;&gt;"",1,0))</f>
        <v>#REF!</v>
      </c>
      <c r="AW172" s="205" t="e">
        <f>IF('Crisis Indicator Data'!#REF!="No Data",1,IF(#REF!&lt;&gt;"",1,0))</f>
        <v>#REF!</v>
      </c>
      <c r="AX172" s="205" t="e">
        <f>IF('Crisis Indicator Data'!#REF!="No Data",1,IF(#REF!&lt;&gt;"",1,0))</f>
        <v>#REF!</v>
      </c>
      <c r="AY172" s="205" t="e">
        <f>IF('Crisis Indicator Data'!#REF!="No Data",1,IF(#REF!&lt;&gt;"",1,0))</f>
        <v>#REF!</v>
      </c>
      <c r="AZ172" s="205" t="e">
        <f>IF('Crisis Indicator Data'!#REF!="No Data",1,IF(#REF!&lt;&gt;"",1,0))</f>
        <v>#REF!</v>
      </c>
      <c r="BA172" t="e">
        <f t="shared" si="10"/>
        <v>#REF!</v>
      </c>
      <c r="BB172" s="22" t="e">
        <f t="shared" si="11"/>
        <v>#REF!</v>
      </c>
    </row>
    <row r="173" spans="1:54" x14ac:dyDescent="0.25">
      <c r="A173" t="s">
        <v>7218</v>
      </c>
      <c r="B173" s="205" t="e">
        <f>IF('Crisis Indicator Data'!#REF!="No Data",1,IF(#REF!&lt;&gt;"",1,0))</f>
        <v>#REF!</v>
      </c>
      <c r="C173" s="205" t="e">
        <f>IF('Crisis Indicator Data'!#REF!="No Data",1,IF(#REF!&lt;&gt;"",1,0))</f>
        <v>#REF!</v>
      </c>
      <c r="D173" s="205" t="e">
        <f>IF('Crisis Indicator Data'!#REF!="No Data",1,IF(#REF!&lt;&gt;"",1,0))</f>
        <v>#REF!</v>
      </c>
      <c r="E173" s="205" t="e">
        <f>IF('Crisis Indicator Data'!#REF!="No Data",1,IF(#REF!&lt;&gt;"",1,0))</f>
        <v>#REF!</v>
      </c>
      <c r="F173" s="205" t="e">
        <f>IF('Crisis Indicator Data'!#REF!="No Data",1,IF(#REF!&lt;&gt;"",1,0))</f>
        <v>#REF!</v>
      </c>
      <c r="G173" s="205" t="e">
        <f>IF('Crisis Indicator Data'!#REF!="No Data",1,IF(#REF!&lt;&gt;"",1,0))</f>
        <v>#REF!</v>
      </c>
      <c r="H173" s="205" t="e">
        <f>IF('Crisis Indicator Data'!#REF!="No Data",1,IF(#REF!&lt;&gt;"",1,0))</f>
        <v>#REF!</v>
      </c>
      <c r="I173" s="205" t="e">
        <f>IF('Crisis Indicator Data'!#REF!="No Data",1,IF(#REF!&lt;&gt;"",1,0))</f>
        <v>#REF!</v>
      </c>
      <c r="J173" s="205" t="e">
        <f>IF('Crisis Indicator Data'!#REF!="No Data",1,IF(#REF!&lt;&gt;"",1,0))</f>
        <v>#REF!</v>
      </c>
      <c r="K173" s="205" t="e">
        <f>IF('Crisis Indicator Data'!#REF!="No Data",1,IF(#REF!&lt;&gt;"",1,0))</f>
        <v>#REF!</v>
      </c>
      <c r="L173" s="205" t="e">
        <f>IF('Crisis Indicator Data'!#REF!="No Data",1,IF(#REF!&lt;&gt;"",1,0))</f>
        <v>#REF!</v>
      </c>
      <c r="M173" s="205" t="e">
        <f>IF('Crisis Indicator Data'!#REF!="No Data",1,IF(#REF!&lt;&gt;"",1,0))</f>
        <v>#REF!</v>
      </c>
      <c r="N173" s="205" t="e">
        <f>IF('Crisis Indicator Data'!#REF!="No Data",1,IF(#REF!&lt;&gt;"",1,0))</f>
        <v>#REF!</v>
      </c>
      <c r="O173" s="205" t="e">
        <f>IF('Crisis Indicator Data'!#REF!="No Data",1,IF(#REF!&lt;&gt;"",1,0))</f>
        <v>#REF!</v>
      </c>
      <c r="P173" s="205" t="e">
        <f>IF('Crisis Indicator Data'!#REF!="No Data",1,IF(#REF!&lt;&gt;"",1,0))</f>
        <v>#REF!</v>
      </c>
      <c r="Q173" s="205" t="e">
        <f>IF('Crisis Indicator Data'!#REF!="No Data",1,IF(#REF!&lt;&gt;"",1,0))</f>
        <v>#REF!</v>
      </c>
      <c r="R173" s="205" t="e">
        <f>IF('Crisis Indicator Data'!#REF!="No Data",1,IF(#REF!&lt;&gt;"",1,0))</f>
        <v>#REF!</v>
      </c>
      <c r="S173" s="205" t="e">
        <f>IF('Crisis Indicator Data'!#REF!="No Data",1,IF(#REF!&lt;&gt;"",1,0))</f>
        <v>#REF!</v>
      </c>
      <c r="T173" s="205" t="e">
        <f>IF('Crisis Indicator Data'!#REF!="No Data",1,IF(#REF!&lt;&gt;"",1,0))</f>
        <v>#REF!</v>
      </c>
      <c r="U173" s="205" t="e">
        <f>IF('Crisis Indicator Data'!#REF!="No Data",1,IF(#REF!&lt;&gt;"",1,0))</f>
        <v>#REF!</v>
      </c>
      <c r="V173" s="205" t="e">
        <f>IF('Crisis Indicator Data'!#REF!="No Data",1,IF(#REF!&lt;&gt;"",1,0))</f>
        <v>#REF!</v>
      </c>
      <c r="W173" s="205" t="e">
        <f>IF('Crisis Indicator Data'!#REF!="No Data",1,IF(#REF!&lt;&gt;"",1,0))</f>
        <v>#REF!</v>
      </c>
      <c r="X173" s="205" t="e">
        <f>IF('Crisis Indicator Data'!#REF!="No Data",1,IF(#REF!&lt;&gt;"",1,0))</f>
        <v>#REF!</v>
      </c>
      <c r="Y173" s="205" t="e">
        <f>IF('Crisis Indicator Data'!#REF!="No Data",1,IF(#REF!&lt;&gt;"",1,0))</f>
        <v>#REF!</v>
      </c>
      <c r="Z173" s="205" t="e">
        <f>IF('Crisis Indicator Data'!#REF!="No Data",1,IF(#REF!&lt;&gt;"",1,0))</f>
        <v>#REF!</v>
      </c>
      <c r="AA173" s="205" t="e">
        <f>IF('Crisis Indicator Data'!#REF!="No Data",1,IF(#REF!&lt;&gt;"",1,0))</f>
        <v>#REF!</v>
      </c>
      <c r="AB173" s="205" t="e">
        <f>IF('Crisis Indicator Data'!#REF!="No Data",1,IF(#REF!&lt;&gt;"",1,0))</f>
        <v>#REF!</v>
      </c>
      <c r="AC173" s="205" t="e">
        <f>IF('Crisis Indicator Data'!#REF!="No Data",1,IF(#REF!&lt;&gt;"",1,0))</f>
        <v>#REF!</v>
      </c>
      <c r="AD173" s="205" t="e">
        <f>IF('Crisis Indicator Data'!#REF!="No Data",1,IF(#REF!&lt;&gt;"",1,0))</f>
        <v>#REF!</v>
      </c>
      <c r="AE173" s="205" t="e">
        <f>IF('Crisis Indicator Data'!#REF!="No Data",1,IF(#REF!&lt;&gt;"",1,0))</f>
        <v>#REF!</v>
      </c>
      <c r="AF173" s="205" t="e">
        <f>IF('Crisis Indicator Data'!#REF!="No Data",1,IF(#REF!&lt;&gt;"",1,0))</f>
        <v>#REF!</v>
      </c>
      <c r="AG173" s="205" t="e">
        <f>IF('Crisis Indicator Data'!#REF!="No Data",1,IF(#REF!&lt;&gt;"",1,0))</f>
        <v>#REF!</v>
      </c>
      <c r="AH173" s="205" t="e">
        <f>IF('Crisis Indicator Data'!#REF!="No Data",1,IF(#REF!&lt;&gt;"",1,0))</f>
        <v>#REF!</v>
      </c>
      <c r="AI173" s="205" t="e">
        <f>IF('Crisis Indicator Data'!#REF!="No Data",1,IF(#REF!&lt;&gt;"",1,0))</f>
        <v>#REF!</v>
      </c>
      <c r="AJ173" s="205" t="e">
        <f>IF('Crisis Indicator Data'!#REF!="No Data",1,IF(#REF!&lt;&gt;"",1,0))</f>
        <v>#REF!</v>
      </c>
      <c r="AK173" s="205" t="e">
        <f>IF('Crisis Indicator Data'!#REF!="No Data",1,IF(#REF!&lt;&gt;"",1,0))</f>
        <v>#REF!</v>
      </c>
      <c r="AL173" s="205" t="e">
        <f>IF('Crisis Indicator Data'!#REF!="No Data",1,IF(#REF!&lt;&gt;"",1,0))</f>
        <v>#REF!</v>
      </c>
      <c r="AM173" s="205" t="e">
        <f>IF('Crisis Indicator Data'!#REF!="No Data",1,IF(#REF!&lt;&gt;"",1,0))</f>
        <v>#REF!</v>
      </c>
      <c r="AN173" s="205" t="e">
        <f>IF('Crisis Indicator Data'!#REF!="No Data",1,IF(#REF!&lt;&gt;"",1,0))</f>
        <v>#REF!</v>
      </c>
      <c r="AO173" s="205" t="e">
        <f>IF('Crisis Indicator Data'!#REF!="No Data",1,IF(#REF!&lt;&gt;"",1,0))</f>
        <v>#REF!</v>
      </c>
      <c r="AP173" s="205" t="e">
        <f>IF('Crisis Indicator Data'!#REF!="No Data",1,IF(#REF!&lt;&gt;"",1,0))</f>
        <v>#REF!</v>
      </c>
      <c r="AQ173" s="205" t="e">
        <f>IF('Crisis Indicator Data'!#REF!="No Data",1,IF(#REF!&lt;&gt;"",1,0))</f>
        <v>#REF!</v>
      </c>
      <c r="AR173" s="205" t="e">
        <f>IF('Crisis Indicator Data'!#REF!="No Data",1,IF(#REF!&lt;&gt;"",1,0))</f>
        <v>#REF!</v>
      </c>
      <c r="AS173" s="205" t="e">
        <f>IF('Crisis Indicator Data'!#REF!="No Data",1,IF(#REF!&lt;&gt;"",1,0))</f>
        <v>#REF!</v>
      </c>
      <c r="AT173" s="205" t="e">
        <f>IF('Crisis Indicator Data'!#REF!="No Data",1,IF(#REF!&lt;&gt;"",1,0))</f>
        <v>#REF!</v>
      </c>
      <c r="AU173" s="205" t="e">
        <f>IF('Crisis Indicator Data'!#REF!="No Data",1,IF(#REF!&lt;&gt;"",1,0))</f>
        <v>#REF!</v>
      </c>
      <c r="AV173" s="205" t="e">
        <f>IF('Crisis Indicator Data'!#REF!="No Data",1,IF(#REF!&lt;&gt;"",1,0))</f>
        <v>#REF!</v>
      </c>
      <c r="AW173" s="205" t="e">
        <f>IF('Crisis Indicator Data'!#REF!="No Data",1,IF(#REF!&lt;&gt;"",1,0))</f>
        <v>#REF!</v>
      </c>
      <c r="AX173" s="205" t="e">
        <f>IF('Crisis Indicator Data'!#REF!="No Data",1,IF(#REF!&lt;&gt;"",1,0))</f>
        <v>#REF!</v>
      </c>
      <c r="AY173" s="205" t="e">
        <f>IF('Crisis Indicator Data'!#REF!="No Data",1,IF(#REF!&lt;&gt;"",1,0))</f>
        <v>#REF!</v>
      </c>
      <c r="AZ173" s="205" t="e">
        <f>IF('Crisis Indicator Data'!#REF!="No Data",1,IF(#REF!&lt;&gt;"",1,0))</f>
        <v>#REF!</v>
      </c>
      <c r="BA173" t="e">
        <f t="shared" si="10"/>
        <v>#REF!</v>
      </c>
      <c r="BB173" s="22" t="e">
        <f t="shared" si="11"/>
        <v>#REF!</v>
      </c>
    </row>
    <row r="174" spans="1:54" x14ac:dyDescent="0.25">
      <c r="A174" t="s">
        <v>7227</v>
      </c>
      <c r="B174" s="205" t="e">
        <f>IF('Crisis Indicator Data'!#REF!="No Data",1,IF(#REF!&lt;&gt;"",1,0))</f>
        <v>#REF!</v>
      </c>
      <c r="C174" s="205" t="e">
        <f>IF('Crisis Indicator Data'!#REF!="No Data",1,IF(#REF!&lt;&gt;"",1,0))</f>
        <v>#REF!</v>
      </c>
      <c r="D174" s="205" t="e">
        <f>IF('Crisis Indicator Data'!#REF!="No Data",1,IF(#REF!&lt;&gt;"",1,0))</f>
        <v>#REF!</v>
      </c>
      <c r="E174" s="205" t="e">
        <f>IF('Crisis Indicator Data'!#REF!="No Data",1,IF(#REF!&lt;&gt;"",1,0))</f>
        <v>#REF!</v>
      </c>
      <c r="F174" s="205" t="e">
        <f>IF('Crisis Indicator Data'!#REF!="No Data",1,IF(#REF!&lt;&gt;"",1,0))</f>
        <v>#REF!</v>
      </c>
      <c r="G174" s="205" t="e">
        <f>IF('Crisis Indicator Data'!#REF!="No Data",1,IF(#REF!&lt;&gt;"",1,0))</f>
        <v>#REF!</v>
      </c>
      <c r="H174" s="205" t="e">
        <f>IF('Crisis Indicator Data'!#REF!="No Data",1,IF(#REF!&lt;&gt;"",1,0))</f>
        <v>#REF!</v>
      </c>
      <c r="I174" s="205" t="e">
        <f>IF('Crisis Indicator Data'!#REF!="No Data",1,IF(#REF!&lt;&gt;"",1,0))</f>
        <v>#REF!</v>
      </c>
      <c r="J174" s="205" t="e">
        <f>IF('Crisis Indicator Data'!#REF!="No Data",1,IF(#REF!&lt;&gt;"",1,0))</f>
        <v>#REF!</v>
      </c>
      <c r="K174" s="205" t="e">
        <f>IF('Crisis Indicator Data'!#REF!="No Data",1,IF(#REF!&lt;&gt;"",1,0))</f>
        <v>#REF!</v>
      </c>
      <c r="L174" s="205" t="e">
        <f>IF('Crisis Indicator Data'!#REF!="No Data",1,IF(#REF!&lt;&gt;"",1,0))</f>
        <v>#REF!</v>
      </c>
      <c r="M174" s="205" t="e">
        <f>IF('Crisis Indicator Data'!#REF!="No Data",1,IF(#REF!&lt;&gt;"",1,0))</f>
        <v>#REF!</v>
      </c>
      <c r="N174" s="205" t="e">
        <f>IF('Crisis Indicator Data'!#REF!="No Data",1,IF(#REF!&lt;&gt;"",1,0))</f>
        <v>#REF!</v>
      </c>
      <c r="O174" s="205" t="e">
        <f>IF('Crisis Indicator Data'!#REF!="No Data",1,IF(#REF!&lt;&gt;"",1,0))</f>
        <v>#REF!</v>
      </c>
      <c r="P174" s="205" t="e">
        <f>IF('Crisis Indicator Data'!#REF!="No Data",1,IF(#REF!&lt;&gt;"",1,0))</f>
        <v>#REF!</v>
      </c>
      <c r="Q174" s="205" t="e">
        <f>IF('Crisis Indicator Data'!#REF!="No Data",1,IF(#REF!&lt;&gt;"",1,0))</f>
        <v>#REF!</v>
      </c>
      <c r="R174" s="205" t="e">
        <f>IF('Crisis Indicator Data'!#REF!="No Data",1,IF(#REF!&lt;&gt;"",1,0))</f>
        <v>#REF!</v>
      </c>
      <c r="S174" s="205" t="e">
        <f>IF('Crisis Indicator Data'!#REF!="No Data",1,IF(#REF!&lt;&gt;"",1,0))</f>
        <v>#REF!</v>
      </c>
      <c r="T174" s="205" t="e">
        <f>IF('Crisis Indicator Data'!#REF!="No Data",1,IF(#REF!&lt;&gt;"",1,0))</f>
        <v>#REF!</v>
      </c>
      <c r="U174" s="205" t="e">
        <f>IF('Crisis Indicator Data'!#REF!="No Data",1,IF(#REF!&lt;&gt;"",1,0))</f>
        <v>#REF!</v>
      </c>
      <c r="V174" s="205" t="e">
        <f>IF('Crisis Indicator Data'!#REF!="No Data",1,IF(#REF!&lt;&gt;"",1,0))</f>
        <v>#REF!</v>
      </c>
      <c r="W174" s="205" t="e">
        <f>IF('Crisis Indicator Data'!#REF!="No Data",1,IF(#REF!&lt;&gt;"",1,0))</f>
        <v>#REF!</v>
      </c>
      <c r="X174" s="205" t="e">
        <f>IF('Crisis Indicator Data'!#REF!="No Data",1,IF(#REF!&lt;&gt;"",1,0))</f>
        <v>#REF!</v>
      </c>
      <c r="Y174" s="205" t="e">
        <f>IF('Crisis Indicator Data'!#REF!="No Data",1,IF(#REF!&lt;&gt;"",1,0))</f>
        <v>#REF!</v>
      </c>
      <c r="Z174" s="205" t="e">
        <f>IF('Crisis Indicator Data'!#REF!="No Data",1,IF(#REF!&lt;&gt;"",1,0))</f>
        <v>#REF!</v>
      </c>
      <c r="AA174" s="205" t="e">
        <f>IF('Crisis Indicator Data'!#REF!="No Data",1,IF(#REF!&lt;&gt;"",1,0))</f>
        <v>#REF!</v>
      </c>
      <c r="AB174" s="205" t="e">
        <f>IF('Crisis Indicator Data'!#REF!="No Data",1,IF(#REF!&lt;&gt;"",1,0))</f>
        <v>#REF!</v>
      </c>
      <c r="AC174" s="205" t="e">
        <f>IF('Crisis Indicator Data'!#REF!="No Data",1,IF(#REF!&lt;&gt;"",1,0))</f>
        <v>#REF!</v>
      </c>
      <c r="AD174" s="205" t="e">
        <f>IF('Crisis Indicator Data'!#REF!="No Data",1,IF(#REF!&lt;&gt;"",1,0))</f>
        <v>#REF!</v>
      </c>
      <c r="AE174" s="205" t="e">
        <f>IF('Crisis Indicator Data'!#REF!="No Data",1,IF(#REF!&lt;&gt;"",1,0))</f>
        <v>#REF!</v>
      </c>
      <c r="AF174" s="205" t="e">
        <f>IF('Crisis Indicator Data'!#REF!="No Data",1,IF(#REF!&lt;&gt;"",1,0))</f>
        <v>#REF!</v>
      </c>
      <c r="AG174" s="205" t="e">
        <f>IF('Crisis Indicator Data'!#REF!="No Data",1,IF(#REF!&lt;&gt;"",1,0))</f>
        <v>#REF!</v>
      </c>
      <c r="AH174" s="205" t="e">
        <f>IF('Crisis Indicator Data'!#REF!="No Data",1,IF(#REF!&lt;&gt;"",1,0))</f>
        <v>#REF!</v>
      </c>
      <c r="AI174" s="205" t="e">
        <f>IF('Crisis Indicator Data'!#REF!="No Data",1,IF(#REF!&lt;&gt;"",1,0))</f>
        <v>#REF!</v>
      </c>
      <c r="AJ174" s="205" t="e">
        <f>IF('Crisis Indicator Data'!#REF!="No Data",1,IF(#REF!&lt;&gt;"",1,0))</f>
        <v>#REF!</v>
      </c>
      <c r="AK174" s="205" t="e">
        <f>IF('Crisis Indicator Data'!#REF!="No Data",1,IF(#REF!&lt;&gt;"",1,0))</f>
        <v>#REF!</v>
      </c>
      <c r="AL174" s="205" t="e">
        <f>IF('Crisis Indicator Data'!#REF!="No Data",1,IF(#REF!&lt;&gt;"",1,0))</f>
        <v>#REF!</v>
      </c>
      <c r="AM174" s="205" t="e">
        <f>IF('Crisis Indicator Data'!#REF!="No Data",1,IF(#REF!&lt;&gt;"",1,0))</f>
        <v>#REF!</v>
      </c>
      <c r="AN174" s="205" t="e">
        <f>IF('Crisis Indicator Data'!#REF!="No Data",1,IF(#REF!&lt;&gt;"",1,0))</f>
        <v>#REF!</v>
      </c>
      <c r="AO174" s="205" t="e">
        <f>IF('Crisis Indicator Data'!#REF!="No Data",1,IF(#REF!&lt;&gt;"",1,0))</f>
        <v>#REF!</v>
      </c>
      <c r="AP174" s="205" t="e">
        <f>IF('Crisis Indicator Data'!#REF!="No Data",1,IF(#REF!&lt;&gt;"",1,0))</f>
        <v>#REF!</v>
      </c>
      <c r="AQ174" s="205" t="e">
        <f>IF('Crisis Indicator Data'!#REF!="No Data",1,IF(#REF!&lt;&gt;"",1,0))</f>
        <v>#REF!</v>
      </c>
      <c r="AR174" s="205" t="e">
        <f>IF('Crisis Indicator Data'!#REF!="No Data",1,IF(#REF!&lt;&gt;"",1,0))</f>
        <v>#REF!</v>
      </c>
      <c r="AS174" s="205" t="e">
        <f>IF('Crisis Indicator Data'!#REF!="No Data",1,IF(#REF!&lt;&gt;"",1,0))</f>
        <v>#REF!</v>
      </c>
      <c r="AT174" s="205" t="e">
        <f>IF('Crisis Indicator Data'!#REF!="No Data",1,IF(#REF!&lt;&gt;"",1,0))</f>
        <v>#REF!</v>
      </c>
      <c r="AU174" s="205" t="e">
        <f>IF('Crisis Indicator Data'!#REF!="No Data",1,IF(#REF!&lt;&gt;"",1,0))</f>
        <v>#REF!</v>
      </c>
      <c r="AV174" s="205" t="e">
        <f>IF('Crisis Indicator Data'!#REF!="No Data",1,IF(#REF!&lt;&gt;"",1,0))</f>
        <v>#REF!</v>
      </c>
      <c r="AW174" s="205" t="e">
        <f>IF('Crisis Indicator Data'!#REF!="No Data",1,IF(#REF!&lt;&gt;"",1,0))</f>
        <v>#REF!</v>
      </c>
      <c r="AX174" s="205" t="e">
        <f>IF('Crisis Indicator Data'!#REF!="No Data",1,IF(#REF!&lt;&gt;"",1,0))</f>
        <v>#REF!</v>
      </c>
      <c r="AY174" s="205" t="e">
        <f>IF('Crisis Indicator Data'!#REF!="No Data",1,IF(#REF!&lt;&gt;"",1,0))</f>
        <v>#REF!</v>
      </c>
      <c r="AZ174" s="205" t="e">
        <f>IF('Crisis Indicator Data'!#REF!="No Data",1,IF(#REF!&lt;&gt;"",1,0))</f>
        <v>#REF!</v>
      </c>
      <c r="BA174" t="e">
        <f t="shared" si="10"/>
        <v>#REF!</v>
      </c>
      <c r="BB174" s="22" t="e">
        <f t="shared" si="11"/>
        <v>#REF!</v>
      </c>
    </row>
    <row r="175" spans="1:54" x14ac:dyDescent="0.25">
      <c r="A175" t="s">
        <v>7228</v>
      </c>
      <c r="B175" s="205" t="e">
        <f>IF('Crisis Indicator Data'!#REF!="No Data",1,IF(#REF!&lt;&gt;"",1,0))</f>
        <v>#REF!</v>
      </c>
      <c r="C175" s="205" t="e">
        <f>IF('Crisis Indicator Data'!#REF!="No Data",1,IF(#REF!&lt;&gt;"",1,0))</f>
        <v>#REF!</v>
      </c>
      <c r="D175" s="205" t="e">
        <f>IF('Crisis Indicator Data'!#REF!="No Data",1,IF(#REF!&lt;&gt;"",1,0))</f>
        <v>#REF!</v>
      </c>
      <c r="E175" s="205" t="e">
        <f>IF('Crisis Indicator Data'!#REF!="No Data",1,IF(#REF!&lt;&gt;"",1,0))</f>
        <v>#REF!</v>
      </c>
      <c r="F175" s="205" t="e">
        <f>IF('Crisis Indicator Data'!#REF!="No Data",1,IF(#REF!&lt;&gt;"",1,0))</f>
        <v>#REF!</v>
      </c>
      <c r="G175" s="205" t="e">
        <f>IF('Crisis Indicator Data'!#REF!="No Data",1,IF(#REF!&lt;&gt;"",1,0))</f>
        <v>#REF!</v>
      </c>
      <c r="H175" s="205" t="e">
        <f>IF('Crisis Indicator Data'!#REF!="No Data",1,IF(#REF!&lt;&gt;"",1,0))</f>
        <v>#REF!</v>
      </c>
      <c r="I175" s="205" t="e">
        <f>IF('Crisis Indicator Data'!#REF!="No Data",1,IF(#REF!&lt;&gt;"",1,0))</f>
        <v>#REF!</v>
      </c>
      <c r="J175" s="205" t="e">
        <f>IF('Crisis Indicator Data'!#REF!="No Data",1,IF(#REF!&lt;&gt;"",1,0))</f>
        <v>#REF!</v>
      </c>
      <c r="K175" s="205" t="e">
        <f>IF('Crisis Indicator Data'!#REF!="No Data",1,IF(#REF!&lt;&gt;"",1,0))</f>
        <v>#REF!</v>
      </c>
      <c r="L175" s="205" t="e">
        <f>IF('Crisis Indicator Data'!#REF!="No Data",1,IF(#REF!&lt;&gt;"",1,0))</f>
        <v>#REF!</v>
      </c>
      <c r="M175" s="205" t="e">
        <f>IF('Crisis Indicator Data'!#REF!="No Data",1,IF(#REF!&lt;&gt;"",1,0))</f>
        <v>#REF!</v>
      </c>
      <c r="N175" s="205" t="e">
        <f>IF('Crisis Indicator Data'!#REF!="No Data",1,IF(#REF!&lt;&gt;"",1,0))</f>
        <v>#REF!</v>
      </c>
      <c r="O175" s="205" t="e">
        <f>IF('Crisis Indicator Data'!#REF!="No Data",1,IF(#REF!&lt;&gt;"",1,0))</f>
        <v>#REF!</v>
      </c>
      <c r="P175" s="205" t="e">
        <f>IF('Crisis Indicator Data'!#REF!="No Data",1,IF(#REF!&lt;&gt;"",1,0))</f>
        <v>#REF!</v>
      </c>
      <c r="Q175" s="205" t="e">
        <f>IF('Crisis Indicator Data'!#REF!="No Data",1,IF(#REF!&lt;&gt;"",1,0))</f>
        <v>#REF!</v>
      </c>
      <c r="R175" s="205" t="e">
        <f>IF('Crisis Indicator Data'!#REF!="No Data",1,IF(#REF!&lt;&gt;"",1,0))</f>
        <v>#REF!</v>
      </c>
      <c r="S175" s="205" t="e">
        <f>IF('Crisis Indicator Data'!#REF!="No Data",1,IF(#REF!&lt;&gt;"",1,0))</f>
        <v>#REF!</v>
      </c>
      <c r="T175" s="205" t="e">
        <f>IF('Crisis Indicator Data'!#REF!="No Data",1,IF(#REF!&lt;&gt;"",1,0))</f>
        <v>#REF!</v>
      </c>
      <c r="U175" s="205" t="e">
        <f>IF('Crisis Indicator Data'!#REF!="No Data",1,IF(#REF!&lt;&gt;"",1,0))</f>
        <v>#REF!</v>
      </c>
      <c r="V175" s="205" t="e">
        <f>IF('Crisis Indicator Data'!#REF!="No Data",1,IF(#REF!&lt;&gt;"",1,0))</f>
        <v>#REF!</v>
      </c>
      <c r="W175" s="205" t="e">
        <f>IF('Crisis Indicator Data'!#REF!="No Data",1,IF(#REF!&lt;&gt;"",1,0))</f>
        <v>#REF!</v>
      </c>
      <c r="X175" s="205" t="e">
        <f>IF('Crisis Indicator Data'!#REF!="No Data",1,IF(#REF!&lt;&gt;"",1,0))</f>
        <v>#REF!</v>
      </c>
      <c r="Y175" s="205" t="e">
        <f>IF('Crisis Indicator Data'!#REF!="No Data",1,IF(#REF!&lt;&gt;"",1,0))</f>
        <v>#REF!</v>
      </c>
      <c r="Z175" s="205" t="e">
        <f>IF('Crisis Indicator Data'!#REF!="No Data",1,IF(#REF!&lt;&gt;"",1,0))</f>
        <v>#REF!</v>
      </c>
      <c r="AA175" s="205" t="e">
        <f>IF('Crisis Indicator Data'!#REF!="No Data",1,IF(#REF!&lt;&gt;"",1,0))</f>
        <v>#REF!</v>
      </c>
      <c r="AB175" s="205" t="e">
        <f>IF('Crisis Indicator Data'!#REF!="No Data",1,IF(#REF!&lt;&gt;"",1,0))</f>
        <v>#REF!</v>
      </c>
      <c r="AC175" s="205" t="e">
        <f>IF('Crisis Indicator Data'!#REF!="No Data",1,IF(#REF!&lt;&gt;"",1,0))</f>
        <v>#REF!</v>
      </c>
      <c r="AD175" s="205" t="e">
        <f>IF('Crisis Indicator Data'!#REF!="No Data",1,IF(#REF!&lt;&gt;"",1,0))</f>
        <v>#REF!</v>
      </c>
      <c r="AE175" s="205" t="e">
        <f>IF('Crisis Indicator Data'!#REF!="No Data",1,IF(#REF!&lt;&gt;"",1,0))</f>
        <v>#REF!</v>
      </c>
      <c r="AF175" s="205" t="e">
        <f>IF('Crisis Indicator Data'!#REF!="No Data",1,IF(#REF!&lt;&gt;"",1,0))</f>
        <v>#REF!</v>
      </c>
      <c r="AG175" s="205" t="e">
        <f>IF('Crisis Indicator Data'!#REF!="No Data",1,IF(#REF!&lt;&gt;"",1,0))</f>
        <v>#REF!</v>
      </c>
      <c r="AH175" s="205" t="e">
        <f>IF('Crisis Indicator Data'!#REF!="No Data",1,IF(#REF!&lt;&gt;"",1,0))</f>
        <v>#REF!</v>
      </c>
      <c r="AI175" s="205" t="e">
        <f>IF('Crisis Indicator Data'!#REF!="No Data",1,IF(#REF!&lt;&gt;"",1,0))</f>
        <v>#REF!</v>
      </c>
      <c r="AJ175" s="205" t="e">
        <f>IF('Crisis Indicator Data'!#REF!="No Data",1,IF(#REF!&lt;&gt;"",1,0))</f>
        <v>#REF!</v>
      </c>
      <c r="AK175" s="205" t="e">
        <f>IF('Crisis Indicator Data'!#REF!="No Data",1,IF(#REF!&lt;&gt;"",1,0))</f>
        <v>#REF!</v>
      </c>
      <c r="AL175" s="205" t="e">
        <f>IF('Crisis Indicator Data'!#REF!="No Data",1,IF(#REF!&lt;&gt;"",1,0))</f>
        <v>#REF!</v>
      </c>
      <c r="AM175" s="205" t="e">
        <f>IF('Crisis Indicator Data'!#REF!="No Data",1,IF(#REF!&lt;&gt;"",1,0))</f>
        <v>#REF!</v>
      </c>
      <c r="AN175" s="205" t="e">
        <f>IF('Crisis Indicator Data'!#REF!="No Data",1,IF(#REF!&lt;&gt;"",1,0))</f>
        <v>#REF!</v>
      </c>
      <c r="AO175" s="205" t="e">
        <f>IF('Crisis Indicator Data'!#REF!="No Data",1,IF(#REF!&lt;&gt;"",1,0))</f>
        <v>#REF!</v>
      </c>
      <c r="AP175" s="205" t="e">
        <f>IF('Crisis Indicator Data'!#REF!="No Data",1,IF(#REF!&lt;&gt;"",1,0))</f>
        <v>#REF!</v>
      </c>
      <c r="AQ175" s="205" t="e">
        <f>IF('Crisis Indicator Data'!#REF!="No Data",1,IF(#REF!&lt;&gt;"",1,0))</f>
        <v>#REF!</v>
      </c>
      <c r="AR175" s="205" t="e">
        <f>IF('Crisis Indicator Data'!#REF!="No Data",1,IF(#REF!&lt;&gt;"",1,0))</f>
        <v>#REF!</v>
      </c>
      <c r="AS175" s="205" t="e">
        <f>IF('Crisis Indicator Data'!#REF!="No Data",1,IF(#REF!&lt;&gt;"",1,0))</f>
        <v>#REF!</v>
      </c>
      <c r="AT175" s="205" t="e">
        <f>IF('Crisis Indicator Data'!#REF!="No Data",1,IF(#REF!&lt;&gt;"",1,0))</f>
        <v>#REF!</v>
      </c>
      <c r="AU175" s="205" t="e">
        <f>IF('Crisis Indicator Data'!#REF!="No Data",1,IF(#REF!&lt;&gt;"",1,0))</f>
        <v>#REF!</v>
      </c>
      <c r="AV175" s="205" t="e">
        <f>IF('Crisis Indicator Data'!#REF!="No Data",1,IF(#REF!&lt;&gt;"",1,0))</f>
        <v>#REF!</v>
      </c>
      <c r="AW175" s="205" t="e">
        <f>IF('Crisis Indicator Data'!#REF!="No Data",1,IF(#REF!&lt;&gt;"",1,0))</f>
        <v>#REF!</v>
      </c>
      <c r="AX175" s="205" t="e">
        <f>IF('Crisis Indicator Data'!#REF!="No Data",1,IF(#REF!&lt;&gt;"",1,0))</f>
        <v>#REF!</v>
      </c>
      <c r="AY175" s="205" t="e">
        <f>IF('Crisis Indicator Data'!#REF!="No Data",1,IF(#REF!&lt;&gt;"",1,0))</f>
        <v>#REF!</v>
      </c>
      <c r="AZ175" s="205" t="e">
        <f>IF('Crisis Indicator Data'!#REF!="No Data",1,IF(#REF!&lt;&gt;"",1,0))</f>
        <v>#REF!</v>
      </c>
      <c r="BA175" t="e">
        <f t="shared" si="10"/>
        <v>#REF!</v>
      </c>
      <c r="BB175" s="22" t="e">
        <f t="shared" si="11"/>
        <v>#REF!</v>
      </c>
    </row>
    <row r="176" spans="1:54" x14ac:dyDescent="0.25">
      <c r="A176" t="s">
        <v>7229</v>
      </c>
      <c r="B176" s="205" t="e">
        <f>IF('Crisis Indicator Data'!#REF!="No Data",1,IF(#REF!&lt;&gt;"",1,0))</f>
        <v>#REF!</v>
      </c>
      <c r="C176" s="205" t="e">
        <f>IF('Crisis Indicator Data'!#REF!="No Data",1,IF(#REF!&lt;&gt;"",1,0))</f>
        <v>#REF!</v>
      </c>
      <c r="D176" s="205" t="e">
        <f>IF('Crisis Indicator Data'!#REF!="No Data",1,IF(#REF!&lt;&gt;"",1,0))</f>
        <v>#REF!</v>
      </c>
      <c r="E176" s="205" t="e">
        <f>IF('Crisis Indicator Data'!#REF!="No Data",1,IF(#REF!&lt;&gt;"",1,0))</f>
        <v>#REF!</v>
      </c>
      <c r="F176" s="205" t="e">
        <f>IF('Crisis Indicator Data'!#REF!="No Data",1,IF(#REF!&lt;&gt;"",1,0))</f>
        <v>#REF!</v>
      </c>
      <c r="G176" s="205" t="e">
        <f>IF('Crisis Indicator Data'!#REF!="No Data",1,IF(#REF!&lt;&gt;"",1,0))</f>
        <v>#REF!</v>
      </c>
      <c r="H176" s="205" t="e">
        <f>IF('Crisis Indicator Data'!#REF!="No Data",1,IF(#REF!&lt;&gt;"",1,0))</f>
        <v>#REF!</v>
      </c>
      <c r="I176" s="205" t="e">
        <f>IF('Crisis Indicator Data'!#REF!="No Data",1,IF(#REF!&lt;&gt;"",1,0))</f>
        <v>#REF!</v>
      </c>
      <c r="J176" s="205" t="e">
        <f>IF('Crisis Indicator Data'!#REF!="No Data",1,IF(#REF!&lt;&gt;"",1,0))</f>
        <v>#REF!</v>
      </c>
      <c r="K176" s="205" t="e">
        <f>IF('Crisis Indicator Data'!#REF!="No Data",1,IF(#REF!&lt;&gt;"",1,0))</f>
        <v>#REF!</v>
      </c>
      <c r="L176" s="205" t="e">
        <f>IF('Crisis Indicator Data'!#REF!="No Data",1,IF(#REF!&lt;&gt;"",1,0))</f>
        <v>#REF!</v>
      </c>
      <c r="M176" s="205" t="e">
        <f>IF('Crisis Indicator Data'!#REF!="No Data",1,IF(#REF!&lt;&gt;"",1,0))</f>
        <v>#REF!</v>
      </c>
      <c r="N176" s="205" t="e">
        <f>IF('Crisis Indicator Data'!#REF!="No Data",1,IF(#REF!&lt;&gt;"",1,0))</f>
        <v>#REF!</v>
      </c>
      <c r="O176" s="205" t="e">
        <f>IF('Crisis Indicator Data'!#REF!="No Data",1,IF(#REF!&lt;&gt;"",1,0))</f>
        <v>#REF!</v>
      </c>
      <c r="P176" s="205" t="e">
        <f>IF('Crisis Indicator Data'!#REF!="No Data",1,IF(#REF!&lt;&gt;"",1,0))</f>
        <v>#REF!</v>
      </c>
      <c r="Q176" s="205" t="e">
        <f>IF('Crisis Indicator Data'!#REF!="No Data",1,IF(#REF!&lt;&gt;"",1,0))</f>
        <v>#REF!</v>
      </c>
      <c r="R176" s="205" t="e">
        <f>IF('Crisis Indicator Data'!#REF!="No Data",1,IF(#REF!&lt;&gt;"",1,0))</f>
        <v>#REF!</v>
      </c>
      <c r="S176" s="205" t="e">
        <f>IF('Crisis Indicator Data'!#REF!="No Data",1,IF(#REF!&lt;&gt;"",1,0))</f>
        <v>#REF!</v>
      </c>
      <c r="T176" s="205" t="e">
        <f>IF('Crisis Indicator Data'!#REF!="No Data",1,IF(#REF!&lt;&gt;"",1,0))</f>
        <v>#REF!</v>
      </c>
      <c r="U176" s="205" t="e">
        <f>IF('Crisis Indicator Data'!#REF!="No Data",1,IF(#REF!&lt;&gt;"",1,0))</f>
        <v>#REF!</v>
      </c>
      <c r="V176" s="205" t="e">
        <f>IF('Crisis Indicator Data'!#REF!="No Data",1,IF(#REF!&lt;&gt;"",1,0))</f>
        <v>#REF!</v>
      </c>
      <c r="W176" s="205" t="e">
        <f>IF('Crisis Indicator Data'!#REF!="No Data",1,IF(#REF!&lt;&gt;"",1,0))</f>
        <v>#REF!</v>
      </c>
      <c r="X176" s="205" t="e">
        <f>IF('Crisis Indicator Data'!#REF!="No Data",1,IF(#REF!&lt;&gt;"",1,0))</f>
        <v>#REF!</v>
      </c>
      <c r="Y176" s="205" t="e">
        <f>IF('Crisis Indicator Data'!#REF!="No Data",1,IF(#REF!&lt;&gt;"",1,0))</f>
        <v>#REF!</v>
      </c>
      <c r="Z176" s="205" t="e">
        <f>IF('Crisis Indicator Data'!#REF!="No Data",1,IF(#REF!&lt;&gt;"",1,0))</f>
        <v>#REF!</v>
      </c>
      <c r="AA176" s="205" t="e">
        <f>IF('Crisis Indicator Data'!#REF!="No Data",1,IF(#REF!&lt;&gt;"",1,0))</f>
        <v>#REF!</v>
      </c>
      <c r="AB176" s="205" t="e">
        <f>IF('Crisis Indicator Data'!#REF!="No Data",1,IF(#REF!&lt;&gt;"",1,0))</f>
        <v>#REF!</v>
      </c>
      <c r="AC176" s="205" t="e">
        <f>IF('Crisis Indicator Data'!#REF!="No Data",1,IF(#REF!&lt;&gt;"",1,0))</f>
        <v>#REF!</v>
      </c>
      <c r="AD176" s="205" t="e">
        <f>IF('Crisis Indicator Data'!#REF!="No Data",1,IF(#REF!&lt;&gt;"",1,0))</f>
        <v>#REF!</v>
      </c>
      <c r="AE176" s="205" t="e">
        <f>IF('Crisis Indicator Data'!#REF!="No Data",1,IF(#REF!&lt;&gt;"",1,0))</f>
        <v>#REF!</v>
      </c>
      <c r="AF176" s="205" t="e">
        <f>IF('Crisis Indicator Data'!#REF!="No Data",1,IF(#REF!&lt;&gt;"",1,0))</f>
        <v>#REF!</v>
      </c>
      <c r="AG176" s="205" t="e">
        <f>IF('Crisis Indicator Data'!#REF!="No Data",1,IF(#REF!&lt;&gt;"",1,0))</f>
        <v>#REF!</v>
      </c>
      <c r="AH176" s="205" t="e">
        <f>IF('Crisis Indicator Data'!#REF!="No Data",1,IF(#REF!&lt;&gt;"",1,0))</f>
        <v>#REF!</v>
      </c>
      <c r="AI176" s="205" t="e">
        <f>IF('Crisis Indicator Data'!#REF!="No Data",1,IF(#REF!&lt;&gt;"",1,0))</f>
        <v>#REF!</v>
      </c>
      <c r="AJ176" s="205" t="e">
        <f>IF('Crisis Indicator Data'!#REF!="No Data",1,IF(#REF!&lt;&gt;"",1,0))</f>
        <v>#REF!</v>
      </c>
      <c r="AK176" s="205" t="e">
        <f>IF('Crisis Indicator Data'!#REF!="No Data",1,IF(#REF!&lt;&gt;"",1,0))</f>
        <v>#REF!</v>
      </c>
      <c r="AL176" s="205" t="e">
        <f>IF('Crisis Indicator Data'!#REF!="No Data",1,IF(#REF!&lt;&gt;"",1,0))</f>
        <v>#REF!</v>
      </c>
      <c r="AM176" s="205" t="e">
        <f>IF('Crisis Indicator Data'!#REF!="No Data",1,IF(#REF!&lt;&gt;"",1,0))</f>
        <v>#REF!</v>
      </c>
      <c r="AN176" s="205" t="e">
        <f>IF('Crisis Indicator Data'!#REF!="No Data",1,IF(#REF!&lt;&gt;"",1,0))</f>
        <v>#REF!</v>
      </c>
      <c r="AO176" s="205" t="e">
        <f>IF('Crisis Indicator Data'!#REF!="No Data",1,IF(#REF!&lt;&gt;"",1,0))</f>
        <v>#REF!</v>
      </c>
      <c r="AP176" s="205" t="e">
        <f>IF('Crisis Indicator Data'!#REF!="No Data",1,IF(#REF!&lt;&gt;"",1,0))</f>
        <v>#REF!</v>
      </c>
      <c r="AQ176" s="205" t="e">
        <f>IF('Crisis Indicator Data'!#REF!="No Data",1,IF(#REF!&lt;&gt;"",1,0))</f>
        <v>#REF!</v>
      </c>
      <c r="AR176" s="205" t="e">
        <f>IF('Crisis Indicator Data'!#REF!="No Data",1,IF(#REF!&lt;&gt;"",1,0))</f>
        <v>#REF!</v>
      </c>
      <c r="AS176" s="205" t="e">
        <f>IF('Crisis Indicator Data'!#REF!="No Data",1,IF(#REF!&lt;&gt;"",1,0))</f>
        <v>#REF!</v>
      </c>
      <c r="AT176" s="205" t="e">
        <f>IF('Crisis Indicator Data'!#REF!="No Data",1,IF(#REF!&lt;&gt;"",1,0))</f>
        <v>#REF!</v>
      </c>
      <c r="AU176" s="205" t="e">
        <f>IF('Crisis Indicator Data'!#REF!="No Data",1,IF(#REF!&lt;&gt;"",1,0))</f>
        <v>#REF!</v>
      </c>
      <c r="AV176" s="205" t="e">
        <f>IF('Crisis Indicator Data'!#REF!="No Data",1,IF(#REF!&lt;&gt;"",1,0))</f>
        <v>#REF!</v>
      </c>
      <c r="AW176" s="205" t="e">
        <f>IF('Crisis Indicator Data'!#REF!="No Data",1,IF(#REF!&lt;&gt;"",1,0))</f>
        <v>#REF!</v>
      </c>
      <c r="AX176" s="205" t="e">
        <f>IF('Crisis Indicator Data'!#REF!="No Data",1,IF(#REF!&lt;&gt;"",1,0))</f>
        <v>#REF!</v>
      </c>
      <c r="AY176" s="205" t="e">
        <f>IF('Crisis Indicator Data'!#REF!="No Data",1,IF(#REF!&lt;&gt;"",1,0))</f>
        <v>#REF!</v>
      </c>
      <c r="AZ176" s="205" t="e">
        <f>IF('Crisis Indicator Data'!#REF!="No Data",1,IF(#REF!&lt;&gt;"",1,0))</f>
        <v>#REF!</v>
      </c>
      <c r="BA176" t="e">
        <f t="shared" si="10"/>
        <v>#REF!</v>
      </c>
      <c r="BB176" s="22" t="e">
        <f t="shared" si="11"/>
        <v>#REF!</v>
      </c>
    </row>
    <row r="177" spans="1:54" x14ac:dyDescent="0.25">
      <c r="A177" t="s">
        <v>7230</v>
      </c>
      <c r="B177" s="205" t="e">
        <f>IF('Crisis Indicator Data'!#REF!="No Data",1,IF(#REF!&lt;&gt;"",1,0))</f>
        <v>#REF!</v>
      </c>
      <c r="C177" s="205" t="e">
        <f>IF('Crisis Indicator Data'!#REF!="No Data",1,IF(#REF!&lt;&gt;"",1,0))</f>
        <v>#REF!</v>
      </c>
      <c r="D177" s="205" t="e">
        <f>IF('Crisis Indicator Data'!#REF!="No Data",1,IF(#REF!&lt;&gt;"",1,0))</f>
        <v>#REF!</v>
      </c>
      <c r="E177" s="205" t="e">
        <f>IF('Crisis Indicator Data'!#REF!="No Data",1,IF(#REF!&lt;&gt;"",1,0))</f>
        <v>#REF!</v>
      </c>
      <c r="F177" s="205" t="e">
        <f>IF('Crisis Indicator Data'!#REF!="No Data",1,IF(#REF!&lt;&gt;"",1,0))</f>
        <v>#REF!</v>
      </c>
      <c r="G177" s="205" t="e">
        <f>IF('Crisis Indicator Data'!#REF!="No Data",1,IF(#REF!&lt;&gt;"",1,0))</f>
        <v>#REF!</v>
      </c>
      <c r="H177" s="205" t="e">
        <f>IF('Crisis Indicator Data'!#REF!="No Data",1,IF(#REF!&lt;&gt;"",1,0))</f>
        <v>#REF!</v>
      </c>
      <c r="I177" s="205" t="e">
        <f>IF('Crisis Indicator Data'!#REF!="No Data",1,IF(#REF!&lt;&gt;"",1,0))</f>
        <v>#REF!</v>
      </c>
      <c r="J177" s="205" t="e">
        <f>IF('Crisis Indicator Data'!#REF!="No Data",1,IF(#REF!&lt;&gt;"",1,0))</f>
        <v>#REF!</v>
      </c>
      <c r="K177" s="205" t="e">
        <f>IF('Crisis Indicator Data'!#REF!="No Data",1,IF(#REF!&lt;&gt;"",1,0))</f>
        <v>#REF!</v>
      </c>
      <c r="L177" s="205" t="e">
        <f>IF('Crisis Indicator Data'!#REF!="No Data",1,IF(#REF!&lt;&gt;"",1,0))</f>
        <v>#REF!</v>
      </c>
      <c r="M177" s="205" t="e">
        <f>IF('Crisis Indicator Data'!#REF!="No Data",1,IF(#REF!&lt;&gt;"",1,0))</f>
        <v>#REF!</v>
      </c>
      <c r="N177" s="205" t="e">
        <f>IF('Crisis Indicator Data'!#REF!="No Data",1,IF(#REF!&lt;&gt;"",1,0))</f>
        <v>#REF!</v>
      </c>
      <c r="O177" s="205" t="e">
        <f>IF('Crisis Indicator Data'!#REF!="No Data",1,IF(#REF!&lt;&gt;"",1,0))</f>
        <v>#REF!</v>
      </c>
      <c r="P177" s="205" t="e">
        <f>IF('Crisis Indicator Data'!#REF!="No Data",1,IF(#REF!&lt;&gt;"",1,0))</f>
        <v>#REF!</v>
      </c>
      <c r="Q177" s="205" t="e">
        <f>IF('Crisis Indicator Data'!#REF!="No Data",1,IF(#REF!&lt;&gt;"",1,0))</f>
        <v>#REF!</v>
      </c>
      <c r="R177" s="205" t="e">
        <f>IF('Crisis Indicator Data'!#REF!="No Data",1,IF(#REF!&lt;&gt;"",1,0))</f>
        <v>#REF!</v>
      </c>
      <c r="S177" s="205" t="e">
        <f>IF('Crisis Indicator Data'!#REF!="No Data",1,IF(#REF!&lt;&gt;"",1,0))</f>
        <v>#REF!</v>
      </c>
      <c r="T177" s="205" t="e">
        <f>IF('Crisis Indicator Data'!#REF!="No Data",1,IF(#REF!&lt;&gt;"",1,0))</f>
        <v>#REF!</v>
      </c>
      <c r="U177" s="205" t="e">
        <f>IF('Crisis Indicator Data'!#REF!="No Data",1,IF(#REF!&lt;&gt;"",1,0))</f>
        <v>#REF!</v>
      </c>
      <c r="V177" s="205" t="e">
        <f>IF('Crisis Indicator Data'!#REF!="No Data",1,IF(#REF!&lt;&gt;"",1,0))</f>
        <v>#REF!</v>
      </c>
      <c r="W177" s="205" t="e">
        <f>IF('Crisis Indicator Data'!#REF!="No Data",1,IF(#REF!&lt;&gt;"",1,0))</f>
        <v>#REF!</v>
      </c>
      <c r="X177" s="205" t="e">
        <f>IF('Crisis Indicator Data'!#REF!="No Data",1,IF(#REF!&lt;&gt;"",1,0))</f>
        <v>#REF!</v>
      </c>
      <c r="Y177" s="205" t="e">
        <f>IF('Crisis Indicator Data'!#REF!="No Data",1,IF(#REF!&lt;&gt;"",1,0))</f>
        <v>#REF!</v>
      </c>
      <c r="Z177" s="205" t="e">
        <f>IF('Crisis Indicator Data'!#REF!="No Data",1,IF(#REF!&lt;&gt;"",1,0))</f>
        <v>#REF!</v>
      </c>
      <c r="AA177" s="205" t="e">
        <f>IF('Crisis Indicator Data'!#REF!="No Data",1,IF(#REF!&lt;&gt;"",1,0))</f>
        <v>#REF!</v>
      </c>
      <c r="AB177" s="205" t="e">
        <f>IF('Crisis Indicator Data'!#REF!="No Data",1,IF(#REF!&lt;&gt;"",1,0))</f>
        <v>#REF!</v>
      </c>
      <c r="AC177" s="205" t="e">
        <f>IF('Crisis Indicator Data'!#REF!="No Data",1,IF(#REF!&lt;&gt;"",1,0))</f>
        <v>#REF!</v>
      </c>
      <c r="AD177" s="205" t="e">
        <f>IF('Crisis Indicator Data'!#REF!="No Data",1,IF(#REF!&lt;&gt;"",1,0))</f>
        <v>#REF!</v>
      </c>
      <c r="AE177" s="205" t="e">
        <f>IF('Crisis Indicator Data'!#REF!="No Data",1,IF(#REF!&lt;&gt;"",1,0))</f>
        <v>#REF!</v>
      </c>
      <c r="AF177" s="205" t="e">
        <f>IF('Crisis Indicator Data'!#REF!="No Data",1,IF(#REF!&lt;&gt;"",1,0))</f>
        <v>#REF!</v>
      </c>
      <c r="AG177" s="205" t="e">
        <f>IF('Crisis Indicator Data'!#REF!="No Data",1,IF(#REF!&lt;&gt;"",1,0))</f>
        <v>#REF!</v>
      </c>
      <c r="AH177" s="205" t="e">
        <f>IF('Crisis Indicator Data'!#REF!="No Data",1,IF(#REF!&lt;&gt;"",1,0))</f>
        <v>#REF!</v>
      </c>
      <c r="AI177" s="205" t="e">
        <f>IF('Crisis Indicator Data'!#REF!="No Data",1,IF(#REF!&lt;&gt;"",1,0))</f>
        <v>#REF!</v>
      </c>
      <c r="AJ177" s="205" t="e">
        <f>IF('Crisis Indicator Data'!#REF!="No Data",1,IF(#REF!&lt;&gt;"",1,0))</f>
        <v>#REF!</v>
      </c>
      <c r="AK177" s="205" t="e">
        <f>IF('Crisis Indicator Data'!#REF!="No Data",1,IF(#REF!&lt;&gt;"",1,0))</f>
        <v>#REF!</v>
      </c>
      <c r="AL177" s="205" t="e">
        <f>IF('Crisis Indicator Data'!#REF!="No Data",1,IF(#REF!&lt;&gt;"",1,0))</f>
        <v>#REF!</v>
      </c>
      <c r="AM177" s="205" t="e">
        <f>IF('Crisis Indicator Data'!#REF!="No Data",1,IF(#REF!&lt;&gt;"",1,0))</f>
        <v>#REF!</v>
      </c>
      <c r="AN177" s="205" t="e">
        <f>IF('Crisis Indicator Data'!#REF!="No Data",1,IF(#REF!&lt;&gt;"",1,0))</f>
        <v>#REF!</v>
      </c>
      <c r="AO177" s="205" t="e">
        <f>IF('Crisis Indicator Data'!#REF!="No Data",1,IF(#REF!&lt;&gt;"",1,0))</f>
        <v>#REF!</v>
      </c>
      <c r="AP177" s="205" t="e">
        <f>IF('Crisis Indicator Data'!#REF!="No Data",1,IF(#REF!&lt;&gt;"",1,0))</f>
        <v>#REF!</v>
      </c>
      <c r="AQ177" s="205" t="e">
        <f>IF('Crisis Indicator Data'!#REF!="No Data",1,IF(#REF!&lt;&gt;"",1,0))</f>
        <v>#REF!</v>
      </c>
      <c r="AR177" s="205" t="e">
        <f>IF('Crisis Indicator Data'!#REF!="No Data",1,IF(#REF!&lt;&gt;"",1,0))</f>
        <v>#REF!</v>
      </c>
      <c r="AS177" s="205" t="e">
        <f>IF('Crisis Indicator Data'!#REF!="No Data",1,IF(#REF!&lt;&gt;"",1,0))</f>
        <v>#REF!</v>
      </c>
      <c r="AT177" s="205" t="e">
        <f>IF('Crisis Indicator Data'!#REF!="No Data",1,IF(#REF!&lt;&gt;"",1,0))</f>
        <v>#REF!</v>
      </c>
      <c r="AU177" s="205" t="e">
        <f>IF('Crisis Indicator Data'!#REF!="No Data",1,IF(#REF!&lt;&gt;"",1,0))</f>
        <v>#REF!</v>
      </c>
      <c r="AV177" s="205" t="e">
        <f>IF('Crisis Indicator Data'!#REF!="No Data",1,IF(#REF!&lt;&gt;"",1,0))</f>
        <v>#REF!</v>
      </c>
      <c r="AW177" s="205" t="e">
        <f>IF('Crisis Indicator Data'!#REF!="No Data",1,IF(#REF!&lt;&gt;"",1,0))</f>
        <v>#REF!</v>
      </c>
      <c r="AX177" s="205" t="e">
        <f>IF('Crisis Indicator Data'!#REF!="No Data",1,IF(#REF!&lt;&gt;"",1,0))</f>
        <v>#REF!</v>
      </c>
      <c r="AY177" s="205" t="e">
        <f>IF('Crisis Indicator Data'!#REF!="No Data",1,IF(#REF!&lt;&gt;"",1,0))</f>
        <v>#REF!</v>
      </c>
      <c r="AZ177" s="205" t="e">
        <f>IF('Crisis Indicator Data'!#REF!="No Data",1,IF(#REF!&lt;&gt;"",1,0))</f>
        <v>#REF!</v>
      </c>
      <c r="BA177" t="e">
        <f t="shared" si="10"/>
        <v>#REF!</v>
      </c>
      <c r="BB177" s="22" t="e">
        <f t="shared" si="11"/>
        <v>#REF!</v>
      </c>
    </row>
    <row r="178" spans="1:54" x14ac:dyDescent="0.25">
      <c r="A178" t="s">
        <v>7223</v>
      </c>
      <c r="B178" s="205" t="e">
        <f>IF('Crisis Indicator Data'!#REF!="No Data",1,IF(#REF!&lt;&gt;"",1,0))</f>
        <v>#REF!</v>
      </c>
      <c r="C178" s="205" t="e">
        <f>IF('Crisis Indicator Data'!#REF!="No Data",1,IF(#REF!&lt;&gt;"",1,0))</f>
        <v>#REF!</v>
      </c>
      <c r="D178" s="205" t="e">
        <f>IF('Crisis Indicator Data'!#REF!="No Data",1,IF(#REF!&lt;&gt;"",1,0))</f>
        <v>#REF!</v>
      </c>
      <c r="E178" s="205" t="e">
        <f>IF('Crisis Indicator Data'!#REF!="No Data",1,IF(#REF!&lt;&gt;"",1,0))</f>
        <v>#REF!</v>
      </c>
      <c r="F178" s="205" t="e">
        <f>IF('Crisis Indicator Data'!#REF!="No Data",1,IF(#REF!&lt;&gt;"",1,0))</f>
        <v>#REF!</v>
      </c>
      <c r="G178" s="205" t="e">
        <f>IF('Crisis Indicator Data'!#REF!="No Data",1,IF(#REF!&lt;&gt;"",1,0))</f>
        <v>#REF!</v>
      </c>
      <c r="H178" s="205" t="e">
        <f>IF('Crisis Indicator Data'!#REF!="No Data",1,IF(#REF!&lt;&gt;"",1,0))</f>
        <v>#REF!</v>
      </c>
      <c r="I178" s="205" t="e">
        <f>IF('Crisis Indicator Data'!#REF!="No Data",1,IF(#REF!&lt;&gt;"",1,0))</f>
        <v>#REF!</v>
      </c>
      <c r="J178" s="205" t="e">
        <f>IF('Crisis Indicator Data'!#REF!="No Data",1,IF(#REF!&lt;&gt;"",1,0))</f>
        <v>#REF!</v>
      </c>
      <c r="K178" s="205" t="e">
        <f>IF('Crisis Indicator Data'!#REF!="No Data",1,IF(#REF!&lt;&gt;"",1,0))</f>
        <v>#REF!</v>
      </c>
      <c r="L178" s="205" t="e">
        <f>IF('Crisis Indicator Data'!#REF!="No Data",1,IF(#REF!&lt;&gt;"",1,0))</f>
        <v>#REF!</v>
      </c>
      <c r="M178" s="205" t="e">
        <f>IF('Crisis Indicator Data'!#REF!="No Data",1,IF(#REF!&lt;&gt;"",1,0))</f>
        <v>#REF!</v>
      </c>
      <c r="N178" s="205" t="e">
        <f>IF('Crisis Indicator Data'!#REF!="No Data",1,IF(#REF!&lt;&gt;"",1,0))</f>
        <v>#REF!</v>
      </c>
      <c r="O178" s="205" t="e">
        <f>IF('Crisis Indicator Data'!#REF!="No Data",1,IF(#REF!&lt;&gt;"",1,0))</f>
        <v>#REF!</v>
      </c>
      <c r="P178" s="205" t="e">
        <f>IF('Crisis Indicator Data'!#REF!="No Data",1,IF(#REF!&lt;&gt;"",1,0))</f>
        <v>#REF!</v>
      </c>
      <c r="Q178" s="205" t="e">
        <f>IF('Crisis Indicator Data'!#REF!="No Data",1,IF(#REF!&lt;&gt;"",1,0))</f>
        <v>#REF!</v>
      </c>
      <c r="R178" s="205" t="e">
        <f>IF('Crisis Indicator Data'!#REF!="No Data",1,IF(#REF!&lt;&gt;"",1,0))</f>
        <v>#REF!</v>
      </c>
      <c r="S178" s="205" t="e">
        <f>IF('Crisis Indicator Data'!#REF!="No Data",1,IF(#REF!&lt;&gt;"",1,0))</f>
        <v>#REF!</v>
      </c>
      <c r="T178" s="205" t="e">
        <f>IF('Crisis Indicator Data'!#REF!="No Data",1,IF(#REF!&lt;&gt;"",1,0))</f>
        <v>#REF!</v>
      </c>
      <c r="U178" s="205" t="e">
        <f>IF('Crisis Indicator Data'!#REF!="No Data",1,IF(#REF!&lt;&gt;"",1,0))</f>
        <v>#REF!</v>
      </c>
      <c r="V178" s="205" t="e">
        <f>IF('Crisis Indicator Data'!#REF!="No Data",1,IF(#REF!&lt;&gt;"",1,0))</f>
        <v>#REF!</v>
      </c>
      <c r="W178" s="205" t="e">
        <f>IF('Crisis Indicator Data'!#REF!="No Data",1,IF(#REF!&lt;&gt;"",1,0))</f>
        <v>#REF!</v>
      </c>
      <c r="X178" s="205" t="e">
        <f>IF('Crisis Indicator Data'!#REF!="No Data",1,IF(#REF!&lt;&gt;"",1,0))</f>
        <v>#REF!</v>
      </c>
      <c r="Y178" s="205" t="e">
        <f>IF('Crisis Indicator Data'!#REF!="No Data",1,IF(#REF!&lt;&gt;"",1,0))</f>
        <v>#REF!</v>
      </c>
      <c r="Z178" s="205" t="e">
        <f>IF('Crisis Indicator Data'!#REF!="No Data",1,IF(#REF!&lt;&gt;"",1,0))</f>
        <v>#REF!</v>
      </c>
      <c r="AA178" s="205" t="e">
        <f>IF('Crisis Indicator Data'!#REF!="No Data",1,IF(#REF!&lt;&gt;"",1,0))</f>
        <v>#REF!</v>
      </c>
      <c r="AB178" s="205" t="e">
        <f>IF('Crisis Indicator Data'!#REF!="No Data",1,IF(#REF!&lt;&gt;"",1,0))</f>
        <v>#REF!</v>
      </c>
      <c r="AC178" s="205" t="e">
        <f>IF('Crisis Indicator Data'!#REF!="No Data",1,IF(#REF!&lt;&gt;"",1,0))</f>
        <v>#REF!</v>
      </c>
      <c r="AD178" s="205" t="e">
        <f>IF('Crisis Indicator Data'!#REF!="No Data",1,IF(#REF!&lt;&gt;"",1,0))</f>
        <v>#REF!</v>
      </c>
      <c r="AE178" s="205" t="e">
        <f>IF('Crisis Indicator Data'!#REF!="No Data",1,IF(#REF!&lt;&gt;"",1,0))</f>
        <v>#REF!</v>
      </c>
      <c r="AF178" s="205" t="e">
        <f>IF('Crisis Indicator Data'!#REF!="No Data",1,IF(#REF!&lt;&gt;"",1,0))</f>
        <v>#REF!</v>
      </c>
      <c r="AG178" s="205" t="e">
        <f>IF('Crisis Indicator Data'!#REF!="No Data",1,IF(#REF!&lt;&gt;"",1,0))</f>
        <v>#REF!</v>
      </c>
      <c r="AH178" s="205" t="e">
        <f>IF('Crisis Indicator Data'!#REF!="No Data",1,IF(#REF!&lt;&gt;"",1,0))</f>
        <v>#REF!</v>
      </c>
      <c r="AI178" s="205" t="e">
        <f>IF('Crisis Indicator Data'!#REF!="No Data",1,IF(#REF!&lt;&gt;"",1,0))</f>
        <v>#REF!</v>
      </c>
      <c r="AJ178" s="205" t="e">
        <f>IF('Crisis Indicator Data'!#REF!="No Data",1,IF(#REF!&lt;&gt;"",1,0))</f>
        <v>#REF!</v>
      </c>
      <c r="AK178" s="205" t="e">
        <f>IF('Crisis Indicator Data'!#REF!="No Data",1,IF(#REF!&lt;&gt;"",1,0))</f>
        <v>#REF!</v>
      </c>
      <c r="AL178" s="205" t="e">
        <f>IF('Crisis Indicator Data'!#REF!="No Data",1,IF(#REF!&lt;&gt;"",1,0))</f>
        <v>#REF!</v>
      </c>
      <c r="AM178" s="205" t="e">
        <f>IF('Crisis Indicator Data'!#REF!="No Data",1,IF(#REF!&lt;&gt;"",1,0))</f>
        <v>#REF!</v>
      </c>
      <c r="AN178" s="205" t="e">
        <f>IF('Crisis Indicator Data'!#REF!="No Data",1,IF(#REF!&lt;&gt;"",1,0))</f>
        <v>#REF!</v>
      </c>
      <c r="AO178" s="205" t="e">
        <f>IF('Crisis Indicator Data'!#REF!="No Data",1,IF(#REF!&lt;&gt;"",1,0))</f>
        <v>#REF!</v>
      </c>
      <c r="AP178" s="205" t="e">
        <f>IF('Crisis Indicator Data'!#REF!="No Data",1,IF(#REF!&lt;&gt;"",1,0))</f>
        <v>#REF!</v>
      </c>
      <c r="AQ178" s="205" t="e">
        <f>IF('Crisis Indicator Data'!#REF!="No Data",1,IF(#REF!&lt;&gt;"",1,0))</f>
        <v>#REF!</v>
      </c>
      <c r="AR178" s="205" t="e">
        <f>IF('Crisis Indicator Data'!#REF!="No Data",1,IF(#REF!&lt;&gt;"",1,0))</f>
        <v>#REF!</v>
      </c>
      <c r="AS178" s="205" t="e">
        <f>IF('Crisis Indicator Data'!#REF!="No Data",1,IF(#REF!&lt;&gt;"",1,0))</f>
        <v>#REF!</v>
      </c>
      <c r="AT178" s="205" t="e">
        <f>IF('Crisis Indicator Data'!#REF!="No Data",1,IF(#REF!&lt;&gt;"",1,0))</f>
        <v>#REF!</v>
      </c>
      <c r="AU178" s="205" t="e">
        <f>IF('Crisis Indicator Data'!#REF!="No Data",1,IF(#REF!&lt;&gt;"",1,0))</f>
        <v>#REF!</v>
      </c>
      <c r="AV178" s="205" t="e">
        <f>IF('Crisis Indicator Data'!#REF!="No Data",1,IF(#REF!&lt;&gt;"",1,0))</f>
        <v>#REF!</v>
      </c>
      <c r="AW178" s="205" t="e">
        <f>IF('Crisis Indicator Data'!#REF!="No Data",1,IF(#REF!&lt;&gt;"",1,0))</f>
        <v>#REF!</v>
      </c>
      <c r="AX178" s="205" t="e">
        <f>IF('Crisis Indicator Data'!#REF!="No Data",1,IF(#REF!&lt;&gt;"",1,0))</f>
        <v>#REF!</v>
      </c>
      <c r="AY178" s="205" t="e">
        <f>IF('Crisis Indicator Data'!#REF!="No Data",1,IF(#REF!&lt;&gt;"",1,0))</f>
        <v>#REF!</v>
      </c>
      <c r="AZ178" s="205" t="e">
        <f>IF('Crisis Indicator Data'!#REF!="No Data",1,IF(#REF!&lt;&gt;"",1,0))</f>
        <v>#REF!</v>
      </c>
      <c r="BA178" t="e">
        <f t="shared" si="10"/>
        <v>#REF!</v>
      </c>
      <c r="BB178" s="22" t="e">
        <f t="shared" si="11"/>
        <v>#REF!</v>
      </c>
    </row>
    <row r="179" spans="1:54" x14ac:dyDescent="0.25">
      <c r="A179" t="s">
        <v>7232</v>
      </c>
      <c r="B179" s="205" t="e">
        <f>IF('Crisis Indicator Data'!#REF!="No Data",1,IF(#REF!&lt;&gt;"",1,0))</f>
        <v>#REF!</v>
      </c>
      <c r="C179" s="205" t="e">
        <f>IF('Crisis Indicator Data'!#REF!="No Data",1,IF(#REF!&lt;&gt;"",1,0))</f>
        <v>#REF!</v>
      </c>
      <c r="D179" s="205" t="e">
        <f>IF('Crisis Indicator Data'!#REF!="No Data",1,IF(#REF!&lt;&gt;"",1,0))</f>
        <v>#REF!</v>
      </c>
      <c r="E179" s="205" t="e">
        <f>IF('Crisis Indicator Data'!#REF!="No Data",1,IF(#REF!&lt;&gt;"",1,0))</f>
        <v>#REF!</v>
      </c>
      <c r="F179" s="205" t="e">
        <f>IF('Crisis Indicator Data'!#REF!="No Data",1,IF(#REF!&lt;&gt;"",1,0))</f>
        <v>#REF!</v>
      </c>
      <c r="G179" s="205" t="e">
        <f>IF('Crisis Indicator Data'!#REF!="No Data",1,IF(#REF!&lt;&gt;"",1,0))</f>
        <v>#REF!</v>
      </c>
      <c r="H179" s="205" t="e">
        <f>IF('Crisis Indicator Data'!#REF!="No Data",1,IF(#REF!&lt;&gt;"",1,0))</f>
        <v>#REF!</v>
      </c>
      <c r="I179" s="205" t="e">
        <f>IF('Crisis Indicator Data'!#REF!="No Data",1,IF(#REF!&lt;&gt;"",1,0))</f>
        <v>#REF!</v>
      </c>
      <c r="J179" s="205" t="e">
        <f>IF('Crisis Indicator Data'!#REF!="No Data",1,IF(#REF!&lt;&gt;"",1,0))</f>
        <v>#REF!</v>
      </c>
      <c r="K179" s="205" t="e">
        <f>IF('Crisis Indicator Data'!#REF!="No Data",1,IF(#REF!&lt;&gt;"",1,0))</f>
        <v>#REF!</v>
      </c>
      <c r="L179" s="205" t="e">
        <f>IF('Crisis Indicator Data'!#REF!="No Data",1,IF(#REF!&lt;&gt;"",1,0))</f>
        <v>#REF!</v>
      </c>
      <c r="M179" s="205" t="e">
        <f>IF('Crisis Indicator Data'!#REF!="No Data",1,IF(#REF!&lt;&gt;"",1,0))</f>
        <v>#REF!</v>
      </c>
      <c r="N179" s="205" t="e">
        <f>IF('Crisis Indicator Data'!#REF!="No Data",1,IF(#REF!&lt;&gt;"",1,0))</f>
        <v>#REF!</v>
      </c>
      <c r="O179" s="205" t="e">
        <f>IF('Crisis Indicator Data'!#REF!="No Data",1,IF(#REF!&lt;&gt;"",1,0))</f>
        <v>#REF!</v>
      </c>
      <c r="P179" s="205" t="e">
        <f>IF('Crisis Indicator Data'!#REF!="No Data",1,IF(#REF!&lt;&gt;"",1,0))</f>
        <v>#REF!</v>
      </c>
      <c r="Q179" s="205" t="e">
        <f>IF('Crisis Indicator Data'!#REF!="No Data",1,IF(#REF!&lt;&gt;"",1,0))</f>
        <v>#REF!</v>
      </c>
      <c r="R179" s="205" t="e">
        <f>IF('Crisis Indicator Data'!#REF!="No Data",1,IF(#REF!&lt;&gt;"",1,0))</f>
        <v>#REF!</v>
      </c>
      <c r="S179" s="205" t="e">
        <f>IF('Crisis Indicator Data'!#REF!="No Data",1,IF(#REF!&lt;&gt;"",1,0))</f>
        <v>#REF!</v>
      </c>
      <c r="T179" s="205" t="e">
        <f>IF('Crisis Indicator Data'!#REF!="No Data",1,IF(#REF!&lt;&gt;"",1,0))</f>
        <v>#REF!</v>
      </c>
      <c r="U179" s="205" t="e">
        <f>IF('Crisis Indicator Data'!#REF!="No Data",1,IF(#REF!&lt;&gt;"",1,0))</f>
        <v>#REF!</v>
      </c>
      <c r="V179" s="205" t="e">
        <f>IF('Crisis Indicator Data'!#REF!="No Data",1,IF(#REF!&lt;&gt;"",1,0))</f>
        <v>#REF!</v>
      </c>
      <c r="W179" s="205" t="e">
        <f>IF('Crisis Indicator Data'!#REF!="No Data",1,IF(#REF!&lt;&gt;"",1,0))</f>
        <v>#REF!</v>
      </c>
      <c r="X179" s="205" t="e">
        <f>IF('Crisis Indicator Data'!#REF!="No Data",1,IF(#REF!&lt;&gt;"",1,0))</f>
        <v>#REF!</v>
      </c>
      <c r="Y179" s="205" t="e">
        <f>IF('Crisis Indicator Data'!#REF!="No Data",1,IF(#REF!&lt;&gt;"",1,0))</f>
        <v>#REF!</v>
      </c>
      <c r="Z179" s="205" t="e">
        <f>IF('Crisis Indicator Data'!#REF!="No Data",1,IF(#REF!&lt;&gt;"",1,0))</f>
        <v>#REF!</v>
      </c>
      <c r="AA179" s="205" t="e">
        <f>IF('Crisis Indicator Data'!#REF!="No Data",1,IF(#REF!&lt;&gt;"",1,0))</f>
        <v>#REF!</v>
      </c>
      <c r="AB179" s="205" t="e">
        <f>IF('Crisis Indicator Data'!#REF!="No Data",1,IF(#REF!&lt;&gt;"",1,0))</f>
        <v>#REF!</v>
      </c>
      <c r="AC179" s="205" t="e">
        <f>IF('Crisis Indicator Data'!#REF!="No Data",1,IF(#REF!&lt;&gt;"",1,0))</f>
        <v>#REF!</v>
      </c>
      <c r="AD179" s="205" t="e">
        <f>IF('Crisis Indicator Data'!#REF!="No Data",1,IF(#REF!&lt;&gt;"",1,0))</f>
        <v>#REF!</v>
      </c>
      <c r="AE179" s="205" t="e">
        <f>IF('Crisis Indicator Data'!#REF!="No Data",1,IF(#REF!&lt;&gt;"",1,0))</f>
        <v>#REF!</v>
      </c>
      <c r="AF179" s="205" t="e">
        <f>IF('Crisis Indicator Data'!#REF!="No Data",1,IF(#REF!&lt;&gt;"",1,0))</f>
        <v>#REF!</v>
      </c>
      <c r="AG179" s="205" t="e">
        <f>IF('Crisis Indicator Data'!#REF!="No Data",1,IF(#REF!&lt;&gt;"",1,0))</f>
        <v>#REF!</v>
      </c>
      <c r="AH179" s="205" t="e">
        <f>IF('Crisis Indicator Data'!#REF!="No Data",1,IF(#REF!&lt;&gt;"",1,0))</f>
        <v>#REF!</v>
      </c>
      <c r="AI179" s="205" t="e">
        <f>IF('Crisis Indicator Data'!#REF!="No Data",1,IF(#REF!&lt;&gt;"",1,0))</f>
        <v>#REF!</v>
      </c>
      <c r="AJ179" s="205" t="e">
        <f>IF('Crisis Indicator Data'!#REF!="No Data",1,IF(#REF!&lt;&gt;"",1,0))</f>
        <v>#REF!</v>
      </c>
      <c r="AK179" s="205" t="e">
        <f>IF('Crisis Indicator Data'!#REF!="No Data",1,IF(#REF!&lt;&gt;"",1,0))</f>
        <v>#REF!</v>
      </c>
      <c r="AL179" s="205" t="e">
        <f>IF('Crisis Indicator Data'!#REF!="No Data",1,IF(#REF!&lt;&gt;"",1,0))</f>
        <v>#REF!</v>
      </c>
      <c r="AM179" s="205" t="e">
        <f>IF('Crisis Indicator Data'!#REF!="No Data",1,IF(#REF!&lt;&gt;"",1,0))</f>
        <v>#REF!</v>
      </c>
      <c r="AN179" s="205" t="e">
        <f>IF('Crisis Indicator Data'!#REF!="No Data",1,IF(#REF!&lt;&gt;"",1,0))</f>
        <v>#REF!</v>
      </c>
      <c r="AO179" s="205" t="e">
        <f>IF('Crisis Indicator Data'!#REF!="No Data",1,IF(#REF!&lt;&gt;"",1,0))</f>
        <v>#REF!</v>
      </c>
      <c r="AP179" s="205" t="e">
        <f>IF('Crisis Indicator Data'!#REF!="No Data",1,IF(#REF!&lt;&gt;"",1,0))</f>
        <v>#REF!</v>
      </c>
      <c r="AQ179" s="205" t="e">
        <f>IF('Crisis Indicator Data'!#REF!="No Data",1,IF(#REF!&lt;&gt;"",1,0))</f>
        <v>#REF!</v>
      </c>
      <c r="AR179" s="205" t="e">
        <f>IF('Crisis Indicator Data'!#REF!="No Data",1,IF(#REF!&lt;&gt;"",1,0))</f>
        <v>#REF!</v>
      </c>
      <c r="AS179" s="205" t="e">
        <f>IF('Crisis Indicator Data'!#REF!="No Data",1,IF(#REF!&lt;&gt;"",1,0))</f>
        <v>#REF!</v>
      </c>
      <c r="AT179" s="205" t="e">
        <f>IF('Crisis Indicator Data'!#REF!="No Data",1,IF(#REF!&lt;&gt;"",1,0))</f>
        <v>#REF!</v>
      </c>
      <c r="AU179" s="205" t="e">
        <f>IF('Crisis Indicator Data'!#REF!="No Data",1,IF(#REF!&lt;&gt;"",1,0))</f>
        <v>#REF!</v>
      </c>
      <c r="AV179" s="205" t="e">
        <f>IF('Crisis Indicator Data'!#REF!="No Data",1,IF(#REF!&lt;&gt;"",1,0))</f>
        <v>#REF!</v>
      </c>
      <c r="AW179" s="205" t="e">
        <f>IF('Crisis Indicator Data'!#REF!="No Data",1,IF(#REF!&lt;&gt;"",1,0))</f>
        <v>#REF!</v>
      </c>
      <c r="AX179" s="205" t="e">
        <f>IF('Crisis Indicator Data'!#REF!="No Data",1,IF(#REF!&lt;&gt;"",1,0))</f>
        <v>#REF!</v>
      </c>
      <c r="AY179" s="205" t="e">
        <f>IF('Crisis Indicator Data'!#REF!="No Data",1,IF(#REF!&lt;&gt;"",1,0))</f>
        <v>#REF!</v>
      </c>
      <c r="AZ179" s="205" t="e">
        <f>IF('Crisis Indicator Data'!#REF!="No Data",1,IF(#REF!&lt;&gt;"",1,0))</f>
        <v>#REF!</v>
      </c>
      <c r="BA179" t="e">
        <f t="shared" si="10"/>
        <v>#REF!</v>
      </c>
      <c r="BB179" s="22" t="e">
        <f t="shared" si="11"/>
        <v>#REF!</v>
      </c>
    </row>
    <row r="180" spans="1:54" x14ac:dyDescent="0.25">
      <c r="A180" t="s">
        <v>7234</v>
      </c>
      <c r="B180" s="205" t="e">
        <f>IF('Crisis Indicator Data'!#REF!="No Data",1,IF(#REF!&lt;&gt;"",1,0))</f>
        <v>#REF!</v>
      </c>
      <c r="C180" s="205" t="e">
        <f>IF('Crisis Indicator Data'!#REF!="No Data",1,IF(#REF!&lt;&gt;"",1,0))</f>
        <v>#REF!</v>
      </c>
      <c r="D180" s="205" t="e">
        <f>IF('Crisis Indicator Data'!#REF!="No Data",1,IF(#REF!&lt;&gt;"",1,0))</f>
        <v>#REF!</v>
      </c>
      <c r="E180" s="205" t="e">
        <f>IF('Crisis Indicator Data'!#REF!="No Data",1,IF(#REF!&lt;&gt;"",1,0))</f>
        <v>#REF!</v>
      </c>
      <c r="F180" s="205" t="e">
        <f>IF('Crisis Indicator Data'!#REF!="No Data",1,IF(#REF!&lt;&gt;"",1,0))</f>
        <v>#REF!</v>
      </c>
      <c r="G180" s="205" t="e">
        <f>IF('Crisis Indicator Data'!#REF!="No Data",1,IF(#REF!&lt;&gt;"",1,0))</f>
        <v>#REF!</v>
      </c>
      <c r="H180" s="205" t="e">
        <f>IF('Crisis Indicator Data'!#REF!="No Data",1,IF(#REF!&lt;&gt;"",1,0))</f>
        <v>#REF!</v>
      </c>
      <c r="I180" s="205" t="e">
        <f>IF('Crisis Indicator Data'!#REF!="No Data",1,IF(#REF!&lt;&gt;"",1,0))</f>
        <v>#REF!</v>
      </c>
      <c r="J180" s="205" t="e">
        <f>IF('Crisis Indicator Data'!#REF!="No Data",1,IF(#REF!&lt;&gt;"",1,0))</f>
        <v>#REF!</v>
      </c>
      <c r="K180" s="205" t="e">
        <f>IF('Crisis Indicator Data'!#REF!="No Data",1,IF(#REF!&lt;&gt;"",1,0))</f>
        <v>#REF!</v>
      </c>
      <c r="L180" s="205" t="e">
        <f>IF('Crisis Indicator Data'!#REF!="No Data",1,IF(#REF!&lt;&gt;"",1,0))</f>
        <v>#REF!</v>
      </c>
      <c r="M180" s="205" t="e">
        <f>IF('Crisis Indicator Data'!#REF!="No Data",1,IF(#REF!&lt;&gt;"",1,0))</f>
        <v>#REF!</v>
      </c>
      <c r="N180" s="205" t="e">
        <f>IF('Crisis Indicator Data'!#REF!="No Data",1,IF(#REF!&lt;&gt;"",1,0))</f>
        <v>#REF!</v>
      </c>
      <c r="O180" s="205" t="e">
        <f>IF('Crisis Indicator Data'!#REF!="No Data",1,IF(#REF!&lt;&gt;"",1,0))</f>
        <v>#REF!</v>
      </c>
      <c r="P180" s="205" t="e">
        <f>IF('Crisis Indicator Data'!#REF!="No Data",1,IF(#REF!&lt;&gt;"",1,0))</f>
        <v>#REF!</v>
      </c>
      <c r="Q180" s="205" t="e">
        <f>IF('Crisis Indicator Data'!#REF!="No Data",1,IF(#REF!&lt;&gt;"",1,0))</f>
        <v>#REF!</v>
      </c>
      <c r="R180" s="205" t="e">
        <f>IF('Crisis Indicator Data'!#REF!="No Data",1,IF(#REF!&lt;&gt;"",1,0))</f>
        <v>#REF!</v>
      </c>
      <c r="S180" s="205" t="e">
        <f>IF('Crisis Indicator Data'!#REF!="No Data",1,IF(#REF!&lt;&gt;"",1,0))</f>
        <v>#REF!</v>
      </c>
      <c r="T180" s="205" t="e">
        <f>IF('Crisis Indicator Data'!#REF!="No Data",1,IF(#REF!&lt;&gt;"",1,0))</f>
        <v>#REF!</v>
      </c>
      <c r="U180" s="205" t="e">
        <f>IF('Crisis Indicator Data'!#REF!="No Data",1,IF(#REF!&lt;&gt;"",1,0))</f>
        <v>#REF!</v>
      </c>
      <c r="V180" s="205" t="e">
        <f>IF('Crisis Indicator Data'!#REF!="No Data",1,IF(#REF!&lt;&gt;"",1,0))</f>
        <v>#REF!</v>
      </c>
      <c r="W180" s="205" t="e">
        <f>IF('Crisis Indicator Data'!#REF!="No Data",1,IF(#REF!&lt;&gt;"",1,0))</f>
        <v>#REF!</v>
      </c>
      <c r="X180" s="205" t="e">
        <f>IF('Crisis Indicator Data'!#REF!="No Data",1,IF(#REF!&lt;&gt;"",1,0))</f>
        <v>#REF!</v>
      </c>
      <c r="Y180" s="205" t="e">
        <f>IF('Crisis Indicator Data'!#REF!="No Data",1,IF(#REF!&lt;&gt;"",1,0))</f>
        <v>#REF!</v>
      </c>
      <c r="Z180" s="205" t="e">
        <f>IF('Crisis Indicator Data'!#REF!="No Data",1,IF(#REF!&lt;&gt;"",1,0))</f>
        <v>#REF!</v>
      </c>
      <c r="AA180" s="205" t="e">
        <f>IF('Crisis Indicator Data'!#REF!="No Data",1,IF(#REF!&lt;&gt;"",1,0))</f>
        <v>#REF!</v>
      </c>
      <c r="AB180" s="205" t="e">
        <f>IF('Crisis Indicator Data'!#REF!="No Data",1,IF(#REF!&lt;&gt;"",1,0))</f>
        <v>#REF!</v>
      </c>
      <c r="AC180" s="205" t="e">
        <f>IF('Crisis Indicator Data'!#REF!="No Data",1,IF(#REF!&lt;&gt;"",1,0))</f>
        <v>#REF!</v>
      </c>
      <c r="AD180" s="205" t="e">
        <f>IF('Crisis Indicator Data'!#REF!="No Data",1,IF(#REF!&lt;&gt;"",1,0))</f>
        <v>#REF!</v>
      </c>
      <c r="AE180" s="205" t="e">
        <f>IF('Crisis Indicator Data'!#REF!="No Data",1,IF(#REF!&lt;&gt;"",1,0))</f>
        <v>#REF!</v>
      </c>
      <c r="AF180" s="205" t="e">
        <f>IF('Crisis Indicator Data'!#REF!="No Data",1,IF(#REF!&lt;&gt;"",1,0))</f>
        <v>#REF!</v>
      </c>
      <c r="AG180" s="205" t="e">
        <f>IF('Crisis Indicator Data'!#REF!="No Data",1,IF(#REF!&lt;&gt;"",1,0))</f>
        <v>#REF!</v>
      </c>
      <c r="AH180" s="205" t="e">
        <f>IF('Crisis Indicator Data'!#REF!="No Data",1,IF(#REF!&lt;&gt;"",1,0))</f>
        <v>#REF!</v>
      </c>
      <c r="AI180" s="205" t="e">
        <f>IF('Crisis Indicator Data'!#REF!="No Data",1,IF(#REF!&lt;&gt;"",1,0))</f>
        <v>#REF!</v>
      </c>
      <c r="AJ180" s="205" t="e">
        <f>IF('Crisis Indicator Data'!#REF!="No Data",1,IF(#REF!&lt;&gt;"",1,0))</f>
        <v>#REF!</v>
      </c>
      <c r="AK180" s="205" t="e">
        <f>IF('Crisis Indicator Data'!#REF!="No Data",1,IF(#REF!&lt;&gt;"",1,0))</f>
        <v>#REF!</v>
      </c>
      <c r="AL180" s="205" t="e">
        <f>IF('Crisis Indicator Data'!#REF!="No Data",1,IF(#REF!&lt;&gt;"",1,0))</f>
        <v>#REF!</v>
      </c>
      <c r="AM180" s="205" t="e">
        <f>IF('Crisis Indicator Data'!#REF!="No Data",1,IF(#REF!&lt;&gt;"",1,0))</f>
        <v>#REF!</v>
      </c>
      <c r="AN180" s="205" t="e">
        <f>IF('Crisis Indicator Data'!#REF!="No Data",1,IF(#REF!&lt;&gt;"",1,0))</f>
        <v>#REF!</v>
      </c>
      <c r="AO180" s="205" t="e">
        <f>IF('Crisis Indicator Data'!#REF!="No Data",1,IF(#REF!&lt;&gt;"",1,0))</f>
        <v>#REF!</v>
      </c>
      <c r="AP180" s="205" t="e">
        <f>IF('Crisis Indicator Data'!#REF!="No Data",1,IF(#REF!&lt;&gt;"",1,0))</f>
        <v>#REF!</v>
      </c>
      <c r="AQ180" s="205" t="e">
        <f>IF('Crisis Indicator Data'!#REF!="No Data",1,IF(#REF!&lt;&gt;"",1,0))</f>
        <v>#REF!</v>
      </c>
      <c r="AR180" s="205" t="e">
        <f>IF('Crisis Indicator Data'!#REF!="No Data",1,IF(#REF!&lt;&gt;"",1,0))</f>
        <v>#REF!</v>
      </c>
      <c r="AS180" s="205" t="e">
        <f>IF('Crisis Indicator Data'!#REF!="No Data",1,IF(#REF!&lt;&gt;"",1,0))</f>
        <v>#REF!</v>
      </c>
      <c r="AT180" s="205" t="e">
        <f>IF('Crisis Indicator Data'!#REF!="No Data",1,IF(#REF!&lt;&gt;"",1,0))</f>
        <v>#REF!</v>
      </c>
      <c r="AU180" s="205" t="e">
        <f>IF('Crisis Indicator Data'!#REF!="No Data",1,IF(#REF!&lt;&gt;"",1,0))</f>
        <v>#REF!</v>
      </c>
      <c r="AV180" s="205" t="e">
        <f>IF('Crisis Indicator Data'!#REF!="No Data",1,IF(#REF!&lt;&gt;"",1,0))</f>
        <v>#REF!</v>
      </c>
      <c r="AW180" s="205" t="e">
        <f>IF('Crisis Indicator Data'!#REF!="No Data",1,IF(#REF!&lt;&gt;"",1,0))</f>
        <v>#REF!</v>
      </c>
      <c r="AX180" s="205" t="e">
        <f>IF('Crisis Indicator Data'!#REF!="No Data",1,IF(#REF!&lt;&gt;"",1,0))</f>
        <v>#REF!</v>
      </c>
      <c r="AY180" s="205" t="e">
        <f>IF('Crisis Indicator Data'!#REF!="No Data",1,IF(#REF!&lt;&gt;"",1,0))</f>
        <v>#REF!</v>
      </c>
      <c r="AZ180" s="205" t="e">
        <f>IF('Crisis Indicator Data'!#REF!="No Data",1,IF(#REF!&lt;&gt;"",1,0))</f>
        <v>#REF!</v>
      </c>
      <c r="BA180" t="e">
        <f t="shared" si="10"/>
        <v>#REF!</v>
      </c>
      <c r="BB180" s="22" t="e">
        <f t="shared" si="11"/>
        <v>#REF!</v>
      </c>
    </row>
    <row r="181" spans="1:54" x14ac:dyDescent="0.25">
      <c r="A181" t="s">
        <v>7235</v>
      </c>
      <c r="B181" s="205" t="e">
        <f>IF('Crisis Indicator Data'!#REF!="No Data",1,IF(#REF!&lt;&gt;"",1,0))</f>
        <v>#REF!</v>
      </c>
      <c r="C181" s="205" t="e">
        <f>IF('Crisis Indicator Data'!#REF!="No Data",1,IF(#REF!&lt;&gt;"",1,0))</f>
        <v>#REF!</v>
      </c>
      <c r="D181" s="205" t="e">
        <f>IF('Crisis Indicator Data'!#REF!="No Data",1,IF(#REF!&lt;&gt;"",1,0))</f>
        <v>#REF!</v>
      </c>
      <c r="E181" s="205" t="e">
        <f>IF('Crisis Indicator Data'!#REF!="No Data",1,IF(#REF!&lt;&gt;"",1,0))</f>
        <v>#REF!</v>
      </c>
      <c r="F181" s="205" t="e">
        <f>IF('Crisis Indicator Data'!#REF!="No Data",1,IF(#REF!&lt;&gt;"",1,0))</f>
        <v>#REF!</v>
      </c>
      <c r="G181" s="205" t="e">
        <f>IF('Crisis Indicator Data'!#REF!="No Data",1,IF(#REF!&lt;&gt;"",1,0))</f>
        <v>#REF!</v>
      </c>
      <c r="H181" s="205" t="e">
        <f>IF('Crisis Indicator Data'!#REF!="No Data",1,IF(#REF!&lt;&gt;"",1,0))</f>
        <v>#REF!</v>
      </c>
      <c r="I181" s="205" t="e">
        <f>IF('Crisis Indicator Data'!#REF!="No Data",1,IF(#REF!&lt;&gt;"",1,0))</f>
        <v>#REF!</v>
      </c>
      <c r="J181" s="205" t="e">
        <f>IF('Crisis Indicator Data'!#REF!="No Data",1,IF(#REF!&lt;&gt;"",1,0))</f>
        <v>#REF!</v>
      </c>
      <c r="K181" s="205" t="e">
        <f>IF('Crisis Indicator Data'!#REF!="No Data",1,IF(#REF!&lt;&gt;"",1,0))</f>
        <v>#REF!</v>
      </c>
      <c r="L181" s="205" t="e">
        <f>IF('Crisis Indicator Data'!#REF!="No Data",1,IF(#REF!&lt;&gt;"",1,0))</f>
        <v>#REF!</v>
      </c>
      <c r="M181" s="205" t="e">
        <f>IF('Crisis Indicator Data'!#REF!="No Data",1,IF(#REF!&lt;&gt;"",1,0))</f>
        <v>#REF!</v>
      </c>
      <c r="N181" s="205" t="e">
        <f>IF('Crisis Indicator Data'!#REF!="No Data",1,IF(#REF!&lt;&gt;"",1,0))</f>
        <v>#REF!</v>
      </c>
      <c r="O181" s="205" t="e">
        <f>IF('Crisis Indicator Data'!#REF!="No Data",1,IF(#REF!&lt;&gt;"",1,0))</f>
        <v>#REF!</v>
      </c>
      <c r="P181" s="205" t="e">
        <f>IF('Crisis Indicator Data'!#REF!="No Data",1,IF(#REF!&lt;&gt;"",1,0))</f>
        <v>#REF!</v>
      </c>
      <c r="Q181" s="205" t="e">
        <f>IF('Crisis Indicator Data'!#REF!="No Data",1,IF(#REF!&lt;&gt;"",1,0))</f>
        <v>#REF!</v>
      </c>
      <c r="R181" s="205" t="e">
        <f>IF('Crisis Indicator Data'!#REF!="No Data",1,IF(#REF!&lt;&gt;"",1,0))</f>
        <v>#REF!</v>
      </c>
      <c r="S181" s="205" t="e">
        <f>IF('Crisis Indicator Data'!#REF!="No Data",1,IF(#REF!&lt;&gt;"",1,0))</f>
        <v>#REF!</v>
      </c>
      <c r="T181" s="205" t="e">
        <f>IF('Crisis Indicator Data'!#REF!="No Data",1,IF(#REF!&lt;&gt;"",1,0))</f>
        <v>#REF!</v>
      </c>
      <c r="U181" s="205" t="e">
        <f>IF('Crisis Indicator Data'!#REF!="No Data",1,IF(#REF!&lt;&gt;"",1,0))</f>
        <v>#REF!</v>
      </c>
      <c r="V181" s="205" t="e">
        <f>IF('Crisis Indicator Data'!#REF!="No Data",1,IF(#REF!&lt;&gt;"",1,0))</f>
        <v>#REF!</v>
      </c>
      <c r="W181" s="205" t="e">
        <f>IF('Crisis Indicator Data'!#REF!="No Data",1,IF(#REF!&lt;&gt;"",1,0))</f>
        <v>#REF!</v>
      </c>
      <c r="X181" s="205" t="e">
        <f>IF('Crisis Indicator Data'!#REF!="No Data",1,IF(#REF!&lt;&gt;"",1,0))</f>
        <v>#REF!</v>
      </c>
      <c r="Y181" s="205" t="e">
        <f>IF('Crisis Indicator Data'!#REF!="No Data",1,IF(#REF!&lt;&gt;"",1,0))</f>
        <v>#REF!</v>
      </c>
      <c r="Z181" s="205" t="e">
        <f>IF('Crisis Indicator Data'!#REF!="No Data",1,IF(#REF!&lt;&gt;"",1,0))</f>
        <v>#REF!</v>
      </c>
      <c r="AA181" s="205" t="e">
        <f>IF('Crisis Indicator Data'!#REF!="No Data",1,IF(#REF!&lt;&gt;"",1,0))</f>
        <v>#REF!</v>
      </c>
      <c r="AB181" s="205" t="e">
        <f>IF('Crisis Indicator Data'!#REF!="No Data",1,IF(#REF!&lt;&gt;"",1,0))</f>
        <v>#REF!</v>
      </c>
      <c r="AC181" s="205" t="e">
        <f>IF('Crisis Indicator Data'!#REF!="No Data",1,IF(#REF!&lt;&gt;"",1,0))</f>
        <v>#REF!</v>
      </c>
      <c r="AD181" s="205" t="e">
        <f>IF('Crisis Indicator Data'!#REF!="No Data",1,IF(#REF!&lt;&gt;"",1,0))</f>
        <v>#REF!</v>
      </c>
      <c r="AE181" s="205" t="e">
        <f>IF('Crisis Indicator Data'!#REF!="No Data",1,IF(#REF!&lt;&gt;"",1,0))</f>
        <v>#REF!</v>
      </c>
      <c r="AF181" s="205" t="e">
        <f>IF('Crisis Indicator Data'!#REF!="No Data",1,IF(#REF!&lt;&gt;"",1,0))</f>
        <v>#REF!</v>
      </c>
      <c r="AG181" s="205" t="e">
        <f>IF('Crisis Indicator Data'!#REF!="No Data",1,IF(#REF!&lt;&gt;"",1,0))</f>
        <v>#REF!</v>
      </c>
      <c r="AH181" s="205" t="e">
        <f>IF('Crisis Indicator Data'!#REF!="No Data",1,IF(#REF!&lt;&gt;"",1,0))</f>
        <v>#REF!</v>
      </c>
      <c r="AI181" s="205" t="e">
        <f>IF('Crisis Indicator Data'!#REF!="No Data",1,IF(#REF!&lt;&gt;"",1,0))</f>
        <v>#REF!</v>
      </c>
      <c r="AJ181" s="205" t="e">
        <f>IF('Crisis Indicator Data'!#REF!="No Data",1,IF(#REF!&lt;&gt;"",1,0))</f>
        <v>#REF!</v>
      </c>
      <c r="AK181" s="205" t="e">
        <f>IF('Crisis Indicator Data'!#REF!="No Data",1,IF(#REF!&lt;&gt;"",1,0))</f>
        <v>#REF!</v>
      </c>
      <c r="AL181" s="205" t="e">
        <f>IF('Crisis Indicator Data'!#REF!="No Data",1,IF(#REF!&lt;&gt;"",1,0))</f>
        <v>#REF!</v>
      </c>
      <c r="AM181" s="205" t="e">
        <f>IF('Crisis Indicator Data'!#REF!="No Data",1,IF(#REF!&lt;&gt;"",1,0))</f>
        <v>#REF!</v>
      </c>
      <c r="AN181" s="205" t="e">
        <f>IF('Crisis Indicator Data'!#REF!="No Data",1,IF(#REF!&lt;&gt;"",1,0))</f>
        <v>#REF!</v>
      </c>
      <c r="AO181" s="205" t="e">
        <f>IF('Crisis Indicator Data'!#REF!="No Data",1,IF(#REF!&lt;&gt;"",1,0))</f>
        <v>#REF!</v>
      </c>
      <c r="AP181" s="205" t="e">
        <f>IF('Crisis Indicator Data'!#REF!="No Data",1,IF(#REF!&lt;&gt;"",1,0))</f>
        <v>#REF!</v>
      </c>
      <c r="AQ181" s="205" t="e">
        <f>IF('Crisis Indicator Data'!#REF!="No Data",1,IF(#REF!&lt;&gt;"",1,0))</f>
        <v>#REF!</v>
      </c>
      <c r="AR181" s="205" t="e">
        <f>IF('Crisis Indicator Data'!#REF!="No Data",1,IF(#REF!&lt;&gt;"",1,0))</f>
        <v>#REF!</v>
      </c>
      <c r="AS181" s="205" t="e">
        <f>IF('Crisis Indicator Data'!#REF!="No Data",1,IF(#REF!&lt;&gt;"",1,0))</f>
        <v>#REF!</v>
      </c>
      <c r="AT181" s="205" t="e">
        <f>IF('Crisis Indicator Data'!#REF!="No Data",1,IF(#REF!&lt;&gt;"",1,0))</f>
        <v>#REF!</v>
      </c>
      <c r="AU181" s="205" t="e">
        <f>IF('Crisis Indicator Data'!#REF!="No Data",1,IF(#REF!&lt;&gt;"",1,0))</f>
        <v>#REF!</v>
      </c>
      <c r="AV181" s="205" t="e">
        <f>IF('Crisis Indicator Data'!#REF!="No Data",1,IF(#REF!&lt;&gt;"",1,0))</f>
        <v>#REF!</v>
      </c>
      <c r="AW181" s="205" t="e">
        <f>IF('Crisis Indicator Data'!#REF!="No Data",1,IF(#REF!&lt;&gt;"",1,0))</f>
        <v>#REF!</v>
      </c>
      <c r="AX181" s="205" t="e">
        <f>IF('Crisis Indicator Data'!#REF!="No Data",1,IF(#REF!&lt;&gt;"",1,0))</f>
        <v>#REF!</v>
      </c>
      <c r="AY181" s="205" t="e">
        <f>IF('Crisis Indicator Data'!#REF!="No Data",1,IF(#REF!&lt;&gt;"",1,0))</f>
        <v>#REF!</v>
      </c>
      <c r="AZ181" s="205" t="e">
        <f>IF('Crisis Indicator Data'!#REF!="No Data",1,IF(#REF!&lt;&gt;"",1,0))</f>
        <v>#REF!</v>
      </c>
      <c r="BA181" t="e">
        <f t="shared" si="10"/>
        <v>#REF!</v>
      </c>
      <c r="BB181" s="22" t="e">
        <f t="shared" si="11"/>
        <v>#REF!</v>
      </c>
    </row>
    <row r="182" spans="1:54" x14ac:dyDescent="0.25">
      <c r="A182" t="s">
        <v>6950</v>
      </c>
      <c r="B182" s="205" t="e">
        <f>IF('Crisis Indicator Data'!#REF!="No Data",1,IF(#REF!&lt;&gt;"",1,0))</f>
        <v>#REF!</v>
      </c>
      <c r="C182" s="205" t="e">
        <f>IF('Crisis Indicator Data'!#REF!="No Data",1,IF(#REF!&lt;&gt;"",1,0))</f>
        <v>#REF!</v>
      </c>
      <c r="D182" s="205" t="e">
        <f>IF('Crisis Indicator Data'!#REF!="No Data",1,IF(#REF!&lt;&gt;"",1,0))</f>
        <v>#REF!</v>
      </c>
      <c r="E182" s="205" t="e">
        <f>IF('Crisis Indicator Data'!#REF!="No Data",1,IF(#REF!&lt;&gt;"",1,0))</f>
        <v>#REF!</v>
      </c>
      <c r="F182" s="205" t="e">
        <f>IF('Crisis Indicator Data'!#REF!="No Data",1,IF(#REF!&lt;&gt;"",1,0))</f>
        <v>#REF!</v>
      </c>
      <c r="G182" s="205" t="e">
        <f>IF('Crisis Indicator Data'!#REF!="No Data",1,IF(#REF!&lt;&gt;"",1,0))</f>
        <v>#REF!</v>
      </c>
      <c r="H182" s="205" t="e">
        <f>IF('Crisis Indicator Data'!#REF!="No Data",1,IF(#REF!&lt;&gt;"",1,0))</f>
        <v>#REF!</v>
      </c>
      <c r="I182" s="205" t="e">
        <f>IF('Crisis Indicator Data'!#REF!="No Data",1,IF(#REF!&lt;&gt;"",1,0))</f>
        <v>#REF!</v>
      </c>
      <c r="J182" s="205" t="e">
        <f>IF('Crisis Indicator Data'!#REF!="No Data",1,IF(#REF!&lt;&gt;"",1,0))</f>
        <v>#REF!</v>
      </c>
      <c r="K182" s="205" t="e">
        <f>IF('Crisis Indicator Data'!#REF!="No Data",1,IF(#REF!&lt;&gt;"",1,0))</f>
        <v>#REF!</v>
      </c>
      <c r="L182" s="205" t="e">
        <f>IF('Crisis Indicator Data'!#REF!="No Data",1,IF(#REF!&lt;&gt;"",1,0))</f>
        <v>#REF!</v>
      </c>
      <c r="M182" s="205" t="e">
        <f>IF('Crisis Indicator Data'!#REF!="No Data",1,IF(#REF!&lt;&gt;"",1,0))</f>
        <v>#REF!</v>
      </c>
      <c r="N182" s="205" t="e">
        <f>IF('Crisis Indicator Data'!#REF!="No Data",1,IF(#REF!&lt;&gt;"",1,0))</f>
        <v>#REF!</v>
      </c>
      <c r="O182" s="205" t="e">
        <f>IF('Crisis Indicator Data'!#REF!="No Data",1,IF(#REF!&lt;&gt;"",1,0))</f>
        <v>#REF!</v>
      </c>
      <c r="P182" s="205" t="e">
        <f>IF('Crisis Indicator Data'!#REF!="No Data",1,IF(#REF!&lt;&gt;"",1,0))</f>
        <v>#REF!</v>
      </c>
      <c r="Q182" s="205" t="e">
        <f>IF('Crisis Indicator Data'!#REF!="No Data",1,IF(#REF!&lt;&gt;"",1,0))</f>
        <v>#REF!</v>
      </c>
      <c r="R182" s="205" t="e">
        <f>IF('Crisis Indicator Data'!#REF!="No Data",1,IF(#REF!&lt;&gt;"",1,0))</f>
        <v>#REF!</v>
      </c>
      <c r="S182" s="205" t="e">
        <f>IF('Crisis Indicator Data'!#REF!="No Data",1,IF(#REF!&lt;&gt;"",1,0))</f>
        <v>#REF!</v>
      </c>
      <c r="T182" s="205" t="e">
        <f>IF('Crisis Indicator Data'!#REF!="No Data",1,IF(#REF!&lt;&gt;"",1,0))</f>
        <v>#REF!</v>
      </c>
      <c r="U182" s="205" t="e">
        <f>IF('Crisis Indicator Data'!#REF!="No Data",1,IF(#REF!&lt;&gt;"",1,0))</f>
        <v>#REF!</v>
      </c>
      <c r="V182" s="205" t="e">
        <f>IF('Crisis Indicator Data'!#REF!="No Data",1,IF(#REF!&lt;&gt;"",1,0))</f>
        <v>#REF!</v>
      </c>
      <c r="W182" s="205" t="e">
        <f>IF('Crisis Indicator Data'!#REF!="No Data",1,IF(#REF!&lt;&gt;"",1,0))</f>
        <v>#REF!</v>
      </c>
      <c r="X182" s="205" t="e">
        <f>IF('Crisis Indicator Data'!#REF!="No Data",1,IF(#REF!&lt;&gt;"",1,0))</f>
        <v>#REF!</v>
      </c>
      <c r="Y182" s="205" t="e">
        <f>IF('Crisis Indicator Data'!#REF!="No Data",1,IF(#REF!&lt;&gt;"",1,0))</f>
        <v>#REF!</v>
      </c>
      <c r="Z182" s="205" t="e">
        <f>IF('Crisis Indicator Data'!#REF!="No Data",1,IF(#REF!&lt;&gt;"",1,0))</f>
        <v>#REF!</v>
      </c>
      <c r="AA182" s="205" t="e">
        <f>IF('Crisis Indicator Data'!#REF!="No Data",1,IF(#REF!&lt;&gt;"",1,0))</f>
        <v>#REF!</v>
      </c>
      <c r="AB182" s="205" t="e">
        <f>IF('Crisis Indicator Data'!#REF!="No Data",1,IF(#REF!&lt;&gt;"",1,0))</f>
        <v>#REF!</v>
      </c>
      <c r="AC182" s="205" t="e">
        <f>IF('Crisis Indicator Data'!#REF!="No Data",1,IF(#REF!&lt;&gt;"",1,0))</f>
        <v>#REF!</v>
      </c>
      <c r="AD182" s="205" t="e">
        <f>IF('Crisis Indicator Data'!#REF!="No Data",1,IF(#REF!&lt;&gt;"",1,0))</f>
        <v>#REF!</v>
      </c>
      <c r="AE182" s="205" t="e">
        <f>IF('Crisis Indicator Data'!#REF!="No Data",1,IF(#REF!&lt;&gt;"",1,0))</f>
        <v>#REF!</v>
      </c>
      <c r="AF182" s="205" t="e">
        <f>IF('Crisis Indicator Data'!#REF!="No Data",1,IF(#REF!&lt;&gt;"",1,0))</f>
        <v>#REF!</v>
      </c>
      <c r="AG182" s="205" t="e">
        <f>IF('Crisis Indicator Data'!#REF!="No Data",1,IF(#REF!&lt;&gt;"",1,0))</f>
        <v>#REF!</v>
      </c>
      <c r="AH182" s="205" t="e">
        <f>IF('Crisis Indicator Data'!#REF!="No Data",1,IF(#REF!&lt;&gt;"",1,0))</f>
        <v>#REF!</v>
      </c>
      <c r="AI182" s="205" t="e">
        <f>IF('Crisis Indicator Data'!#REF!="No Data",1,IF(#REF!&lt;&gt;"",1,0))</f>
        <v>#REF!</v>
      </c>
      <c r="AJ182" s="205" t="e">
        <f>IF('Crisis Indicator Data'!#REF!="No Data",1,IF(#REF!&lt;&gt;"",1,0))</f>
        <v>#REF!</v>
      </c>
      <c r="AK182" s="205" t="e">
        <f>IF('Crisis Indicator Data'!#REF!="No Data",1,IF(#REF!&lt;&gt;"",1,0))</f>
        <v>#REF!</v>
      </c>
      <c r="AL182" s="205" t="e">
        <f>IF('Crisis Indicator Data'!#REF!="No Data",1,IF(#REF!&lt;&gt;"",1,0))</f>
        <v>#REF!</v>
      </c>
      <c r="AM182" s="205" t="e">
        <f>IF('Crisis Indicator Data'!#REF!="No Data",1,IF(#REF!&lt;&gt;"",1,0))</f>
        <v>#REF!</v>
      </c>
      <c r="AN182" s="205" t="e">
        <f>IF('Crisis Indicator Data'!#REF!="No Data",1,IF(#REF!&lt;&gt;"",1,0))</f>
        <v>#REF!</v>
      </c>
      <c r="AO182" s="205" t="e">
        <f>IF('Crisis Indicator Data'!#REF!="No Data",1,IF(#REF!&lt;&gt;"",1,0))</f>
        <v>#REF!</v>
      </c>
      <c r="AP182" s="205" t="e">
        <f>IF('Crisis Indicator Data'!#REF!="No Data",1,IF(#REF!&lt;&gt;"",1,0))</f>
        <v>#REF!</v>
      </c>
      <c r="AQ182" s="205" t="e">
        <f>IF('Crisis Indicator Data'!#REF!="No Data",1,IF(#REF!&lt;&gt;"",1,0))</f>
        <v>#REF!</v>
      </c>
      <c r="AR182" s="205" t="e">
        <f>IF('Crisis Indicator Data'!#REF!="No Data",1,IF(#REF!&lt;&gt;"",1,0))</f>
        <v>#REF!</v>
      </c>
      <c r="AS182" s="205" t="e">
        <f>IF('Crisis Indicator Data'!#REF!="No Data",1,IF(#REF!&lt;&gt;"",1,0))</f>
        <v>#REF!</v>
      </c>
      <c r="AT182" s="205" t="e">
        <f>IF('Crisis Indicator Data'!#REF!="No Data",1,IF(#REF!&lt;&gt;"",1,0))</f>
        <v>#REF!</v>
      </c>
      <c r="AU182" s="205" t="e">
        <f>IF('Crisis Indicator Data'!#REF!="No Data",1,IF(#REF!&lt;&gt;"",1,0))</f>
        <v>#REF!</v>
      </c>
      <c r="AV182" s="205" t="e">
        <f>IF('Crisis Indicator Data'!#REF!="No Data",1,IF(#REF!&lt;&gt;"",1,0))</f>
        <v>#REF!</v>
      </c>
      <c r="AW182" s="205" t="e">
        <f>IF('Crisis Indicator Data'!#REF!="No Data",1,IF(#REF!&lt;&gt;"",1,0))</f>
        <v>#REF!</v>
      </c>
      <c r="AX182" s="205" t="e">
        <f>IF('Crisis Indicator Data'!#REF!="No Data",1,IF(#REF!&lt;&gt;"",1,0))</f>
        <v>#REF!</v>
      </c>
      <c r="AY182" s="205" t="e">
        <f>IF('Crisis Indicator Data'!#REF!="No Data",1,IF(#REF!&lt;&gt;"",1,0))</f>
        <v>#REF!</v>
      </c>
      <c r="AZ182" s="205" t="e">
        <f>IF('Crisis Indicator Data'!#REF!="No Data",1,IF(#REF!&lt;&gt;"",1,0))</f>
        <v>#REF!</v>
      </c>
      <c r="BA182" t="e">
        <f t="shared" si="10"/>
        <v>#REF!</v>
      </c>
      <c r="BB182" s="22" t="e">
        <f t="shared" si="11"/>
        <v>#REF!</v>
      </c>
    </row>
    <row r="183" spans="1:54" x14ac:dyDescent="0.25">
      <c r="A183" t="s">
        <v>7045</v>
      </c>
      <c r="B183" s="205" t="e">
        <f>IF('Crisis Indicator Data'!#REF!="No Data",1,IF(#REF!&lt;&gt;"",1,0))</f>
        <v>#REF!</v>
      </c>
      <c r="C183" s="205" t="e">
        <f>IF('Crisis Indicator Data'!#REF!="No Data",1,IF(#REF!&lt;&gt;"",1,0))</f>
        <v>#REF!</v>
      </c>
      <c r="D183" s="205" t="e">
        <f>IF('Crisis Indicator Data'!#REF!="No Data",1,IF(#REF!&lt;&gt;"",1,0))</f>
        <v>#REF!</v>
      </c>
      <c r="E183" s="205" t="e">
        <f>IF('Crisis Indicator Data'!#REF!="No Data",1,IF(#REF!&lt;&gt;"",1,0))</f>
        <v>#REF!</v>
      </c>
      <c r="F183" s="205" t="e">
        <f>IF('Crisis Indicator Data'!#REF!="No Data",1,IF(#REF!&lt;&gt;"",1,0))</f>
        <v>#REF!</v>
      </c>
      <c r="G183" s="205" t="e">
        <f>IF('Crisis Indicator Data'!#REF!="No Data",1,IF(#REF!&lt;&gt;"",1,0))</f>
        <v>#REF!</v>
      </c>
      <c r="H183" s="205" t="e">
        <f>IF('Crisis Indicator Data'!#REF!="No Data",1,IF(#REF!&lt;&gt;"",1,0))</f>
        <v>#REF!</v>
      </c>
      <c r="I183" s="205" t="e">
        <f>IF('Crisis Indicator Data'!#REF!="No Data",1,IF(#REF!&lt;&gt;"",1,0))</f>
        <v>#REF!</v>
      </c>
      <c r="J183" s="205" t="e">
        <f>IF('Crisis Indicator Data'!#REF!="No Data",1,IF(#REF!&lt;&gt;"",1,0))</f>
        <v>#REF!</v>
      </c>
      <c r="K183" s="205" t="e">
        <f>IF('Crisis Indicator Data'!#REF!="No Data",1,IF(#REF!&lt;&gt;"",1,0))</f>
        <v>#REF!</v>
      </c>
      <c r="L183" s="205" t="e">
        <f>IF('Crisis Indicator Data'!#REF!="No Data",1,IF(#REF!&lt;&gt;"",1,0))</f>
        <v>#REF!</v>
      </c>
      <c r="M183" s="205" t="e">
        <f>IF('Crisis Indicator Data'!#REF!="No Data",1,IF(#REF!&lt;&gt;"",1,0))</f>
        <v>#REF!</v>
      </c>
      <c r="N183" s="205" t="e">
        <f>IF('Crisis Indicator Data'!#REF!="No Data",1,IF(#REF!&lt;&gt;"",1,0))</f>
        <v>#REF!</v>
      </c>
      <c r="O183" s="205" t="e">
        <f>IF('Crisis Indicator Data'!#REF!="No Data",1,IF(#REF!&lt;&gt;"",1,0))</f>
        <v>#REF!</v>
      </c>
      <c r="P183" s="205" t="e">
        <f>IF('Crisis Indicator Data'!#REF!="No Data",1,IF(#REF!&lt;&gt;"",1,0))</f>
        <v>#REF!</v>
      </c>
      <c r="Q183" s="205" t="e">
        <f>IF('Crisis Indicator Data'!#REF!="No Data",1,IF(#REF!&lt;&gt;"",1,0))</f>
        <v>#REF!</v>
      </c>
      <c r="R183" s="205" t="e">
        <f>IF('Crisis Indicator Data'!#REF!="No Data",1,IF(#REF!&lt;&gt;"",1,0))</f>
        <v>#REF!</v>
      </c>
      <c r="S183" s="205" t="e">
        <f>IF('Crisis Indicator Data'!#REF!="No Data",1,IF(#REF!&lt;&gt;"",1,0))</f>
        <v>#REF!</v>
      </c>
      <c r="T183" s="205" t="e">
        <f>IF('Crisis Indicator Data'!#REF!="No Data",1,IF(#REF!&lt;&gt;"",1,0))</f>
        <v>#REF!</v>
      </c>
      <c r="U183" s="205" t="e">
        <f>IF('Crisis Indicator Data'!#REF!="No Data",1,IF(#REF!&lt;&gt;"",1,0))</f>
        <v>#REF!</v>
      </c>
      <c r="V183" s="205" t="e">
        <f>IF('Crisis Indicator Data'!#REF!="No Data",1,IF(#REF!&lt;&gt;"",1,0))</f>
        <v>#REF!</v>
      </c>
      <c r="W183" s="205" t="e">
        <f>IF('Crisis Indicator Data'!#REF!="No Data",1,IF(#REF!&lt;&gt;"",1,0))</f>
        <v>#REF!</v>
      </c>
      <c r="X183" s="205" t="e">
        <f>IF('Crisis Indicator Data'!#REF!="No Data",1,IF(#REF!&lt;&gt;"",1,0))</f>
        <v>#REF!</v>
      </c>
      <c r="Y183" s="205" t="e">
        <f>IF('Crisis Indicator Data'!#REF!="No Data",1,IF(#REF!&lt;&gt;"",1,0))</f>
        <v>#REF!</v>
      </c>
      <c r="Z183" s="205" t="e">
        <f>IF('Crisis Indicator Data'!#REF!="No Data",1,IF(#REF!&lt;&gt;"",1,0))</f>
        <v>#REF!</v>
      </c>
      <c r="AA183" s="205" t="e">
        <f>IF('Crisis Indicator Data'!#REF!="No Data",1,IF(#REF!&lt;&gt;"",1,0))</f>
        <v>#REF!</v>
      </c>
      <c r="AB183" s="205" t="e">
        <f>IF('Crisis Indicator Data'!#REF!="No Data",1,IF(#REF!&lt;&gt;"",1,0))</f>
        <v>#REF!</v>
      </c>
      <c r="AC183" s="205" t="e">
        <f>IF('Crisis Indicator Data'!#REF!="No Data",1,IF(#REF!&lt;&gt;"",1,0))</f>
        <v>#REF!</v>
      </c>
      <c r="AD183" s="205" t="e">
        <f>IF('Crisis Indicator Data'!#REF!="No Data",1,IF(#REF!&lt;&gt;"",1,0))</f>
        <v>#REF!</v>
      </c>
      <c r="AE183" s="205" t="e">
        <f>IF('Crisis Indicator Data'!#REF!="No Data",1,IF(#REF!&lt;&gt;"",1,0))</f>
        <v>#REF!</v>
      </c>
      <c r="AF183" s="205" t="e">
        <f>IF('Crisis Indicator Data'!#REF!="No Data",1,IF(#REF!&lt;&gt;"",1,0))</f>
        <v>#REF!</v>
      </c>
      <c r="AG183" s="205" t="e">
        <f>IF('Crisis Indicator Data'!#REF!="No Data",1,IF(#REF!&lt;&gt;"",1,0))</f>
        <v>#REF!</v>
      </c>
      <c r="AH183" s="205" t="e">
        <f>IF('Crisis Indicator Data'!#REF!="No Data",1,IF(#REF!&lt;&gt;"",1,0))</f>
        <v>#REF!</v>
      </c>
      <c r="AI183" s="205" t="e">
        <f>IF('Crisis Indicator Data'!#REF!="No Data",1,IF(#REF!&lt;&gt;"",1,0))</f>
        <v>#REF!</v>
      </c>
      <c r="AJ183" s="205" t="e">
        <f>IF('Crisis Indicator Data'!#REF!="No Data",1,IF(#REF!&lt;&gt;"",1,0))</f>
        <v>#REF!</v>
      </c>
      <c r="AK183" s="205" t="e">
        <f>IF('Crisis Indicator Data'!#REF!="No Data",1,IF(#REF!&lt;&gt;"",1,0))</f>
        <v>#REF!</v>
      </c>
      <c r="AL183" s="205" t="e">
        <f>IF('Crisis Indicator Data'!#REF!="No Data",1,IF(#REF!&lt;&gt;"",1,0))</f>
        <v>#REF!</v>
      </c>
      <c r="AM183" s="205" t="e">
        <f>IF('Crisis Indicator Data'!#REF!="No Data",1,IF(#REF!&lt;&gt;"",1,0))</f>
        <v>#REF!</v>
      </c>
      <c r="AN183" s="205" t="e">
        <f>IF('Crisis Indicator Data'!#REF!="No Data",1,IF(#REF!&lt;&gt;"",1,0))</f>
        <v>#REF!</v>
      </c>
      <c r="AO183" s="205" t="e">
        <f>IF('Crisis Indicator Data'!#REF!="No Data",1,IF(#REF!&lt;&gt;"",1,0))</f>
        <v>#REF!</v>
      </c>
      <c r="AP183" s="205" t="e">
        <f>IF('Crisis Indicator Data'!#REF!="No Data",1,IF(#REF!&lt;&gt;"",1,0))</f>
        <v>#REF!</v>
      </c>
      <c r="AQ183" s="205" t="e">
        <f>IF('Crisis Indicator Data'!#REF!="No Data",1,IF(#REF!&lt;&gt;"",1,0))</f>
        <v>#REF!</v>
      </c>
      <c r="AR183" s="205" t="e">
        <f>IF('Crisis Indicator Data'!#REF!="No Data",1,IF(#REF!&lt;&gt;"",1,0))</f>
        <v>#REF!</v>
      </c>
      <c r="AS183" s="205" t="e">
        <f>IF('Crisis Indicator Data'!#REF!="No Data",1,IF(#REF!&lt;&gt;"",1,0))</f>
        <v>#REF!</v>
      </c>
      <c r="AT183" s="205" t="e">
        <f>IF('Crisis Indicator Data'!#REF!="No Data",1,IF(#REF!&lt;&gt;"",1,0))</f>
        <v>#REF!</v>
      </c>
      <c r="AU183" s="205" t="e">
        <f>IF('Crisis Indicator Data'!#REF!="No Data",1,IF(#REF!&lt;&gt;"",1,0))</f>
        <v>#REF!</v>
      </c>
      <c r="AV183" s="205" t="e">
        <f>IF('Crisis Indicator Data'!#REF!="No Data",1,IF(#REF!&lt;&gt;"",1,0))</f>
        <v>#REF!</v>
      </c>
      <c r="AW183" s="205" t="e">
        <f>IF('Crisis Indicator Data'!#REF!="No Data",1,IF(#REF!&lt;&gt;"",1,0))</f>
        <v>#REF!</v>
      </c>
      <c r="AX183" s="205" t="e">
        <f>IF('Crisis Indicator Data'!#REF!="No Data",1,IF(#REF!&lt;&gt;"",1,0))</f>
        <v>#REF!</v>
      </c>
      <c r="AY183" s="205" t="e">
        <f>IF('Crisis Indicator Data'!#REF!="No Data",1,IF(#REF!&lt;&gt;"",1,0))</f>
        <v>#REF!</v>
      </c>
      <c r="AZ183" s="205" t="e">
        <f>IF('Crisis Indicator Data'!#REF!="No Data",1,IF(#REF!&lt;&gt;"",1,0))</f>
        <v>#REF!</v>
      </c>
      <c r="BA183" t="e">
        <f t="shared" si="10"/>
        <v>#REF!</v>
      </c>
      <c r="BB183" s="22" t="e">
        <f t="shared" si="11"/>
        <v>#REF!</v>
      </c>
    </row>
    <row r="184" spans="1:54" x14ac:dyDescent="0.25">
      <c r="A184" t="s">
        <v>7239</v>
      </c>
      <c r="B184" s="205" t="e">
        <f>IF('Crisis Indicator Data'!#REF!="No Data",1,IF(#REF!&lt;&gt;"",1,0))</f>
        <v>#REF!</v>
      </c>
      <c r="C184" s="205" t="e">
        <f>IF('Crisis Indicator Data'!#REF!="No Data",1,IF(#REF!&lt;&gt;"",1,0))</f>
        <v>#REF!</v>
      </c>
      <c r="D184" s="205" t="e">
        <f>IF('Crisis Indicator Data'!#REF!="No Data",1,IF(#REF!&lt;&gt;"",1,0))</f>
        <v>#REF!</v>
      </c>
      <c r="E184" s="205" t="e">
        <f>IF('Crisis Indicator Data'!#REF!="No Data",1,IF(#REF!&lt;&gt;"",1,0))</f>
        <v>#REF!</v>
      </c>
      <c r="F184" s="205" t="e">
        <f>IF('Crisis Indicator Data'!#REF!="No Data",1,IF(#REF!&lt;&gt;"",1,0))</f>
        <v>#REF!</v>
      </c>
      <c r="G184" s="205" t="e">
        <f>IF('Crisis Indicator Data'!#REF!="No Data",1,IF(#REF!&lt;&gt;"",1,0))</f>
        <v>#REF!</v>
      </c>
      <c r="H184" s="205" t="e">
        <f>IF('Crisis Indicator Data'!#REF!="No Data",1,IF(#REF!&lt;&gt;"",1,0))</f>
        <v>#REF!</v>
      </c>
      <c r="I184" s="205" t="e">
        <f>IF('Crisis Indicator Data'!#REF!="No Data",1,IF(#REF!&lt;&gt;"",1,0))</f>
        <v>#REF!</v>
      </c>
      <c r="J184" s="205" t="e">
        <f>IF('Crisis Indicator Data'!#REF!="No Data",1,IF(#REF!&lt;&gt;"",1,0))</f>
        <v>#REF!</v>
      </c>
      <c r="K184" s="205" t="e">
        <f>IF('Crisis Indicator Data'!#REF!="No Data",1,IF(#REF!&lt;&gt;"",1,0))</f>
        <v>#REF!</v>
      </c>
      <c r="L184" s="205" t="e">
        <f>IF('Crisis Indicator Data'!#REF!="No Data",1,IF(#REF!&lt;&gt;"",1,0))</f>
        <v>#REF!</v>
      </c>
      <c r="M184" s="205" t="e">
        <f>IF('Crisis Indicator Data'!#REF!="No Data",1,IF(#REF!&lt;&gt;"",1,0))</f>
        <v>#REF!</v>
      </c>
      <c r="N184" s="205" t="e">
        <f>IF('Crisis Indicator Data'!#REF!="No Data",1,IF(#REF!&lt;&gt;"",1,0))</f>
        <v>#REF!</v>
      </c>
      <c r="O184" s="205" t="e">
        <f>IF('Crisis Indicator Data'!#REF!="No Data",1,IF(#REF!&lt;&gt;"",1,0))</f>
        <v>#REF!</v>
      </c>
      <c r="P184" s="205" t="e">
        <f>IF('Crisis Indicator Data'!#REF!="No Data",1,IF(#REF!&lt;&gt;"",1,0))</f>
        <v>#REF!</v>
      </c>
      <c r="Q184" s="205" t="e">
        <f>IF('Crisis Indicator Data'!#REF!="No Data",1,IF(#REF!&lt;&gt;"",1,0))</f>
        <v>#REF!</v>
      </c>
      <c r="R184" s="205" t="e">
        <f>IF('Crisis Indicator Data'!#REF!="No Data",1,IF(#REF!&lt;&gt;"",1,0))</f>
        <v>#REF!</v>
      </c>
      <c r="S184" s="205" t="e">
        <f>IF('Crisis Indicator Data'!#REF!="No Data",1,IF(#REF!&lt;&gt;"",1,0))</f>
        <v>#REF!</v>
      </c>
      <c r="T184" s="205" t="e">
        <f>IF('Crisis Indicator Data'!#REF!="No Data",1,IF(#REF!&lt;&gt;"",1,0))</f>
        <v>#REF!</v>
      </c>
      <c r="U184" s="205" t="e">
        <f>IF('Crisis Indicator Data'!#REF!="No Data",1,IF(#REF!&lt;&gt;"",1,0))</f>
        <v>#REF!</v>
      </c>
      <c r="V184" s="205" t="e">
        <f>IF('Crisis Indicator Data'!#REF!="No Data",1,IF(#REF!&lt;&gt;"",1,0))</f>
        <v>#REF!</v>
      </c>
      <c r="W184" s="205" t="e">
        <f>IF('Crisis Indicator Data'!#REF!="No Data",1,IF(#REF!&lt;&gt;"",1,0))</f>
        <v>#REF!</v>
      </c>
      <c r="X184" s="205" t="e">
        <f>IF('Crisis Indicator Data'!#REF!="No Data",1,IF(#REF!&lt;&gt;"",1,0))</f>
        <v>#REF!</v>
      </c>
      <c r="Y184" s="205" t="e">
        <f>IF('Crisis Indicator Data'!#REF!="No Data",1,IF(#REF!&lt;&gt;"",1,0))</f>
        <v>#REF!</v>
      </c>
      <c r="Z184" s="205" t="e">
        <f>IF('Crisis Indicator Data'!#REF!="No Data",1,IF(#REF!&lt;&gt;"",1,0))</f>
        <v>#REF!</v>
      </c>
      <c r="AA184" s="205" t="e">
        <f>IF('Crisis Indicator Data'!#REF!="No Data",1,IF(#REF!&lt;&gt;"",1,0))</f>
        <v>#REF!</v>
      </c>
      <c r="AB184" s="205" t="e">
        <f>IF('Crisis Indicator Data'!#REF!="No Data",1,IF(#REF!&lt;&gt;"",1,0))</f>
        <v>#REF!</v>
      </c>
      <c r="AC184" s="205" t="e">
        <f>IF('Crisis Indicator Data'!#REF!="No Data",1,IF(#REF!&lt;&gt;"",1,0))</f>
        <v>#REF!</v>
      </c>
      <c r="AD184" s="205" t="e">
        <f>IF('Crisis Indicator Data'!#REF!="No Data",1,IF(#REF!&lt;&gt;"",1,0))</f>
        <v>#REF!</v>
      </c>
      <c r="AE184" s="205" t="e">
        <f>IF('Crisis Indicator Data'!#REF!="No Data",1,IF(#REF!&lt;&gt;"",1,0))</f>
        <v>#REF!</v>
      </c>
      <c r="AF184" s="205" t="e">
        <f>IF('Crisis Indicator Data'!#REF!="No Data",1,IF(#REF!&lt;&gt;"",1,0))</f>
        <v>#REF!</v>
      </c>
      <c r="AG184" s="205" t="e">
        <f>IF('Crisis Indicator Data'!#REF!="No Data",1,IF(#REF!&lt;&gt;"",1,0))</f>
        <v>#REF!</v>
      </c>
      <c r="AH184" s="205" t="e">
        <f>IF('Crisis Indicator Data'!#REF!="No Data",1,IF(#REF!&lt;&gt;"",1,0))</f>
        <v>#REF!</v>
      </c>
      <c r="AI184" s="205" t="e">
        <f>IF('Crisis Indicator Data'!#REF!="No Data",1,IF(#REF!&lt;&gt;"",1,0))</f>
        <v>#REF!</v>
      </c>
      <c r="AJ184" s="205" t="e">
        <f>IF('Crisis Indicator Data'!#REF!="No Data",1,IF(#REF!&lt;&gt;"",1,0))</f>
        <v>#REF!</v>
      </c>
      <c r="AK184" s="205" t="e">
        <f>IF('Crisis Indicator Data'!#REF!="No Data",1,IF(#REF!&lt;&gt;"",1,0))</f>
        <v>#REF!</v>
      </c>
      <c r="AL184" s="205" t="e">
        <f>IF('Crisis Indicator Data'!#REF!="No Data",1,IF(#REF!&lt;&gt;"",1,0))</f>
        <v>#REF!</v>
      </c>
      <c r="AM184" s="205" t="e">
        <f>IF('Crisis Indicator Data'!#REF!="No Data",1,IF(#REF!&lt;&gt;"",1,0))</f>
        <v>#REF!</v>
      </c>
      <c r="AN184" s="205" t="e">
        <f>IF('Crisis Indicator Data'!#REF!="No Data",1,IF(#REF!&lt;&gt;"",1,0))</f>
        <v>#REF!</v>
      </c>
      <c r="AO184" s="205" t="e">
        <f>IF('Crisis Indicator Data'!#REF!="No Data",1,IF(#REF!&lt;&gt;"",1,0))</f>
        <v>#REF!</v>
      </c>
      <c r="AP184" s="205" t="e">
        <f>IF('Crisis Indicator Data'!#REF!="No Data",1,IF(#REF!&lt;&gt;"",1,0))</f>
        <v>#REF!</v>
      </c>
      <c r="AQ184" s="205" t="e">
        <f>IF('Crisis Indicator Data'!#REF!="No Data",1,IF(#REF!&lt;&gt;"",1,0))</f>
        <v>#REF!</v>
      </c>
      <c r="AR184" s="205" t="e">
        <f>IF('Crisis Indicator Data'!#REF!="No Data",1,IF(#REF!&lt;&gt;"",1,0))</f>
        <v>#REF!</v>
      </c>
      <c r="AS184" s="205" t="e">
        <f>IF('Crisis Indicator Data'!#REF!="No Data",1,IF(#REF!&lt;&gt;"",1,0))</f>
        <v>#REF!</v>
      </c>
      <c r="AT184" s="205" t="e">
        <f>IF('Crisis Indicator Data'!#REF!="No Data",1,IF(#REF!&lt;&gt;"",1,0))</f>
        <v>#REF!</v>
      </c>
      <c r="AU184" s="205" t="e">
        <f>IF('Crisis Indicator Data'!#REF!="No Data",1,IF(#REF!&lt;&gt;"",1,0))</f>
        <v>#REF!</v>
      </c>
      <c r="AV184" s="205" t="e">
        <f>IF('Crisis Indicator Data'!#REF!="No Data",1,IF(#REF!&lt;&gt;"",1,0))</f>
        <v>#REF!</v>
      </c>
      <c r="AW184" s="205" t="e">
        <f>IF('Crisis Indicator Data'!#REF!="No Data",1,IF(#REF!&lt;&gt;"",1,0))</f>
        <v>#REF!</v>
      </c>
      <c r="AX184" s="205" t="e">
        <f>IF('Crisis Indicator Data'!#REF!="No Data",1,IF(#REF!&lt;&gt;"",1,0))</f>
        <v>#REF!</v>
      </c>
      <c r="AY184" s="205" t="e">
        <f>IF('Crisis Indicator Data'!#REF!="No Data",1,IF(#REF!&lt;&gt;"",1,0))</f>
        <v>#REF!</v>
      </c>
      <c r="AZ184" s="205" t="e">
        <f>IF('Crisis Indicator Data'!#REF!="No Data",1,IF(#REF!&lt;&gt;"",1,0))</f>
        <v>#REF!</v>
      </c>
      <c r="BA184" t="e">
        <f t="shared" si="10"/>
        <v>#REF!</v>
      </c>
      <c r="BB184" s="22" t="e">
        <f t="shared" si="11"/>
        <v>#REF!</v>
      </c>
    </row>
    <row r="185" spans="1:54" x14ac:dyDescent="0.25">
      <c r="A185" t="s">
        <v>7237</v>
      </c>
      <c r="B185" s="205" t="e">
        <f>IF('Crisis Indicator Data'!#REF!="No Data",1,IF(#REF!&lt;&gt;"",1,0))</f>
        <v>#REF!</v>
      </c>
      <c r="C185" s="205" t="e">
        <f>IF('Crisis Indicator Data'!#REF!="No Data",1,IF(#REF!&lt;&gt;"",1,0))</f>
        <v>#REF!</v>
      </c>
      <c r="D185" s="205" t="e">
        <f>IF('Crisis Indicator Data'!#REF!="No Data",1,IF(#REF!&lt;&gt;"",1,0))</f>
        <v>#REF!</v>
      </c>
      <c r="E185" s="205" t="e">
        <f>IF('Crisis Indicator Data'!#REF!="No Data",1,IF(#REF!&lt;&gt;"",1,0))</f>
        <v>#REF!</v>
      </c>
      <c r="F185" s="205" t="e">
        <f>IF('Crisis Indicator Data'!#REF!="No Data",1,IF(#REF!&lt;&gt;"",1,0))</f>
        <v>#REF!</v>
      </c>
      <c r="G185" s="205" t="e">
        <f>IF('Crisis Indicator Data'!#REF!="No Data",1,IF(#REF!&lt;&gt;"",1,0))</f>
        <v>#REF!</v>
      </c>
      <c r="H185" s="205" t="e">
        <f>IF('Crisis Indicator Data'!#REF!="No Data",1,IF(#REF!&lt;&gt;"",1,0))</f>
        <v>#REF!</v>
      </c>
      <c r="I185" s="205" t="e">
        <f>IF('Crisis Indicator Data'!#REF!="No Data",1,IF(#REF!&lt;&gt;"",1,0))</f>
        <v>#REF!</v>
      </c>
      <c r="J185" s="205" t="e">
        <f>IF('Crisis Indicator Data'!#REF!="No Data",1,IF(#REF!&lt;&gt;"",1,0))</f>
        <v>#REF!</v>
      </c>
      <c r="K185" s="205" t="e">
        <f>IF('Crisis Indicator Data'!#REF!="No Data",1,IF(#REF!&lt;&gt;"",1,0))</f>
        <v>#REF!</v>
      </c>
      <c r="L185" s="205" t="e">
        <f>IF('Crisis Indicator Data'!#REF!="No Data",1,IF(#REF!&lt;&gt;"",1,0))</f>
        <v>#REF!</v>
      </c>
      <c r="M185" s="205" t="e">
        <f>IF('Crisis Indicator Data'!#REF!="No Data",1,IF(#REF!&lt;&gt;"",1,0))</f>
        <v>#REF!</v>
      </c>
      <c r="N185" s="205" t="e">
        <f>IF('Crisis Indicator Data'!#REF!="No Data",1,IF(#REF!&lt;&gt;"",1,0))</f>
        <v>#REF!</v>
      </c>
      <c r="O185" s="205" t="e">
        <f>IF('Crisis Indicator Data'!#REF!="No Data",1,IF(#REF!&lt;&gt;"",1,0))</f>
        <v>#REF!</v>
      </c>
      <c r="P185" s="205" t="e">
        <f>IF('Crisis Indicator Data'!#REF!="No Data",1,IF(#REF!&lt;&gt;"",1,0))</f>
        <v>#REF!</v>
      </c>
      <c r="Q185" s="205" t="e">
        <f>IF('Crisis Indicator Data'!#REF!="No Data",1,IF(#REF!&lt;&gt;"",1,0))</f>
        <v>#REF!</v>
      </c>
      <c r="R185" s="205" t="e">
        <f>IF('Crisis Indicator Data'!#REF!="No Data",1,IF(#REF!&lt;&gt;"",1,0))</f>
        <v>#REF!</v>
      </c>
      <c r="S185" s="205" t="e">
        <f>IF('Crisis Indicator Data'!#REF!="No Data",1,IF(#REF!&lt;&gt;"",1,0))</f>
        <v>#REF!</v>
      </c>
      <c r="T185" s="205" t="e">
        <f>IF('Crisis Indicator Data'!#REF!="No Data",1,IF(#REF!&lt;&gt;"",1,0))</f>
        <v>#REF!</v>
      </c>
      <c r="U185" s="205" t="e">
        <f>IF('Crisis Indicator Data'!#REF!="No Data",1,IF(#REF!&lt;&gt;"",1,0))</f>
        <v>#REF!</v>
      </c>
      <c r="V185" s="205" t="e">
        <f>IF('Crisis Indicator Data'!#REF!="No Data",1,IF(#REF!&lt;&gt;"",1,0))</f>
        <v>#REF!</v>
      </c>
      <c r="W185" s="205" t="e">
        <f>IF('Crisis Indicator Data'!#REF!="No Data",1,IF(#REF!&lt;&gt;"",1,0))</f>
        <v>#REF!</v>
      </c>
      <c r="X185" s="205" t="e">
        <f>IF('Crisis Indicator Data'!#REF!="No Data",1,IF(#REF!&lt;&gt;"",1,0))</f>
        <v>#REF!</v>
      </c>
      <c r="Y185" s="205" t="e">
        <f>IF('Crisis Indicator Data'!#REF!="No Data",1,IF(#REF!&lt;&gt;"",1,0))</f>
        <v>#REF!</v>
      </c>
      <c r="Z185" s="205" t="e">
        <f>IF('Crisis Indicator Data'!#REF!="No Data",1,IF(#REF!&lt;&gt;"",1,0))</f>
        <v>#REF!</v>
      </c>
      <c r="AA185" s="205" t="e">
        <f>IF('Crisis Indicator Data'!#REF!="No Data",1,IF(#REF!&lt;&gt;"",1,0))</f>
        <v>#REF!</v>
      </c>
      <c r="AB185" s="205" t="e">
        <f>IF('Crisis Indicator Data'!#REF!="No Data",1,IF(#REF!&lt;&gt;"",1,0))</f>
        <v>#REF!</v>
      </c>
      <c r="AC185" s="205" t="e">
        <f>IF('Crisis Indicator Data'!#REF!="No Data",1,IF(#REF!&lt;&gt;"",1,0))</f>
        <v>#REF!</v>
      </c>
      <c r="AD185" s="205" t="e">
        <f>IF('Crisis Indicator Data'!#REF!="No Data",1,IF(#REF!&lt;&gt;"",1,0))</f>
        <v>#REF!</v>
      </c>
      <c r="AE185" s="205" t="e">
        <f>IF('Crisis Indicator Data'!#REF!="No Data",1,IF(#REF!&lt;&gt;"",1,0))</f>
        <v>#REF!</v>
      </c>
      <c r="AF185" s="205" t="e">
        <f>IF('Crisis Indicator Data'!#REF!="No Data",1,IF(#REF!&lt;&gt;"",1,0))</f>
        <v>#REF!</v>
      </c>
      <c r="AG185" s="205" t="e">
        <f>IF('Crisis Indicator Data'!#REF!="No Data",1,IF(#REF!&lt;&gt;"",1,0))</f>
        <v>#REF!</v>
      </c>
      <c r="AH185" s="205" t="e">
        <f>IF('Crisis Indicator Data'!#REF!="No Data",1,IF(#REF!&lt;&gt;"",1,0))</f>
        <v>#REF!</v>
      </c>
      <c r="AI185" s="205" t="e">
        <f>IF('Crisis Indicator Data'!#REF!="No Data",1,IF(#REF!&lt;&gt;"",1,0))</f>
        <v>#REF!</v>
      </c>
      <c r="AJ185" s="205" t="e">
        <f>IF('Crisis Indicator Data'!#REF!="No Data",1,IF(#REF!&lt;&gt;"",1,0))</f>
        <v>#REF!</v>
      </c>
      <c r="AK185" s="205" t="e">
        <f>IF('Crisis Indicator Data'!#REF!="No Data",1,IF(#REF!&lt;&gt;"",1,0))</f>
        <v>#REF!</v>
      </c>
      <c r="AL185" s="205" t="e">
        <f>IF('Crisis Indicator Data'!#REF!="No Data",1,IF(#REF!&lt;&gt;"",1,0))</f>
        <v>#REF!</v>
      </c>
      <c r="AM185" s="205" t="e">
        <f>IF('Crisis Indicator Data'!#REF!="No Data",1,IF(#REF!&lt;&gt;"",1,0))</f>
        <v>#REF!</v>
      </c>
      <c r="AN185" s="205" t="e">
        <f>IF('Crisis Indicator Data'!#REF!="No Data",1,IF(#REF!&lt;&gt;"",1,0))</f>
        <v>#REF!</v>
      </c>
      <c r="AO185" s="205" t="e">
        <f>IF('Crisis Indicator Data'!#REF!="No Data",1,IF(#REF!&lt;&gt;"",1,0))</f>
        <v>#REF!</v>
      </c>
      <c r="AP185" s="205" t="e">
        <f>IF('Crisis Indicator Data'!#REF!="No Data",1,IF(#REF!&lt;&gt;"",1,0))</f>
        <v>#REF!</v>
      </c>
      <c r="AQ185" s="205" t="e">
        <f>IF('Crisis Indicator Data'!#REF!="No Data",1,IF(#REF!&lt;&gt;"",1,0))</f>
        <v>#REF!</v>
      </c>
      <c r="AR185" s="205" t="e">
        <f>IF('Crisis Indicator Data'!#REF!="No Data",1,IF(#REF!&lt;&gt;"",1,0))</f>
        <v>#REF!</v>
      </c>
      <c r="AS185" s="205" t="e">
        <f>IF('Crisis Indicator Data'!#REF!="No Data",1,IF(#REF!&lt;&gt;"",1,0))</f>
        <v>#REF!</v>
      </c>
      <c r="AT185" s="205" t="e">
        <f>IF('Crisis Indicator Data'!#REF!="No Data",1,IF(#REF!&lt;&gt;"",1,0))</f>
        <v>#REF!</v>
      </c>
      <c r="AU185" s="205" t="e">
        <f>IF('Crisis Indicator Data'!#REF!="No Data",1,IF(#REF!&lt;&gt;"",1,0))</f>
        <v>#REF!</v>
      </c>
      <c r="AV185" s="205" t="e">
        <f>IF('Crisis Indicator Data'!#REF!="No Data",1,IF(#REF!&lt;&gt;"",1,0))</f>
        <v>#REF!</v>
      </c>
      <c r="AW185" s="205" t="e">
        <f>IF('Crisis Indicator Data'!#REF!="No Data",1,IF(#REF!&lt;&gt;"",1,0))</f>
        <v>#REF!</v>
      </c>
      <c r="AX185" s="205" t="e">
        <f>IF('Crisis Indicator Data'!#REF!="No Data",1,IF(#REF!&lt;&gt;"",1,0))</f>
        <v>#REF!</v>
      </c>
      <c r="AY185" s="205" t="e">
        <f>IF('Crisis Indicator Data'!#REF!="No Data",1,IF(#REF!&lt;&gt;"",1,0))</f>
        <v>#REF!</v>
      </c>
      <c r="AZ185" s="205" t="e">
        <f>IF('Crisis Indicator Data'!#REF!="No Data",1,IF(#REF!&lt;&gt;"",1,0))</f>
        <v>#REF!</v>
      </c>
      <c r="BA185" t="e">
        <f t="shared" si="10"/>
        <v>#REF!</v>
      </c>
      <c r="BB185" s="22" t="e">
        <f t="shared" si="11"/>
        <v>#REF!</v>
      </c>
    </row>
    <row r="186" spans="1:54" x14ac:dyDescent="0.25">
      <c r="A186" t="s">
        <v>7241</v>
      </c>
      <c r="B186" s="205" t="e">
        <f>IF('Crisis Indicator Data'!#REF!="No Data",1,IF(#REF!&lt;&gt;"",1,0))</f>
        <v>#REF!</v>
      </c>
      <c r="C186" s="205" t="e">
        <f>IF('Crisis Indicator Data'!#REF!="No Data",1,IF(#REF!&lt;&gt;"",1,0))</f>
        <v>#REF!</v>
      </c>
      <c r="D186" s="205" t="e">
        <f>IF('Crisis Indicator Data'!#REF!="No Data",1,IF(#REF!&lt;&gt;"",1,0))</f>
        <v>#REF!</v>
      </c>
      <c r="E186" s="205" t="e">
        <f>IF('Crisis Indicator Data'!#REF!="No Data",1,IF(#REF!&lt;&gt;"",1,0))</f>
        <v>#REF!</v>
      </c>
      <c r="F186" s="205" t="e">
        <f>IF('Crisis Indicator Data'!#REF!="No Data",1,IF(#REF!&lt;&gt;"",1,0))</f>
        <v>#REF!</v>
      </c>
      <c r="G186" s="205" t="e">
        <f>IF('Crisis Indicator Data'!#REF!="No Data",1,IF(#REF!&lt;&gt;"",1,0))</f>
        <v>#REF!</v>
      </c>
      <c r="H186" s="205" t="e">
        <f>IF('Crisis Indicator Data'!#REF!="No Data",1,IF(#REF!&lt;&gt;"",1,0))</f>
        <v>#REF!</v>
      </c>
      <c r="I186" s="205" t="e">
        <f>IF('Crisis Indicator Data'!#REF!="No Data",1,IF(#REF!&lt;&gt;"",1,0))</f>
        <v>#REF!</v>
      </c>
      <c r="J186" s="205" t="e">
        <f>IF('Crisis Indicator Data'!#REF!="No Data",1,IF(#REF!&lt;&gt;"",1,0))</f>
        <v>#REF!</v>
      </c>
      <c r="K186" s="205" t="e">
        <f>IF('Crisis Indicator Data'!#REF!="No Data",1,IF(#REF!&lt;&gt;"",1,0))</f>
        <v>#REF!</v>
      </c>
      <c r="L186" s="205" t="e">
        <f>IF('Crisis Indicator Data'!#REF!="No Data",1,IF(#REF!&lt;&gt;"",1,0))</f>
        <v>#REF!</v>
      </c>
      <c r="M186" s="205" t="e">
        <f>IF('Crisis Indicator Data'!#REF!="No Data",1,IF(#REF!&lt;&gt;"",1,0))</f>
        <v>#REF!</v>
      </c>
      <c r="N186" s="205" t="e">
        <f>IF('Crisis Indicator Data'!#REF!="No Data",1,IF(#REF!&lt;&gt;"",1,0))</f>
        <v>#REF!</v>
      </c>
      <c r="O186" s="205" t="e">
        <f>IF('Crisis Indicator Data'!#REF!="No Data",1,IF(#REF!&lt;&gt;"",1,0))</f>
        <v>#REF!</v>
      </c>
      <c r="P186" s="205" t="e">
        <f>IF('Crisis Indicator Data'!#REF!="No Data",1,IF(#REF!&lt;&gt;"",1,0))</f>
        <v>#REF!</v>
      </c>
      <c r="Q186" s="205" t="e">
        <f>IF('Crisis Indicator Data'!#REF!="No Data",1,IF(#REF!&lt;&gt;"",1,0))</f>
        <v>#REF!</v>
      </c>
      <c r="R186" s="205" t="e">
        <f>IF('Crisis Indicator Data'!#REF!="No Data",1,IF(#REF!&lt;&gt;"",1,0))</f>
        <v>#REF!</v>
      </c>
      <c r="S186" s="205" t="e">
        <f>IF('Crisis Indicator Data'!#REF!="No Data",1,IF(#REF!&lt;&gt;"",1,0))</f>
        <v>#REF!</v>
      </c>
      <c r="T186" s="205" t="e">
        <f>IF('Crisis Indicator Data'!#REF!="No Data",1,IF(#REF!&lt;&gt;"",1,0))</f>
        <v>#REF!</v>
      </c>
      <c r="U186" s="205" t="e">
        <f>IF('Crisis Indicator Data'!#REF!="No Data",1,IF(#REF!&lt;&gt;"",1,0))</f>
        <v>#REF!</v>
      </c>
      <c r="V186" s="205" t="e">
        <f>IF('Crisis Indicator Data'!#REF!="No Data",1,IF(#REF!&lt;&gt;"",1,0))</f>
        <v>#REF!</v>
      </c>
      <c r="W186" s="205" t="e">
        <f>IF('Crisis Indicator Data'!#REF!="No Data",1,IF(#REF!&lt;&gt;"",1,0))</f>
        <v>#REF!</v>
      </c>
      <c r="X186" s="205" t="e">
        <f>IF('Crisis Indicator Data'!#REF!="No Data",1,IF(#REF!&lt;&gt;"",1,0))</f>
        <v>#REF!</v>
      </c>
      <c r="Y186" s="205" t="e">
        <f>IF('Crisis Indicator Data'!#REF!="No Data",1,IF(#REF!&lt;&gt;"",1,0))</f>
        <v>#REF!</v>
      </c>
      <c r="Z186" s="205" t="e">
        <f>IF('Crisis Indicator Data'!#REF!="No Data",1,IF(#REF!&lt;&gt;"",1,0))</f>
        <v>#REF!</v>
      </c>
      <c r="AA186" s="205" t="e">
        <f>IF('Crisis Indicator Data'!#REF!="No Data",1,IF(#REF!&lt;&gt;"",1,0))</f>
        <v>#REF!</v>
      </c>
      <c r="AB186" s="205" t="e">
        <f>IF('Crisis Indicator Data'!#REF!="No Data",1,IF(#REF!&lt;&gt;"",1,0))</f>
        <v>#REF!</v>
      </c>
      <c r="AC186" s="205" t="e">
        <f>IF('Crisis Indicator Data'!#REF!="No Data",1,IF(#REF!&lt;&gt;"",1,0))</f>
        <v>#REF!</v>
      </c>
      <c r="AD186" s="205" t="e">
        <f>IF('Crisis Indicator Data'!#REF!="No Data",1,IF(#REF!&lt;&gt;"",1,0))</f>
        <v>#REF!</v>
      </c>
      <c r="AE186" s="205" t="e">
        <f>IF('Crisis Indicator Data'!#REF!="No Data",1,IF(#REF!&lt;&gt;"",1,0))</f>
        <v>#REF!</v>
      </c>
      <c r="AF186" s="205" t="e">
        <f>IF('Crisis Indicator Data'!#REF!="No Data",1,IF(#REF!&lt;&gt;"",1,0))</f>
        <v>#REF!</v>
      </c>
      <c r="AG186" s="205" t="e">
        <f>IF('Crisis Indicator Data'!#REF!="No Data",1,IF(#REF!&lt;&gt;"",1,0))</f>
        <v>#REF!</v>
      </c>
      <c r="AH186" s="205" t="e">
        <f>IF('Crisis Indicator Data'!#REF!="No Data",1,IF(#REF!&lt;&gt;"",1,0))</f>
        <v>#REF!</v>
      </c>
      <c r="AI186" s="205" t="e">
        <f>IF('Crisis Indicator Data'!#REF!="No Data",1,IF(#REF!&lt;&gt;"",1,0))</f>
        <v>#REF!</v>
      </c>
      <c r="AJ186" s="205" t="e">
        <f>IF('Crisis Indicator Data'!#REF!="No Data",1,IF(#REF!&lt;&gt;"",1,0))</f>
        <v>#REF!</v>
      </c>
      <c r="AK186" s="205" t="e">
        <f>IF('Crisis Indicator Data'!#REF!="No Data",1,IF(#REF!&lt;&gt;"",1,0))</f>
        <v>#REF!</v>
      </c>
      <c r="AL186" s="205" t="e">
        <f>IF('Crisis Indicator Data'!#REF!="No Data",1,IF(#REF!&lt;&gt;"",1,0))</f>
        <v>#REF!</v>
      </c>
      <c r="AM186" s="205" t="e">
        <f>IF('Crisis Indicator Data'!#REF!="No Data",1,IF(#REF!&lt;&gt;"",1,0))</f>
        <v>#REF!</v>
      </c>
      <c r="AN186" s="205" t="e">
        <f>IF('Crisis Indicator Data'!#REF!="No Data",1,IF(#REF!&lt;&gt;"",1,0))</f>
        <v>#REF!</v>
      </c>
      <c r="AO186" s="205" t="e">
        <f>IF('Crisis Indicator Data'!#REF!="No Data",1,IF(#REF!&lt;&gt;"",1,0))</f>
        <v>#REF!</v>
      </c>
      <c r="AP186" s="205" t="e">
        <f>IF('Crisis Indicator Data'!#REF!="No Data",1,IF(#REF!&lt;&gt;"",1,0))</f>
        <v>#REF!</v>
      </c>
      <c r="AQ186" s="205" t="e">
        <f>IF('Crisis Indicator Data'!#REF!="No Data",1,IF(#REF!&lt;&gt;"",1,0))</f>
        <v>#REF!</v>
      </c>
      <c r="AR186" s="205" t="e">
        <f>IF('Crisis Indicator Data'!#REF!="No Data",1,IF(#REF!&lt;&gt;"",1,0))</f>
        <v>#REF!</v>
      </c>
      <c r="AS186" s="205" t="e">
        <f>IF('Crisis Indicator Data'!#REF!="No Data",1,IF(#REF!&lt;&gt;"",1,0))</f>
        <v>#REF!</v>
      </c>
      <c r="AT186" s="205" t="e">
        <f>IF('Crisis Indicator Data'!#REF!="No Data",1,IF(#REF!&lt;&gt;"",1,0))</f>
        <v>#REF!</v>
      </c>
      <c r="AU186" s="205" t="e">
        <f>IF('Crisis Indicator Data'!#REF!="No Data",1,IF(#REF!&lt;&gt;"",1,0))</f>
        <v>#REF!</v>
      </c>
      <c r="AV186" s="205" t="e">
        <f>IF('Crisis Indicator Data'!#REF!="No Data",1,IF(#REF!&lt;&gt;"",1,0))</f>
        <v>#REF!</v>
      </c>
      <c r="AW186" s="205" t="e">
        <f>IF('Crisis Indicator Data'!#REF!="No Data",1,IF(#REF!&lt;&gt;"",1,0))</f>
        <v>#REF!</v>
      </c>
      <c r="AX186" s="205" t="e">
        <f>IF('Crisis Indicator Data'!#REF!="No Data",1,IF(#REF!&lt;&gt;"",1,0))</f>
        <v>#REF!</v>
      </c>
      <c r="AY186" s="205" t="e">
        <f>IF('Crisis Indicator Data'!#REF!="No Data",1,IF(#REF!&lt;&gt;"",1,0))</f>
        <v>#REF!</v>
      </c>
      <c r="AZ186" s="205" t="e">
        <f>IF('Crisis Indicator Data'!#REF!="No Data",1,IF(#REF!&lt;&gt;"",1,0))</f>
        <v>#REF!</v>
      </c>
      <c r="BA186" t="e">
        <f t="shared" si="10"/>
        <v>#REF!</v>
      </c>
      <c r="BB186" s="22" t="e">
        <f t="shared" si="11"/>
        <v>#REF!</v>
      </c>
    </row>
    <row r="187" spans="1:54" x14ac:dyDescent="0.25">
      <c r="A187" t="s">
        <v>7248</v>
      </c>
      <c r="B187" s="205" t="e">
        <f>IF('Crisis Indicator Data'!#REF!="No Data",1,IF(#REF!&lt;&gt;"",1,0))</f>
        <v>#REF!</v>
      </c>
      <c r="C187" s="205" t="e">
        <f>IF('Crisis Indicator Data'!#REF!="No Data",1,IF(#REF!&lt;&gt;"",1,0))</f>
        <v>#REF!</v>
      </c>
      <c r="D187" s="205" t="e">
        <f>IF('Crisis Indicator Data'!#REF!="No Data",1,IF(#REF!&lt;&gt;"",1,0))</f>
        <v>#REF!</v>
      </c>
      <c r="E187" s="205" t="e">
        <f>IF('Crisis Indicator Data'!#REF!="No Data",1,IF(#REF!&lt;&gt;"",1,0))</f>
        <v>#REF!</v>
      </c>
      <c r="F187" s="205" t="e">
        <f>IF('Crisis Indicator Data'!#REF!="No Data",1,IF(#REF!&lt;&gt;"",1,0))</f>
        <v>#REF!</v>
      </c>
      <c r="G187" s="205" t="e">
        <f>IF('Crisis Indicator Data'!#REF!="No Data",1,IF(#REF!&lt;&gt;"",1,0))</f>
        <v>#REF!</v>
      </c>
      <c r="H187" s="205" t="e">
        <f>IF('Crisis Indicator Data'!#REF!="No Data",1,IF(#REF!&lt;&gt;"",1,0))</f>
        <v>#REF!</v>
      </c>
      <c r="I187" s="205" t="e">
        <f>IF('Crisis Indicator Data'!#REF!="No Data",1,IF(#REF!&lt;&gt;"",1,0))</f>
        <v>#REF!</v>
      </c>
      <c r="J187" s="205" t="e">
        <f>IF('Crisis Indicator Data'!#REF!="No Data",1,IF(#REF!&lt;&gt;"",1,0))</f>
        <v>#REF!</v>
      </c>
      <c r="K187" s="205" t="e">
        <f>IF('Crisis Indicator Data'!#REF!="No Data",1,IF(#REF!&lt;&gt;"",1,0))</f>
        <v>#REF!</v>
      </c>
      <c r="L187" s="205" t="e">
        <f>IF('Crisis Indicator Data'!#REF!="No Data",1,IF(#REF!&lt;&gt;"",1,0))</f>
        <v>#REF!</v>
      </c>
      <c r="M187" s="205" t="e">
        <f>IF('Crisis Indicator Data'!#REF!="No Data",1,IF(#REF!&lt;&gt;"",1,0))</f>
        <v>#REF!</v>
      </c>
      <c r="N187" s="205" t="e">
        <f>IF('Crisis Indicator Data'!#REF!="No Data",1,IF(#REF!&lt;&gt;"",1,0))</f>
        <v>#REF!</v>
      </c>
      <c r="O187" s="205" t="e">
        <f>IF('Crisis Indicator Data'!#REF!="No Data",1,IF(#REF!&lt;&gt;"",1,0))</f>
        <v>#REF!</v>
      </c>
      <c r="P187" s="205" t="e">
        <f>IF('Crisis Indicator Data'!#REF!="No Data",1,IF(#REF!&lt;&gt;"",1,0))</f>
        <v>#REF!</v>
      </c>
      <c r="Q187" s="205" t="e">
        <f>IF('Crisis Indicator Data'!#REF!="No Data",1,IF(#REF!&lt;&gt;"",1,0))</f>
        <v>#REF!</v>
      </c>
      <c r="R187" s="205" t="e">
        <f>IF('Crisis Indicator Data'!#REF!="No Data",1,IF(#REF!&lt;&gt;"",1,0))</f>
        <v>#REF!</v>
      </c>
      <c r="S187" s="205" t="e">
        <f>IF('Crisis Indicator Data'!#REF!="No Data",1,IF(#REF!&lt;&gt;"",1,0))</f>
        <v>#REF!</v>
      </c>
      <c r="T187" s="205" t="e">
        <f>IF('Crisis Indicator Data'!#REF!="No Data",1,IF(#REF!&lt;&gt;"",1,0))</f>
        <v>#REF!</v>
      </c>
      <c r="U187" s="205" t="e">
        <f>IF('Crisis Indicator Data'!#REF!="No Data",1,IF(#REF!&lt;&gt;"",1,0))</f>
        <v>#REF!</v>
      </c>
      <c r="V187" s="205" t="e">
        <f>IF('Crisis Indicator Data'!#REF!="No Data",1,IF(#REF!&lt;&gt;"",1,0))</f>
        <v>#REF!</v>
      </c>
      <c r="W187" s="205" t="e">
        <f>IF('Crisis Indicator Data'!#REF!="No Data",1,IF(#REF!&lt;&gt;"",1,0))</f>
        <v>#REF!</v>
      </c>
      <c r="X187" s="205" t="e">
        <f>IF('Crisis Indicator Data'!#REF!="No Data",1,IF(#REF!&lt;&gt;"",1,0))</f>
        <v>#REF!</v>
      </c>
      <c r="Y187" s="205" t="e">
        <f>IF('Crisis Indicator Data'!#REF!="No Data",1,IF(#REF!&lt;&gt;"",1,0))</f>
        <v>#REF!</v>
      </c>
      <c r="Z187" s="205" t="e">
        <f>IF('Crisis Indicator Data'!#REF!="No Data",1,IF(#REF!&lt;&gt;"",1,0))</f>
        <v>#REF!</v>
      </c>
      <c r="AA187" s="205" t="e">
        <f>IF('Crisis Indicator Data'!#REF!="No Data",1,IF(#REF!&lt;&gt;"",1,0))</f>
        <v>#REF!</v>
      </c>
      <c r="AB187" s="205" t="e">
        <f>IF('Crisis Indicator Data'!#REF!="No Data",1,IF(#REF!&lt;&gt;"",1,0))</f>
        <v>#REF!</v>
      </c>
      <c r="AC187" s="205" t="e">
        <f>IF('Crisis Indicator Data'!#REF!="No Data",1,IF(#REF!&lt;&gt;"",1,0))</f>
        <v>#REF!</v>
      </c>
      <c r="AD187" s="205" t="e">
        <f>IF('Crisis Indicator Data'!#REF!="No Data",1,IF(#REF!&lt;&gt;"",1,0))</f>
        <v>#REF!</v>
      </c>
      <c r="AE187" s="205" t="e">
        <f>IF('Crisis Indicator Data'!#REF!="No Data",1,IF(#REF!&lt;&gt;"",1,0))</f>
        <v>#REF!</v>
      </c>
      <c r="AF187" s="205" t="e">
        <f>IF('Crisis Indicator Data'!#REF!="No Data",1,IF(#REF!&lt;&gt;"",1,0))</f>
        <v>#REF!</v>
      </c>
      <c r="AG187" s="205" t="e">
        <f>IF('Crisis Indicator Data'!#REF!="No Data",1,IF(#REF!&lt;&gt;"",1,0))</f>
        <v>#REF!</v>
      </c>
      <c r="AH187" s="205" t="e">
        <f>IF('Crisis Indicator Data'!#REF!="No Data",1,IF(#REF!&lt;&gt;"",1,0))</f>
        <v>#REF!</v>
      </c>
      <c r="AI187" s="205" t="e">
        <f>IF('Crisis Indicator Data'!#REF!="No Data",1,IF(#REF!&lt;&gt;"",1,0))</f>
        <v>#REF!</v>
      </c>
      <c r="AJ187" s="205" t="e">
        <f>IF('Crisis Indicator Data'!#REF!="No Data",1,IF(#REF!&lt;&gt;"",1,0))</f>
        <v>#REF!</v>
      </c>
      <c r="AK187" s="205" t="e">
        <f>IF('Crisis Indicator Data'!#REF!="No Data",1,IF(#REF!&lt;&gt;"",1,0))</f>
        <v>#REF!</v>
      </c>
      <c r="AL187" s="205" t="e">
        <f>IF('Crisis Indicator Data'!#REF!="No Data",1,IF(#REF!&lt;&gt;"",1,0))</f>
        <v>#REF!</v>
      </c>
      <c r="AM187" s="205" t="e">
        <f>IF('Crisis Indicator Data'!#REF!="No Data",1,IF(#REF!&lt;&gt;"",1,0))</f>
        <v>#REF!</v>
      </c>
      <c r="AN187" s="205" t="e">
        <f>IF('Crisis Indicator Data'!#REF!="No Data",1,IF(#REF!&lt;&gt;"",1,0))</f>
        <v>#REF!</v>
      </c>
      <c r="AO187" s="205" t="e">
        <f>IF('Crisis Indicator Data'!#REF!="No Data",1,IF(#REF!&lt;&gt;"",1,0))</f>
        <v>#REF!</v>
      </c>
      <c r="AP187" s="205" t="e">
        <f>IF('Crisis Indicator Data'!#REF!="No Data",1,IF(#REF!&lt;&gt;"",1,0))</f>
        <v>#REF!</v>
      </c>
      <c r="AQ187" s="205" t="e">
        <f>IF('Crisis Indicator Data'!#REF!="No Data",1,IF(#REF!&lt;&gt;"",1,0))</f>
        <v>#REF!</v>
      </c>
      <c r="AR187" s="205" t="e">
        <f>IF('Crisis Indicator Data'!#REF!="No Data",1,IF(#REF!&lt;&gt;"",1,0))</f>
        <v>#REF!</v>
      </c>
      <c r="AS187" s="205" t="e">
        <f>IF('Crisis Indicator Data'!#REF!="No Data",1,IF(#REF!&lt;&gt;"",1,0))</f>
        <v>#REF!</v>
      </c>
      <c r="AT187" s="205" t="e">
        <f>IF('Crisis Indicator Data'!#REF!="No Data",1,IF(#REF!&lt;&gt;"",1,0))</f>
        <v>#REF!</v>
      </c>
      <c r="AU187" s="205" t="e">
        <f>IF('Crisis Indicator Data'!#REF!="No Data",1,IF(#REF!&lt;&gt;"",1,0))</f>
        <v>#REF!</v>
      </c>
      <c r="AV187" s="205" t="e">
        <f>IF('Crisis Indicator Data'!#REF!="No Data",1,IF(#REF!&lt;&gt;"",1,0))</f>
        <v>#REF!</v>
      </c>
      <c r="AW187" s="205" t="e">
        <f>IF('Crisis Indicator Data'!#REF!="No Data",1,IF(#REF!&lt;&gt;"",1,0))</f>
        <v>#REF!</v>
      </c>
      <c r="AX187" s="205" t="e">
        <f>IF('Crisis Indicator Data'!#REF!="No Data",1,IF(#REF!&lt;&gt;"",1,0))</f>
        <v>#REF!</v>
      </c>
      <c r="AY187" s="205" t="e">
        <f>IF('Crisis Indicator Data'!#REF!="No Data",1,IF(#REF!&lt;&gt;"",1,0))</f>
        <v>#REF!</v>
      </c>
      <c r="AZ187" s="205" t="e">
        <f>IF('Crisis Indicator Data'!#REF!="No Data",1,IF(#REF!&lt;&gt;"",1,0))</f>
        <v>#REF!</v>
      </c>
      <c r="BA187" t="e">
        <f t="shared" si="10"/>
        <v>#REF!</v>
      </c>
      <c r="BB187" s="22" t="e">
        <f t="shared" si="11"/>
        <v>#REF!</v>
      </c>
    </row>
    <row r="188" spans="1:54" x14ac:dyDescent="0.25">
      <c r="A188" t="s">
        <v>7244</v>
      </c>
      <c r="B188" s="205" t="e">
        <f>IF('Crisis Indicator Data'!#REF!="No Data",1,IF(#REF!&lt;&gt;"",1,0))</f>
        <v>#REF!</v>
      </c>
      <c r="C188" s="205" t="e">
        <f>IF('Crisis Indicator Data'!#REF!="No Data",1,IF(#REF!&lt;&gt;"",1,0))</f>
        <v>#REF!</v>
      </c>
      <c r="D188" s="205" t="e">
        <f>IF('Crisis Indicator Data'!#REF!="No Data",1,IF(#REF!&lt;&gt;"",1,0))</f>
        <v>#REF!</v>
      </c>
      <c r="E188" s="205" t="e">
        <f>IF('Crisis Indicator Data'!#REF!="No Data",1,IF(#REF!&lt;&gt;"",1,0))</f>
        <v>#REF!</v>
      </c>
      <c r="F188" s="205" t="e">
        <f>IF('Crisis Indicator Data'!#REF!="No Data",1,IF(#REF!&lt;&gt;"",1,0))</f>
        <v>#REF!</v>
      </c>
      <c r="G188" s="205" t="e">
        <f>IF('Crisis Indicator Data'!#REF!="No Data",1,IF(#REF!&lt;&gt;"",1,0))</f>
        <v>#REF!</v>
      </c>
      <c r="H188" s="205" t="e">
        <f>IF('Crisis Indicator Data'!#REF!="No Data",1,IF(#REF!&lt;&gt;"",1,0))</f>
        <v>#REF!</v>
      </c>
      <c r="I188" s="205" t="e">
        <f>IF('Crisis Indicator Data'!#REF!="No Data",1,IF(#REF!&lt;&gt;"",1,0))</f>
        <v>#REF!</v>
      </c>
      <c r="J188" s="205" t="e">
        <f>IF('Crisis Indicator Data'!#REF!="No Data",1,IF(#REF!&lt;&gt;"",1,0))</f>
        <v>#REF!</v>
      </c>
      <c r="K188" s="205" t="e">
        <f>IF('Crisis Indicator Data'!#REF!="No Data",1,IF(#REF!&lt;&gt;"",1,0))</f>
        <v>#REF!</v>
      </c>
      <c r="L188" s="205" t="e">
        <f>IF('Crisis Indicator Data'!#REF!="No Data",1,IF(#REF!&lt;&gt;"",1,0))</f>
        <v>#REF!</v>
      </c>
      <c r="M188" s="205" t="e">
        <f>IF('Crisis Indicator Data'!#REF!="No Data",1,IF(#REF!&lt;&gt;"",1,0))</f>
        <v>#REF!</v>
      </c>
      <c r="N188" s="205" t="e">
        <f>IF('Crisis Indicator Data'!#REF!="No Data",1,IF(#REF!&lt;&gt;"",1,0))</f>
        <v>#REF!</v>
      </c>
      <c r="O188" s="205" t="e">
        <f>IF('Crisis Indicator Data'!#REF!="No Data",1,IF(#REF!&lt;&gt;"",1,0))</f>
        <v>#REF!</v>
      </c>
      <c r="P188" s="205" t="e">
        <f>IF('Crisis Indicator Data'!#REF!="No Data",1,IF(#REF!&lt;&gt;"",1,0))</f>
        <v>#REF!</v>
      </c>
      <c r="Q188" s="205" t="e">
        <f>IF('Crisis Indicator Data'!#REF!="No Data",1,IF(#REF!&lt;&gt;"",1,0))</f>
        <v>#REF!</v>
      </c>
      <c r="R188" s="205" t="e">
        <f>IF('Crisis Indicator Data'!#REF!="No Data",1,IF(#REF!&lt;&gt;"",1,0))</f>
        <v>#REF!</v>
      </c>
      <c r="S188" s="205" t="e">
        <f>IF('Crisis Indicator Data'!#REF!="No Data",1,IF(#REF!&lt;&gt;"",1,0))</f>
        <v>#REF!</v>
      </c>
      <c r="T188" s="205" t="e">
        <f>IF('Crisis Indicator Data'!#REF!="No Data",1,IF(#REF!&lt;&gt;"",1,0))</f>
        <v>#REF!</v>
      </c>
      <c r="U188" s="205" t="e">
        <f>IF('Crisis Indicator Data'!#REF!="No Data",1,IF(#REF!&lt;&gt;"",1,0))</f>
        <v>#REF!</v>
      </c>
      <c r="V188" s="205" t="e">
        <f>IF('Crisis Indicator Data'!#REF!="No Data",1,IF(#REF!&lt;&gt;"",1,0))</f>
        <v>#REF!</v>
      </c>
      <c r="W188" s="205" t="e">
        <f>IF('Crisis Indicator Data'!#REF!="No Data",1,IF(#REF!&lt;&gt;"",1,0))</f>
        <v>#REF!</v>
      </c>
      <c r="X188" s="205" t="e">
        <f>IF('Crisis Indicator Data'!#REF!="No Data",1,IF(#REF!&lt;&gt;"",1,0))</f>
        <v>#REF!</v>
      </c>
      <c r="Y188" s="205" t="e">
        <f>IF('Crisis Indicator Data'!#REF!="No Data",1,IF(#REF!&lt;&gt;"",1,0))</f>
        <v>#REF!</v>
      </c>
      <c r="Z188" s="205" t="e">
        <f>IF('Crisis Indicator Data'!#REF!="No Data",1,IF(#REF!&lt;&gt;"",1,0))</f>
        <v>#REF!</v>
      </c>
      <c r="AA188" s="205" t="e">
        <f>IF('Crisis Indicator Data'!#REF!="No Data",1,IF(#REF!&lt;&gt;"",1,0))</f>
        <v>#REF!</v>
      </c>
      <c r="AB188" s="205" t="e">
        <f>IF('Crisis Indicator Data'!#REF!="No Data",1,IF(#REF!&lt;&gt;"",1,0))</f>
        <v>#REF!</v>
      </c>
      <c r="AC188" s="205" t="e">
        <f>IF('Crisis Indicator Data'!#REF!="No Data",1,IF(#REF!&lt;&gt;"",1,0))</f>
        <v>#REF!</v>
      </c>
      <c r="AD188" s="205" t="e">
        <f>IF('Crisis Indicator Data'!#REF!="No Data",1,IF(#REF!&lt;&gt;"",1,0))</f>
        <v>#REF!</v>
      </c>
      <c r="AE188" s="205" t="e">
        <f>IF('Crisis Indicator Data'!#REF!="No Data",1,IF(#REF!&lt;&gt;"",1,0))</f>
        <v>#REF!</v>
      </c>
      <c r="AF188" s="205" t="e">
        <f>IF('Crisis Indicator Data'!#REF!="No Data",1,IF(#REF!&lt;&gt;"",1,0))</f>
        <v>#REF!</v>
      </c>
      <c r="AG188" s="205" t="e">
        <f>IF('Crisis Indicator Data'!#REF!="No Data",1,IF(#REF!&lt;&gt;"",1,0))</f>
        <v>#REF!</v>
      </c>
      <c r="AH188" s="205" t="e">
        <f>IF('Crisis Indicator Data'!#REF!="No Data",1,IF(#REF!&lt;&gt;"",1,0))</f>
        <v>#REF!</v>
      </c>
      <c r="AI188" s="205" t="e">
        <f>IF('Crisis Indicator Data'!#REF!="No Data",1,IF(#REF!&lt;&gt;"",1,0))</f>
        <v>#REF!</v>
      </c>
      <c r="AJ188" s="205" t="e">
        <f>IF('Crisis Indicator Data'!#REF!="No Data",1,IF(#REF!&lt;&gt;"",1,0))</f>
        <v>#REF!</v>
      </c>
      <c r="AK188" s="205" t="e">
        <f>IF('Crisis Indicator Data'!#REF!="No Data",1,IF(#REF!&lt;&gt;"",1,0))</f>
        <v>#REF!</v>
      </c>
      <c r="AL188" s="205" t="e">
        <f>IF('Crisis Indicator Data'!#REF!="No Data",1,IF(#REF!&lt;&gt;"",1,0))</f>
        <v>#REF!</v>
      </c>
      <c r="AM188" s="205" t="e">
        <f>IF('Crisis Indicator Data'!#REF!="No Data",1,IF(#REF!&lt;&gt;"",1,0))</f>
        <v>#REF!</v>
      </c>
      <c r="AN188" s="205" t="e">
        <f>IF('Crisis Indicator Data'!#REF!="No Data",1,IF(#REF!&lt;&gt;"",1,0))</f>
        <v>#REF!</v>
      </c>
      <c r="AO188" s="205" t="e">
        <f>IF('Crisis Indicator Data'!#REF!="No Data",1,IF(#REF!&lt;&gt;"",1,0))</f>
        <v>#REF!</v>
      </c>
      <c r="AP188" s="205" t="e">
        <f>IF('Crisis Indicator Data'!#REF!="No Data",1,IF(#REF!&lt;&gt;"",1,0))</f>
        <v>#REF!</v>
      </c>
      <c r="AQ188" s="205" t="e">
        <f>IF('Crisis Indicator Data'!#REF!="No Data",1,IF(#REF!&lt;&gt;"",1,0))</f>
        <v>#REF!</v>
      </c>
      <c r="AR188" s="205" t="e">
        <f>IF('Crisis Indicator Data'!#REF!="No Data",1,IF(#REF!&lt;&gt;"",1,0))</f>
        <v>#REF!</v>
      </c>
      <c r="AS188" s="205" t="e">
        <f>IF('Crisis Indicator Data'!#REF!="No Data",1,IF(#REF!&lt;&gt;"",1,0))</f>
        <v>#REF!</v>
      </c>
      <c r="AT188" s="205" t="e">
        <f>IF('Crisis Indicator Data'!#REF!="No Data",1,IF(#REF!&lt;&gt;"",1,0))</f>
        <v>#REF!</v>
      </c>
      <c r="AU188" s="205" t="e">
        <f>IF('Crisis Indicator Data'!#REF!="No Data",1,IF(#REF!&lt;&gt;"",1,0))</f>
        <v>#REF!</v>
      </c>
      <c r="AV188" s="205" t="e">
        <f>IF('Crisis Indicator Data'!#REF!="No Data",1,IF(#REF!&lt;&gt;"",1,0))</f>
        <v>#REF!</v>
      </c>
      <c r="AW188" s="205" t="e">
        <f>IF('Crisis Indicator Data'!#REF!="No Data",1,IF(#REF!&lt;&gt;"",1,0))</f>
        <v>#REF!</v>
      </c>
      <c r="AX188" s="205" t="e">
        <f>IF('Crisis Indicator Data'!#REF!="No Data",1,IF(#REF!&lt;&gt;"",1,0))</f>
        <v>#REF!</v>
      </c>
      <c r="AY188" s="205" t="e">
        <f>IF('Crisis Indicator Data'!#REF!="No Data",1,IF(#REF!&lt;&gt;"",1,0))</f>
        <v>#REF!</v>
      </c>
      <c r="AZ188" s="205" t="e">
        <f>IF('Crisis Indicator Data'!#REF!="No Data",1,IF(#REF!&lt;&gt;"",1,0))</f>
        <v>#REF!</v>
      </c>
      <c r="BA188" t="e">
        <f t="shared" si="10"/>
        <v>#REF!</v>
      </c>
      <c r="BB188" s="22" t="e">
        <f t="shared" si="11"/>
        <v>#REF!</v>
      </c>
    </row>
    <row r="189" spans="1:54" x14ac:dyDescent="0.25">
      <c r="A189" t="s">
        <v>7246</v>
      </c>
      <c r="B189" s="205" t="e">
        <f>IF('Crisis Indicator Data'!#REF!="No Data",1,IF(#REF!&lt;&gt;"",1,0))</f>
        <v>#REF!</v>
      </c>
      <c r="C189" s="205" t="e">
        <f>IF('Crisis Indicator Data'!#REF!="No Data",1,IF(#REF!&lt;&gt;"",1,0))</f>
        <v>#REF!</v>
      </c>
      <c r="D189" s="205" t="e">
        <f>IF('Crisis Indicator Data'!#REF!="No Data",1,IF(#REF!&lt;&gt;"",1,0))</f>
        <v>#REF!</v>
      </c>
      <c r="E189" s="205" t="e">
        <f>IF('Crisis Indicator Data'!#REF!="No Data",1,IF(#REF!&lt;&gt;"",1,0))</f>
        <v>#REF!</v>
      </c>
      <c r="F189" s="205" t="e">
        <f>IF('Crisis Indicator Data'!#REF!="No Data",1,IF(#REF!&lt;&gt;"",1,0))</f>
        <v>#REF!</v>
      </c>
      <c r="G189" s="205" t="e">
        <f>IF('Crisis Indicator Data'!#REF!="No Data",1,IF(#REF!&lt;&gt;"",1,0))</f>
        <v>#REF!</v>
      </c>
      <c r="H189" s="205" t="e">
        <f>IF('Crisis Indicator Data'!#REF!="No Data",1,IF(#REF!&lt;&gt;"",1,0))</f>
        <v>#REF!</v>
      </c>
      <c r="I189" s="205" t="e">
        <f>IF('Crisis Indicator Data'!#REF!="No Data",1,IF(#REF!&lt;&gt;"",1,0))</f>
        <v>#REF!</v>
      </c>
      <c r="J189" s="205" t="e">
        <f>IF('Crisis Indicator Data'!#REF!="No Data",1,IF(#REF!&lt;&gt;"",1,0))</f>
        <v>#REF!</v>
      </c>
      <c r="K189" s="205" t="e">
        <f>IF('Crisis Indicator Data'!#REF!="No Data",1,IF(#REF!&lt;&gt;"",1,0))</f>
        <v>#REF!</v>
      </c>
      <c r="L189" s="205" t="e">
        <f>IF('Crisis Indicator Data'!#REF!="No Data",1,IF(#REF!&lt;&gt;"",1,0))</f>
        <v>#REF!</v>
      </c>
      <c r="M189" s="205" t="e">
        <f>IF('Crisis Indicator Data'!#REF!="No Data",1,IF(#REF!&lt;&gt;"",1,0))</f>
        <v>#REF!</v>
      </c>
      <c r="N189" s="205" t="e">
        <f>IF('Crisis Indicator Data'!#REF!="No Data",1,IF(#REF!&lt;&gt;"",1,0))</f>
        <v>#REF!</v>
      </c>
      <c r="O189" s="205" t="e">
        <f>IF('Crisis Indicator Data'!#REF!="No Data",1,IF(#REF!&lt;&gt;"",1,0))</f>
        <v>#REF!</v>
      </c>
      <c r="P189" s="205" t="e">
        <f>IF('Crisis Indicator Data'!#REF!="No Data",1,IF(#REF!&lt;&gt;"",1,0))</f>
        <v>#REF!</v>
      </c>
      <c r="Q189" s="205" t="e">
        <f>IF('Crisis Indicator Data'!#REF!="No Data",1,IF(#REF!&lt;&gt;"",1,0))</f>
        <v>#REF!</v>
      </c>
      <c r="R189" s="205" t="e">
        <f>IF('Crisis Indicator Data'!#REF!="No Data",1,IF(#REF!&lt;&gt;"",1,0))</f>
        <v>#REF!</v>
      </c>
      <c r="S189" s="205" t="e">
        <f>IF('Crisis Indicator Data'!#REF!="No Data",1,IF(#REF!&lt;&gt;"",1,0))</f>
        <v>#REF!</v>
      </c>
      <c r="T189" s="205" t="e">
        <f>IF('Crisis Indicator Data'!#REF!="No Data",1,IF(#REF!&lt;&gt;"",1,0))</f>
        <v>#REF!</v>
      </c>
      <c r="U189" s="205" t="e">
        <f>IF('Crisis Indicator Data'!#REF!="No Data",1,IF(#REF!&lt;&gt;"",1,0))</f>
        <v>#REF!</v>
      </c>
      <c r="V189" s="205" t="e">
        <f>IF('Crisis Indicator Data'!#REF!="No Data",1,IF(#REF!&lt;&gt;"",1,0))</f>
        <v>#REF!</v>
      </c>
      <c r="W189" s="205" t="e">
        <f>IF('Crisis Indicator Data'!#REF!="No Data",1,IF(#REF!&lt;&gt;"",1,0))</f>
        <v>#REF!</v>
      </c>
      <c r="X189" s="205" t="e">
        <f>IF('Crisis Indicator Data'!#REF!="No Data",1,IF(#REF!&lt;&gt;"",1,0))</f>
        <v>#REF!</v>
      </c>
      <c r="Y189" s="205" t="e">
        <f>IF('Crisis Indicator Data'!#REF!="No Data",1,IF(#REF!&lt;&gt;"",1,0))</f>
        <v>#REF!</v>
      </c>
      <c r="Z189" s="205" t="e">
        <f>IF('Crisis Indicator Data'!#REF!="No Data",1,IF(#REF!&lt;&gt;"",1,0))</f>
        <v>#REF!</v>
      </c>
      <c r="AA189" s="205" t="e">
        <f>IF('Crisis Indicator Data'!#REF!="No Data",1,IF(#REF!&lt;&gt;"",1,0))</f>
        <v>#REF!</v>
      </c>
      <c r="AB189" s="205" t="e">
        <f>IF('Crisis Indicator Data'!#REF!="No Data",1,IF(#REF!&lt;&gt;"",1,0))</f>
        <v>#REF!</v>
      </c>
      <c r="AC189" s="205" t="e">
        <f>IF('Crisis Indicator Data'!#REF!="No Data",1,IF(#REF!&lt;&gt;"",1,0))</f>
        <v>#REF!</v>
      </c>
      <c r="AD189" s="205" t="e">
        <f>IF('Crisis Indicator Data'!#REF!="No Data",1,IF(#REF!&lt;&gt;"",1,0))</f>
        <v>#REF!</v>
      </c>
      <c r="AE189" s="205" t="e">
        <f>IF('Crisis Indicator Data'!#REF!="No Data",1,IF(#REF!&lt;&gt;"",1,0))</f>
        <v>#REF!</v>
      </c>
      <c r="AF189" s="205" t="e">
        <f>IF('Crisis Indicator Data'!#REF!="No Data",1,IF(#REF!&lt;&gt;"",1,0))</f>
        <v>#REF!</v>
      </c>
      <c r="AG189" s="205" t="e">
        <f>IF('Crisis Indicator Data'!#REF!="No Data",1,IF(#REF!&lt;&gt;"",1,0))</f>
        <v>#REF!</v>
      </c>
      <c r="AH189" s="205" t="e">
        <f>IF('Crisis Indicator Data'!#REF!="No Data",1,IF(#REF!&lt;&gt;"",1,0))</f>
        <v>#REF!</v>
      </c>
      <c r="AI189" s="205" t="e">
        <f>IF('Crisis Indicator Data'!#REF!="No Data",1,IF(#REF!&lt;&gt;"",1,0))</f>
        <v>#REF!</v>
      </c>
      <c r="AJ189" s="205" t="e">
        <f>IF('Crisis Indicator Data'!#REF!="No Data",1,IF(#REF!&lt;&gt;"",1,0))</f>
        <v>#REF!</v>
      </c>
      <c r="AK189" s="205" t="e">
        <f>IF('Crisis Indicator Data'!#REF!="No Data",1,IF(#REF!&lt;&gt;"",1,0))</f>
        <v>#REF!</v>
      </c>
      <c r="AL189" s="205" t="e">
        <f>IF('Crisis Indicator Data'!#REF!="No Data",1,IF(#REF!&lt;&gt;"",1,0))</f>
        <v>#REF!</v>
      </c>
      <c r="AM189" s="205" t="e">
        <f>IF('Crisis Indicator Data'!#REF!="No Data",1,IF(#REF!&lt;&gt;"",1,0))</f>
        <v>#REF!</v>
      </c>
      <c r="AN189" s="205" t="e">
        <f>IF('Crisis Indicator Data'!#REF!="No Data",1,IF(#REF!&lt;&gt;"",1,0))</f>
        <v>#REF!</v>
      </c>
      <c r="AO189" s="205" t="e">
        <f>IF('Crisis Indicator Data'!#REF!="No Data",1,IF(#REF!&lt;&gt;"",1,0))</f>
        <v>#REF!</v>
      </c>
      <c r="AP189" s="205" t="e">
        <f>IF('Crisis Indicator Data'!#REF!="No Data",1,IF(#REF!&lt;&gt;"",1,0))</f>
        <v>#REF!</v>
      </c>
      <c r="AQ189" s="205" t="e">
        <f>IF('Crisis Indicator Data'!#REF!="No Data",1,IF(#REF!&lt;&gt;"",1,0))</f>
        <v>#REF!</v>
      </c>
      <c r="AR189" s="205" t="e">
        <f>IF('Crisis Indicator Data'!#REF!="No Data",1,IF(#REF!&lt;&gt;"",1,0))</f>
        <v>#REF!</v>
      </c>
      <c r="AS189" s="205" t="e">
        <f>IF('Crisis Indicator Data'!#REF!="No Data",1,IF(#REF!&lt;&gt;"",1,0))</f>
        <v>#REF!</v>
      </c>
      <c r="AT189" s="205" t="e">
        <f>IF('Crisis Indicator Data'!#REF!="No Data",1,IF(#REF!&lt;&gt;"",1,0))</f>
        <v>#REF!</v>
      </c>
      <c r="AU189" s="205" t="e">
        <f>IF('Crisis Indicator Data'!#REF!="No Data",1,IF(#REF!&lt;&gt;"",1,0))</f>
        <v>#REF!</v>
      </c>
      <c r="AV189" s="205" t="e">
        <f>IF('Crisis Indicator Data'!#REF!="No Data",1,IF(#REF!&lt;&gt;"",1,0))</f>
        <v>#REF!</v>
      </c>
      <c r="AW189" s="205" t="e">
        <f>IF('Crisis Indicator Data'!#REF!="No Data",1,IF(#REF!&lt;&gt;"",1,0))</f>
        <v>#REF!</v>
      </c>
      <c r="AX189" s="205" t="e">
        <f>IF('Crisis Indicator Data'!#REF!="No Data",1,IF(#REF!&lt;&gt;"",1,0))</f>
        <v>#REF!</v>
      </c>
      <c r="AY189" s="205" t="e">
        <f>IF('Crisis Indicator Data'!#REF!="No Data",1,IF(#REF!&lt;&gt;"",1,0))</f>
        <v>#REF!</v>
      </c>
      <c r="AZ189" s="205" t="e">
        <f>IF('Crisis Indicator Data'!#REF!="No Data",1,IF(#REF!&lt;&gt;"",1,0))</f>
        <v>#REF!</v>
      </c>
      <c r="BA189" t="e">
        <f t="shared" si="10"/>
        <v>#REF!</v>
      </c>
      <c r="BB189" s="22" t="e">
        <f t="shared" si="11"/>
        <v>#REF!</v>
      </c>
    </row>
    <row r="190" spans="1:54" x14ac:dyDescent="0.25">
      <c r="A190" t="s">
        <v>7251</v>
      </c>
      <c r="B190" s="205" t="e">
        <f>IF('Crisis Indicator Data'!#REF!="No Data",1,IF(#REF!&lt;&gt;"",1,0))</f>
        <v>#REF!</v>
      </c>
      <c r="C190" s="205" t="e">
        <f>IF('Crisis Indicator Data'!#REF!="No Data",1,IF(#REF!&lt;&gt;"",1,0))</f>
        <v>#REF!</v>
      </c>
      <c r="D190" s="205" t="e">
        <f>IF('Crisis Indicator Data'!#REF!="No Data",1,IF(#REF!&lt;&gt;"",1,0))</f>
        <v>#REF!</v>
      </c>
      <c r="E190" s="205" t="e">
        <f>IF('Crisis Indicator Data'!#REF!="No Data",1,IF(#REF!&lt;&gt;"",1,0))</f>
        <v>#REF!</v>
      </c>
      <c r="F190" s="205" t="e">
        <f>IF('Crisis Indicator Data'!#REF!="No Data",1,IF(#REF!&lt;&gt;"",1,0))</f>
        <v>#REF!</v>
      </c>
      <c r="G190" s="205" t="e">
        <f>IF('Crisis Indicator Data'!#REF!="No Data",1,IF(#REF!&lt;&gt;"",1,0))</f>
        <v>#REF!</v>
      </c>
      <c r="H190" s="205" t="e">
        <f>IF('Crisis Indicator Data'!#REF!="No Data",1,IF(#REF!&lt;&gt;"",1,0))</f>
        <v>#REF!</v>
      </c>
      <c r="I190" s="205" t="e">
        <f>IF('Crisis Indicator Data'!#REF!="No Data",1,IF(#REF!&lt;&gt;"",1,0))</f>
        <v>#REF!</v>
      </c>
      <c r="J190" s="205" t="e">
        <f>IF('Crisis Indicator Data'!#REF!="No Data",1,IF(#REF!&lt;&gt;"",1,0))</f>
        <v>#REF!</v>
      </c>
      <c r="K190" s="205" t="e">
        <f>IF('Crisis Indicator Data'!#REF!="No Data",1,IF(#REF!&lt;&gt;"",1,0))</f>
        <v>#REF!</v>
      </c>
      <c r="L190" s="205" t="e">
        <f>IF('Crisis Indicator Data'!#REF!="No Data",1,IF(#REF!&lt;&gt;"",1,0))</f>
        <v>#REF!</v>
      </c>
      <c r="M190" s="205" t="e">
        <f>IF('Crisis Indicator Data'!#REF!="No Data",1,IF(#REF!&lt;&gt;"",1,0))</f>
        <v>#REF!</v>
      </c>
      <c r="N190" s="205" t="e">
        <f>IF('Crisis Indicator Data'!#REF!="No Data",1,IF(#REF!&lt;&gt;"",1,0))</f>
        <v>#REF!</v>
      </c>
      <c r="O190" s="205" t="e">
        <f>IF('Crisis Indicator Data'!#REF!="No Data",1,IF(#REF!&lt;&gt;"",1,0))</f>
        <v>#REF!</v>
      </c>
      <c r="P190" s="205" t="e">
        <f>IF('Crisis Indicator Data'!#REF!="No Data",1,IF(#REF!&lt;&gt;"",1,0))</f>
        <v>#REF!</v>
      </c>
      <c r="Q190" s="205" t="e">
        <f>IF('Crisis Indicator Data'!#REF!="No Data",1,IF(#REF!&lt;&gt;"",1,0))</f>
        <v>#REF!</v>
      </c>
      <c r="R190" s="205" t="e">
        <f>IF('Crisis Indicator Data'!#REF!="No Data",1,IF(#REF!&lt;&gt;"",1,0))</f>
        <v>#REF!</v>
      </c>
      <c r="S190" s="205" t="e">
        <f>IF('Crisis Indicator Data'!#REF!="No Data",1,IF(#REF!&lt;&gt;"",1,0))</f>
        <v>#REF!</v>
      </c>
      <c r="T190" s="205" t="e">
        <f>IF('Crisis Indicator Data'!#REF!="No Data",1,IF(#REF!&lt;&gt;"",1,0))</f>
        <v>#REF!</v>
      </c>
      <c r="U190" s="205" t="e">
        <f>IF('Crisis Indicator Data'!#REF!="No Data",1,IF(#REF!&lt;&gt;"",1,0))</f>
        <v>#REF!</v>
      </c>
      <c r="V190" s="205" t="e">
        <f>IF('Crisis Indicator Data'!#REF!="No Data",1,IF(#REF!&lt;&gt;"",1,0))</f>
        <v>#REF!</v>
      </c>
      <c r="W190" s="205" t="e">
        <f>IF('Crisis Indicator Data'!#REF!="No Data",1,IF(#REF!&lt;&gt;"",1,0))</f>
        <v>#REF!</v>
      </c>
      <c r="X190" s="205" t="e">
        <f>IF('Crisis Indicator Data'!#REF!="No Data",1,IF(#REF!&lt;&gt;"",1,0))</f>
        <v>#REF!</v>
      </c>
      <c r="Y190" s="205" t="e">
        <f>IF('Crisis Indicator Data'!#REF!="No Data",1,IF(#REF!&lt;&gt;"",1,0))</f>
        <v>#REF!</v>
      </c>
      <c r="Z190" s="205" t="e">
        <f>IF('Crisis Indicator Data'!#REF!="No Data",1,IF(#REF!&lt;&gt;"",1,0))</f>
        <v>#REF!</v>
      </c>
      <c r="AA190" s="205" t="e">
        <f>IF('Crisis Indicator Data'!#REF!="No Data",1,IF(#REF!&lt;&gt;"",1,0))</f>
        <v>#REF!</v>
      </c>
      <c r="AB190" s="205" t="e">
        <f>IF('Crisis Indicator Data'!#REF!="No Data",1,IF(#REF!&lt;&gt;"",1,0))</f>
        <v>#REF!</v>
      </c>
      <c r="AC190" s="205" t="e">
        <f>IF('Crisis Indicator Data'!#REF!="No Data",1,IF(#REF!&lt;&gt;"",1,0))</f>
        <v>#REF!</v>
      </c>
      <c r="AD190" s="205" t="e">
        <f>IF('Crisis Indicator Data'!#REF!="No Data",1,IF(#REF!&lt;&gt;"",1,0))</f>
        <v>#REF!</v>
      </c>
      <c r="AE190" s="205" t="e">
        <f>IF('Crisis Indicator Data'!#REF!="No Data",1,IF(#REF!&lt;&gt;"",1,0))</f>
        <v>#REF!</v>
      </c>
      <c r="AF190" s="205" t="e">
        <f>IF('Crisis Indicator Data'!#REF!="No Data",1,IF(#REF!&lt;&gt;"",1,0))</f>
        <v>#REF!</v>
      </c>
      <c r="AG190" s="205" t="e">
        <f>IF('Crisis Indicator Data'!#REF!="No Data",1,IF(#REF!&lt;&gt;"",1,0))</f>
        <v>#REF!</v>
      </c>
      <c r="AH190" s="205" t="e">
        <f>IF('Crisis Indicator Data'!#REF!="No Data",1,IF(#REF!&lt;&gt;"",1,0))</f>
        <v>#REF!</v>
      </c>
      <c r="AI190" s="205" t="e">
        <f>IF('Crisis Indicator Data'!#REF!="No Data",1,IF(#REF!&lt;&gt;"",1,0))</f>
        <v>#REF!</v>
      </c>
      <c r="AJ190" s="205" t="e">
        <f>IF('Crisis Indicator Data'!#REF!="No Data",1,IF(#REF!&lt;&gt;"",1,0))</f>
        <v>#REF!</v>
      </c>
      <c r="AK190" s="205" t="e">
        <f>IF('Crisis Indicator Data'!#REF!="No Data",1,IF(#REF!&lt;&gt;"",1,0))</f>
        <v>#REF!</v>
      </c>
      <c r="AL190" s="205" t="e">
        <f>IF('Crisis Indicator Data'!#REF!="No Data",1,IF(#REF!&lt;&gt;"",1,0))</f>
        <v>#REF!</v>
      </c>
      <c r="AM190" s="205" t="e">
        <f>IF('Crisis Indicator Data'!#REF!="No Data",1,IF(#REF!&lt;&gt;"",1,0))</f>
        <v>#REF!</v>
      </c>
      <c r="AN190" s="205" t="e">
        <f>IF('Crisis Indicator Data'!#REF!="No Data",1,IF(#REF!&lt;&gt;"",1,0))</f>
        <v>#REF!</v>
      </c>
      <c r="AO190" s="205" t="e">
        <f>IF('Crisis Indicator Data'!#REF!="No Data",1,IF(#REF!&lt;&gt;"",1,0))</f>
        <v>#REF!</v>
      </c>
      <c r="AP190" s="205" t="e">
        <f>IF('Crisis Indicator Data'!#REF!="No Data",1,IF(#REF!&lt;&gt;"",1,0))</f>
        <v>#REF!</v>
      </c>
      <c r="AQ190" s="205" t="e">
        <f>IF('Crisis Indicator Data'!#REF!="No Data",1,IF(#REF!&lt;&gt;"",1,0))</f>
        <v>#REF!</v>
      </c>
      <c r="AR190" s="205" t="e">
        <f>IF('Crisis Indicator Data'!#REF!="No Data",1,IF(#REF!&lt;&gt;"",1,0))</f>
        <v>#REF!</v>
      </c>
      <c r="AS190" s="205" t="e">
        <f>IF('Crisis Indicator Data'!#REF!="No Data",1,IF(#REF!&lt;&gt;"",1,0))</f>
        <v>#REF!</v>
      </c>
      <c r="AT190" s="205" t="e">
        <f>IF('Crisis Indicator Data'!#REF!="No Data",1,IF(#REF!&lt;&gt;"",1,0))</f>
        <v>#REF!</v>
      </c>
      <c r="AU190" s="205" t="e">
        <f>IF('Crisis Indicator Data'!#REF!="No Data",1,IF(#REF!&lt;&gt;"",1,0))</f>
        <v>#REF!</v>
      </c>
      <c r="AV190" s="205" t="e">
        <f>IF('Crisis Indicator Data'!#REF!="No Data",1,IF(#REF!&lt;&gt;"",1,0))</f>
        <v>#REF!</v>
      </c>
      <c r="AW190" s="205" t="e">
        <f>IF('Crisis Indicator Data'!#REF!="No Data",1,IF(#REF!&lt;&gt;"",1,0))</f>
        <v>#REF!</v>
      </c>
      <c r="AX190" s="205" t="e">
        <f>IF('Crisis Indicator Data'!#REF!="No Data",1,IF(#REF!&lt;&gt;"",1,0))</f>
        <v>#REF!</v>
      </c>
      <c r="AY190" s="205" t="e">
        <f>IF('Crisis Indicator Data'!#REF!="No Data",1,IF(#REF!&lt;&gt;"",1,0))</f>
        <v>#REF!</v>
      </c>
      <c r="AZ190" s="205" t="e">
        <f>IF('Crisis Indicator Data'!#REF!="No Data",1,IF(#REF!&lt;&gt;"",1,0))</f>
        <v>#REF!</v>
      </c>
      <c r="BA190" t="e">
        <f t="shared" si="10"/>
        <v>#REF!</v>
      </c>
      <c r="BB190" s="22" t="e">
        <f t="shared" si="11"/>
        <v>#REF!</v>
      </c>
    </row>
    <row r="191" spans="1:54" x14ac:dyDescent="0.25">
      <c r="A191" t="s">
        <v>7254</v>
      </c>
      <c r="B191" s="205" t="e">
        <f>IF('Crisis Indicator Data'!#REF!="No Data",1,IF(#REF!&lt;&gt;"",1,0))</f>
        <v>#REF!</v>
      </c>
      <c r="C191" s="205" t="e">
        <f>IF('Crisis Indicator Data'!#REF!="No Data",1,IF(#REF!&lt;&gt;"",1,0))</f>
        <v>#REF!</v>
      </c>
      <c r="D191" s="205" t="e">
        <f>IF('Crisis Indicator Data'!#REF!="No Data",1,IF(#REF!&lt;&gt;"",1,0))</f>
        <v>#REF!</v>
      </c>
      <c r="E191" s="205" t="e">
        <f>IF('Crisis Indicator Data'!#REF!="No Data",1,IF(#REF!&lt;&gt;"",1,0))</f>
        <v>#REF!</v>
      </c>
      <c r="F191" s="205" t="e">
        <f>IF('Crisis Indicator Data'!#REF!="No Data",1,IF(#REF!&lt;&gt;"",1,0))</f>
        <v>#REF!</v>
      </c>
      <c r="G191" s="205" t="e">
        <f>IF('Crisis Indicator Data'!#REF!="No Data",1,IF(#REF!&lt;&gt;"",1,0))</f>
        <v>#REF!</v>
      </c>
      <c r="H191" s="205" t="e">
        <f>IF('Crisis Indicator Data'!#REF!="No Data",1,IF(#REF!&lt;&gt;"",1,0))</f>
        <v>#REF!</v>
      </c>
      <c r="I191" s="205" t="e">
        <f>IF('Crisis Indicator Data'!#REF!="No Data",1,IF(#REF!&lt;&gt;"",1,0))</f>
        <v>#REF!</v>
      </c>
      <c r="J191" s="205" t="e">
        <f>IF('Crisis Indicator Data'!#REF!="No Data",1,IF(#REF!&lt;&gt;"",1,0))</f>
        <v>#REF!</v>
      </c>
      <c r="K191" s="205" t="e">
        <f>IF('Crisis Indicator Data'!#REF!="No Data",1,IF(#REF!&lt;&gt;"",1,0))</f>
        <v>#REF!</v>
      </c>
      <c r="L191" s="205" t="e">
        <f>IF('Crisis Indicator Data'!#REF!="No Data",1,IF(#REF!&lt;&gt;"",1,0))</f>
        <v>#REF!</v>
      </c>
      <c r="M191" s="205" t="e">
        <f>IF('Crisis Indicator Data'!#REF!="No Data",1,IF(#REF!&lt;&gt;"",1,0))</f>
        <v>#REF!</v>
      </c>
      <c r="N191" s="205" t="e">
        <f>IF('Crisis Indicator Data'!#REF!="No Data",1,IF(#REF!&lt;&gt;"",1,0))</f>
        <v>#REF!</v>
      </c>
      <c r="O191" s="205" t="e">
        <f>IF('Crisis Indicator Data'!#REF!="No Data",1,IF(#REF!&lt;&gt;"",1,0))</f>
        <v>#REF!</v>
      </c>
      <c r="P191" s="205" t="e">
        <f>IF('Crisis Indicator Data'!#REF!="No Data",1,IF(#REF!&lt;&gt;"",1,0))</f>
        <v>#REF!</v>
      </c>
      <c r="Q191" s="205" t="e">
        <f>IF('Crisis Indicator Data'!#REF!="No Data",1,IF(#REF!&lt;&gt;"",1,0))</f>
        <v>#REF!</v>
      </c>
      <c r="R191" s="205" t="e">
        <f>IF('Crisis Indicator Data'!#REF!="No Data",1,IF(#REF!&lt;&gt;"",1,0))</f>
        <v>#REF!</v>
      </c>
      <c r="S191" s="205" t="e">
        <f>IF('Crisis Indicator Data'!#REF!="No Data",1,IF(#REF!&lt;&gt;"",1,0))</f>
        <v>#REF!</v>
      </c>
      <c r="T191" s="205" t="e">
        <f>IF('Crisis Indicator Data'!#REF!="No Data",1,IF(#REF!&lt;&gt;"",1,0))</f>
        <v>#REF!</v>
      </c>
      <c r="U191" s="205" t="e">
        <f>IF('Crisis Indicator Data'!#REF!="No Data",1,IF(#REF!&lt;&gt;"",1,0))</f>
        <v>#REF!</v>
      </c>
      <c r="V191" s="205" t="e">
        <f>IF('Crisis Indicator Data'!#REF!="No Data",1,IF(#REF!&lt;&gt;"",1,0))</f>
        <v>#REF!</v>
      </c>
      <c r="W191" s="205" t="e">
        <f>IF('Crisis Indicator Data'!#REF!="No Data",1,IF(#REF!&lt;&gt;"",1,0))</f>
        <v>#REF!</v>
      </c>
      <c r="X191" s="205" t="e">
        <f>IF('Crisis Indicator Data'!#REF!="No Data",1,IF(#REF!&lt;&gt;"",1,0))</f>
        <v>#REF!</v>
      </c>
      <c r="Y191" s="205" t="e">
        <f>IF('Crisis Indicator Data'!#REF!="No Data",1,IF(#REF!&lt;&gt;"",1,0))</f>
        <v>#REF!</v>
      </c>
      <c r="Z191" s="205" t="e">
        <f>IF('Crisis Indicator Data'!#REF!="No Data",1,IF(#REF!&lt;&gt;"",1,0))</f>
        <v>#REF!</v>
      </c>
      <c r="AA191" s="205" t="e">
        <f>IF('Crisis Indicator Data'!#REF!="No Data",1,IF(#REF!&lt;&gt;"",1,0))</f>
        <v>#REF!</v>
      </c>
      <c r="AB191" s="205" t="e">
        <f>IF('Crisis Indicator Data'!#REF!="No Data",1,IF(#REF!&lt;&gt;"",1,0))</f>
        <v>#REF!</v>
      </c>
      <c r="AC191" s="205" t="e">
        <f>IF('Crisis Indicator Data'!#REF!="No Data",1,IF(#REF!&lt;&gt;"",1,0))</f>
        <v>#REF!</v>
      </c>
      <c r="AD191" s="205" t="e">
        <f>IF('Crisis Indicator Data'!#REF!="No Data",1,IF(#REF!&lt;&gt;"",1,0))</f>
        <v>#REF!</v>
      </c>
      <c r="AE191" s="205" t="e">
        <f>IF('Crisis Indicator Data'!#REF!="No Data",1,IF(#REF!&lt;&gt;"",1,0))</f>
        <v>#REF!</v>
      </c>
      <c r="AF191" s="205" t="e">
        <f>IF('Crisis Indicator Data'!#REF!="No Data",1,IF(#REF!&lt;&gt;"",1,0))</f>
        <v>#REF!</v>
      </c>
      <c r="AG191" s="205" t="e">
        <f>IF('Crisis Indicator Data'!#REF!="No Data",1,IF(#REF!&lt;&gt;"",1,0))</f>
        <v>#REF!</v>
      </c>
      <c r="AH191" s="205" t="e">
        <f>IF('Crisis Indicator Data'!#REF!="No Data",1,IF(#REF!&lt;&gt;"",1,0))</f>
        <v>#REF!</v>
      </c>
      <c r="AI191" s="205" t="e">
        <f>IF('Crisis Indicator Data'!#REF!="No Data",1,IF(#REF!&lt;&gt;"",1,0))</f>
        <v>#REF!</v>
      </c>
      <c r="AJ191" s="205" t="e">
        <f>IF('Crisis Indicator Data'!#REF!="No Data",1,IF(#REF!&lt;&gt;"",1,0))</f>
        <v>#REF!</v>
      </c>
      <c r="AK191" s="205" t="e">
        <f>IF('Crisis Indicator Data'!#REF!="No Data",1,IF(#REF!&lt;&gt;"",1,0))</f>
        <v>#REF!</v>
      </c>
      <c r="AL191" s="205" t="e">
        <f>IF('Crisis Indicator Data'!#REF!="No Data",1,IF(#REF!&lt;&gt;"",1,0))</f>
        <v>#REF!</v>
      </c>
      <c r="AM191" s="205" t="e">
        <f>IF('Crisis Indicator Data'!#REF!="No Data",1,IF(#REF!&lt;&gt;"",1,0))</f>
        <v>#REF!</v>
      </c>
      <c r="AN191" s="205" t="e">
        <f>IF('Crisis Indicator Data'!#REF!="No Data",1,IF(#REF!&lt;&gt;"",1,0))</f>
        <v>#REF!</v>
      </c>
      <c r="AO191" s="205" t="e">
        <f>IF('Crisis Indicator Data'!#REF!="No Data",1,IF(#REF!&lt;&gt;"",1,0))</f>
        <v>#REF!</v>
      </c>
      <c r="AP191" s="205" t="e">
        <f>IF('Crisis Indicator Data'!#REF!="No Data",1,IF(#REF!&lt;&gt;"",1,0))</f>
        <v>#REF!</v>
      </c>
      <c r="AQ191" s="205" t="e">
        <f>IF('Crisis Indicator Data'!#REF!="No Data",1,IF(#REF!&lt;&gt;"",1,0))</f>
        <v>#REF!</v>
      </c>
      <c r="AR191" s="205" t="e">
        <f>IF('Crisis Indicator Data'!#REF!="No Data",1,IF(#REF!&lt;&gt;"",1,0))</f>
        <v>#REF!</v>
      </c>
      <c r="AS191" s="205" t="e">
        <f>IF('Crisis Indicator Data'!#REF!="No Data",1,IF(#REF!&lt;&gt;"",1,0))</f>
        <v>#REF!</v>
      </c>
      <c r="AT191" s="205" t="e">
        <f>IF('Crisis Indicator Data'!#REF!="No Data",1,IF(#REF!&lt;&gt;"",1,0))</f>
        <v>#REF!</v>
      </c>
      <c r="AU191" s="205" t="e">
        <f>IF('Crisis Indicator Data'!#REF!="No Data",1,IF(#REF!&lt;&gt;"",1,0))</f>
        <v>#REF!</v>
      </c>
      <c r="AV191" s="205" t="e">
        <f>IF('Crisis Indicator Data'!#REF!="No Data",1,IF(#REF!&lt;&gt;"",1,0))</f>
        <v>#REF!</v>
      </c>
      <c r="AW191" s="205" t="e">
        <f>IF('Crisis Indicator Data'!#REF!="No Data",1,IF(#REF!&lt;&gt;"",1,0))</f>
        <v>#REF!</v>
      </c>
      <c r="AX191" s="205" t="e">
        <f>IF('Crisis Indicator Data'!#REF!="No Data",1,IF(#REF!&lt;&gt;"",1,0))</f>
        <v>#REF!</v>
      </c>
      <c r="AY191" s="205" t="e">
        <f>IF('Crisis Indicator Data'!#REF!="No Data",1,IF(#REF!&lt;&gt;"",1,0))</f>
        <v>#REF!</v>
      </c>
      <c r="AZ191" s="205" t="e">
        <f>IF('Crisis Indicator Data'!#REF!="No Data",1,IF(#REF!&lt;&gt;"",1,0))</f>
        <v>#REF!</v>
      </c>
      <c r="BA191" t="e">
        <f t="shared" si="10"/>
        <v>#REF!</v>
      </c>
      <c r="BB191" s="22" t="e">
        <f t="shared" si="11"/>
        <v>#REF!</v>
      </c>
    </row>
    <row r="192" spans="1:54" x14ac:dyDescent="0.25">
      <c r="A192" t="s">
        <v>7255</v>
      </c>
      <c r="B192" s="205" t="e">
        <f>IF('Crisis Indicator Data'!#REF!="No Data",1,IF(#REF!&lt;&gt;"",1,0))</f>
        <v>#REF!</v>
      </c>
      <c r="C192" s="205" t="e">
        <f>IF('Crisis Indicator Data'!#REF!="No Data",1,IF(#REF!&lt;&gt;"",1,0))</f>
        <v>#REF!</v>
      </c>
      <c r="D192" s="205" t="e">
        <f>IF('Crisis Indicator Data'!#REF!="No Data",1,IF(#REF!&lt;&gt;"",1,0))</f>
        <v>#REF!</v>
      </c>
      <c r="E192" s="205" t="e">
        <f>IF('Crisis Indicator Data'!#REF!="No Data",1,IF(#REF!&lt;&gt;"",1,0))</f>
        <v>#REF!</v>
      </c>
      <c r="F192" s="205" t="e">
        <f>IF('Crisis Indicator Data'!#REF!="No Data",1,IF(#REF!&lt;&gt;"",1,0))</f>
        <v>#REF!</v>
      </c>
      <c r="G192" s="205" t="e">
        <f>IF('Crisis Indicator Data'!#REF!="No Data",1,IF(#REF!&lt;&gt;"",1,0))</f>
        <v>#REF!</v>
      </c>
      <c r="H192" s="205" t="e">
        <f>IF('Crisis Indicator Data'!#REF!="No Data",1,IF(#REF!&lt;&gt;"",1,0))</f>
        <v>#REF!</v>
      </c>
      <c r="I192" s="205" t="e">
        <f>IF('Crisis Indicator Data'!#REF!="No Data",1,IF(#REF!&lt;&gt;"",1,0))</f>
        <v>#REF!</v>
      </c>
      <c r="J192" s="205" t="e">
        <f>IF('Crisis Indicator Data'!#REF!="No Data",1,IF(#REF!&lt;&gt;"",1,0))</f>
        <v>#REF!</v>
      </c>
      <c r="K192" s="205" t="e">
        <f>IF('Crisis Indicator Data'!#REF!="No Data",1,IF(#REF!&lt;&gt;"",1,0))</f>
        <v>#REF!</v>
      </c>
      <c r="L192" s="205" t="e">
        <f>IF('Crisis Indicator Data'!#REF!="No Data",1,IF(#REF!&lt;&gt;"",1,0))</f>
        <v>#REF!</v>
      </c>
      <c r="M192" s="205" t="e">
        <f>IF('Crisis Indicator Data'!#REF!="No Data",1,IF(#REF!&lt;&gt;"",1,0))</f>
        <v>#REF!</v>
      </c>
      <c r="N192" s="205" t="e">
        <f>IF('Crisis Indicator Data'!#REF!="No Data",1,IF(#REF!&lt;&gt;"",1,0))</f>
        <v>#REF!</v>
      </c>
      <c r="O192" s="205" t="e">
        <f>IF('Crisis Indicator Data'!#REF!="No Data",1,IF(#REF!&lt;&gt;"",1,0))</f>
        <v>#REF!</v>
      </c>
      <c r="P192" s="205" t="e">
        <f>IF('Crisis Indicator Data'!#REF!="No Data",1,IF(#REF!&lt;&gt;"",1,0))</f>
        <v>#REF!</v>
      </c>
      <c r="Q192" s="205" t="e">
        <f>IF('Crisis Indicator Data'!#REF!="No Data",1,IF(#REF!&lt;&gt;"",1,0))</f>
        <v>#REF!</v>
      </c>
      <c r="R192" s="205" t="e">
        <f>IF('Crisis Indicator Data'!#REF!="No Data",1,IF(#REF!&lt;&gt;"",1,0))</f>
        <v>#REF!</v>
      </c>
      <c r="S192" s="205" t="e">
        <f>IF('Crisis Indicator Data'!#REF!="No Data",1,IF(#REF!&lt;&gt;"",1,0))</f>
        <v>#REF!</v>
      </c>
      <c r="T192" s="205" t="e">
        <f>IF('Crisis Indicator Data'!#REF!="No Data",1,IF(#REF!&lt;&gt;"",1,0))</f>
        <v>#REF!</v>
      </c>
      <c r="U192" s="205" t="e">
        <f>IF('Crisis Indicator Data'!#REF!="No Data",1,IF(#REF!&lt;&gt;"",1,0))</f>
        <v>#REF!</v>
      </c>
      <c r="V192" s="205" t="e">
        <f>IF('Crisis Indicator Data'!#REF!="No Data",1,IF(#REF!&lt;&gt;"",1,0))</f>
        <v>#REF!</v>
      </c>
      <c r="W192" s="205" t="e">
        <f>IF('Crisis Indicator Data'!#REF!="No Data",1,IF(#REF!&lt;&gt;"",1,0))</f>
        <v>#REF!</v>
      </c>
      <c r="X192" s="205" t="e">
        <f>IF('Crisis Indicator Data'!#REF!="No Data",1,IF(#REF!&lt;&gt;"",1,0))</f>
        <v>#REF!</v>
      </c>
      <c r="Y192" s="205" t="e">
        <f>IF('Crisis Indicator Data'!#REF!="No Data",1,IF(#REF!&lt;&gt;"",1,0))</f>
        <v>#REF!</v>
      </c>
      <c r="Z192" s="205" t="e">
        <f>IF('Crisis Indicator Data'!#REF!="No Data",1,IF(#REF!&lt;&gt;"",1,0))</f>
        <v>#REF!</v>
      </c>
      <c r="AA192" s="205" t="e">
        <f>IF('Crisis Indicator Data'!#REF!="No Data",1,IF(#REF!&lt;&gt;"",1,0))</f>
        <v>#REF!</v>
      </c>
      <c r="AB192" s="205" t="e">
        <f>IF('Crisis Indicator Data'!#REF!="No Data",1,IF(#REF!&lt;&gt;"",1,0))</f>
        <v>#REF!</v>
      </c>
      <c r="AC192" s="205" t="e">
        <f>IF('Crisis Indicator Data'!#REF!="No Data",1,IF(#REF!&lt;&gt;"",1,0))</f>
        <v>#REF!</v>
      </c>
      <c r="AD192" s="205" t="e">
        <f>IF('Crisis Indicator Data'!#REF!="No Data",1,IF(#REF!&lt;&gt;"",1,0))</f>
        <v>#REF!</v>
      </c>
      <c r="AE192" s="205" t="e">
        <f>IF('Crisis Indicator Data'!#REF!="No Data",1,IF(#REF!&lt;&gt;"",1,0))</f>
        <v>#REF!</v>
      </c>
      <c r="AF192" s="205" t="e">
        <f>IF('Crisis Indicator Data'!#REF!="No Data",1,IF(#REF!&lt;&gt;"",1,0))</f>
        <v>#REF!</v>
      </c>
      <c r="AG192" s="205" t="e">
        <f>IF('Crisis Indicator Data'!#REF!="No Data",1,IF(#REF!&lt;&gt;"",1,0))</f>
        <v>#REF!</v>
      </c>
      <c r="AH192" s="205" t="e">
        <f>IF('Crisis Indicator Data'!#REF!="No Data",1,IF(#REF!&lt;&gt;"",1,0))</f>
        <v>#REF!</v>
      </c>
      <c r="AI192" s="205" t="e">
        <f>IF('Crisis Indicator Data'!#REF!="No Data",1,IF(#REF!&lt;&gt;"",1,0))</f>
        <v>#REF!</v>
      </c>
      <c r="AJ192" s="205" t="e">
        <f>IF('Crisis Indicator Data'!#REF!="No Data",1,IF(#REF!&lt;&gt;"",1,0))</f>
        <v>#REF!</v>
      </c>
      <c r="AK192" s="205" t="e">
        <f>IF('Crisis Indicator Data'!#REF!="No Data",1,IF(#REF!&lt;&gt;"",1,0))</f>
        <v>#REF!</v>
      </c>
      <c r="AL192" s="205" t="e">
        <f>IF('Crisis Indicator Data'!#REF!="No Data",1,IF(#REF!&lt;&gt;"",1,0))</f>
        <v>#REF!</v>
      </c>
      <c r="AM192" s="205" t="e">
        <f>IF('Crisis Indicator Data'!#REF!="No Data",1,IF(#REF!&lt;&gt;"",1,0))</f>
        <v>#REF!</v>
      </c>
      <c r="AN192" s="205" t="e">
        <f>IF('Crisis Indicator Data'!#REF!="No Data",1,IF(#REF!&lt;&gt;"",1,0))</f>
        <v>#REF!</v>
      </c>
      <c r="AO192" s="205" t="e">
        <f>IF('Crisis Indicator Data'!#REF!="No Data",1,IF(#REF!&lt;&gt;"",1,0))</f>
        <v>#REF!</v>
      </c>
      <c r="AP192" s="205" t="e">
        <f>IF('Crisis Indicator Data'!#REF!="No Data",1,IF(#REF!&lt;&gt;"",1,0))</f>
        <v>#REF!</v>
      </c>
      <c r="AQ192" s="205" t="e">
        <f>IF('Crisis Indicator Data'!#REF!="No Data",1,IF(#REF!&lt;&gt;"",1,0))</f>
        <v>#REF!</v>
      </c>
      <c r="AR192" s="205" t="e">
        <f>IF('Crisis Indicator Data'!#REF!="No Data",1,IF(#REF!&lt;&gt;"",1,0))</f>
        <v>#REF!</v>
      </c>
      <c r="AS192" s="205" t="e">
        <f>IF('Crisis Indicator Data'!#REF!="No Data",1,IF(#REF!&lt;&gt;"",1,0))</f>
        <v>#REF!</v>
      </c>
      <c r="AT192" s="205" t="e">
        <f>IF('Crisis Indicator Data'!#REF!="No Data",1,IF(#REF!&lt;&gt;"",1,0))</f>
        <v>#REF!</v>
      </c>
      <c r="AU192" s="205" t="e">
        <f>IF('Crisis Indicator Data'!#REF!="No Data",1,IF(#REF!&lt;&gt;"",1,0))</f>
        <v>#REF!</v>
      </c>
      <c r="AV192" s="205" t="e">
        <f>IF('Crisis Indicator Data'!#REF!="No Data",1,IF(#REF!&lt;&gt;"",1,0))</f>
        <v>#REF!</v>
      </c>
      <c r="AW192" s="205" t="e">
        <f>IF('Crisis Indicator Data'!#REF!="No Data",1,IF(#REF!&lt;&gt;"",1,0))</f>
        <v>#REF!</v>
      </c>
      <c r="AX192" s="205" t="e">
        <f>IF('Crisis Indicator Data'!#REF!="No Data",1,IF(#REF!&lt;&gt;"",1,0))</f>
        <v>#REF!</v>
      </c>
      <c r="AY192" s="205" t="e">
        <f>IF('Crisis Indicator Data'!#REF!="No Data",1,IF(#REF!&lt;&gt;"",1,0))</f>
        <v>#REF!</v>
      </c>
      <c r="AZ192" s="205" t="e">
        <f>IF('Crisis Indicator Data'!#REF!="No Data",1,IF(#REF!&lt;&gt;"",1,0))</f>
        <v>#REF!</v>
      </c>
      <c r="BA192" t="e">
        <f t="shared" si="10"/>
        <v>#REF!</v>
      </c>
      <c r="BB192" s="22"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33"/>
  <sheetViews>
    <sheetView topLeftCell="D79" workbookViewId="0">
      <selection activeCell="J124" sqref="J124:U133"/>
    </sheetView>
  </sheetViews>
  <sheetFormatPr defaultColWidth="8.5703125" defaultRowHeight="15" x14ac:dyDescent="0.25"/>
  <cols>
    <col min="1" max="1" width="43.5703125" style="208" bestFit="1" customWidth="1"/>
    <col min="2" max="2" width="10" style="208" customWidth="1"/>
    <col min="3" max="3" width="17.5703125" style="208" customWidth="1"/>
    <col min="4" max="4" width="8.5703125" style="208" customWidth="1"/>
    <col min="5" max="5" width="27.42578125" style="208" bestFit="1" customWidth="1"/>
    <col min="6" max="7" width="8.5703125" style="208" customWidth="1"/>
    <col min="8" max="8" width="9.5703125" style="208" customWidth="1"/>
    <col min="9" max="9" width="13.5703125" style="208" customWidth="1"/>
    <col min="10" max="10" width="10.42578125" style="208" customWidth="1"/>
    <col min="11" max="19" width="8.5703125" style="208" customWidth="1"/>
    <col min="20" max="20" width="8.28515625" style="208" customWidth="1"/>
    <col min="21" max="21" width="11.42578125" style="208" bestFit="1" customWidth="1"/>
    <col min="22" max="22" width="8.5703125" style="208" customWidth="1"/>
    <col min="23" max="16384" width="8.5703125" style="208"/>
  </cols>
  <sheetData>
    <row r="1" spans="1:21" ht="23.25" customHeight="1" x14ac:dyDescent="0.35">
      <c r="A1" s="124" t="str">
        <f>"INFORM Severity Index - all crises. Release: "&amp;About!$A$5&amp;""</f>
        <v>INFORM Severity Index - all crises. Release: December 2021</v>
      </c>
      <c r="B1" s="48"/>
      <c r="C1" s="48"/>
      <c r="D1" s="48"/>
      <c r="E1" s="48"/>
      <c r="F1" s="48"/>
      <c r="G1" s="48"/>
      <c r="H1" s="48"/>
      <c r="I1" s="48"/>
      <c r="J1" s="48"/>
      <c r="K1" s="48"/>
      <c r="L1" s="48"/>
      <c r="M1" s="48"/>
      <c r="N1" s="48"/>
      <c r="O1" s="48"/>
      <c r="P1" s="48"/>
      <c r="Q1" s="48"/>
      <c r="R1" s="48"/>
      <c r="S1" s="48"/>
      <c r="T1" s="48"/>
      <c r="U1" s="48"/>
    </row>
    <row r="2" spans="1:21" ht="96.75" customHeight="1" thickBot="1" x14ac:dyDescent="0.3">
      <c r="A2" s="11" t="s">
        <v>6776</v>
      </c>
      <c r="B2" s="11" t="s">
        <v>6778</v>
      </c>
      <c r="C2" s="11" t="s">
        <v>6779</v>
      </c>
      <c r="D2" s="5" t="s">
        <v>6780</v>
      </c>
      <c r="E2" s="11" t="s">
        <v>6781</v>
      </c>
      <c r="F2" s="69" t="s">
        <v>6782</v>
      </c>
      <c r="G2" s="70" t="s">
        <v>6783</v>
      </c>
      <c r="H2" s="69" t="s">
        <v>6783</v>
      </c>
      <c r="I2" s="71" t="s">
        <v>6784</v>
      </c>
      <c r="J2" s="71" t="s">
        <v>5</v>
      </c>
      <c r="K2" s="73" t="s">
        <v>6785</v>
      </c>
      <c r="L2" s="72" t="s">
        <v>6801</v>
      </c>
      <c r="M2" s="72" t="s">
        <v>6802</v>
      </c>
      <c r="N2" s="49" t="s">
        <v>6788</v>
      </c>
      <c r="O2" s="74" t="s">
        <v>6789</v>
      </c>
      <c r="P2" s="74" t="s">
        <v>6790</v>
      </c>
      <c r="Q2" s="75" t="s">
        <v>6791</v>
      </c>
      <c r="R2" s="76" t="s">
        <v>6792</v>
      </c>
      <c r="S2" s="76" t="s">
        <v>6793</v>
      </c>
      <c r="T2" s="52" t="s">
        <v>6794</v>
      </c>
      <c r="U2" s="123" t="s">
        <v>6795</v>
      </c>
    </row>
    <row r="3" spans="1:21" ht="18" hidden="1" customHeight="1" thickTop="1" x14ac:dyDescent="0.3">
      <c r="A3" s="46" t="s">
        <v>6796</v>
      </c>
      <c r="B3" s="46"/>
      <c r="C3" s="46"/>
      <c r="D3" s="46"/>
      <c r="E3" s="46"/>
      <c r="F3" s="41"/>
      <c r="G3" s="41"/>
      <c r="H3" s="41"/>
      <c r="I3" s="66"/>
      <c r="J3" s="41"/>
      <c r="K3" s="40"/>
      <c r="L3" s="39"/>
      <c r="M3" s="39"/>
      <c r="N3" s="40"/>
      <c r="O3" s="41"/>
      <c r="P3" s="41"/>
      <c r="Q3" s="40"/>
      <c r="R3" s="39"/>
      <c r="S3" s="39"/>
      <c r="T3" s="1"/>
      <c r="U3" s="108"/>
    </row>
    <row r="4" spans="1:21" ht="18" customHeight="1" thickTop="1" x14ac:dyDescent="0.3">
      <c r="A4" s="12" t="s">
        <v>6797</v>
      </c>
      <c r="B4" s="12"/>
      <c r="C4" s="12"/>
      <c r="D4" s="6" t="s">
        <v>6797</v>
      </c>
      <c r="E4" s="12"/>
      <c r="F4" s="34" t="s">
        <v>6798</v>
      </c>
      <c r="G4" s="34" t="s">
        <v>6798</v>
      </c>
      <c r="H4" s="34" t="s">
        <v>6799</v>
      </c>
      <c r="I4" s="34" t="s">
        <v>6800</v>
      </c>
      <c r="J4" s="34" t="s">
        <v>6799</v>
      </c>
      <c r="K4" s="34" t="s">
        <v>6798</v>
      </c>
      <c r="L4" s="34" t="s">
        <v>6798</v>
      </c>
      <c r="M4" s="34" t="s">
        <v>6798</v>
      </c>
      <c r="N4" s="34" t="s">
        <v>6798</v>
      </c>
      <c r="O4" s="34" t="s">
        <v>6798</v>
      </c>
      <c r="P4" s="34" t="s">
        <v>6798</v>
      </c>
      <c r="Q4" s="34" t="s">
        <v>6798</v>
      </c>
      <c r="R4" s="34" t="s">
        <v>6798</v>
      </c>
      <c r="S4" s="34" t="s">
        <v>6798</v>
      </c>
      <c r="T4" s="1"/>
      <c r="U4" s="108"/>
    </row>
    <row r="5" spans="1:21" x14ac:dyDescent="0.25">
      <c r="A5" s="127" t="str">
        <f t="array" ref="A5">IFERROR(INDEX(Lists!$B$2:$B$153,SMALL(IF(Lists!$I$2:$I$153="Individual",ROW(Lists!$B$2:$B$153)),ROW(1:1))-1,1),"")</f>
        <v>Complex crisis in Afghanistan</v>
      </c>
      <c r="B5" s="128" t="str">
        <f>VLOOKUP(A5,Lists!$B$2:$G$153,2,FALSE)</f>
        <v>AFG001</v>
      </c>
      <c r="C5" s="128" t="str">
        <f>VLOOKUP(B5,'INFORM Severity - hidden'!$C$5:$D$160,2,FALSE)</f>
        <v>Afghanistan</v>
      </c>
      <c r="D5" s="128" t="str">
        <f>VLOOKUP(A5,Lists!$B$2:$G$153,3,FALSE)</f>
        <v>AFG</v>
      </c>
      <c r="E5" s="129" t="str">
        <f>VLOOKUP(A5,Lists!$B$2:$G$153,5,FALSE)</f>
        <v>Complex crisis</v>
      </c>
      <c r="F5" s="229">
        <f t="shared" ref="F5:F36" si="0">IF(OR(N5="x",K5="x"),"x",ROUND((5-GEOMEAN(((5-K5)/5*4+1),((5-N5)/5*4+1),((5-N5)/5*4+1)))/4*3.5+Q5*0.3,1))</f>
        <v>4.7</v>
      </c>
      <c r="G5" s="126">
        <f t="shared" ref="G5:G36" si="1">IF(F5="x","x",ROUNDUP(F5,0))</f>
        <v>5</v>
      </c>
      <c r="H5" s="126" t="str">
        <f t="shared" ref="H5:H36" si="2">IF(N5="x","x",IF(K5="x","x",(IF(G5=5,"Very High",IF(G5=4,"High",IF(G5=3,"Medium",IF(G5=2,"Low","Very Low")))))))</f>
        <v>Very High</v>
      </c>
      <c r="I5" s="230" t="str">
        <f>INDEX(Trends!$D$3:$D$404,MATCH(B5,Trends!$C$3:$C$404,0))</f>
        <v>Stable</v>
      </c>
      <c r="J5" s="126" t="str">
        <f>VLOOKUP($B5,Reliability!$A$3:$I$170,9,FALSE)</f>
        <v>High</v>
      </c>
      <c r="K5" s="231">
        <f t="shared" ref="K5:K36" si="3">IF(OR(M5="x",L5="x"),"x",ROUND((5-GEOMEAN(((5-L5)/5*4+1),((5-M5)/5*4+1),((5-M5)/5*4+1)))/4*5,1))</f>
        <v>5</v>
      </c>
      <c r="L5" s="231">
        <f>VLOOKUP($B5,'Impact of the crisis'!$C$6:$N$170,12,FALSE)</f>
        <v>4.9000000000000004</v>
      </c>
      <c r="M5" s="231">
        <f>VLOOKUP($B5,'Impact of the crisis'!$C$6:$AB$170,26,FALSE)</f>
        <v>5</v>
      </c>
      <c r="N5" s="231">
        <f>VLOOKUP($B5,'Conditions of people affected'!$C$6:$R$170,16,FALSE)</f>
        <v>4.5</v>
      </c>
      <c r="O5" s="231">
        <f>VLOOKUP($B5,'Conditions of people affected'!$C$6:$R$170,9,FALSE)</f>
        <v>5</v>
      </c>
      <c r="P5" s="231">
        <f>VLOOKUP($B5,'Conditions of people affected'!$C$6:$R$170,15,FALSE)</f>
        <v>4</v>
      </c>
      <c r="Q5" s="231">
        <f t="shared" ref="Q5:Q36" si="4">IF(OR(S5="x",R5="x"),R5,ROUND((5-GEOMEAN(((5-R5)/5*4+1),((5-S5)/5*4+1)))/4*5,1))</f>
        <v>4.9000000000000004</v>
      </c>
      <c r="R5" s="231">
        <f>VLOOKUP($B5,'Complexity of the crisis'!$C$6:$AN$170,22,FALSE)</f>
        <v>4.8</v>
      </c>
      <c r="S5" s="231">
        <f>VLOOKUP($B5,'Complexity of the crisis'!$C$6:$AN$170,38,FALSE)</f>
        <v>5</v>
      </c>
      <c r="T5" s="130" t="str">
        <f>VLOOKUP(B5,Lists!$C$3:$E$163,3,FALSE)</f>
        <v>Asia</v>
      </c>
      <c r="U5" s="131">
        <f>VLOOKUP(B5,'INFORM Severity - hidden'!$C$5:$V$170,20,FALSE)</f>
        <v>44558</v>
      </c>
    </row>
    <row r="6" spans="1:21" x14ac:dyDescent="0.25">
      <c r="A6" s="127" t="str">
        <f t="array" ref="A6">IFERROR(INDEX(Lists!$B$2:$B$153,SMALL(IF(Lists!$I$2:$I$153="Individual",ROW(Lists!$B$2:$B$153)),ROW(2:2))-1,1),"")</f>
        <v>Drought in South-West Angola</v>
      </c>
      <c r="B6" s="128" t="str">
        <f>VLOOKUP(A6,Lists!$B$2:$G$153,2,FALSE)</f>
        <v>AGO002</v>
      </c>
      <c r="C6" s="128" t="str">
        <f>VLOOKUP(B6,'INFORM Severity - hidden'!$C$5:$D$160,2,FALSE)</f>
        <v>Angola</v>
      </c>
      <c r="D6" s="128" t="str">
        <f>VLOOKUP(A6,Lists!$B$2:$G$153,3,FALSE)</f>
        <v>AGO</v>
      </c>
      <c r="E6" s="129" t="str">
        <f>VLOOKUP(A6,Lists!$B$2:$G$153,5,FALSE)</f>
        <v>Food Security</v>
      </c>
      <c r="F6" s="229">
        <f t="shared" si="0"/>
        <v>3.2</v>
      </c>
      <c r="G6" s="126">
        <f t="shared" si="1"/>
        <v>4</v>
      </c>
      <c r="H6" s="126" t="str">
        <f t="shared" si="2"/>
        <v>High</v>
      </c>
      <c r="I6" s="230" t="str">
        <f>INDEX(Trends!$D$3:$D$404,MATCH(B6,Trends!$C$3:$C$404,0))</f>
        <v>-</v>
      </c>
      <c r="J6" s="126" t="str">
        <f>VLOOKUP($B6,Reliability!$A$3:$I$170,9,FALSE)</f>
        <v>Very High</v>
      </c>
      <c r="K6" s="231">
        <f t="shared" si="3"/>
        <v>2</v>
      </c>
      <c r="L6" s="231">
        <f>VLOOKUP($B6,'Impact of the crisis'!$C$6:$N$170,12,FALSE)</f>
        <v>1.7</v>
      </c>
      <c r="M6" s="231">
        <f>VLOOKUP($B6,'Impact of the crisis'!$C$6:$AB$170,26,FALSE)</f>
        <v>2.2000000000000002</v>
      </c>
      <c r="N6" s="231">
        <f>VLOOKUP($B6,'Conditions of people affected'!$C$6:$R$170,16,FALSE)</f>
        <v>3.8</v>
      </c>
      <c r="O6" s="231">
        <f>VLOOKUP($B6,'Conditions of people affected'!$C$6:$R$170,9,FALSE)</f>
        <v>3.6</v>
      </c>
      <c r="P6" s="231">
        <f>VLOOKUP($B6,'Conditions of people affected'!$C$6:$R$170,15,FALSE)</f>
        <v>4</v>
      </c>
      <c r="Q6" s="231">
        <f t="shared" si="4"/>
        <v>2.9</v>
      </c>
      <c r="R6" s="231">
        <f>VLOOKUP($B6,'Complexity of the crisis'!$C$6:$AN$170,22,FALSE)</f>
        <v>3.6</v>
      </c>
      <c r="S6" s="231">
        <f>VLOOKUP($B6,'Complexity of the crisis'!$C$6:$AN$170,38,FALSE)</f>
        <v>2</v>
      </c>
      <c r="T6" s="130" t="str">
        <f>VLOOKUP(B6,Lists!$C$3:$E$163,3,FALSE)</f>
        <v>Africa</v>
      </c>
      <c r="U6" s="131">
        <f>VLOOKUP(B6,'INFORM Severity - hidden'!$C$5:$V$170,20,FALSE)</f>
        <v>44550</v>
      </c>
    </row>
    <row r="7" spans="1:21" x14ac:dyDescent="0.25">
      <c r="A7" s="127" t="str">
        <f t="array" ref="A7">IFERROR(INDEX(Lists!$B$2:$B$153,SMALL(IF(Lists!$I$2:$I$153="Individual",ROW(Lists!$B$2:$B$153)),ROW(3:3))-1,1),"")</f>
        <v>Nagorno-Karabakh Conflict in Armenia</v>
      </c>
      <c r="B7" s="128" t="str">
        <f>VLOOKUP(A7,Lists!$B$2:$G$153,2,FALSE)</f>
        <v>ARM002</v>
      </c>
      <c r="C7" s="128" t="str">
        <f>VLOOKUP(B7,'INFORM Severity - hidden'!$C$5:$D$160,2,FALSE)</f>
        <v>Armenia</v>
      </c>
      <c r="D7" s="128" t="str">
        <f>VLOOKUP(A7,Lists!$B$2:$G$153,3,FALSE)</f>
        <v>ARM</v>
      </c>
      <c r="E7" s="129" t="str">
        <f>VLOOKUP(A7,Lists!$B$2:$G$153,5,FALSE)</f>
        <v>Conflict</v>
      </c>
      <c r="F7" s="229">
        <f t="shared" si="0"/>
        <v>1.6</v>
      </c>
      <c r="G7" s="126">
        <f t="shared" si="1"/>
        <v>2</v>
      </c>
      <c r="H7" s="126" t="str">
        <f t="shared" si="2"/>
        <v>Low</v>
      </c>
      <c r="I7" s="230" t="str">
        <f>INDEX(Trends!$D$3:$D$404,MATCH(B7,Trends!$C$3:$C$404,0))</f>
        <v>Decreasing</v>
      </c>
      <c r="J7" s="126" t="str">
        <f>VLOOKUP($B7,Reliability!$A$3:$I$170,9,FALSE)</f>
        <v>High</v>
      </c>
      <c r="K7" s="231">
        <f t="shared" si="3"/>
        <v>2.2999999999999998</v>
      </c>
      <c r="L7" s="231">
        <f>VLOOKUP($B7,'Impact of the crisis'!$C$6:$N$170,12,FALSE)</f>
        <v>3.5</v>
      </c>
      <c r="M7" s="231">
        <f>VLOOKUP($B7,'Impact of the crisis'!$C$6:$AB$170,26,FALSE)</f>
        <v>1.5</v>
      </c>
      <c r="N7" s="231">
        <f>VLOOKUP($B7,'Conditions of people affected'!$C$6:$R$170,16,FALSE)</f>
        <v>1.2</v>
      </c>
      <c r="O7" s="231">
        <f>VLOOKUP($B7,'Conditions of people affected'!$C$6:$R$170,9,FALSE)</f>
        <v>1.4</v>
      </c>
      <c r="P7" s="231">
        <f>VLOOKUP($B7,'Conditions of people affected'!$C$6:$R$170,15,FALSE)</f>
        <v>1</v>
      </c>
      <c r="Q7" s="231">
        <f t="shared" si="4"/>
        <v>1.6</v>
      </c>
      <c r="R7" s="231">
        <f>VLOOKUP($B7,'Complexity of the crisis'!$C$6:$AN$170,22,FALSE)</f>
        <v>2.2000000000000002</v>
      </c>
      <c r="S7" s="231">
        <f>VLOOKUP($B7,'Complexity of the crisis'!$C$6:$AN$170,38,FALSE)</f>
        <v>1</v>
      </c>
      <c r="T7" s="130" t="str">
        <f>VLOOKUP(B7,Lists!$C$3:$E$163,3,FALSE)</f>
        <v>Middle east</v>
      </c>
      <c r="U7" s="131">
        <f>VLOOKUP(B7,'INFORM Severity - hidden'!$C$5:$V$170,20,FALSE)</f>
        <v>44496</v>
      </c>
    </row>
    <row r="8" spans="1:21" x14ac:dyDescent="0.25">
      <c r="A8" s="127" t="str">
        <f t="array" ref="A8">IFERROR(INDEX(Lists!$B$2:$B$153,SMALL(IF(Lists!$I$2:$I$153="Individual",ROW(Lists!$B$2:$B$153)),ROW(4:4))-1,1),"")</f>
        <v>Nagorno-Karabakh conflict in Azerbaijan</v>
      </c>
      <c r="B8" s="128" t="str">
        <f>VLOOKUP(A8,Lists!$B$2:$G$153,2,FALSE)</f>
        <v>AZE002</v>
      </c>
      <c r="C8" s="128" t="str">
        <f>VLOOKUP(B8,'INFORM Severity - hidden'!$C$5:$D$160,2,FALSE)</f>
        <v>Azerbaijan</v>
      </c>
      <c r="D8" s="128" t="str">
        <f>VLOOKUP(A8,Lists!$B$2:$G$153,3,FALSE)</f>
        <v>AZE</v>
      </c>
      <c r="E8" s="129" t="str">
        <f>VLOOKUP(A8,Lists!$B$2:$G$153,5,FALSE)</f>
        <v>Conflict</v>
      </c>
      <c r="F8" s="229" t="str">
        <f t="shared" si="0"/>
        <v>x</v>
      </c>
      <c r="G8" s="126" t="str">
        <f t="shared" si="1"/>
        <v>x</v>
      </c>
      <c r="H8" s="126" t="str">
        <f t="shared" si="2"/>
        <v>x</v>
      </c>
      <c r="I8" s="230" t="str">
        <f>INDEX(Trends!$D$3:$D$404,MATCH(B8,Trends!$C$3:$C$404,0))</f>
        <v>-</v>
      </c>
      <c r="J8" s="126" t="str">
        <f>VLOOKUP($B8,Reliability!$A$3:$I$170,9,FALSE)</f>
        <v>Very Low</v>
      </c>
      <c r="K8" s="231">
        <f t="shared" si="3"/>
        <v>3.1</v>
      </c>
      <c r="L8" s="231">
        <f>VLOOKUP($B8,'Impact of the crisis'!$C$6:$N$170,12,FALSE)</f>
        <v>2.5</v>
      </c>
      <c r="M8" s="231">
        <f>VLOOKUP($B8,'Impact of the crisis'!$C$6:$AB$170,26,FALSE)</f>
        <v>3.4</v>
      </c>
      <c r="N8" s="231" t="str">
        <f>VLOOKUP($B8,'Conditions of people affected'!$C$6:$R$170,16,FALSE)</f>
        <v>x</v>
      </c>
      <c r="O8" s="231" t="str">
        <f>VLOOKUP($B8,'Conditions of people affected'!$C$6:$R$170,9,FALSE)</f>
        <v>x</v>
      </c>
      <c r="P8" s="231" t="str">
        <f>VLOOKUP($B8,'Conditions of people affected'!$C$6:$R$170,15,FALSE)</f>
        <v>x</v>
      </c>
      <c r="Q8" s="231">
        <f t="shared" si="4"/>
        <v>3.3</v>
      </c>
      <c r="R8" s="231">
        <f>VLOOKUP($B8,'Complexity of the crisis'!$C$6:$AN$170,22,FALSE)</f>
        <v>4</v>
      </c>
      <c r="S8" s="231">
        <f>VLOOKUP($B8,'Complexity of the crisis'!$C$6:$AN$170,38,FALSE)</f>
        <v>2.5</v>
      </c>
      <c r="T8" s="130" t="str">
        <f>VLOOKUP(B8,Lists!$C$3:$E$163,3,FALSE)</f>
        <v>Middle east</v>
      </c>
      <c r="U8" s="131">
        <f>VLOOKUP(B8,'INFORM Severity - hidden'!$C$5:$V$170,20,FALSE)</f>
        <v>44496</v>
      </c>
    </row>
    <row r="9" spans="1:21" x14ac:dyDescent="0.25">
      <c r="A9" s="127" t="str">
        <f t="array" ref="A9">IFERROR(INDEX(Lists!$B$2:$B$153,SMALL(IF(Lists!$I$2:$I$153="Individual",ROW(Lists!$B$2:$B$153)),ROW(5:5))-1,1),"")</f>
        <v>Complex in Burundi</v>
      </c>
      <c r="B9" s="128" t="str">
        <f>VLOOKUP(A9,Lists!$B$2:$G$153,2,FALSE)</f>
        <v>BDI001</v>
      </c>
      <c r="C9" s="128" t="str">
        <f>VLOOKUP(B9,'INFORM Severity - hidden'!$C$5:$D$160,2,FALSE)</f>
        <v>Burundi</v>
      </c>
      <c r="D9" s="128" t="str">
        <f>VLOOKUP(A9,Lists!$B$2:$G$153,3,FALSE)</f>
        <v>BDI</v>
      </c>
      <c r="E9" s="129" t="str">
        <f>VLOOKUP(A9,Lists!$B$2:$G$153,5,FALSE)</f>
        <v>Complex crisis</v>
      </c>
      <c r="F9" s="229">
        <f t="shared" si="0"/>
        <v>3.9</v>
      </c>
      <c r="G9" s="126">
        <f t="shared" si="1"/>
        <v>4</v>
      </c>
      <c r="H9" s="126" t="str">
        <f t="shared" si="2"/>
        <v>High</v>
      </c>
      <c r="I9" s="230" t="str">
        <f>INDEX(Trends!$D$3:$D$404,MATCH(B9,Trends!$C$3:$C$404,0))</f>
        <v>Stable</v>
      </c>
      <c r="J9" s="126" t="str">
        <f>VLOOKUP($B9,Reliability!$A$3:$I$170,9,FALSE)</f>
        <v>Medium</v>
      </c>
      <c r="K9" s="231">
        <f t="shared" si="3"/>
        <v>3.9</v>
      </c>
      <c r="L9" s="231">
        <f>VLOOKUP($B9,'Impact of the crisis'!$C$6:$N$170,12,FALSE)</f>
        <v>4</v>
      </c>
      <c r="M9" s="231">
        <f>VLOOKUP($B9,'Impact of the crisis'!$C$6:$AB$170,26,FALSE)</f>
        <v>3.8</v>
      </c>
      <c r="N9" s="231">
        <f>VLOOKUP($B9,'Conditions of people affected'!$C$6:$R$170,16,FALSE)</f>
        <v>4</v>
      </c>
      <c r="O9" s="231">
        <f>VLOOKUP($B9,'Conditions of people affected'!$C$6:$R$170,9,FALSE)</f>
        <v>4</v>
      </c>
      <c r="P9" s="231">
        <f>VLOOKUP($B9,'Conditions of people affected'!$C$6:$R$170,15,FALSE)</f>
        <v>4</v>
      </c>
      <c r="Q9" s="231">
        <f t="shared" si="4"/>
        <v>3.6</v>
      </c>
      <c r="R9" s="231">
        <f>VLOOKUP($B9,'Complexity of the crisis'!$C$6:$AN$170,22,FALSE)</f>
        <v>3.6</v>
      </c>
      <c r="S9" s="231">
        <f>VLOOKUP($B9,'Complexity of the crisis'!$C$6:$AN$170,38,FALSE)</f>
        <v>3.5</v>
      </c>
      <c r="T9" s="130" t="str">
        <f>VLOOKUP(B9,Lists!$C$3:$E$163,3,FALSE)</f>
        <v>Africa</v>
      </c>
      <c r="U9" s="131">
        <f>VLOOKUP(B9,'INFORM Severity - hidden'!$C$5:$V$170,20,FALSE)</f>
        <v>44498</v>
      </c>
    </row>
    <row r="10" spans="1:21" x14ac:dyDescent="0.25">
      <c r="A10" s="127" t="str">
        <f t="array" ref="A10">IFERROR(INDEX(Lists!$B$2:$B$153,SMALL(IF(Lists!$I$2:$I$153="Individual",ROW(Lists!$B$2:$B$153)),ROW(6:6))-1,1),"")</f>
        <v>Conflict in Burkina Faso</v>
      </c>
      <c r="B10" s="128" t="str">
        <f>VLOOKUP(A10,Lists!$B$2:$G$153,2,FALSE)</f>
        <v>BFA002</v>
      </c>
      <c r="C10" s="128" t="str">
        <f>VLOOKUP(B10,'INFORM Severity - hidden'!$C$5:$D$160,2,FALSE)</f>
        <v>Burkina Faso</v>
      </c>
      <c r="D10" s="128" t="str">
        <f>VLOOKUP(A10,Lists!$B$2:$G$153,3,FALSE)</f>
        <v>BFA</v>
      </c>
      <c r="E10" s="129" t="str">
        <f>VLOOKUP(A10,Lists!$B$2:$G$153,5,FALSE)</f>
        <v>Conflict</v>
      </c>
      <c r="F10" s="229">
        <f t="shared" si="0"/>
        <v>4.0999999999999996</v>
      </c>
      <c r="G10" s="126">
        <f t="shared" si="1"/>
        <v>5</v>
      </c>
      <c r="H10" s="126" t="str">
        <f t="shared" si="2"/>
        <v>Very High</v>
      </c>
      <c r="I10" s="230" t="str">
        <f>INDEX(Trends!$D$3:$D$404,MATCH(B10,Trends!$C$3:$C$404,0))</f>
        <v>Stable</v>
      </c>
      <c r="J10" s="126" t="str">
        <f>VLOOKUP($B10,Reliability!$A$3:$I$170,9,FALSE)</f>
        <v>High</v>
      </c>
      <c r="K10" s="231">
        <f t="shared" si="3"/>
        <v>4</v>
      </c>
      <c r="L10" s="231">
        <f>VLOOKUP($B10,'Impact of the crisis'!$C$6:$N$170,12,FALSE)</f>
        <v>2.5</v>
      </c>
      <c r="M10" s="231">
        <f>VLOOKUP($B10,'Impact of the crisis'!$C$6:$AB$170,26,FALSE)</f>
        <v>4.5</v>
      </c>
      <c r="N10" s="231">
        <f>VLOOKUP($B10,'Conditions of people affected'!$C$6:$R$170,16,FALSE)</f>
        <v>4.3</v>
      </c>
      <c r="O10" s="231">
        <f>VLOOKUP($B10,'Conditions of people affected'!$C$6:$R$170,9,FALSE)</f>
        <v>3.6</v>
      </c>
      <c r="P10" s="231">
        <f>VLOOKUP($B10,'Conditions of people affected'!$C$6:$R$170,15,FALSE)</f>
        <v>5</v>
      </c>
      <c r="Q10" s="231">
        <f t="shared" si="4"/>
        <v>3.7</v>
      </c>
      <c r="R10" s="231">
        <f>VLOOKUP($B10,'Complexity of the crisis'!$C$6:$AN$170,22,FALSE)</f>
        <v>3.9</v>
      </c>
      <c r="S10" s="231">
        <f>VLOOKUP($B10,'Complexity of the crisis'!$C$6:$AN$170,38,FALSE)</f>
        <v>3.5</v>
      </c>
      <c r="T10" s="130" t="str">
        <f>VLOOKUP(B10,Lists!$C$3:$E$163,3,FALSE)</f>
        <v>Africa</v>
      </c>
      <c r="U10" s="131">
        <f>VLOOKUP(B10,'INFORM Severity - hidden'!$C$5:$V$170,20,FALSE)</f>
        <v>44519</v>
      </c>
    </row>
    <row r="11" spans="1:21" x14ac:dyDescent="0.25">
      <c r="A11" s="127" t="str">
        <f t="array" ref="A11">IFERROR(INDEX(Lists!$B$2:$B$153,SMALL(IF(Lists!$I$2:$I$153="Individual",ROW(Lists!$B$2:$B$153)),ROW(7:7))-1,1),"")</f>
        <v>Rohingya refugee crisis</v>
      </c>
      <c r="B11" s="128" t="str">
        <f>VLOOKUP(A11,Lists!$B$2:$G$153,2,FALSE)</f>
        <v>BGD002</v>
      </c>
      <c r="C11" s="128" t="str">
        <f>VLOOKUP(B11,'INFORM Severity - hidden'!$C$5:$D$160,2,FALSE)</f>
        <v>Bangladesh</v>
      </c>
      <c r="D11" s="128" t="str">
        <f>VLOOKUP(A11,Lists!$B$2:$G$153,3,FALSE)</f>
        <v>BGD</v>
      </c>
      <c r="E11" s="129" t="str">
        <f>VLOOKUP(A11,Lists!$B$2:$G$153,5,FALSE)</f>
        <v>International displacement</v>
      </c>
      <c r="F11" s="229">
        <f t="shared" si="0"/>
        <v>3.3</v>
      </c>
      <c r="G11" s="126">
        <f t="shared" si="1"/>
        <v>4</v>
      </c>
      <c r="H11" s="126" t="str">
        <f t="shared" si="2"/>
        <v>High</v>
      </c>
      <c r="I11" s="230" t="str">
        <f>INDEX(Trends!$D$3:$D$404,MATCH(B11,Trends!$C$3:$C$404,0))</f>
        <v>Stable</v>
      </c>
      <c r="J11" s="126" t="str">
        <f>VLOOKUP($B11,Reliability!$A$3:$I$170,9,FALSE)</f>
        <v>High</v>
      </c>
      <c r="K11" s="231">
        <f t="shared" si="3"/>
        <v>3.4</v>
      </c>
      <c r="L11" s="231">
        <f>VLOOKUP($B11,'Impact of the crisis'!$C$6:$N$170,12,FALSE)</f>
        <v>0.1</v>
      </c>
      <c r="M11" s="231">
        <f>VLOOKUP($B11,'Impact of the crisis'!$C$6:$AB$170,26,FALSE)</f>
        <v>4.3</v>
      </c>
      <c r="N11" s="231">
        <f>VLOOKUP($B11,'Conditions of people affected'!$C$6:$R$170,16,FALSE)</f>
        <v>3.3</v>
      </c>
      <c r="O11" s="231">
        <f>VLOOKUP($B11,'Conditions of people affected'!$C$6:$R$170,9,FALSE)</f>
        <v>3.6</v>
      </c>
      <c r="P11" s="231">
        <f>VLOOKUP($B11,'Conditions of people affected'!$C$6:$R$170,15,FALSE)</f>
        <v>3</v>
      </c>
      <c r="Q11" s="231">
        <f t="shared" si="4"/>
        <v>3.2</v>
      </c>
      <c r="R11" s="231">
        <f>VLOOKUP($B11,'Complexity of the crisis'!$C$6:$AN$170,22,FALSE)</f>
        <v>3.3</v>
      </c>
      <c r="S11" s="231">
        <f>VLOOKUP($B11,'Complexity of the crisis'!$C$6:$AN$170,38,FALSE)</f>
        <v>3</v>
      </c>
      <c r="T11" s="130" t="str">
        <f>VLOOKUP(B11,Lists!$C$3:$E$163,3,FALSE)</f>
        <v>Asia</v>
      </c>
      <c r="U11" s="131">
        <f>VLOOKUP(B11,'INFORM Severity - hidden'!$C$5:$V$170,20,FALSE)</f>
        <v>44545</v>
      </c>
    </row>
    <row r="12" spans="1:21" x14ac:dyDescent="0.25">
      <c r="A12" s="127" t="str">
        <f t="array" ref="A12">IFERROR(INDEX(Lists!$B$2:$B$153,SMALL(IF(Lists!$I$2:$I$153="Individual",ROW(Lists!$B$2:$B$153)),ROW(8:8))-1,1),"")</f>
        <v>Venezuela displacement in Brazil</v>
      </c>
      <c r="B12" s="128" t="str">
        <f>VLOOKUP(A12,Lists!$B$2:$G$153,2,FALSE)</f>
        <v>BRA002</v>
      </c>
      <c r="C12" s="128" t="str">
        <f>VLOOKUP(B12,'INFORM Severity - hidden'!$C$5:$D$160,2,FALSE)</f>
        <v>Brazil</v>
      </c>
      <c r="D12" s="128" t="str">
        <f>VLOOKUP(A12,Lists!$B$2:$G$153,3,FALSE)</f>
        <v>BRA</v>
      </c>
      <c r="E12" s="129" t="str">
        <f>VLOOKUP(A12,Lists!$B$2:$G$153,5,FALSE)</f>
        <v>International displacement</v>
      </c>
      <c r="F12" s="229">
        <f t="shared" si="0"/>
        <v>2.5</v>
      </c>
      <c r="G12" s="126">
        <f t="shared" si="1"/>
        <v>3</v>
      </c>
      <c r="H12" s="126" t="str">
        <f t="shared" si="2"/>
        <v>Medium</v>
      </c>
      <c r="I12" s="230" t="str">
        <f>INDEX(Trends!$D$3:$D$404,MATCH(B12,Trends!$C$3:$C$404,0))</f>
        <v>Decreasing</v>
      </c>
      <c r="J12" s="126" t="str">
        <f>VLOOKUP($B12,Reliability!$A$3:$I$170,9,FALSE)</f>
        <v>Medium</v>
      </c>
      <c r="K12" s="231">
        <f t="shared" si="3"/>
        <v>2.2000000000000002</v>
      </c>
      <c r="L12" s="231">
        <f>VLOOKUP($B12,'Impact of the crisis'!$C$6:$N$170,12,FALSE)</f>
        <v>1.1000000000000001</v>
      </c>
      <c r="M12" s="231">
        <f>VLOOKUP($B12,'Impact of the crisis'!$C$6:$AB$170,26,FALSE)</f>
        <v>2.6</v>
      </c>
      <c r="N12" s="231">
        <f>VLOOKUP($B12,'Conditions of people affected'!$C$6:$R$170,16,FALSE)</f>
        <v>2.8</v>
      </c>
      <c r="O12" s="231">
        <f>VLOOKUP($B12,'Conditions of people affected'!$C$6:$R$170,9,FALSE)</f>
        <v>2.6</v>
      </c>
      <c r="P12" s="231">
        <f>VLOOKUP($B12,'Conditions of people affected'!$C$6:$R$170,15,FALSE)</f>
        <v>3</v>
      </c>
      <c r="Q12" s="231">
        <f t="shared" si="4"/>
        <v>2.2999999999999998</v>
      </c>
      <c r="R12" s="231">
        <f>VLOOKUP($B12,'Complexity of the crisis'!$C$6:$AN$170,22,FALSE)</f>
        <v>3</v>
      </c>
      <c r="S12" s="231">
        <f>VLOOKUP($B12,'Complexity of the crisis'!$C$6:$AN$170,38,FALSE)</f>
        <v>1.5</v>
      </c>
      <c r="T12" s="130" t="str">
        <f>VLOOKUP(B12,Lists!$C$3:$E$163,3,FALSE)</f>
        <v>Americas</v>
      </c>
      <c r="U12" s="131">
        <f>VLOOKUP(B12,'INFORM Severity - hidden'!$C$5:$V$170,20,FALSE)</f>
        <v>44525</v>
      </c>
    </row>
    <row r="13" spans="1:21" x14ac:dyDescent="0.25">
      <c r="A13" s="127" t="str">
        <f t="array" ref="A13">IFERROR(INDEX(Lists!$B$2:$B$153,SMALL(IF(Lists!$I$2:$I$153="Individual",ROW(Lists!$B$2:$B$153)),ROW(9:9))-1,1),"")</f>
        <v>Complex crisis in CAR</v>
      </c>
      <c r="B13" s="128" t="str">
        <f>VLOOKUP(A13,Lists!$B$2:$G$153,2,FALSE)</f>
        <v>CAF001</v>
      </c>
      <c r="C13" s="128" t="str">
        <f>VLOOKUP(B13,'INFORM Severity - hidden'!$C$5:$D$160,2,FALSE)</f>
        <v>CAR</v>
      </c>
      <c r="D13" s="128" t="str">
        <f>VLOOKUP(A13,Lists!$B$2:$G$153,3,FALSE)</f>
        <v>CAF</v>
      </c>
      <c r="E13" s="129" t="str">
        <f>VLOOKUP(A13,Lists!$B$2:$G$153,5,FALSE)</f>
        <v>Complex crisis</v>
      </c>
      <c r="F13" s="229">
        <f t="shared" si="0"/>
        <v>4.3</v>
      </c>
      <c r="G13" s="126">
        <f t="shared" si="1"/>
        <v>5</v>
      </c>
      <c r="H13" s="126" t="str">
        <f t="shared" si="2"/>
        <v>Very High</v>
      </c>
      <c r="I13" s="230" t="str">
        <f>INDEX(Trends!$D$3:$D$404,MATCH(B13,Trends!$C$3:$C$404,0))</f>
        <v>Stable</v>
      </c>
      <c r="J13" s="126" t="str">
        <f>VLOOKUP($B13,Reliability!$A$3:$I$170,9,FALSE)</f>
        <v>Medium</v>
      </c>
      <c r="K13" s="231">
        <f t="shared" si="3"/>
        <v>4.4000000000000004</v>
      </c>
      <c r="L13" s="231">
        <f>VLOOKUP($B13,'Impact of the crisis'!$C$6:$N$170,12,FALSE)</f>
        <v>4.3</v>
      </c>
      <c r="M13" s="231">
        <f>VLOOKUP($B13,'Impact of the crisis'!$C$6:$AB$170,26,FALSE)</f>
        <v>4.5</v>
      </c>
      <c r="N13" s="231">
        <f>VLOOKUP($B13,'Conditions of people affected'!$C$6:$R$170,16,FALSE)</f>
        <v>4.05</v>
      </c>
      <c r="O13" s="231">
        <f>VLOOKUP($B13,'Conditions of people affected'!$C$6:$R$170,9,FALSE)</f>
        <v>4.0999999999999996</v>
      </c>
      <c r="P13" s="231">
        <f>VLOOKUP($B13,'Conditions of people affected'!$C$6:$R$170,15,FALSE)</f>
        <v>4</v>
      </c>
      <c r="Q13" s="231">
        <f t="shared" si="4"/>
        <v>4.5</v>
      </c>
      <c r="R13" s="231">
        <f>VLOOKUP($B13,'Complexity of the crisis'!$C$6:$AN$170,22,FALSE)</f>
        <v>4.5</v>
      </c>
      <c r="S13" s="231">
        <f>VLOOKUP($B13,'Complexity of the crisis'!$C$6:$AN$170,38,FALSE)</f>
        <v>4.5</v>
      </c>
      <c r="T13" s="130" t="str">
        <f>VLOOKUP(B13,Lists!$C$3:$E$163,3,FALSE)</f>
        <v>Africa</v>
      </c>
      <c r="U13" s="131">
        <f>VLOOKUP(B13,'INFORM Severity - hidden'!$C$5:$V$170,20,FALSE)</f>
        <v>44496</v>
      </c>
    </row>
    <row r="14" spans="1:21" x14ac:dyDescent="0.25">
      <c r="A14" s="127" t="str">
        <f t="array" ref="A14">IFERROR(INDEX(Lists!$B$2:$B$153,SMALL(IF(Lists!$I$2:$I$153="Individual",ROW(Lists!$B$2:$B$153)),ROW(10:10))-1,1),"")</f>
        <v>Boko Haram in Cameroon</v>
      </c>
      <c r="B14" s="128" t="str">
        <f>VLOOKUP(A14,Lists!$B$2:$G$153,2,FALSE)</f>
        <v>CMR002</v>
      </c>
      <c r="C14" s="128" t="str">
        <f>VLOOKUP(B14,'INFORM Severity - hidden'!$C$5:$D$160,2,FALSE)</f>
        <v>Cameroon</v>
      </c>
      <c r="D14" s="128" t="str">
        <f>VLOOKUP(A14,Lists!$B$2:$G$153,3,FALSE)</f>
        <v>CMR</v>
      </c>
      <c r="E14" s="129" t="str">
        <f>VLOOKUP(A14,Lists!$B$2:$G$153,5,FALSE)</f>
        <v>Conflict</v>
      </c>
      <c r="F14" s="229">
        <f t="shared" si="0"/>
        <v>3.7</v>
      </c>
      <c r="G14" s="126">
        <f t="shared" si="1"/>
        <v>4</v>
      </c>
      <c r="H14" s="126" t="str">
        <f t="shared" si="2"/>
        <v>High</v>
      </c>
      <c r="I14" s="230" t="str">
        <f>INDEX(Trends!$D$3:$D$404,MATCH(B14,Trends!$C$3:$C$404,0))</f>
        <v>Increasing</v>
      </c>
      <c r="J14" s="126" t="str">
        <f>VLOOKUP($B14,Reliability!$A$3:$I$170,9,FALSE)</f>
        <v>Very High</v>
      </c>
      <c r="K14" s="231">
        <f t="shared" si="3"/>
        <v>2.9</v>
      </c>
      <c r="L14" s="231">
        <f>VLOOKUP($B14,'Impact of the crisis'!$C$6:$N$170,12,FALSE)</f>
        <v>1.3</v>
      </c>
      <c r="M14" s="231">
        <f>VLOOKUP($B14,'Impact of the crisis'!$C$6:$AB$170,26,FALSE)</f>
        <v>3.5</v>
      </c>
      <c r="N14" s="231">
        <f>VLOOKUP($B14,'Conditions of people affected'!$C$6:$R$170,16,FALSE)</f>
        <v>3.75</v>
      </c>
      <c r="O14" s="231">
        <f>VLOOKUP($B14,'Conditions of people affected'!$C$6:$R$170,9,FALSE)</f>
        <v>3.5</v>
      </c>
      <c r="P14" s="231">
        <f>VLOOKUP($B14,'Conditions of people affected'!$C$6:$R$170,15,FALSE)</f>
        <v>4</v>
      </c>
      <c r="Q14" s="231">
        <f t="shared" si="4"/>
        <v>4.0999999999999996</v>
      </c>
      <c r="R14" s="231">
        <f>VLOOKUP($B14,'Complexity of the crisis'!$C$6:$AN$170,22,FALSE)</f>
        <v>4.2</v>
      </c>
      <c r="S14" s="231">
        <f>VLOOKUP($B14,'Complexity of the crisis'!$C$6:$AN$170,38,FALSE)</f>
        <v>4</v>
      </c>
      <c r="T14" s="130" t="str">
        <f>VLOOKUP(B14,Lists!$C$3:$E$163,3,FALSE)</f>
        <v>Africa</v>
      </c>
      <c r="U14" s="131">
        <f>VLOOKUP(B14,'INFORM Severity - hidden'!$C$5:$V$170,20,FALSE)</f>
        <v>44522</v>
      </c>
    </row>
    <row r="15" spans="1:21" x14ac:dyDescent="0.25">
      <c r="A15" s="127" t="str">
        <f t="array" ref="A15">IFERROR(INDEX(Lists!$B$2:$B$153,SMALL(IF(Lists!$I$2:$I$153="Individual",ROW(Lists!$B$2:$B$153)),ROW(11:11))-1,1),"")</f>
        <v>Anglophone Crisis in Cameroon</v>
      </c>
      <c r="B15" s="128" t="str">
        <f>VLOOKUP(A15,Lists!$B$2:$G$153,2,FALSE)</f>
        <v>CMR003</v>
      </c>
      <c r="C15" s="128" t="str">
        <f>VLOOKUP(B15,'INFORM Severity - hidden'!$C$5:$D$160,2,FALSE)</f>
        <v>Cameroon</v>
      </c>
      <c r="D15" s="128" t="str">
        <f>VLOOKUP(A15,Lists!$B$2:$G$153,3,FALSE)</f>
        <v>CMR</v>
      </c>
      <c r="E15" s="129" t="str">
        <f>VLOOKUP(A15,Lists!$B$2:$G$153,5,FALSE)</f>
        <v>Conflict</v>
      </c>
      <c r="F15" s="229">
        <f t="shared" si="0"/>
        <v>3.5</v>
      </c>
      <c r="G15" s="126">
        <f t="shared" si="1"/>
        <v>4</v>
      </c>
      <c r="H15" s="126" t="str">
        <f t="shared" si="2"/>
        <v>High</v>
      </c>
      <c r="I15" s="230" t="str">
        <f>INDEX(Trends!$D$3:$D$404,MATCH(B15,Trends!$C$3:$C$404,0))</f>
        <v>Increasing</v>
      </c>
      <c r="J15" s="126" t="str">
        <f>VLOOKUP($B15,Reliability!$A$3:$I$170,9,FALSE)</f>
        <v>Medium</v>
      </c>
      <c r="K15" s="231">
        <f t="shared" si="3"/>
        <v>3.2</v>
      </c>
      <c r="L15" s="231">
        <f>VLOOKUP($B15,'Impact of the crisis'!$C$6:$N$170,12,FALSE)</f>
        <v>1.7</v>
      </c>
      <c r="M15" s="231">
        <f>VLOOKUP($B15,'Impact of the crisis'!$C$6:$AB$170,26,FALSE)</f>
        <v>3.8</v>
      </c>
      <c r="N15" s="231">
        <f>VLOOKUP($B15,'Conditions of people affected'!$C$6:$R$170,16,FALSE)</f>
        <v>3.15</v>
      </c>
      <c r="O15" s="231">
        <f>VLOOKUP($B15,'Conditions of people affected'!$C$6:$R$170,9,FALSE)</f>
        <v>3.3</v>
      </c>
      <c r="P15" s="231">
        <f>VLOOKUP($B15,'Conditions of people affected'!$C$6:$R$170,15,FALSE)</f>
        <v>3</v>
      </c>
      <c r="Q15" s="231">
        <f t="shared" si="4"/>
        <v>4.4000000000000004</v>
      </c>
      <c r="R15" s="231">
        <f>VLOOKUP($B15,'Complexity of the crisis'!$C$6:$AN$170,22,FALSE)</f>
        <v>4.2</v>
      </c>
      <c r="S15" s="231">
        <f>VLOOKUP($B15,'Complexity of the crisis'!$C$6:$AN$170,38,FALSE)</f>
        <v>4.5</v>
      </c>
      <c r="T15" s="130" t="str">
        <f>VLOOKUP(B15,Lists!$C$3:$E$163,3,FALSE)</f>
        <v>Africa</v>
      </c>
      <c r="U15" s="131">
        <f>VLOOKUP(B15,'INFORM Severity - hidden'!$C$5:$V$170,20,FALSE)</f>
        <v>44497</v>
      </c>
    </row>
    <row r="16" spans="1:21" x14ac:dyDescent="0.25">
      <c r="A16" s="127" t="str">
        <f t="array" ref="A16">IFERROR(INDEX(Lists!$B$2:$B$153,SMALL(IF(Lists!$I$2:$I$153="Individual",ROW(Lists!$B$2:$B$153)),ROW(12:12))-1,1),"")</f>
        <v>CAR refugees in Cameroon</v>
      </c>
      <c r="B16" s="128" t="str">
        <f>VLOOKUP(A16,Lists!$B$2:$G$153,2,FALSE)</f>
        <v>CMR004</v>
      </c>
      <c r="C16" s="128" t="str">
        <f>VLOOKUP(B16,'INFORM Severity - hidden'!$C$5:$D$160,2,FALSE)</f>
        <v>Cameroon</v>
      </c>
      <c r="D16" s="128" t="str">
        <f>VLOOKUP(A16,Lists!$B$2:$G$153,3,FALSE)</f>
        <v>CMR</v>
      </c>
      <c r="E16" s="129" t="str">
        <f>VLOOKUP(A16,Lists!$B$2:$G$153,5,FALSE)</f>
        <v>International displacement</v>
      </c>
      <c r="F16" s="229">
        <f t="shared" si="0"/>
        <v>3</v>
      </c>
      <c r="G16" s="126">
        <f t="shared" si="1"/>
        <v>3</v>
      </c>
      <c r="H16" s="126" t="str">
        <f t="shared" si="2"/>
        <v>Medium</v>
      </c>
      <c r="I16" s="230" t="str">
        <f>INDEX(Trends!$D$3:$D$404,MATCH(B16,Trends!$C$3:$C$404,0))</f>
        <v>Stable</v>
      </c>
      <c r="J16" s="126" t="str">
        <f>VLOOKUP($B16,Reliability!$A$3:$I$170,9,FALSE)</f>
        <v>Medium</v>
      </c>
      <c r="K16" s="231">
        <f t="shared" si="3"/>
        <v>2.8</v>
      </c>
      <c r="L16" s="231">
        <f>VLOOKUP($B16,'Impact of the crisis'!$C$6:$N$170,12,FALSE)</f>
        <v>1.7</v>
      </c>
      <c r="M16" s="231">
        <f>VLOOKUP($B16,'Impact of the crisis'!$C$6:$AB$170,26,FALSE)</f>
        <v>3.2</v>
      </c>
      <c r="N16" s="231">
        <f>VLOOKUP($B16,'Conditions of people affected'!$C$6:$R$170,16,FALSE)</f>
        <v>2.75</v>
      </c>
      <c r="O16" s="231">
        <f>VLOOKUP($B16,'Conditions of people affected'!$C$6:$R$170,9,FALSE)</f>
        <v>2.5</v>
      </c>
      <c r="P16" s="231">
        <f>VLOOKUP($B16,'Conditions of people affected'!$C$6:$R$170,15,FALSE)</f>
        <v>3</v>
      </c>
      <c r="Q16" s="231">
        <f t="shared" si="4"/>
        <v>3.5</v>
      </c>
      <c r="R16" s="231">
        <f>VLOOKUP($B16,'Complexity of the crisis'!$C$6:$AN$170,22,FALSE)</f>
        <v>4.2</v>
      </c>
      <c r="S16" s="231">
        <f>VLOOKUP($B16,'Complexity of the crisis'!$C$6:$AN$170,38,FALSE)</f>
        <v>2.5</v>
      </c>
      <c r="T16" s="130" t="str">
        <f>VLOOKUP(B16,Lists!$C$3:$E$163,3,FALSE)</f>
        <v>Africa</v>
      </c>
      <c r="U16" s="131">
        <f>VLOOKUP(B16,'INFORM Severity - hidden'!$C$5:$V$170,20,FALSE)</f>
        <v>44497</v>
      </c>
    </row>
    <row r="17" spans="1:21" x14ac:dyDescent="0.25">
      <c r="A17" s="127" t="str">
        <f t="array" ref="A17">IFERROR(INDEX(Lists!$B$2:$B$153,SMALL(IF(Lists!$I$2:$I$153="Individual",ROW(Lists!$B$2:$B$153)),ROW(13:13))-1,1),"")</f>
        <v>Complex crisis in DRC</v>
      </c>
      <c r="B17" s="128" t="str">
        <f>VLOOKUP(A17,Lists!$B$2:$G$153,2,FALSE)</f>
        <v>COD001</v>
      </c>
      <c r="C17" s="128" t="str">
        <f>VLOOKUP(B17,'INFORM Severity - hidden'!$C$5:$D$160,2,FALSE)</f>
        <v>DRC</v>
      </c>
      <c r="D17" s="128" t="str">
        <f>VLOOKUP(A17,Lists!$B$2:$G$153,3,FALSE)</f>
        <v>COD</v>
      </c>
      <c r="E17" s="129" t="str">
        <f>VLOOKUP(A17,Lists!$B$2:$G$153,5,FALSE)</f>
        <v>Complex crisis</v>
      </c>
      <c r="F17" s="229">
        <f t="shared" si="0"/>
        <v>4.5999999999999996</v>
      </c>
      <c r="G17" s="126">
        <f t="shared" si="1"/>
        <v>5</v>
      </c>
      <c r="H17" s="126" t="str">
        <f t="shared" si="2"/>
        <v>Very High</v>
      </c>
      <c r="I17" s="230" t="str">
        <f>INDEX(Trends!$D$3:$D$404,MATCH(B17,Trends!$C$3:$C$404,0))</f>
        <v>Stable</v>
      </c>
      <c r="J17" s="126" t="str">
        <f>VLOOKUP($B17,Reliability!$A$3:$I$170,9,FALSE)</f>
        <v>Medium</v>
      </c>
      <c r="K17" s="231">
        <f t="shared" si="3"/>
        <v>4.5</v>
      </c>
      <c r="L17" s="231">
        <f>VLOOKUP($B17,'Impact of the crisis'!$C$6:$N$170,12,FALSE)</f>
        <v>5</v>
      </c>
      <c r="M17" s="231">
        <f>VLOOKUP($B17,'Impact of the crisis'!$C$6:$AB$170,26,FALSE)</f>
        <v>4.0999999999999996</v>
      </c>
      <c r="N17" s="231">
        <f>VLOOKUP($B17,'Conditions of people affected'!$C$6:$R$170,16,FALSE)</f>
        <v>4.5</v>
      </c>
      <c r="O17" s="231">
        <f>VLOOKUP($B17,'Conditions of people affected'!$C$6:$R$170,9,FALSE)</f>
        <v>5</v>
      </c>
      <c r="P17" s="231">
        <f>VLOOKUP($B17,'Conditions of people affected'!$C$6:$R$170,15,FALSE)</f>
        <v>4</v>
      </c>
      <c r="Q17" s="231">
        <f t="shared" si="4"/>
        <v>4.8</v>
      </c>
      <c r="R17" s="231">
        <f>VLOOKUP($B17,'Complexity of the crisis'!$C$6:$AN$170,22,FALSE)</f>
        <v>5.0999999999999996</v>
      </c>
      <c r="S17" s="231">
        <f>VLOOKUP($B17,'Complexity of the crisis'!$C$6:$AN$170,38,FALSE)</f>
        <v>4.5</v>
      </c>
      <c r="T17" s="130" t="str">
        <f>VLOOKUP(B17,Lists!$C$3:$E$163,3,FALSE)</f>
        <v>Africa</v>
      </c>
      <c r="U17" s="131">
        <f>VLOOKUP(B17,'INFORM Severity - hidden'!$C$5:$V$170,20,FALSE)</f>
        <v>44519</v>
      </c>
    </row>
    <row r="18" spans="1:21" x14ac:dyDescent="0.25">
      <c r="A18" s="127" t="str">
        <f t="array" ref="A18">IFERROR(INDEX(Lists!$B$2:$B$153,SMALL(IF(Lists!$I$2:$I$153="Individual",ROW(Lists!$B$2:$B$153)),ROW(14:14))-1,1),"")</f>
        <v>Complex crisis in Congo</v>
      </c>
      <c r="B18" s="128" t="str">
        <f>VLOOKUP(A18,Lists!$B$2:$G$153,2,FALSE)</f>
        <v>COG001</v>
      </c>
      <c r="C18" s="128" t="str">
        <f>VLOOKUP(B18,'INFORM Severity - hidden'!$C$5:$D$160,2,FALSE)</f>
        <v>Congo</v>
      </c>
      <c r="D18" s="128" t="str">
        <f>VLOOKUP(A18,Lists!$B$2:$G$153,3,FALSE)</f>
        <v>COG</v>
      </c>
      <c r="E18" s="129" t="str">
        <f>VLOOKUP(A18,Lists!$B$2:$G$153,5,FALSE)</f>
        <v>Complex crisis</v>
      </c>
      <c r="F18" s="229">
        <f t="shared" si="0"/>
        <v>3.4</v>
      </c>
      <c r="G18" s="126">
        <f t="shared" si="1"/>
        <v>4</v>
      </c>
      <c r="H18" s="126" t="str">
        <f t="shared" si="2"/>
        <v>High</v>
      </c>
      <c r="I18" s="230" t="str">
        <f>INDEX(Trends!$D$3:$D$404,MATCH(B18,Trends!$C$3:$C$404,0))</f>
        <v>Stable</v>
      </c>
      <c r="J18" s="126" t="str">
        <f>VLOOKUP($B18,Reliability!$A$3:$I$170,9,FALSE)</f>
        <v>Low</v>
      </c>
      <c r="K18" s="231">
        <f t="shared" si="3"/>
        <v>3.6</v>
      </c>
      <c r="L18" s="231">
        <f>VLOOKUP($B18,'Impact of the crisis'!$C$6:$N$170,12,FALSE)</f>
        <v>4.2</v>
      </c>
      <c r="M18" s="231">
        <f>VLOOKUP($B18,'Impact of the crisis'!$C$6:$AB$170,26,FALSE)</f>
        <v>3.3</v>
      </c>
      <c r="N18" s="231">
        <f>VLOOKUP($B18,'Conditions of people affected'!$C$6:$R$170,16,FALSE)</f>
        <v>3.25</v>
      </c>
      <c r="O18" s="231">
        <f>VLOOKUP($B18,'Conditions of people affected'!$C$6:$R$170,9,FALSE)</f>
        <v>3.5</v>
      </c>
      <c r="P18" s="231">
        <f>VLOOKUP($B18,'Conditions of people affected'!$C$6:$R$170,15,FALSE)</f>
        <v>3</v>
      </c>
      <c r="Q18" s="231">
        <f t="shared" si="4"/>
        <v>3.3</v>
      </c>
      <c r="R18" s="231">
        <f>VLOOKUP($B18,'Complexity of the crisis'!$C$6:$AN$170,22,FALSE)</f>
        <v>3.1</v>
      </c>
      <c r="S18" s="231">
        <f>VLOOKUP($B18,'Complexity of the crisis'!$C$6:$AN$170,38,FALSE)</f>
        <v>3.5</v>
      </c>
      <c r="T18" s="130" t="str">
        <f>VLOOKUP(B18,Lists!$C$3:$E$163,3,FALSE)</f>
        <v>Africa</v>
      </c>
      <c r="U18" s="131">
        <f>VLOOKUP(B18,'INFORM Severity - hidden'!$C$5:$V$170,20,FALSE)</f>
        <v>44497</v>
      </c>
    </row>
    <row r="19" spans="1:21" x14ac:dyDescent="0.25">
      <c r="A19" s="127" t="str">
        <f t="array" ref="A19">IFERROR(INDEX(Lists!$B$2:$B$153,SMALL(IF(Lists!$I$2:$I$153="Individual",ROW(Lists!$B$2:$B$153)),ROW(15:15))-1,1),"")</f>
        <v>Complex crisis in Colombia</v>
      </c>
      <c r="B19" s="128" t="str">
        <f>VLOOKUP(A19,Lists!$B$2:$G$153,2,FALSE)</f>
        <v>COL001</v>
      </c>
      <c r="C19" s="128" t="str">
        <f>VLOOKUP(B19,'INFORM Severity - hidden'!$C$5:$D$160,2,FALSE)</f>
        <v>Colombia</v>
      </c>
      <c r="D19" s="128" t="str">
        <f>VLOOKUP(A19,Lists!$B$2:$G$153,3,FALSE)</f>
        <v>COL</v>
      </c>
      <c r="E19" s="129" t="str">
        <f>VLOOKUP(A19,Lists!$B$2:$G$153,5,FALSE)</f>
        <v>Complex crisis</v>
      </c>
      <c r="F19" s="229">
        <f t="shared" si="0"/>
        <v>4.2</v>
      </c>
      <c r="G19" s="126">
        <f t="shared" si="1"/>
        <v>5</v>
      </c>
      <c r="H19" s="126" t="str">
        <f t="shared" si="2"/>
        <v>Very High</v>
      </c>
      <c r="I19" s="230" t="str">
        <f>INDEX(Trends!$D$3:$D$404,MATCH(B19,Trends!$C$3:$C$404,0))</f>
        <v>Increasing</v>
      </c>
      <c r="J19" s="126" t="str">
        <f>VLOOKUP($B19,Reliability!$A$3:$I$170,9,FALSE)</f>
        <v>High</v>
      </c>
      <c r="K19" s="231">
        <f t="shared" si="3"/>
        <v>4</v>
      </c>
      <c r="L19" s="231">
        <f>VLOOKUP($B19,'Impact of the crisis'!$C$6:$N$170,12,FALSE)</f>
        <v>5</v>
      </c>
      <c r="M19" s="231">
        <f>VLOOKUP($B19,'Impact of the crisis'!$C$6:$AB$170,26,FALSE)</f>
        <v>3.3</v>
      </c>
      <c r="N19" s="231">
        <f>VLOOKUP($B19,'Conditions of people affected'!$C$6:$R$170,16,FALSE)</f>
        <v>4.3</v>
      </c>
      <c r="O19" s="231">
        <f>VLOOKUP($B19,'Conditions of people affected'!$C$6:$R$170,9,FALSE)</f>
        <v>4.5999999999999996</v>
      </c>
      <c r="P19" s="231">
        <f>VLOOKUP($B19,'Conditions of people affected'!$C$6:$R$170,15,FALSE)</f>
        <v>4</v>
      </c>
      <c r="Q19" s="231">
        <f t="shared" si="4"/>
        <v>4.0999999999999996</v>
      </c>
      <c r="R19" s="231">
        <f>VLOOKUP($B19,'Complexity of the crisis'!$C$6:$AN$170,22,FALSE)</f>
        <v>3.5</v>
      </c>
      <c r="S19" s="231">
        <f>VLOOKUP($B19,'Complexity of the crisis'!$C$6:$AN$170,38,FALSE)</f>
        <v>4.5</v>
      </c>
      <c r="T19" s="130" t="str">
        <f>VLOOKUP(B19,Lists!$C$3:$E$163,3,FALSE)</f>
        <v>Americas</v>
      </c>
      <c r="U19" s="131">
        <f>VLOOKUP(B19,'INFORM Severity - hidden'!$C$5:$V$170,20,FALSE)</f>
        <v>44494</v>
      </c>
    </row>
    <row r="20" spans="1:21" x14ac:dyDescent="0.25">
      <c r="A20" s="127" t="str">
        <f t="array" ref="A20">IFERROR(INDEX(Lists!$B$2:$B$153,SMALL(IF(Lists!$I$2:$I$153="Individual",ROW(Lists!$B$2:$B$153)),ROW(16:16))-1,1),"")</f>
        <v>Venezuela displacement in Colombia</v>
      </c>
      <c r="B20" s="128" t="str">
        <f>VLOOKUP(A20,Lists!$B$2:$G$153,2,FALSE)</f>
        <v>COL002</v>
      </c>
      <c r="C20" s="128" t="str">
        <f>VLOOKUP(B20,'INFORM Severity - hidden'!$C$5:$D$160,2,FALSE)</f>
        <v>Colombia</v>
      </c>
      <c r="D20" s="128" t="str">
        <f>VLOOKUP(A20,Lists!$B$2:$G$153,3,FALSE)</f>
        <v>COL</v>
      </c>
      <c r="E20" s="129" t="str">
        <f>VLOOKUP(A20,Lists!$B$2:$G$153,5,FALSE)</f>
        <v>International displacement</v>
      </c>
      <c r="F20" s="229">
        <f t="shared" si="0"/>
        <v>3.6</v>
      </c>
      <c r="G20" s="126">
        <f t="shared" si="1"/>
        <v>4</v>
      </c>
      <c r="H20" s="126" t="str">
        <f t="shared" si="2"/>
        <v>High</v>
      </c>
      <c r="I20" s="230" t="str">
        <f>INDEX(Trends!$D$3:$D$404,MATCH(B20,Trends!$C$3:$C$404,0))</f>
        <v>Increasing</v>
      </c>
      <c r="J20" s="126" t="str">
        <f>VLOOKUP($B20,Reliability!$A$3:$I$170,9,FALSE)</f>
        <v>Medium</v>
      </c>
      <c r="K20" s="231">
        <f t="shared" si="3"/>
        <v>3.6</v>
      </c>
      <c r="L20" s="231">
        <f>VLOOKUP($B20,'Impact of the crisis'!$C$6:$N$170,12,FALSE)</f>
        <v>2.7</v>
      </c>
      <c r="M20" s="231">
        <f>VLOOKUP($B20,'Impact of the crisis'!$C$6:$AB$170,26,FALSE)</f>
        <v>3.9</v>
      </c>
      <c r="N20" s="231">
        <f>VLOOKUP($B20,'Conditions of people affected'!$C$6:$R$170,16,FALSE)</f>
        <v>3.7</v>
      </c>
      <c r="O20" s="231">
        <f>VLOOKUP($B20,'Conditions of people affected'!$C$6:$R$170,9,FALSE)</f>
        <v>4.4000000000000004</v>
      </c>
      <c r="P20" s="231">
        <f>VLOOKUP($B20,'Conditions of people affected'!$C$6:$R$170,15,FALSE)</f>
        <v>3</v>
      </c>
      <c r="Q20" s="231">
        <f t="shared" si="4"/>
        <v>3.5</v>
      </c>
      <c r="R20" s="231">
        <f>VLOOKUP($B20,'Complexity of the crisis'!$C$6:$AN$170,22,FALSE)</f>
        <v>3.5</v>
      </c>
      <c r="S20" s="231">
        <f>VLOOKUP($B20,'Complexity of the crisis'!$C$6:$AN$170,38,FALSE)</f>
        <v>3.5</v>
      </c>
      <c r="T20" s="130" t="str">
        <f>VLOOKUP(B20,Lists!$C$3:$E$163,3,FALSE)</f>
        <v>Americas</v>
      </c>
      <c r="U20" s="131">
        <f>VLOOKUP(B20,'INFORM Severity - hidden'!$C$5:$V$170,20,FALSE)</f>
        <v>44488</v>
      </c>
    </row>
    <row r="21" spans="1:21" x14ac:dyDescent="0.25">
      <c r="A21" s="127" t="str">
        <f t="array" ref="A21">IFERROR(INDEX(Lists!$B$2:$B$153,SMALL(IF(Lists!$I$2:$I$153="Individual",ROW(Lists!$B$2:$B$153)),ROW(17:17))-1,1),"")</f>
        <v>Nicaraguan refugees in Costa Rica</v>
      </c>
      <c r="B21" s="128" t="str">
        <f>VLOOKUP(A21,Lists!$B$2:$G$153,2,FALSE)</f>
        <v>CRI002</v>
      </c>
      <c r="C21" s="128" t="str">
        <f>VLOOKUP(B21,'INFORM Severity - hidden'!$C$5:$D$160,2,FALSE)</f>
        <v>Costa Rica</v>
      </c>
      <c r="D21" s="128" t="str">
        <f>VLOOKUP(A21,Lists!$B$2:$G$153,3,FALSE)</f>
        <v>CRI</v>
      </c>
      <c r="E21" s="129" t="str">
        <f>VLOOKUP(A21,Lists!$B$2:$G$153,5,FALSE)</f>
        <v>International displacement</v>
      </c>
      <c r="F21" s="229">
        <f t="shared" si="0"/>
        <v>1.1000000000000001</v>
      </c>
      <c r="G21" s="126">
        <f t="shared" si="1"/>
        <v>2</v>
      </c>
      <c r="H21" s="126" t="str">
        <f t="shared" si="2"/>
        <v>Low</v>
      </c>
      <c r="I21" s="230" t="str">
        <f>INDEX(Trends!$D$3:$D$404,MATCH(B21,Trends!$C$3:$C$404,0))</f>
        <v>Decreasing</v>
      </c>
      <c r="J21" s="126" t="str">
        <f>VLOOKUP($B21,Reliability!$A$3:$I$170,9,FALSE)</f>
        <v>Medium</v>
      </c>
      <c r="K21" s="231">
        <f t="shared" si="3"/>
        <v>1.3</v>
      </c>
      <c r="L21" s="231">
        <f>VLOOKUP($B21,'Impact of the crisis'!$C$6:$N$170,12,FALSE)</f>
        <v>1</v>
      </c>
      <c r="M21" s="231">
        <f>VLOOKUP($B21,'Impact of the crisis'!$C$6:$AB$170,26,FALSE)</f>
        <v>1.5</v>
      </c>
      <c r="N21" s="231">
        <f>VLOOKUP($B21,'Conditions of people affected'!$C$6:$R$170,16,FALSE)</f>
        <v>1.05</v>
      </c>
      <c r="O21" s="231">
        <f>VLOOKUP($B21,'Conditions of people affected'!$C$6:$R$170,9,FALSE)</f>
        <v>1.1000000000000001</v>
      </c>
      <c r="P21" s="231">
        <f>VLOOKUP($B21,'Conditions of people affected'!$C$6:$R$170,15,FALSE)</f>
        <v>1</v>
      </c>
      <c r="Q21" s="231">
        <f t="shared" si="4"/>
        <v>1</v>
      </c>
      <c r="R21" s="231">
        <f>VLOOKUP($B21,'Complexity of the crisis'!$C$6:$AN$170,22,FALSE)</f>
        <v>0.9</v>
      </c>
      <c r="S21" s="231">
        <f>VLOOKUP($B21,'Complexity of the crisis'!$C$6:$AN$170,38,FALSE)</f>
        <v>1</v>
      </c>
      <c r="T21" s="130" t="str">
        <f>VLOOKUP(B21,Lists!$C$3:$E$163,3,FALSE)</f>
        <v>Americas</v>
      </c>
      <c r="U21" s="131">
        <f>VLOOKUP(B21,'INFORM Severity - hidden'!$C$5:$V$170,20,FALSE)</f>
        <v>44495</v>
      </c>
    </row>
    <row r="22" spans="1:21" x14ac:dyDescent="0.25">
      <c r="A22" s="127" t="str">
        <f t="array" ref="A22">IFERROR(INDEX(Lists!$B$2:$B$153,SMALL(IF(Lists!$I$2:$I$153="Individual",ROW(Lists!$B$2:$B$153)),ROW(18:18))-1,1),"")</f>
        <v>Mixed migration in Djibouti</v>
      </c>
      <c r="B22" s="128" t="str">
        <f>VLOOKUP(A22,Lists!$B$2:$G$153,2,FALSE)</f>
        <v>DJI002</v>
      </c>
      <c r="C22" s="128" t="str">
        <f>VLOOKUP(B22,'INFORM Severity - hidden'!$C$5:$D$160,2,FALSE)</f>
        <v>Djibouti</v>
      </c>
      <c r="D22" s="128" t="str">
        <f>VLOOKUP(A22,Lists!$B$2:$G$153,3,FALSE)</f>
        <v>DJI</v>
      </c>
      <c r="E22" s="129" t="str">
        <f>VLOOKUP(A22,Lists!$B$2:$G$153,5,FALSE)</f>
        <v>International displacement</v>
      </c>
      <c r="F22" s="229">
        <f t="shared" si="0"/>
        <v>1.8</v>
      </c>
      <c r="G22" s="126">
        <f t="shared" si="1"/>
        <v>2</v>
      </c>
      <c r="H22" s="126" t="str">
        <f t="shared" si="2"/>
        <v>Low</v>
      </c>
      <c r="I22" s="230" t="str">
        <f>INDEX(Trends!$D$3:$D$404,MATCH(B22,Trends!$C$3:$C$404,0))</f>
        <v>Stable</v>
      </c>
      <c r="J22" s="126" t="str">
        <f>VLOOKUP($B22,Reliability!$A$3:$I$170,9,FALSE)</f>
        <v>Very High</v>
      </c>
      <c r="K22" s="231">
        <f t="shared" si="3"/>
        <v>2</v>
      </c>
      <c r="L22" s="231">
        <f>VLOOKUP($B22,'Impact of the crisis'!$C$6:$N$170,12,FALSE)</f>
        <v>3.1</v>
      </c>
      <c r="M22" s="231">
        <f>VLOOKUP($B22,'Impact of the crisis'!$C$6:$AB$170,26,FALSE)</f>
        <v>1.3</v>
      </c>
      <c r="N22" s="231">
        <f>VLOOKUP($B22,'Conditions of people affected'!$C$6:$R$170,16,FALSE)</f>
        <v>0.95</v>
      </c>
      <c r="O22" s="231">
        <f>VLOOKUP($B22,'Conditions of people affected'!$C$6:$R$170,9,FALSE)</f>
        <v>0.9</v>
      </c>
      <c r="P22" s="231">
        <f>VLOOKUP($B22,'Conditions of people affected'!$C$6:$R$170,15,FALSE)</f>
        <v>1</v>
      </c>
      <c r="Q22" s="231">
        <f t="shared" si="4"/>
        <v>2.8</v>
      </c>
      <c r="R22" s="231">
        <f>VLOOKUP($B22,'Complexity of the crisis'!$C$6:$AN$170,22,FALSE)</f>
        <v>3.1</v>
      </c>
      <c r="S22" s="231">
        <f>VLOOKUP($B22,'Complexity of the crisis'!$C$6:$AN$170,38,FALSE)</f>
        <v>2.5</v>
      </c>
      <c r="T22" s="130" t="str">
        <f>VLOOKUP(B22,Lists!$C$3:$E$163,3,FALSE)</f>
        <v>Africa</v>
      </c>
      <c r="U22" s="131">
        <f>VLOOKUP(B22,'INFORM Severity - hidden'!$C$5:$V$170,20,FALSE)</f>
        <v>44557</v>
      </c>
    </row>
    <row r="23" spans="1:21" x14ac:dyDescent="0.25">
      <c r="A23" s="127" t="str">
        <f t="array" ref="A23">IFERROR(INDEX(Lists!$B$2:$B$153,SMALL(IF(Lists!$I$2:$I$153="Individual",ROW(Lists!$B$2:$B$153)),ROW(19:19))-1,1),"")</f>
        <v>Drought in Djibouti</v>
      </c>
      <c r="B23" s="128" t="str">
        <f>VLOOKUP(A23,Lists!$B$2:$G$153,2,FALSE)</f>
        <v>DJI003</v>
      </c>
      <c r="C23" s="128" t="str">
        <f>VLOOKUP(B23,'INFORM Severity - hidden'!$C$5:$D$160,2,FALSE)</f>
        <v>Djibouti</v>
      </c>
      <c r="D23" s="128" t="str">
        <f>VLOOKUP(A23,Lists!$B$2:$G$153,3,FALSE)</f>
        <v>DJI</v>
      </c>
      <c r="E23" s="129" t="str">
        <f>VLOOKUP(A23,Lists!$B$2:$G$153,5,FALSE)</f>
        <v>Drought</v>
      </c>
      <c r="F23" s="229">
        <f t="shared" si="0"/>
        <v>2.7</v>
      </c>
      <c r="G23" s="126">
        <f t="shared" si="1"/>
        <v>3</v>
      </c>
      <c r="H23" s="126" t="str">
        <f t="shared" si="2"/>
        <v>Medium</v>
      </c>
      <c r="I23" s="230" t="str">
        <f>INDEX(Trends!$D$3:$D$404,MATCH(B23,Trends!$C$3:$C$404,0))</f>
        <v>Increasing</v>
      </c>
      <c r="J23" s="126" t="str">
        <f>VLOOKUP($B23,Reliability!$A$3:$I$170,9,FALSE)</f>
        <v>High</v>
      </c>
      <c r="K23" s="231">
        <f t="shared" si="3"/>
        <v>2</v>
      </c>
      <c r="L23" s="231">
        <f>VLOOKUP($B23,'Impact of the crisis'!$C$6:$N$170,12,FALSE)</f>
        <v>3.1</v>
      </c>
      <c r="M23" s="231">
        <f>VLOOKUP($B23,'Impact of the crisis'!$C$6:$AB$170,26,FALSE)</f>
        <v>1.4</v>
      </c>
      <c r="N23" s="231">
        <f>VLOOKUP($B23,'Conditions of people affected'!$C$6:$R$170,16,FALSE)</f>
        <v>2.5499999999999998</v>
      </c>
      <c r="O23" s="231">
        <f>VLOOKUP($B23,'Conditions of people affected'!$C$6:$R$170,9,FALSE)</f>
        <v>2.1</v>
      </c>
      <c r="P23" s="231">
        <f>VLOOKUP($B23,'Conditions of people affected'!$C$6:$R$170,15,FALSE)</f>
        <v>3</v>
      </c>
      <c r="Q23" s="231">
        <f t="shared" si="4"/>
        <v>3.3</v>
      </c>
      <c r="R23" s="231">
        <f>VLOOKUP($B23,'Complexity of the crisis'!$C$6:$AN$170,22,FALSE)</f>
        <v>3.1</v>
      </c>
      <c r="S23" s="231">
        <f>VLOOKUP($B23,'Complexity of the crisis'!$C$6:$AN$170,38,FALSE)</f>
        <v>3.5</v>
      </c>
      <c r="T23" s="130" t="str">
        <f>VLOOKUP(B23,Lists!$C$3:$E$163,3,FALSE)</f>
        <v>Africa</v>
      </c>
      <c r="U23" s="131">
        <f>VLOOKUP(B23,'INFORM Severity - hidden'!$C$5:$V$170,20,FALSE)</f>
        <v>44557</v>
      </c>
    </row>
    <row r="24" spans="1:21" x14ac:dyDescent="0.25">
      <c r="A24" s="127" t="str">
        <f t="array" ref="A24">IFERROR(INDEX(Lists!$B$2:$B$153,SMALL(IF(Lists!$I$2:$I$153="Individual",ROW(Lists!$B$2:$B$153)),ROW(20:20))-1,1),"")</f>
        <v>Mixed migration flows in Algeria</v>
      </c>
      <c r="B24" s="128" t="str">
        <f>VLOOKUP(A24,Lists!$B$2:$G$153,2,FALSE)</f>
        <v>DZA002</v>
      </c>
      <c r="C24" s="128" t="str">
        <f>VLOOKUP(B24,'INFORM Severity - hidden'!$C$5:$D$160,2,FALSE)</f>
        <v>Algeria</v>
      </c>
      <c r="D24" s="128" t="str">
        <f>VLOOKUP(A24,Lists!$B$2:$G$153,3,FALSE)</f>
        <v>DZA</v>
      </c>
      <c r="E24" s="129" t="str">
        <f>VLOOKUP(A24,Lists!$B$2:$G$153,5,FALSE)</f>
        <v>International displacement</v>
      </c>
      <c r="F24" s="229" t="str">
        <f t="shared" si="0"/>
        <v>x</v>
      </c>
      <c r="G24" s="126" t="str">
        <f t="shared" si="1"/>
        <v>x</v>
      </c>
      <c r="H24" s="126" t="str">
        <f t="shared" si="2"/>
        <v>x</v>
      </c>
      <c r="I24" s="230" t="str">
        <f>INDEX(Trends!$D$3:$D$404,MATCH(B24,Trends!$C$3:$C$404,0))</f>
        <v>-</v>
      </c>
      <c r="J24" s="126" t="str">
        <f>VLOOKUP($B24,Reliability!$A$3:$I$170,9,FALSE)</f>
        <v>Very Low</v>
      </c>
      <c r="K24" s="231">
        <f t="shared" si="3"/>
        <v>4.5</v>
      </c>
      <c r="L24" s="231">
        <f>VLOOKUP($B24,'Impact of the crisis'!$C$6:$N$170,12,FALSE)</f>
        <v>5</v>
      </c>
      <c r="M24" s="231">
        <f>VLOOKUP($B24,'Impact of the crisis'!$C$6:$AB$170,26,FALSE)</f>
        <v>4.2</v>
      </c>
      <c r="N24" s="231" t="str">
        <f>VLOOKUP($B24,'Conditions of people affected'!$C$6:$R$170,16,FALSE)</f>
        <v>x</v>
      </c>
      <c r="O24" s="231" t="str">
        <f>VLOOKUP($B24,'Conditions of people affected'!$C$6:$R$170,9,FALSE)</f>
        <v>x</v>
      </c>
      <c r="P24" s="231" t="str">
        <f>VLOOKUP($B24,'Conditions of people affected'!$C$6:$R$170,15,FALSE)</f>
        <v>x</v>
      </c>
      <c r="Q24" s="231">
        <f t="shared" si="4"/>
        <v>2.7</v>
      </c>
      <c r="R24" s="231">
        <f>VLOOKUP($B24,'Complexity of the crisis'!$C$6:$AN$170,22,FALSE)</f>
        <v>3.6</v>
      </c>
      <c r="S24" s="231">
        <f>VLOOKUP($B24,'Complexity of the crisis'!$C$6:$AN$170,38,FALSE)</f>
        <v>1.5</v>
      </c>
      <c r="T24" s="130" t="str">
        <f>VLOOKUP(B24,Lists!$C$3:$E$163,3,FALSE)</f>
        <v>Africa</v>
      </c>
      <c r="U24" s="131">
        <f>VLOOKUP(B24,'INFORM Severity - hidden'!$C$5:$V$170,20,FALSE)</f>
        <v>44490</v>
      </c>
    </row>
    <row r="25" spans="1:21" x14ac:dyDescent="0.25">
      <c r="A25" s="127" t="str">
        <f t="array" ref="A25">IFERROR(INDEX(Lists!$B$2:$B$153,SMALL(IF(Lists!$I$2:$I$153="Individual",ROW(Lists!$B$2:$B$153)),ROW(21:21))-1,1),"")</f>
        <v>Sahrawi refugees in Algeria</v>
      </c>
      <c r="B25" s="128" t="str">
        <f>VLOOKUP(A25,Lists!$B$2:$G$153,2,FALSE)</f>
        <v>DZA003</v>
      </c>
      <c r="C25" s="128" t="str">
        <f>VLOOKUP(B25,'INFORM Severity - hidden'!$C$5:$D$160,2,FALSE)</f>
        <v>Algeria</v>
      </c>
      <c r="D25" s="128" t="str">
        <f>VLOOKUP(A25,Lists!$B$2:$G$153,3,FALSE)</f>
        <v>DZA</v>
      </c>
      <c r="E25" s="129" t="str">
        <f>VLOOKUP(A25,Lists!$B$2:$G$153,5,FALSE)</f>
        <v>International displacement</v>
      </c>
      <c r="F25" s="229">
        <f t="shared" si="0"/>
        <v>2.4</v>
      </c>
      <c r="G25" s="126">
        <f t="shared" si="1"/>
        <v>3</v>
      </c>
      <c r="H25" s="126" t="str">
        <f t="shared" si="2"/>
        <v>Medium</v>
      </c>
      <c r="I25" s="230" t="str">
        <f>INDEX(Trends!$D$3:$D$404,MATCH(B25,Trends!$C$3:$C$404,0))</f>
        <v>Increasing</v>
      </c>
      <c r="J25" s="126" t="str">
        <f>VLOOKUP($B25,Reliability!$A$3:$I$170,9,FALSE)</f>
        <v>Medium</v>
      </c>
      <c r="K25" s="231">
        <f t="shared" si="3"/>
        <v>2.2000000000000002</v>
      </c>
      <c r="L25" s="231">
        <f>VLOOKUP($B25,'Impact of the crisis'!$C$6:$N$170,12,FALSE)</f>
        <v>1.1000000000000001</v>
      </c>
      <c r="M25" s="231">
        <f>VLOOKUP($B25,'Impact of the crisis'!$C$6:$AB$170,26,FALSE)</f>
        <v>2.6</v>
      </c>
      <c r="N25" s="231">
        <f>VLOOKUP($B25,'Conditions of people affected'!$C$6:$R$170,16,FALSE)</f>
        <v>2.2999999999999998</v>
      </c>
      <c r="O25" s="231">
        <f>VLOOKUP($B25,'Conditions of people affected'!$C$6:$R$170,9,FALSE)</f>
        <v>1.6</v>
      </c>
      <c r="P25" s="231">
        <f>VLOOKUP($B25,'Conditions of people affected'!$C$6:$R$170,15,FALSE)</f>
        <v>3</v>
      </c>
      <c r="Q25" s="231">
        <f t="shared" si="4"/>
        <v>2.7</v>
      </c>
      <c r="R25" s="231">
        <f>VLOOKUP($B25,'Complexity of the crisis'!$C$6:$AN$170,22,FALSE)</f>
        <v>3.6</v>
      </c>
      <c r="S25" s="231">
        <f>VLOOKUP($B25,'Complexity of the crisis'!$C$6:$AN$170,38,FALSE)</f>
        <v>1.5</v>
      </c>
      <c r="T25" s="130" t="str">
        <f>VLOOKUP(B25,Lists!$C$3:$E$163,3,FALSE)</f>
        <v>Africa</v>
      </c>
      <c r="U25" s="131">
        <f>VLOOKUP(B25,'INFORM Severity - hidden'!$C$5:$V$170,20,FALSE)</f>
        <v>44490</v>
      </c>
    </row>
    <row r="26" spans="1:21" x14ac:dyDescent="0.25">
      <c r="A26" s="127" t="str">
        <f t="array" ref="A26">IFERROR(INDEX(Lists!$B$2:$B$153,SMALL(IF(Lists!$I$2:$I$153="Individual",ROW(Lists!$B$2:$B$153)),ROW(22:22))-1,1),"")</f>
        <v>Venezuela displacement in Ecuador</v>
      </c>
      <c r="B26" s="128" t="str">
        <f>VLOOKUP(A26,Lists!$B$2:$G$153,2,FALSE)</f>
        <v>ECU002</v>
      </c>
      <c r="C26" s="128" t="str">
        <f>VLOOKUP(B26,'INFORM Severity - hidden'!$C$5:$D$160,2,FALSE)</f>
        <v>Ecuador</v>
      </c>
      <c r="D26" s="128" t="str">
        <f>VLOOKUP(A26,Lists!$B$2:$G$153,3,FALSE)</f>
        <v>ECU</v>
      </c>
      <c r="E26" s="129" t="str">
        <f>VLOOKUP(A26,Lists!$B$2:$G$153,5,FALSE)</f>
        <v>International displacement</v>
      </c>
      <c r="F26" s="229">
        <f t="shared" si="0"/>
        <v>2.4</v>
      </c>
      <c r="G26" s="126">
        <f t="shared" si="1"/>
        <v>3</v>
      </c>
      <c r="H26" s="126" t="str">
        <f t="shared" si="2"/>
        <v>Medium</v>
      </c>
      <c r="I26" s="230" t="str">
        <f>INDEX(Trends!$D$3:$D$404,MATCH(B26,Trends!$C$3:$C$404,0))</f>
        <v>Stable</v>
      </c>
      <c r="J26" s="126" t="str">
        <f>VLOOKUP($B26,Reliability!$A$3:$I$170,9,FALSE)</f>
        <v>Medium</v>
      </c>
      <c r="K26" s="231">
        <f t="shared" si="3"/>
        <v>1.9</v>
      </c>
      <c r="L26" s="231">
        <f>VLOOKUP($B26,'Impact of the crisis'!$C$6:$N$170,12,FALSE)</f>
        <v>1.4</v>
      </c>
      <c r="M26" s="231">
        <f>VLOOKUP($B26,'Impact of the crisis'!$C$6:$AB$170,26,FALSE)</f>
        <v>2.2000000000000002</v>
      </c>
      <c r="N26" s="231">
        <f>VLOOKUP($B26,'Conditions of people affected'!$C$6:$R$170,16,FALSE)</f>
        <v>2.85</v>
      </c>
      <c r="O26" s="231">
        <f>VLOOKUP($B26,'Conditions of people affected'!$C$6:$R$170,9,FALSE)</f>
        <v>2.7</v>
      </c>
      <c r="P26" s="231">
        <f>VLOOKUP($B26,'Conditions of people affected'!$C$6:$R$170,15,FALSE)</f>
        <v>3</v>
      </c>
      <c r="Q26" s="231">
        <f t="shared" si="4"/>
        <v>2.1</v>
      </c>
      <c r="R26" s="231">
        <f>VLOOKUP($B26,'Complexity of the crisis'!$C$6:$AN$170,22,FALSE)</f>
        <v>2.6</v>
      </c>
      <c r="S26" s="231">
        <f>VLOOKUP($B26,'Complexity of the crisis'!$C$6:$AN$170,38,FALSE)</f>
        <v>1.5</v>
      </c>
      <c r="T26" s="130" t="str">
        <f>VLOOKUP(B26,Lists!$C$3:$E$163,3,FALSE)</f>
        <v>Americas</v>
      </c>
      <c r="U26" s="131">
        <f>VLOOKUP(B26,'INFORM Severity - hidden'!$C$5:$V$170,20,FALSE)</f>
        <v>44496</v>
      </c>
    </row>
    <row r="27" spans="1:21" x14ac:dyDescent="0.25">
      <c r="A27" s="127" t="str">
        <f t="array" ref="A27">IFERROR(INDEX(Lists!$B$2:$B$153,SMALL(IF(Lists!$I$2:$I$153="Individual",ROW(Lists!$B$2:$B$153)),ROW(23:23))-1,1),"")</f>
        <v>Syrian Refugee Crisis in Egypt</v>
      </c>
      <c r="B27" s="128" t="str">
        <f>VLOOKUP(A27,Lists!$B$2:$G$153,2,FALSE)</f>
        <v>EGY002</v>
      </c>
      <c r="C27" s="128" t="str">
        <f>VLOOKUP(B27,'INFORM Severity - hidden'!$C$5:$D$160,2,FALSE)</f>
        <v>Egypt</v>
      </c>
      <c r="D27" s="128" t="str">
        <f>VLOOKUP(A27,Lists!$B$2:$G$153,3,FALSE)</f>
        <v>EGY</v>
      </c>
      <c r="E27" s="129" t="str">
        <f>VLOOKUP(A27,Lists!$B$2:$G$153,5,FALSE)</f>
        <v>International displacement</v>
      </c>
      <c r="F27" s="229">
        <f t="shared" si="0"/>
        <v>2.5</v>
      </c>
      <c r="G27" s="126">
        <f t="shared" si="1"/>
        <v>3</v>
      </c>
      <c r="H27" s="126" t="str">
        <f t="shared" si="2"/>
        <v>Medium</v>
      </c>
      <c r="I27" s="230" t="str">
        <f>INDEX(Trends!$D$3:$D$404,MATCH(B27,Trends!$C$3:$C$404,0))</f>
        <v>Stable</v>
      </c>
      <c r="J27" s="126" t="str">
        <f>VLOOKUP($B27,Reliability!$A$3:$I$170,9,FALSE)</f>
        <v>Medium</v>
      </c>
      <c r="K27" s="231">
        <f t="shared" si="3"/>
        <v>2.2999999999999998</v>
      </c>
      <c r="L27" s="231">
        <f>VLOOKUP($B27,'Impact of the crisis'!$C$6:$N$170,12,FALSE)</f>
        <v>2.4</v>
      </c>
      <c r="M27" s="231">
        <f>VLOOKUP($B27,'Impact of the crisis'!$C$6:$AB$170,26,FALSE)</f>
        <v>2.2999999999999998</v>
      </c>
      <c r="N27" s="231">
        <f>VLOOKUP($B27,'Conditions of people affected'!$C$6:$R$170,16,FALSE)</f>
        <v>2.4</v>
      </c>
      <c r="O27" s="231">
        <f>VLOOKUP($B27,'Conditions of people affected'!$C$6:$R$170,9,FALSE)</f>
        <v>2.8</v>
      </c>
      <c r="P27" s="231">
        <f>VLOOKUP($B27,'Conditions of people affected'!$C$6:$R$170,15,FALSE)</f>
        <v>2</v>
      </c>
      <c r="Q27" s="231">
        <f t="shared" si="4"/>
        <v>2.8</v>
      </c>
      <c r="R27" s="231">
        <f>VLOOKUP($B27,'Complexity of the crisis'!$C$6:$AN$170,22,FALSE)</f>
        <v>3.7</v>
      </c>
      <c r="S27" s="231">
        <f>VLOOKUP($B27,'Complexity of the crisis'!$C$6:$AN$170,38,FALSE)</f>
        <v>1.5</v>
      </c>
      <c r="T27" s="130" t="str">
        <f>VLOOKUP(B27,Lists!$C$3:$E$163,3,FALSE)</f>
        <v>Africa</v>
      </c>
      <c r="U27" s="131">
        <f>VLOOKUP(B27,'INFORM Severity - hidden'!$C$5:$V$170,20,FALSE)</f>
        <v>44490</v>
      </c>
    </row>
    <row r="28" spans="1:21" x14ac:dyDescent="0.25">
      <c r="A28" s="127" t="str">
        <f t="array" ref="A28">IFERROR(INDEX(Lists!$B$2:$B$153,SMALL(IF(Lists!$I$2:$I$153="Individual",ROW(Lists!$B$2:$B$153)),ROW(24:24))-1,1),"")</f>
        <v>Complex crisis in Eritrea</v>
      </c>
      <c r="B28" s="128" t="str">
        <f>VLOOKUP(A28,Lists!$B$2:$G$153,2,FALSE)</f>
        <v>ERI001</v>
      </c>
      <c r="C28" s="128" t="str">
        <f>VLOOKUP(B28,'INFORM Severity - hidden'!$C$5:$D$160,2,FALSE)</f>
        <v>Eritrea</v>
      </c>
      <c r="D28" s="128" t="str">
        <f>VLOOKUP(A28,Lists!$B$2:$G$153,3,FALSE)</f>
        <v>ERI</v>
      </c>
      <c r="E28" s="129" t="str">
        <f>VLOOKUP(A28,Lists!$B$2:$G$153,5,FALSE)</f>
        <v>Complex crisis</v>
      </c>
      <c r="F28" s="229">
        <f t="shared" si="0"/>
        <v>3.8</v>
      </c>
      <c r="G28" s="126">
        <f t="shared" si="1"/>
        <v>4</v>
      </c>
      <c r="H28" s="126" t="str">
        <f t="shared" si="2"/>
        <v>High</v>
      </c>
      <c r="I28" s="230" t="str">
        <f>INDEX(Trends!$D$3:$D$404,MATCH(B28,Trends!$C$3:$C$404,0))</f>
        <v>Stable</v>
      </c>
      <c r="J28" s="126" t="str">
        <f>VLOOKUP($B28,Reliability!$A$3:$I$170,9,FALSE)</f>
        <v>Medium</v>
      </c>
      <c r="K28" s="231">
        <f t="shared" si="3"/>
        <v>3.4</v>
      </c>
      <c r="L28" s="231">
        <f>VLOOKUP($B28,'Impact of the crisis'!$C$6:$N$170,12,FALSE)</f>
        <v>3.8</v>
      </c>
      <c r="M28" s="231">
        <f>VLOOKUP($B28,'Impact of the crisis'!$C$6:$AB$170,26,FALSE)</f>
        <v>3.1</v>
      </c>
      <c r="N28" s="231">
        <f>VLOOKUP($B28,'Conditions of people affected'!$C$6:$R$170,16,FALSE)</f>
        <v>3.5</v>
      </c>
      <c r="O28" s="231">
        <f>VLOOKUP($B28,'Conditions of people affected'!$C$6:$R$170,9,FALSE)</f>
        <v>4</v>
      </c>
      <c r="P28" s="231">
        <f>VLOOKUP($B28,'Conditions of people affected'!$C$6:$R$170,15,FALSE)</f>
        <v>3</v>
      </c>
      <c r="Q28" s="231">
        <f t="shared" si="4"/>
        <v>4.5999999999999996</v>
      </c>
      <c r="R28" s="231">
        <f>VLOOKUP($B28,'Complexity of the crisis'!$C$6:$AN$170,22,FALSE)</f>
        <v>4.0999999999999996</v>
      </c>
      <c r="S28" s="231">
        <f>VLOOKUP($B28,'Complexity of the crisis'!$C$6:$AN$170,38,FALSE)</f>
        <v>5</v>
      </c>
      <c r="T28" s="130" t="str">
        <f>VLOOKUP(B28,Lists!$C$3:$E$163,3,FALSE)</f>
        <v>Africa</v>
      </c>
      <c r="U28" s="131">
        <f>VLOOKUP(B28,'INFORM Severity - hidden'!$C$5:$V$170,20,FALSE)</f>
        <v>44498</v>
      </c>
    </row>
    <row r="29" spans="1:21" x14ac:dyDescent="0.25">
      <c r="A29" s="127" t="str">
        <f t="array" ref="A29">IFERROR(INDEX(Lists!$B$2:$B$153,SMALL(IF(Lists!$I$2:$I$153="Individual",ROW(Lists!$B$2:$B$153)),ROW(25:25))-1,1),"")</f>
        <v>Mixed migration flows in spain</v>
      </c>
      <c r="B29" s="128" t="str">
        <f>VLOOKUP(A29,Lists!$B$2:$G$153,2,FALSE)</f>
        <v>ESP002</v>
      </c>
      <c r="C29" s="128" t="str">
        <f>VLOOKUP(B29,'INFORM Severity - hidden'!$C$5:$D$160,2,FALSE)</f>
        <v>Spain</v>
      </c>
      <c r="D29" s="128" t="str">
        <f>VLOOKUP(A29,Lists!$B$2:$G$153,3,FALSE)</f>
        <v>ESP</v>
      </c>
      <c r="E29" s="129" t="str">
        <f>VLOOKUP(A29,Lists!$B$2:$G$153,5,FALSE)</f>
        <v>International displacement</v>
      </c>
      <c r="F29" s="229">
        <f t="shared" si="0"/>
        <v>1.8</v>
      </c>
      <c r="G29" s="126">
        <f t="shared" si="1"/>
        <v>2</v>
      </c>
      <c r="H29" s="126" t="str">
        <f t="shared" si="2"/>
        <v>Low</v>
      </c>
      <c r="I29" s="230" t="str">
        <f>INDEX(Trends!$D$3:$D$404,MATCH(B29,Trends!$C$3:$C$404,0))</f>
        <v>Stable</v>
      </c>
      <c r="J29" s="126" t="str">
        <f>VLOOKUP($B29,Reliability!$A$3:$I$170,9,FALSE)</f>
        <v>High</v>
      </c>
      <c r="K29" s="231">
        <f t="shared" si="3"/>
        <v>2.5</v>
      </c>
      <c r="L29" s="231">
        <f>VLOOKUP($B29,'Impact of the crisis'!$C$6:$N$170,12,FALSE)</f>
        <v>2.2000000000000002</v>
      </c>
      <c r="M29" s="231">
        <f>VLOOKUP($B29,'Impact of the crisis'!$C$6:$AB$170,26,FALSE)</f>
        <v>2.6</v>
      </c>
      <c r="N29" s="231">
        <f>VLOOKUP($B29,'Conditions of people affected'!$C$6:$R$170,16,FALSE)</f>
        <v>1.4</v>
      </c>
      <c r="O29" s="231">
        <f>VLOOKUP($B29,'Conditions of people affected'!$C$6:$R$170,9,FALSE)</f>
        <v>1.8</v>
      </c>
      <c r="P29" s="231">
        <f>VLOOKUP($B29,'Conditions of people affected'!$C$6:$R$170,15,FALSE)</f>
        <v>1</v>
      </c>
      <c r="Q29" s="231">
        <f t="shared" si="4"/>
        <v>1.8</v>
      </c>
      <c r="R29" s="231">
        <f>VLOOKUP($B29,'Complexity of the crisis'!$C$6:$AN$170,22,FALSE)</f>
        <v>2.1</v>
      </c>
      <c r="S29" s="231">
        <f>VLOOKUP($B29,'Complexity of the crisis'!$C$6:$AN$170,38,FALSE)</f>
        <v>1.5</v>
      </c>
      <c r="T29" s="130" t="str">
        <f>VLOOKUP(B29,Lists!$C$3:$E$163,3,FALSE)</f>
        <v>Europe</v>
      </c>
      <c r="U29" s="131">
        <f>VLOOKUP(B29,'INFORM Severity - hidden'!$C$5:$V$170,20,FALSE)</f>
        <v>44494</v>
      </c>
    </row>
    <row r="30" spans="1:21" x14ac:dyDescent="0.25">
      <c r="A30" s="127" t="str">
        <f t="array" ref="A30">IFERROR(INDEX(Lists!$B$2:$B$153,SMALL(IF(Lists!$I$2:$I$153="Individual",ROW(Lists!$B$2:$B$153)),ROW(26:26))-1,1),"")</f>
        <v>Complex crisis in Ethiopia</v>
      </c>
      <c r="B30" s="128" t="str">
        <f>VLOOKUP(A30,Lists!$B$2:$G$153,2,FALSE)</f>
        <v>ETH001</v>
      </c>
      <c r="C30" s="128" t="str">
        <f>VLOOKUP(B30,'INFORM Severity - hidden'!$C$5:$D$160,2,FALSE)</f>
        <v>Ethiopia</v>
      </c>
      <c r="D30" s="128" t="str">
        <f>VLOOKUP(A30,Lists!$B$2:$G$153,3,FALSE)</f>
        <v>ETH</v>
      </c>
      <c r="E30" s="129" t="str">
        <f>VLOOKUP(A30,Lists!$B$2:$G$153,5,FALSE)</f>
        <v>Complex crisis</v>
      </c>
      <c r="F30" s="229">
        <f t="shared" si="0"/>
        <v>4.8</v>
      </c>
      <c r="G30" s="126">
        <f t="shared" si="1"/>
        <v>5</v>
      </c>
      <c r="H30" s="126" t="str">
        <f t="shared" si="2"/>
        <v>Very High</v>
      </c>
      <c r="I30" s="230" t="str">
        <f>INDEX(Trends!$D$3:$D$404,MATCH(B30,Trends!$C$3:$C$404,0))</f>
        <v>Stable</v>
      </c>
      <c r="J30" s="126" t="str">
        <f>VLOOKUP($B30,Reliability!$A$3:$I$170,9,FALSE)</f>
        <v>High</v>
      </c>
      <c r="K30" s="231">
        <f t="shared" si="3"/>
        <v>4.8</v>
      </c>
      <c r="L30" s="231">
        <f>VLOOKUP($B30,'Impact of the crisis'!$C$6:$N$170,12,FALSE)</f>
        <v>5</v>
      </c>
      <c r="M30" s="231">
        <f>VLOOKUP($B30,'Impact of the crisis'!$C$6:$AB$170,26,FALSE)</f>
        <v>4.7</v>
      </c>
      <c r="N30" s="231">
        <f>VLOOKUP($B30,'Conditions of people affected'!$C$6:$R$170,16,FALSE)</f>
        <v>5</v>
      </c>
      <c r="O30" s="231">
        <f>VLOOKUP($B30,'Conditions of people affected'!$C$6:$R$170,9,FALSE)</f>
        <v>5</v>
      </c>
      <c r="P30" s="231">
        <f>VLOOKUP($B30,'Conditions of people affected'!$C$6:$R$170,15,FALSE)</f>
        <v>5</v>
      </c>
      <c r="Q30" s="231">
        <f t="shared" si="4"/>
        <v>4.5999999999999996</v>
      </c>
      <c r="R30" s="231">
        <f>VLOOKUP($B30,'Complexity of the crisis'!$C$6:$AN$170,22,FALSE)</f>
        <v>4.5999999999999996</v>
      </c>
      <c r="S30" s="231">
        <f>VLOOKUP($B30,'Complexity of the crisis'!$C$6:$AN$170,38,FALSE)</f>
        <v>4.5</v>
      </c>
      <c r="T30" s="130" t="str">
        <f>VLOOKUP(B30,Lists!$C$3:$E$163,3,FALSE)</f>
        <v>Africa</v>
      </c>
      <c r="U30" s="131">
        <f>VLOOKUP(B30,'INFORM Severity - hidden'!$C$5:$V$170,20,FALSE)</f>
        <v>44557</v>
      </c>
    </row>
    <row r="31" spans="1:21" x14ac:dyDescent="0.25">
      <c r="A31" s="127" t="str">
        <f t="array" ref="A31">IFERROR(INDEX(Lists!$B$2:$B$153,SMALL(IF(Lists!$I$2:$I$153="Individual",ROW(Lists!$B$2:$B$153)),ROW(27:27))-1,1),"")</f>
        <v>Flood Crisis in Ethiopia</v>
      </c>
      <c r="B31" s="128" t="str">
        <f>VLOOKUP(A31,Lists!$B$2:$G$153,2,FALSE)</f>
        <v>ETH002</v>
      </c>
      <c r="C31" s="128" t="str">
        <f>VLOOKUP(B31,'INFORM Severity - hidden'!$C$5:$D$160,2,FALSE)</f>
        <v>Ethiopia</v>
      </c>
      <c r="D31" s="128" t="str">
        <f>VLOOKUP(A31,Lists!$B$2:$G$153,3,FALSE)</f>
        <v>ETH</v>
      </c>
      <c r="E31" s="129" t="str">
        <f>VLOOKUP(A31,Lists!$B$2:$G$153,5,FALSE)</f>
        <v>Flood</v>
      </c>
      <c r="F31" s="229">
        <f t="shared" si="0"/>
        <v>2.7</v>
      </c>
      <c r="G31" s="126">
        <f t="shared" si="1"/>
        <v>3</v>
      </c>
      <c r="H31" s="126" t="str">
        <f t="shared" si="2"/>
        <v>Medium</v>
      </c>
      <c r="I31" s="230" t="str">
        <f>INDEX(Trends!$D$3:$D$404,MATCH(B31,Trends!$C$3:$C$404,0))</f>
        <v>Stable</v>
      </c>
      <c r="J31" s="126" t="str">
        <f>VLOOKUP($B31,Reliability!$A$3:$I$170,9,FALSE)</f>
        <v>Very High</v>
      </c>
      <c r="K31" s="231">
        <f t="shared" si="3"/>
        <v>3.2</v>
      </c>
      <c r="L31" s="231">
        <f>VLOOKUP($B31,'Impact of the crisis'!$C$6:$N$170,12,FALSE)</f>
        <v>4.4000000000000004</v>
      </c>
      <c r="M31" s="231">
        <f>VLOOKUP($B31,'Impact of the crisis'!$C$6:$AB$170,26,FALSE)</f>
        <v>2.4</v>
      </c>
      <c r="N31" s="231">
        <f>VLOOKUP($B31,'Conditions of people affected'!$C$6:$R$170,16,FALSE)</f>
        <v>1.45</v>
      </c>
      <c r="O31" s="231">
        <f>VLOOKUP($B31,'Conditions of people affected'!$C$6:$R$170,9,FALSE)</f>
        <v>1.9</v>
      </c>
      <c r="P31" s="231">
        <f>VLOOKUP($B31,'Conditions of people affected'!$C$6:$R$170,15,FALSE)</f>
        <v>1</v>
      </c>
      <c r="Q31" s="231">
        <f t="shared" si="4"/>
        <v>3.9</v>
      </c>
      <c r="R31" s="231">
        <f>VLOOKUP($B31,'Complexity of the crisis'!$C$6:$AN$170,22,FALSE)</f>
        <v>4.5999999999999996</v>
      </c>
      <c r="S31" s="231">
        <f>VLOOKUP($B31,'Complexity of the crisis'!$C$6:$AN$170,38,FALSE)</f>
        <v>3</v>
      </c>
      <c r="T31" s="130" t="str">
        <f>VLOOKUP(B31,Lists!$C$3:$E$163,3,FALSE)</f>
        <v>Africa</v>
      </c>
      <c r="U31" s="131">
        <f>VLOOKUP(B31,'INFORM Severity - hidden'!$C$5:$V$170,20,FALSE)</f>
        <v>44557</v>
      </c>
    </row>
    <row r="32" spans="1:21" x14ac:dyDescent="0.25">
      <c r="A32" s="127" t="str">
        <f t="array" ref="A32">IFERROR(INDEX(Lists!$B$2:$B$153,SMALL(IF(Lists!$I$2:$I$153="Individual",ROW(Lists!$B$2:$B$153)),ROW(28:28))-1,1),"")</f>
        <v>International Displacement</v>
      </c>
      <c r="B32" s="128" t="str">
        <f>VLOOKUP(A32,Lists!$B$2:$G$153,2,FALSE)</f>
        <v>ETH003</v>
      </c>
      <c r="C32" s="128" t="str">
        <f>VLOOKUP(B32,'INFORM Severity - hidden'!$C$5:$D$160,2,FALSE)</f>
        <v>Ethiopia</v>
      </c>
      <c r="D32" s="128" t="str">
        <f>VLOOKUP(A32,Lists!$B$2:$G$153,3,FALSE)</f>
        <v>ETH</v>
      </c>
      <c r="E32" s="129" t="str">
        <f>VLOOKUP(A32,Lists!$B$2:$G$153,5,FALSE)</f>
        <v>International displacement</v>
      </c>
      <c r="F32" s="229">
        <f t="shared" si="0"/>
        <v>3.2</v>
      </c>
      <c r="G32" s="126">
        <f t="shared" si="1"/>
        <v>4</v>
      </c>
      <c r="H32" s="126" t="str">
        <f t="shared" si="2"/>
        <v>High</v>
      </c>
      <c r="I32" s="230" t="str">
        <f>INDEX(Trends!$D$3:$D$404,MATCH(B32,Trends!$C$3:$C$404,0))</f>
        <v>Stable</v>
      </c>
      <c r="J32" s="126" t="str">
        <f>VLOOKUP($B32,Reliability!$A$3:$I$170,9,FALSE)</f>
        <v>Very High</v>
      </c>
      <c r="K32" s="231">
        <f t="shared" si="3"/>
        <v>3.6</v>
      </c>
      <c r="L32" s="231">
        <f>VLOOKUP($B32,'Impact of the crisis'!$C$6:$N$170,12,FALSE)</f>
        <v>5</v>
      </c>
      <c r="M32" s="231">
        <f>VLOOKUP($B32,'Impact of the crisis'!$C$6:$AB$170,26,FALSE)</f>
        <v>2.4</v>
      </c>
      <c r="N32" s="231">
        <f>VLOOKUP($B32,'Conditions of people affected'!$C$6:$R$170,16,FALSE)</f>
        <v>2.6</v>
      </c>
      <c r="O32" s="231">
        <f>VLOOKUP($B32,'Conditions of people affected'!$C$6:$R$170,9,FALSE)</f>
        <v>3.2</v>
      </c>
      <c r="P32" s="231">
        <f>VLOOKUP($B32,'Conditions of people affected'!$C$6:$R$170,15,FALSE)</f>
        <v>2</v>
      </c>
      <c r="Q32" s="231">
        <f t="shared" si="4"/>
        <v>3.9</v>
      </c>
      <c r="R32" s="231">
        <f>VLOOKUP($B32,'Complexity of the crisis'!$C$6:$AN$170,22,FALSE)</f>
        <v>4.5999999999999996</v>
      </c>
      <c r="S32" s="231">
        <f>VLOOKUP($B32,'Complexity of the crisis'!$C$6:$AN$170,38,FALSE)</f>
        <v>3</v>
      </c>
      <c r="T32" s="130" t="str">
        <f>VLOOKUP(B32,Lists!$C$3:$E$163,3,FALSE)</f>
        <v>Africa</v>
      </c>
      <c r="U32" s="131">
        <f>VLOOKUP(B32,'INFORM Severity - hidden'!$C$5:$V$170,20,FALSE)</f>
        <v>44557</v>
      </c>
    </row>
    <row r="33" spans="1:21" x14ac:dyDescent="0.25">
      <c r="A33" s="127" t="str">
        <f t="array" ref="A33">IFERROR(INDEX(Lists!$B$2:$B$153,SMALL(IF(Lists!$I$2:$I$153="Individual",ROW(Lists!$B$2:$B$153)),ROW(29:29))-1,1),"")</f>
        <v>Northern Ethiopia Conflict</v>
      </c>
      <c r="B33" s="128" t="str">
        <f>VLOOKUP(A33,Lists!$B$2:$G$153,2,FALSE)</f>
        <v>ETH004</v>
      </c>
      <c r="C33" s="128" t="str">
        <f>VLOOKUP(B33,'INFORM Severity - hidden'!$C$5:$D$160,2,FALSE)</f>
        <v>Ethiopia</v>
      </c>
      <c r="D33" s="128" t="str">
        <f>VLOOKUP(A33,Lists!$B$2:$G$153,3,FALSE)</f>
        <v>ETH</v>
      </c>
      <c r="E33" s="129" t="str">
        <f>VLOOKUP(A33,Lists!$B$2:$G$153,5,FALSE)</f>
        <v>Conflict</v>
      </c>
      <c r="F33" s="229">
        <f t="shared" si="0"/>
        <v>4.5</v>
      </c>
      <c r="G33" s="126">
        <f t="shared" si="1"/>
        <v>5</v>
      </c>
      <c r="H33" s="126" t="str">
        <f t="shared" si="2"/>
        <v>Very High</v>
      </c>
      <c r="I33" s="230" t="str">
        <f>INDEX(Trends!$D$3:$D$404,MATCH(B33,Trends!$C$3:$C$404,0))</f>
        <v>Decreasing</v>
      </c>
      <c r="J33" s="126" t="str">
        <f>VLOOKUP($B33,Reliability!$A$3:$I$170,9,FALSE)</f>
        <v>High</v>
      </c>
      <c r="K33" s="231">
        <f t="shared" si="3"/>
        <v>4.3</v>
      </c>
      <c r="L33" s="231">
        <f>VLOOKUP($B33,'Impact of the crisis'!$C$6:$N$170,12,FALSE)</f>
        <v>3</v>
      </c>
      <c r="M33" s="231">
        <f>VLOOKUP($B33,'Impact of the crisis'!$C$6:$AB$170,26,FALSE)</f>
        <v>4.7</v>
      </c>
      <c r="N33" s="231">
        <f>VLOOKUP($B33,'Conditions of people affected'!$C$6:$R$170,16,FALSE)</f>
        <v>4.5</v>
      </c>
      <c r="O33" s="231">
        <f>VLOOKUP($B33,'Conditions of people affected'!$C$6:$R$170,9,FALSE)</f>
        <v>5</v>
      </c>
      <c r="P33" s="231">
        <f>VLOOKUP($B33,'Conditions of people affected'!$C$6:$R$170,15,FALSE)</f>
        <v>4</v>
      </c>
      <c r="Q33" s="231">
        <f t="shared" si="4"/>
        <v>4.5999999999999996</v>
      </c>
      <c r="R33" s="231">
        <f>VLOOKUP($B33,'Complexity of the crisis'!$C$6:$AN$170,22,FALSE)</f>
        <v>4.5999999999999996</v>
      </c>
      <c r="S33" s="231">
        <f>VLOOKUP($B33,'Complexity of the crisis'!$C$6:$AN$170,38,FALSE)</f>
        <v>4.5</v>
      </c>
      <c r="T33" s="130" t="str">
        <f>VLOOKUP(B33,Lists!$C$3:$E$163,3,FALSE)</f>
        <v>Africa</v>
      </c>
      <c r="U33" s="131">
        <f>VLOOKUP(B33,'INFORM Severity - hidden'!$C$5:$V$170,20,FALSE)</f>
        <v>44557</v>
      </c>
    </row>
    <row r="34" spans="1:21" x14ac:dyDescent="0.25">
      <c r="A34" s="127" t="str">
        <f t="array" ref="A34">IFERROR(INDEX(Lists!$B$2:$B$153,SMALL(IF(Lists!$I$2:$I$153="Individual",ROW(Lists!$B$2:$B$153)),ROW(30:30))-1,1),"")</f>
        <v>Mixed migration flows in Greece</v>
      </c>
      <c r="B34" s="128" t="str">
        <f>VLOOKUP(A34,Lists!$B$2:$G$153,2,FALSE)</f>
        <v>GRC002</v>
      </c>
      <c r="C34" s="128" t="str">
        <f>VLOOKUP(B34,'INFORM Severity - hidden'!$C$5:$D$160,2,FALSE)</f>
        <v>Greece</v>
      </c>
      <c r="D34" s="128" t="str">
        <f>VLOOKUP(A34,Lists!$B$2:$G$153,3,FALSE)</f>
        <v>GRC</v>
      </c>
      <c r="E34" s="129" t="str">
        <f>VLOOKUP(A34,Lists!$B$2:$G$153,5,FALSE)</f>
        <v>International displacement</v>
      </c>
      <c r="F34" s="229">
        <f t="shared" si="0"/>
        <v>1.6</v>
      </c>
      <c r="G34" s="126">
        <f t="shared" si="1"/>
        <v>2</v>
      </c>
      <c r="H34" s="126" t="str">
        <f t="shared" si="2"/>
        <v>Low</v>
      </c>
      <c r="I34" s="230" t="str">
        <f>INDEX(Trends!$D$3:$D$404,MATCH(B34,Trends!$C$3:$C$404,0))</f>
        <v>Stable</v>
      </c>
      <c r="J34" s="126" t="str">
        <f>VLOOKUP($B34,Reliability!$A$3:$I$170,9,FALSE)</f>
        <v>High</v>
      </c>
      <c r="K34" s="231">
        <f t="shared" si="3"/>
        <v>1.9</v>
      </c>
      <c r="L34" s="231">
        <f>VLOOKUP($B34,'Impact of the crisis'!$C$6:$N$170,12,FALSE)</f>
        <v>0.3</v>
      </c>
      <c r="M34" s="231">
        <f>VLOOKUP($B34,'Impact of the crisis'!$C$6:$AB$170,26,FALSE)</f>
        <v>2.5</v>
      </c>
      <c r="N34" s="231">
        <f>VLOOKUP($B34,'Conditions of people affected'!$C$6:$R$170,16,FALSE)</f>
        <v>1.2</v>
      </c>
      <c r="O34" s="231">
        <f>VLOOKUP($B34,'Conditions of people affected'!$C$6:$R$170,9,FALSE)</f>
        <v>0.4</v>
      </c>
      <c r="P34" s="231">
        <f>VLOOKUP($B34,'Conditions of people affected'!$C$6:$R$170,15,FALSE)</f>
        <v>2</v>
      </c>
      <c r="Q34" s="231">
        <f t="shared" si="4"/>
        <v>2.1</v>
      </c>
      <c r="R34" s="231">
        <f>VLOOKUP($B34,'Complexity of the crisis'!$C$6:$AN$170,22,FALSE)</f>
        <v>2.2000000000000002</v>
      </c>
      <c r="S34" s="231">
        <f>VLOOKUP($B34,'Complexity of the crisis'!$C$6:$AN$170,38,FALSE)</f>
        <v>2</v>
      </c>
      <c r="T34" s="130" t="str">
        <f>VLOOKUP(B34,Lists!$C$3:$E$163,3,FALSE)</f>
        <v>Europe</v>
      </c>
      <c r="U34" s="131">
        <f>VLOOKUP(B34,'INFORM Severity - hidden'!$C$5:$V$170,20,FALSE)</f>
        <v>44559</v>
      </c>
    </row>
    <row r="35" spans="1:21" x14ac:dyDescent="0.25">
      <c r="A35" s="127" t="str">
        <f t="array" ref="A35">IFERROR(INDEX(Lists!$B$2:$B$153,SMALL(IF(Lists!$I$2:$I$153="Individual",ROW(Lists!$B$2:$B$153)),ROW(31:31))-1,1),"")</f>
        <v>Complex crisis in Guatemala</v>
      </c>
      <c r="B35" s="128" t="str">
        <f>VLOOKUP(A35,Lists!$B$2:$G$153,2,FALSE)</f>
        <v>GTM001</v>
      </c>
      <c r="C35" s="128" t="str">
        <f>VLOOKUP(B35,'INFORM Severity - hidden'!$C$5:$D$160,2,FALSE)</f>
        <v>Guatemala</v>
      </c>
      <c r="D35" s="128" t="str">
        <f>VLOOKUP(A35,Lists!$B$2:$G$153,3,FALSE)</f>
        <v>GTM</v>
      </c>
      <c r="E35" s="129" t="str">
        <f>VLOOKUP(A35,Lists!$B$2:$G$153,5,FALSE)</f>
        <v>Complex crisis</v>
      </c>
      <c r="F35" s="229">
        <f t="shared" si="0"/>
        <v>3.6</v>
      </c>
      <c r="G35" s="126">
        <f t="shared" si="1"/>
        <v>4</v>
      </c>
      <c r="H35" s="126" t="str">
        <f t="shared" si="2"/>
        <v>High</v>
      </c>
      <c r="I35" s="230" t="str">
        <f>INDEX(Trends!$D$3:$D$404,MATCH(B35,Trends!$C$3:$C$404,0))</f>
        <v>Increasing</v>
      </c>
      <c r="J35" s="126" t="str">
        <f>VLOOKUP($B35,Reliability!$A$3:$I$170,9,FALSE)</f>
        <v>Very High</v>
      </c>
      <c r="K35" s="231">
        <f t="shared" si="3"/>
        <v>3.8</v>
      </c>
      <c r="L35" s="231">
        <f>VLOOKUP($B35,'Impact of the crisis'!$C$6:$N$170,12,FALSE)</f>
        <v>4.4000000000000004</v>
      </c>
      <c r="M35" s="231">
        <f>VLOOKUP($B35,'Impact of the crisis'!$C$6:$AB$170,26,FALSE)</f>
        <v>3.5</v>
      </c>
      <c r="N35" s="231">
        <f>VLOOKUP($B35,'Conditions of people affected'!$C$6:$R$170,16,FALSE)</f>
        <v>3.65</v>
      </c>
      <c r="O35" s="231">
        <f>VLOOKUP($B35,'Conditions of people affected'!$C$6:$R$170,9,FALSE)</f>
        <v>4.3</v>
      </c>
      <c r="P35" s="231">
        <f>VLOOKUP($B35,'Conditions of people affected'!$C$6:$R$170,15,FALSE)</f>
        <v>3</v>
      </c>
      <c r="Q35" s="231">
        <f t="shared" si="4"/>
        <v>3.2</v>
      </c>
      <c r="R35" s="231">
        <f>VLOOKUP($B35,'Complexity of the crisis'!$C$6:$AN$170,22,FALSE)</f>
        <v>3.8</v>
      </c>
      <c r="S35" s="231">
        <f>VLOOKUP($B35,'Complexity of the crisis'!$C$6:$AN$170,38,FALSE)</f>
        <v>2.5</v>
      </c>
      <c r="T35" s="130" t="str">
        <f>VLOOKUP(B35,Lists!$C$3:$E$163,3,FALSE)</f>
        <v>Americas</v>
      </c>
      <c r="U35" s="131">
        <f>VLOOKUP(B35,'INFORM Severity - hidden'!$C$5:$V$170,20,FALSE)</f>
        <v>44516</v>
      </c>
    </row>
    <row r="36" spans="1:21" x14ac:dyDescent="0.25">
      <c r="A36" s="127" t="str">
        <f t="array" ref="A36">IFERROR(INDEX(Lists!$B$2:$B$153,SMALL(IF(Lists!$I$2:$I$153="Individual",ROW(Lists!$B$2:$B$153)),ROW(32:32))-1,1),"")</f>
        <v>Complex crisis in Honduras</v>
      </c>
      <c r="B36" s="128" t="str">
        <f>VLOOKUP(A36,Lists!$B$2:$G$153,2,FALSE)</f>
        <v>HND001</v>
      </c>
      <c r="C36" s="128" t="str">
        <f>VLOOKUP(B36,'INFORM Severity - hidden'!$C$5:$D$160,2,FALSE)</f>
        <v>Honduras</v>
      </c>
      <c r="D36" s="128" t="str">
        <f>VLOOKUP(A36,Lists!$B$2:$G$153,3,FALSE)</f>
        <v>HND</v>
      </c>
      <c r="E36" s="129" t="str">
        <f>VLOOKUP(A36,Lists!$B$2:$G$153,5,FALSE)</f>
        <v>Complex crisis</v>
      </c>
      <c r="F36" s="229">
        <f t="shared" si="0"/>
        <v>3.8</v>
      </c>
      <c r="G36" s="126">
        <f t="shared" si="1"/>
        <v>4</v>
      </c>
      <c r="H36" s="126" t="str">
        <f t="shared" si="2"/>
        <v>High</v>
      </c>
      <c r="I36" s="230" t="str">
        <f>INDEX(Trends!$D$3:$D$404,MATCH(B36,Trends!$C$3:$C$404,0))</f>
        <v>Increasing</v>
      </c>
      <c r="J36" s="126" t="str">
        <f>VLOOKUP($B36,Reliability!$A$3:$I$170,9,FALSE)</f>
        <v>Very High</v>
      </c>
      <c r="K36" s="231">
        <f t="shared" si="3"/>
        <v>3.8</v>
      </c>
      <c r="L36" s="231">
        <f>VLOOKUP($B36,'Impact of the crisis'!$C$6:$N$170,12,FALSE)</f>
        <v>4.2</v>
      </c>
      <c r="M36" s="231">
        <f>VLOOKUP($B36,'Impact of the crisis'!$C$6:$AB$170,26,FALSE)</f>
        <v>3.5</v>
      </c>
      <c r="N36" s="231">
        <f>VLOOKUP($B36,'Conditions of people affected'!$C$6:$R$170,16,FALSE)</f>
        <v>4.0999999999999996</v>
      </c>
      <c r="O36" s="231">
        <f>VLOOKUP($B36,'Conditions of people affected'!$C$6:$R$170,9,FALSE)</f>
        <v>4.2</v>
      </c>
      <c r="P36" s="231">
        <f>VLOOKUP($B36,'Conditions of people affected'!$C$6:$R$170,15,FALSE)</f>
        <v>4</v>
      </c>
      <c r="Q36" s="231">
        <f t="shared" si="4"/>
        <v>3.3</v>
      </c>
      <c r="R36" s="231">
        <f>VLOOKUP($B36,'Complexity of the crisis'!$C$6:$AN$170,22,FALSE)</f>
        <v>3.6</v>
      </c>
      <c r="S36" s="231">
        <f>VLOOKUP($B36,'Complexity of the crisis'!$C$6:$AN$170,38,FALSE)</f>
        <v>3</v>
      </c>
      <c r="T36" s="130" t="str">
        <f>VLOOKUP(B36,Lists!$C$3:$E$163,3,FALSE)</f>
        <v>Americas</v>
      </c>
      <c r="U36" s="131">
        <f>VLOOKUP(B36,'INFORM Severity - hidden'!$C$5:$V$170,20,FALSE)</f>
        <v>44517</v>
      </c>
    </row>
    <row r="37" spans="1:21" x14ac:dyDescent="0.25">
      <c r="A37" s="127" t="str">
        <f t="array" ref="A37">IFERROR(INDEX(Lists!$B$2:$B$153,SMALL(IF(Lists!$I$2:$I$153="Individual",ROW(Lists!$B$2:$B$153)),ROW(33:33))-1,1),"")</f>
        <v>Complex crisis in Haiti</v>
      </c>
      <c r="B37" s="128" t="str">
        <f>VLOOKUP(A37,Lists!$B$2:$G$153,2,FALSE)</f>
        <v>HTI001</v>
      </c>
      <c r="C37" s="128" t="str">
        <f>VLOOKUP(B37,'INFORM Severity - hidden'!$C$5:$D$160,2,FALSE)</f>
        <v>Haiti</v>
      </c>
      <c r="D37" s="128" t="str">
        <f>VLOOKUP(A37,Lists!$B$2:$G$153,3,FALSE)</f>
        <v>HTI</v>
      </c>
      <c r="E37" s="129" t="str">
        <f>VLOOKUP(A37,Lists!$B$2:$G$153,5,FALSE)</f>
        <v>Complex crisis</v>
      </c>
      <c r="F37" s="229">
        <f t="shared" ref="F37:F68" si="5">IF(OR(N37="x",K37="x"),"x",ROUND((5-GEOMEAN(((5-K37)/5*4+1),((5-N37)/5*4+1),((5-N37)/5*4+1)))/4*3.5+Q37*0.3,1))</f>
        <v>4.0999999999999996</v>
      </c>
      <c r="G37" s="126">
        <f t="shared" ref="G37:G68" si="6">IF(F37="x","x",ROUNDUP(F37,0))</f>
        <v>5</v>
      </c>
      <c r="H37" s="126" t="str">
        <f t="shared" ref="H37:H68" si="7">IF(N37="x","x",IF(K37="x","x",(IF(G37=5,"Very High",IF(G37=4,"High",IF(G37=3,"Medium",IF(G37=2,"Low","Very Low")))))))</f>
        <v>Very High</v>
      </c>
      <c r="I37" s="230" t="str">
        <f>INDEX(Trends!$D$3:$D$404,MATCH(B37,Trends!$C$3:$C$404,0))</f>
        <v>Increasing</v>
      </c>
      <c r="J37" s="126" t="str">
        <f>VLOOKUP($B37,Reliability!$A$3:$I$170,9,FALSE)</f>
        <v>High</v>
      </c>
      <c r="K37" s="231">
        <f t="shared" ref="K37:K68" si="8">IF(OR(M37="x",L37="x"),"x",ROUND((5-GEOMEAN(((5-L37)/5*4+1),((5-M37)/5*4+1),((5-M37)/5*4+1)))/4*5,1))</f>
        <v>3.8</v>
      </c>
      <c r="L37" s="231">
        <f>VLOOKUP($B37,'Impact of the crisis'!$C$6:$N$170,12,FALSE)</f>
        <v>4</v>
      </c>
      <c r="M37" s="231">
        <f>VLOOKUP($B37,'Impact of the crisis'!$C$6:$AB$170,26,FALSE)</f>
        <v>3.7</v>
      </c>
      <c r="N37" s="231">
        <f>VLOOKUP($B37,'Conditions of people affected'!$C$6:$R$170,16,FALSE)</f>
        <v>4.75</v>
      </c>
      <c r="O37" s="231">
        <f>VLOOKUP($B37,'Conditions of people affected'!$C$6:$R$170,9,FALSE)</f>
        <v>4.5</v>
      </c>
      <c r="P37" s="231">
        <f>VLOOKUP($B37,'Conditions of people affected'!$C$6:$R$170,15,FALSE)</f>
        <v>5</v>
      </c>
      <c r="Q37" s="231">
        <f t="shared" ref="Q37:Q68" si="9">IF(OR(S37="x",R37="x"),R37,ROUND((5-GEOMEAN(((5-R37)/5*4+1),((5-S37)/5*4+1)))/4*5,1))</f>
        <v>3.3</v>
      </c>
      <c r="R37" s="231">
        <f>VLOOKUP($B37,'Complexity of the crisis'!$C$6:$AN$170,22,FALSE)</f>
        <v>3.6</v>
      </c>
      <c r="S37" s="231">
        <f>VLOOKUP($B37,'Complexity of the crisis'!$C$6:$AN$170,38,FALSE)</f>
        <v>3</v>
      </c>
      <c r="T37" s="130" t="str">
        <f>VLOOKUP(B37,Lists!$C$3:$E$163,3,FALSE)</f>
        <v>Americas</v>
      </c>
      <c r="U37" s="131">
        <f>VLOOKUP(B37,'INFORM Severity - hidden'!$C$5:$V$170,20,FALSE)</f>
        <v>44495</v>
      </c>
    </row>
    <row r="38" spans="1:21" x14ac:dyDescent="0.25">
      <c r="A38" s="127" t="str">
        <f t="array" ref="A38">IFERROR(INDEX(Lists!$B$2:$B$153,SMALL(IF(Lists!$I$2:$I$153="Individual",ROW(Lists!$B$2:$B$153)),ROW(34:34))-1,1),"")</f>
        <v xml:space="preserve">Nippes Earthquake </v>
      </c>
      <c r="B38" s="128" t="str">
        <f>VLOOKUP(A38,Lists!$B$2:$G$153,2,FALSE)</f>
        <v>HTI002</v>
      </c>
      <c r="C38" s="128" t="str">
        <f>VLOOKUP(B38,'INFORM Severity - hidden'!$C$5:$D$160,2,FALSE)</f>
        <v>Haiti</v>
      </c>
      <c r="D38" s="128" t="str">
        <f>VLOOKUP(A38,Lists!$B$2:$G$153,3,FALSE)</f>
        <v>HTI</v>
      </c>
      <c r="E38" s="129" t="str">
        <f>VLOOKUP(A38,Lists!$B$2:$G$153,5,FALSE)</f>
        <v>Earthquake</v>
      </c>
      <c r="F38" s="229">
        <f t="shared" si="5"/>
        <v>3.1</v>
      </c>
      <c r="G38" s="126">
        <f t="shared" si="6"/>
        <v>4</v>
      </c>
      <c r="H38" s="126" t="str">
        <f t="shared" si="7"/>
        <v>High</v>
      </c>
      <c r="I38" s="230" t="str">
        <f>INDEX(Trends!$D$3:$D$404,MATCH(B38,Trends!$C$3:$C$404,0))</f>
        <v>Stable</v>
      </c>
      <c r="J38" s="126" t="str">
        <f>VLOOKUP($B38,Reliability!$A$3:$I$170,9,FALSE)</f>
        <v>High</v>
      </c>
      <c r="K38" s="231">
        <f t="shared" si="8"/>
        <v>3.1</v>
      </c>
      <c r="L38" s="231">
        <f>VLOOKUP($B38,'Impact of the crisis'!$C$6:$N$170,12,FALSE)</f>
        <v>2.4</v>
      </c>
      <c r="M38" s="231">
        <f>VLOOKUP($B38,'Impact of the crisis'!$C$6:$AB$170,26,FALSE)</f>
        <v>3.4</v>
      </c>
      <c r="N38" s="231">
        <f>VLOOKUP($B38,'Conditions of people affected'!$C$6:$R$170,16,FALSE)</f>
        <v>3</v>
      </c>
      <c r="O38" s="231">
        <f>VLOOKUP($B38,'Conditions of people affected'!$C$6:$R$170,9,FALSE)</f>
        <v>3</v>
      </c>
      <c r="P38" s="231">
        <f>VLOOKUP($B38,'Conditions of people affected'!$C$6:$R$170,15,FALSE)</f>
        <v>3</v>
      </c>
      <c r="Q38" s="231">
        <f t="shared" si="9"/>
        <v>3.3</v>
      </c>
      <c r="R38" s="231">
        <f>VLOOKUP($B38,'Complexity of the crisis'!$C$6:$AN$170,22,FALSE)</f>
        <v>3.6</v>
      </c>
      <c r="S38" s="231">
        <f>VLOOKUP($B38,'Complexity of the crisis'!$C$6:$AN$170,38,FALSE)</f>
        <v>3</v>
      </c>
      <c r="T38" s="130" t="str">
        <f>VLOOKUP(B38,Lists!$C$3:$E$163,3,FALSE)</f>
        <v>Americas</v>
      </c>
      <c r="U38" s="131">
        <f>VLOOKUP(B38,'INFORM Severity - hidden'!$C$5:$V$170,20,FALSE)</f>
        <v>44495</v>
      </c>
    </row>
    <row r="39" spans="1:21" x14ac:dyDescent="0.25">
      <c r="A39" s="127" t="str">
        <f t="array" ref="A39">IFERROR(INDEX(Lists!$B$2:$B$153,SMALL(IF(Lists!$I$2:$I$153="Individual",ROW(Lists!$B$2:$B$153)),ROW(35:35))-1,1),"")</f>
        <v>Papua Conflict</v>
      </c>
      <c r="B39" s="128" t="str">
        <f>VLOOKUP(A39,Lists!$B$2:$G$153,2,FALSE)</f>
        <v>IDN002</v>
      </c>
      <c r="C39" s="128" t="str">
        <f>VLOOKUP(B39,'INFORM Severity - hidden'!$C$5:$D$160,2,FALSE)</f>
        <v>Indonesia</v>
      </c>
      <c r="D39" s="128" t="str">
        <f>VLOOKUP(A39,Lists!$B$2:$G$153,3,FALSE)</f>
        <v>IDN</v>
      </c>
      <c r="E39" s="129" t="str">
        <f>VLOOKUP(A39,Lists!$B$2:$G$153,5,FALSE)</f>
        <v>Conflict</v>
      </c>
      <c r="F39" s="229">
        <f t="shared" si="5"/>
        <v>2.2000000000000002</v>
      </c>
      <c r="G39" s="126">
        <f t="shared" si="6"/>
        <v>3</v>
      </c>
      <c r="H39" s="126" t="str">
        <f t="shared" si="7"/>
        <v>Medium</v>
      </c>
      <c r="I39" s="230" t="str">
        <f>INDEX(Trends!$D$3:$D$404,MATCH(B39,Trends!$C$3:$C$404,0))</f>
        <v>-</v>
      </c>
      <c r="J39" s="126" t="str">
        <f>VLOOKUP($B39,Reliability!$A$3:$I$170,9,FALSE)</f>
        <v>Medium</v>
      </c>
      <c r="K39" s="231">
        <f t="shared" si="8"/>
        <v>2.7</v>
      </c>
      <c r="L39" s="231">
        <f>VLOOKUP($B39,'Impact of the crisis'!$C$6:$N$170,12,FALSE)</f>
        <v>1.9</v>
      </c>
      <c r="M39" s="231">
        <f>VLOOKUP($B39,'Impact of the crisis'!$C$6:$AB$170,26,FALSE)</f>
        <v>3.1</v>
      </c>
      <c r="N39" s="231">
        <f>VLOOKUP($B39,'Conditions of people affected'!$C$6:$R$170,16,FALSE)</f>
        <v>1.1499999999999999</v>
      </c>
      <c r="O39" s="231">
        <f>VLOOKUP($B39,'Conditions of people affected'!$C$6:$R$170,9,FALSE)</f>
        <v>1.3</v>
      </c>
      <c r="P39" s="231">
        <f>VLOOKUP($B39,'Conditions of people affected'!$C$6:$R$170,15,FALSE)</f>
        <v>1</v>
      </c>
      <c r="Q39" s="231">
        <f t="shared" si="9"/>
        <v>3.3</v>
      </c>
      <c r="R39" s="231">
        <f>VLOOKUP($B39,'Complexity of the crisis'!$C$6:$AN$170,22,FALSE)</f>
        <v>3.1</v>
      </c>
      <c r="S39" s="231">
        <f>VLOOKUP($B39,'Complexity of the crisis'!$C$6:$AN$170,38,FALSE)</f>
        <v>3.5</v>
      </c>
      <c r="T39" s="130" t="str">
        <f>VLOOKUP(B39,Lists!$C$3:$E$163,3,FALSE)</f>
        <v>Asia</v>
      </c>
      <c r="U39" s="131">
        <f>VLOOKUP(B39,'INFORM Severity - hidden'!$C$5:$V$170,20,FALSE)</f>
        <v>44550</v>
      </c>
    </row>
    <row r="40" spans="1:21" x14ac:dyDescent="0.25">
      <c r="A40" s="127" t="str">
        <f t="array" ref="A40">IFERROR(INDEX(Lists!$B$2:$B$153,SMALL(IF(Lists!$I$2:$I$153="Individual",ROW(Lists!$B$2:$B$153)),ROW(36:36))-1,1),"")</f>
        <v>Conflict in Jammu and Kashmir</v>
      </c>
      <c r="B40" s="128" t="str">
        <f>VLOOKUP(A40,Lists!$B$2:$G$153,2,FALSE)</f>
        <v>IND002</v>
      </c>
      <c r="C40" s="128" t="str">
        <f>VLOOKUP(B40,'INFORM Severity - hidden'!$C$5:$D$160,2,FALSE)</f>
        <v>India</v>
      </c>
      <c r="D40" s="128" t="str">
        <f>VLOOKUP(A40,Lists!$B$2:$G$153,3,FALSE)</f>
        <v>IND</v>
      </c>
      <c r="E40" s="129" t="str">
        <f>VLOOKUP(A40,Lists!$B$2:$G$153,5,FALSE)</f>
        <v>Conflict</v>
      </c>
      <c r="F40" s="229" t="str">
        <f t="shared" si="5"/>
        <v>x</v>
      </c>
      <c r="G40" s="126" t="str">
        <f t="shared" si="6"/>
        <v>x</v>
      </c>
      <c r="H40" s="126" t="str">
        <f t="shared" si="7"/>
        <v>x</v>
      </c>
      <c r="I40" s="230" t="str">
        <f>INDEX(Trends!$D$3:$D$404,MATCH(B40,Trends!$C$3:$C$404,0))</f>
        <v>-</v>
      </c>
      <c r="J40" s="126" t="str">
        <f>VLOOKUP($B40,Reliability!$A$3:$I$170,9,FALSE)</f>
        <v>Very Low</v>
      </c>
      <c r="K40" s="231">
        <f t="shared" si="8"/>
        <v>3.3</v>
      </c>
      <c r="L40" s="231">
        <f>VLOOKUP($B40,'Impact of the crisis'!$C$6:$N$170,12,FALSE)</f>
        <v>2</v>
      </c>
      <c r="M40" s="231">
        <f>VLOOKUP($B40,'Impact of the crisis'!$C$6:$AB$170,26,FALSE)</f>
        <v>3.8</v>
      </c>
      <c r="N40" s="231" t="str">
        <f>VLOOKUP($B40,'Conditions of people affected'!$C$6:$R$170,16,FALSE)</f>
        <v>x</v>
      </c>
      <c r="O40" s="231" t="str">
        <f>VLOOKUP($B40,'Conditions of people affected'!$C$6:$R$170,9,FALSE)</f>
        <v>x</v>
      </c>
      <c r="P40" s="231" t="str">
        <f>VLOOKUP($B40,'Conditions of people affected'!$C$6:$R$170,15,FALSE)</f>
        <v>x</v>
      </c>
      <c r="Q40" s="231">
        <f t="shared" si="9"/>
        <v>2.1</v>
      </c>
      <c r="R40" s="231">
        <f>VLOOKUP($B40,'Complexity of the crisis'!$C$6:$AN$170,22,FALSE)</f>
        <v>3</v>
      </c>
      <c r="S40" s="231">
        <f>VLOOKUP($B40,'Complexity of the crisis'!$C$6:$AN$170,38,FALSE)</f>
        <v>1</v>
      </c>
      <c r="T40" s="130" t="str">
        <f>VLOOKUP(B40,Lists!$C$3:$E$163,3,FALSE)</f>
        <v>Asia</v>
      </c>
      <c r="U40" s="131">
        <f>VLOOKUP(B40,'INFORM Severity - hidden'!$C$5:$V$170,20,FALSE)</f>
        <v>44545</v>
      </c>
    </row>
    <row r="41" spans="1:21" x14ac:dyDescent="0.25">
      <c r="A41" s="127" t="str">
        <f t="array" ref="A41">IFERROR(INDEX(Lists!$B$2:$B$153,SMALL(IF(Lists!$I$2:$I$153="Individual",ROW(Lists!$B$2:$B$153)),ROW(37:37))-1,1),"")</f>
        <v>Afghan Refugees in Iran</v>
      </c>
      <c r="B41" s="128" t="str">
        <f>VLOOKUP(A41,Lists!$B$2:$G$153,2,FALSE)</f>
        <v>IRN004</v>
      </c>
      <c r="C41" s="128" t="str">
        <f>VLOOKUP(B41,'INFORM Severity - hidden'!$C$5:$D$160,2,FALSE)</f>
        <v>Iran</v>
      </c>
      <c r="D41" s="128" t="str">
        <f>VLOOKUP(A41,Lists!$B$2:$G$153,3,FALSE)</f>
        <v>IRN</v>
      </c>
      <c r="E41" s="129" t="str">
        <f>VLOOKUP(A41,Lists!$B$2:$G$153,5,FALSE)</f>
        <v>International displacement</v>
      </c>
      <c r="F41" s="229">
        <f t="shared" si="5"/>
        <v>3.5</v>
      </c>
      <c r="G41" s="126">
        <f t="shared" si="6"/>
        <v>4</v>
      </c>
      <c r="H41" s="126" t="str">
        <f t="shared" si="7"/>
        <v>High</v>
      </c>
      <c r="I41" s="230" t="str">
        <f>INDEX(Trends!$D$3:$D$404,MATCH(B41,Trends!$C$3:$C$404,0))</f>
        <v>Increasing</v>
      </c>
      <c r="J41" s="126" t="str">
        <f>VLOOKUP($B41,Reliability!$A$3:$I$170,9,FALSE)</f>
        <v>High</v>
      </c>
      <c r="K41" s="231">
        <f t="shared" si="8"/>
        <v>2.8</v>
      </c>
      <c r="L41" s="231">
        <f>VLOOKUP($B41,'Impact of the crisis'!$C$6:$N$170,12,FALSE)</f>
        <v>2.7</v>
      </c>
      <c r="M41" s="231">
        <f>VLOOKUP($B41,'Impact of the crisis'!$C$6:$AB$170,26,FALSE)</f>
        <v>2.8</v>
      </c>
      <c r="N41" s="231">
        <f>VLOOKUP($B41,'Conditions of people affected'!$C$6:$R$170,16,FALSE)</f>
        <v>4.0999999999999996</v>
      </c>
      <c r="O41" s="231">
        <f>VLOOKUP($B41,'Conditions of people affected'!$C$6:$R$170,9,FALSE)</f>
        <v>4.2</v>
      </c>
      <c r="P41" s="231">
        <f>VLOOKUP($B41,'Conditions of people affected'!$C$6:$R$170,15,FALSE)</f>
        <v>4</v>
      </c>
      <c r="Q41" s="231">
        <f t="shared" si="9"/>
        <v>2.9</v>
      </c>
      <c r="R41" s="231">
        <f>VLOOKUP($B41,'Complexity of the crisis'!$C$6:$AN$170,22,FALSE)</f>
        <v>3.3</v>
      </c>
      <c r="S41" s="231">
        <f>VLOOKUP($B41,'Complexity of the crisis'!$C$6:$AN$170,38,FALSE)</f>
        <v>2.5</v>
      </c>
      <c r="T41" s="130" t="str">
        <f>VLOOKUP(B41,Lists!$C$3:$E$163,3,FALSE)</f>
        <v>Middle east</v>
      </c>
      <c r="U41" s="131">
        <f>VLOOKUP(B41,'INFORM Severity - hidden'!$C$5:$V$170,20,FALSE)</f>
        <v>44558</v>
      </c>
    </row>
    <row r="42" spans="1:21" x14ac:dyDescent="0.25">
      <c r="A42" s="127" t="str">
        <f t="array" ref="A42">IFERROR(INDEX(Lists!$B$2:$B$153,SMALL(IF(Lists!$I$2:$I$153="Individual",ROW(Lists!$B$2:$B$153)),ROW(38:38))-1,1),"")</f>
        <v>Conflict  in Iraq</v>
      </c>
      <c r="B42" s="128" t="str">
        <f>VLOOKUP(A42,Lists!$B$2:$G$153,2,FALSE)</f>
        <v>IRQ002</v>
      </c>
      <c r="C42" s="128" t="str">
        <f>VLOOKUP(B42,'INFORM Severity - hidden'!$C$5:$D$160,2,FALSE)</f>
        <v>Iraq</v>
      </c>
      <c r="D42" s="128" t="str">
        <f>VLOOKUP(A42,Lists!$B$2:$G$153,3,FALSE)</f>
        <v>IRQ</v>
      </c>
      <c r="E42" s="129" t="str">
        <f>VLOOKUP(A42,Lists!$B$2:$G$153,5,FALSE)</f>
        <v>Conflict</v>
      </c>
      <c r="F42" s="229">
        <f t="shared" si="5"/>
        <v>4.3</v>
      </c>
      <c r="G42" s="126">
        <f t="shared" si="6"/>
        <v>5</v>
      </c>
      <c r="H42" s="126" t="str">
        <f t="shared" si="7"/>
        <v>Very High</v>
      </c>
      <c r="I42" s="230" t="str">
        <f>INDEX(Trends!$D$3:$D$404,MATCH(B42,Trends!$C$3:$C$404,0))</f>
        <v>Decreasing</v>
      </c>
      <c r="J42" s="126" t="str">
        <f>VLOOKUP($B42,Reliability!$A$3:$I$170,9,FALSE)</f>
        <v>High</v>
      </c>
      <c r="K42" s="231">
        <f t="shared" si="8"/>
        <v>4.3</v>
      </c>
      <c r="L42" s="231">
        <f>VLOOKUP($B42,'Impact of the crisis'!$C$6:$N$170,12,FALSE)</f>
        <v>4.9000000000000004</v>
      </c>
      <c r="M42" s="231">
        <f>VLOOKUP($B42,'Impact of the crisis'!$C$6:$AB$170,26,FALSE)</f>
        <v>3.9</v>
      </c>
      <c r="N42" s="231">
        <f>VLOOKUP($B42,'Conditions of people affected'!$C$6:$R$170,16,FALSE)</f>
        <v>4.2</v>
      </c>
      <c r="O42" s="231">
        <f>VLOOKUP($B42,'Conditions of people affected'!$C$6:$R$170,9,FALSE)</f>
        <v>4.4000000000000004</v>
      </c>
      <c r="P42" s="231">
        <f>VLOOKUP($B42,'Conditions of people affected'!$C$6:$R$170,15,FALSE)</f>
        <v>4</v>
      </c>
      <c r="Q42" s="231">
        <f t="shared" si="9"/>
        <v>4.5</v>
      </c>
      <c r="R42" s="231">
        <f>VLOOKUP($B42,'Complexity of the crisis'!$C$6:$AN$170,22,FALSE)</f>
        <v>4.4000000000000004</v>
      </c>
      <c r="S42" s="231">
        <f>VLOOKUP($B42,'Complexity of the crisis'!$C$6:$AN$170,38,FALSE)</f>
        <v>4.5</v>
      </c>
      <c r="T42" s="130" t="str">
        <f>VLOOKUP(B42,Lists!$C$3:$E$163,3,FALSE)</f>
        <v>Middle east</v>
      </c>
      <c r="U42" s="131">
        <f>VLOOKUP(B42,'INFORM Severity - hidden'!$C$5:$V$170,20,FALSE)</f>
        <v>44559</v>
      </c>
    </row>
    <row r="43" spans="1:21" x14ac:dyDescent="0.25">
      <c r="A43" s="127" t="str">
        <f t="array" ref="A43">IFERROR(INDEX(Lists!$B$2:$B$153,SMALL(IF(Lists!$I$2:$I$153="Individual",ROW(Lists!$B$2:$B$153)),ROW(39:39))-1,1),"")</f>
        <v>Syrian and Palestinian refugees in iraq</v>
      </c>
      <c r="B43" s="128" t="str">
        <f>VLOOKUP(A43,Lists!$B$2:$G$153,2,FALSE)</f>
        <v>IRQ003</v>
      </c>
      <c r="C43" s="128" t="str">
        <f>VLOOKUP(B43,'INFORM Severity - hidden'!$C$5:$D$160,2,FALSE)</f>
        <v>Iraq</v>
      </c>
      <c r="D43" s="128" t="str">
        <f>VLOOKUP(A43,Lists!$B$2:$G$153,3,FALSE)</f>
        <v>IRQ</v>
      </c>
      <c r="E43" s="129" t="str">
        <f>VLOOKUP(A43,Lists!$B$2:$G$153,5,FALSE)</f>
        <v>International displacement</v>
      </c>
      <c r="F43" s="229">
        <f t="shared" si="5"/>
        <v>3</v>
      </c>
      <c r="G43" s="126">
        <f t="shared" si="6"/>
        <v>3</v>
      </c>
      <c r="H43" s="126" t="str">
        <f t="shared" si="7"/>
        <v>Medium</v>
      </c>
      <c r="I43" s="230" t="str">
        <f>INDEX(Trends!$D$3:$D$404,MATCH(B43,Trends!$C$3:$C$404,0))</f>
        <v>Stable</v>
      </c>
      <c r="J43" s="126" t="str">
        <f>VLOOKUP($B43,Reliability!$A$3:$I$170,9,FALSE)</f>
        <v>High</v>
      </c>
      <c r="K43" s="231">
        <f t="shared" si="8"/>
        <v>1.8</v>
      </c>
      <c r="L43" s="231">
        <f>VLOOKUP($B43,'Impact of the crisis'!$C$6:$N$170,12,FALSE)</f>
        <v>1.5</v>
      </c>
      <c r="M43" s="231">
        <f>VLOOKUP($B43,'Impact of the crisis'!$C$6:$AB$170,26,FALSE)</f>
        <v>2</v>
      </c>
      <c r="N43" s="231">
        <f>VLOOKUP($B43,'Conditions of people affected'!$C$6:$R$170,16,FALSE)</f>
        <v>2.9</v>
      </c>
      <c r="O43" s="231">
        <f>VLOOKUP($B43,'Conditions of people affected'!$C$6:$R$170,9,FALSE)</f>
        <v>2.8</v>
      </c>
      <c r="P43" s="231">
        <f>VLOOKUP($B43,'Conditions of people affected'!$C$6:$R$170,15,FALSE)</f>
        <v>3</v>
      </c>
      <c r="Q43" s="231">
        <f t="shared" si="9"/>
        <v>4</v>
      </c>
      <c r="R43" s="231">
        <f>VLOOKUP($B43,'Complexity of the crisis'!$C$6:$AN$170,22,FALSE)</f>
        <v>4.4000000000000004</v>
      </c>
      <c r="S43" s="231">
        <f>VLOOKUP($B43,'Complexity of the crisis'!$C$6:$AN$170,38,FALSE)</f>
        <v>3.5</v>
      </c>
      <c r="T43" s="130" t="str">
        <f>VLOOKUP(B43,Lists!$C$3:$E$163,3,FALSE)</f>
        <v>Middle east</v>
      </c>
      <c r="U43" s="131">
        <f>VLOOKUP(B43,'INFORM Severity - hidden'!$C$5:$V$170,20,FALSE)</f>
        <v>44559</v>
      </c>
    </row>
    <row r="44" spans="1:21" x14ac:dyDescent="0.25">
      <c r="A44" s="127" t="str">
        <f t="array" ref="A44">IFERROR(INDEX(Lists!$B$2:$B$153,SMALL(IF(Lists!$I$2:$I$153="Individual",ROW(Lists!$B$2:$B$153)),ROW(40:40))-1,1),"")</f>
        <v>Mixed migration flows in Italy</v>
      </c>
      <c r="B44" s="128" t="str">
        <f>VLOOKUP(A44,Lists!$B$2:$G$153,2,FALSE)</f>
        <v>ITA002</v>
      </c>
      <c r="C44" s="128" t="str">
        <f>VLOOKUP(B44,'INFORM Severity - hidden'!$C$5:$D$160,2,FALSE)</f>
        <v>Italy</v>
      </c>
      <c r="D44" s="128" t="str">
        <f>VLOOKUP(A44,Lists!$B$2:$G$153,3,FALSE)</f>
        <v>ITA</v>
      </c>
      <c r="E44" s="129" t="str">
        <f>VLOOKUP(A44,Lists!$B$2:$G$153,5,FALSE)</f>
        <v>International displacement</v>
      </c>
      <c r="F44" s="229">
        <f t="shared" si="5"/>
        <v>1.9</v>
      </c>
      <c r="G44" s="126">
        <f t="shared" si="6"/>
        <v>2</v>
      </c>
      <c r="H44" s="126" t="str">
        <f t="shared" si="7"/>
        <v>Low</v>
      </c>
      <c r="I44" s="230" t="str">
        <f>INDEX(Trends!$D$3:$D$404,MATCH(B44,Trends!$C$3:$C$404,0))</f>
        <v>Stable</v>
      </c>
      <c r="J44" s="126" t="str">
        <f>VLOOKUP($B44,Reliability!$A$3:$I$170,9,FALSE)</f>
        <v>High</v>
      </c>
      <c r="K44" s="231">
        <f t="shared" si="8"/>
        <v>2.7</v>
      </c>
      <c r="L44" s="231">
        <f>VLOOKUP($B44,'Impact of the crisis'!$C$6:$N$170,12,FALSE)</f>
        <v>1.7</v>
      </c>
      <c r="M44" s="231">
        <f>VLOOKUP($B44,'Impact of the crisis'!$C$6:$AB$170,26,FALSE)</f>
        <v>3.1</v>
      </c>
      <c r="N44" s="231">
        <f>VLOOKUP($B44,'Conditions of people affected'!$C$6:$R$170,16,FALSE)</f>
        <v>1.6</v>
      </c>
      <c r="O44" s="231">
        <f>VLOOKUP($B44,'Conditions of people affected'!$C$6:$R$170,9,FALSE)</f>
        <v>2.2000000000000002</v>
      </c>
      <c r="P44" s="231">
        <f>VLOOKUP($B44,'Conditions of people affected'!$C$6:$R$170,15,FALSE)</f>
        <v>1</v>
      </c>
      <c r="Q44" s="231">
        <f t="shared" si="9"/>
        <v>1.5</v>
      </c>
      <c r="R44" s="231">
        <f>VLOOKUP($B44,'Complexity of the crisis'!$C$6:$AN$170,22,FALSE)</f>
        <v>1.5</v>
      </c>
      <c r="S44" s="231">
        <f>VLOOKUP($B44,'Complexity of the crisis'!$C$6:$AN$170,38,FALSE)</f>
        <v>1.5</v>
      </c>
      <c r="T44" s="130" t="str">
        <f>VLOOKUP(B44,Lists!$C$3:$E$163,3,FALSE)</f>
        <v>Europe</v>
      </c>
      <c r="U44" s="131">
        <f>VLOOKUP(B44,'INFORM Severity - hidden'!$C$5:$V$170,20,FALSE)</f>
        <v>44494</v>
      </c>
    </row>
    <row r="45" spans="1:21" x14ac:dyDescent="0.25">
      <c r="A45" s="127" t="str">
        <f t="array" ref="A45">IFERROR(INDEX(Lists!$B$2:$B$153,SMALL(IF(Lists!$I$2:$I$153="Individual",ROW(Lists!$B$2:$B$153)),ROW(41:41))-1,1),"")</f>
        <v>Syrian refugees in Jordan</v>
      </c>
      <c r="B45" s="128" t="str">
        <f>VLOOKUP(A45,Lists!$B$2:$G$153,2,FALSE)</f>
        <v>JOR002</v>
      </c>
      <c r="C45" s="128" t="str">
        <f>VLOOKUP(B45,'INFORM Severity - hidden'!$C$5:$D$160,2,FALSE)</f>
        <v>Jordan</v>
      </c>
      <c r="D45" s="128" t="str">
        <f>VLOOKUP(A45,Lists!$B$2:$G$153,3,FALSE)</f>
        <v>JOR</v>
      </c>
      <c r="E45" s="129" t="str">
        <f>VLOOKUP(A45,Lists!$B$2:$G$153,5,FALSE)</f>
        <v>International displacement</v>
      </c>
      <c r="F45" s="229">
        <f t="shared" si="5"/>
        <v>2.7</v>
      </c>
      <c r="G45" s="126">
        <f t="shared" si="6"/>
        <v>3</v>
      </c>
      <c r="H45" s="126" t="str">
        <f t="shared" si="7"/>
        <v>Medium</v>
      </c>
      <c r="I45" s="230" t="str">
        <f>INDEX(Trends!$D$3:$D$404,MATCH(B45,Trends!$C$3:$C$404,0))</f>
        <v>Decreasing</v>
      </c>
      <c r="J45" s="126" t="str">
        <f>VLOOKUP($B45,Reliability!$A$3:$I$170,9,FALSE)</f>
        <v>High</v>
      </c>
      <c r="K45" s="231">
        <f t="shared" si="8"/>
        <v>2.7</v>
      </c>
      <c r="L45" s="231">
        <f>VLOOKUP($B45,'Impact of the crisis'!$C$6:$N$170,12,FALSE)</f>
        <v>3</v>
      </c>
      <c r="M45" s="231">
        <f>VLOOKUP($B45,'Impact of the crisis'!$C$6:$AB$170,26,FALSE)</f>
        <v>2.6</v>
      </c>
      <c r="N45" s="231">
        <f>VLOOKUP($B45,'Conditions of people affected'!$C$6:$R$170,16,FALSE)</f>
        <v>3.05</v>
      </c>
      <c r="O45" s="231">
        <f>VLOOKUP($B45,'Conditions of people affected'!$C$6:$R$170,9,FALSE)</f>
        <v>3.1</v>
      </c>
      <c r="P45" s="231">
        <f>VLOOKUP($B45,'Conditions of people affected'!$C$6:$R$170,15,FALSE)</f>
        <v>3</v>
      </c>
      <c r="Q45" s="231">
        <f t="shared" si="9"/>
        <v>2.2999999999999998</v>
      </c>
      <c r="R45" s="231">
        <f>VLOOKUP($B45,'Complexity of the crisis'!$C$6:$AN$170,22,FALSE)</f>
        <v>3</v>
      </c>
      <c r="S45" s="231">
        <f>VLOOKUP($B45,'Complexity of the crisis'!$C$6:$AN$170,38,FALSE)</f>
        <v>1.5</v>
      </c>
      <c r="T45" s="130" t="str">
        <f>VLOOKUP(B45,Lists!$C$3:$E$163,3,FALSE)</f>
        <v>Middle east</v>
      </c>
      <c r="U45" s="131">
        <f>VLOOKUP(B45,'INFORM Severity - hidden'!$C$5:$V$170,20,FALSE)</f>
        <v>44559</v>
      </c>
    </row>
    <row r="46" spans="1:21" x14ac:dyDescent="0.25">
      <c r="A46" s="127" t="str">
        <f t="array" ref="A46">IFERROR(INDEX(Lists!$B$2:$B$153,SMALL(IF(Lists!$I$2:$I$153="Individual",ROW(Lists!$B$2:$B$153)),ROW(42:42))-1,1),"")</f>
        <v>Refugee situation in Kenya</v>
      </c>
      <c r="B46" s="128" t="str">
        <f>VLOOKUP(A46,Lists!$B$2:$G$153,2,FALSE)</f>
        <v>KEN002</v>
      </c>
      <c r="C46" s="128" t="str">
        <f>VLOOKUP(B46,'INFORM Severity - hidden'!$C$5:$D$160,2,FALSE)</f>
        <v>Kenya</v>
      </c>
      <c r="D46" s="128" t="str">
        <f>VLOOKUP(A46,Lists!$B$2:$G$153,3,FALSE)</f>
        <v>KEN</v>
      </c>
      <c r="E46" s="129" t="str">
        <f>VLOOKUP(A46,Lists!$B$2:$G$153,5,FALSE)</f>
        <v>International displacement</v>
      </c>
      <c r="F46" s="229">
        <f t="shared" si="5"/>
        <v>2.8</v>
      </c>
      <c r="G46" s="126">
        <f t="shared" si="6"/>
        <v>3</v>
      </c>
      <c r="H46" s="126" t="str">
        <f t="shared" si="7"/>
        <v>Medium</v>
      </c>
      <c r="I46" s="230" t="str">
        <f>INDEX(Trends!$D$3:$D$404,MATCH(B46,Trends!$C$3:$C$404,0))</f>
        <v>Decreasing</v>
      </c>
      <c r="J46" s="126" t="str">
        <f>VLOOKUP($B46,Reliability!$A$3:$I$170,9,FALSE)</f>
        <v>High</v>
      </c>
      <c r="K46" s="231">
        <f t="shared" si="8"/>
        <v>2.1</v>
      </c>
      <c r="L46" s="231">
        <f>VLOOKUP($B46,'Impact of the crisis'!$C$6:$N$170,12,FALSE)</f>
        <v>0.8</v>
      </c>
      <c r="M46" s="231">
        <f>VLOOKUP($B46,'Impact of the crisis'!$C$6:$AB$170,26,FALSE)</f>
        <v>2.6</v>
      </c>
      <c r="N46" s="231">
        <f>VLOOKUP($B46,'Conditions of people affected'!$C$6:$R$170,16,FALSE)</f>
        <v>2.95</v>
      </c>
      <c r="O46" s="231">
        <f>VLOOKUP($B46,'Conditions of people affected'!$C$6:$R$170,9,FALSE)</f>
        <v>2.9</v>
      </c>
      <c r="P46" s="231">
        <f>VLOOKUP($B46,'Conditions of people affected'!$C$6:$R$170,15,FALSE)</f>
        <v>3</v>
      </c>
      <c r="Q46" s="231">
        <f t="shared" si="9"/>
        <v>2.9</v>
      </c>
      <c r="R46" s="231">
        <f>VLOOKUP($B46,'Complexity of the crisis'!$C$6:$AN$170,22,FALSE)</f>
        <v>3.6</v>
      </c>
      <c r="S46" s="231">
        <f>VLOOKUP($B46,'Complexity of the crisis'!$C$6:$AN$170,38,FALSE)</f>
        <v>2</v>
      </c>
      <c r="T46" s="130" t="str">
        <f>VLOOKUP(B46,Lists!$C$3:$E$163,3,FALSE)</f>
        <v>Africa</v>
      </c>
      <c r="U46" s="131">
        <f>VLOOKUP(B46,'INFORM Severity - hidden'!$C$5:$V$170,20,FALSE)</f>
        <v>44547</v>
      </c>
    </row>
    <row r="47" spans="1:21" x14ac:dyDescent="0.25">
      <c r="A47" s="127" t="str">
        <f t="array" ref="A47">IFERROR(INDEX(Lists!$B$2:$B$153,SMALL(IF(Lists!$I$2:$I$153="Individual",ROW(Lists!$B$2:$B$153)),ROW(43:43))-1,1),"")</f>
        <v>Drought in Kenya</v>
      </c>
      <c r="B47" s="128" t="str">
        <f>VLOOKUP(A47,Lists!$B$2:$G$153,2,FALSE)</f>
        <v>KEN003</v>
      </c>
      <c r="C47" s="128" t="str">
        <f>VLOOKUP(B47,'INFORM Severity - hidden'!$C$5:$D$160,2,FALSE)</f>
        <v>Kenya</v>
      </c>
      <c r="D47" s="128" t="str">
        <f>VLOOKUP(A47,Lists!$B$2:$G$153,3,FALSE)</f>
        <v>KEN</v>
      </c>
      <c r="E47" s="129" t="str">
        <f>VLOOKUP(A47,Lists!$B$2:$G$153,5,FALSE)</f>
        <v>Drought</v>
      </c>
      <c r="F47" s="229">
        <f t="shared" si="5"/>
        <v>3.1</v>
      </c>
      <c r="G47" s="126">
        <f t="shared" si="6"/>
        <v>4</v>
      </c>
      <c r="H47" s="126" t="str">
        <f t="shared" si="7"/>
        <v>High</v>
      </c>
      <c r="I47" s="230" t="str">
        <f>INDEX(Trends!$D$3:$D$404,MATCH(B47,Trends!$C$3:$C$404,0))</f>
        <v>Increasing</v>
      </c>
      <c r="J47" s="126" t="str">
        <f>VLOOKUP($B47,Reliability!$A$3:$I$170,9,FALSE)</f>
        <v>Medium</v>
      </c>
      <c r="K47" s="231">
        <f t="shared" si="8"/>
        <v>2.2000000000000002</v>
      </c>
      <c r="L47" s="231">
        <f>VLOOKUP($B47,'Impact of the crisis'!$C$6:$N$170,12,FALSE)</f>
        <v>3.8</v>
      </c>
      <c r="M47" s="231">
        <f>VLOOKUP($B47,'Impact of the crisis'!$C$6:$AB$170,26,FALSE)</f>
        <v>1.1000000000000001</v>
      </c>
      <c r="N47" s="231">
        <f>VLOOKUP($B47,'Conditions of people affected'!$C$6:$R$170,16,FALSE)</f>
        <v>3.55</v>
      </c>
      <c r="O47" s="231">
        <f>VLOOKUP($B47,'Conditions of people affected'!$C$6:$R$170,9,FALSE)</f>
        <v>4.0999999999999996</v>
      </c>
      <c r="P47" s="231">
        <f>VLOOKUP($B47,'Conditions of people affected'!$C$6:$R$170,15,FALSE)</f>
        <v>3</v>
      </c>
      <c r="Q47" s="231">
        <f t="shared" si="9"/>
        <v>2.9</v>
      </c>
      <c r="R47" s="231">
        <f>VLOOKUP($B47,'Complexity of the crisis'!$C$6:$AN$170,22,FALSE)</f>
        <v>3.6</v>
      </c>
      <c r="S47" s="231">
        <f>VLOOKUP($B47,'Complexity of the crisis'!$C$6:$AN$170,38,FALSE)</f>
        <v>2</v>
      </c>
      <c r="T47" s="130" t="str">
        <f>VLOOKUP(B47,Lists!$C$3:$E$163,3,FALSE)</f>
        <v>Africa</v>
      </c>
      <c r="U47" s="131">
        <f>VLOOKUP(B47,'INFORM Severity - hidden'!$C$5:$V$170,20,FALSE)</f>
        <v>44547</v>
      </c>
    </row>
    <row r="48" spans="1:21" x14ac:dyDescent="0.25">
      <c r="A48" s="127" t="str">
        <f t="array" ref="A48">IFERROR(INDEX(Lists!$B$2:$B$153,SMALL(IF(Lists!$I$2:$I$153="Individual",ROW(Lists!$B$2:$B$153)),ROW(44:44))-1,1),"")</f>
        <v>Syrian refugees in Lebanon</v>
      </c>
      <c r="B48" s="128" t="str">
        <f>VLOOKUP(A48,Lists!$B$2:$G$153,2,FALSE)</f>
        <v>LBN002</v>
      </c>
      <c r="C48" s="128" t="str">
        <f>VLOOKUP(B48,'INFORM Severity - hidden'!$C$5:$D$160,2,FALSE)</f>
        <v>Lebanon</v>
      </c>
      <c r="D48" s="128" t="str">
        <f>VLOOKUP(A48,Lists!$B$2:$G$153,3,FALSE)</f>
        <v>LBN</v>
      </c>
      <c r="E48" s="129" t="str">
        <f>VLOOKUP(A48,Lists!$B$2:$G$153,5,FALSE)</f>
        <v>International displacement</v>
      </c>
      <c r="F48" s="229">
        <f t="shared" si="5"/>
        <v>3.4</v>
      </c>
      <c r="G48" s="126">
        <f t="shared" si="6"/>
        <v>4</v>
      </c>
      <c r="H48" s="126" t="str">
        <f t="shared" si="7"/>
        <v>High</v>
      </c>
      <c r="I48" s="230" t="str">
        <f>INDEX(Trends!$D$3:$D$404,MATCH(B48,Trends!$C$3:$C$404,0))</f>
        <v>Decreasing</v>
      </c>
      <c r="J48" s="126" t="str">
        <f>VLOOKUP($B48,Reliability!$A$3:$I$170,9,FALSE)</f>
        <v>High</v>
      </c>
      <c r="K48" s="231">
        <f t="shared" si="8"/>
        <v>3.2</v>
      </c>
      <c r="L48" s="231">
        <f>VLOOKUP($B48,'Impact of the crisis'!$C$6:$N$170,12,FALSE)</f>
        <v>3.6</v>
      </c>
      <c r="M48" s="231">
        <f>VLOOKUP($B48,'Impact of the crisis'!$C$6:$AB$170,26,FALSE)</f>
        <v>3</v>
      </c>
      <c r="N48" s="231">
        <f>VLOOKUP($B48,'Conditions of people affected'!$C$6:$R$170,16,FALSE)</f>
        <v>3.8</v>
      </c>
      <c r="O48" s="231">
        <f>VLOOKUP($B48,'Conditions of people affected'!$C$6:$R$170,9,FALSE)</f>
        <v>3.6</v>
      </c>
      <c r="P48" s="231">
        <f>VLOOKUP($B48,'Conditions of people affected'!$C$6:$R$170,15,FALSE)</f>
        <v>4</v>
      </c>
      <c r="Q48" s="231">
        <f t="shared" si="9"/>
        <v>2.9</v>
      </c>
      <c r="R48" s="231">
        <f>VLOOKUP($B48,'Complexity of the crisis'!$C$6:$AN$170,22,FALSE)</f>
        <v>3.3</v>
      </c>
      <c r="S48" s="231">
        <f>VLOOKUP($B48,'Complexity of the crisis'!$C$6:$AN$170,38,FALSE)</f>
        <v>2.5</v>
      </c>
      <c r="T48" s="130" t="str">
        <f>VLOOKUP(B48,Lists!$C$3:$E$163,3,FALSE)</f>
        <v>Middle east</v>
      </c>
      <c r="U48" s="131">
        <f>VLOOKUP(B48,'INFORM Severity - hidden'!$C$5:$V$170,20,FALSE)</f>
        <v>44559</v>
      </c>
    </row>
    <row r="49" spans="1:21" x14ac:dyDescent="0.25">
      <c r="A49" s="127" t="str">
        <f t="array" ref="A49">IFERROR(INDEX(Lists!$B$2:$B$153,SMALL(IF(Lists!$I$2:$I$153="Individual",ROW(Lists!$B$2:$B$153)),ROW(45:45))-1,1),"")</f>
        <v>Socioeconomic crisis in Lebanon</v>
      </c>
      <c r="B49" s="128" t="str">
        <f>VLOOKUP(A49,Lists!$B$2:$G$153,2,FALSE)</f>
        <v>LBN004</v>
      </c>
      <c r="C49" s="128" t="str">
        <f>VLOOKUP(B49,'INFORM Severity - hidden'!$C$5:$D$160,2,FALSE)</f>
        <v>Lebanon</v>
      </c>
      <c r="D49" s="128" t="str">
        <f>VLOOKUP(A49,Lists!$B$2:$G$153,3,FALSE)</f>
        <v>LBN</v>
      </c>
      <c r="E49" s="129" t="str">
        <f>VLOOKUP(A49,Lists!$B$2:$G$153,5,FALSE)</f>
        <v>Political and economic crisis</v>
      </c>
      <c r="F49" s="229">
        <f t="shared" si="5"/>
        <v>3.6</v>
      </c>
      <c r="G49" s="126">
        <f t="shared" si="6"/>
        <v>4</v>
      </c>
      <c r="H49" s="126" t="str">
        <f t="shared" si="7"/>
        <v>High</v>
      </c>
      <c r="I49" s="230" t="str">
        <f>INDEX(Trends!$D$3:$D$404,MATCH(B49,Trends!$C$3:$C$404,0))</f>
        <v>Stable</v>
      </c>
      <c r="J49" s="126" t="str">
        <f>VLOOKUP($B49,Reliability!$A$3:$I$170,9,FALSE)</f>
        <v>Medium</v>
      </c>
      <c r="K49" s="231">
        <f t="shared" si="8"/>
        <v>2.9</v>
      </c>
      <c r="L49" s="231">
        <f>VLOOKUP($B49,'Impact of the crisis'!$C$6:$N$170,12,FALSE)</f>
        <v>3.6</v>
      </c>
      <c r="M49" s="231">
        <f>VLOOKUP($B49,'Impact of the crisis'!$C$6:$AB$170,26,FALSE)</f>
        <v>2.5</v>
      </c>
      <c r="N49" s="231">
        <f>VLOOKUP($B49,'Conditions of people affected'!$C$6:$R$170,16,FALSE)</f>
        <v>4.0999999999999996</v>
      </c>
      <c r="O49" s="231">
        <f>VLOOKUP($B49,'Conditions of people affected'!$C$6:$R$170,9,FALSE)</f>
        <v>4.2</v>
      </c>
      <c r="P49" s="231">
        <f>VLOOKUP($B49,'Conditions of people affected'!$C$6:$R$170,15,FALSE)</f>
        <v>4</v>
      </c>
      <c r="Q49" s="231">
        <f t="shared" si="9"/>
        <v>3.2</v>
      </c>
      <c r="R49" s="231">
        <f>VLOOKUP($B49,'Complexity of the crisis'!$C$6:$AN$170,22,FALSE)</f>
        <v>3.3</v>
      </c>
      <c r="S49" s="231">
        <f>VLOOKUP($B49,'Complexity of the crisis'!$C$6:$AN$170,38,FALSE)</f>
        <v>3</v>
      </c>
      <c r="T49" s="130" t="str">
        <f>VLOOKUP(B49,Lists!$C$3:$E$163,3,FALSE)</f>
        <v>Middle east</v>
      </c>
      <c r="U49" s="131">
        <f>VLOOKUP(B49,'INFORM Severity - hidden'!$C$5:$V$170,20,FALSE)</f>
        <v>44559</v>
      </c>
    </row>
    <row r="50" spans="1:21" x14ac:dyDescent="0.25">
      <c r="A50" s="127" t="str">
        <f t="array" ref="A50">IFERROR(INDEX(Lists!$B$2:$B$153,SMALL(IF(Lists!$I$2:$I$153="Individual",ROW(Lists!$B$2:$B$153)),ROW(46:46))-1,1),"")</f>
        <v>Mixed migration flows in Libya</v>
      </c>
      <c r="B50" s="128" t="str">
        <f>VLOOKUP(A50,Lists!$B$2:$G$153,2,FALSE)</f>
        <v>LBY002</v>
      </c>
      <c r="C50" s="128" t="str">
        <f>VLOOKUP(B50,'INFORM Severity - hidden'!$C$5:$D$160,2,FALSE)</f>
        <v>Libya</v>
      </c>
      <c r="D50" s="128" t="str">
        <f>VLOOKUP(A50,Lists!$B$2:$G$153,3,FALSE)</f>
        <v>LBY</v>
      </c>
      <c r="E50" s="129" t="str">
        <f>VLOOKUP(A50,Lists!$B$2:$G$153,5,FALSE)</f>
        <v>International displacement</v>
      </c>
      <c r="F50" s="229">
        <f t="shared" si="5"/>
        <v>3.1</v>
      </c>
      <c r="G50" s="126">
        <f t="shared" si="6"/>
        <v>4</v>
      </c>
      <c r="H50" s="126" t="str">
        <f t="shared" si="7"/>
        <v>High</v>
      </c>
      <c r="I50" s="230" t="str">
        <f>INDEX(Trends!$D$3:$D$404,MATCH(B50,Trends!$C$3:$C$404,0))</f>
        <v>Increasing</v>
      </c>
      <c r="J50" s="126" t="str">
        <f>VLOOKUP($B50,Reliability!$A$3:$I$170,9,FALSE)</f>
        <v>High</v>
      </c>
      <c r="K50" s="231">
        <f t="shared" si="8"/>
        <v>3.9</v>
      </c>
      <c r="L50" s="231">
        <f>VLOOKUP($B50,'Impact of the crisis'!$C$6:$N$170,12,FALSE)</f>
        <v>4.5999999999999996</v>
      </c>
      <c r="M50" s="231">
        <f>VLOOKUP($B50,'Impact of the crisis'!$C$6:$AB$170,26,FALSE)</f>
        <v>3.4</v>
      </c>
      <c r="N50" s="231">
        <f>VLOOKUP($B50,'Conditions of people affected'!$C$6:$R$170,16,FALSE)</f>
        <v>2.2999999999999998</v>
      </c>
      <c r="O50" s="231">
        <f>VLOOKUP($B50,'Conditions of people affected'!$C$6:$R$170,9,FALSE)</f>
        <v>2.6</v>
      </c>
      <c r="P50" s="231">
        <f>VLOOKUP($B50,'Conditions of people affected'!$C$6:$R$170,15,FALSE)</f>
        <v>2</v>
      </c>
      <c r="Q50" s="231">
        <f t="shared" si="9"/>
        <v>3.6</v>
      </c>
      <c r="R50" s="231">
        <f>VLOOKUP($B50,'Complexity of the crisis'!$C$6:$AN$170,22,FALSE)</f>
        <v>4.4000000000000004</v>
      </c>
      <c r="S50" s="231">
        <f>VLOOKUP($B50,'Complexity of the crisis'!$C$6:$AN$170,38,FALSE)</f>
        <v>2.5</v>
      </c>
      <c r="T50" s="130" t="str">
        <f>VLOOKUP(B50,Lists!$C$3:$E$163,3,FALSE)</f>
        <v>Africa</v>
      </c>
      <c r="U50" s="131">
        <f>VLOOKUP(B50,'INFORM Severity - hidden'!$C$5:$V$170,20,FALSE)</f>
        <v>44496</v>
      </c>
    </row>
    <row r="51" spans="1:21" x14ac:dyDescent="0.25">
      <c r="A51" s="127" t="str">
        <f t="array" ref="A51">IFERROR(INDEX(Lists!$B$2:$B$153,SMALL(IF(Lists!$I$2:$I$153="Individual",ROW(Lists!$B$2:$B$153)),ROW(47:47))-1,1),"")</f>
        <v>Drought in Lesotho</v>
      </c>
      <c r="B51" s="128" t="str">
        <f>VLOOKUP(A51,Lists!$B$2:$G$153,2,FALSE)</f>
        <v>LSO002</v>
      </c>
      <c r="C51" s="128" t="str">
        <f>VLOOKUP(B51,'INFORM Severity - hidden'!$C$5:$D$160,2,FALSE)</f>
        <v>Lesotho</v>
      </c>
      <c r="D51" s="128" t="str">
        <f>VLOOKUP(A51,Lists!$B$2:$G$153,3,FALSE)</f>
        <v>LSO</v>
      </c>
      <c r="E51" s="129" t="str">
        <f>VLOOKUP(A51,Lists!$B$2:$G$153,5,FALSE)</f>
        <v>Drought</v>
      </c>
      <c r="F51" s="229">
        <f t="shared" si="5"/>
        <v>2.2000000000000002</v>
      </c>
      <c r="G51" s="126">
        <f t="shared" si="6"/>
        <v>3</v>
      </c>
      <c r="H51" s="126" t="str">
        <f t="shared" si="7"/>
        <v>Medium</v>
      </c>
      <c r="I51" s="230" t="str">
        <f>INDEX(Trends!$D$3:$D$404,MATCH(B51,Trends!$C$3:$C$404,0))</f>
        <v>Decreasing</v>
      </c>
      <c r="J51" s="126" t="str">
        <f>VLOOKUP($B51,Reliability!$A$3:$I$170,9,FALSE)</f>
        <v>Very High</v>
      </c>
      <c r="K51" s="231">
        <f t="shared" si="8"/>
        <v>2.1</v>
      </c>
      <c r="L51" s="231">
        <f>VLOOKUP($B51,'Impact of the crisis'!$C$6:$N$170,12,FALSE)</f>
        <v>3</v>
      </c>
      <c r="M51" s="231">
        <f>VLOOKUP($B51,'Impact of the crisis'!$C$6:$AB$170,26,FALSE)</f>
        <v>1.5</v>
      </c>
      <c r="N51" s="231">
        <f>VLOOKUP($B51,'Conditions of people affected'!$C$6:$R$170,16,FALSE)</f>
        <v>2.75</v>
      </c>
      <c r="O51" s="231">
        <f>VLOOKUP($B51,'Conditions of people affected'!$C$6:$R$170,9,FALSE)</f>
        <v>2.5</v>
      </c>
      <c r="P51" s="231">
        <f>VLOOKUP($B51,'Conditions of people affected'!$C$6:$R$170,15,FALSE)</f>
        <v>3</v>
      </c>
      <c r="Q51" s="231">
        <f t="shared" si="9"/>
        <v>1.3</v>
      </c>
      <c r="R51" s="231">
        <f>VLOOKUP($B51,'Complexity of the crisis'!$C$6:$AN$170,22,FALSE)</f>
        <v>1.6</v>
      </c>
      <c r="S51" s="231">
        <f>VLOOKUP($B51,'Complexity of the crisis'!$C$6:$AN$170,38,FALSE)</f>
        <v>1</v>
      </c>
      <c r="T51" s="130" t="str">
        <f>VLOOKUP(B51,Lists!$C$3:$E$163,3,FALSE)</f>
        <v>Africa</v>
      </c>
      <c r="U51" s="131">
        <f>VLOOKUP(B51,'INFORM Severity - hidden'!$C$5:$V$170,20,FALSE)</f>
        <v>44557</v>
      </c>
    </row>
    <row r="52" spans="1:21" x14ac:dyDescent="0.25">
      <c r="A52" s="127" t="str">
        <f t="array" ref="A52">IFERROR(INDEX(Lists!$B$2:$B$153,SMALL(IF(Lists!$I$2:$I$153="Individual",ROW(Lists!$B$2:$B$153)),ROW(48:48))-1,1),"")</f>
        <v>Mixed migration flows in Morocco</v>
      </c>
      <c r="B52" s="128" t="str">
        <f>VLOOKUP(A52,Lists!$B$2:$G$153,2,FALSE)</f>
        <v>MAR002</v>
      </c>
      <c r="C52" s="128" t="str">
        <f>VLOOKUP(B52,'INFORM Severity - hidden'!$C$5:$D$160,2,FALSE)</f>
        <v>Morocco</v>
      </c>
      <c r="D52" s="128" t="str">
        <f>VLOOKUP(A52,Lists!$B$2:$G$153,3,FALSE)</f>
        <v>MAR</v>
      </c>
      <c r="E52" s="129" t="str">
        <f>VLOOKUP(A52,Lists!$B$2:$G$153,5,FALSE)</f>
        <v>International displacement</v>
      </c>
      <c r="F52" s="229" t="str">
        <f t="shared" si="5"/>
        <v>x</v>
      </c>
      <c r="G52" s="126" t="str">
        <f t="shared" si="6"/>
        <v>x</v>
      </c>
      <c r="H52" s="126" t="str">
        <f t="shared" si="7"/>
        <v>x</v>
      </c>
      <c r="I52" s="230" t="str">
        <f>INDEX(Trends!$D$3:$D$404,MATCH(B52,Trends!$C$3:$C$404,0))</f>
        <v>-</v>
      </c>
      <c r="J52" s="126" t="str">
        <f>VLOOKUP($B52,Reliability!$A$3:$I$170,9,FALSE)</f>
        <v>Very Low</v>
      </c>
      <c r="K52" s="231">
        <f t="shared" si="8"/>
        <v>3.9</v>
      </c>
      <c r="L52" s="231">
        <f>VLOOKUP($B52,'Impact of the crisis'!$C$6:$N$170,12,FALSE)</f>
        <v>4.8</v>
      </c>
      <c r="M52" s="231">
        <f>VLOOKUP($B52,'Impact of the crisis'!$C$6:$AB$170,26,FALSE)</f>
        <v>3.2</v>
      </c>
      <c r="N52" s="231" t="str">
        <f>VLOOKUP($B52,'Conditions of people affected'!$C$6:$R$170,16,FALSE)</f>
        <v>x</v>
      </c>
      <c r="O52" s="231" t="str">
        <f>VLOOKUP($B52,'Conditions of people affected'!$C$6:$R$170,9,FALSE)</f>
        <v>x</v>
      </c>
      <c r="P52" s="231" t="str">
        <f>VLOOKUP($B52,'Conditions of people affected'!$C$6:$R$170,15,FALSE)</f>
        <v>x</v>
      </c>
      <c r="Q52" s="231">
        <f t="shared" si="9"/>
        <v>2.7</v>
      </c>
      <c r="R52" s="231">
        <f>VLOOKUP($B52,'Complexity of the crisis'!$C$6:$AN$170,22,FALSE)</f>
        <v>3.6</v>
      </c>
      <c r="S52" s="231">
        <f>VLOOKUP($B52,'Complexity of the crisis'!$C$6:$AN$170,38,FALSE)</f>
        <v>1.5</v>
      </c>
      <c r="T52" s="130" t="str">
        <f>VLOOKUP(B52,Lists!$C$3:$E$163,3,FALSE)</f>
        <v>Africa</v>
      </c>
      <c r="U52" s="131">
        <f>VLOOKUP(B52,'INFORM Severity - hidden'!$C$5:$V$170,20,FALSE)</f>
        <v>44494</v>
      </c>
    </row>
    <row r="53" spans="1:21" x14ac:dyDescent="0.25">
      <c r="A53" s="127" t="str">
        <f t="array" ref="A53">IFERROR(INDEX(Lists!$B$2:$B$153,SMALL(IF(Lists!$I$2:$I$153="Individual",ROW(Lists!$B$2:$B$153)),ROW(49:49))-1,1),"")</f>
        <v>Drought in Madagascar</v>
      </c>
      <c r="B53" s="128" t="str">
        <f>VLOOKUP(A53,Lists!$B$2:$G$153,2,FALSE)</f>
        <v>MDG002</v>
      </c>
      <c r="C53" s="128" t="str">
        <f>VLOOKUP(B53,'INFORM Severity - hidden'!$C$5:$D$160,2,FALSE)</f>
        <v>Madagascar</v>
      </c>
      <c r="D53" s="128" t="str">
        <f>VLOOKUP(A53,Lists!$B$2:$G$153,3,FALSE)</f>
        <v>MDG</v>
      </c>
      <c r="E53" s="129" t="str">
        <f>VLOOKUP(A53,Lists!$B$2:$G$153,5,FALSE)</f>
        <v>Drought</v>
      </c>
      <c r="F53" s="229">
        <f t="shared" si="5"/>
        <v>2.8</v>
      </c>
      <c r="G53" s="126">
        <f t="shared" si="6"/>
        <v>3</v>
      </c>
      <c r="H53" s="126" t="str">
        <f t="shared" si="7"/>
        <v>Medium</v>
      </c>
      <c r="I53" s="230" t="str">
        <f>INDEX(Trends!$D$3:$D$404,MATCH(B53,Trends!$C$3:$C$404,0))</f>
        <v>Stable</v>
      </c>
      <c r="J53" s="126" t="str">
        <f>VLOOKUP($B53,Reliability!$A$3:$I$170,9,FALSE)</f>
        <v>Very High</v>
      </c>
      <c r="K53" s="231">
        <f t="shared" si="8"/>
        <v>1.7</v>
      </c>
      <c r="L53" s="231">
        <f>VLOOKUP($B53,'Impact of the crisis'!$C$6:$N$170,12,FALSE)</f>
        <v>1.4</v>
      </c>
      <c r="M53" s="231">
        <f>VLOOKUP($B53,'Impact of the crisis'!$C$6:$AB$170,26,FALSE)</f>
        <v>1.8</v>
      </c>
      <c r="N53" s="231">
        <f>VLOOKUP($B53,'Conditions of people affected'!$C$6:$R$170,16,FALSE)</f>
        <v>3.75</v>
      </c>
      <c r="O53" s="231">
        <f>VLOOKUP($B53,'Conditions of people affected'!$C$6:$R$170,9,FALSE)</f>
        <v>3.5</v>
      </c>
      <c r="P53" s="231">
        <f>VLOOKUP($B53,'Conditions of people affected'!$C$6:$R$170,15,FALSE)</f>
        <v>4</v>
      </c>
      <c r="Q53" s="231">
        <f t="shared" si="9"/>
        <v>2</v>
      </c>
      <c r="R53" s="231">
        <f>VLOOKUP($B53,'Complexity of the crisis'!$C$6:$AN$170,22,FALSE)</f>
        <v>2.4</v>
      </c>
      <c r="S53" s="231">
        <f>VLOOKUP($B53,'Complexity of the crisis'!$C$6:$AN$170,38,FALSE)</f>
        <v>1.5</v>
      </c>
      <c r="T53" s="130" t="str">
        <f>VLOOKUP(B53,Lists!$C$3:$E$163,3,FALSE)</f>
        <v>Africa</v>
      </c>
      <c r="U53" s="131">
        <f>VLOOKUP(B53,'INFORM Severity - hidden'!$C$5:$V$170,20,FALSE)</f>
        <v>44557</v>
      </c>
    </row>
    <row r="54" spans="1:21" x14ac:dyDescent="0.25">
      <c r="A54" s="127" t="str">
        <f t="array" ref="A54">IFERROR(INDEX(Lists!$B$2:$B$153,SMALL(IF(Lists!$I$2:$I$153="Individual",ROW(Lists!$B$2:$B$153)),ROW(50:50))-1,1),"")</f>
        <v>Criminal Violence in Mexico</v>
      </c>
      <c r="B54" s="128" t="str">
        <f>VLOOKUP(A54,Lists!$B$2:$G$153,2,FALSE)</f>
        <v>MEX002</v>
      </c>
      <c r="C54" s="128" t="str">
        <f>VLOOKUP(B54,'INFORM Severity - hidden'!$C$5:$D$160,2,FALSE)</f>
        <v>Mexico</v>
      </c>
      <c r="D54" s="128" t="str">
        <f>VLOOKUP(A54,Lists!$B$2:$G$153,3,FALSE)</f>
        <v>MEX</v>
      </c>
      <c r="E54" s="129" t="str">
        <f>VLOOKUP(A54,Lists!$B$2:$G$153,5,FALSE)</f>
        <v>Other type of violence</v>
      </c>
      <c r="F54" s="229" t="str">
        <f t="shared" si="5"/>
        <v>x</v>
      </c>
      <c r="G54" s="126" t="str">
        <f t="shared" si="6"/>
        <v>x</v>
      </c>
      <c r="H54" s="126" t="str">
        <f t="shared" si="7"/>
        <v>x</v>
      </c>
      <c r="I54" s="230" t="str">
        <f>INDEX(Trends!$D$3:$D$404,MATCH(B54,Trends!$C$3:$C$404,0))</f>
        <v>-</v>
      </c>
      <c r="J54" s="126" t="str">
        <f>VLOOKUP($B54,Reliability!$A$3:$I$170,9,FALSE)</f>
        <v>Medium</v>
      </c>
      <c r="K54" s="231">
        <f t="shared" si="8"/>
        <v>4.0999999999999996</v>
      </c>
      <c r="L54" s="231">
        <f>VLOOKUP($B54,'Impact of the crisis'!$C$6:$N$170,12,FALSE)</f>
        <v>5</v>
      </c>
      <c r="M54" s="231">
        <f>VLOOKUP($B54,'Impact of the crisis'!$C$6:$AB$170,26,FALSE)</f>
        <v>3.4</v>
      </c>
      <c r="N54" s="231" t="str">
        <f>VLOOKUP($B54,'Conditions of people affected'!$C$6:$R$170,16,FALSE)</f>
        <v>x</v>
      </c>
      <c r="O54" s="231" t="str">
        <f>VLOOKUP($B54,'Conditions of people affected'!$C$6:$R$170,9,FALSE)</f>
        <v>x</v>
      </c>
      <c r="P54" s="231" t="str">
        <f>VLOOKUP($B54,'Conditions of people affected'!$C$6:$R$170,15,FALSE)</f>
        <v>x</v>
      </c>
      <c r="Q54" s="231">
        <f t="shared" si="9"/>
        <v>3.6</v>
      </c>
      <c r="R54" s="231">
        <f>VLOOKUP($B54,'Complexity of the crisis'!$C$6:$AN$170,22,FALSE)</f>
        <v>3.7</v>
      </c>
      <c r="S54" s="231">
        <f>VLOOKUP($B54,'Complexity of the crisis'!$C$6:$AN$170,38,FALSE)</f>
        <v>3.5</v>
      </c>
      <c r="T54" s="130" t="str">
        <f>VLOOKUP(B54,Lists!$C$3:$E$163,3,FALSE)</f>
        <v>Americas</v>
      </c>
      <c r="U54" s="131">
        <f>VLOOKUP(B54,'INFORM Severity - hidden'!$C$5:$V$170,20,FALSE)</f>
        <v>44488</v>
      </c>
    </row>
    <row r="55" spans="1:21" x14ac:dyDescent="0.25">
      <c r="A55" s="127" t="str">
        <f t="array" ref="A55">IFERROR(INDEX(Lists!$B$2:$B$153,SMALL(IF(Lists!$I$2:$I$153="Individual",ROW(Lists!$B$2:$B$153)),ROW(51:51))-1,1),"")</f>
        <v>Mixed Migration in Mexico</v>
      </c>
      <c r="B55" s="128" t="str">
        <f>VLOOKUP(A55,Lists!$B$2:$G$153,2,FALSE)</f>
        <v>MEX003</v>
      </c>
      <c r="C55" s="128" t="str">
        <f>VLOOKUP(B55,'INFORM Severity - hidden'!$C$5:$D$160,2,FALSE)</f>
        <v>Mexico</v>
      </c>
      <c r="D55" s="128" t="str">
        <f>VLOOKUP(A55,Lists!$B$2:$G$153,3,FALSE)</f>
        <v>MEX</v>
      </c>
      <c r="E55" s="129" t="str">
        <f>VLOOKUP(A55,Lists!$B$2:$G$153,5,FALSE)</f>
        <v>International displacement</v>
      </c>
      <c r="F55" s="229" t="str">
        <f t="shared" si="5"/>
        <v>x</v>
      </c>
      <c r="G55" s="126" t="str">
        <f t="shared" si="6"/>
        <v>x</v>
      </c>
      <c r="H55" s="126" t="str">
        <f t="shared" si="7"/>
        <v>x</v>
      </c>
      <c r="I55" s="230" t="str">
        <f>INDEX(Trends!$D$3:$D$404,MATCH(B55,Trends!$C$3:$C$404,0))</f>
        <v>-</v>
      </c>
      <c r="J55" s="126" t="str">
        <f>VLOOKUP($B55,Reliability!$A$3:$I$170,9,FALSE)</f>
        <v>High</v>
      </c>
      <c r="K55" s="231">
        <f t="shared" si="8"/>
        <v>3.8</v>
      </c>
      <c r="L55" s="231">
        <f>VLOOKUP($B55,'Impact of the crisis'!$C$6:$N$170,12,FALSE)</f>
        <v>5</v>
      </c>
      <c r="M55" s="231">
        <f>VLOOKUP($B55,'Impact of the crisis'!$C$6:$AB$170,26,FALSE)</f>
        <v>2.8</v>
      </c>
      <c r="N55" s="231" t="str">
        <f>VLOOKUP($B55,'Conditions of people affected'!$C$6:$R$170,16,FALSE)</f>
        <v>x</v>
      </c>
      <c r="O55" s="231" t="str">
        <f>VLOOKUP($B55,'Conditions of people affected'!$C$6:$R$170,9,FALSE)</f>
        <v>x</v>
      </c>
      <c r="P55" s="231" t="str">
        <f>VLOOKUP($B55,'Conditions of people affected'!$C$6:$R$170,15,FALSE)</f>
        <v>x</v>
      </c>
      <c r="Q55" s="231">
        <f t="shared" si="9"/>
        <v>3.4</v>
      </c>
      <c r="R55" s="231">
        <f>VLOOKUP($B55,'Complexity of the crisis'!$C$6:$AN$170,22,FALSE)</f>
        <v>3.7</v>
      </c>
      <c r="S55" s="231">
        <f>VLOOKUP($B55,'Complexity of the crisis'!$C$6:$AN$170,38,FALSE)</f>
        <v>3</v>
      </c>
      <c r="T55" s="130" t="str">
        <f>VLOOKUP(B55,Lists!$C$3:$E$163,3,FALSE)</f>
        <v>Americas</v>
      </c>
      <c r="U55" s="131">
        <f>VLOOKUP(B55,'INFORM Severity - hidden'!$C$5:$V$170,20,FALSE)</f>
        <v>44489</v>
      </c>
    </row>
    <row r="56" spans="1:21" x14ac:dyDescent="0.25">
      <c r="A56" s="127" t="str">
        <f t="array" ref="A56">IFERROR(INDEX(Lists!$B$2:$B$153,SMALL(IF(Lists!$I$2:$I$153="Individual",ROW(Lists!$B$2:$B$153)),ROW(52:52))-1,1),"")</f>
        <v>Complex crisis in Mali</v>
      </c>
      <c r="B56" s="128" t="str">
        <f>VLOOKUP(A56,Lists!$B$2:$G$153,2,FALSE)</f>
        <v>MLI001</v>
      </c>
      <c r="C56" s="128" t="str">
        <f>VLOOKUP(B56,'INFORM Severity - hidden'!$C$5:$D$160,2,FALSE)</f>
        <v>Mali</v>
      </c>
      <c r="D56" s="128" t="str">
        <f>VLOOKUP(A56,Lists!$B$2:$G$153,3,FALSE)</f>
        <v>MLI</v>
      </c>
      <c r="E56" s="129" t="str">
        <f>VLOOKUP(A56,Lists!$B$2:$G$153,5,FALSE)</f>
        <v>Complex crisis</v>
      </c>
      <c r="F56" s="229">
        <f t="shared" si="5"/>
        <v>4.4000000000000004</v>
      </c>
      <c r="G56" s="126">
        <f t="shared" si="6"/>
        <v>5</v>
      </c>
      <c r="H56" s="126" t="str">
        <f t="shared" si="7"/>
        <v>Very High</v>
      </c>
      <c r="I56" s="230" t="str">
        <f>INDEX(Trends!$D$3:$D$404,MATCH(B56,Trends!$C$3:$C$404,0))</f>
        <v>Stable</v>
      </c>
      <c r="J56" s="126" t="str">
        <f>VLOOKUP($B56,Reliability!$A$3:$I$170,9,FALSE)</f>
        <v>High</v>
      </c>
      <c r="K56" s="231">
        <f t="shared" si="8"/>
        <v>4.2</v>
      </c>
      <c r="L56" s="231">
        <f>VLOOKUP($B56,'Impact of the crisis'!$C$6:$N$170,12,FALSE)</f>
        <v>4.9000000000000004</v>
      </c>
      <c r="M56" s="231">
        <f>VLOOKUP($B56,'Impact of the crisis'!$C$6:$AB$170,26,FALSE)</f>
        <v>3.7</v>
      </c>
      <c r="N56" s="231">
        <f>VLOOKUP($B56,'Conditions of people affected'!$C$6:$R$170,16,FALSE)</f>
        <v>4.3</v>
      </c>
      <c r="O56" s="231">
        <f>VLOOKUP($B56,'Conditions of people affected'!$C$6:$R$170,9,FALSE)</f>
        <v>4.5999999999999996</v>
      </c>
      <c r="P56" s="231">
        <f>VLOOKUP($B56,'Conditions of people affected'!$C$6:$R$170,15,FALSE)</f>
        <v>4</v>
      </c>
      <c r="Q56" s="231">
        <f t="shared" si="9"/>
        <v>4.5999999999999996</v>
      </c>
      <c r="R56" s="231">
        <f>VLOOKUP($B56,'Complexity of the crisis'!$C$6:$AN$170,22,FALSE)</f>
        <v>4</v>
      </c>
      <c r="S56" s="231">
        <f>VLOOKUP($B56,'Complexity of the crisis'!$C$6:$AN$170,38,FALSE)</f>
        <v>5</v>
      </c>
      <c r="T56" s="130" t="str">
        <f>VLOOKUP(B56,Lists!$C$3:$E$163,3,FALSE)</f>
        <v>Africa</v>
      </c>
      <c r="U56" s="131">
        <f>VLOOKUP(B56,'INFORM Severity - hidden'!$C$5:$V$170,20,FALSE)</f>
        <v>44519</v>
      </c>
    </row>
    <row r="57" spans="1:21" x14ac:dyDescent="0.25">
      <c r="A57" s="127" t="str">
        <f t="array" ref="A57">IFERROR(INDEX(Lists!$B$2:$B$153,SMALL(IF(Lists!$I$2:$I$153="Individual",ROW(Lists!$B$2:$B$153)),ROW(53:53))-1,1),"")</f>
        <v>Rakhine Conflict</v>
      </c>
      <c r="B57" s="128" t="str">
        <f>VLOOKUP(A57,Lists!$B$2:$G$153,2,FALSE)</f>
        <v>MMR002</v>
      </c>
      <c r="C57" s="128" t="str">
        <f>VLOOKUP(B57,'INFORM Severity - hidden'!$C$5:$D$160,2,FALSE)</f>
        <v>Myanmar</v>
      </c>
      <c r="D57" s="128" t="str">
        <f>VLOOKUP(A57,Lists!$B$2:$G$153,3,FALSE)</f>
        <v>MMR</v>
      </c>
      <c r="E57" s="129" t="str">
        <f>VLOOKUP(A57,Lists!$B$2:$G$153,5,FALSE)</f>
        <v>Conflict</v>
      </c>
      <c r="F57" s="229">
        <f t="shared" si="5"/>
        <v>3.6</v>
      </c>
      <c r="G57" s="126">
        <f t="shared" si="6"/>
        <v>4</v>
      </c>
      <c r="H57" s="126" t="str">
        <f t="shared" si="7"/>
        <v>High</v>
      </c>
      <c r="I57" s="230" t="str">
        <f>INDEX(Trends!$D$3:$D$404,MATCH(B57,Trends!$C$3:$C$404,0))</f>
        <v>Decreasing</v>
      </c>
      <c r="J57" s="126" t="str">
        <f>VLOOKUP($B57,Reliability!$A$3:$I$170,9,FALSE)</f>
        <v>High</v>
      </c>
      <c r="K57" s="231">
        <f t="shared" si="8"/>
        <v>2.5</v>
      </c>
      <c r="L57" s="231">
        <f>VLOOKUP($B57,'Impact of the crisis'!$C$6:$N$170,12,FALSE)</f>
        <v>1.3</v>
      </c>
      <c r="M57" s="231">
        <f>VLOOKUP($B57,'Impact of the crisis'!$C$6:$AB$170,26,FALSE)</f>
        <v>3</v>
      </c>
      <c r="N57" s="231">
        <f>VLOOKUP($B57,'Conditions of people affected'!$C$6:$R$170,16,FALSE)</f>
        <v>3.6</v>
      </c>
      <c r="O57" s="231">
        <f>VLOOKUP($B57,'Conditions of people affected'!$C$6:$R$170,9,FALSE)</f>
        <v>3.2</v>
      </c>
      <c r="P57" s="231">
        <f>VLOOKUP($B57,'Conditions of people affected'!$C$6:$R$170,15,FALSE)</f>
        <v>4</v>
      </c>
      <c r="Q57" s="231">
        <f t="shared" si="9"/>
        <v>4.2</v>
      </c>
      <c r="R57" s="231">
        <f>VLOOKUP($B57,'Complexity of the crisis'!$C$6:$AN$170,22,FALSE)</f>
        <v>4.4000000000000004</v>
      </c>
      <c r="S57" s="231">
        <f>VLOOKUP($B57,'Complexity of the crisis'!$C$6:$AN$170,38,FALSE)</f>
        <v>4</v>
      </c>
      <c r="T57" s="130" t="str">
        <f>VLOOKUP(B57,Lists!$C$3:$E$163,3,FALSE)</f>
        <v>Asia</v>
      </c>
      <c r="U57" s="131">
        <f>VLOOKUP(B57,'INFORM Severity - hidden'!$C$5:$V$170,20,FALSE)</f>
        <v>44545</v>
      </c>
    </row>
    <row r="58" spans="1:21" x14ac:dyDescent="0.25">
      <c r="A58" s="127" t="str">
        <f t="array" ref="A58">IFERROR(INDEX(Lists!$B$2:$B$153,SMALL(IF(Lists!$I$2:$I$153="Individual",ROW(Lists!$B$2:$B$153)),ROW(54:54))-1,1),"")</f>
        <v>Kachin and Shan Conflict</v>
      </c>
      <c r="B58" s="128" t="str">
        <f>VLOOKUP(A58,Lists!$B$2:$G$153,2,FALSE)</f>
        <v>MMR003</v>
      </c>
      <c r="C58" s="128" t="str">
        <f>VLOOKUP(B58,'INFORM Severity - hidden'!$C$5:$D$160,2,FALSE)</f>
        <v>Myanmar</v>
      </c>
      <c r="D58" s="128" t="str">
        <f>VLOOKUP(A58,Lists!$B$2:$G$153,3,FALSE)</f>
        <v>MMR</v>
      </c>
      <c r="E58" s="129" t="str">
        <f>VLOOKUP(A58,Lists!$B$2:$G$153,5,FALSE)</f>
        <v>Conflict</v>
      </c>
      <c r="F58" s="229">
        <f t="shared" si="5"/>
        <v>3.3</v>
      </c>
      <c r="G58" s="126">
        <f t="shared" si="6"/>
        <v>4</v>
      </c>
      <c r="H58" s="126" t="str">
        <f t="shared" si="7"/>
        <v>High</v>
      </c>
      <c r="I58" s="230" t="str">
        <f>INDEX(Trends!$D$3:$D$404,MATCH(B58,Trends!$C$3:$C$404,0))</f>
        <v>Decreasing</v>
      </c>
      <c r="J58" s="126" t="str">
        <f>VLOOKUP($B58,Reliability!$A$3:$I$170,9,FALSE)</f>
        <v>High</v>
      </c>
      <c r="K58" s="231">
        <f t="shared" si="8"/>
        <v>3</v>
      </c>
      <c r="L58" s="231">
        <f>VLOOKUP($B58,'Impact of the crisis'!$C$6:$N$170,12,FALSE)</f>
        <v>2.2999999999999998</v>
      </c>
      <c r="M58" s="231">
        <f>VLOOKUP($B58,'Impact of the crisis'!$C$6:$AB$170,26,FALSE)</f>
        <v>3.3</v>
      </c>
      <c r="N58" s="231">
        <f>VLOOKUP($B58,'Conditions of people affected'!$C$6:$R$170,16,FALSE)</f>
        <v>3.1</v>
      </c>
      <c r="O58" s="231">
        <f>VLOOKUP($B58,'Conditions of people affected'!$C$6:$R$170,9,FALSE)</f>
        <v>3.2</v>
      </c>
      <c r="P58" s="231">
        <f>VLOOKUP($B58,'Conditions of people affected'!$C$6:$R$170,15,FALSE)</f>
        <v>3</v>
      </c>
      <c r="Q58" s="231">
        <f t="shared" si="9"/>
        <v>4</v>
      </c>
      <c r="R58" s="231">
        <f>VLOOKUP($B58,'Complexity of the crisis'!$C$6:$AN$170,22,FALSE)</f>
        <v>4.4000000000000004</v>
      </c>
      <c r="S58" s="231">
        <f>VLOOKUP($B58,'Complexity of the crisis'!$C$6:$AN$170,38,FALSE)</f>
        <v>3.5</v>
      </c>
      <c r="T58" s="130" t="str">
        <f>VLOOKUP(B58,Lists!$C$3:$E$163,3,FALSE)</f>
        <v>Asia</v>
      </c>
      <c r="U58" s="131">
        <f>VLOOKUP(B58,'INFORM Severity - hidden'!$C$5:$V$170,20,FALSE)</f>
        <v>44545</v>
      </c>
    </row>
    <row r="59" spans="1:21" x14ac:dyDescent="0.25">
      <c r="A59" s="127" t="str">
        <f t="array" ref="A59">IFERROR(INDEX(Lists!$B$2:$B$153,SMALL(IF(Lists!$I$2:$I$153="Individual",ROW(Lists!$B$2:$B$153)),ROW(55:55))-1,1),"")</f>
        <v>Post-coup Violence in Myanmar</v>
      </c>
      <c r="B59" s="128" t="str">
        <f>VLOOKUP(A59,Lists!$B$2:$G$153,2,FALSE)</f>
        <v>MMR004</v>
      </c>
      <c r="C59" s="128" t="str">
        <f>VLOOKUP(B59,'INFORM Severity - hidden'!$C$5:$D$160,2,FALSE)</f>
        <v>Myanmar</v>
      </c>
      <c r="D59" s="128" t="str">
        <f>VLOOKUP(A59,Lists!$B$2:$G$153,3,FALSE)</f>
        <v>MMR</v>
      </c>
      <c r="E59" s="129" t="str">
        <f>VLOOKUP(A59,Lists!$B$2:$G$153,5,FALSE)</f>
        <v>Conflict</v>
      </c>
      <c r="F59" s="229">
        <f t="shared" si="5"/>
        <v>3.6</v>
      </c>
      <c r="G59" s="126">
        <f t="shared" si="6"/>
        <v>4</v>
      </c>
      <c r="H59" s="126" t="str">
        <f t="shared" si="7"/>
        <v>High</v>
      </c>
      <c r="I59" s="230" t="str">
        <f>INDEX(Trends!$D$3:$D$404,MATCH(B59,Trends!$C$3:$C$404,0))</f>
        <v>Increasing</v>
      </c>
      <c r="J59" s="126" t="str">
        <f>VLOOKUP($B59,Reliability!$A$3:$I$170,9,FALSE)</f>
        <v>High</v>
      </c>
      <c r="K59" s="231">
        <f t="shared" si="8"/>
        <v>3.6</v>
      </c>
      <c r="L59" s="231">
        <f>VLOOKUP($B59,'Impact of the crisis'!$C$6:$N$170,12,FALSE)</f>
        <v>3.8</v>
      </c>
      <c r="M59" s="231">
        <f>VLOOKUP($B59,'Impact of the crisis'!$C$6:$AB$170,26,FALSE)</f>
        <v>3.5</v>
      </c>
      <c r="N59" s="231">
        <f>VLOOKUP($B59,'Conditions of people affected'!$C$6:$R$170,16,FALSE)</f>
        <v>3.4</v>
      </c>
      <c r="O59" s="231">
        <f>VLOOKUP($B59,'Conditions of people affected'!$C$6:$R$170,9,FALSE)</f>
        <v>3.8</v>
      </c>
      <c r="P59" s="231">
        <f>VLOOKUP($B59,'Conditions of people affected'!$C$6:$R$170,15,FALSE)</f>
        <v>3</v>
      </c>
      <c r="Q59" s="231">
        <f t="shared" si="9"/>
        <v>4</v>
      </c>
      <c r="R59" s="231">
        <f>VLOOKUP($B59,'Complexity of the crisis'!$C$6:$AN$170,22,FALSE)</f>
        <v>4.4000000000000004</v>
      </c>
      <c r="S59" s="231">
        <f>VLOOKUP($B59,'Complexity of the crisis'!$C$6:$AN$170,38,FALSE)</f>
        <v>3.5</v>
      </c>
      <c r="T59" s="130" t="str">
        <f>VLOOKUP(B59,Lists!$C$3:$E$163,3,FALSE)</f>
        <v>Asia</v>
      </c>
      <c r="U59" s="131">
        <f>VLOOKUP(B59,'INFORM Severity - hidden'!$C$5:$V$170,20,FALSE)</f>
        <v>44545</v>
      </c>
    </row>
    <row r="60" spans="1:21" x14ac:dyDescent="0.25">
      <c r="A60" s="127" t="str">
        <f t="array" ref="A60">IFERROR(INDEX(Lists!$B$2:$B$153,SMALL(IF(Lists!$I$2:$I$153="Individual",ROW(Lists!$B$2:$B$153)),ROW(56:56))-1,1),"")</f>
        <v>Cabo Delgado Islamist Insurgency</v>
      </c>
      <c r="B60" s="128" t="str">
        <f>VLOOKUP(A60,Lists!$B$2:$G$153,2,FALSE)</f>
        <v>MOZ004</v>
      </c>
      <c r="C60" s="128" t="str">
        <f>VLOOKUP(B60,'INFORM Severity - hidden'!$C$5:$D$160,2,FALSE)</f>
        <v>Mozambique</v>
      </c>
      <c r="D60" s="128" t="str">
        <f>VLOOKUP(A60,Lists!$B$2:$G$153,3,FALSE)</f>
        <v>MOZ</v>
      </c>
      <c r="E60" s="129" t="str">
        <f>VLOOKUP(A60,Lists!$B$2:$G$153,5,FALSE)</f>
        <v>Other type of violence</v>
      </c>
      <c r="F60" s="229">
        <f t="shared" si="5"/>
        <v>3.5</v>
      </c>
      <c r="G60" s="126">
        <f t="shared" si="6"/>
        <v>4</v>
      </c>
      <c r="H60" s="126" t="str">
        <f t="shared" si="7"/>
        <v>High</v>
      </c>
      <c r="I60" s="230" t="str">
        <f>INDEX(Trends!$D$3:$D$404,MATCH(B60,Trends!$C$3:$C$404,0))</f>
        <v>Stable</v>
      </c>
      <c r="J60" s="126" t="str">
        <f>VLOOKUP($B60,Reliability!$A$3:$I$170,9,FALSE)</f>
        <v>High</v>
      </c>
      <c r="K60" s="231">
        <f t="shared" si="8"/>
        <v>3.4</v>
      </c>
      <c r="L60" s="231">
        <f>VLOOKUP($B60,'Impact of the crisis'!$C$6:$N$170,12,FALSE)</f>
        <v>2.8</v>
      </c>
      <c r="M60" s="231">
        <f>VLOOKUP($B60,'Impact of the crisis'!$C$6:$AB$170,26,FALSE)</f>
        <v>3.6</v>
      </c>
      <c r="N60" s="231">
        <f>VLOOKUP($B60,'Conditions of people affected'!$C$6:$R$170,16,FALSE)</f>
        <v>3.25</v>
      </c>
      <c r="O60" s="231">
        <f>VLOOKUP($B60,'Conditions of people affected'!$C$6:$R$170,9,FALSE)</f>
        <v>3.5</v>
      </c>
      <c r="P60" s="231">
        <f>VLOOKUP($B60,'Conditions of people affected'!$C$6:$R$170,15,FALSE)</f>
        <v>3</v>
      </c>
      <c r="Q60" s="231">
        <f t="shared" si="9"/>
        <v>3.9</v>
      </c>
      <c r="R60" s="231">
        <f>VLOOKUP($B60,'Complexity of the crisis'!$C$6:$AN$170,22,FALSE)</f>
        <v>4.5</v>
      </c>
      <c r="S60" s="231">
        <f>VLOOKUP($B60,'Complexity of the crisis'!$C$6:$AN$170,38,FALSE)</f>
        <v>3</v>
      </c>
      <c r="T60" s="130" t="str">
        <f>VLOOKUP(B60,Lists!$C$3:$E$163,3,FALSE)</f>
        <v>Africa</v>
      </c>
      <c r="U60" s="131">
        <f>VLOOKUP(B60,'INFORM Severity - hidden'!$C$5:$V$170,20,FALSE)</f>
        <v>44498</v>
      </c>
    </row>
    <row r="61" spans="1:21" x14ac:dyDescent="0.25">
      <c r="A61" s="127" t="str">
        <f t="array" ref="A61">IFERROR(INDEX(Lists!$B$2:$B$153,SMALL(IF(Lists!$I$2:$I$153="Individual",ROW(Lists!$B$2:$B$153)),ROW(57:57))-1,1),"")</f>
        <v>Refugees from Mali in Mauritania</v>
      </c>
      <c r="B61" s="128" t="str">
        <f>VLOOKUP(A61,Lists!$B$2:$G$153,2,FALSE)</f>
        <v>MRT002</v>
      </c>
      <c r="C61" s="128" t="str">
        <f>VLOOKUP(B61,'INFORM Severity - hidden'!$C$5:$D$160,2,FALSE)</f>
        <v>Mauritania</v>
      </c>
      <c r="D61" s="128" t="str">
        <f>VLOOKUP(A61,Lists!$B$2:$G$153,3,FALSE)</f>
        <v>MRT</v>
      </c>
      <c r="E61" s="129" t="str">
        <f>VLOOKUP(A61,Lists!$B$2:$G$153,5,FALSE)</f>
        <v>International displacement</v>
      </c>
      <c r="F61" s="229">
        <f t="shared" si="5"/>
        <v>2.2000000000000002</v>
      </c>
      <c r="G61" s="126">
        <f t="shared" si="6"/>
        <v>3</v>
      </c>
      <c r="H61" s="126" t="str">
        <f t="shared" si="7"/>
        <v>Medium</v>
      </c>
      <c r="I61" s="230" t="str">
        <f>INDEX(Trends!$D$3:$D$404,MATCH(B61,Trends!$C$3:$C$404,0))</f>
        <v>Stable</v>
      </c>
      <c r="J61" s="126" t="str">
        <f>VLOOKUP($B61,Reliability!$A$3:$I$170,9,FALSE)</f>
        <v>High</v>
      </c>
      <c r="K61" s="231">
        <f t="shared" si="8"/>
        <v>1.8</v>
      </c>
      <c r="L61" s="231">
        <f>VLOOKUP($B61,'Impact of the crisis'!$C$6:$N$170,12,FALSE)</f>
        <v>0</v>
      </c>
      <c r="M61" s="231">
        <f>VLOOKUP($B61,'Impact of the crisis'!$C$6:$AB$170,26,FALSE)</f>
        <v>2.5</v>
      </c>
      <c r="N61" s="231">
        <f>VLOOKUP($B61,'Conditions of people affected'!$C$6:$R$170,16,FALSE)</f>
        <v>2.25</v>
      </c>
      <c r="O61" s="231">
        <f>VLOOKUP($B61,'Conditions of people affected'!$C$6:$R$170,9,FALSE)</f>
        <v>1.5</v>
      </c>
      <c r="P61" s="231">
        <f>VLOOKUP($B61,'Conditions of people affected'!$C$6:$R$170,15,FALSE)</f>
        <v>3</v>
      </c>
      <c r="Q61" s="231">
        <f t="shared" si="9"/>
        <v>2.4</v>
      </c>
      <c r="R61" s="231">
        <f>VLOOKUP($B61,'Complexity of the crisis'!$C$6:$AN$170,22,FALSE)</f>
        <v>2.7</v>
      </c>
      <c r="S61" s="231">
        <f>VLOOKUP($B61,'Complexity of the crisis'!$C$6:$AN$170,38,FALSE)</f>
        <v>2</v>
      </c>
      <c r="T61" s="130" t="str">
        <f>VLOOKUP(B61,Lists!$C$3:$E$163,3,FALSE)</f>
        <v>Africa</v>
      </c>
      <c r="U61" s="131">
        <f>VLOOKUP(B61,'INFORM Severity - hidden'!$C$5:$V$170,20,FALSE)</f>
        <v>44494</v>
      </c>
    </row>
    <row r="62" spans="1:21" x14ac:dyDescent="0.25">
      <c r="A62" s="127" t="str">
        <f t="array" ref="A62">IFERROR(INDEX(Lists!$B$2:$B$153,SMALL(IF(Lists!$I$2:$I$153="Individual",ROW(Lists!$B$2:$B$153)),ROW(58:58))-1,1),"")</f>
        <v>Food Security in Mauritania</v>
      </c>
      <c r="B62" s="128" t="str">
        <f>VLOOKUP(A62,Lists!$B$2:$G$153,2,FALSE)</f>
        <v>MRT003</v>
      </c>
      <c r="C62" s="128" t="str">
        <f>VLOOKUP(B62,'INFORM Severity - hidden'!$C$5:$D$160,2,FALSE)</f>
        <v>Mauritania</v>
      </c>
      <c r="D62" s="128" t="str">
        <f>VLOOKUP(A62,Lists!$B$2:$G$153,3,FALSE)</f>
        <v>MRT</v>
      </c>
      <c r="E62" s="129" t="str">
        <f>VLOOKUP(A62,Lists!$B$2:$G$153,5,FALSE)</f>
        <v>Drought</v>
      </c>
      <c r="F62" s="229">
        <f t="shared" si="5"/>
        <v>2.9</v>
      </c>
      <c r="G62" s="126">
        <f t="shared" si="6"/>
        <v>3</v>
      </c>
      <c r="H62" s="126" t="str">
        <f t="shared" si="7"/>
        <v>Medium</v>
      </c>
      <c r="I62" s="230" t="str">
        <f>INDEX(Trends!$D$3:$D$404,MATCH(B62,Trends!$C$3:$C$404,0))</f>
        <v>Stable</v>
      </c>
      <c r="J62" s="126" t="str">
        <f>VLOOKUP($B62,Reliability!$A$3:$I$170,9,FALSE)</f>
        <v>Medium</v>
      </c>
      <c r="K62" s="231">
        <f t="shared" si="8"/>
        <v>3.4</v>
      </c>
      <c r="L62" s="231">
        <f>VLOOKUP($B62,'Impact of the crisis'!$C$6:$N$170,12,FALSE)</f>
        <v>4.4000000000000004</v>
      </c>
      <c r="M62" s="231">
        <f>VLOOKUP($B62,'Impact of the crisis'!$C$6:$AB$170,26,FALSE)</f>
        <v>2.8</v>
      </c>
      <c r="N62" s="231">
        <f>VLOOKUP($B62,'Conditions of people affected'!$C$6:$R$170,16,FALSE)</f>
        <v>2.9</v>
      </c>
      <c r="O62" s="231">
        <f>VLOOKUP($B62,'Conditions of people affected'!$C$6:$R$170,9,FALSE)</f>
        <v>2.8</v>
      </c>
      <c r="P62" s="231">
        <f>VLOOKUP($B62,'Conditions of people affected'!$C$6:$R$170,15,FALSE)</f>
        <v>3</v>
      </c>
      <c r="Q62" s="231">
        <f t="shared" si="9"/>
        <v>2.4</v>
      </c>
      <c r="R62" s="231">
        <f>VLOOKUP($B62,'Complexity of the crisis'!$C$6:$AN$170,22,FALSE)</f>
        <v>2.7</v>
      </c>
      <c r="S62" s="231">
        <f>VLOOKUP($B62,'Complexity of the crisis'!$C$6:$AN$170,38,FALSE)</f>
        <v>2</v>
      </c>
      <c r="T62" s="130" t="str">
        <f>VLOOKUP(B62,Lists!$C$3:$E$163,3,FALSE)</f>
        <v>Africa</v>
      </c>
      <c r="U62" s="131">
        <f>VLOOKUP(B62,'INFORM Severity - hidden'!$C$5:$V$170,20,FALSE)</f>
        <v>44494</v>
      </c>
    </row>
    <row r="63" spans="1:21" x14ac:dyDescent="0.25">
      <c r="A63" s="127" t="str">
        <f t="array" ref="A63">IFERROR(INDEX(Lists!$B$2:$B$153,SMALL(IF(Lists!$I$2:$I$153="Individual",ROW(Lists!$B$2:$B$153)),ROW(59:59))-1,1),"")</f>
        <v>Complex crisis in Malawi</v>
      </c>
      <c r="B63" s="128" t="str">
        <f>VLOOKUP(A63,Lists!$B$2:$G$153,2,FALSE)</f>
        <v>MWI002</v>
      </c>
      <c r="C63" s="128" t="str">
        <f>VLOOKUP(B63,'INFORM Severity - hidden'!$C$5:$D$160,2,FALSE)</f>
        <v>Malawi</v>
      </c>
      <c r="D63" s="128" t="str">
        <f>VLOOKUP(A63,Lists!$B$2:$G$153,3,FALSE)</f>
        <v>MWI</v>
      </c>
      <c r="E63" s="129" t="str">
        <f>VLOOKUP(A63,Lists!$B$2:$G$153,5,FALSE)</f>
        <v>Complex crisis</v>
      </c>
      <c r="F63" s="229">
        <f t="shared" si="5"/>
        <v>3</v>
      </c>
      <c r="G63" s="126">
        <f t="shared" si="6"/>
        <v>3</v>
      </c>
      <c r="H63" s="126" t="str">
        <f t="shared" si="7"/>
        <v>Medium</v>
      </c>
      <c r="I63" s="230" t="str">
        <f>INDEX(Trends!$D$3:$D$404,MATCH(B63,Trends!$C$3:$C$404,0))</f>
        <v>Stable</v>
      </c>
      <c r="J63" s="126" t="str">
        <f>VLOOKUP($B63,Reliability!$A$3:$I$170,9,FALSE)</f>
        <v>Very High</v>
      </c>
      <c r="K63" s="231">
        <f t="shared" si="8"/>
        <v>3.7</v>
      </c>
      <c r="L63" s="231">
        <f>VLOOKUP($B63,'Impact of the crisis'!$C$6:$N$170,12,FALSE)</f>
        <v>4.4000000000000004</v>
      </c>
      <c r="M63" s="231">
        <f>VLOOKUP($B63,'Impact of the crisis'!$C$6:$AB$170,26,FALSE)</f>
        <v>3.2</v>
      </c>
      <c r="N63" s="231">
        <f>VLOOKUP($B63,'Conditions of people affected'!$C$6:$R$170,16,FALSE)</f>
        <v>3.3</v>
      </c>
      <c r="O63" s="231">
        <f>VLOOKUP($B63,'Conditions of people affected'!$C$6:$R$170,9,FALSE)</f>
        <v>3.6</v>
      </c>
      <c r="P63" s="231">
        <f>VLOOKUP($B63,'Conditions of people affected'!$C$6:$R$170,15,FALSE)</f>
        <v>3</v>
      </c>
      <c r="Q63" s="231">
        <f t="shared" si="9"/>
        <v>2</v>
      </c>
      <c r="R63" s="231">
        <f>VLOOKUP($B63,'Complexity of the crisis'!$C$6:$AN$170,22,FALSE)</f>
        <v>2</v>
      </c>
      <c r="S63" s="231">
        <f>VLOOKUP($B63,'Complexity of the crisis'!$C$6:$AN$170,38,FALSE)</f>
        <v>2</v>
      </c>
      <c r="T63" s="130" t="str">
        <f>VLOOKUP(B63,Lists!$C$3:$E$163,3,FALSE)</f>
        <v>Africa</v>
      </c>
      <c r="U63" s="131">
        <f>VLOOKUP(B63,'INFORM Severity - hidden'!$C$5:$V$170,20,FALSE)</f>
        <v>44557</v>
      </c>
    </row>
    <row r="64" spans="1:21" x14ac:dyDescent="0.25">
      <c r="A64" s="127" t="str">
        <f t="array" ref="A64">IFERROR(INDEX(Lists!$B$2:$B$153,SMALL(IF(Lists!$I$2:$I$153="Individual",ROW(Lists!$B$2:$B$153)),ROW(60:60))-1,1),"")</f>
        <v>International Refugees in Malaysia</v>
      </c>
      <c r="B64" s="128" t="str">
        <f>VLOOKUP(A64,Lists!$B$2:$G$153,2,FALSE)</f>
        <v>MYS001</v>
      </c>
      <c r="C64" s="128" t="str">
        <f>VLOOKUP(B64,'INFORM Severity - hidden'!$C$5:$D$160,2,FALSE)</f>
        <v>Malaysia</v>
      </c>
      <c r="D64" s="128" t="str">
        <f>VLOOKUP(A64,Lists!$B$2:$G$153,3,FALSE)</f>
        <v>MYS</v>
      </c>
      <c r="E64" s="129" t="str">
        <f>VLOOKUP(A64,Lists!$B$2:$G$153,5,FALSE)</f>
        <v>International displacement</v>
      </c>
      <c r="F64" s="229">
        <f t="shared" si="5"/>
        <v>1.7</v>
      </c>
      <c r="G64" s="126">
        <f t="shared" si="6"/>
        <v>2</v>
      </c>
      <c r="H64" s="126" t="str">
        <f t="shared" si="7"/>
        <v>Low</v>
      </c>
      <c r="I64" s="230" t="str">
        <f>INDEX(Trends!$D$3:$D$404,MATCH(B64,Trends!$C$3:$C$404,0))</f>
        <v>Decreasing</v>
      </c>
      <c r="J64" s="126" t="str">
        <f>VLOOKUP($B64,Reliability!$A$3:$I$170,9,FALSE)</f>
        <v>High</v>
      </c>
      <c r="K64" s="231">
        <f t="shared" si="8"/>
        <v>1.5</v>
      </c>
      <c r="L64" s="231">
        <f>VLOOKUP($B64,'Impact of the crisis'!$C$6:$N$170,12,FALSE)</f>
        <v>1</v>
      </c>
      <c r="M64" s="231">
        <f>VLOOKUP($B64,'Impact of the crisis'!$C$6:$AB$170,26,FALSE)</f>
        <v>1.8</v>
      </c>
      <c r="N64" s="231">
        <f>VLOOKUP($B64,'Conditions of people affected'!$C$6:$R$170,16,FALSE)</f>
        <v>1.55</v>
      </c>
      <c r="O64" s="231">
        <f>VLOOKUP($B64,'Conditions of people affected'!$C$6:$R$170,9,FALSE)</f>
        <v>2.1</v>
      </c>
      <c r="P64" s="231">
        <f>VLOOKUP($B64,'Conditions of people affected'!$C$6:$R$170,15,FALSE)</f>
        <v>1</v>
      </c>
      <c r="Q64" s="231">
        <f t="shared" si="9"/>
        <v>2</v>
      </c>
      <c r="R64" s="231">
        <f>VLOOKUP($B64,'Complexity of the crisis'!$C$6:$AN$170,22,FALSE)</f>
        <v>1.9</v>
      </c>
      <c r="S64" s="231">
        <f>VLOOKUP($B64,'Complexity of the crisis'!$C$6:$AN$170,38,FALSE)</f>
        <v>2</v>
      </c>
      <c r="T64" s="130" t="str">
        <f>VLOOKUP(B64,Lists!$C$3:$E$163,3,FALSE)</f>
        <v>Asia</v>
      </c>
      <c r="U64" s="131">
        <f>VLOOKUP(B64,'INFORM Severity - hidden'!$C$5:$V$170,20,FALSE)</f>
        <v>44545</v>
      </c>
    </row>
    <row r="65" spans="1:21" x14ac:dyDescent="0.25">
      <c r="A65" s="127" t="str">
        <f t="array" ref="A65">IFERROR(INDEX(Lists!$B$2:$B$153,SMALL(IF(Lists!$I$2:$I$153="Individual",ROW(Lists!$B$2:$B$153)),ROW(61:61))-1,1),"")</f>
        <v>Food Security Crisis in Namibia</v>
      </c>
      <c r="B65" s="128" t="str">
        <f>VLOOKUP(A65,Lists!$B$2:$G$153,2,FALSE)</f>
        <v>NAM002</v>
      </c>
      <c r="C65" s="128" t="str">
        <f>VLOOKUP(B65,'INFORM Severity - hidden'!$C$5:$D$160,2,FALSE)</f>
        <v>Namibia</v>
      </c>
      <c r="D65" s="128" t="str">
        <f>VLOOKUP(A65,Lists!$B$2:$G$153,3,FALSE)</f>
        <v>NAM</v>
      </c>
      <c r="E65" s="129" t="str">
        <f>VLOOKUP(A65,Lists!$B$2:$G$153,5,FALSE)</f>
        <v>Food Security</v>
      </c>
      <c r="F65" s="229">
        <f t="shared" si="5"/>
        <v>2.4</v>
      </c>
      <c r="G65" s="126">
        <f t="shared" si="6"/>
        <v>3</v>
      </c>
      <c r="H65" s="126" t="str">
        <f t="shared" si="7"/>
        <v>Medium</v>
      </c>
      <c r="I65" s="230" t="str">
        <f>INDEX(Trends!$D$3:$D$404,MATCH(B65,Trends!$C$3:$C$404,0))</f>
        <v>Stable</v>
      </c>
      <c r="J65" s="126" t="str">
        <f>VLOOKUP($B65,Reliability!$A$3:$I$170,9,FALSE)</f>
        <v>High</v>
      </c>
      <c r="K65" s="231">
        <f t="shared" si="8"/>
        <v>2.8</v>
      </c>
      <c r="L65" s="231">
        <f>VLOOKUP($B65,'Impact of the crisis'!$C$6:$N$170,12,FALSE)</f>
        <v>4.3</v>
      </c>
      <c r="M65" s="231">
        <f>VLOOKUP($B65,'Impact of the crisis'!$C$6:$AB$170,26,FALSE)</f>
        <v>1.7</v>
      </c>
      <c r="N65" s="231">
        <f>VLOOKUP($B65,'Conditions of people affected'!$C$6:$R$170,16,FALSE)</f>
        <v>3.05</v>
      </c>
      <c r="O65" s="231">
        <f>VLOOKUP($B65,'Conditions of people affected'!$C$6:$R$170,9,FALSE)</f>
        <v>3.1</v>
      </c>
      <c r="P65" s="231">
        <f>VLOOKUP($B65,'Conditions of people affected'!$C$6:$R$170,15,FALSE)</f>
        <v>3</v>
      </c>
      <c r="Q65" s="231">
        <f t="shared" si="9"/>
        <v>1</v>
      </c>
      <c r="R65" s="231">
        <f>VLOOKUP($B65,'Complexity of the crisis'!$C$6:$AN$170,22,FALSE)</f>
        <v>1.5</v>
      </c>
      <c r="S65" s="231">
        <f>VLOOKUP($B65,'Complexity of the crisis'!$C$6:$AN$170,38,FALSE)</f>
        <v>0.5</v>
      </c>
      <c r="T65" s="130" t="str">
        <f>VLOOKUP(B65,Lists!$C$3:$E$163,3,FALSE)</f>
        <v>Africa</v>
      </c>
      <c r="U65" s="131">
        <f>VLOOKUP(B65,'INFORM Severity - hidden'!$C$5:$V$170,20,FALSE)</f>
        <v>44557</v>
      </c>
    </row>
    <row r="66" spans="1:21" x14ac:dyDescent="0.25">
      <c r="A66" s="127" t="str">
        <f t="array" ref="A66">IFERROR(INDEX(Lists!$B$2:$B$153,SMALL(IF(Lists!$I$2:$I$153="Individual",ROW(Lists!$B$2:$B$153)),ROW(62:62))-1,1),"")</f>
        <v>Boko Haram in Niger</v>
      </c>
      <c r="B66" s="128" t="str">
        <f>VLOOKUP(A66,Lists!$B$2:$G$153,2,FALSE)</f>
        <v>NER002</v>
      </c>
      <c r="C66" s="128" t="str">
        <f>VLOOKUP(B66,'INFORM Severity - hidden'!$C$5:$D$160,2,FALSE)</f>
        <v>Niger</v>
      </c>
      <c r="D66" s="128" t="str">
        <f>VLOOKUP(A66,Lists!$B$2:$G$153,3,FALSE)</f>
        <v>NER</v>
      </c>
      <c r="E66" s="129" t="str">
        <f>VLOOKUP(A66,Lists!$B$2:$G$153,5,FALSE)</f>
        <v>Conflict</v>
      </c>
      <c r="F66" s="229">
        <f t="shared" si="5"/>
        <v>3.1</v>
      </c>
      <c r="G66" s="126">
        <f t="shared" si="6"/>
        <v>4</v>
      </c>
      <c r="H66" s="126" t="str">
        <f t="shared" si="7"/>
        <v>High</v>
      </c>
      <c r="I66" s="230" t="str">
        <f>INDEX(Trends!$D$3:$D$404,MATCH(B66,Trends!$C$3:$C$404,0))</f>
        <v>Stable</v>
      </c>
      <c r="J66" s="126" t="str">
        <f>VLOOKUP($B66,Reliability!$A$3:$I$170,9,FALSE)</f>
        <v>Medium</v>
      </c>
      <c r="K66" s="231">
        <f t="shared" si="8"/>
        <v>2.6</v>
      </c>
      <c r="L66" s="231">
        <f>VLOOKUP($B66,'Impact of the crisis'!$C$6:$N$170,12,FALSE)</f>
        <v>1.2</v>
      </c>
      <c r="M66" s="231">
        <f>VLOOKUP($B66,'Impact of the crisis'!$C$6:$AB$170,26,FALSE)</f>
        <v>3.1</v>
      </c>
      <c r="N66" s="231">
        <f>VLOOKUP($B66,'Conditions of people affected'!$C$6:$R$170,16,FALSE)</f>
        <v>2.7</v>
      </c>
      <c r="O66" s="231">
        <f>VLOOKUP($B66,'Conditions of people affected'!$C$6:$R$170,9,FALSE)</f>
        <v>2.4</v>
      </c>
      <c r="P66" s="231">
        <f>VLOOKUP($B66,'Conditions of people affected'!$C$6:$R$170,15,FALSE)</f>
        <v>3</v>
      </c>
      <c r="Q66" s="231">
        <f t="shared" si="9"/>
        <v>4</v>
      </c>
      <c r="R66" s="231">
        <f>VLOOKUP($B66,'Complexity of the crisis'!$C$6:$AN$170,22,FALSE)</f>
        <v>3.3</v>
      </c>
      <c r="S66" s="231">
        <f>VLOOKUP($B66,'Complexity of the crisis'!$C$6:$AN$170,38,FALSE)</f>
        <v>4.5</v>
      </c>
      <c r="T66" s="130" t="str">
        <f>VLOOKUP(B66,Lists!$C$3:$E$163,3,FALSE)</f>
        <v>Africa</v>
      </c>
      <c r="U66" s="131">
        <f>VLOOKUP(B66,'INFORM Severity - hidden'!$C$5:$V$170,20,FALSE)</f>
        <v>44499</v>
      </c>
    </row>
    <row r="67" spans="1:21" x14ac:dyDescent="0.25">
      <c r="A67" s="127" t="str">
        <f t="array" ref="A67">IFERROR(INDEX(Lists!$B$2:$B$153,SMALL(IF(Lists!$I$2:$I$153="Individual",ROW(Lists!$B$2:$B$153)),ROW(63:63))-1,1),"")</f>
        <v>Mali/Burkina Faso conflict</v>
      </c>
      <c r="B67" s="128" t="str">
        <f>VLOOKUP(A67,Lists!$B$2:$G$153,2,FALSE)</f>
        <v>NER003</v>
      </c>
      <c r="C67" s="128" t="str">
        <f>VLOOKUP(B67,'INFORM Severity - hidden'!$C$5:$D$160,2,FALSE)</f>
        <v>Niger</v>
      </c>
      <c r="D67" s="128" t="str">
        <f>VLOOKUP(A67,Lists!$B$2:$G$153,3,FALSE)</f>
        <v>NER</v>
      </c>
      <c r="E67" s="129" t="str">
        <f>VLOOKUP(A67,Lists!$B$2:$G$153,5,FALSE)</f>
        <v>Conflict</v>
      </c>
      <c r="F67" s="229">
        <f t="shared" si="5"/>
        <v>3.3</v>
      </c>
      <c r="G67" s="126">
        <f t="shared" si="6"/>
        <v>4</v>
      </c>
      <c r="H67" s="126" t="str">
        <f t="shared" si="7"/>
        <v>High</v>
      </c>
      <c r="I67" s="230" t="str">
        <f>INDEX(Trends!$D$3:$D$404,MATCH(B67,Trends!$C$3:$C$404,0))</f>
        <v>Decreasing</v>
      </c>
      <c r="J67" s="126" t="str">
        <f>VLOOKUP($B67,Reliability!$A$3:$I$170,9,FALSE)</f>
        <v>Medium</v>
      </c>
      <c r="K67" s="231">
        <f t="shared" si="8"/>
        <v>3</v>
      </c>
      <c r="L67" s="231">
        <f>VLOOKUP($B67,'Impact of the crisis'!$C$6:$N$170,12,FALSE)</f>
        <v>2.4</v>
      </c>
      <c r="M67" s="231">
        <f>VLOOKUP($B67,'Impact of the crisis'!$C$6:$AB$170,26,FALSE)</f>
        <v>3.3</v>
      </c>
      <c r="N67" s="231">
        <f>VLOOKUP($B67,'Conditions of people affected'!$C$6:$R$170,16,FALSE)</f>
        <v>3.25</v>
      </c>
      <c r="O67" s="231">
        <f>VLOOKUP($B67,'Conditions of people affected'!$C$6:$R$170,9,FALSE)</f>
        <v>3.5</v>
      </c>
      <c r="P67" s="231">
        <f>VLOOKUP($B67,'Conditions of people affected'!$C$6:$R$170,15,FALSE)</f>
        <v>3</v>
      </c>
      <c r="Q67" s="231">
        <f t="shared" si="9"/>
        <v>3.7</v>
      </c>
      <c r="R67" s="231">
        <f>VLOOKUP($B67,'Complexity of the crisis'!$C$6:$AN$170,22,FALSE)</f>
        <v>3.3</v>
      </c>
      <c r="S67" s="231">
        <f>VLOOKUP($B67,'Complexity of the crisis'!$C$6:$AN$170,38,FALSE)</f>
        <v>4</v>
      </c>
      <c r="T67" s="130" t="str">
        <f>VLOOKUP(B67,Lists!$C$3:$E$163,3,FALSE)</f>
        <v>Africa</v>
      </c>
      <c r="U67" s="131">
        <f>VLOOKUP(B67,'INFORM Severity - hidden'!$C$5:$V$170,20,FALSE)</f>
        <v>44498</v>
      </c>
    </row>
    <row r="68" spans="1:21" x14ac:dyDescent="0.25">
      <c r="A68" s="127" t="str">
        <f t="array" ref="A68">IFERROR(INDEX(Lists!$B$2:$B$153,SMALL(IF(Lists!$I$2:$I$153="Individual",ROW(Lists!$B$2:$B$153)),ROW(64:64))-1,1),"")</f>
        <v>Nigerian Refugees</v>
      </c>
      <c r="B68" s="128" t="str">
        <f>VLOOKUP(A68,Lists!$B$2:$G$153,2,FALSE)</f>
        <v>NER004</v>
      </c>
      <c r="C68" s="128" t="str">
        <f>VLOOKUP(B68,'INFORM Severity - hidden'!$C$5:$D$160,2,FALSE)</f>
        <v>Niger</v>
      </c>
      <c r="D68" s="128" t="str">
        <f>VLOOKUP(A68,Lists!$B$2:$G$153,3,FALSE)</f>
        <v>NER</v>
      </c>
      <c r="E68" s="129" t="str">
        <f>VLOOKUP(A68,Lists!$B$2:$G$153,5,FALSE)</f>
        <v>International displacement</v>
      </c>
      <c r="F68" s="229">
        <f t="shared" si="5"/>
        <v>2.8</v>
      </c>
      <c r="G68" s="126">
        <f t="shared" si="6"/>
        <v>3</v>
      </c>
      <c r="H68" s="126" t="str">
        <f t="shared" si="7"/>
        <v>Medium</v>
      </c>
      <c r="I68" s="230" t="str">
        <f>INDEX(Trends!$D$3:$D$404,MATCH(B68,Trends!$C$3:$C$404,0))</f>
        <v>Stable</v>
      </c>
      <c r="J68" s="126" t="str">
        <f>VLOOKUP($B68,Reliability!$A$3:$I$170,9,FALSE)</f>
        <v>Medium</v>
      </c>
      <c r="K68" s="231">
        <f t="shared" si="8"/>
        <v>2.1</v>
      </c>
      <c r="L68" s="231">
        <f>VLOOKUP($B68,'Impact of the crisis'!$C$6:$N$170,12,FALSE)</f>
        <v>0.6</v>
      </c>
      <c r="M68" s="231">
        <f>VLOOKUP($B68,'Impact of the crisis'!$C$6:$AB$170,26,FALSE)</f>
        <v>2.7</v>
      </c>
      <c r="N68" s="231">
        <f>VLOOKUP($B68,'Conditions of people affected'!$C$6:$R$170,16,FALSE)</f>
        <v>3.05</v>
      </c>
      <c r="O68" s="231">
        <f>VLOOKUP($B68,'Conditions of people affected'!$C$6:$R$170,9,FALSE)</f>
        <v>3.1</v>
      </c>
      <c r="P68" s="231">
        <f>VLOOKUP($B68,'Conditions of people affected'!$C$6:$R$170,15,FALSE)</f>
        <v>3</v>
      </c>
      <c r="Q68" s="231">
        <f t="shared" si="9"/>
        <v>2.9</v>
      </c>
      <c r="R68" s="231">
        <f>VLOOKUP($B68,'Complexity of the crisis'!$C$6:$AN$170,22,FALSE)</f>
        <v>3.3</v>
      </c>
      <c r="S68" s="231">
        <f>VLOOKUP($B68,'Complexity of the crisis'!$C$6:$AN$170,38,FALSE)</f>
        <v>2.5</v>
      </c>
      <c r="T68" s="130" t="str">
        <f>VLOOKUP(B68,Lists!$C$3:$E$163,3,FALSE)</f>
        <v>Africa</v>
      </c>
      <c r="U68" s="131">
        <f>VLOOKUP(B68,'INFORM Severity - hidden'!$C$5:$V$170,20,FALSE)</f>
        <v>44499</v>
      </c>
    </row>
    <row r="69" spans="1:21" x14ac:dyDescent="0.25">
      <c r="A69" s="127" t="str">
        <f t="array" ref="A69">IFERROR(INDEX(Lists!$B$2:$B$153,SMALL(IF(Lists!$I$2:$I$153="Individual",ROW(Lists!$B$2:$B$153)),ROW(65:65))-1,1),"")</f>
        <v>Complex crisis in Nigeria</v>
      </c>
      <c r="B69" s="128" t="str">
        <f>VLOOKUP(A69,Lists!$B$2:$G$153,2,FALSE)</f>
        <v>NGA001</v>
      </c>
      <c r="C69" s="128" t="str">
        <f>VLOOKUP(B69,'INFORM Severity - hidden'!$C$5:$D$160,2,FALSE)</f>
        <v>Nigeria</v>
      </c>
      <c r="D69" s="128" t="str">
        <f>VLOOKUP(A69,Lists!$B$2:$G$153,3,FALSE)</f>
        <v>NGA</v>
      </c>
      <c r="E69" s="129" t="str">
        <f>VLOOKUP(A69,Lists!$B$2:$G$153,5,FALSE)</f>
        <v>Complex crisis</v>
      </c>
      <c r="F69" s="229">
        <f t="shared" ref="F69:F100" si="10">IF(OR(N69="x",K69="x"),"x",ROUND((5-GEOMEAN(((5-K69)/5*4+1),((5-N69)/5*4+1),((5-N69)/5*4+1)))/4*3.5+Q69*0.3,1))</f>
        <v>4.3</v>
      </c>
      <c r="G69" s="126">
        <f t="shared" ref="G69:G100" si="11">IF(F69="x","x",ROUNDUP(F69,0))</f>
        <v>5</v>
      </c>
      <c r="H69" s="126" t="str">
        <f t="shared" ref="H69:H100" si="12">IF(N69="x","x",IF(K69="x","x",(IF(G69=5,"Very High",IF(G69=4,"High",IF(G69=3,"Medium",IF(G69=2,"Low","Very Low")))))))</f>
        <v>Very High</v>
      </c>
      <c r="I69" s="230" t="str">
        <f>INDEX(Trends!$D$3:$D$404,MATCH(B69,Trends!$C$3:$C$404,0))</f>
        <v>Stable</v>
      </c>
      <c r="J69" s="126" t="str">
        <f>VLOOKUP($B69,Reliability!$A$3:$I$170,9,FALSE)</f>
        <v>High</v>
      </c>
      <c r="K69" s="231">
        <f t="shared" ref="K69:K100" si="13">IF(OR(M69="x",L69="x"),"x",ROUND((5-GEOMEAN(((5-L69)/5*4+1),((5-M69)/5*4+1),((5-M69)/5*4+1)))/4*5,1))</f>
        <v>4.2</v>
      </c>
      <c r="L69" s="231">
        <f>VLOOKUP($B69,'Impact of the crisis'!$C$6:$N$170,12,FALSE)</f>
        <v>4.3</v>
      </c>
      <c r="M69" s="231">
        <f>VLOOKUP($B69,'Impact of the crisis'!$C$6:$AB$170,26,FALSE)</f>
        <v>4.2</v>
      </c>
      <c r="N69" s="231">
        <f>VLOOKUP($B69,'Conditions of people affected'!$C$6:$R$170,16,FALSE)</f>
        <v>4</v>
      </c>
      <c r="O69" s="231">
        <f>VLOOKUP($B69,'Conditions of people affected'!$C$6:$R$170,9,FALSE)</f>
        <v>5</v>
      </c>
      <c r="P69" s="231">
        <f>VLOOKUP($B69,'Conditions of people affected'!$C$6:$R$170,15,FALSE)</f>
        <v>3</v>
      </c>
      <c r="Q69" s="231">
        <f t="shared" ref="Q69:Q100" si="14">IF(OR(S69="x",R69="x"),R69,ROUND((5-GEOMEAN(((5-R69)/5*4+1),((5-S69)/5*4+1)))/4*5,1))</f>
        <v>4.7</v>
      </c>
      <c r="R69" s="231">
        <f>VLOOKUP($B69,'Complexity of the crisis'!$C$6:$AN$170,22,FALSE)</f>
        <v>4.3</v>
      </c>
      <c r="S69" s="231">
        <f>VLOOKUP($B69,'Complexity of the crisis'!$C$6:$AN$170,38,FALSE)</f>
        <v>5</v>
      </c>
      <c r="T69" s="130" t="str">
        <f>VLOOKUP(B69,Lists!$C$3:$E$163,3,FALSE)</f>
        <v>Africa</v>
      </c>
      <c r="U69" s="131">
        <f>VLOOKUP(B69,'INFORM Severity - hidden'!$C$5:$V$170,20,FALSE)</f>
        <v>44526</v>
      </c>
    </row>
    <row r="70" spans="1:21" x14ac:dyDescent="0.25">
      <c r="A70" s="127" t="str">
        <f t="array" ref="A70">IFERROR(INDEX(Lists!$B$2:$B$153,SMALL(IF(Lists!$I$2:$I$153="Individual",ROW(Lists!$B$2:$B$153)),ROW(66:66))-1,1),"")</f>
        <v>Middle belt conflict</v>
      </c>
      <c r="B70" s="128" t="str">
        <f>VLOOKUP(A70,Lists!$B$2:$G$153,2,FALSE)</f>
        <v>NGA003</v>
      </c>
      <c r="C70" s="128" t="str">
        <f>VLOOKUP(B70,'INFORM Severity - hidden'!$C$5:$D$160,2,FALSE)</f>
        <v>Nigeria</v>
      </c>
      <c r="D70" s="128" t="str">
        <f>VLOOKUP(A70,Lists!$B$2:$G$153,3,FALSE)</f>
        <v>NGA</v>
      </c>
      <c r="E70" s="129" t="str">
        <f>VLOOKUP(A70,Lists!$B$2:$G$153,5,FALSE)</f>
        <v>Conflict</v>
      </c>
      <c r="F70" s="229">
        <f t="shared" si="10"/>
        <v>3.3</v>
      </c>
      <c r="G70" s="126">
        <f t="shared" si="11"/>
        <v>4</v>
      </c>
      <c r="H70" s="126" t="str">
        <f t="shared" si="12"/>
        <v>High</v>
      </c>
      <c r="I70" s="230" t="str">
        <f>INDEX(Trends!$D$3:$D$404,MATCH(B70,Trends!$C$3:$C$404,0))</f>
        <v>Increasing</v>
      </c>
      <c r="J70" s="126" t="str">
        <f>VLOOKUP($B70,Reliability!$A$3:$I$170,9,FALSE)</f>
        <v>High</v>
      </c>
      <c r="K70" s="231">
        <f t="shared" si="13"/>
        <v>3</v>
      </c>
      <c r="L70" s="231">
        <f>VLOOKUP($B70,'Impact of the crisis'!$C$6:$N$170,12,FALSE)</f>
        <v>2.2999999999999998</v>
      </c>
      <c r="M70" s="231">
        <f>VLOOKUP($B70,'Impact of the crisis'!$C$6:$AB$170,26,FALSE)</f>
        <v>3.3</v>
      </c>
      <c r="N70" s="231">
        <f>VLOOKUP($B70,'Conditions of people affected'!$C$6:$R$170,16,FALSE)</f>
        <v>3.15</v>
      </c>
      <c r="O70" s="231">
        <f>VLOOKUP($B70,'Conditions of people affected'!$C$6:$R$170,9,FALSE)</f>
        <v>3.3</v>
      </c>
      <c r="P70" s="231">
        <f>VLOOKUP($B70,'Conditions of people affected'!$C$6:$R$170,15,FALSE)</f>
        <v>3</v>
      </c>
      <c r="Q70" s="231">
        <f t="shared" si="14"/>
        <v>3.9</v>
      </c>
      <c r="R70" s="231">
        <f>VLOOKUP($B70,'Complexity of the crisis'!$C$6:$AN$170,22,FALSE)</f>
        <v>4.3</v>
      </c>
      <c r="S70" s="231">
        <f>VLOOKUP($B70,'Complexity of the crisis'!$C$6:$AN$170,38,FALSE)</f>
        <v>3.5</v>
      </c>
      <c r="T70" s="130" t="str">
        <f>VLOOKUP(B70,Lists!$C$3:$E$163,3,FALSE)</f>
        <v>Africa</v>
      </c>
      <c r="U70" s="131">
        <f>VLOOKUP(B70,'INFORM Severity - hidden'!$C$5:$V$170,20,FALSE)</f>
        <v>44526</v>
      </c>
    </row>
    <row r="71" spans="1:21" x14ac:dyDescent="0.25">
      <c r="A71" s="127" t="str">
        <f t="array" ref="A71">IFERROR(INDEX(Lists!$B$2:$B$153,SMALL(IF(Lists!$I$2:$I$153="Individual",ROW(Lists!$B$2:$B$153)),ROW(67:67))-1,1),"")</f>
        <v>Boko Haram crisis in Nigeria</v>
      </c>
      <c r="B71" s="128" t="str">
        <f>VLOOKUP(A71,Lists!$B$2:$G$153,2,FALSE)</f>
        <v>NGA004</v>
      </c>
      <c r="C71" s="128" t="str">
        <f>VLOOKUP(B71,'INFORM Severity - hidden'!$C$5:$D$160,2,FALSE)</f>
        <v>Nigeria</v>
      </c>
      <c r="D71" s="128" t="str">
        <f>VLOOKUP(A71,Lists!$B$2:$G$153,3,FALSE)</f>
        <v>NGA</v>
      </c>
      <c r="E71" s="129" t="str">
        <f>VLOOKUP(A71,Lists!$B$2:$G$153,5,FALSE)</f>
        <v>Conflict</v>
      </c>
      <c r="F71" s="229">
        <f t="shared" si="10"/>
        <v>4.3</v>
      </c>
      <c r="G71" s="126">
        <f t="shared" si="11"/>
        <v>5</v>
      </c>
      <c r="H71" s="126" t="str">
        <f t="shared" si="12"/>
        <v>Very High</v>
      </c>
      <c r="I71" s="230" t="str">
        <f>INDEX(Trends!$D$3:$D$404,MATCH(B71,Trends!$C$3:$C$404,0))</f>
        <v>Stable</v>
      </c>
      <c r="J71" s="126" t="str">
        <f>VLOOKUP($B71,Reliability!$A$3:$I$170,9,FALSE)</f>
        <v>Medium</v>
      </c>
      <c r="K71" s="231">
        <f t="shared" si="13"/>
        <v>4</v>
      </c>
      <c r="L71" s="231">
        <f>VLOOKUP($B71,'Impact of the crisis'!$C$6:$N$170,12,FALSE)</f>
        <v>2.1</v>
      </c>
      <c r="M71" s="231">
        <f>VLOOKUP($B71,'Impact of the crisis'!$C$6:$AB$170,26,FALSE)</f>
        <v>4.5999999999999996</v>
      </c>
      <c r="N71" s="231">
        <f>VLOOKUP($B71,'Conditions of people affected'!$C$6:$R$170,16,FALSE)</f>
        <v>4.45</v>
      </c>
      <c r="O71" s="231">
        <f>VLOOKUP($B71,'Conditions of people affected'!$C$6:$R$170,9,FALSE)</f>
        <v>4.9000000000000004</v>
      </c>
      <c r="P71" s="231">
        <f>VLOOKUP($B71,'Conditions of people affected'!$C$6:$R$170,15,FALSE)</f>
        <v>4</v>
      </c>
      <c r="Q71" s="231">
        <f t="shared" si="14"/>
        <v>4.2</v>
      </c>
      <c r="R71" s="231">
        <f>VLOOKUP($B71,'Complexity of the crisis'!$C$6:$AN$170,22,FALSE)</f>
        <v>4.3</v>
      </c>
      <c r="S71" s="231">
        <f>VLOOKUP($B71,'Complexity of the crisis'!$C$6:$AN$170,38,FALSE)</f>
        <v>4</v>
      </c>
      <c r="T71" s="130" t="str">
        <f>VLOOKUP(B71,Lists!$C$3:$E$163,3,FALSE)</f>
        <v>Africa</v>
      </c>
      <c r="U71" s="131">
        <f>VLOOKUP(B71,'INFORM Severity - hidden'!$C$5:$V$170,20,FALSE)</f>
        <v>44526</v>
      </c>
    </row>
    <row r="72" spans="1:21" x14ac:dyDescent="0.25">
      <c r="A72" s="127" t="str">
        <f t="array" ref="A72">IFERROR(INDEX(Lists!$B$2:$B$153,SMALL(IF(Lists!$I$2:$I$153="Individual",ROW(Lists!$B$2:$B$153)),ROW(68:68))-1,1),"")</f>
        <v>Northwest Banditry</v>
      </c>
      <c r="B72" s="128" t="str">
        <f>VLOOKUP(A72,Lists!$B$2:$G$153,2,FALSE)</f>
        <v>NGA007</v>
      </c>
      <c r="C72" s="128" t="str">
        <f>VLOOKUP(B72,'INFORM Severity - hidden'!$C$5:$D$160,2,FALSE)</f>
        <v>Nigeria</v>
      </c>
      <c r="D72" s="128" t="str">
        <f>VLOOKUP(A72,Lists!$B$2:$G$153,3,FALSE)</f>
        <v>NGA</v>
      </c>
      <c r="E72" s="129" t="str">
        <f>VLOOKUP(A72,Lists!$B$2:$G$153,5,FALSE)</f>
        <v>Other type of violence</v>
      </c>
      <c r="F72" s="229">
        <f t="shared" si="10"/>
        <v>3.7</v>
      </c>
      <c r="G72" s="126">
        <f t="shared" si="11"/>
        <v>4</v>
      </c>
      <c r="H72" s="126" t="str">
        <f t="shared" si="12"/>
        <v>High</v>
      </c>
      <c r="I72" s="230" t="str">
        <f>INDEX(Trends!$D$3:$D$404,MATCH(B72,Trends!$C$3:$C$404,0))</f>
        <v>Increasing</v>
      </c>
      <c r="J72" s="126" t="str">
        <f>VLOOKUP($B72,Reliability!$A$3:$I$170,9,FALSE)</f>
        <v>High</v>
      </c>
      <c r="K72" s="231">
        <f t="shared" si="13"/>
        <v>3.3</v>
      </c>
      <c r="L72" s="231">
        <f>VLOOKUP($B72,'Impact of the crisis'!$C$6:$N$170,12,FALSE)</f>
        <v>2.8</v>
      </c>
      <c r="M72" s="231">
        <f>VLOOKUP($B72,'Impact of the crisis'!$C$6:$AB$170,26,FALSE)</f>
        <v>3.5</v>
      </c>
      <c r="N72" s="231">
        <f>VLOOKUP($B72,'Conditions of people affected'!$C$6:$R$170,16,FALSE)</f>
        <v>3.65</v>
      </c>
      <c r="O72" s="231">
        <f>VLOOKUP($B72,'Conditions of people affected'!$C$6:$R$170,9,FALSE)</f>
        <v>4.3</v>
      </c>
      <c r="P72" s="231">
        <f>VLOOKUP($B72,'Conditions of people affected'!$C$6:$R$170,15,FALSE)</f>
        <v>3</v>
      </c>
      <c r="Q72" s="231">
        <f t="shared" si="14"/>
        <v>4.2</v>
      </c>
      <c r="R72" s="231">
        <f>VLOOKUP($B72,'Complexity of the crisis'!$C$6:$AN$170,22,FALSE)</f>
        <v>4.3</v>
      </c>
      <c r="S72" s="231">
        <f>VLOOKUP($B72,'Complexity of the crisis'!$C$6:$AN$170,38,FALSE)</f>
        <v>4</v>
      </c>
      <c r="T72" s="130" t="str">
        <f>VLOOKUP(B72,Lists!$C$3:$E$163,3,FALSE)</f>
        <v>Africa</v>
      </c>
      <c r="U72" s="131">
        <f>VLOOKUP(B72,'INFORM Severity - hidden'!$C$5:$V$170,20,FALSE)</f>
        <v>44526</v>
      </c>
    </row>
    <row r="73" spans="1:21" x14ac:dyDescent="0.25">
      <c r="A73" s="127" t="str">
        <f t="array" ref="A73">IFERROR(INDEX(Lists!$B$2:$B$153,SMALL(IF(Lists!$I$2:$I$153="Individual",ROW(Lists!$B$2:$B$153)),ROW(69:69))-1,1),"")</f>
        <v>Cameroonian Refugees in Nigeria</v>
      </c>
      <c r="B73" s="128" t="str">
        <f>VLOOKUP(A73,Lists!$B$2:$G$153,2,FALSE)</f>
        <v>NGA008</v>
      </c>
      <c r="C73" s="128" t="str">
        <f>VLOOKUP(B73,'INFORM Severity - hidden'!$C$5:$D$160,2,FALSE)</f>
        <v>Nigeria</v>
      </c>
      <c r="D73" s="128" t="str">
        <f>VLOOKUP(A73,Lists!$B$2:$G$153,3,FALSE)</f>
        <v>NGA</v>
      </c>
      <c r="E73" s="129" t="str">
        <f>VLOOKUP(A73,Lists!$B$2:$G$153,5,FALSE)</f>
        <v>International displacement</v>
      </c>
      <c r="F73" s="229">
        <f t="shared" si="10"/>
        <v>2.1</v>
      </c>
      <c r="G73" s="126">
        <f t="shared" si="11"/>
        <v>3</v>
      </c>
      <c r="H73" s="126" t="str">
        <f t="shared" si="12"/>
        <v>Medium</v>
      </c>
      <c r="I73" s="230" t="str">
        <f>INDEX(Trends!$D$3:$D$404,MATCH(B73,Trends!$C$3:$C$404,0))</f>
        <v>Stable</v>
      </c>
      <c r="J73" s="126" t="str">
        <f>VLOOKUP($B73,Reliability!$A$3:$I$170,9,FALSE)</f>
        <v>High</v>
      </c>
      <c r="K73" s="231">
        <f t="shared" si="13"/>
        <v>1.6</v>
      </c>
      <c r="L73" s="231">
        <f>VLOOKUP($B73,'Impact of the crisis'!$C$6:$N$170,12,FALSE)</f>
        <v>2</v>
      </c>
      <c r="M73" s="231">
        <f>VLOOKUP($B73,'Impact of the crisis'!$C$6:$AB$170,26,FALSE)</f>
        <v>1.4</v>
      </c>
      <c r="N73" s="231">
        <f>VLOOKUP($B73,'Conditions of people affected'!$C$6:$R$170,16,FALSE)</f>
        <v>1.2</v>
      </c>
      <c r="O73" s="231">
        <f>VLOOKUP($B73,'Conditions of people affected'!$C$6:$R$170,9,FALSE)</f>
        <v>1.4</v>
      </c>
      <c r="P73" s="231">
        <f>VLOOKUP($B73,'Conditions of people affected'!$C$6:$R$170,15,FALSE)</f>
        <v>1</v>
      </c>
      <c r="Q73" s="231">
        <f t="shared" si="14"/>
        <v>3.9</v>
      </c>
      <c r="R73" s="231">
        <f>VLOOKUP($B73,'Complexity of the crisis'!$C$6:$AN$170,22,FALSE)</f>
        <v>4.3</v>
      </c>
      <c r="S73" s="231">
        <f>VLOOKUP($B73,'Complexity of the crisis'!$C$6:$AN$170,38,FALSE)</f>
        <v>3.5</v>
      </c>
      <c r="T73" s="130" t="str">
        <f>VLOOKUP(B73,Lists!$C$3:$E$163,3,FALSE)</f>
        <v>Africa</v>
      </c>
      <c r="U73" s="131">
        <f>VLOOKUP(B73,'INFORM Severity - hidden'!$C$5:$V$170,20,FALSE)</f>
        <v>44526</v>
      </c>
    </row>
    <row r="74" spans="1:21" x14ac:dyDescent="0.25">
      <c r="A74" s="127" t="str">
        <f t="array" ref="A74">IFERROR(INDEX(Lists!$B$2:$B$153,SMALL(IF(Lists!$I$2:$I$153="Individual",ROW(Lists!$B$2:$B$153)),ROW(70:70))-1,1),"")</f>
        <v>Socioeconomic crisis in Nicaragua</v>
      </c>
      <c r="B74" s="128" t="str">
        <f>VLOOKUP(A74,Lists!$B$2:$G$153,2,FALSE)</f>
        <v>NIC001</v>
      </c>
      <c r="C74" s="128" t="str">
        <f>VLOOKUP(B74,'INFORM Severity - hidden'!$C$5:$D$160,2,FALSE)</f>
        <v>Nicaragua</v>
      </c>
      <c r="D74" s="128" t="str">
        <f>VLOOKUP(A74,Lists!$B$2:$G$153,3,FALSE)</f>
        <v>NIC</v>
      </c>
      <c r="E74" s="129" t="str">
        <f>VLOOKUP(A74,Lists!$B$2:$G$153,5,FALSE)</f>
        <v>Political and economic crisis</v>
      </c>
      <c r="F74" s="229" t="str">
        <f t="shared" si="10"/>
        <v>x</v>
      </c>
      <c r="G74" s="126" t="str">
        <f t="shared" si="11"/>
        <v>x</v>
      </c>
      <c r="H74" s="126" t="str">
        <f t="shared" si="12"/>
        <v>x</v>
      </c>
      <c r="I74" s="230" t="str">
        <f>INDEX(Trends!$D$3:$D$404,MATCH(B74,Trends!$C$3:$C$404,0))</f>
        <v>-</v>
      </c>
      <c r="J74" s="126" t="str">
        <f>VLOOKUP($B74,Reliability!$A$3:$I$170,9,FALSE)</f>
        <v>Low</v>
      </c>
      <c r="K74" s="231">
        <f t="shared" si="13"/>
        <v>2.9</v>
      </c>
      <c r="L74" s="231">
        <f>VLOOKUP($B74,'Impact of the crisis'!$C$6:$N$170,12,FALSE)</f>
        <v>4.0999999999999996</v>
      </c>
      <c r="M74" s="231">
        <f>VLOOKUP($B74,'Impact of the crisis'!$C$6:$AB$170,26,FALSE)</f>
        <v>2</v>
      </c>
      <c r="N74" s="231" t="str">
        <f>VLOOKUP($B74,'Conditions of people affected'!$C$6:$R$170,16,FALSE)</f>
        <v>x</v>
      </c>
      <c r="O74" s="231" t="str">
        <f>VLOOKUP($B74,'Conditions of people affected'!$C$6:$R$170,9,FALSE)</f>
        <v>x</v>
      </c>
      <c r="P74" s="231" t="str">
        <f>VLOOKUP($B74,'Conditions of people affected'!$C$6:$R$170,15,FALSE)</f>
        <v>x</v>
      </c>
      <c r="Q74" s="231">
        <f t="shared" si="14"/>
        <v>2.8</v>
      </c>
      <c r="R74" s="231">
        <f>VLOOKUP($B74,'Complexity of the crisis'!$C$6:$AN$170,22,FALSE)</f>
        <v>3.4</v>
      </c>
      <c r="S74" s="231">
        <f>VLOOKUP($B74,'Complexity of the crisis'!$C$6:$AN$170,38,FALSE)</f>
        <v>2</v>
      </c>
      <c r="T74" s="130" t="str">
        <f>VLOOKUP(B74,Lists!$C$3:$E$163,3,FALSE)</f>
        <v>Americas</v>
      </c>
      <c r="U74" s="131">
        <f>VLOOKUP(B74,'INFORM Severity - hidden'!$C$5:$V$170,20,FALSE)</f>
        <v>44497</v>
      </c>
    </row>
    <row r="75" spans="1:21" x14ac:dyDescent="0.25">
      <c r="A75" s="127" t="str">
        <f t="array" ref="A75">IFERROR(INDEX(Lists!$B$2:$B$153,SMALL(IF(Lists!$I$2:$I$153="Individual",ROW(Lists!$B$2:$B$153)),ROW(71:71))-1,1),"")</f>
        <v>Complex crisis in Pakistan</v>
      </c>
      <c r="B75" s="128" t="str">
        <f>VLOOKUP(A75,Lists!$B$2:$G$153,2,FALSE)</f>
        <v>PAK001</v>
      </c>
      <c r="C75" s="128" t="str">
        <f>VLOOKUP(B75,'INFORM Severity - hidden'!$C$5:$D$160,2,FALSE)</f>
        <v>Pakistan</v>
      </c>
      <c r="D75" s="128" t="str">
        <f>VLOOKUP(A75,Lists!$B$2:$G$153,3,FALSE)</f>
        <v>PAK</v>
      </c>
      <c r="E75" s="129" t="str">
        <f>VLOOKUP(A75,Lists!$B$2:$G$153,5,FALSE)</f>
        <v>Complex crisis</v>
      </c>
      <c r="F75" s="229">
        <f t="shared" si="10"/>
        <v>3.7</v>
      </c>
      <c r="G75" s="126">
        <f t="shared" si="11"/>
        <v>4</v>
      </c>
      <c r="H75" s="126" t="str">
        <f t="shared" si="12"/>
        <v>High</v>
      </c>
      <c r="I75" s="230" t="str">
        <f>INDEX(Trends!$D$3:$D$404,MATCH(B75,Trends!$C$3:$C$404,0))</f>
        <v>Decreasing</v>
      </c>
      <c r="J75" s="126" t="str">
        <f>VLOOKUP($B75,Reliability!$A$3:$I$170,9,FALSE)</f>
        <v>High</v>
      </c>
      <c r="K75" s="231">
        <f t="shared" si="13"/>
        <v>4.2</v>
      </c>
      <c r="L75" s="231">
        <f>VLOOKUP($B75,'Impact of the crisis'!$C$6:$N$170,12,FALSE)</f>
        <v>5</v>
      </c>
      <c r="M75" s="231">
        <f>VLOOKUP($B75,'Impact of the crisis'!$C$6:$AB$170,26,FALSE)</f>
        <v>3.7</v>
      </c>
      <c r="N75" s="231">
        <f>VLOOKUP($B75,'Conditions of people affected'!$C$6:$R$170,16,FALSE)</f>
        <v>3.5</v>
      </c>
      <c r="O75" s="231">
        <f>VLOOKUP($B75,'Conditions of people affected'!$C$6:$R$170,9,FALSE)</f>
        <v>5</v>
      </c>
      <c r="P75" s="231">
        <f>VLOOKUP($B75,'Conditions of people affected'!$C$6:$R$170,15,FALSE)</f>
        <v>2</v>
      </c>
      <c r="Q75" s="231">
        <f t="shared" si="14"/>
        <v>3.6</v>
      </c>
      <c r="R75" s="231">
        <f>VLOOKUP($B75,'Complexity of the crisis'!$C$6:$AN$170,22,FALSE)</f>
        <v>3.7</v>
      </c>
      <c r="S75" s="231">
        <f>VLOOKUP($B75,'Complexity of the crisis'!$C$6:$AN$170,38,FALSE)</f>
        <v>3.5</v>
      </c>
      <c r="T75" s="130" t="str">
        <f>VLOOKUP(B75,Lists!$C$3:$E$163,3,FALSE)</f>
        <v>Asia</v>
      </c>
      <c r="U75" s="131">
        <f>VLOOKUP(B75,'INFORM Severity - hidden'!$C$5:$V$170,20,FALSE)</f>
        <v>44558</v>
      </c>
    </row>
    <row r="76" spans="1:21" x14ac:dyDescent="0.25">
      <c r="A76" s="127" t="str">
        <f t="array" ref="A76">IFERROR(INDEX(Lists!$B$2:$B$153,SMALL(IF(Lists!$I$2:$I$153="Individual",ROW(Lists!$B$2:$B$153)),ROW(72:72))-1,1),"")</f>
        <v>Kashmir conflict in Pakistan</v>
      </c>
      <c r="B76" s="128" t="str">
        <f>VLOOKUP(A76,Lists!$B$2:$G$153,2,FALSE)</f>
        <v>PAK004</v>
      </c>
      <c r="C76" s="128" t="str">
        <f>VLOOKUP(B76,'INFORM Severity - hidden'!$C$5:$D$160,2,FALSE)</f>
        <v>Pakistan</v>
      </c>
      <c r="D76" s="128" t="str">
        <f>VLOOKUP(A76,Lists!$B$2:$G$153,3,FALSE)</f>
        <v>PAK</v>
      </c>
      <c r="E76" s="129" t="str">
        <f>VLOOKUP(A76,Lists!$B$2:$G$153,5,FALSE)</f>
        <v>Conflict</v>
      </c>
      <c r="F76" s="229" t="str">
        <f t="shared" si="10"/>
        <v>x</v>
      </c>
      <c r="G76" s="126" t="str">
        <f t="shared" si="11"/>
        <v>x</v>
      </c>
      <c r="H76" s="126" t="str">
        <f t="shared" si="12"/>
        <v>x</v>
      </c>
      <c r="I76" s="230" t="str">
        <f>INDEX(Trends!$D$3:$D$404,MATCH(B76,Trends!$C$3:$C$404,0))</f>
        <v>-</v>
      </c>
      <c r="J76" s="126" t="str">
        <f>VLOOKUP($B76,Reliability!$A$3:$I$170,9,FALSE)</f>
        <v>Low</v>
      </c>
      <c r="K76" s="231">
        <f t="shared" si="13"/>
        <v>0.6</v>
      </c>
      <c r="L76" s="231">
        <f>VLOOKUP($B76,'Impact of the crisis'!$C$6:$N$170,12,FALSE)</f>
        <v>1</v>
      </c>
      <c r="M76" s="231">
        <f>VLOOKUP($B76,'Impact of the crisis'!$C$6:$AB$170,26,FALSE)</f>
        <v>0.4</v>
      </c>
      <c r="N76" s="231" t="str">
        <f>VLOOKUP($B76,'Conditions of people affected'!$C$6:$R$170,16,FALSE)</f>
        <v>x</v>
      </c>
      <c r="O76" s="231" t="str">
        <f>VLOOKUP($B76,'Conditions of people affected'!$C$6:$R$170,9,FALSE)</f>
        <v>x</v>
      </c>
      <c r="P76" s="231" t="str">
        <f>VLOOKUP($B76,'Conditions of people affected'!$C$6:$R$170,15,FALSE)</f>
        <v>x</v>
      </c>
      <c r="Q76" s="231">
        <f t="shared" si="14"/>
        <v>3.2</v>
      </c>
      <c r="R76" s="231">
        <f>VLOOKUP($B76,'Complexity of the crisis'!$C$6:$AN$170,22,FALSE)</f>
        <v>3.7</v>
      </c>
      <c r="S76" s="231">
        <f>VLOOKUP($B76,'Complexity of the crisis'!$C$6:$AN$170,38,FALSE)</f>
        <v>2.5</v>
      </c>
      <c r="T76" s="130" t="str">
        <f>VLOOKUP(B76,Lists!$C$3:$E$163,3,FALSE)</f>
        <v>Asia</v>
      </c>
      <c r="U76" s="131">
        <f>VLOOKUP(B76,'INFORM Severity - hidden'!$C$5:$V$170,20,FALSE)</f>
        <v>44558</v>
      </c>
    </row>
    <row r="77" spans="1:21" x14ac:dyDescent="0.25">
      <c r="A77" s="127" t="str">
        <f t="array" ref="A77">IFERROR(INDEX(Lists!$B$2:$B$153,SMALL(IF(Lists!$I$2:$I$153="Individual",ROW(Lists!$B$2:$B$153)),ROW(73:73))-1,1),"")</f>
        <v>Venezuela displacement in Peru</v>
      </c>
      <c r="B77" s="128" t="str">
        <f>VLOOKUP(A77,Lists!$B$2:$G$153,2,FALSE)</f>
        <v>PER002</v>
      </c>
      <c r="C77" s="128" t="str">
        <f>VLOOKUP(B77,'INFORM Severity - hidden'!$C$5:$D$160,2,FALSE)</f>
        <v>Peru</v>
      </c>
      <c r="D77" s="128" t="str">
        <f>VLOOKUP(A77,Lists!$B$2:$G$153,3,FALSE)</f>
        <v>PER</v>
      </c>
      <c r="E77" s="129" t="str">
        <f>VLOOKUP(A77,Lists!$B$2:$G$153,5,FALSE)</f>
        <v>International displacement</v>
      </c>
      <c r="F77" s="229">
        <f t="shared" si="10"/>
        <v>3</v>
      </c>
      <c r="G77" s="126">
        <f t="shared" si="11"/>
        <v>3</v>
      </c>
      <c r="H77" s="126" t="str">
        <f t="shared" si="12"/>
        <v>Medium</v>
      </c>
      <c r="I77" s="230" t="str">
        <f>INDEX(Trends!$D$3:$D$404,MATCH(B77,Trends!$C$3:$C$404,0))</f>
        <v>Stable</v>
      </c>
      <c r="J77" s="126" t="str">
        <f>VLOOKUP($B77,Reliability!$A$3:$I$170,9,FALSE)</f>
        <v>Medium</v>
      </c>
      <c r="K77" s="231">
        <f t="shared" si="13"/>
        <v>3.3</v>
      </c>
      <c r="L77" s="231">
        <f>VLOOKUP($B77,'Impact of the crisis'!$C$6:$N$170,12,FALSE)</f>
        <v>1.3</v>
      </c>
      <c r="M77" s="231">
        <f>VLOOKUP($B77,'Impact of the crisis'!$C$6:$AB$170,26,FALSE)</f>
        <v>4</v>
      </c>
      <c r="N77" s="231">
        <f>VLOOKUP($B77,'Conditions of people affected'!$C$6:$R$170,16,FALSE)</f>
        <v>3.05</v>
      </c>
      <c r="O77" s="231">
        <f>VLOOKUP($B77,'Conditions of people affected'!$C$6:$R$170,9,FALSE)</f>
        <v>3.1</v>
      </c>
      <c r="P77" s="231">
        <f>VLOOKUP($B77,'Conditions of people affected'!$C$6:$R$170,15,FALSE)</f>
        <v>3</v>
      </c>
      <c r="Q77" s="231">
        <f t="shared" si="14"/>
        <v>2.8</v>
      </c>
      <c r="R77" s="231">
        <f>VLOOKUP($B77,'Complexity of the crisis'!$C$6:$AN$170,22,FALSE)</f>
        <v>3.7</v>
      </c>
      <c r="S77" s="231">
        <f>VLOOKUP($B77,'Complexity of the crisis'!$C$6:$AN$170,38,FALSE)</f>
        <v>1.5</v>
      </c>
      <c r="T77" s="130" t="str">
        <f>VLOOKUP(B77,Lists!$C$3:$E$163,3,FALSE)</f>
        <v>Americas</v>
      </c>
      <c r="U77" s="131">
        <f>VLOOKUP(B77,'INFORM Severity - hidden'!$C$5:$V$170,20,FALSE)</f>
        <v>44522</v>
      </c>
    </row>
    <row r="78" spans="1:21" x14ac:dyDescent="0.25">
      <c r="A78" s="127" t="str">
        <f t="array" ref="A78">IFERROR(INDEX(Lists!$B$2:$B$153,SMALL(IF(Lists!$I$2:$I$153="Individual",ROW(Lists!$B$2:$B$153)),ROW(74:74))-1,1),"")</f>
        <v>Mindanao conflict</v>
      </c>
      <c r="B78" s="128" t="str">
        <f>VLOOKUP(A78,Lists!$B$2:$G$153,2,FALSE)</f>
        <v>PHL003</v>
      </c>
      <c r="C78" s="128" t="str">
        <f>VLOOKUP(B78,'INFORM Severity - hidden'!$C$5:$D$160,2,FALSE)</f>
        <v>Philippines</v>
      </c>
      <c r="D78" s="128" t="str">
        <f>VLOOKUP(A78,Lists!$B$2:$G$153,3,FALSE)</f>
        <v>PHL</v>
      </c>
      <c r="E78" s="129" t="str">
        <f>VLOOKUP(A78,Lists!$B$2:$G$153,5,FALSE)</f>
        <v>Conflict</v>
      </c>
      <c r="F78" s="229">
        <f t="shared" si="10"/>
        <v>2.2000000000000002</v>
      </c>
      <c r="G78" s="126">
        <f t="shared" si="11"/>
        <v>3</v>
      </c>
      <c r="H78" s="126" t="str">
        <f t="shared" si="12"/>
        <v>Medium</v>
      </c>
      <c r="I78" s="230" t="str">
        <f>INDEX(Trends!$D$3:$D$404,MATCH(B78,Trends!$C$3:$C$404,0))</f>
        <v>Decreasing</v>
      </c>
      <c r="J78" s="126" t="str">
        <f>VLOOKUP($B78,Reliability!$A$3:$I$170,9,FALSE)</f>
        <v>High</v>
      </c>
      <c r="K78" s="231">
        <f t="shared" si="13"/>
        <v>2.7</v>
      </c>
      <c r="L78" s="231">
        <f>VLOOKUP($B78,'Impact of the crisis'!$C$6:$N$170,12,FALSE)</f>
        <v>3</v>
      </c>
      <c r="M78" s="231">
        <f>VLOOKUP($B78,'Impact of the crisis'!$C$6:$AB$170,26,FALSE)</f>
        <v>2.6</v>
      </c>
      <c r="N78" s="231">
        <f>VLOOKUP($B78,'Conditions of people affected'!$C$6:$R$170,16,FALSE)</f>
        <v>1.4</v>
      </c>
      <c r="O78" s="231">
        <f>VLOOKUP($B78,'Conditions of people affected'!$C$6:$R$170,9,FALSE)</f>
        <v>1.8</v>
      </c>
      <c r="P78" s="231">
        <f>VLOOKUP($B78,'Conditions of people affected'!$C$6:$R$170,15,FALSE)</f>
        <v>1</v>
      </c>
      <c r="Q78" s="231">
        <f t="shared" si="14"/>
        <v>3</v>
      </c>
      <c r="R78" s="231">
        <f>VLOOKUP($B78,'Complexity of the crisis'!$C$6:$AN$170,22,FALSE)</f>
        <v>3.5</v>
      </c>
      <c r="S78" s="231">
        <f>VLOOKUP($B78,'Complexity of the crisis'!$C$6:$AN$170,38,FALSE)</f>
        <v>2.5</v>
      </c>
      <c r="T78" s="130" t="str">
        <f>VLOOKUP(B78,Lists!$C$3:$E$163,3,FALSE)</f>
        <v>Asia</v>
      </c>
      <c r="U78" s="131">
        <f>VLOOKUP(B78,'INFORM Severity - hidden'!$C$5:$V$170,20,FALSE)</f>
        <v>44549</v>
      </c>
    </row>
    <row r="79" spans="1:21" x14ac:dyDescent="0.25">
      <c r="A79" s="127" t="str">
        <f t="array" ref="A79">IFERROR(INDEX(Lists!$B$2:$B$153,SMALL(IF(Lists!$I$2:$I$153="Individual",ROW(Lists!$B$2:$B$153)),ROW(75:75))-1,1),"")</f>
        <v>Typhoon RAI</v>
      </c>
      <c r="B79" s="128" t="str">
        <f>VLOOKUP(A79,Lists!$B$2:$G$153,2,FALSE)</f>
        <v>PHL010</v>
      </c>
      <c r="C79" s="128" t="str">
        <f>VLOOKUP(B79,'INFORM Severity - hidden'!$C$5:$D$160,2,FALSE)</f>
        <v>Philippines</v>
      </c>
      <c r="D79" s="128" t="str">
        <f>VLOOKUP(A79,Lists!$B$2:$G$153,3,FALSE)</f>
        <v>PHL</v>
      </c>
      <c r="E79" s="129" t="str">
        <f>VLOOKUP(A79,Lists!$B$2:$G$153,5,FALSE)</f>
        <v>Tropical cyclone</v>
      </c>
      <c r="F79" s="229">
        <f t="shared" si="10"/>
        <v>3.2</v>
      </c>
      <c r="G79" s="126">
        <f t="shared" si="11"/>
        <v>4</v>
      </c>
      <c r="H79" s="126" t="str">
        <f t="shared" si="12"/>
        <v>High</v>
      </c>
      <c r="I79" s="230" t="str">
        <f>INDEX(Trends!$D$3:$D$404,MATCH(B79,Trends!$C$3:$C$404,0))</f>
        <v>-</v>
      </c>
      <c r="J79" s="126" t="str">
        <f>VLOOKUP($B79,Reliability!$A$3:$I$170,9,FALSE)</f>
        <v>High</v>
      </c>
      <c r="K79" s="231">
        <f t="shared" si="13"/>
        <v>3</v>
      </c>
      <c r="L79" s="231">
        <f>VLOOKUP($B79,'Impact of the crisis'!$C$6:$N$170,12,FALSE)</f>
        <v>2.4</v>
      </c>
      <c r="M79" s="231">
        <f>VLOOKUP($B79,'Impact of the crisis'!$C$6:$AB$170,26,FALSE)</f>
        <v>3.2</v>
      </c>
      <c r="N79" s="231">
        <f>VLOOKUP($B79,'Conditions of people affected'!$C$6:$R$170,16,FALSE)</f>
        <v>3.5</v>
      </c>
      <c r="O79" s="231">
        <f>VLOOKUP($B79,'Conditions of people affected'!$C$6:$R$170,9,FALSE)</f>
        <v>4</v>
      </c>
      <c r="P79" s="231">
        <f>VLOOKUP($B79,'Conditions of people affected'!$C$6:$R$170,15,FALSE)</f>
        <v>3</v>
      </c>
      <c r="Q79" s="231">
        <f t="shared" si="14"/>
        <v>3</v>
      </c>
      <c r="R79" s="231">
        <f>VLOOKUP($B79,'Complexity of the crisis'!$C$6:$AN$170,22,FALSE)</f>
        <v>3.5</v>
      </c>
      <c r="S79" s="231">
        <f>VLOOKUP($B79,'Complexity of the crisis'!$C$6:$AN$170,38,FALSE)</f>
        <v>2.5</v>
      </c>
      <c r="T79" s="130" t="str">
        <f>VLOOKUP(B79,Lists!$C$3:$E$163,3,FALSE)</f>
        <v>Asia</v>
      </c>
      <c r="U79" s="131">
        <f>VLOOKUP(B79,'INFORM Severity - hidden'!$C$5:$V$170,20,FALSE)</f>
        <v>44551</v>
      </c>
    </row>
    <row r="80" spans="1:21" x14ac:dyDescent="0.25">
      <c r="A80" s="127" t="str">
        <f t="array" ref="A80">IFERROR(INDEX(Lists!$B$2:$B$153,SMALL(IF(Lists!$I$2:$I$153="Individual",ROW(Lists!$B$2:$B$153)),ROW(76:76))-1,1),"")</f>
        <v>Complex crisis in DPRK</v>
      </c>
      <c r="B80" s="128" t="str">
        <f>VLOOKUP(A80,Lists!$B$2:$G$153,2,FALSE)</f>
        <v>PRK001</v>
      </c>
      <c r="C80" s="128" t="str">
        <f>VLOOKUP(B80,'INFORM Severity - hidden'!$C$5:$D$160,2,FALSE)</f>
        <v>DPRK</v>
      </c>
      <c r="D80" s="128" t="str">
        <f>VLOOKUP(A80,Lists!$B$2:$G$153,3,FALSE)</f>
        <v>PRK</v>
      </c>
      <c r="E80" s="129" t="str">
        <f>VLOOKUP(A80,Lists!$B$2:$G$153,5,FALSE)</f>
        <v>Complex crisis</v>
      </c>
      <c r="F80" s="229">
        <f t="shared" si="10"/>
        <v>3.9</v>
      </c>
      <c r="G80" s="126">
        <f t="shared" si="11"/>
        <v>4</v>
      </c>
      <c r="H80" s="126" t="str">
        <f t="shared" si="12"/>
        <v>High</v>
      </c>
      <c r="I80" s="230" t="str">
        <f>INDEX(Trends!$D$3:$D$404,MATCH(B80,Trends!$C$3:$C$404,0))</f>
        <v>Increasing</v>
      </c>
      <c r="J80" s="126" t="str">
        <f>VLOOKUP($B80,Reliability!$A$3:$I$170,9,FALSE)</f>
        <v>Medium</v>
      </c>
      <c r="K80" s="231">
        <f t="shared" si="13"/>
        <v>3.9</v>
      </c>
      <c r="L80" s="231">
        <f>VLOOKUP($B80,'Impact of the crisis'!$C$6:$N$170,12,FALSE)</f>
        <v>4.5999999999999996</v>
      </c>
      <c r="M80" s="231">
        <f>VLOOKUP($B80,'Impact of the crisis'!$C$6:$AB$170,26,FALSE)</f>
        <v>3.5</v>
      </c>
      <c r="N80" s="231">
        <f>VLOOKUP($B80,'Conditions of people affected'!$C$6:$R$170,16,FALSE)</f>
        <v>4.5</v>
      </c>
      <c r="O80" s="231">
        <f>VLOOKUP($B80,'Conditions of people affected'!$C$6:$R$170,9,FALSE)</f>
        <v>5</v>
      </c>
      <c r="P80" s="231">
        <f>VLOOKUP($B80,'Conditions of people affected'!$C$6:$R$170,15,FALSE)</f>
        <v>4</v>
      </c>
      <c r="Q80" s="231">
        <f t="shared" si="14"/>
        <v>2.8</v>
      </c>
      <c r="R80" s="231">
        <f>VLOOKUP($B80,'Complexity of the crisis'!$C$6:$AN$170,22,FALSE)</f>
        <v>3</v>
      </c>
      <c r="S80" s="231">
        <f>VLOOKUP($B80,'Complexity of the crisis'!$C$6:$AN$170,38,FALSE)</f>
        <v>2.5</v>
      </c>
      <c r="T80" s="130" t="str">
        <f>VLOOKUP(B80,Lists!$C$3:$E$163,3,FALSE)</f>
        <v>Asia</v>
      </c>
      <c r="U80" s="131">
        <f>VLOOKUP(B80,'INFORM Severity - hidden'!$C$5:$V$170,20,FALSE)</f>
        <v>44521</v>
      </c>
    </row>
    <row r="81" spans="1:21" x14ac:dyDescent="0.25">
      <c r="A81" s="127" t="str">
        <f t="array" ref="A81">IFERROR(INDEX(Lists!$B$2:$B$153,SMALL(IF(Lists!$I$2:$I$153="Individual",ROW(Lists!$B$2:$B$153)),ROW(77:77))-1,1),"")</f>
        <v>Conflict in Palestine</v>
      </c>
      <c r="B81" s="128" t="str">
        <f>VLOOKUP(A81,Lists!$B$2:$G$153,2,FALSE)</f>
        <v>PSE002</v>
      </c>
      <c r="C81" s="128" t="str">
        <f>VLOOKUP(B81,'INFORM Severity - hidden'!$C$5:$D$160,2,FALSE)</f>
        <v>Palestine</v>
      </c>
      <c r="D81" s="128" t="str">
        <f>VLOOKUP(A81,Lists!$B$2:$G$153,3,FALSE)</f>
        <v>PSE</v>
      </c>
      <c r="E81" s="129" t="str">
        <f>VLOOKUP(A81,Lists!$B$2:$G$153,5,FALSE)</f>
        <v>Conflict</v>
      </c>
      <c r="F81" s="229">
        <f t="shared" si="10"/>
        <v>3.9</v>
      </c>
      <c r="G81" s="126">
        <f t="shared" si="11"/>
        <v>4</v>
      </c>
      <c r="H81" s="126" t="str">
        <f t="shared" si="12"/>
        <v>High</v>
      </c>
      <c r="I81" s="230" t="str">
        <f>INDEX(Trends!$D$3:$D$404,MATCH(B81,Trends!$C$3:$C$404,0))</f>
        <v>Decreasing</v>
      </c>
      <c r="J81" s="126" t="str">
        <f>VLOOKUP($B81,Reliability!$A$3:$I$170,9,FALSE)</f>
        <v>Very High</v>
      </c>
      <c r="K81" s="231">
        <f t="shared" si="13"/>
        <v>3.7</v>
      </c>
      <c r="L81" s="231">
        <f>VLOOKUP($B81,'Impact of the crisis'!$C$6:$N$170,12,FALSE)</f>
        <v>3.4</v>
      </c>
      <c r="M81" s="231">
        <f>VLOOKUP($B81,'Impact of the crisis'!$C$6:$AB$170,26,FALSE)</f>
        <v>3.9</v>
      </c>
      <c r="N81" s="231">
        <f>VLOOKUP($B81,'Conditions of people affected'!$C$6:$R$170,16,FALSE)</f>
        <v>4</v>
      </c>
      <c r="O81" s="231">
        <f>VLOOKUP($B81,'Conditions of people affected'!$C$6:$R$170,9,FALSE)</f>
        <v>4</v>
      </c>
      <c r="P81" s="231">
        <f>VLOOKUP($B81,'Conditions of people affected'!$C$6:$R$170,15,FALSE)</f>
        <v>4</v>
      </c>
      <c r="Q81" s="231">
        <f t="shared" si="14"/>
        <v>3.8</v>
      </c>
      <c r="R81" s="231">
        <f>VLOOKUP($B81,'Complexity of the crisis'!$C$6:$AN$170,22,FALSE)</f>
        <v>2.9</v>
      </c>
      <c r="S81" s="231">
        <f>VLOOKUP($B81,'Complexity of the crisis'!$C$6:$AN$170,38,FALSE)</f>
        <v>4.5</v>
      </c>
      <c r="T81" s="130" t="str">
        <f>VLOOKUP(B81,Lists!$C$3:$E$163,3,FALSE)</f>
        <v>Middle east</v>
      </c>
      <c r="U81" s="131">
        <f>VLOOKUP(B81,'INFORM Severity - hidden'!$C$5:$V$170,20,FALSE)</f>
        <v>44559</v>
      </c>
    </row>
    <row r="82" spans="1:21" x14ac:dyDescent="0.25">
      <c r="A82" s="127" t="str">
        <f t="array" ref="A82">IFERROR(INDEX(Lists!$B$2:$B$153,SMALL(IF(Lists!$I$2:$I$153="Individual",ROW(Lists!$B$2:$B$153)),ROW(78:78))-1,1),"")</f>
        <v>Regional Boko Haram Crisis</v>
      </c>
      <c r="B82" s="128" t="str">
        <f>VLOOKUP(A82,Lists!$B$2:$G$153,2,FALSE)</f>
        <v>REG001</v>
      </c>
      <c r="C82" s="128" t="str">
        <f>VLOOKUP(B82,'INFORM Severity - hidden'!$C$5:$D$160,2,FALSE)</f>
        <v>Nigeria,Niger,Chad,Cameroon</v>
      </c>
      <c r="D82" s="128" t="str">
        <f>VLOOKUP(A82,Lists!$B$2:$G$153,3,FALSE)</f>
        <v>NGA,NER,TCD,CMR</v>
      </c>
      <c r="E82" s="129" t="str">
        <f>VLOOKUP(A82,Lists!$B$2:$G$153,5,FALSE)</f>
        <v>Regional crisis</v>
      </c>
      <c r="F82" s="229">
        <f t="shared" si="10"/>
        <v>4.3</v>
      </c>
      <c r="G82" s="126">
        <f t="shared" si="11"/>
        <v>5</v>
      </c>
      <c r="H82" s="126" t="str">
        <f t="shared" si="12"/>
        <v>Very High</v>
      </c>
      <c r="I82" s="230" t="str">
        <f>INDEX(Trends!$D$3:$D$404,MATCH(B82,Trends!$C$3:$C$404,0))</f>
        <v>Decreasing</v>
      </c>
      <c r="J82" s="126" t="str">
        <f>VLOOKUP($B82,Reliability!$A$3:$I$170,9,FALSE)</f>
        <v>Medium</v>
      </c>
      <c r="K82" s="231">
        <f t="shared" si="13"/>
        <v>4</v>
      </c>
      <c r="L82" s="231">
        <f>VLOOKUP($B82,'Impact of the crisis'!$C$6:$N$170,12,FALSE)</f>
        <v>2.2999999999999998</v>
      </c>
      <c r="M82" s="231">
        <f>VLOOKUP($B82,'Impact of the crisis'!$C$6:$AB$170,26,FALSE)</f>
        <v>4.5</v>
      </c>
      <c r="N82" s="231">
        <f>VLOOKUP($B82,'Conditions of people affected'!$C$6:$R$170,16,FALSE)</f>
        <v>4.45</v>
      </c>
      <c r="O82" s="231">
        <f>VLOOKUP($B82,'Conditions of people affected'!$C$6:$R$170,9,FALSE)</f>
        <v>4.9000000000000004</v>
      </c>
      <c r="P82" s="231">
        <f>VLOOKUP($B82,'Conditions of people affected'!$C$6:$R$170,15,FALSE)</f>
        <v>4</v>
      </c>
      <c r="Q82" s="231">
        <f t="shared" si="14"/>
        <v>4.4000000000000004</v>
      </c>
      <c r="R82" s="231">
        <f>VLOOKUP($B82,'Complexity of the crisis'!$C$6:$AN$170,22,FALSE)</f>
        <v>4.3</v>
      </c>
      <c r="S82" s="231">
        <f>VLOOKUP($B82,'Complexity of the crisis'!$C$6:$AN$170,38,FALSE)</f>
        <v>4.5</v>
      </c>
      <c r="T82" s="130" t="str">
        <f>VLOOKUP(B82,Lists!$C$3:$E$163,3,FALSE)</f>
        <v>Africa,Africa,Africa,Africa</v>
      </c>
      <c r="U82" s="131">
        <f>VLOOKUP(B82,'INFORM Severity - hidden'!$C$5:$V$170,20,FALSE)</f>
        <v>44499</v>
      </c>
    </row>
    <row r="83" spans="1:21" x14ac:dyDescent="0.25">
      <c r="A83" s="127" t="str">
        <f t="array" ref="A83">IFERROR(INDEX(Lists!$B$2:$B$153,SMALL(IF(Lists!$I$2:$I$153="Individual",ROW(Lists!$B$2:$B$153)),ROW(79:79))-1,1),"")</f>
        <v>Venezuela Regional Crisis</v>
      </c>
      <c r="B83" s="128" t="str">
        <f>VLOOKUP(A83,Lists!$B$2:$G$153,2,FALSE)</f>
        <v>REG002</v>
      </c>
      <c r="C83" s="128" t="str">
        <f>VLOOKUP(B83,'INFORM Severity - hidden'!$C$5:$D$160,2,FALSE)</f>
        <v>Venezuela,Brazil,Colombia,Ecuador,Peru,Trinidad and Tobago</v>
      </c>
      <c r="D83" s="128" t="str">
        <f>VLOOKUP(A83,Lists!$B$2:$G$153,3,FALSE)</f>
        <v>VEN,BRA,COL,ECU,PER,TTO</v>
      </c>
      <c r="E83" s="129" t="str">
        <f>VLOOKUP(A83,Lists!$B$2:$G$153,5,FALSE)</f>
        <v>Regional crisis</v>
      </c>
      <c r="F83" s="229">
        <f t="shared" si="10"/>
        <v>4.0999999999999996</v>
      </c>
      <c r="G83" s="126">
        <f t="shared" si="11"/>
        <v>5</v>
      </c>
      <c r="H83" s="126" t="str">
        <f t="shared" si="12"/>
        <v>Very High</v>
      </c>
      <c r="I83" s="230" t="str">
        <f>INDEX(Trends!$D$3:$D$404,MATCH(B83,Trends!$C$3:$C$404,0))</f>
        <v>Increasing</v>
      </c>
      <c r="J83" s="126" t="str">
        <f>VLOOKUP($B83,Reliability!$A$3:$I$170,9,FALSE)</f>
        <v>Low</v>
      </c>
      <c r="K83" s="231">
        <f t="shared" si="13"/>
        <v>4.0999999999999996</v>
      </c>
      <c r="L83" s="231">
        <f>VLOOKUP($B83,'Impact of the crisis'!$C$6:$N$170,12,FALSE)</f>
        <v>2.9</v>
      </c>
      <c r="M83" s="231">
        <f>VLOOKUP($B83,'Impact of the crisis'!$C$6:$AB$170,26,FALSE)</f>
        <v>4.5</v>
      </c>
      <c r="N83" s="231">
        <f>VLOOKUP($B83,'Conditions of people affected'!$C$6:$R$170,16,FALSE)</f>
        <v>4</v>
      </c>
      <c r="O83" s="231">
        <f>VLOOKUP($B83,'Conditions of people affected'!$C$6:$R$170,9,FALSE)</f>
        <v>5</v>
      </c>
      <c r="P83" s="231">
        <f>VLOOKUP($B83,'Conditions of people affected'!$C$6:$R$170,15,FALSE)</f>
        <v>3</v>
      </c>
      <c r="Q83" s="231">
        <f t="shared" si="14"/>
        <v>4.0999999999999996</v>
      </c>
      <c r="R83" s="231">
        <f>VLOOKUP($B83,'Complexity of the crisis'!$C$6:$AN$170,22,FALSE)</f>
        <v>3.6</v>
      </c>
      <c r="S83" s="231">
        <f>VLOOKUP($B83,'Complexity of the crisis'!$C$6:$AN$170,38,FALSE)</f>
        <v>4.5</v>
      </c>
      <c r="T83" s="130" t="str">
        <f>VLOOKUP(B83,Lists!$C$3:$E$163,3,FALSE)</f>
        <v>Americas,Americas,Americas,Americas,Americas,Americas</v>
      </c>
      <c r="U83" s="131">
        <f>VLOOKUP(B83,'INFORM Severity - hidden'!$C$5:$V$170,20,FALSE)</f>
        <v>44496</v>
      </c>
    </row>
    <row r="84" spans="1:21" x14ac:dyDescent="0.25">
      <c r="A84" s="127" t="str">
        <f t="array" ref="A84">IFERROR(INDEX(Lists!$B$2:$B$153,SMALL(IF(Lists!$I$2:$I$153="Individual",ROW(Lists!$B$2:$B$153)),ROW(80:80))-1,1),"")</f>
        <v>Regional Kashmir conflict</v>
      </c>
      <c r="B84" s="128" t="str">
        <f>VLOOKUP(A84,Lists!$B$2:$G$153,2,FALSE)</f>
        <v>REG003</v>
      </c>
      <c r="C84" s="128" t="str">
        <f>VLOOKUP(B84,'INFORM Severity - hidden'!$C$5:$D$160,2,FALSE)</f>
        <v>India,Pakistan</v>
      </c>
      <c r="D84" s="128" t="str">
        <f>VLOOKUP(A84,Lists!$B$2:$G$153,3,FALSE)</f>
        <v>IND,PAK</v>
      </c>
      <c r="E84" s="129" t="str">
        <f>VLOOKUP(A84,Lists!$B$2:$G$153,5,FALSE)</f>
        <v>Regional crisis</v>
      </c>
      <c r="F84" s="229" t="str">
        <f t="shared" si="10"/>
        <v>x</v>
      </c>
      <c r="G84" s="126" t="str">
        <f t="shared" si="11"/>
        <v>x</v>
      </c>
      <c r="H84" s="126" t="str">
        <f t="shared" si="12"/>
        <v>x</v>
      </c>
      <c r="I84" s="230" t="str">
        <f>INDEX(Trends!$D$3:$D$404,MATCH(B84,Trends!$C$3:$C$404,0))</f>
        <v>-</v>
      </c>
      <c r="J84" s="126" t="str">
        <f>VLOOKUP($B84,Reliability!$A$3:$I$170,9,FALSE)</f>
        <v>Very Low</v>
      </c>
      <c r="K84" s="231">
        <f t="shared" si="13"/>
        <v>3.3</v>
      </c>
      <c r="L84" s="231">
        <f>VLOOKUP($B84,'Impact of the crisis'!$C$6:$N$170,12,FALSE)</f>
        <v>2.1</v>
      </c>
      <c r="M84" s="231">
        <f>VLOOKUP($B84,'Impact of the crisis'!$C$6:$AB$170,26,FALSE)</f>
        <v>3.7</v>
      </c>
      <c r="N84" s="231" t="str">
        <f>VLOOKUP($B84,'Conditions of people affected'!$C$6:$R$170,16,FALSE)</f>
        <v>x</v>
      </c>
      <c r="O84" s="231" t="str">
        <f>VLOOKUP($B84,'Conditions of people affected'!$C$6:$R$170,9,FALSE)</f>
        <v>x</v>
      </c>
      <c r="P84" s="231" t="str">
        <f>VLOOKUP($B84,'Conditions of people affected'!$C$6:$R$170,15,FALSE)</f>
        <v>x</v>
      </c>
      <c r="Q84" s="231">
        <f t="shared" si="14"/>
        <v>3</v>
      </c>
      <c r="R84" s="231">
        <f>VLOOKUP($B84,'Complexity of the crisis'!$C$6:$AN$170,22,FALSE)</f>
        <v>3.5</v>
      </c>
      <c r="S84" s="231">
        <f>VLOOKUP($B84,'Complexity of the crisis'!$C$6:$AN$170,38,FALSE)</f>
        <v>2.5</v>
      </c>
      <c r="T84" s="130" t="str">
        <f>VLOOKUP(B84,Lists!$C$3:$E$163,3,FALSE)</f>
        <v>Asia,Asia</v>
      </c>
      <c r="U84" s="131">
        <f>VLOOKUP(B84,'INFORM Severity - hidden'!$C$5:$V$170,20,FALSE)</f>
        <v>44522</v>
      </c>
    </row>
    <row r="85" spans="1:21" x14ac:dyDescent="0.25">
      <c r="A85" s="127" t="str">
        <f t="array" ref="A85">IFERROR(INDEX(Lists!$B$2:$B$153,SMALL(IF(Lists!$I$2:$I$153="Individual",ROW(Lists!$B$2:$B$153)),ROW(81:81))-1,1),"")</f>
        <v>Syrian Regional Crisis</v>
      </c>
      <c r="B85" s="128" t="str">
        <f>VLOOKUP(A85,Lists!$B$2:$G$153,2,FALSE)</f>
        <v>REG004</v>
      </c>
      <c r="C85" s="128" t="str">
        <f>VLOOKUP(B85,'INFORM Severity - hidden'!$C$5:$D$160,2,FALSE)</f>
        <v>Syria,Turkey,Iraq,Egypt,Jordan,Lebanon</v>
      </c>
      <c r="D85" s="128" t="str">
        <f>VLOOKUP(A85,Lists!$B$2:$G$153,3,FALSE)</f>
        <v>SYR,TUR,IRQ,EGY,JOR,LBN</v>
      </c>
      <c r="E85" s="129" t="str">
        <f>VLOOKUP(A85,Lists!$B$2:$G$153,5,FALSE)</f>
        <v>Regional crisis</v>
      </c>
      <c r="F85" s="229">
        <f t="shared" si="10"/>
        <v>4.4000000000000004</v>
      </c>
      <c r="G85" s="126">
        <f t="shared" si="11"/>
        <v>5</v>
      </c>
      <c r="H85" s="126" t="str">
        <f t="shared" si="12"/>
        <v>Very High</v>
      </c>
      <c r="I85" s="230" t="str">
        <f>INDEX(Trends!$D$3:$D$404,MATCH(B85,Trends!$C$3:$C$404,0))</f>
        <v>Decreasing</v>
      </c>
      <c r="J85" s="126" t="str">
        <f>VLOOKUP($B85,Reliability!$A$3:$I$170,9,FALSE)</f>
        <v>High</v>
      </c>
      <c r="K85" s="231">
        <f t="shared" si="13"/>
        <v>3.9</v>
      </c>
      <c r="L85" s="231">
        <f>VLOOKUP($B85,'Impact of the crisis'!$C$6:$N$170,12,FALSE)</f>
        <v>3.1</v>
      </c>
      <c r="M85" s="231">
        <f>VLOOKUP($B85,'Impact of the crisis'!$C$6:$AB$170,26,FALSE)</f>
        <v>4.2</v>
      </c>
      <c r="N85" s="231">
        <f>VLOOKUP($B85,'Conditions of people affected'!$C$6:$R$170,16,FALSE)</f>
        <v>4.5</v>
      </c>
      <c r="O85" s="231">
        <f>VLOOKUP($B85,'Conditions of people affected'!$C$6:$R$170,9,FALSE)</f>
        <v>5</v>
      </c>
      <c r="P85" s="231">
        <f>VLOOKUP($B85,'Conditions of people affected'!$C$6:$R$170,15,FALSE)</f>
        <v>4</v>
      </c>
      <c r="Q85" s="231">
        <f t="shared" si="14"/>
        <v>4.7</v>
      </c>
      <c r="R85" s="231">
        <f>VLOOKUP($B85,'Complexity of the crisis'!$C$6:$AN$170,22,FALSE)</f>
        <v>4.3</v>
      </c>
      <c r="S85" s="231">
        <f>VLOOKUP($B85,'Complexity of the crisis'!$C$6:$AN$170,38,FALSE)</f>
        <v>5</v>
      </c>
      <c r="T85" s="130" t="str">
        <f>VLOOKUP(B85,Lists!$C$3:$E$163,3,FALSE)</f>
        <v>Middle east,Middle east,Middle east,Africa,Middle east,Middle east</v>
      </c>
      <c r="U85" s="131">
        <f>VLOOKUP(B85,'INFORM Severity - hidden'!$C$5:$V$170,20,FALSE)</f>
        <v>44560</v>
      </c>
    </row>
    <row r="86" spans="1:21" x14ac:dyDescent="0.25">
      <c r="A86" s="127" t="str">
        <f t="array" ref="A86">IFERROR(INDEX(Lists!$B$2:$B$153,SMALL(IF(Lists!$I$2:$I$153="Individual",ROW(Lists!$B$2:$B$153)),ROW(82:82))-1,1),"")</f>
        <v xml:space="preserve">Eastern Mediterranean Route </v>
      </c>
      <c r="B86" s="128" t="str">
        <f>VLOOKUP(A86,Lists!$B$2:$G$153,2,FALSE)</f>
        <v>REG006</v>
      </c>
      <c r="C86" s="128" t="str">
        <f>VLOOKUP(B86,'INFORM Severity - hidden'!$C$5:$D$160,2,FALSE)</f>
        <v>Turkey,Greece</v>
      </c>
      <c r="D86" s="128" t="str">
        <f>VLOOKUP(A86,Lists!$B$2:$G$153,3,FALSE)</f>
        <v>TUR,GRC</v>
      </c>
      <c r="E86" s="129" t="str">
        <f>VLOOKUP(A86,Lists!$B$2:$G$153,5,FALSE)</f>
        <v>Regional crisis</v>
      </c>
      <c r="F86" s="229">
        <f t="shared" si="10"/>
        <v>3.3</v>
      </c>
      <c r="G86" s="126">
        <f t="shared" si="11"/>
        <v>4</v>
      </c>
      <c r="H86" s="126" t="str">
        <f t="shared" si="12"/>
        <v>High</v>
      </c>
      <c r="I86" s="230" t="str">
        <f>INDEX(Trends!$D$3:$D$404,MATCH(B86,Trends!$C$3:$C$404,0))</f>
        <v>Increasing</v>
      </c>
      <c r="J86" s="126" t="str">
        <f>VLOOKUP($B86,Reliability!$A$3:$I$170,9,FALSE)</f>
        <v>High</v>
      </c>
      <c r="K86" s="231">
        <f t="shared" si="13"/>
        <v>3.2</v>
      </c>
      <c r="L86" s="231">
        <f>VLOOKUP($B86,'Impact of the crisis'!$C$6:$N$170,12,FALSE)</f>
        <v>3</v>
      </c>
      <c r="M86" s="231">
        <f>VLOOKUP($B86,'Impact of the crisis'!$C$6:$AB$170,26,FALSE)</f>
        <v>3.3</v>
      </c>
      <c r="N86" s="231">
        <f>VLOOKUP($B86,'Conditions of people affected'!$C$6:$R$170,16,FALSE)</f>
        <v>3.5</v>
      </c>
      <c r="O86" s="231">
        <f>VLOOKUP($B86,'Conditions of people affected'!$C$6:$R$170,9,FALSE)</f>
        <v>4</v>
      </c>
      <c r="P86" s="231">
        <f>VLOOKUP($B86,'Conditions of people affected'!$C$6:$R$170,15,FALSE)</f>
        <v>3</v>
      </c>
      <c r="Q86" s="231">
        <f t="shared" si="14"/>
        <v>3.2</v>
      </c>
      <c r="R86" s="231">
        <f>VLOOKUP($B86,'Complexity of the crisis'!$C$6:$AN$170,22,FALSE)</f>
        <v>3.4</v>
      </c>
      <c r="S86" s="231">
        <f>VLOOKUP($B86,'Complexity of the crisis'!$C$6:$AN$170,38,FALSE)</f>
        <v>3</v>
      </c>
      <c r="T86" s="130" t="str">
        <f>VLOOKUP(B86,Lists!$C$3:$E$163,3,FALSE)</f>
        <v>Middle east,Europe</v>
      </c>
      <c r="U86" s="131">
        <f>VLOOKUP(B86,'INFORM Severity - hidden'!$C$5:$V$170,20,FALSE)</f>
        <v>44560</v>
      </c>
    </row>
    <row r="87" spans="1:21" x14ac:dyDescent="0.25">
      <c r="A87" s="127" t="str">
        <f t="array" ref="A87">IFERROR(INDEX(Lists!$B$2:$B$153,SMALL(IF(Lists!$I$2:$I$153="Individual",ROW(Lists!$B$2:$B$153)),ROW(83:83))-1,1),"")</f>
        <v>Central Mediterranean Route</v>
      </c>
      <c r="B87" s="128" t="str">
        <f>VLOOKUP(A87,Lists!$B$2:$G$153,2,FALSE)</f>
        <v>REG007</v>
      </c>
      <c r="C87" s="128" t="str">
        <f>VLOOKUP(B87,'INFORM Severity - hidden'!$C$5:$D$160,2,FALSE)</f>
        <v>Algeria,Tunisia,Libya,Italy</v>
      </c>
      <c r="D87" s="128" t="str">
        <f>VLOOKUP(A87,Lists!$B$2:$G$153,3,FALSE)</f>
        <v>DZA,TUN,LBY,ITA</v>
      </c>
      <c r="E87" s="129" t="str">
        <f>VLOOKUP(A87,Lists!$B$2:$G$153,5,FALSE)</f>
        <v>Regional crisis</v>
      </c>
      <c r="F87" s="229" t="str">
        <f t="shared" si="10"/>
        <v>x</v>
      </c>
      <c r="G87" s="126" t="str">
        <f t="shared" si="11"/>
        <v>x</v>
      </c>
      <c r="H87" s="126" t="str">
        <f t="shared" si="12"/>
        <v>x</v>
      </c>
      <c r="I87" s="230" t="str">
        <f>INDEX(Trends!$D$3:$D$404,MATCH(B87,Trends!$C$3:$C$404,0))</f>
        <v>-</v>
      </c>
      <c r="J87" s="126" t="str">
        <f>VLOOKUP($B87,Reliability!$A$3:$I$170,9,FALSE)</f>
        <v>Very Low</v>
      </c>
      <c r="K87" s="231" t="str">
        <f t="shared" si="13"/>
        <v>x</v>
      </c>
      <c r="L87" s="231" t="str">
        <f>VLOOKUP($B87,'Impact of the crisis'!$C$6:$N$170,12,FALSE)</f>
        <v>x</v>
      </c>
      <c r="M87" s="231">
        <f>VLOOKUP($B87,'Impact of the crisis'!$C$6:$AB$170,26,FALSE)</f>
        <v>4</v>
      </c>
      <c r="N87" s="231" t="str">
        <f>VLOOKUP($B87,'Conditions of people affected'!$C$6:$R$170,16,FALSE)</f>
        <v>x</v>
      </c>
      <c r="O87" s="231" t="str">
        <f>VLOOKUP($B87,'Conditions of people affected'!$C$6:$R$170,9,FALSE)</f>
        <v>x</v>
      </c>
      <c r="P87" s="231" t="str">
        <f>VLOOKUP($B87,'Conditions of people affected'!$C$6:$R$170,15,FALSE)</f>
        <v>x</v>
      </c>
      <c r="Q87" s="231">
        <f t="shared" si="14"/>
        <v>2.8</v>
      </c>
      <c r="R87" s="231">
        <f>VLOOKUP($B87,'Complexity of the crisis'!$C$6:$AN$170,22,FALSE)</f>
        <v>3.1</v>
      </c>
      <c r="S87" s="231">
        <f>VLOOKUP($B87,'Complexity of the crisis'!$C$6:$AN$170,38,FALSE)</f>
        <v>2.5</v>
      </c>
      <c r="T87" s="130" t="str">
        <f>VLOOKUP(B87,Lists!$C$3:$E$163,3,FALSE)</f>
        <v>Africa,Africa,Africa,Europe</v>
      </c>
      <c r="U87" s="131">
        <f>VLOOKUP(B87,'INFORM Severity - hidden'!$C$5:$V$170,20,FALSE)</f>
        <v>44500</v>
      </c>
    </row>
    <row r="88" spans="1:21" x14ac:dyDescent="0.25">
      <c r="A88" s="127" t="str">
        <f t="array" ref="A88">IFERROR(INDEX(Lists!$B$2:$B$153,SMALL(IF(Lists!$I$2:$I$153="Individual",ROW(Lists!$B$2:$B$153)),ROW(84:84))-1,1),"")</f>
        <v>Western Mediterranean Route</v>
      </c>
      <c r="B88" s="128" t="str">
        <f>VLOOKUP(A88,Lists!$B$2:$G$153,2,FALSE)</f>
        <v>REG008</v>
      </c>
      <c r="C88" s="128" t="str">
        <f>VLOOKUP(B88,'INFORM Severity - hidden'!$C$5:$D$160,2,FALSE)</f>
        <v>Algeria,Morocco,Spain</v>
      </c>
      <c r="D88" s="128" t="str">
        <f>VLOOKUP(A88,Lists!$B$2:$G$153,3,FALSE)</f>
        <v>DZA,MAR,ESP</v>
      </c>
      <c r="E88" s="129" t="str">
        <f>VLOOKUP(A88,Lists!$B$2:$G$153,5,FALSE)</f>
        <v>Regional crisis</v>
      </c>
      <c r="F88" s="229" t="str">
        <f t="shared" si="10"/>
        <v>x</v>
      </c>
      <c r="G88" s="126" t="str">
        <f t="shared" si="11"/>
        <v>x</v>
      </c>
      <c r="H88" s="126" t="str">
        <f t="shared" si="12"/>
        <v>x</v>
      </c>
      <c r="I88" s="230" t="str">
        <f>INDEX(Trends!$D$3:$D$404,MATCH(B88,Trends!$C$3:$C$404,0))</f>
        <v>-</v>
      </c>
      <c r="J88" s="126" t="str">
        <f>VLOOKUP($B88,Reliability!$A$3:$I$170,9,FALSE)</f>
        <v>Very Low</v>
      </c>
      <c r="K88" s="231" t="str">
        <f t="shared" si="13"/>
        <v>x</v>
      </c>
      <c r="L88" s="231" t="str">
        <f>VLOOKUP($B88,'Impact of the crisis'!$C$6:$N$170,12,FALSE)</f>
        <v>x</v>
      </c>
      <c r="M88" s="231">
        <f>VLOOKUP($B88,'Impact of the crisis'!$C$6:$AB$170,26,FALSE)</f>
        <v>3.2</v>
      </c>
      <c r="N88" s="231" t="str">
        <f>VLOOKUP($B88,'Conditions of people affected'!$C$6:$R$170,16,FALSE)</f>
        <v>x</v>
      </c>
      <c r="O88" s="231" t="str">
        <f>VLOOKUP($B88,'Conditions of people affected'!$C$6:$R$170,9,FALSE)</f>
        <v>x</v>
      </c>
      <c r="P88" s="231" t="str">
        <f>VLOOKUP($B88,'Conditions of people affected'!$C$6:$R$170,15,FALSE)</f>
        <v>x</v>
      </c>
      <c r="Q88" s="231">
        <f t="shared" si="14"/>
        <v>2.8</v>
      </c>
      <c r="R88" s="231">
        <f>VLOOKUP($B88,'Complexity of the crisis'!$C$6:$AN$170,22,FALSE)</f>
        <v>3.1</v>
      </c>
      <c r="S88" s="231">
        <f>VLOOKUP($B88,'Complexity of the crisis'!$C$6:$AN$170,38,FALSE)</f>
        <v>2.5</v>
      </c>
      <c r="T88" s="130" t="str">
        <f>VLOOKUP(B88,Lists!$C$3:$E$163,3,FALSE)</f>
        <v>Africa,Africa,Europe</v>
      </c>
      <c r="U88" s="131">
        <f>VLOOKUP(B88,'INFORM Severity - hidden'!$C$5:$V$170,20,FALSE)</f>
        <v>44500</v>
      </c>
    </row>
    <row r="89" spans="1:21" x14ac:dyDescent="0.25">
      <c r="A89" s="127" t="str">
        <f t="array" ref="A89">IFERROR(INDEX(Lists!$B$2:$B$153,SMALL(IF(Lists!$I$2:$I$153="Individual",ROW(Lists!$B$2:$B$153)),ROW(85:85))-1,1),"")</f>
        <v>Rohingya Regional Crisis</v>
      </c>
      <c r="B89" s="128" t="str">
        <f>VLOOKUP(A89,Lists!$B$2:$G$153,2,FALSE)</f>
        <v>REG011</v>
      </c>
      <c r="C89" s="128" t="str">
        <f>VLOOKUP(B89,'INFORM Severity - hidden'!$C$5:$D$160,2,FALSE)</f>
        <v>Bangladesh,Myanmar</v>
      </c>
      <c r="D89" s="128" t="str">
        <f>VLOOKUP(A89,Lists!$B$2:$G$153,3,FALSE)</f>
        <v>BGD,MMR</v>
      </c>
      <c r="E89" s="129" t="str">
        <f>VLOOKUP(A89,Lists!$B$2:$G$153,5,FALSE)</f>
        <v>Regional crisis</v>
      </c>
      <c r="F89" s="229">
        <f t="shared" si="10"/>
        <v>3.6</v>
      </c>
      <c r="G89" s="126">
        <f t="shared" si="11"/>
        <v>4</v>
      </c>
      <c r="H89" s="126" t="str">
        <f t="shared" si="12"/>
        <v>High</v>
      </c>
      <c r="I89" s="230" t="str">
        <f>INDEX(Trends!$D$3:$D$404,MATCH(B89,Trends!$C$3:$C$404,0))</f>
        <v>Decreasing</v>
      </c>
      <c r="J89" s="126" t="str">
        <f>VLOOKUP($B89,Reliability!$A$3:$I$170,9,FALSE)</f>
        <v>Very High</v>
      </c>
      <c r="K89" s="231">
        <f t="shared" si="13"/>
        <v>2.8</v>
      </c>
      <c r="L89" s="231">
        <f>VLOOKUP($B89,'Impact of the crisis'!$C$6:$N$170,12,FALSE)</f>
        <v>1.4</v>
      </c>
      <c r="M89" s="231">
        <f>VLOOKUP($B89,'Impact of the crisis'!$C$6:$AB$170,26,FALSE)</f>
        <v>3.3</v>
      </c>
      <c r="N89" s="231">
        <f>VLOOKUP($B89,'Conditions of people affected'!$C$6:$R$170,16,FALSE)</f>
        <v>3.45</v>
      </c>
      <c r="O89" s="231">
        <f>VLOOKUP($B89,'Conditions of people affected'!$C$6:$R$170,9,FALSE)</f>
        <v>3.9</v>
      </c>
      <c r="P89" s="231">
        <f>VLOOKUP($B89,'Conditions of people affected'!$C$6:$R$170,15,FALSE)</f>
        <v>3</v>
      </c>
      <c r="Q89" s="231">
        <f t="shared" si="14"/>
        <v>4.3</v>
      </c>
      <c r="R89" s="231">
        <f>VLOOKUP($B89,'Complexity of the crisis'!$C$6:$AN$170,22,FALSE)</f>
        <v>4</v>
      </c>
      <c r="S89" s="231">
        <f>VLOOKUP($B89,'Complexity of the crisis'!$C$6:$AN$170,38,FALSE)</f>
        <v>4.5</v>
      </c>
      <c r="T89" s="130" t="str">
        <f>VLOOKUP(B89,Lists!$C$3:$E$163,3,FALSE)</f>
        <v>Asia,Asia</v>
      </c>
      <c r="U89" s="131">
        <f>VLOOKUP(B89,'INFORM Severity - hidden'!$C$5:$V$170,20,FALSE)</f>
        <v>44545</v>
      </c>
    </row>
    <row r="90" spans="1:21" x14ac:dyDescent="0.25">
      <c r="A90" s="127" t="str">
        <f t="array" ref="A90">IFERROR(INDEX(Lists!$B$2:$B$153,SMALL(IF(Lists!$I$2:$I$153="Individual",ROW(Lists!$B$2:$B$153)),ROW(86:86))-1,1),"")</f>
        <v>Southern Africa Regional Food Security Crisis</v>
      </c>
      <c r="B90" s="128" t="str">
        <f>VLOOKUP(A90,Lists!$B$2:$G$153,2,FALSE)</f>
        <v>REG012</v>
      </c>
      <c r="C90" s="128" t="str">
        <f>VLOOKUP(B90,'INFORM Severity - hidden'!$C$5:$D$160,2,FALSE)</f>
        <v>Lesotho,Madagascar,Malawi,Namibia,Eswatini,Zambia,Zimbabwe</v>
      </c>
      <c r="D90" s="128" t="str">
        <f>VLOOKUP(A90,Lists!$B$2:$G$153,3,FALSE)</f>
        <v>LSO,MDG,MWI,NAM,SWZ,ZMB,ZWE</v>
      </c>
      <c r="E90" s="129" t="str">
        <f>VLOOKUP(A90,Lists!$B$2:$G$153,5,FALSE)</f>
        <v>Regional crisis</v>
      </c>
      <c r="F90" s="229">
        <f t="shared" si="10"/>
        <v>3.6</v>
      </c>
      <c r="G90" s="126">
        <f t="shared" si="11"/>
        <v>4</v>
      </c>
      <c r="H90" s="126" t="str">
        <f t="shared" si="12"/>
        <v>High</v>
      </c>
      <c r="I90" s="230" t="str">
        <f>INDEX(Trends!$D$3:$D$404,MATCH(B90,Trends!$C$3:$C$404,0))</f>
        <v>Decreasing</v>
      </c>
      <c r="J90" s="126" t="str">
        <f>VLOOKUP($B90,Reliability!$A$3:$I$170,9,FALSE)</f>
        <v>Very High</v>
      </c>
      <c r="K90" s="231">
        <f t="shared" si="13"/>
        <v>3.8</v>
      </c>
      <c r="L90" s="231">
        <f>VLOOKUP($B90,'Impact of the crisis'!$C$6:$N$170,12,FALSE)</f>
        <v>4.5999999999999996</v>
      </c>
      <c r="M90" s="231">
        <f>VLOOKUP($B90,'Impact of the crisis'!$C$6:$AB$170,26,FALSE)</f>
        <v>3.3</v>
      </c>
      <c r="N90" s="231">
        <f>VLOOKUP($B90,'Conditions of people affected'!$C$6:$R$170,16,FALSE)</f>
        <v>4</v>
      </c>
      <c r="O90" s="231">
        <f>VLOOKUP($B90,'Conditions of people affected'!$C$6:$R$170,9,FALSE)</f>
        <v>5</v>
      </c>
      <c r="P90" s="231">
        <f>VLOOKUP($B90,'Conditions of people affected'!$C$6:$R$170,15,FALSE)</f>
        <v>3</v>
      </c>
      <c r="Q90" s="231">
        <f t="shared" si="14"/>
        <v>2.9</v>
      </c>
      <c r="R90" s="231">
        <f>VLOOKUP($B90,'Complexity of the crisis'!$C$6:$AN$170,22,FALSE)</f>
        <v>2.7</v>
      </c>
      <c r="S90" s="231">
        <f>VLOOKUP($B90,'Complexity of the crisis'!$C$6:$AN$170,38,FALSE)</f>
        <v>3</v>
      </c>
      <c r="T90" s="130" t="str">
        <f>VLOOKUP(B90,Lists!$C$3:$E$163,3,FALSE)</f>
        <v>Africa,Africa,Africa,Africa,Africa,Africa,Africa</v>
      </c>
      <c r="U90" s="131">
        <f>VLOOKUP(B90,'INFORM Severity - hidden'!$C$5:$V$170,20,FALSE)</f>
        <v>44557</v>
      </c>
    </row>
    <row r="91" spans="1:21" x14ac:dyDescent="0.25">
      <c r="A91" s="127" t="str">
        <f t="array" ref="A91">IFERROR(INDEX(Lists!$B$2:$B$153,SMALL(IF(Lists!$I$2:$I$153="Individual",ROW(Lists!$B$2:$B$153)),ROW(87:87))-1,1),"")</f>
        <v>Nagorno-Karabakh Conflict</v>
      </c>
      <c r="B91" s="128" t="str">
        <f>VLOOKUP(A91,Lists!$B$2:$G$153,2,FALSE)</f>
        <v>REG013</v>
      </c>
      <c r="C91" s="128" t="str">
        <f>VLOOKUP(B91,'INFORM Severity - hidden'!$C$5:$D$160,2,FALSE)</f>
        <v>Armenia,Azerbaijan</v>
      </c>
      <c r="D91" s="128" t="str">
        <f>VLOOKUP(A91,Lists!$B$2:$G$153,3,FALSE)</f>
        <v>ARM,AZE</v>
      </c>
      <c r="E91" s="129" t="str">
        <f>VLOOKUP(A91,Lists!$B$2:$G$153,5,FALSE)</f>
        <v>Regional crisis</v>
      </c>
      <c r="F91" s="229" t="str">
        <f t="shared" si="10"/>
        <v>x</v>
      </c>
      <c r="G91" s="126" t="str">
        <f t="shared" si="11"/>
        <v>x</v>
      </c>
      <c r="H91" s="126" t="str">
        <f t="shared" si="12"/>
        <v>x</v>
      </c>
      <c r="I91" s="230" t="str">
        <f>INDEX(Trends!$D$3:$D$404,MATCH(B91,Trends!$C$3:$C$404,0))</f>
        <v>-</v>
      </c>
      <c r="J91" s="126" t="str">
        <f>VLOOKUP($B91,Reliability!$A$3:$I$170,9,FALSE)</f>
        <v>Very Low</v>
      </c>
      <c r="K91" s="231">
        <f t="shared" si="13"/>
        <v>2.7</v>
      </c>
      <c r="L91" s="231">
        <f>VLOOKUP($B91,'Impact of the crisis'!$C$6:$N$170,12,FALSE)</f>
        <v>2.6</v>
      </c>
      <c r="M91" s="231">
        <f>VLOOKUP($B91,'Impact of the crisis'!$C$6:$AB$170,26,FALSE)</f>
        <v>2.7</v>
      </c>
      <c r="N91" s="231" t="str">
        <f>VLOOKUP($B91,'Conditions of people affected'!$C$6:$R$170,16,FALSE)</f>
        <v>x</v>
      </c>
      <c r="O91" s="231" t="str">
        <f>VLOOKUP($B91,'Conditions of people affected'!$C$6:$R$170,9,FALSE)</f>
        <v>x</v>
      </c>
      <c r="P91" s="231" t="str">
        <f>VLOOKUP($B91,'Conditions of people affected'!$C$6:$R$170,15,FALSE)</f>
        <v>x</v>
      </c>
      <c r="Q91" s="231">
        <f t="shared" si="14"/>
        <v>3</v>
      </c>
      <c r="R91" s="231">
        <f>VLOOKUP($B91,'Complexity of the crisis'!$C$6:$AN$170,22,FALSE)</f>
        <v>3.4</v>
      </c>
      <c r="S91" s="231">
        <f>VLOOKUP($B91,'Complexity of the crisis'!$C$6:$AN$170,38,FALSE)</f>
        <v>2.5</v>
      </c>
      <c r="T91" s="130" t="str">
        <f>VLOOKUP(B91,Lists!$C$3:$E$163,3,FALSE)</f>
        <v>Middle east,Middle east</v>
      </c>
      <c r="U91" s="131">
        <f>VLOOKUP(B91,'INFORM Severity - hidden'!$C$5:$V$170,20,FALSE)</f>
        <v>44500</v>
      </c>
    </row>
    <row r="92" spans="1:21" x14ac:dyDescent="0.25">
      <c r="A92" s="127" t="str">
        <f t="array" ref="A92">IFERROR(INDEX(Lists!$B$2:$B$153,SMALL(IF(Lists!$I$2:$I$153="Individual",ROW(Lists!$B$2:$B$153)),ROW(88:88))-1,1),"")</f>
        <v>Burundi and DRC refugees in Rwanda</v>
      </c>
      <c r="B92" s="128" t="str">
        <f>VLOOKUP(A92,Lists!$B$2:$G$153,2,FALSE)</f>
        <v>RWA002</v>
      </c>
      <c r="C92" s="128" t="str">
        <f>VLOOKUP(B92,'INFORM Severity - hidden'!$C$5:$D$160,2,FALSE)</f>
        <v>Rwanda</v>
      </c>
      <c r="D92" s="128" t="str">
        <f>VLOOKUP(A92,Lists!$B$2:$G$153,3,FALSE)</f>
        <v>RWA</v>
      </c>
      <c r="E92" s="129" t="str">
        <f>VLOOKUP(A92,Lists!$B$2:$G$153,5,FALSE)</f>
        <v>International displacement</v>
      </c>
      <c r="F92" s="229">
        <f t="shared" si="10"/>
        <v>2.2000000000000002</v>
      </c>
      <c r="G92" s="126">
        <f t="shared" si="11"/>
        <v>3</v>
      </c>
      <c r="H92" s="126" t="str">
        <f t="shared" si="12"/>
        <v>Medium</v>
      </c>
      <c r="I92" s="230" t="str">
        <f>INDEX(Trends!$D$3:$D$404,MATCH(B92,Trends!$C$3:$C$404,0))</f>
        <v>Stable</v>
      </c>
      <c r="J92" s="126" t="str">
        <f>VLOOKUP($B92,Reliability!$A$3:$I$170,9,FALSE)</f>
        <v>Low</v>
      </c>
      <c r="K92" s="231">
        <f t="shared" si="13"/>
        <v>2.6</v>
      </c>
      <c r="L92" s="231">
        <f>VLOOKUP($B92,'Impact of the crisis'!$C$6:$N$170,12,FALSE)</f>
        <v>2.1</v>
      </c>
      <c r="M92" s="231">
        <f>VLOOKUP($B92,'Impact of the crisis'!$C$6:$AB$170,26,FALSE)</f>
        <v>2.8</v>
      </c>
      <c r="N92" s="231">
        <f>VLOOKUP($B92,'Conditions of people affected'!$C$6:$R$170,16,FALSE)</f>
        <v>1.45</v>
      </c>
      <c r="O92" s="231">
        <f>VLOOKUP($B92,'Conditions of people affected'!$C$6:$R$170,9,FALSE)</f>
        <v>1.9</v>
      </c>
      <c r="P92" s="231">
        <f>VLOOKUP($B92,'Conditions of people affected'!$C$6:$R$170,15,FALSE)</f>
        <v>1</v>
      </c>
      <c r="Q92" s="231">
        <f t="shared" si="14"/>
        <v>3</v>
      </c>
      <c r="R92" s="231">
        <f>VLOOKUP($B92,'Complexity of the crisis'!$C$6:$AN$170,22,FALSE)</f>
        <v>4</v>
      </c>
      <c r="S92" s="231">
        <f>VLOOKUP($B92,'Complexity of the crisis'!$C$6:$AN$170,38,FALSE)</f>
        <v>1.5</v>
      </c>
      <c r="T92" s="130" t="str">
        <f>VLOOKUP(B92,Lists!$C$3:$E$163,3,FALSE)</f>
        <v>Africa</v>
      </c>
      <c r="U92" s="131">
        <f>VLOOKUP(B92,'INFORM Severity - hidden'!$C$5:$V$170,20,FALSE)</f>
        <v>44498</v>
      </c>
    </row>
    <row r="93" spans="1:21" x14ac:dyDescent="0.25">
      <c r="A93" s="127" t="str">
        <f t="array" ref="A93">IFERROR(INDEX(Lists!$B$2:$B$153,SMALL(IF(Lists!$I$2:$I$153="Individual",ROW(Lists!$B$2:$B$153)),ROW(89:89))-1,1),"")</f>
        <v>Refugees in Sudan</v>
      </c>
      <c r="B93" s="128" t="str">
        <f>VLOOKUP(A93,Lists!$B$2:$G$153,2,FALSE)</f>
        <v>SDN005</v>
      </c>
      <c r="C93" s="128" t="str">
        <f>VLOOKUP(B93,'INFORM Severity - hidden'!$C$5:$D$160,2,FALSE)</f>
        <v>Sudan</v>
      </c>
      <c r="D93" s="128" t="str">
        <f>VLOOKUP(A93,Lists!$B$2:$G$153,3,FALSE)</f>
        <v>SDN</v>
      </c>
      <c r="E93" s="129" t="str">
        <f>VLOOKUP(A93,Lists!$B$2:$G$153,5,FALSE)</f>
        <v>International displacement</v>
      </c>
      <c r="F93" s="229">
        <f t="shared" si="10"/>
        <v>3.4</v>
      </c>
      <c r="G93" s="126">
        <f t="shared" si="11"/>
        <v>4</v>
      </c>
      <c r="H93" s="126" t="str">
        <f t="shared" si="12"/>
        <v>High</v>
      </c>
      <c r="I93" s="230" t="str">
        <f>INDEX(Trends!$D$3:$D$404,MATCH(B93,Trends!$C$3:$C$404,0))</f>
        <v>Stable</v>
      </c>
      <c r="J93" s="126" t="str">
        <f>VLOOKUP($B93,Reliability!$A$3:$I$170,9,FALSE)</f>
        <v>Very High</v>
      </c>
      <c r="K93" s="231">
        <f t="shared" si="13"/>
        <v>3.4</v>
      </c>
      <c r="L93" s="231">
        <f>VLOOKUP($B93,'Impact of the crisis'!$C$6:$N$170,12,FALSE)</f>
        <v>2.1</v>
      </c>
      <c r="M93" s="231">
        <f>VLOOKUP($B93,'Impact of the crisis'!$C$6:$AB$170,26,FALSE)</f>
        <v>3.9</v>
      </c>
      <c r="N93" s="231">
        <f>VLOOKUP($B93,'Conditions of people affected'!$C$6:$R$170,16,FALSE)</f>
        <v>3.2</v>
      </c>
      <c r="O93" s="231">
        <f>VLOOKUP($B93,'Conditions of people affected'!$C$6:$R$170,9,FALSE)</f>
        <v>3.4</v>
      </c>
      <c r="P93" s="231">
        <f>VLOOKUP($B93,'Conditions of people affected'!$C$6:$R$170,15,FALSE)</f>
        <v>3</v>
      </c>
      <c r="Q93" s="231">
        <f t="shared" si="14"/>
        <v>3.7</v>
      </c>
      <c r="R93" s="231">
        <f>VLOOKUP($B93,'Complexity of the crisis'!$C$6:$AN$170,22,FALSE)</f>
        <v>4.7</v>
      </c>
      <c r="S93" s="231">
        <f>VLOOKUP($B93,'Complexity of the crisis'!$C$6:$AN$170,38,FALSE)</f>
        <v>2</v>
      </c>
      <c r="T93" s="130" t="str">
        <f>VLOOKUP(B93,Lists!$C$3:$E$163,3,FALSE)</f>
        <v>Africa</v>
      </c>
      <c r="U93" s="131">
        <f>VLOOKUP(B93,'INFORM Severity - hidden'!$C$5:$V$170,20,FALSE)</f>
        <v>44557</v>
      </c>
    </row>
    <row r="94" spans="1:21" x14ac:dyDescent="0.25">
      <c r="A94" s="127" t="str">
        <f t="array" ref="A94">IFERROR(INDEX(Lists!$B$2:$B$153,SMALL(IF(Lists!$I$2:$I$153="Individual",ROW(Lists!$B$2:$B$153)),ROW(90:90))-1,1),"")</f>
        <v xml:space="preserve">Floods in Sudan </v>
      </c>
      <c r="B94" s="128" t="str">
        <f>VLOOKUP(A94,Lists!$B$2:$G$153,2,FALSE)</f>
        <v>SDN006</v>
      </c>
      <c r="C94" s="128" t="str">
        <f>VLOOKUP(B94,'INFORM Severity - hidden'!$C$5:$D$160,2,FALSE)</f>
        <v>Sudan</v>
      </c>
      <c r="D94" s="128" t="str">
        <f>VLOOKUP(A94,Lists!$B$2:$G$153,3,FALSE)</f>
        <v>SDN</v>
      </c>
      <c r="E94" s="129" t="str">
        <f>VLOOKUP(A94,Lists!$B$2:$G$153,5,FALSE)</f>
        <v>Flood</v>
      </c>
      <c r="F94" s="229">
        <f t="shared" si="10"/>
        <v>2.7</v>
      </c>
      <c r="G94" s="126">
        <f t="shared" si="11"/>
        <v>3</v>
      </c>
      <c r="H94" s="126" t="str">
        <f t="shared" si="12"/>
        <v>Medium</v>
      </c>
      <c r="I94" s="230" t="str">
        <f>INDEX(Trends!$D$3:$D$404,MATCH(B94,Trends!$C$3:$C$404,0))</f>
        <v>Stable</v>
      </c>
      <c r="J94" s="126" t="str">
        <f>VLOOKUP($B94,Reliability!$A$3:$I$170,9,FALSE)</f>
        <v>Very High</v>
      </c>
      <c r="K94" s="231">
        <f t="shared" si="13"/>
        <v>3.6</v>
      </c>
      <c r="L94" s="231">
        <f>VLOOKUP($B94,'Impact of the crisis'!$C$6:$N$170,12,FALSE)</f>
        <v>4.8</v>
      </c>
      <c r="M94" s="231">
        <f>VLOOKUP($B94,'Impact of the crisis'!$C$6:$AB$170,26,FALSE)</f>
        <v>2.7</v>
      </c>
      <c r="N94" s="231">
        <f>VLOOKUP($B94,'Conditions of people affected'!$C$6:$R$170,16,FALSE)</f>
        <v>1.3</v>
      </c>
      <c r="O94" s="231">
        <f>VLOOKUP($B94,'Conditions of people affected'!$C$6:$R$170,9,FALSE)</f>
        <v>1.6</v>
      </c>
      <c r="P94" s="231">
        <f>VLOOKUP($B94,'Conditions of people affected'!$C$6:$R$170,15,FALSE)</f>
        <v>1</v>
      </c>
      <c r="Q94" s="231">
        <f t="shared" si="14"/>
        <v>3.8</v>
      </c>
      <c r="R94" s="231">
        <f>VLOOKUP($B94,'Complexity of the crisis'!$C$6:$AN$170,22,FALSE)</f>
        <v>4.7</v>
      </c>
      <c r="S94" s="231">
        <f>VLOOKUP($B94,'Complexity of the crisis'!$C$6:$AN$170,38,FALSE)</f>
        <v>2.5</v>
      </c>
      <c r="T94" s="130" t="str">
        <f>VLOOKUP(B94,Lists!$C$3:$E$163,3,FALSE)</f>
        <v>Africa</v>
      </c>
      <c r="U94" s="131">
        <f>VLOOKUP(B94,'INFORM Severity - hidden'!$C$5:$V$170,20,FALSE)</f>
        <v>44557</v>
      </c>
    </row>
    <row r="95" spans="1:21" x14ac:dyDescent="0.25">
      <c r="A95" s="127" t="str">
        <f t="array" ref="A95">IFERROR(INDEX(Lists!$B$2:$B$153,SMALL(IF(Lists!$I$2:$I$153="Individual",ROW(Lists!$B$2:$B$153)),ROW(91:91))-1,1),"")</f>
        <v>Refugees from Ethiopia</v>
      </c>
      <c r="B95" s="128" t="str">
        <f>VLOOKUP(A95,Lists!$B$2:$G$153,2,FALSE)</f>
        <v>SDN007</v>
      </c>
      <c r="C95" s="128" t="str">
        <f>VLOOKUP(B95,'INFORM Severity - hidden'!$C$5:$D$160,2,FALSE)</f>
        <v>Sudan</v>
      </c>
      <c r="D95" s="128" t="str">
        <f>VLOOKUP(A95,Lists!$B$2:$G$153,3,FALSE)</f>
        <v>SDN</v>
      </c>
      <c r="E95" s="129" t="str">
        <f>VLOOKUP(A95,Lists!$B$2:$G$153,5,FALSE)</f>
        <v>International displacement</v>
      </c>
      <c r="F95" s="229">
        <f t="shared" si="10"/>
        <v>2.6</v>
      </c>
      <c r="G95" s="126">
        <f t="shared" si="11"/>
        <v>3</v>
      </c>
      <c r="H95" s="126" t="str">
        <f t="shared" si="12"/>
        <v>Medium</v>
      </c>
      <c r="I95" s="230" t="str">
        <f>INDEX(Trends!$D$3:$D$404,MATCH(B95,Trends!$C$3:$C$404,0))</f>
        <v>Stable</v>
      </c>
      <c r="J95" s="126" t="str">
        <f>VLOOKUP($B95,Reliability!$A$3:$I$170,9,FALSE)</f>
        <v>Very High</v>
      </c>
      <c r="K95" s="231">
        <f t="shared" si="13"/>
        <v>3</v>
      </c>
      <c r="L95" s="231">
        <f>VLOOKUP($B95,'Impact of the crisis'!$C$6:$N$170,12,FALSE)</f>
        <v>2.4</v>
      </c>
      <c r="M95" s="231">
        <f>VLOOKUP($B95,'Impact of the crisis'!$C$6:$AB$170,26,FALSE)</f>
        <v>3.3</v>
      </c>
      <c r="N95" s="231">
        <f>VLOOKUP($B95,'Conditions of people affected'!$C$6:$R$170,16,FALSE)</f>
        <v>1.7</v>
      </c>
      <c r="O95" s="231">
        <f>VLOOKUP($B95,'Conditions of people affected'!$C$6:$R$170,9,FALSE)</f>
        <v>1.4</v>
      </c>
      <c r="P95" s="231">
        <f>VLOOKUP($B95,'Conditions of people affected'!$C$6:$R$170,15,FALSE)</f>
        <v>2</v>
      </c>
      <c r="Q95" s="231">
        <f t="shared" si="14"/>
        <v>3.7</v>
      </c>
      <c r="R95" s="231">
        <f>VLOOKUP($B95,'Complexity of the crisis'!$C$6:$AN$170,22,FALSE)</f>
        <v>4.7</v>
      </c>
      <c r="S95" s="231">
        <f>VLOOKUP($B95,'Complexity of the crisis'!$C$6:$AN$170,38,FALSE)</f>
        <v>2</v>
      </c>
      <c r="T95" s="130" t="str">
        <f>VLOOKUP(B95,Lists!$C$3:$E$163,3,FALSE)</f>
        <v>Africa</v>
      </c>
      <c r="U95" s="131">
        <f>VLOOKUP(B95,'INFORM Severity - hidden'!$C$5:$V$170,20,FALSE)</f>
        <v>44557</v>
      </c>
    </row>
    <row r="96" spans="1:21" x14ac:dyDescent="0.25">
      <c r="A96" s="127" t="str">
        <f t="array" ref="A96">IFERROR(INDEX(Lists!$B$2:$B$153,SMALL(IF(Lists!$I$2:$I$153="Individual",ROW(Lists!$B$2:$B$153)),ROW(92:92))-1,1),"")</f>
        <v>Violence West-Darfur</v>
      </c>
      <c r="B96" s="128" t="str">
        <f>VLOOKUP(A96,Lists!$B$2:$G$153,2,FALSE)</f>
        <v>SDN008</v>
      </c>
      <c r="C96" s="128" t="str">
        <f>VLOOKUP(B96,'INFORM Severity - hidden'!$C$5:$D$160,2,FALSE)</f>
        <v>Sudan</v>
      </c>
      <c r="D96" s="128" t="str">
        <f>VLOOKUP(A96,Lists!$B$2:$G$153,3,FALSE)</f>
        <v>SDN</v>
      </c>
      <c r="E96" s="129" t="str">
        <f>VLOOKUP(A96,Lists!$B$2:$G$153,5,FALSE)</f>
        <v>Other type of violence</v>
      </c>
      <c r="F96" s="229">
        <f t="shared" si="10"/>
        <v>3.6</v>
      </c>
      <c r="G96" s="126">
        <f t="shared" si="11"/>
        <v>4</v>
      </c>
      <c r="H96" s="126" t="str">
        <f t="shared" si="12"/>
        <v>High</v>
      </c>
      <c r="I96" s="230" t="str">
        <f>INDEX(Trends!$D$3:$D$404,MATCH(B96,Trends!$C$3:$C$404,0))</f>
        <v>Increasing</v>
      </c>
      <c r="J96" s="126" t="str">
        <f>VLOOKUP($B96,Reliability!$A$3:$I$170,9,FALSE)</f>
        <v>Very High</v>
      </c>
      <c r="K96" s="231">
        <f t="shared" si="13"/>
        <v>3</v>
      </c>
      <c r="L96" s="231">
        <f>VLOOKUP($B96,'Impact of the crisis'!$C$6:$N$170,12,FALSE)</f>
        <v>1.1000000000000001</v>
      </c>
      <c r="M96" s="231">
        <f>VLOOKUP($B96,'Impact of the crisis'!$C$6:$AB$170,26,FALSE)</f>
        <v>3.7</v>
      </c>
      <c r="N96" s="231">
        <f>VLOOKUP($B96,'Conditions of people affected'!$C$6:$R$170,16,FALSE)</f>
        <v>3.65</v>
      </c>
      <c r="O96" s="231">
        <f>VLOOKUP($B96,'Conditions of people affected'!$C$6:$R$170,9,FALSE)</f>
        <v>3.3</v>
      </c>
      <c r="P96" s="231">
        <f>VLOOKUP($B96,'Conditions of people affected'!$C$6:$R$170,15,FALSE)</f>
        <v>4</v>
      </c>
      <c r="Q96" s="231">
        <f t="shared" si="14"/>
        <v>3.8</v>
      </c>
      <c r="R96" s="231">
        <f>VLOOKUP($B96,'Complexity of the crisis'!$C$6:$AN$170,22,FALSE)</f>
        <v>4.7</v>
      </c>
      <c r="S96" s="231">
        <f>VLOOKUP($B96,'Complexity of the crisis'!$C$6:$AN$170,38,FALSE)</f>
        <v>2.5</v>
      </c>
      <c r="T96" s="130" t="str">
        <f>VLOOKUP(B96,Lists!$C$3:$E$163,3,FALSE)</f>
        <v>Africa</v>
      </c>
      <c r="U96" s="131">
        <f>VLOOKUP(B96,'INFORM Severity - hidden'!$C$5:$V$170,20,FALSE)</f>
        <v>44557</v>
      </c>
    </row>
    <row r="97" spans="1:21" x14ac:dyDescent="0.25">
      <c r="A97" s="127" t="str">
        <f t="array" ref="A97">IFERROR(INDEX(Lists!$B$2:$B$153,SMALL(IF(Lists!$I$2:$I$153="Individual",ROW(Lists!$B$2:$B$153)),ROW(93:93))-1,1),"")</f>
        <v>Drought in Senegal</v>
      </c>
      <c r="B97" s="128" t="str">
        <f>VLOOKUP(A97,Lists!$B$2:$G$153,2,FALSE)</f>
        <v>SEN002</v>
      </c>
      <c r="C97" s="128" t="str">
        <f>VLOOKUP(B97,'INFORM Severity - hidden'!$C$5:$D$160,2,FALSE)</f>
        <v>Senegal</v>
      </c>
      <c r="D97" s="128" t="str">
        <f>VLOOKUP(A97,Lists!$B$2:$G$153,3,FALSE)</f>
        <v>SEN</v>
      </c>
      <c r="E97" s="129" t="str">
        <f>VLOOKUP(A97,Lists!$B$2:$G$153,5,FALSE)</f>
        <v>Drought</v>
      </c>
      <c r="F97" s="229">
        <f t="shared" si="10"/>
        <v>2.4</v>
      </c>
      <c r="G97" s="126">
        <f t="shared" si="11"/>
        <v>3</v>
      </c>
      <c r="H97" s="126" t="str">
        <f t="shared" si="12"/>
        <v>Medium</v>
      </c>
      <c r="I97" s="230" t="str">
        <f>INDEX(Trends!$D$3:$D$404,MATCH(B97,Trends!$C$3:$C$404,0))</f>
        <v>Stable</v>
      </c>
      <c r="J97" s="126" t="str">
        <f>VLOOKUP($B97,Reliability!$A$3:$I$170,9,FALSE)</f>
        <v>Medium</v>
      </c>
      <c r="K97" s="231">
        <f t="shared" si="13"/>
        <v>2.7</v>
      </c>
      <c r="L97" s="231">
        <f>VLOOKUP($B97,'Impact of the crisis'!$C$6:$N$170,12,FALSE)</f>
        <v>4.5</v>
      </c>
      <c r="M97" s="231">
        <f>VLOOKUP($B97,'Impact of the crisis'!$C$6:$AB$170,26,FALSE)</f>
        <v>1.2</v>
      </c>
      <c r="N97" s="231">
        <f>VLOOKUP($B97,'Conditions of people affected'!$C$6:$R$170,16,FALSE)</f>
        <v>2.4</v>
      </c>
      <c r="O97" s="231">
        <f>VLOOKUP($B97,'Conditions of people affected'!$C$6:$R$170,9,FALSE)</f>
        <v>2.8</v>
      </c>
      <c r="P97" s="231">
        <f>VLOOKUP($B97,'Conditions of people affected'!$C$6:$R$170,15,FALSE)</f>
        <v>2</v>
      </c>
      <c r="Q97" s="231">
        <f t="shared" si="14"/>
        <v>2.2999999999999998</v>
      </c>
      <c r="R97" s="231">
        <f>VLOOKUP($B97,'Complexity of the crisis'!$C$6:$AN$170,22,FALSE)</f>
        <v>2.1</v>
      </c>
      <c r="S97" s="231">
        <f>VLOOKUP($B97,'Complexity of the crisis'!$C$6:$AN$170,38,FALSE)</f>
        <v>2.5</v>
      </c>
      <c r="T97" s="130" t="str">
        <f>VLOOKUP(B97,Lists!$C$3:$E$163,3,FALSE)</f>
        <v>Africa</v>
      </c>
      <c r="U97" s="131">
        <f>VLOOKUP(B97,'INFORM Severity - hidden'!$C$5:$V$170,20,FALSE)</f>
        <v>44496</v>
      </c>
    </row>
    <row r="98" spans="1:21" x14ac:dyDescent="0.25">
      <c r="A98" s="127" t="str">
        <f t="array" ref="A98">IFERROR(INDEX(Lists!$B$2:$B$153,SMALL(IF(Lists!$I$2:$I$153="Individual",ROW(Lists!$B$2:$B$153)),ROW(94:94))-1,1),"")</f>
        <v>Complex crisis in El Salvador</v>
      </c>
      <c r="B98" s="128" t="str">
        <f>VLOOKUP(A98,Lists!$B$2:$G$153,2,FALSE)</f>
        <v>SLV001</v>
      </c>
      <c r="C98" s="128" t="str">
        <f>VLOOKUP(B98,'INFORM Severity - hidden'!$C$5:$D$160,2,FALSE)</f>
        <v>El Salvador</v>
      </c>
      <c r="D98" s="128" t="str">
        <f>VLOOKUP(A98,Lists!$B$2:$G$153,3,FALSE)</f>
        <v>SLV</v>
      </c>
      <c r="E98" s="129" t="str">
        <f>VLOOKUP(A98,Lists!$B$2:$G$153,5,FALSE)</f>
        <v>Complex crisis</v>
      </c>
      <c r="F98" s="229">
        <f t="shared" si="10"/>
        <v>3.2</v>
      </c>
      <c r="G98" s="126">
        <f t="shared" si="11"/>
        <v>4</v>
      </c>
      <c r="H98" s="126" t="str">
        <f t="shared" si="12"/>
        <v>High</v>
      </c>
      <c r="I98" s="230" t="str">
        <f>INDEX(Trends!$D$3:$D$404,MATCH(B98,Trends!$C$3:$C$404,0))</f>
        <v>Increasing</v>
      </c>
      <c r="J98" s="126" t="str">
        <f>VLOOKUP($B98,Reliability!$A$3:$I$170,9,FALSE)</f>
        <v>Very High</v>
      </c>
      <c r="K98" s="231">
        <f t="shared" si="13"/>
        <v>3.4</v>
      </c>
      <c r="L98" s="231">
        <f>VLOOKUP($B98,'Impact of the crisis'!$C$6:$N$170,12,FALSE)</f>
        <v>3.8</v>
      </c>
      <c r="M98" s="231">
        <f>VLOOKUP($B98,'Impact of the crisis'!$C$6:$AB$170,26,FALSE)</f>
        <v>3.1</v>
      </c>
      <c r="N98" s="231">
        <f>VLOOKUP($B98,'Conditions of people affected'!$C$6:$R$170,16,FALSE)</f>
        <v>3.35</v>
      </c>
      <c r="O98" s="231">
        <f>VLOOKUP($B98,'Conditions of people affected'!$C$6:$R$170,9,FALSE)</f>
        <v>3.7</v>
      </c>
      <c r="P98" s="231">
        <f>VLOOKUP($B98,'Conditions of people affected'!$C$6:$R$170,15,FALSE)</f>
        <v>3</v>
      </c>
      <c r="Q98" s="231">
        <f t="shared" si="14"/>
        <v>2.8</v>
      </c>
      <c r="R98" s="231">
        <f>VLOOKUP($B98,'Complexity of the crisis'!$C$6:$AN$170,22,FALSE)</f>
        <v>3</v>
      </c>
      <c r="S98" s="231">
        <f>VLOOKUP($B98,'Complexity of the crisis'!$C$6:$AN$170,38,FALSE)</f>
        <v>2.5</v>
      </c>
      <c r="T98" s="130" t="str">
        <f>VLOOKUP(B98,Lists!$C$3:$E$163,3,FALSE)</f>
        <v>Americas</v>
      </c>
      <c r="U98" s="131">
        <f>VLOOKUP(B98,'INFORM Severity - hidden'!$C$5:$V$170,20,FALSE)</f>
        <v>44516</v>
      </c>
    </row>
    <row r="99" spans="1:21" x14ac:dyDescent="0.25">
      <c r="A99" s="127" t="str">
        <f t="array" ref="A99">IFERROR(INDEX(Lists!$B$2:$B$153,SMALL(IF(Lists!$I$2:$I$153="Individual",ROW(Lists!$B$2:$B$153)),ROW(95:95))-1,1),"")</f>
        <v>Complex crisis in Somalia</v>
      </c>
      <c r="B99" s="128" t="str">
        <f>VLOOKUP(A99,Lists!$B$2:$G$153,2,FALSE)</f>
        <v>SOM001</v>
      </c>
      <c r="C99" s="128" t="str">
        <f>VLOOKUP(B99,'INFORM Severity - hidden'!$C$5:$D$160,2,FALSE)</f>
        <v>Somalia</v>
      </c>
      <c r="D99" s="128" t="str">
        <f>VLOOKUP(A99,Lists!$B$2:$G$153,3,FALSE)</f>
        <v>SOM</v>
      </c>
      <c r="E99" s="129" t="str">
        <f>VLOOKUP(A99,Lists!$B$2:$G$153,5,FALSE)</f>
        <v>Complex crisis</v>
      </c>
      <c r="F99" s="229">
        <f t="shared" si="10"/>
        <v>4.4000000000000004</v>
      </c>
      <c r="G99" s="126">
        <f t="shared" si="11"/>
        <v>5</v>
      </c>
      <c r="H99" s="126" t="str">
        <f t="shared" si="12"/>
        <v>Very High</v>
      </c>
      <c r="I99" s="230" t="str">
        <f>INDEX(Trends!$D$3:$D$404,MATCH(B99,Trends!$C$3:$C$404,0))</f>
        <v>Decreasing</v>
      </c>
      <c r="J99" s="126" t="str">
        <f>VLOOKUP($B99,Reliability!$A$3:$I$170,9,FALSE)</f>
        <v>High</v>
      </c>
      <c r="K99" s="231">
        <f t="shared" si="13"/>
        <v>4.8</v>
      </c>
      <c r="L99" s="231">
        <f>VLOOKUP($B99,'Impact of the crisis'!$C$6:$N$170,12,FALSE)</f>
        <v>4.7</v>
      </c>
      <c r="M99" s="231">
        <f>VLOOKUP($B99,'Impact of the crisis'!$C$6:$AB$170,26,FALSE)</f>
        <v>4.9000000000000004</v>
      </c>
      <c r="N99" s="231">
        <f>VLOOKUP($B99,'Conditions of people affected'!$C$6:$R$170,16,FALSE)</f>
        <v>3.9</v>
      </c>
      <c r="O99" s="231">
        <f>VLOOKUP($B99,'Conditions of people affected'!$C$6:$R$170,9,FALSE)</f>
        <v>4.8</v>
      </c>
      <c r="P99" s="231">
        <f>VLOOKUP($B99,'Conditions of people affected'!$C$6:$R$170,15,FALSE)</f>
        <v>3</v>
      </c>
      <c r="Q99" s="231">
        <f t="shared" si="14"/>
        <v>4.5999999999999996</v>
      </c>
      <c r="R99" s="231">
        <f>VLOOKUP($B99,'Complexity of the crisis'!$C$6:$AN$170,22,FALSE)</f>
        <v>4.7</v>
      </c>
      <c r="S99" s="231">
        <f>VLOOKUP($B99,'Complexity of the crisis'!$C$6:$AN$170,38,FALSE)</f>
        <v>4.5</v>
      </c>
      <c r="T99" s="130" t="str">
        <f>VLOOKUP(B99,Lists!$C$3:$E$163,3,FALSE)</f>
        <v>Africa</v>
      </c>
      <c r="U99" s="131">
        <f>VLOOKUP(B99,'INFORM Severity - hidden'!$C$5:$V$170,20,FALSE)</f>
        <v>44519</v>
      </c>
    </row>
    <row r="100" spans="1:21" x14ac:dyDescent="0.25">
      <c r="A100" s="127" t="str">
        <f t="array" ref="A100">IFERROR(INDEX(Lists!$B$2:$B$153,SMALL(IF(Lists!$I$2:$I$153="Individual",ROW(Lists!$B$2:$B$153)),ROW(96:96))-1,1),"")</f>
        <v>Mixed Migration Flows in Somalia</v>
      </c>
      <c r="B100" s="128" t="str">
        <f>VLOOKUP(A100,Lists!$B$2:$G$153,2,FALSE)</f>
        <v>SOM002</v>
      </c>
      <c r="C100" s="128" t="str">
        <f>VLOOKUP(B100,'INFORM Severity - hidden'!$C$5:$D$160,2,FALSE)</f>
        <v>Somalia</v>
      </c>
      <c r="D100" s="128" t="str">
        <f>VLOOKUP(A100,Lists!$B$2:$G$153,3,FALSE)</f>
        <v>SOM</v>
      </c>
      <c r="E100" s="129" t="str">
        <f>VLOOKUP(A100,Lists!$B$2:$G$153,5,FALSE)</f>
        <v>International displacement</v>
      </c>
      <c r="F100" s="229">
        <f t="shared" si="10"/>
        <v>2</v>
      </c>
      <c r="G100" s="126">
        <f t="shared" si="11"/>
        <v>2</v>
      </c>
      <c r="H100" s="126" t="str">
        <f t="shared" si="12"/>
        <v>Low</v>
      </c>
      <c r="I100" s="230" t="str">
        <f>INDEX(Trends!$D$3:$D$404,MATCH(B100,Trends!$C$3:$C$404,0))</f>
        <v>Stable</v>
      </c>
      <c r="J100" s="126" t="str">
        <f>VLOOKUP($B100,Reliability!$A$3:$I$170,9,FALSE)</f>
        <v>High</v>
      </c>
      <c r="K100" s="231">
        <f t="shared" si="13"/>
        <v>1.9</v>
      </c>
      <c r="L100" s="231">
        <f>VLOOKUP($B100,'Impact of the crisis'!$C$6:$N$170,12,FALSE)</f>
        <v>0.8</v>
      </c>
      <c r="M100" s="231">
        <f>VLOOKUP($B100,'Impact of the crisis'!$C$6:$AB$170,26,FALSE)</f>
        <v>2.2999999999999998</v>
      </c>
      <c r="N100" s="231">
        <f>VLOOKUP($B100,'Conditions of people affected'!$C$6:$R$170,16,FALSE)</f>
        <v>0.85</v>
      </c>
      <c r="O100" s="231">
        <f>VLOOKUP($B100,'Conditions of people affected'!$C$6:$R$170,9,FALSE)</f>
        <v>0.7</v>
      </c>
      <c r="P100" s="231">
        <f>VLOOKUP($B100,'Conditions of people affected'!$C$6:$R$170,15,FALSE)</f>
        <v>1</v>
      </c>
      <c r="Q100" s="231">
        <f t="shared" si="14"/>
        <v>3.8</v>
      </c>
      <c r="R100" s="231">
        <f>VLOOKUP($B100,'Complexity of the crisis'!$C$6:$AN$170,22,FALSE)</f>
        <v>4.7</v>
      </c>
      <c r="S100" s="231">
        <f>VLOOKUP($B100,'Complexity of the crisis'!$C$6:$AN$170,38,FALSE)</f>
        <v>2.5</v>
      </c>
      <c r="T100" s="130" t="str">
        <f>VLOOKUP(B100,Lists!$C$3:$E$163,3,FALSE)</f>
        <v>Africa</v>
      </c>
      <c r="U100" s="131">
        <f>VLOOKUP(B100,'INFORM Severity - hidden'!$C$5:$V$170,20,FALSE)</f>
        <v>44519</v>
      </c>
    </row>
    <row r="101" spans="1:21" x14ac:dyDescent="0.25">
      <c r="A101" s="127" t="str">
        <f t="array" ref="A101">IFERROR(INDEX(Lists!$B$2:$B$153,SMALL(IF(Lists!$I$2:$I$153="Individual",ROW(Lists!$B$2:$B$153)),ROW(97:97))-1,1),"")</f>
        <v>Drought in Somalia</v>
      </c>
      <c r="B101" s="128" t="str">
        <f>VLOOKUP(A101,Lists!$B$2:$G$153,2,FALSE)</f>
        <v>SOM005</v>
      </c>
      <c r="C101" s="128" t="str">
        <f>VLOOKUP(B101,'INFORM Severity - hidden'!$C$5:$D$160,2,FALSE)</f>
        <v>Somalia</v>
      </c>
      <c r="D101" s="128" t="str">
        <f>VLOOKUP(A101,Lists!$B$2:$G$153,3,FALSE)</f>
        <v>SOM</v>
      </c>
      <c r="E101" s="129" t="str">
        <f>VLOOKUP(A101,Lists!$B$2:$G$153,5,FALSE)</f>
        <v>Drought</v>
      </c>
      <c r="F101" s="229">
        <f t="shared" ref="F101:F123" si="15">IF(OR(N101="x",K101="x"),"x",ROUND((5-GEOMEAN(((5-K101)/5*4+1),((5-N101)/5*4+1),((5-N101)/5*4+1)))/4*3.5+Q101*0.3,1))</f>
        <v>3.7</v>
      </c>
      <c r="G101" s="126">
        <f t="shared" ref="G101:G123" si="16">IF(F101="x","x",ROUNDUP(F101,0))</f>
        <v>4</v>
      </c>
      <c r="H101" s="126" t="str">
        <f t="shared" ref="H101:H123" si="17">IF(N101="x","x",IF(K101="x","x",(IF(G101=5,"Very High",IF(G101=4,"High",IF(G101=3,"Medium",IF(G101=2,"Low","Very Low")))))))</f>
        <v>High</v>
      </c>
      <c r="I101" s="230" t="str">
        <f>INDEX(Trends!$D$3:$D$404,MATCH(B101,Trends!$C$3:$C$404,0))</f>
        <v>-</v>
      </c>
      <c r="J101" s="126" t="str">
        <f>VLOOKUP($B101,Reliability!$A$3:$I$170,9,FALSE)</f>
        <v>High</v>
      </c>
      <c r="K101" s="231">
        <f t="shared" ref="K101:K123" si="18">IF(OR(M101="x",L101="x"),"x",ROUND((5-GEOMEAN(((5-L101)/5*4+1),((5-M101)/5*4+1),((5-M101)/5*4+1)))/4*5,1))</f>
        <v>2.9</v>
      </c>
      <c r="L101" s="231">
        <f>VLOOKUP($B101,'Impact of the crisis'!$C$6:$N$170,12,FALSE)</f>
        <v>4.4000000000000004</v>
      </c>
      <c r="M101" s="231">
        <f>VLOOKUP($B101,'Impact of the crisis'!$C$6:$AB$170,26,FALSE)</f>
        <v>1.8</v>
      </c>
      <c r="N101" s="231">
        <f>VLOOKUP($B101,'Conditions of people affected'!$C$6:$R$170,16,FALSE)</f>
        <v>3.6</v>
      </c>
      <c r="O101" s="231">
        <f>VLOOKUP($B101,'Conditions of people affected'!$C$6:$R$170,9,FALSE)</f>
        <v>4.2</v>
      </c>
      <c r="P101" s="231">
        <f>VLOOKUP($B101,'Conditions of people affected'!$C$6:$R$170,15,FALSE)</f>
        <v>3</v>
      </c>
      <c r="Q101" s="231">
        <f t="shared" ref="Q101:Q123" si="19">IF(OR(S101="x",R101="x"),R101,ROUND((5-GEOMEAN(((5-R101)/5*4+1),((5-S101)/5*4+1)))/4*5,1))</f>
        <v>4.4000000000000004</v>
      </c>
      <c r="R101" s="231">
        <f>VLOOKUP($B101,'Complexity of the crisis'!$C$6:$AN$170,22,FALSE)</f>
        <v>4.7</v>
      </c>
      <c r="S101" s="231">
        <f>VLOOKUP($B101,'Complexity of the crisis'!$C$6:$AN$170,38,FALSE)</f>
        <v>4</v>
      </c>
      <c r="T101" s="130" t="str">
        <f>VLOOKUP(B101,Lists!$C$3:$E$163,3,FALSE)</f>
        <v>Africa</v>
      </c>
      <c r="U101" s="131">
        <f>VLOOKUP(B101,'INFORM Severity - hidden'!$C$5:$V$170,20,FALSE)</f>
        <v>44553</v>
      </c>
    </row>
    <row r="102" spans="1:21" x14ac:dyDescent="0.25">
      <c r="A102" s="127" t="str">
        <f t="array" ref="A102">IFERROR(INDEX(Lists!$B$2:$B$153,SMALL(IF(Lists!$I$2:$I$153="Individual",ROW(Lists!$B$2:$B$153)),ROW(98:98))-1,1),"")</f>
        <v>Complex crisis in South Sudan</v>
      </c>
      <c r="B102" s="128" t="str">
        <f>VLOOKUP(A102,Lists!$B$2:$G$153,2,FALSE)</f>
        <v>SSD001</v>
      </c>
      <c r="C102" s="128" t="str">
        <f>VLOOKUP(B102,'INFORM Severity - hidden'!$C$5:$D$160,2,FALSE)</f>
        <v>South Sudan</v>
      </c>
      <c r="D102" s="128" t="str">
        <f>VLOOKUP(A102,Lists!$B$2:$G$153,3,FALSE)</f>
        <v>SSD</v>
      </c>
      <c r="E102" s="129" t="str">
        <f>VLOOKUP(A102,Lists!$B$2:$G$153,5,FALSE)</f>
        <v>Complex crisis</v>
      </c>
      <c r="F102" s="229">
        <f t="shared" si="15"/>
        <v>4.5999999999999996</v>
      </c>
      <c r="G102" s="126">
        <f t="shared" si="16"/>
        <v>5</v>
      </c>
      <c r="H102" s="126" t="str">
        <f t="shared" si="17"/>
        <v>Very High</v>
      </c>
      <c r="I102" s="230" t="str">
        <f>INDEX(Trends!$D$3:$D$404,MATCH(B102,Trends!$C$3:$C$404,0))</f>
        <v>Stable</v>
      </c>
      <c r="J102" s="126" t="str">
        <f>VLOOKUP($B102,Reliability!$A$3:$I$170,9,FALSE)</f>
        <v>Medium</v>
      </c>
      <c r="K102" s="231">
        <f t="shared" si="18"/>
        <v>4.7</v>
      </c>
      <c r="L102" s="231">
        <f>VLOOKUP($B102,'Impact of the crisis'!$C$6:$N$170,12,FALSE)</f>
        <v>4.5999999999999996</v>
      </c>
      <c r="M102" s="231">
        <f>VLOOKUP($B102,'Impact of the crisis'!$C$6:$AB$170,26,FALSE)</f>
        <v>4.7</v>
      </c>
      <c r="N102" s="231">
        <f>VLOOKUP($B102,'Conditions of people affected'!$C$6:$R$170,16,FALSE)</f>
        <v>4.45</v>
      </c>
      <c r="O102" s="231">
        <f>VLOOKUP($B102,'Conditions of people affected'!$C$6:$R$170,9,FALSE)</f>
        <v>4.9000000000000004</v>
      </c>
      <c r="P102" s="231">
        <f>VLOOKUP($B102,'Conditions of people affected'!$C$6:$R$170,15,FALSE)</f>
        <v>4</v>
      </c>
      <c r="Q102" s="231">
        <f t="shared" si="19"/>
        <v>4.5999999999999996</v>
      </c>
      <c r="R102" s="231">
        <f>VLOOKUP($B102,'Complexity of the crisis'!$C$6:$AN$170,22,FALSE)</f>
        <v>4.7</v>
      </c>
      <c r="S102" s="231">
        <f>VLOOKUP($B102,'Complexity of the crisis'!$C$6:$AN$170,38,FALSE)</f>
        <v>4.5</v>
      </c>
      <c r="T102" s="130" t="str">
        <f>VLOOKUP(B102,Lists!$C$3:$E$163,3,FALSE)</f>
        <v>Africa</v>
      </c>
      <c r="U102" s="131">
        <f>VLOOKUP(B102,'INFORM Severity - hidden'!$C$5:$V$170,20,FALSE)</f>
        <v>44496</v>
      </c>
    </row>
    <row r="103" spans="1:21" x14ac:dyDescent="0.25">
      <c r="A103" s="127" t="str">
        <f t="array" ref="A103">IFERROR(INDEX(Lists!$B$2:$B$153,SMALL(IF(Lists!$I$2:$I$153="Individual",ROW(Lists!$B$2:$B$153)),ROW(99:99))-1,1),"")</f>
        <v>Food Security Crisis in Eswatini</v>
      </c>
      <c r="B103" s="128" t="str">
        <f>VLOOKUP(A103,Lists!$B$2:$G$153,2,FALSE)</f>
        <v>SWZ001</v>
      </c>
      <c r="C103" s="128" t="str">
        <f>VLOOKUP(B103,'INFORM Severity - hidden'!$C$5:$D$160,2,FALSE)</f>
        <v>Eswatini</v>
      </c>
      <c r="D103" s="128" t="str">
        <f>VLOOKUP(A103,Lists!$B$2:$G$153,3,FALSE)</f>
        <v>SWZ</v>
      </c>
      <c r="E103" s="129" t="str">
        <f>VLOOKUP(A103,Lists!$B$2:$G$153,5,FALSE)</f>
        <v>Food Security</v>
      </c>
      <c r="F103" s="229">
        <f t="shared" si="15"/>
        <v>2.5</v>
      </c>
      <c r="G103" s="126">
        <f t="shared" si="16"/>
        <v>3</v>
      </c>
      <c r="H103" s="126" t="str">
        <f t="shared" si="17"/>
        <v>Medium</v>
      </c>
      <c r="I103" s="230" t="str">
        <f>INDEX(Trends!$D$3:$D$404,MATCH(B103,Trends!$C$3:$C$404,0))</f>
        <v>Increasing</v>
      </c>
      <c r="J103" s="126" t="str">
        <f>VLOOKUP($B103,Reliability!$A$3:$I$170,9,FALSE)</f>
        <v>High</v>
      </c>
      <c r="K103" s="231">
        <f t="shared" si="18"/>
        <v>2</v>
      </c>
      <c r="L103" s="231">
        <f>VLOOKUP($B103,'Impact of the crisis'!$C$6:$N$170,12,FALSE)</f>
        <v>3.1</v>
      </c>
      <c r="M103" s="231">
        <f>VLOOKUP($B103,'Impact of the crisis'!$C$6:$AB$170,26,FALSE)</f>
        <v>1.4</v>
      </c>
      <c r="N103" s="231">
        <f>VLOOKUP($B103,'Conditions of people affected'!$C$6:$R$170,16,FALSE)</f>
        <v>2.75</v>
      </c>
      <c r="O103" s="231">
        <f>VLOOKUP($B103,'Conditions of people affected'!$C$6:$R$170,9,FALSE)</f>
        <v>2.5</v>
      </c>
      <c r="P103" s="231">
        <f>VLOOKUP($B103,'Conditions of people affected'!$C$6:$R$170,15,FALSE)</f>
        <v>3</v>
      </c>
      <c r="Q103" s="231">
        <f t="shared" si="19"/>
        <v>2.6</v>
      </c>
      <c r="R103" s="231">
        <f>VLOOKUP($B103,'Complexity of the crisis'!$C$6:$AN$170,22,FALSE)</f>
        <v>3.4</v>
      </c>
      <c r="S103" s="231">
        <f>VLOOKUP($B103,'Complexity of the crisis'!$C$6:$AN$170,38,FALSE)</f>
        <v>1.5</v>
      </c>
      <c r="T103" s="130" t="str">
        <f>VLOOKUP(B103,Lists!$C$3:$E$163,3,FALSE)</f>
        <v>Africa</v>
      </c>
      <c r="U103" s="131">
        <f>VLOOKUP(B103,'INFORM Severity - hidden'!$C$5:$V$170,20,FALSE)</f>
        <v>44557</v>
      </c>
    </row>
    <row r="104" spans="1:21" x14ac:dyDescent="0.25">
      <c r="A104" s="127" t="str">
        <f t="array" ref="A104">IFERROR(INDEX(Lists!$B$2:$B$153,SMALL(IF(Lists!$I$2:$I$153="Individual",ROW(Lists!$B$2:$B$153)),ROW(100:100))-1,1),"")</f>
        <v>Syrian conflict</v>
      </c>
      <c r="B104" s="128" t="str">
        <f>VLOOKUP(A104,Lists!$B$2:$G$153,2,FALSE)</f>
        <v>SYR001</v>
      </c>
      <c r="C104" s="128" t="str">
        <f>VLOOKUP(B104,'INFORM Severity - hidden'!$C$5:$D$160,2,FALSE)</f>
        <v>Syria</v>
      </c>
      <c r="D104" s="128" t="str">
        <f>VLOOKUP(A104,Lists!$B$2:$G$153,3,FALSE)</f>
        <v>SYR</v>
      </c>
      <c r="E104" s="129" t="str">
        <f>VLOOKUP(A104,Lists!$B$2:$G$153,5,FALSE)</f>
        <v>Complex crisis</v>
      </c>
      <c r="F104" s="229">
        <f t="shared" si="15"/>
        <v>5</v>
      </c>
      <c r="G104" s="126">
        <f t="shared" si="16"/>
        <v>5</v>
      </c>
      <c r="H104" s="126" t="str">
        <f t="shared" si="17"/>
        <v>Very High</v>
      </c>
      <c r="I104" s="230" t="str">
        <f>INDEX(Trends!$D$3:$D$404,MATCH(B104,Trends!$C$3:$C$404,0))</f>
        <v>Stable</v>
      </c>
      <c r="J104" s="126" t="str">
        <f>VLOOKUP($B104,Reliability!$A$3:$I$170,9,FALSE)</f>
        <v>High</v>
      </c>
      <c r="K104" s="231">
        <f t="shared" si="18"/>
        <v>4.8</v>
      </c>
      <c r="L104" s="231">
        <f>VLOOKUP($B104,'Impact of the crisis'!$C$6:$N$170,12,FALSE)</f>
        <v>4.5</v>
      </c>
      <c r="M104" s="231">
        <f>VLOOKUP($B104,'Impact of the crisis'!$C$6:$AB$170,26,FALSE)</f>
        <v>4.9000000000000004</v>
      </c>
      <c r="N104" s="231">
        <f>VLOOKUP($B104,'Conditions of people affected'!$C$6:$R$170,16,FALSE)</f>
        <v>5</v>
      </c>
      <c r="O104" s="231">
        <f>VLOOKUP($B104,'Conditions of people affected'!$C$6:$R$170,9,FALSE)</f>
        <v>5</v>
      </c>
      <c r="P104" s="231">
        <f>VLOOKUP($B104,'Conditions of people affected'!$C$6:$R$170,15,FALSE)</f>
        <v>5</v>
      </c>
      <c r="Q104" s="231">
        <f t="shared" si="19"/>
        <v>5.0999999999999996</v>
      </c>
      <c r="R104" s="231">
        <f>VLOOKUP($B104,'Complexity of the crisis'!$C$6:$AN$170,22,FALSE)</f>
        <v>5.2</v>
      </c>
      <c r="S104" s="231">
        <f>VLOOKUP($B104,'Complexity of the crisis'!$C$6:$AN$170,38,FALSE)</f>
        <v>5</v>
      </c>
      <c r="T104" s="130" t="str">
        <f>VLOOKUP(B104,Lists!$C$3:$E$163,3,FALSE)</f>
        <v>Middle east</v>
      </c>
      <c r="U104" s="131">
        <f>VLOOKUP(B104,'INFORM Severity - hidden'!$C$5:$V$170,20,FALSE)</f>
        <v>44559</v>
      </c>
    </row>
    <row r="105" spans="1:21" x14ac:dyDescent="0.25">
      <c r="A105" s="127" t="str">
        <f t="array" ref="A105">IFERROR(INDEX(Lists!$B$2:$B$153,SMALL(IF(Lists!$I$2:$I$153="Individual",ROW(Lists!$B$2:$B$153)),ROW(101:101))-1,1),"")</f>
        <v>Boko Haram in Chad</v>
      </c>
      <c r="B105" s="128" t="str">
        <f>VLOOKUP(A105,Lists!$B$2:$G$153,2,FALSE)</f>
        <v>TCD003</v>
      </c>
      <c r="C105" s="128" t="str">
        <f>VLOOKUP(B105,'INFORM Severity - hidden'!$C$5:$D$160,2,FALSE)</f>
        <v>Chad</v>
      </c>
      <c r="D105" s="128" t="str">
        <f>VLOOKUP(A105,Lists!$B$2:$G$153,3,FALSE)</f>
        <v>TCD</v>
      </c>
      <c r="E105" s="129" t="str">
        <f>VLOOKUP(A105,Lists!$B$2:$G$153,5,FALSE)</f>
        <v>Conflict</v>
      </c>
      <c r="F105" s="229">
        <f t="shared" si="15"/>
        <v>3.8</v>
      </c>
      <c r="G105" s="126">
        <f t="shared" si="16"/>
        <v>4</v>
      </c>
      <c r="H105" s="126" t="str">
        <f t="shared" si="17"/>
        <v>High</v>
      </c>
      <c r="I105" s="230" t="str">
        <f>INDEX(Trends!$D$3:$D$404,MATCH(B105,Trends!$C$3:$C$404,0))</f>
        <v>Stable</v>
      </c>
      <c r="J105" s="126" t="str">
        <f>VLOOKUP($B105,Reliability!$A$3:$I$170,9,FALSE)</f>
        <v>Medium</v>
      </c>
      <c r="K105" s="231">
        <f t="shared" si="18"/>
        <v>3.1</v>
      </c>
      <c r="L105" s="231">
        <f>VLOOKUP($B105,'Impact of the crisis'!$C$6:$N$170,12,FALSE)</f>
        <v>0.6</v>
      </c>
      <c r="M105" s="231">
        <f>VLOOKUP($B105,'Impact of the crisis'!$C$6:$AB$170,26,FALSE)</f>
        <v>3.9</v>
      </c>
      <c r="N105" s="231">
        <f>VLOOKUP($B105,'Conditions of people affected'!$C$6:$R$170,16,FALSE)</f>
        <v>3.8</v>
      </c>
      <c r="O105" s="231">
        <f>VLOOKUP($B105,'Conditions of people affected'!$C$6:$R$170,9,FALSE)</f>
        <v>2.6</v>
      </c>
      <c r="P105" s="231">
        <f>VLOOKUP($B105,'Conditions of people affected'!$C$6:$R$170,15,FALSE)</f>
        <v>5</v>
      </c>
      <c r="Q105" s="231">
        <f t="shared" si="19"/>
        <v>4.3</v>
      </c>
      <c r="R105" s="231">
        <f>VLOOKUP($B105,'Complexity of the crisis'!$C$6:$AN$170,22,FALSE)</f>
        <v>4.5999999999999996</v>
      </c>
      <c r="S105" s="231">
        <f>VLOOKUP($B105,'Complexity of the crisis'!$C$6:$AN$170,38,FALSE)</f>
        <v>4</v>
      </c>
      <c r="T105" s="130" t="str">
        <f>VLOOKUP(B105,Lists!$C$3:$E$163,3,FALSE)</f>
        <v>Africa</v>
      </c>
      <c r="U105" s="131">
        <f>VLOOKUP(B105,'INFORM Severity - hidden'!$C$5:$V$170,20,FALSE)</f>
        <v>44498</v>
      </c>
    </row>
    <row r="106" spans="1:21" x14ac:dyDescent="0.25">
      <c r="A106" s="127" t="str">
        <f t="array" ref="A106">IFERROR(INDEX(Lists!$B$2:$B$153,SMALL(IF(Lists!$I$2:$I$153="Individual",ROW(Lists!$B$2:$B$153)),ROW(102:102))-1,1),"")</f>
        <v>CAR refugees in Chad</v>
      </c>
      <c r="B106" s="128" t="str">
        <f>VLOOKUP(A106,Lists!$B$2:$G$153,2,FALSE)</f>
        <v>TCD004</v>
      </c>
      <c r="C106" s="128" t="str">
        <f>VLOOKUP(B106,'INFORM Severity - hidden'!$C$5:$D$160,2,FALSE)</f>
        <v>Chad</v>
      </c>
      <c r="D106" s="128" t="str">
        <f>VLOOKUP(A106,Lists!$B$2:$G$153,3,FALSE)</f>
        <v>TCD</v>
      </c>
      <c r="E106" s="129" t="str">
        <f>VLOOKUP(A106,Lists!$B$2:$G$153,5,FALSE)</f>
        <v>International displacement</v>
      </c>
      <c r="F106" s="229">
        <f t="shared" si="15"/>
        <v>3.5</v>
      </c>
      <c r="G106" s="126">
        <f t="shared" si="16"/>
        <v>4</v>
      </c>
      <c r="H106" s="126" t="str">
        <f t="shared" si="17"/>
        <v>High</v>
      </c>
      <c r="I106" s="230" t="str">
        <f>INDEX(Trends!$D$3:$D$404,MATCH(B106,Trends!$C$3:$C$404,0))</f>
        <v>Stable</v>
      </c>
      <c r="J106" s="126" t="str">
        <f>VLOOKUP($B106,Reliability!$A$3:$I$170,9,FALSE)</f>
        <v>Medium</v>
      </c>
      <c r="K106" s="231">
        <f t="shared" si="18"/>
        <v>2.8</v>
      </c>
      <c r="L106" s="231">
        <f>VLOOKUP($B106,'Impact of the crisis'!$C$6:$N$170,12,FALSE)</f>
        <v>1.9</v>
      </c>
      <c r="M106" s="231">
        <f>VLOOKUP($B106,'Impact of the crisis'!$C$6:$AB$170,26,FALSE)</f>
        <v>3.2</v>
      </c>
      <c r="N106" s="231">
        <f>VLOOKUP($B106,'Conditions of people affected'!$C$6:$R$170,16,FALSE)</f>
        <v>3.65</v>
      </c>
      <c r="O106" s="231">
        <f>VLOOKUP($B106,'Conditions of people affected'!$C$6:$R$170,9,FALSE)</f>
        <v>3.3</v>
      </c>
      <c r="P106" s="231">
        <f>VLOOKUP($B106,'Conditions of people affected'!$C$6:$R$170,15,FALSE)</f>
        <v>4</v>
      </c>
      <c r="Q106" s="231">
        <f t="shared" si="19"/>
        <v>3.8</v>
      </c>
      <c r="R106" s="231">
        <f>VLOOKUP($B106,'Complexity of the crisis'!$C$6:$AN$170,22,FALSE)</f>
        <v>4.5999999999999996</v>
      </c>
      <c r="S106" s="231">
        <f>VLOOKUP($B106,'Complexity of the crisis'!$C$6:$AN$170,38,FALSE)</f>
        <v>2.5</v>
      </c>
      <c r="T106" s="130" t="str">
        <f>VLOOKUP(B106,Lists!$C$3:$E$163,3,FALSE)</f>
        <v>Africa</v>
      </c>
      <c r="U106" s="131">
        <f>VLOOKUP(B106,'INFORM Severity - hidden'!$C$5:$V$170,20,FALSE)</f>
        <v>44498</v>
      </c>
    </row>
    <row r="107" spans="1:21" x14ac:dyDescent="0.25">
      <c r="A107" s="127" t="str">
        <f t="array" ref="A107">IFERROR(INDEX(Lists!$B$2:$B$153,SMALL(IF(Lists!$I$2:$I$153="Individual",ROW(Lists!$B$2:$B$153)),ROW(103:103))-1,1),"")</f>
        <v>Darfur refugees in Chad</v>
      </c>
      <c r="B107" s="128" t="str">
        <f>VLOOKUP(A107,Lists!$B$2:$G$153,2,FALSE)</f>
        <v>TCD005</v>
      </c>
      <c r="C107" s="128" t="str">
        <f>VLOOKUP(B107,'INFORM Severity - hidden'!$C$5:$D$160,2,FALSE)</f>
        <v>Chad</v>
      </c>
      <c r="D107" s="128" t="str">
        <f>VLOOKUP(A107,Lists!$B$2:$G$153,3,FALSE)</f>
        <v>TCD</v>
      </c>
      <c r="E107" s="129" t="str">
        <f>VLOOKUP(A107,Lists!$B$2:$G$153,5,FALSE)</f>
        <v>International displacement</v>
      </c>
      <c r="F107" s="229">
        <f t="shared" si="15"/>
        <v>3.4</v>
      </c>
      <c r="G107" s="126">
        <f t="shared" si="16"/>
        <v>4</v>
      </c>
      <c r="H107" s="126" t="str">
        <f t="shared" si="17"/>
        <v>High</v>
      </c>
      <c r="I107" s="230" t="str">
        <f>INDEX(Trends!$D$3:$D$404,MATCH(B107,Trends!$C$3:$C$404,0))</f>
        <v>Decreasing</v>
      </c>
      <c r="J107" s="126" t="str">
        <f>VLOOKUP($B107,Reliability!$A$3:$I$170,9,FALSE)</f>
        <v>Medium</v>
      </c>
      <c r="K107" s="231">
        <f t="shared" si="18"/>
        <v>2.5</v>
      </c>
      <c r="L107" s="231">
        <f>VLOOKUP($B107,'Impact of the crisis'!$C$6:$N$170,12,FALSE)</f>
        <v>1.7</v>
      </c>
      <c r="M107" s="231">
        <f>VLOOKUP($B107,'Impact of the crisis'!$C$6:$AB$170,26,FALSE)</f>
        <v>2.9</v>
      </c>
      <c r="N107" s="231">
        <f>VLOOKUP($B107,'Conditions of people affected'!$C$6:$R$170,16,FALSE)</f>
        <v>3.7</v>
      </c>
      <c r="O107" s="231">
        <f>VLOOKUP($B107,'Conditions of people affected'!$C$6:$R$170,9,FALSE)</f>
        <v>3.4</v>
      </c>
      <c r="P107" s="231">
        <f>VLOOKUP($B107,'Conditions of people affected'!$C$6:$R$170,15,FALSE)</f>
        <v>4</v>
      </c>
      <c r="Q107" s="231">
        <f t="shared" si="19"/>
        <v>3.6</v>
      </c>
      <c r="R107" s="231">
        <f>VLOOKUP($B107,'Complexity of the crisis'!$C$6:$AN$170,22,FALSE)</f>
        <v>4.5999999999999996</v>
      </c>
      <c r="S107" s="231">
        <f>VLOOKUP($B107,'Complexity of the crisis'!$C$6:$AN$170,38,FALSE)</f>
        <v>2</v>
      </c>
      <c r="T107" s="130" t="str">
        <f>VLOOKUP(B107,Lists!$C$3:$E$163,3,FALSE)</f>
        <v>Africa</v>
      </c>
      <c r="U107" s="131">
        <f>VLOOKUP(B107,'INFORM Severity - hidden'!$C$5:$V$170,20,FALSE)</f>
        <v>44498</v>
      </c>
    </row>
    <row r="108" spans="1:21" x14ac:dyDescent="0.25">
      <c r="A108" s="127" t="str">
        <f t="array" ref="A108">IFERROR(INDEX(Lists!$B$2:$B$153,SMALL(IF(Lists!$I$2:$I$153="Individual",ROW(Lists!$B$2:$B$153)),ROW(104:104))-1,1),"")</f>
        <v>Tibesti Conflict in Chad</v>
      </c>
      <c r="B108" s="128" t="str">
        <f>VLOOKUP(A108,Lists!$B$2:$G$153,2,FALSE)</f>
        <v>TCD006</v>
      </c>
      <c r="C108" s="128" t="str">
        <f>VLOOKUP(B108,'INFORM Severity - hidden'!$C$5:$D$160,2,FALSE)</f>
        <v>Chad</v>
      </c>
      <c r="D108" s="128" t="str">
        <f>VLOOKUP(A108,Lists!$B$2:$G$153,3,FALSE)</f>
        <v>TCD</v>
      </c>
      <c r="E108" s="129" t="str">
        <f>VLOOKUP(A108,Lists!$B$2:$G$153,5,FALSE)</f>
        <v>Conflict</v>
      </c>
      <c r="F108" s="229">
        <f t="shared" si="15"/>
        <v>2.7</v>
      </c>
      <c r="G108" s="126">
        <f t="shared" si="16"/>
        <v>3</v>
      </c>
      <c r="H108" s="126" t="str">
        <f t="shared" si="17"/>
        <v>Medium</v>
      </c>
      <c r="I108" s="230" t="str">
        <f>INDEX(Trends!$D$3:$D$404,MATCH(B108,Trends!$C$3:$C$404,0))</f>
        <v>Decreasing</v>
      </c>
      <c r="J108" s="126" t="str">
        <f>VLOOKUP($B108,Reliability!$A$3:$I$170,9,FALSE)</f>
        <v>Medium</v>
      </c>
      <c r="K108" s="231">
        <f t="shared" si="18"/>
        <v>2.4</v>
      </c>
      <c r="L108" s="231">
        <f>VLOOKUP($B108,'Impact of the crisis'!$C$6:$N$170,12,FALSE)</f>
        <v>1.3</v>
      </c>
      <c r="M108" s="231">
        <f>VLOOKUP($B108,'Impact of the crisis'!$C$6:$AB$170,26,FALSE)</f>
        <v>2.8</v>
      </c>
      <c r="N108" s="231">
        <f>VLOOKUP($B108,'Conditions of people affected'!$C$6:$R$170,16,FALSE)</f>
        <v>2.2000000000000002</v>
      </c>
      <c r="O108" s="231">
        <f>VLOOKUP($B108,'Conditions of people affected'!$C$6:$R$170,9,FALSE)</f>
        <v>0.4</v>
      </c>
      <c r="P108" s="231">
        <f>VLOOKUP($B108,'Conditions of people affected'!$C$6:$R$170,15,FALSE)</f>
        <v>4</v>
      </c>
      <c r="Q108" s="231">
        <f t="shared" si="19"/>
        <v>3.8</v>
      </c>
      <c r="R108" s="231">
        <f>VLOOKUP($B108,'Complexity of the crisis'!$C$6:$AN$170,22,FALSE)</f>
        <v>4.5999999999999996</v>
      </c>
      <c r="S108" s="231">
        <f>VLOOKUP($B108,'Complexity of the crisis'!$C$6:$AN$170,38,FALSE)</f>
        <v>2.5</v>
      </c>
      <c r="T108" s="130" t="str">
        <f>VLOOKUP(B108,Lists!$C$3:$E$163,3,FALSE)</f>
        <v>Africa</v>
      </c>
      <c r="U108" s="131">
        <f>VLOOKUP(B108,'INFORM Severity - hidden'!$C$5:$V$170,20,FALSE)</f>
        <v>44498</v>
      </c>
    </row>
    <row r="109" spans="1:21" x14ac:dyDescent="0.25">
      <c r="A109" s="127" t="str">
        <f t="array" ref="A109">IFERROR(INDEX(Lists!$B$2:$B$153,SMALL(IF(Lists!$I$2:$I$153="Individual",ROW(Lists!$B$2:$B$153)),ROW(105:105))-1,1),"")</f>
        <v xml:space="preserve">Conflict in southern Thailand </v>
      </c>
      <c r="B109" s="128" t="str">
        <f>VLOOKUP(A109,Lists!$B$2:$G$153,2,FALSE)</f>
        <v>THA002</v>
      </c>
      <c r="C109" s="128" t="str">
        <f>VLOOKUP(B109,'INFORM Severity - hidden'!$C$5:$D$160,2,FALSE)</f>
        <v>Thailand</v>
      </c>
      <c r="D109" s="128" t="str">
        <f>VLOOKUP(A109,Lists!$B$2:$G$153,3,FALSE)</f>
        <v>THA</v>
      </c>
      <c r="E109" s="129" t="str">
        <f>VLOOKUP(A109,Lists!$B$2:$G$153,5,FALSE)</f>
        <v>Conflict</v>
      </c>
      <c r="F109" s="229" t="str">
        <f t="shared" si="15"/>
        <v>x</v>
      </c>
      <c r="G109" s="126" t="str">
        <f t="shared" si="16"/>
        <v>x</v>
      </c>
      <c r="H109" s="126" t="str">
        <f t="shared" si="17"/>
        <v>x</v>
      </c>
      <c r="I109" s="230" t="str">
        <f>INDEX(Trends!$D$3:$D$404,MATCH(B109,Trends!$C$3:$C$404,0))</f>
        <v>-</v>
      </c>
      <c r="J109" s="126" t="str">
        <f>VLOOKUP($B109,Reliability!$A$3:$I$170,9,FALSE)</f>
        <v>Very Low</v>
      </c>
      <c r="K109" s="231">
        <f t="shared" si="18"/>
        <v>2.2000000000000002</v>
      </c>
      <c r="L109" s="231">
        <f>VLOOKUP($B109,'Impact of the crisis'!$C$6:$N$170,12,FALSE)</f>
        <v>1.1000000000000001</v>
      </c>
      <c r="M109" s="231">
        <f>VLOOKUP($B109,'Impact of the crisis'!$C$6:$AB$170,26,FALSE)</f>
        <v>2.6</v>
      </c>
      <c r="N109" s="231" t="str">
        <f>VLOOKUP($B109,'Conditions of people affected'!$C$6:$R$170,16,FALSE)</f>
        <v>x</v>
      </c>
      <c r="O109" s="231" t="str">
        <f>VLOOKUP($B109,'Conditions of people affected'!$C$6:$R$170,9,FALSE)</f>
        <v>x</v>
      </c>
      <c r="P109" s="231" t="str">
        <f>VLOOKUP($B109,'Conditions of people affected'!$C$6:$R$170,15,FALSE)</f>
        <v>x</v>
      </c>
      <c r="Q109" s="231">
        <f t="shared" si="19"/>
        <v>2.2999999999999998</v>
      </c>
      <c r="R109" s="231">
        <f>VLOOKUP($B109,'Complexity of the crisis'!$C$6:$AN$170,22,FALSE)</f>
        <v>3</v>
      </c>
      <c r="S109" s="231">
        <f>VLOOKUP($B109,'Complexity of the crisis'!$C$6:$AN$170,38,FALSE)</f>
        <v>1.5</v>
      </c>
      <c r="T109" s="130" t="str">
        <f>VLOOKUP(B109,Lists!$C$3:$E$163,3,FALSE)</f>
        <v>Asia</v>
      </c>
      <c r="U109" s="131">
        <f>VLOOKUP(B109,'INFORM Severity - hidden'!$C$5:$V$170,20,FALSE)</f>
        <v>44521</v>
      </c>
    </row>
    <row r="110" spans="1:21" x14ac:dyDescent="0.25">
      <c r="A110" s="127" t="str">
        <f t="array" ref="A110">IFERROR(INDEX(Lists!$B$2:$B$153,SMALL(IF(Lists!$I$2:$I$153="Individual",ROW(Lists!$B$2:$B$153)),ROW(106:106))-1,1),"")</f>
        <v>Myanmar refugees in Thailand</v>
      </c>
      <c r="B110" s="128" t="str">
        <f>VLOOKUP(A110,Lists!$B$2:$G$153,2,FALSE)</f>
        <v>THA003</v>
      </c>
      <c r="C110" s="128" t="str">
        <f>VLOOKUP(B110,'INFORM Severity - hidden'!$C$5:$D$160,2,FALSE)</f>
        <v>Thailand</v>
      </c>
      <c r="D110" s="128" t="str">
        <f>VLOOKUP(A110,Lists!$B$2:$G$153,3,FALSE)</f>
        <v>THA</v>
      </c>
      <c r="E110" s="129" t="str">
        <f>VLOOKUP(A110,Lists!$B$2:$G$153,5,FALSE)</f>
        <v>International displacement</v>
      </c>
      <c r="F110" s="229">
        <f t="shared" si="15"/>
        <v>2.2999999999999998</v>
      </c>
      <c r="G110" s="126">
        <f t="shared" si="16"/>
        <v>3</v>
      </c>
      <c r="H110" s="126" t="str">
        <f t="shared" si="17"/>
        <v>Medium</v>
      </c>
      <c r="I110" s="230" t="str">
        <f>INDEX(Trends!$D$3:$D$404,MATCH(B110,Trends!$C$3:$C$404,0))</f>
        <v>Stable</v>
      </c>
      <c r="J110" s="126" t="str">
        <f>VLOOKUP($B110,Reliability!$A$3:$I$170,9,FALSE)</f>
        <v>Medium</v>
      </c>
      <c r="K110" s="231">
        <f t="shared" si="18"/>
        <v>2.5</v>
      </c>
      <c r="L110" s="231">
        <f>VLOOKUP($B110,'Impact of the crisis'!$C$6:$N$170,12,FALSE)</f>
        <v>0</v>
      </c>
      <c r="M110" s="231">
        <f>VLOOKUP($B110,'Impact of the crisis'!$C$6:$AB$170,26,FALSE)</f>
        <v>3.4</v>
      </c>
      <c r="N110" s="231">
        <f>VLOOKUP($B110,'Conditions of people affected'!$C$6:$R$170,16,FALSE)</f>
        <v>2.2999999999999998</v>
      </c>
      <c r="O110" s="231">
        <f>VLOOKUP($B110,'Conditions of people affected'!$C$6:$R$170,9,FALSE)</f>
        <v>1.6</v>
      </c>
      <c r="P110" s="231">
        <f>VLOOKUP($B110,'Conditions of people affected'!$C$6:$R$170,15,FALSE)</f>
        <v>3</v>
      </c>
      <c r="Q110" s="231">
        <f t="shared" si="19"/>
        <v>2.2999999999999998</v>
      </c>
      <c r="R110" s="231">
        <f>VLOOKUP($B110,'Complexity of the crisis'!$C$6:$AN$170,22,FALSE)</f>
        <v>3</v>
      </c>
      <c r="S110" s="231">
        <f>VLOOKUP($B110,'Complexity of the crisis'!$C$6:$AN$170,38,FALSE)</f>
        <v>1.5</v>
      </c>
      <c r="T110" s="130" t="str">
        <f>VLOOKUP(B110,Lists!$C$3:$E$163,3,FALSE)</f>
        <v>Asia</v>
      </c>
      <c r="U110" s="131">
        <f>VLOOKUP(B110,'INFORM Severity - hidden'!$C$5:$V$170,20,FALSE)</f>
        <v>44521</v>
      </c>
    </row>
    <row r="111" spans="1:21" x14ac:dyDescent="0.25">
      <c r="A111" s="127" t="str">
        <f t="array" ref="A111">IFERROR(INDEX(Lists!$B$2:$B$153,SMALL(IF(Lists!$I$2:$I$153="Individual",ROW(Lists!$B$2:$B$153)),ROW(107:107))-1,1),"")</f>
        <v>Venezuelan refugees in Trinidad and Tobago</v>
      </c>
      <c r="B111" s="128" t="str">
        <f>VLOOKUP(A111,Lists!$B$2:$G$153,2,FALSE)</f>
        <v>TTO002</v>
      </c>
      <c r="C111" s="128" t="str">
        <f>VLOOKUP(B111,'INFORM Severity - hidden'!$C$5:$D$160,2,FALSE)</f>
        <v>Trinidad and Tobago</v>
      </c>
      <c r="D111" s="128" t="str">
        <f>VLOOKUP(A111,Lists!$B$2:$G$153,3,FALSE)</f>
        <v>TTO</v>
      </c>
      <c r="E111" s="129" t="str">
        <f>VLOOKUP(A111,Lists!$B$2:$G$153,5,FALSE)</f>
        <v>International displacement</v>
      </c>
      <c r="F111" s="229">
        <f t="shared" si="15"/>
        <v>1.8</v>
      </c>
      <c r="G111" s="126">
        <f t="shared" si="16"/>
        <v>2</v>
      </c>
      <c r="H111" s="126" t="str">
        <f t="shared" si="17"/>
        <v>Low</v>
      </c>
      <c r="I111" s="230" t="str">
        <f>INDEX(Trends!$D$3:$D$404,MATCH(B111,Trends!$C$3:$C$404,0))</f>
        <v>Increasing</v>
      </c>
      <c r="J111" s="126" t="str">
        <f>VLOOKUP($B111,Reliability!$A$3:$I$170,9,FALSE)</f>
        <v>Medium</v>
      </c>
      <c r="K111" s="231">
        <f t="shared" si="18"/>
        <v>2.6</v>
      </c>
      <c r="L111" s="231">
        <f>VLOOKUP($B111,'Impact of the crisis'!$C$6:$N$170,12,FALSE)</f>
        <v>2.9</v>
      </c>
      <c r="M111" s="231">
        <f>VLOOKUP($B111,'Impact of the crisis'!$C$6:$AB$170,26,FALSE)</f>
        <v>2.4</v>
      </c>
      <c r="N111" s="231">
        <f>VLOOKUP($B111,'Conditions of people affected'!$C$6:$R$170,16,FALSE)</f>
        <v>1.1499999999999999</v>
      </c>
      <c r="O111" s="231">
        <f>VLOOKUP($B111,'Conditions of people affected'!$C$6:$R$170,9,FALSE)</f>
        <v>1.3</v>
      </c>
      <c r="P111" s="231">
        <f>VLOOKUP($B111,'Conditions of people affected'!$C$6:$R$170,15,FALSE)</f>
        <v>1</v>
      </c>
      <c r="Q111" s="231">
        <f t="shared" si="19"/>
        <v>1.9</v>
      </c>
      <c r="R111" s="231">
        <f>VLOOKUP($B111,'Complexity of the crisis'!$C$6:$AN$170,22,FALSE)</f>
        <v>1.8</v>
      </c>
      <c r="S111" s="231">
        <f>VLOOKUP($B111,'Complexity of the crisis'!$C$6:$AN$170,38,FALSE)</f>
        <v>2</v>
      </c>
      <c r="T111" s="130" t="str">
        <f>VLOOKUP(B111,Lists!$C$3:$E$163,3,FALSE)</f>
        <v>Americas</v>
      </c>
      <c r="U111" s="131">
        <f>VLOOKUP(B111,'INFORM Severity - hidden'!$C$5:$V$170,20,FALSE)</f>
        <v>44495</v>
      </c>
    </row>
    <row r="112" spans="1:21" x14ac:dyDescent="0.25">
      <c r="A112" s="127" t="str">
        <f t="array" ref="A112">IFERROR(INDEX(Lists!$B$2:$B$153,SMALL(IF(Lists!$I$2:$I$153="Individual",ROW(Lists!$B$2:$B$153)),ROW(108:108))-1,1),"")</f>
        <v>Mixed migration flows in Tunisia</v>
      </c>
      <c r="B112" s="128" t="str">
        <f>VLOOKUP(A112,Lists!$B$2:$G$153,2,FALSE)</f>
        <v>TUN002</v>
      </c>
      <c r="C112" s="128" t="str">
        <f>VLOOKUP(B112,'INFORM Severity - hidden'!$C$5:$D$160,2,FALSE)</f>
        <v>Tunisia</v>
      </c>
      <c r="D112" s="128" t="str">
        <f>VLOOKUP(A112,Lists!$B$2:$G$153,3,FALSE)</f>
        <v>TUN</v>
      </c>
      <c r="E112" s="129" t="str">
        <f>VLOOKUP(A112,Lists!$B$2:$G$153,5,FALSE)</f>
        <v>International displacement</v>
      </c>
      <c r="F112" s="229" t="str">
        <f t="shared" si="15"/>
        <v>x</v>
      </c>
      <c r="G112" s="126" t="str">
        <f t="shared" si="16"/>
        <v>x</v>
      </c>
      <c r="H112" s="126" t="str">
        <f t="shared" si="17"/>
        <v>x</v>
      </c>
      <c r="I112" s="230" t="str">
        <f>INDEX(Trends!$D$3:$D$404,MATCH(B112,Trends!$C$3:$C$404,0))</f>
        <v>-</v>
      </c>
      <c r="J112" s="126" t="str">
        <f>VLOOKUP($B112,Reliability!$A$3:$I$170,9,FALSE)</f>
        <v>Low</v>
      </c>
      <c r="K112" s="231">
        <f t="shared" si="18"/>
        <v>4.2</v>
      </c>
      <c r="L112" s="231">
        <f>VLOOKUP($B112,'Impact of the crisis'!$C$6:$N$170,12,FALSE)</f>
        <v>4.3</v>
      </c>
      <c r="M112" s="231">
        <f>VLOOKUP($B112,'Impact of the crisis'!$C$6:$AB$170,26,FALSE)</f>
        <v>4.2</v>
      </c>
      <c r="N112" s="231" t="str">
        <f>VLOOKUP($B112,'Conditions of people affected'!$C$6:$R$170,16,FALSE)</f>
        <v>x</v>
      </c>
      <c r="O112" s="231" t="str">
        <f>VLOOKUP($B112,'Conditions of people affected'!$C$6:$R$170,9,FALSE)</f>
        <v>x</v>
      </c>
      <c r="P112" s="231" t="str">
        <f>VLOOKUP($B112,'Conditions of people affected'!$C$6:$R$170,15,FALSE)</f>
        <v>x</v>
      </c>
      <c r="Q112" s="231">
        <f t="shared" si="19"/>
        <v>1.9</v>
      </c>
      <c r="R112" s="231">
        <f>VLOOKUP($B112,'Complexity of the crisis'!$C$6:$AN$170,22,FALSE)</f>
        <v>2.9</v>
      </c>
      <c r="S112" s="231">
        <f>VLOOKUP($B112,'Complexity of the crisis'!$C$6:$AN$170,38,FALSE)</f>
        <v>0.5</v>
      </c>
      <c r="T112" s="130" t="str">
        <f>VLOOKUP(B112,Lists!$C$3:$E$163,3,FALSE)</f>
        <v>Africa</v>
      </c>
      <c r="U112" s="131">
        <f>VLOOKUP(B112,'INFORM Severity - hidden'!$C$5:$V$170,20,FALSE)</f>
        <v>44490</v>
      </c>
    </row>
    <row r="113" spans="1:21" x14ac:dyDescent="0.25">
      <c r="A113" s="127" t="str">
        <f t="array" ref="A113">IFERROR(INDEX(Lists!$B$2:$B$153,SMALL(IF(Lists!$I$2:$I$153="Individual",ROW(Lists!$B$2:$B$153)),ROW(109:109))-1,1),"")</f>
        <v>Syrian Refugees in Turkey</v>
      </c>
      <c r="B113" s="128" t="str">
        <f>VLOOKUP(A113,Lists!$B$2:$G$153,2,FALSE)</f>
        <v>TUR002</v>
      </c>
      <c r="C113" s="128" t="str">
        <f>VLOOKUP(B113,'INFORM Severity - hidden'!$C$5:$D$160,2,FALSE)</f>
        <v>Turkey</v>
      </c>
      <c r="D113" s="128" t="str">
        <f>VLOOKUP(A113,Lists!$B$2:$G$153,3,FALSE)</f>
        <v>TUR</v>
      </c>
      <c r="E113" s="129" t="str">
        <f>VLOOKUP(A113,Lists!$B$2:$G$153,5,FALSE)</f>
        <v>International displacement</v>
      </c>
      <c r="F113" s="229">
        <f t="shared" si="15"/>
        <v>3.4</v>
      </c>
      <c r="G113" s="126">
        <f t="shared" si="16"/>
        <v>4</v>
      </c>
      <c r="H113" s="126" t="str">
        <f t="shared" si="17"/>
        <v>High</v>
      </c>
      <c r="I113" s="230" t="str">
        <f>INDEX(Trends!$D$3:$D$404,MATCH(B113,Trends!$C$3:$C$404,0))</f>
        <v>Stable</v>
      </c>
      <c r="J113" s="126" t="str">
        <f>VLOOKUP($B113,Reliability!$A$3:$I$170,9,FALSE)</f>
        <v>High</v>
      </c>
      <c r="K113" s="231">
        <f t="shared" si="18"/>
        <v>3.2</v>
      </c>
      <c r="L113" s="231">
        <f>VLOOKUP($B113,'Impact of the crisis'!$C$6:$N$170,12,FALSE)</f>
        <v>2.9</v>
      </c>
      <c r="M113" s="231">
        <f>VLOOKUP($B113,'Impact of the crisis'!$C$6:$AB$170,26,FALSE)</f>
        <v>3.3</v>
      </c>
      <c r="N113" s="231">
        <f>VLOOKUP($B113,'Conditions of people affected'!$C$6:$R$170,16,FALSE)</f>
        <v>3.45</v>
      </c>
      <c r="O113" s="231">
        <f>VLOOKUP($B113,'Conditions of people affected'!$C$6:$R$170,9,FALSE)</f>
        <v>3.9</v>
      </c>
      <c r="P113" s="231">
        <f>VLOOKUP($B113,'Conditions of people affected'!$C$6:$R$170,15,FALSE)</f>
        <v>3</v>
      </c>
      <c r="Q113" s="231">
        <f t="shared" si="19"/>
        <v>3.4</v>
      </c>
      <c r="R113" s="231">
        <f>VLOOKUP($B113,'Complexity of the crisis'!$C$6:$AN$170,22,FALSE)</f>
        <v>4.0999999999999996</v>
      </c>
      <c r="S113" s="231">
        <f>VLOOKUP($B113,'Complexity of the crisis'!$C$6:$AN$170,38,FALSE)</f>
        <v>2.5</v>
      </c>
      <c r="T113" s="130" t="str">
        <f>VLOOKUP(B113,Lists!$C$3:$E$163,3,FALSE)</f>
        <v>Middle east</v>
      </c>
      <c r="U113" s="131">
        <f>VLOOKUP(B113,'INFORM Severity - hidden'!$C$5:$V$170,20,FALSE)</f>
        <v>44559</v>
      </c>
    </row>
    <row r="114" spans="1:21" x14ac:dyDescent="0.25">
      <c r="A114" s="127" t="str">
        <f t="array" ref="A114">IFERROR(INDEX(Lists!$B$2:$B$153,SMALL(IF(Lists!$I$2:$I$153="Individual",ROW(Lists!$B$2:$B$153)),ROW(110:110))-1,1),"")</f>
        <v>Mixed Migration Flows in Turkey</v>
      </c>
      <c r="B114" s="128" t="str">
        <f>VLOOKUP(A114,Lists!$B$2:$G$153,2,FALSE)</f>
        <v>TUR003</v>
      </c>
      <c r="C114" s="128" t="str">
        <f>VLOOKUP(B114,'INFORM Severity - hidden'!$C$5:$D$160,2,FALSE)</f>
        <v>Turkey</v>
      </c>
      <c r="D114" s="128" t="str">
        <f>VLOOKUP(A114,Lists!$B$2:$G$153,3,FALSE)</f>
        <v>TUR</v>
      </c>
      <c r="E114" s="129" t="str">
        <f>VLOOKUP(A114,Lists!$B$2:$G$153,5,FALSE)</f>
        <v>International displacement</v>
      </c>
      <c r="F114" s="229">
        <f t="shared" si="15"/>
        <v>3.4</v>
      </c>
      <c r="G114" s="126">
        <f t="shared" si="16"/>
        <v>4</v>
      </c>
      <c r="H114" s="126" t="str">
        <f t="shared" si="17"/>
        <v>High</v>
      </c>
      <c r="I114" s="230" t="str">
        <f>INDEX(Trends!$D$3:$D$404,MATCH(B114,Trends!$C$3:$C$404,0))</f>
        <v>Stable</v>
      </c>
      <c r="J114" s="126" t="str">
        <f>VLOOKUP($B114,Reliability!$A$3:$I$170,9,FALSE)</f>
        <v>High</v>
      </c>
      <c r="K114" s="231">
        <f t="shared" si="18"/>
        <v>3.2</v>
      </c>
      <c r="L114" s="231">
        <f>VLOOKUP($B114,'Impact of the crisis'!$C$6:$N$170,12,FALSE)</f>
        <v>3.1</v>
      </c>
      <c r="M114" s="231">
        <f>VLOOKUP($B114,'Impact of the crisis'!$C$6:$AB$170,26,FALSE)</f>
        <v>3.3</v>
      </c>
      <c r="N114" s="231">
        <f>VLOOKUP($B114,'Conditions of people affected'!$C$6:$R$170,16,FALSE)</f>
        <v>3.5</v>
      </c>
      <c r="O114" s="231">
        <f>VLOOKUP($B114,'Conditions of people affected'!$C$6:$R$170,9,FALSE)</f>
        <v>4</v>
      </c>
      <c r="P114" s="231">
        <f>VLOOKUP($B114,'Conditions of people affected'!$C$6:$R$170,15,FALSE)</f>
        <v>3</v>
      </c>
      <c r="Q114" s="231">
        <f t="shared" si="19"/>
        <v>3.4</v>
      </c>
      <c r="R114" s="231">
        <f>VLOOKUP($B114,'Complexity of the crisis'!$C$6:$AN$170,22,FALSE)</f>
        <v>4.0999999999999996</v>
      </c>
      <c r="S114" s="231">
        <f>VLOOKUP($B114,'Complexity of the crisis'!$C$6:$AN$170,38,FALSE)</f>
        <v>2.5</v>
      </c>
      <c r="T114" s="130" t="str">
        <f>VLOOKUP(B114,Lists!$C$3:$E$163,3,FALSE)</f>
        <v>Middle east</v>
      </c>
      <c r="U114" s="131">
        <f>VLOOKUP(B114,'INFORM Severity - hidden'!$C$5:$V$170,20,FALSE)</f>
        <v>44559</v>
      </c>
    </row>
    <row r="115" spans="1:21" x14ac:dyDescent="0.25">
      <c r="A115" s="127" t="str">
        <f t="array" ref="A115">IFERROR(INDEX(Lists!$B$2:$B$153,SMALL(IF(Lists!$I$2:$I$153="Individual",ROW(Lists!$B$2:$B$153)),ROW(111:111))-1,1),"")</f>
        <v>Kurdish Conflict</v>
      </c>
      <c r="B115" s="128" t="str">
        <f>VLOOKUP(A115,Lists!$B$2:$G$153,2,FALSE)</f>
        <v>TUR004</v>
      </c>
      <c r="C115" s="128" t="str">
        <f>VLOOKUP(B115,'INFORM Severity - hidden'!$C$5:$D$160,2,FALSE)</f>
        <v>Turkey</v>
      </c>
      <c r="D115" s="128" t="str">
        <f>VLOOKUP(A115,Lists!$B$2:$G$153,3,FALSE)</f>
        <v>TUR</v>
      </c>
      <c r="E115" s="129" t="str">
        <f>VLOOKUP(A115,Lists!$B$2:$G$153,5,FALSE)</f>
        <v>Conflict</v>
      </c>
      <c r="F115" s="229" t="str">
        <f t="shared" si="15"/>
        <v>x</v>
      </c>
      <c r="G115" s="126" t="str">
        <f t="shared" si="16"/>
        <v>x</v>
      </c>
      <c r="H115" s="126" t="str">
        <f t="shared" si="17"/>
        <v>x</v>
      </c>
      <c r="I115" s="230" t="str">
        <f>INDEX(Trends!$D$3:$D$404,MATCH(B115,Trends!$C$3:$C$404,0))</f>
        <v>-</v>
      </c>
      <c r="J115" s="126" t="str">
        <f>VLOOKUP($B115,Reliability!$A$3:$I$170,9,FALSE)</f>
        <v>Medium</v>
      </c>
      <c r="K115" s="231">
        <f t="shared" si="18"/>
        <v>3</v>
      </c>
      <c r="L115" s="231">
        <f>VLOOKUP($B115,'Impact of the crisis'!$C$6:$N$170,12,FALSE)</f>
        <v>2.4</v>
      </c>
      <c r="M115" s="231">
        <f>VLOOKUP($B115,'Impact of the crisis'!$C$6:$AB$170,26,FALSE)</f>
        <v>3.2</v>
      </c>
      <c r="N115" s="231" t="str">
        <f>VLOOKUP($B115,'Conditions of people affected'!$C$6:$R$170,16,FALSE)</f>
        <v>x</v>
      </c>
      <c r="O115" s="231" t="str">
        <f>VLOOKUP($B115,'Conditions of people affected'!$C$6:$R$170,9,FALSE)</f>
        <v>x</v>
      </c>
      <c r="P115" s="231" t="str">
        <f>VLOOKUP($B115,'Conditions of people affected'!$C$6:$R$170,15,FALSE)</f>
        <v>x</v>
      </c>
      <c r="Q115" s="231">
        <f t="shared" si="19"/>
        <v>3.4</v>
      </c>
      <c r="R115" s="231">
        <f>VLOOKUP($B115,'Complexity of the crisis'!$C$6:$AN$170,22,FALSE)</f>
        <v>4.0999999999999996</v>
      </c>
      <c r="S115" s="231">
        <f>VLOOKUP($B115,'Complexity of the crisis'!$C$6:$AN$170,38,FALSE)</f>
        <v>2.5</v>
      </c>
      <c r="T115" s="130" t="str">
        <f>VLOOKUP(B115,Lists!$C$3:$E$163,3,FALSE)</f>
        <v>Middle east</v>
      </c>
      <c r="U115" s="131">
        <f>VLOOKUP(B115,'INFORM Severity - hidden'!$C$5:$V$170,20,FALSE)</f>
        <v>44559</v>
      </c>
    </row>
    <row r="116" spans="1:21" x14ac:dyDescent="0.25">
      <c r="A116" s="127" t="str">
        <f t="array" ref="A116">IFERROR(INDEX(Lists!$B$2:$B$153,SMALL(IF(Lists!$I$2:$I$153="Individual",ROW(Lists!$B$2:$B$153)),ROW(112:112))-1,1),"")</f>
        <v>International Displacement in Tanzania</v>
      </c>
      <c r="B116" s="128" t="str">
        <f>VLOOKUP(A116,Lists!$B$2:$G$153,2,FALSE)</f>
        <v>TZA002</v>
      </c>
      <c r="C116" s="128" t="str">
        <f>VLOOKUP(B116,'INFORM Severity - hidden'!$C$5:$D$160,2,FALSE)</f>
        <v>Tanzania</v>
      </c>
      <c r="D116" s="128" t="str">
        <f>VLOOKUP(A116,Lists!$B$2:$G$153,3,FALSE)</f>
        <v>TZA</v>
      </c>
      <c r="E116" s="129" t="str">
        <f>VLOOKUP(A116,Lists!$B$2:$G$153,5,FALSE)</f>
        <v>International displacement</v>
      </c>
      <c r="F116" s="229">
        <f t="shared" si="15"/>
        <v>2.5</v>
      </c>
      <c r="G116" s="126">
        <f t="shared" si="16"/>
        <v>3</v>
      </c>
      <c r="H116" s="126" t="str">
        <f t="shared" si="17"/>
        <v>Medium</v>
      </c>
      <c r="I116" s="230" t="str">
        <f>INDEX(Trends!$D$3:$D$404,MATCH(B116,Trends!$C$3:$C$404,0))</f>
        <v>Stable</v>
      </c>
      <c r="J116" s="126" t="str">
        <f>VLOOKUP($B116,Reliability!$A$3:$I$170,9,FALSE)</f>
        <v>Very High</v>
      </c>
      <c r="K116" s="231">
        <f t="shared" si="18"/>
        <v>3.1</v>
      </c>
      <c r="L116" s="231">
        <f>VLOOKUP($B116,'Impact of the crisis'!$C$6:$N$170,12,FALSE)</f>
        <v>2.2999999999999998</v>
      </c>
      <c r="M116" s="231">
        <f>VLOOKUP($B116,'Impact of the crisis'!$C$6:$AB$170,26,FALSE)</f>
        <v>3.5</v>
      </c>
      <c r="N116" s="231">
        <f>VLOOKUP($B116,'Conditions of people affected'!$C$6:$R$170,16,FALSE)</f>
        <v>2.15</v>
      </c>
      <c r="O116" s="231">
        <f>VLOOKUP($B116,'Conditions of people affected'!$C$6:$R$170,9,FALSE)</f>
        <v>2.2999999999999998</v>
      </c>
      <c r="P116" s="231">
        <f>VLOOKUP($B116,'Conditions of people affected'!$C$6:$R$170,15,FALSE)</f>
        <v>2</v>
      </c>
      <c r="Q116" s="231">
        <f t="shared" si="19"/>
        <v>2.4</v>
      </c>
      <c r="R116" s="231">
        <f>VLOOKUP($B116,'Complexity of the crisis'!$C$6:$AN$170,22,FALSE)</f>
        <v>3.1</v>
      </c>
      <c r="S116" s="231">
        <f>VLOOKUP($B116,'Complexity of the crisis'!$C$6:$AN$170,38,FALSE)</f>
        <v>1.5</v>
      </c>
      <c r="T116" s="130" t="str">
        <f>VLOOKUP(B116,Lists!$C$3:$E$163,3,FALSE)</f>
        <v>Africa</v>
      </c>
      <c r="U116" s="131">
        <f>VLOOKUP(B116,'INFORM Severity - hidden'!$C$5:$V$170,20,FALSE)</f>
        <v>44557</v>
      </c>
    </row>
    <row r="117" spans="1:21" x14ac:dyDescent="0.25">
      <c r="A117" s="127" t="str">
        <f t="array" ref="A117">IFERROR(INDEX(Lists!$B$2:$B$153,SMALL(IF(Lists!$I$2:$I$153="Individual",ROW(Lists!$B$2:$B$153)),ROW(113:113))-1,1),"")</f>
        <v>International Displacement in Uganda</v>
      </c>
      <c r="B117" s="128" t="str">
        <f>VLOOKUP(A117,Lists!$B$2:$G$153,2,FALSE)</f>
        <v>UGA005</v>
      </c>
      <c r="C117" s="128" t="str">
        <f>VLOOKUP(B117,'INFORM Severity - hidden'!$C$5:$D$160,2,FALSE)</f>
        <v>Uganda</v>
      </c>
      <c r="D117" s="128" t="str">
        <f>VLOOKUP(A117,Lists!$B$2:$G$153,3,FALSE)</f>
        <v>UGA</v>
      </c>
      <c r="E117" s="129" t="str">
        <f>VLOOKUP(A117,Lists!$B$2:$G$153,5,FALSE)</f>
        <v>International displacement</v>
      </c>
      <c r="F117" s="229">
        <f t="shared" si="15"/>
        <v>3.2</v>
      </c>
      <c r="G117" s="126">
        <f t="shared" si="16"/>
        <v>4</v>
      </c>
      <c r="H117" s="126" t="str">
        <f t="shared" si="17"/>
        <v>High</v>
      </c>
      <c r="I117" s="230" t="str">
        <f>INDEX(Trends!$D$3:$D$404,MATCH(B117,Trends!$C$3:$C$404,0))</f>
        <v>Stable</v>
      </c>
      <c r="J117" s="126" t="str">
        <f>VLOOKUP($B117,Reliability!$A$3:$I$170,9,FALSE)</f>
        <v>Medium</v>
      </c>
      <c r="K117" s="231">
        <f t="shared" si="18"/>
        <v>3.3</v>
      </c>
      <c r="L117" s="231">
        <f>VLOOKUP($B117,'Impact of the crisis'!$C$6:$N$170,12,FALSE)</f>
        <v>2.1</v>
      </c>
      <c r="M117" s="231">
        <f>VLOOKUP($B117,'Impact of the crisis'!$C$6:$AB$170,26,FALSE)</f>
        <v>3.7</v>
      </c>
      <c r="N117" s="231">
        <f>VLOOKUP($B117,'Conditions of people affected'!$C$6:$R$170,16,FALSE)</f>
        <v>3.3</v>
      </c>
      <c r="O117" s="231">
        <f>VLOOKUP($B117,'Conditions of people affected'!$C$6:$R$170,9,FALSE)</f>
        <v>3.6</v>
      </c>
      <c r="P117" s="231">
        <f>VLOOKUP($B117,'Conditions of people affected'!$C$6:$R$170,15,FALSE)</f>
        <v>3</v>
      </c>
      <c r="Q117" s="231">
        <f t="shared" si="19"/>
        <v>2.8</v>
      </c>
      <c r="R117" s="231">
        <f>VLOOKUP($B117,'Complexity of the crisis'!$C$6:$AN$170,22,FALSE)</f>
        <v>3.5</v>
      </c>
      <c r="S117" s="231">
        <f>VLOOKUP($B117,'Complexity of the crisis'!$C$6:$AN$170,38,FALSE)</f>
        <v>2</v>
      </c>
      <c r="T117" s="130" t="str">
        <f>VLOOKUP(B117,Lists!$C$3:$E$163,3,FALSE)</f>
        <v>Africa</v>
      </c>
      <c r="U117" s="131">
        <f>VLOOKUP(B117,'INFORM Severity - hidden'!$C$5:$V$170,20,FALSE)</f>
        <v>44498</v>
      </c>
    </row>
    <row r="118" spans="1:21" x14ac:dyDescent="0.25">
      <c r="A118" s="127" t="str">
        <f t="array" ref="A118">IFERROR(INDEX(Lists!$B$2:$B$153,SMALL(IF(Lists!$I$2:$I$153="Individual",ROW(Lists!$B$2:$B$153)),ROW(114:114))-1,1),"")</f>
        <v>Conflict in Ukraine</v>
      </c>
      <c r="B118" s="128" t="str">
        <f>VLOOKUP(A118,Lists!$B$2:$G$153,2,FALSE)</f>
        <v>UKR002</v>
      </c>
      <c r="C118" s="128" t="str">
        <f>VLOOKUP(B118,'INFORM Severity - hidden'!$C$5:$D$160,2,FALSE)</f>
        <v>Ukraine</v>
      </c>
      <c r="D118" s="128" t="str">
        <f>VLOOKUP(A118,Lists!$B$2:$G$153,3,FALSE)</f>
        <v>UKR</v>
      </c>
      <c r="E118" s="129" t="str">
        <f>VLOOKUP(A118,Lists!$B$2:$G$153,5,FALSE)</f>
        <v>Conflict</v>
      </c>
      <c r="F118" s="229">
        <f t="shared" si="15"/>
        <v>3.7</v>
      </c>
      <c r="G118" s="126">
        <f t="shared" si="16"/>
        <v>4</v>
      </c>
      <c r="H118" s="126" t="str">
        <f t="shared" si="17"/>
        <v>High</v>
      </c>
      <c r="I118" s="230" t="str">
        <f>INDEX(Trends!$D$3:$D$404,MATCH(B118,Trends!$C$3:$C$404,0))</f>
        <v>Increasing</v>
      </c>
      <c r="J118" s="126" t="str">
        <f>VLOOKUP($B118,Reliability!$A$3:$I$170,9,FALSE)</f>
        <v>Medium</v>
      </c>
      <c r="K118" s="231">
        <f t="shared" si="18"/>
        <v>3.2</v>
      </c>
      <c r="L118" s="231">
        <f>VLOOKUP($B118,'Impact of the crisis'!$C$6:$N$170,12,FALSE)</f>
        <v>1.7</v>
      </c>
      <c r="M118" s="231">
        <f>VLOOKUP($B118,'Impact of the crisis'!$C$6:$AB$170,26,FALSE)</f>
        <v>3.7</v>
      </c>
      <c r="N118" s="231">
        <f>VLOOKUP($B118,'Conditions of people affected'!$C$6:$R$170,16,FALSE)</f>
        <v>4.0999999999999996</v>
      </c>
      <c r="O118" s="231">
        <f>VLOOKUP($B118,'Conditions of people affected'!$C$6:$R$170,9,FALSE)</f>
        <v>4.2</v>
      </c>
      <c r="P118" s="231">
        <f>VLOOKUP($B118,'Conditions of people affected'!$C$6:$R$170,15,FALSE)</f>
        <v>4</v>
      </c>
      <c r="Q118" s="231">
        <f t="shared" si="19"/>
        <v>3.3</v>
      </c>
      <c r="R118" s="231">
        <f>VLOOKUP($B118,'Complexity of the crisis'!$C$6:$AN$170,22,FALSE)</f>
        <v>3</v>
      </c>
      <c r="S118" s="231">
        <f>VLOOKUP($B118,'Complexity of the crisis'!$C$6:$AN$170,38,FALSE)</f>
        <v>3.5</v>
      </c>
      <c r="T118" s="130" t="str">
        <f>VLOOKUP(B118,Lists!$C$3:$E$163,3,FALSE)</f>
        <v>Europe</v>
      </c>
      <c r="U118" s="131">
        <f>VLOOKUP(B118,'INFORM Severity - hidden'!$C$5:$V$170,20,FALSE)</f>
        <v>44496</v>
      </c>
    </row>
    <row r="119" spans="1:21" x14ac:dyDescent="0.25">
      <c r="A119" s="127" t="str">
        <f t="array" ref="A119">IFERROR(INDEX(Lists!$B$2:$B$153,SMALL(IF(Lists!$I$2:$I$153="Individual",ROW(Lists!$B$2:$B$153)),ROW(115:115))-1,1),"")</f>
        <v>Complex crisis in Venezuela</v>
      </c>
      <c r="B119" s="128" t="str">
        <f>VLOOKUP(A119,Lists!$B$2:$G$153,2,FALSE)</f>
        <v>VEN001</v>
      </c>
      <c r="C119" s="128" t="str">
        <f>VLOOKUP(B119,'INFORM Severity - hidden'!$C$5:$D$160,2,FALSE)</f>
        <v>Venezuela</v>
      </c>
      <c r="D119" s="128" t="str">
        <f>VLOOKUP(A119,Lists!$B$2:$G$153,3,FALSE)</f>
        <v>VEN</v>
      </c>
      <c r="E119" s="129" t="str">
        <f>VLOOKUP(A119,Lists!$B$2:$G$153,5,FALSE)</f>
        <v>Complex crisis</v>
      </c>
      <c r="F119" s="229">
        <f t="shared" si="15"/>
        <v>4.2</v>
      </c>
      <c r="G119" s="126">
        <f t="shared" si="16"/>
        <v>5</v>
      </c>
      <c r="H119" s="126" t="str">
        <f t="shared" si="17"/>
        <v>Very High</v>
      </c>
      <c r="I119" s="230" t="str">
        <f>INDEX(Trends!$D$3:$D$404,MATCH(B119,Trends!$C$3:$C$404,0))</f>
        <v>Stable</v>
      </c>
      <c r="J119" s="126" t="str">
        <f>VLOOKUP($B119,Reliability!$A$3:$I$170,9,FALSE)</f>
        <v>Medium</v>
      </c>
      <c r="K119" s="231">
        <f t="shared" si="18"/>
        <v>5</v>
      </c>
      <c r="L119" s="231">
        <f>VLOOKUP($B119,'Impact of the crisis'!$C$6:$N$170,12,FALSE)</f>
        <v>4.9000000000000004</v>
      </c>
      <c r="M119" s="231">
        <f>VLOOKUP($B119,'Impact of the crisis'!$C$6:$AB$170,26,FALSE)</f>
        <v>5</v>
      </c>
      <c r="N119" s="231">
        <f>VLOOKUP($B119,'Conditions of people affected'!$C$6:$R$170,16,FALSE)</f>
        <v>4</v>
      </c>
      <c r="O119" s="231">
        <f>VLOOKUP($B119,'Conditions of people affected'!$C$6:$R$170,9,FALSE)</f>
        <v>5</v>
      </c>
      <c r="P119" s="231">
        <f>VLOOKUP($B119,'Conditions of people affected'!$C$6:$R$170,15,FALSE)</f>
        <v>3</v>
      </c>
      <c r="Q119" s="231">
        <f t="shared" si="19"/>
        <v>3.8</v>
      </c>
      <c r="R119" s="231">
        <f>VLOOKUP($B119,'Complexity of the crisis'!$C$6:$AN$170,22,FALSE)</f>
        <v>4.0999999999999996</v>
      </c>
      <c r="S119" s="231">
        <f>VLOOKUP($B119,'Complexity of the crisis'!$C$6:$AN$170,38,FALSE)</f>
        <v>3.5</v>
      </c>
      <c r="T119" s="130" t="str">
        <f>VLOOKUP(B119,Lists!$C$3:$E$163,3,FALSE)</f>
        <v>Americas</v>
      </c>
      <c r="U119" s="131">
        <f>VLOOKUP(B119,'INFORM Severity - hidden'!$C$5:$V$170,20,FALSE)</f>
        <v>44489</v>
      </c>
    </row>
    <row r="120" spans="1:21" x14ac:dyDescent="0.25">
      <c r="A120" s="127" t="str">
        <f t="array" ref="A120">IFERROR(INDEX(Lists!$B$2:$B$153,SMALL(IF(Lists!$I$2:$I$153="Individual",ROW(Lists!$B$2:$B$153)),ROW(116:116))-1,1),"")</f>
        <v>Conflict in Yemen</v>
      </c>
      <c r="B120" s="128" t="str">
        <f>VLOOKUP(A120,Lists!$B$2:$G$153,2,FALSE)</f>
        <v>YEM001</v>
      </c>
      <c r="C120" s="128" t="str">
        <f>VLOOKUP(B120,'INFORM Severity - hidden'!$C$5:$D$160,2,FALSE)</f>
        <v>Yemen</v>
      </c>
      <c r="D120" s="128" t="str">
        <f>VLOOKUP(A120,Lists!$B$2:$G$153,3,FALSE)</f>
        <v>YEM</v>
      </c>
      <c r="E120" s="129" t="str">
        <f>VLOOKUP(A120,Lists!$B$2:$G$153,5,FALSE)</f>
        <v>Complex crisis</v>
      </c>
      <c r="F120" s="229">
        <f t="shared" si="15"/>
        <v>4.8</v>
      </c>
      <c r="G120" s="126">
        <f t="shared" si="16"/>
        <v>5</v>
      </c>
      <c r="H120" s="126" t="str">
        <f t="shared" si="17"/>
        <v>Very High</v>
      </c>
      <c r="I120" s="230" t="str">
        <f>INDEX(Trends!$D$3:$D$404,MATCH(B120,Trends!$C$3:$C$404,0))</f>
        <v>Decreasing</v>
      </c>
      <c r="J120" s="126" t="str">
        <f>VLOOKUP($B120,Reliability!$A$3:$I$170,9,FALSE)</f>
        <v>High</v>
      </c>
      <c r="K120" s="231">
        <f t="shared" si="18"/>
        <v>4.5999999999999996</v>
      </c>
      <c r="L120" s="231">
        <f>VLOOKUP($B120,'Impact of the crisis'!$C$6:$N$170,12,FALSE)</f>
        <v>4.9000000000000004</v>
      </c>
      <c r="M120" s="231">
        <f>VLOOKUP($B120,'Impact of the crisis'!$C$6:$AB$170,26,FALSE)</f>
        <v>4.4000000000000004</v>
      </c>
      <c r="N120" s="231">
        <f>VLOOKUP($B120,'Conditions of people affected'!$C$6:$R$170,16,FALSE)</f>
        <v>5</v>
      </c>
      <c r="O120" s="231">
        <f>VLOOKUP($B120,'Conditions of people affected'!$C$6:$R$170,9,FALSE)</f>
        <v>5</v>
      </c>
      <c r="P120" s="231">
        <f>VLOOKUP($B120,'Conditions of people affected'!$C$6:$R$170,15,FALSE)</f>
        <v>5</v>
      </c>
      <c r="Q120" s="231">
        <f t="shared" si="19"/>
        <v>4.5999999999999996</v>
      </c>
      <c r="R120" s="231">
        <f>VLOOKUP($B120,'Complexity of the crisis'!$C$6:$AN$170,22,FALSE)</f>
        <v>4.7</v>
      </c>
      <c r="S120" s="231">
        <f>VLOOKUP($B120,'Complexity of the crisis'!$C$6:$AN$170,38,FALSE)</f>
        <v>4.5</v>
      </c>
      <c r="T120" s="130" t="str">
        <f>VLOOKUP(B120,Lists!$C$3:$E$163,3,FALSE)</f>
        <v>Middle east</v>
      </c>
      <c r="U120" s="131">
        <f>VLOOKUP(B120,'INFORM Severity - hidden'!$C$5:$V$170,20,FALSE)</f>
        <v>44501</v>
      </c>
    </row>
    <row r="121" spans="1:21" x14ac:dyDescent="0.25">
      <c r="A121" s="127" t="str">
        <f t="array" ref="A121">IFERROR(INDEX(Lists!$B$2:$B$153,SMALL(IF(Lists!$I$2:$I$153="Individual",ROW(Lists!$B$2:$B$153)),ROW(117:117))-1,1),"")</f>
        <v>Mixed migration flows in Yemen</v>
      </c>
      <c r="B121" s="128" t="str">
        <f>VLOOKUP(A121,Lists!$B$2:$G$153,2,FALSE)</f>
        <v>YEM002</v>
      </c>
      <c r="C121" s="128" t="str">
        <f>VLOOKUP(B121,'INFORM Severity - hidden'!$C$5:$D$160,2,FALSE)</f>
        <v>Yemen</v>
      </c>
      <c r="D121" s="128" t="str">
        <f>VLOOKUP(A121,Lists!$B$2:$G$153,3,FALSE)</f>
        <v>YEM</v>
      </c>
      <c r="E121" s="129" t="str">
        <f>VLOOKUP(A121,Lists!$B$2:$G$153,5,FALSE)</f>
        <v>International displacement</v>
      </c>
      <c r="F121" s="229">
        <f t="shared" si="15"/>
        <v>4.5999999999999996</v>
      </c>
      <c r="G121" s="126">
        <f t="shared" si="16"/>
        <v>5</v>
      </c>
      <c r="H121" s="126" t="str">
        <f t="shared" si="17"/>
        <v>Very High</v>
      </c>
      <c r="I121" s="230" t="str">
        <f>INDEX(Trends!$D$3:$D$404,MATCH(B121,Trends!$C$3:$C$404,0))</f>
        <v>Increasing</v>
      </c>
      <c r="J121" s="126" t="str">
        <f>VLOOKUP($B121,Reliability!$A$3:$I$170,9,FALSE)</f>
        <v>High</v>
      </c>
      <c r="K121" s="231">
        <f t="shared" si="18"/>
        <v>4.5999999999999996</v>
      </c>
      <c r="L121" s="231">
        <f>VLOOKUP($B121,'Impact of the crisis'!$C$6:$N$170,12,FALSE)</f>
        <v>4.9000000000000004</v>
      </c>
      <c r="M121" s="231">
        <f>VLOOKUP($B121,'Impact of the crisis'!$C$6:$AB$170,26,FALSE)</f>
        <v>4.4000000000000004</v>
      </c>
      <c r="N121" s="231">
        <f>VLOOKUP($B121,'Conditions of people affected'!$C$6:$R$170,16,FALSE)</f>
        <v>5</v>
      </c>
      <c r="O121" s="231">
        <f>VLOOKUP($B121,'Conditions of people affected'!$C$6:$R$170,9,FALSE)</f>
        <v>5</v>
      </c>
      <c r="P121" s="231">
        <f>VLOOKUP($B121,'Conditions of people affected'!$C$6:$R$170,15,FALSE)</f>
        <v>5</v>
      </c>
      <c r="Q121" s="231">
        <f t="shared" si="19"/>
        <v>4</v>
      </c>
      <c r="R121" s="231">
        <f>VLOOKUP($B121,'Complexity of the crisis'!$C$6:$AN$170,22,FALSE)</f>
        <v>4.7</v>
      </c>
      <c r="S121" s="231">
        <f>VLOOKUP($B121,'Complexity of the crisis'!$C$6:$AN$170,38,FALSE)</f>
        <v>3</v>
      </c>
      <c r="T121" s="130" t="str">
        <f>VLOOKUP(B121,Lists!$C$3:$E$163,3,FALSE)</f>
        <v>Middle east</v>
      </c>
      <c r="U121" s="131">
        <f>VLOOKUP(B121,'INFORM Severity - hidden'!$C$5:$V$170,20,FALSE)</f>
        <v>44501</v>
      </c>
    </row>
    <row r="122" spans="1:21" x14ac:dyDescent="0.25">
      <c r="A122" s="127" t="str">
        <f t="array" ref="A122">IFERROR(INDEX(Lists!$B$2:$B$153,SMALL(IF(Lists!$I$2:$I$153="Individual",ROW(Lists!$B$2:$B$153)),ROW(118:118))-1,1),"")</f>
        <v>Drought in Zambia</v>
      </c>
      <c r="B122" s="128" t="str">
        <f>VLOOKUP(A122,Lists!$B$2:$G$153,2,FALSE)</f>
        <v>ZMB002</v>
      </c>
      <c r="C122" s="128" t="str">
        <f>VLOOKUP(B122,'INFORM Severity - hidden'!$C$5:$D$160,2,FALSE)</f>
        <v>Zambia</v>
      </c>
      <c r="D122" s="128" t="str">
        <f>VLOOKUP(A122,Lists!$B$2:$G$153,3,FALSE)</f>
        <v>ZMB</v>
      </c>
      <c r="E122" s="129" t="str">
        <f>VLOOKUP(A122,Lists!$B$2:$G$153,5,FALSE)</f>
        <v>Drought</v>
      </c>
      <c r="F122" s="229">
        <f t="shared" si="15"/>
        <v>2.9</v>
      </c>
      <c r="G122" s="126">
        <f t="shared" si="16"/>
        <v>3</v>
      </c>
      <c r="H122" s="126" t="str">
        <f t="shared" si="17"/>
        <v>Medium</v>
      </c>
      <c r="I122" s="230" t="str">
        <f>INDEX(Trends!$D$3:$D$404,MATCH(B122,Trends!$C$3:$C$404,0))</f>
        <v>Stable</v>
      </c>
      <c r="J122" s="126" t="str">
        <f>VLOOKUP($B122,Reliability!$A$3:$I$170,9,FALSE)</f>
        <v>Very High</v>
      </c>
      <c r="K122" s="231">
        <f t="shared" si="18"/>
        <v>3</v>
      </c>
      <c r="L122" s="231">
        <f>VLOOKUP($B122,'Impact of the crisis'!$C$6:$N$170,12,FALSE)</f>
        <v>4.3</v>
      </c>
      <c r="M122" s="231">
        <f>VLOOKUP($B122,'Impact of the crisis'!$C$6:$AB$170,26,FALSE)</f>
        <v>2</v>
      </c>
      <c r="N122" s="231">
        <f>VLOOKUP($B122,'Conditions of people affected'!$C$6:$R$170,16,FALSE)</f>
        <v>3.35</v>
      </c>
      <c r="O122" s="231">
        <f>VLOOKUP($B122,'Conditions of people affected'!$C$6:$R$170,9,FALSE)</f>
        <v>3.7</v>
      </c>
      <c r="P122" s="231">
        <f>VLOOKUP($B122,'Conditions of people affected'!$C$6:$R$170,15,FALSE)</f>
        <v>3</v>
      </c>
      <c r="Q122" s="231">
        <f t="shared" si="19"/>
        <v>2.1</v>
      </c>
      <c r="R122" s="231">
        <f>VLOOKUP($B122,'Complexity of the crisis'!$C$6:$AN$170,22,FALSE)</f>
        <v>2.1</v>
      </c>
      <c r="S122" s="231">
        <f>VLOOKUP($B122,'Complexity of the crisis'!$C$6:$AN$170,38,FALSE)</f>
        <v>2</v>
      </c>
      <c r="T122" s="130" t="str">
        <f>VLOOKUP(B122,Lists!$C$3:$E$163,3,FALSE)</f>
        <v>Africa</v>
      </c>
      <c r="U122" s="131">
        <f>VLOOKUP(B122,'INFORM Severity - hidden'!$C$5:$V$170,20,FALSE)</f>
        <v>44557</v>
      </c>
    </row>
    <row r="123" spans="1:21" x14ac:dyDescent="0.25">
      <c r="A123" s="127" t="str">
        <f t="array" ref="A123">IFERROR(INDEX(Lists!$B$2:$B$153,SMALL(IF(Lists!$I$2:$I$153="Individual",ROW(Lists!$B$2:$B$153)),ROW(119:119))-1,1),"")</f>
        <v>Complex crisis in Zimbabwe</v>
      </c>
      <c r="B123" s="128" t="str">
        <f>VLOOKUP(A123,Lists!$B$2:$G$153,2,FALSE)</f>
        <v>ZWE001</v>
      </c>
      <c r="C123" s="128" t="str">
        <f>VLOOKUP(B123,'INFORM Severity - hidden'!$C$5:$D$160,2,FALSE)</f>
        <v>Zimbabwe</v>
      </c>
      <c r="D123" s="128" t="str">
        <f>VLOOKUP(A123,Lists!$B$2:$G$153,3,FALSE)</f>
        <v>ZWE</v>
      </c>
      <c r="E123" s="129" t="str">
        <f>VLOOKUP(A123,Lists!$B$2:$G$153,5,FALSE)</f>
        <v>Complex crisis</v>
      </c>
      <c r="F123" s="229">
        <f t="shared" si="15"/>
        <v>3.8</v>
      </c>
      <c r="G123" s="126">
        <f t="shared" si="16"/>
        <v>4</v>
      </c>
      <c r="H123" s="126" t="str">
        <f t="shared" si="17"/>
        <v>High</v>
      </c>
      <c r="I123" s="230" t="str">
        <f>INDEX(Trends!$D$3:$D$404,MATCH(B123,Trends!$C$3:$C$404,0))</f>
        <v>Increasing</v>
      </c>
      <c r="J123" s="126" t="str">
        <f>VLOOKUP($B123,Reliability!$A$3:$I$170,9,FALSE)</f>
        <v>Very High</v>
      </c>
      <c r="K123" s="231">
        <f t="shared" si="18"/>
        <v>3.7</v>
      </c>
      <c r="L123" s="231">
        <f>VLOOKUP($B123,'Impact of the crisis'!$C$6:$N$170,12,FALSE)</f>
        <v>4.5999999999999996</v>
      </c>
      <c r="M123" s="231">
        <f>VLOOKUP($B123,'Impact of the crisis'!$C$6:$AB$170,26,FALSE)</f>
        <v>3.1</v>
      </c>
      <c r="N123" s="231">
        <f>VLOOKUP($B123,'Conditions of people affected'!$C$6:$R$170,16,FALSE)</f>
        <v>4.3499999999999996</v>
      </c>
      <c r="O123" s="231">
        <f>VLOOKUP($B123,'Conditions of people affected'!$C$6:$R$170,9,FALSE)</f>
        <v>4.7</v>
      </c>
      <c r="P123" s="231">
        <f>VLOOKUP($B123,'Conditions of people affected'!$C$6:$R$170,15,FALSE)</f>
        <v>4</v>
      </c>
      <c r="Q123" s="231">
        <f t="shared" si="19"/>
        <v>3</v>
      </c>
      <c r="R123" s="231">
        <f>VLOOKUP($B123,'Complexity of the crisis'!$C$6:$AN$170,22,FALSE)</f>
        <v>3.4</v>
      </c>
      <c r="S123" s="231">
        <f>VLOOKUP($B123,'Complexity of the crisis'!$C$6:$AN$170,38,FALSE)</f>
        <v>2.5</v>
      </c>
      <c r="T123" s="130" t="str">
        <f>VLOOKUP(B123,Lists!$C$3:$E$163,3,FALSE)</f>
        <v>Africa</v>
      </c>
      <c r="U123" s="131">
        <f>VLOOKUP(B123,'INFORM Severity - hidden'!$C$5:$V$170,20,FALSE)</f>
        <v>44557</v>
      </c>
    </row>
    <row r="124" spans="1:21" x14ac:dyDescent="0.25">
      <c r="J124"/>
      <c r="K124"/>
      <c r="L124"/>
      <c r="M124"/>
      <c r="N124"/>
      <c r="O124"/>
      <c r="P124"/>
      <c r="Q124"/>
      <c r="R124"/>
      <c r="S124"/>
      <c r="T124"/>
      <c r="U124"/>
    </row>
    <row r="125" spans="1:21" x14ac:dyDescent="0.25">
      <c r="J125"/>
      <c r="K125"/>
      <c r="L125"/>
      <c r="M125"/>
      <c r="N125"/>
      <c r="O125"/>
      <c r="P125"/>
      <c r="Q125"/>
      <c r="R125"/>
      <c r="S125"/>
      <c r="T125"/>
      <c r="U125"/>
    </row>
    <row r="126" spans="1:21" x14ac:dyDescent="0.25">
      <c r="J126"/>
      <c r="K126"/>
      <c r="L126"/>
      <c r="M126"/>
      <c r="N126"/>
      <c r="O126"/>
      <c r="P126"/>
      <c r="Q126"/>
      <c r="R126"/>
      <c r="S126"/>
      <c r="T126"/>
      <c r="U126"/>
    </row>
    <row r="127" spans="1:21" x14ac:dyDescent="0.25">
      <c r="J127"/>
      <c r="K127"/>
      <c r="L127"/>
      <c r="M127"/>
      <c r="N127"/>
      <c r="O127"/>
      <c r="P127"/>
      <c r="Q127"/>
      <c r="R127"/>
      <c r="S127"/>
      <c r="T127"/>
      <c r="U127"/>
    </row>
    <row r="128" spans="1:21" x14ac:dyDescent="0.25">
      <c r="J128"/>
      <c r="K128"/>
      <c r="L128"/>
      <c r="M128"/>
      <c r="N128"/>
      <c r="O128"/>
      <c r="P128"/>
      <c r="Q128"/>
      <c r="R128"/>
      <c r="S128"/>
      <c r="T128"/>
      <c r="U128"/>
    </row>
    <row r="129" spans="10:21" x14ac:dyDescent="0.25">
      <c r="J129"/>
      <c r="K129"/>
      <c r="L129"/>
      <c r="M129"/>
      <c r="N129"/>
      <c r="O129"/>
      <c r="P129"/>
      <c r="Q129"/>
      <c r="R129"/>
      <c r="S129"/>
      <c r="T129"/>
      <c r="U129"/>
    </row>
    <row r="130" spans="10:21" x14ac:dyDescent="0.25">
      <c r="J130"/>
      <c r="K130"/>
      <c r="L130"/>
      <c r="M130"/>
      <c r="N130"/>
      <c r="O130"/>
      <c r="P130"/>
      <c r="Q130"/>
      <c r="R130"/>
      <c r="S130"/>
      <c r="T130"/>
      <c r="U130"/>
    </row>
    <row r="131" spans="10:21" x14ac:dyDescent="0.25">
      <c r="J131"/>
      <c r="K131"/>
      <c r="L131"/>
      <c r="M131"/>
      <c r="N131"/>
      <c r="O131"/>
      <c r="P131"/>
      <c r="Q131"/>
      <c r="R131"/>
      <c r="S131"/>
      <c r="T131"/>
      <c r="U131"/>
    </row>
    <row r="132" spans="10:21" x14ac:dyDescent="0.25">
      <c r="J132"/>
      <c r="K132"/>
      <c r="L132"/>
      <c r="M132"/>
      <c r="N132"/>
      <c r="O132"/>
      <c r="P132"/>
      <c r="Q132"/>
      <c r="R132"/>
      <c r="S132"/>
      <c r="T132"/>
      <c r="U132"/>
    </row>
    <row r="133" spans="10:21" x14ac:dyDescent="0.25">
      <c r="J133"/>
      <c r="K133"/>
      <c r="L133"/>
      <c r="M133"/>
      <c r="N133"/>
      <c r="O133"/>
      <c r="P133"/>
      <c r="Q133"/>
      <c r="R133"/>
      <c r="S133"/>
      <c r="T133"/>
      <c r="U133"/>
    </row>
  </sheetData>
  <autoFilter ref="A4:T143" xr:uid="{00000000-0009-0000-0000-000003000000}">
    <sortState xmlns:xlrd2="http://schemas.microsoft.com/office/spreadsheetml/2017/richdata2" ref="A5:T143">
      <sortCondition ref="G4:G143"/>
    </sortState>
  </autoFilter>
  <conditionalFormatting sqref="K5:K123">
    <cfRule type="cellIs" dxfId="540" priority="64" stopIfTrue="1" operator="between">
      <formula>4</formula>
      <formula>5</formula>
    </cfRule>
    <cfRule type="cellIs" dxfId="539" priority="70" stopIfTrue="1" operator="between">
      <formula>3</formula>
      <formula>4</formula>
    </cfRule>
    <cfRule type="cellIs" dxfId="538" priority="71" stopIfTrue="1" operator="between">
      <formula>2</formula>
      <formula>3</formula>
    </cfRule>
    <cfRule type="cellIs" dxfId="537" priority="72" stopIfTrue="1" operator="between">
      <formula>1</formula>
      <formula>2</formula>
    </cfRule>
    <cfRule type="cellIs" dxfId="536" priority="73" stopIfTrue="1" operator="between">
      <formula>0</formula>
      <formula>1</formula>
    </cfRule>
  </conditionalFormatting>
  <conditionalFormatting sqref="L5:M123">
    <cfRule type="cellIs" dxfId="535" priority="65" stopIfTrue="1" operator="between">
      <formula>4</formula>
      <formula>5</formula>
    </cfRule>
    <cfRule type="cellIs" dxfId="534" priority="66" stopIfTrue="1" operator="between">
      <formula>3</formula>
      <formula>4</formula>
    </cfRule>
    <cfRule type="cellIs" dxfId="533" priority="67" stopIfTrue="1" operator="between">
      <formula>2</formula>
      <formula>3</formula>
    </cfRule>
    <cfRule type="cellIs" dxfId="532" priority="68" stopIfTrue="1" operator="between">
      <formula>1</formula>
      <formula>2</formula>
    </cfRule>
    <cfRule type="cellIs" dxfId="531" priority="69" stopIfTrue="1" operator="between">
      <formula>0</formula>
      <formula>1</formula>
    </cfRule>
  </conditionalFormatting>
  <conditionalFormatting sqref="S5:S123">
    <cfRule type="cellIs" dxfId="530" priority="49" stopIfTrue="1" operator="between">
      <formula>4</formula>
      <formula>5</formula>
    </cfRule>
    <cfRule type="cellIs" dxfId="529" priority="50" stopIfTrue="1" operator="between">
      <formula>3</formula>
      <formula>4</formula>
    </cfRule>
    <cfRule type="cellIs" dxfId="528" priority="51" stopIfTrue="1" operator="between">
      <formula>2</formula>
      <formula>3</formula>
    </cfRule>
    <cfRule type="cellIs" dxfId="527" priority="52" stopIfTrue="1" operator="between">
      <formula>1</formula>
      <formula>2</formula>
    </cfRule>
    <cfRule type="cellIs" dxfId="526" priority="53" stopIfTrue="1" operator="between">
      <formula>0</formula>
      <formula>1</formula>
    </cfRule>
  </conditionalFormatting>
  <conditionalFormatting sqref="Q5:Q123">
    <cfRule type="cellIs" dxfId="525" priority="34" stopIfTrue="1" operator="between">
      <formula>4</formula>
      <formula>5</formula>
    </cfRule>
    <cfRule type="cellIs" dxfId="524" priority="35" stopIfTrue="1" operator="between">
      <formula>3</formula>
      <formula>4</formula>
    </cfRule>
    <cfRule type="cellIs" dxfId="523" priority="36" stopIfTrue="1" operator="between">
      <formula>2</formula>
      <formula>3</formula>
    </cfRule>
    <cfRule type="cellIs" dxfId="522" priority="37" stopIfTrue="1" operator="between">
      <formula>1</formula>
      <formula>2</formula>
    </cfRule>
    <cfRule type="cellIs" dxfId="521" priority="38" stopIfTrue="1" operator="between">
      <formula>0</formula>
      <formula>1</formula>
    </cfRule>
  </conditionalFormatting>
  <conditionalFormatting sqref="I5:I131">
    <cfRule type="cellIs" dxfId="520" priority="26" operator="equal">
      <formula>"Increasing"</formula>
    </cfRule>
    <cfRule type="cellIs" dxfId="519" priority="27" operator="equal">
      <formula>"Stable"</formula>
    </cfRule>
    <cfRule type="cellIs" dxfId="518" priority="28" operator="equal">
      <formula>"Decreasing"</formula>
    </cfRule>
  </conditionalFormatting>
  <conditionalFormatting sqref="R5:S123">
    <cfRule type="cellIs" dxfId="517" priority="44" stopIfTrue="1" operator="between">
      <formula>4</formula>
      <formula>5</formula>
    </cfRule>
    <cfRule type="cellIs" dxfId="516" priority="45" stopIfTrue="1" operator="between">
      <formula>3</formula>
      <formula>4</formula>
    </cfRule>
    <cfRule type="cellIs" dxfId="515" priority="46" stopIfTrue="1" operator="between">
      <formula>2</formula>
      <formula>3</formula>
    </cfRule>
    <cfRule type="cellIs" dxfId="514" priority="47" stopIfTrue="1" operator="between">
      <formula>1</formula>
      <formula>2</formula>
    </cfRule>
    <cfRule type="cellIs" dxfId="513" priority="48" stopIfTrue="1" operator="between">
      <formula>0</formula>
      <formula>1</formula>
    </cfRule>
  </conditionalFormatting>
  <conditionalFormatting sqref="G5:G131">
    <cfRule type="cellIs" dxfId="512" priority="16" stopIfTrue="1" operator="equal">
      <formula>5</formula>
    </cfRule>
    <cfRule type="cellIs" dxfId="511" priority="17" stopIfTrue="1" operator="equal">
      <formula>4</formula>
    </cfRule>
    <cfRule type="cellIs" dxfId="510" priority="18" stopIfTrue="1" operator="equal">
      <formula>3</formula>
    </cfRule>
    <cfRule type="cellIs" dxfId="509" priority="19" stopIfTrue="1" operator="equal">
      <formula>2</formula>
    </cfRule>
    <cfRule type="cellIs" dxfId="508" priority="20" stopIfTrue="1" operator="equal">
      <formula>1</formula>
    </cfRule>
  </conditionalFormatting>
  <conditionalFormatting sqref="H5:H131">
    <cfRule type="cellIs" dxfId="507" priority="11" stopIfTrue="1" operator="equal">
      <formula>"Very High"</formula>
    </cfRule>
    <cfRule type="cellIs" dxfId="506" priority="12" stopIfTrue="1" operator="equal">
      <formula>"High"</formula>
    </cfRule>
    <cfRule type="cellIs" dxfId="505" priority="13" stopIfTrue="1" operator="equal">
      <formula>"Medium"</formula>
    </cfRule>
    <cfRule type="cellIs" dxfId="504" priority="14" stopIfTrue="1" operator="equal">
      <formula>"Low"</formula>
    </cfRule>
    <cfRule type="cellIs" dxfId="503" priority="15" stopIfTrue="1" operator="equal">
      <formula>"Very Low"</formula>
    </cfRule>
  </conditionalFormatting>
  <conditionalFormatting sqref="N5:P123">
    <cfRule type="cellIs" dxfId="502" priority="6" stopIfTrue="1" operator="between">
      <formula>5</formula>
      <formula>5.9</formula>
    </cfRule>
    <cfRule type="cellIs" dxfId="501" priority="7" stopIfTrue="1" operator="between">
      <formula>4</formula>
      <formula>4.9</formula>
    </cfRule>
    <cfRule type="cellIs" dxfId="500" priority="8" stopIfTrue="1" operator="between">
      <formula>3</formula>
      <formula>3.9</formula>
    </cfRule>
    <cfRule type="cellIs" dxfId="499" priority="9" stopIfTrue="1" operator="between">
      <formula>2</formula>
      <formula>2.9</formula>
    </cfRule>
    <cfRule type="cellIs" dxfId="498" priority="10" stopIfTrue="1" operator="between">
      <formula>0</formula>
      <formula>1.9</formula>
    </cfRule>
  </conditionalFormatting>
  <conditionalFormatting sqref="J5:J123">
    <cfRule type="cellIs" dxfId="497" priority="1" stopIfTrue="1" operator="equal">
      <formula>"Very Low"</formula>
    </cfRule>
    <cfRule type="cellIs" dxfId="496" priority="2" stopIfTrue="1" operator="equal">
      <formula>"Low"</formula>
    </cfRule>
    <cfRule type="cellIs" dxfId="495" priority="3" stopIfTrue="1" operator="equal">
      <formula>"Medium"</formula>
    </cfRule>
    <cfRule type="cellIs" dxfId="494" priority="4" stopIfTrue="1" operator="equal">
      <formula>"High"</formula>
    </cfRule>
    <cfRule type="cellIs" dxfId="493" priority="5" stopIfTrue="1" operator="equal">
      <formula>"Very High"</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1"/>
  <sheetViews>
    <sheetView topLeftCell="B64" workbookViewId="0">
      <selection activeCell="J78" sqref="J78:T81"/>
    </sheetView>
  </sheetViews>
  <sheetFormatPr defaultColWidth="8.5703125" defaultRowHeight="15" x14ac:dyDescent="0.25"/>
  <cols>
    <col min="1" max="1" width="43.5703125" style="208" bestFit="1" customWidth="1"/>
    <col min="2" max="2" width="9.42578125" style="208" customWidth="1"/>
    <col min="3" max="3" width="17.5703125" style="208" customWidth="1"/>
    <col min="4" max="4" width="9.42578125" style="208" customWidth="1"/>
    <col min="5" max="5" width="27.42578125" style="208" bestFit="1" customWidth="1"/>
    <col min="6" max="7" width="9.42578125" style="208" customWidth="1"/>
    <col min="8" max="8" width="9.5703125" style="208" customWidth="1"/>
    <col min="9" max="9" width="13.5703125" style="208" customWidth="1"/>
    <col min="10" max="10" width="9.5703125" style="208" customWidth="1"/>
    <col min="11" max="20" width="9.42578125" style="208" customWidth="1"/>
    <col min="21" max="21" width="11.42578125" style="208" bestFit="1" customWidth="1"/>
    <col min="22" max="22" width="8.5703125" style="208" customWidth="1"/>
    <col min="23" max="16384" width="8.5703125" style="208"/>
  </cols>
  <sheetData>
    <row r="1" spans="1:21" ht="23.25" customHeight="1" x14ac:dyDescent="0.35">
      <c r="A1" s="124" t="str">
        <f>"INFORM Severity Index - all countries. Release: "&amp;About!$A$5&amp;""</f>
        <v>INFORM Severity Index - all countries. Release: December 2021</v>
      </c>
      <c r="B1" s="48"/>
      <c r="C1" s="48"/>
      <c r="D1" s="48"/>
      <c r="E1" s="48"/>
      <c r="F1" s="48"/>
      <c r="G1" s="48"/>
      <c r="H1" s="48"/>
      <c r="I1" s="48"/>
      <c r="J1" s="48"/>
      <c r="K1" s="48"/>
      <c r="L1" s="48"/>
      <c r="M1" s="48"/>
      <c r="N1" s="48"/>
      <c r="O1" s="48"/>
      <c r="P1" s="48"/>
      <c r="Q1" s="48"/>
      <c r="R1" s="48"/>
      <c r="S1" s="48"/>
      <c r="T1" s="48"/>
      <c r="U1" s="48"/>
    </row>
    <row r="2" spans="1:21" ht="96.75" customHeight="1" thickBot="1" x14ac:dyDescent="0.3">
      <c r="A2" s="11" t="s">
        <v>6776</v>
      </c>
      <c r="B2" s="11" t="s">
        <v>6778</v>
      </c>
      <c r="C2" s="11" t="s">
        <v>6779</v>
      </c>
      <c r="D2" s="5" t="s">
        <v>6780</v>
      </c>
      <c r="E2" s="11" t="s">
        <v>6781</v>
      </c>
      <c r="F2" s="69" t="s">
        <v>6782</v>
      </c>
      <c r="G2" s="70" t="s">
        <v>6783</v>
      </c>
      <c r="H2" s="69" t="s">
        <v>6783</v>
      </c>
      <c r="I2" s="71" t="s">
        <v>6784</v>
      </c>
      <c r="J2" s="71" t="s">
        <v>5</v>
      </c>
      <c r="K2" s="73" t="s">
        <v>6785</v>
      </c>
      <c r="L2" s="72" t="s">
        <v>6801</v>
      </c>
      <c r="M2" s="72" t="s">
        <v>6802</v>
      </c>
      <c r="N2" s="49" t="s">
        <v>6788</v>
      </c>
      <c r="O2" s="74" t="s">
        <v>6789</v>
      </c>
      <c r="P2" s="74" t="s">
        <v>6790</v>
      </c>
      <c r="Q2" s="75" t="s">
        <v>6791</v>
      </c>
      <c r="R2" s="76" t="s">
        <v>6792</v>
      </c>
      <c r="S2" s="76" t="s">
        <v>6793</v>
      </c>
      <c r="T2" s="52" t="s">
        <v>6794</v>
      </c>
      <c r="U2" s="123" t="s">
        <v>6795</v>
      </c>
    </row>
    <row r="3" spans="1:21" ht="18" hidden="1" customHeight="1" thickTop="1" x14ac:dyDescent="0.3">
      <c r="A3" s="46" t="s">
        <v>6796</v>
      </c>
      <c r="B3" s="46"/>
      <c r="C3" s="46"/>
      <c r="D3" s="46"/>
      <c r="E3" s="46"/>
      <c r="F3" s="41"/>
      <c r="G3" s="41"/>
      <c r="H3" s="41"/>
      <c r="I3" s="66"/>
      <c r="J3" s="41"/>
      <c r="K3" s="40"/>
      <c r="L3" s="39"/>
      <c r="M3" s="39"/>
      <c r="N3" s="40"/>
      <c r="O3" s="41"/>
      <c r="P3" s="41"/>
      <c r="Q3" s="40"/>
      <c r="R3" s="39"/>
      <c r="S3" s="39"/>
      <c r="T3" s="1"/>
      <c r="U3" s="108"/>
    </row>
    <row r="4" spans="1:21" ht="18" customHeight="1" thickTop="1" x14ac:dyDescent="0.3">
      <c r="A4" s="12" t="s">
        <v>6797</v>
      </c>
      <c r="B4" s="12"/>
      <c r="C4" s="12"/>
      <c r="D4" s="6" t="s">
        <v>6797</v>
      </c>
      <c r="E4" s="12"/>
      <c r="F4" s="34" t="s">
        <v>6798</v>
      </c>
      <c r="G4" s="34" t="s">
        <v>6798</v>
      </c>
      <c r="H4" s="34" t="s">
        <v>6799</v>
      </c>
      <c r="I4" s="34" t="s">
        <v>6800</v>
      </c>
      <c r="J4" s="34" t="s">
        <v>6799</v>
      </c>
      <c r="K4" s="34" t="s">
        <v>6798</v>
      </c>
      <c r="L4" s="34" t="s">
        <v>6798</v>
      </c>
      <c r="M4" s="34" t="s">
        <v>6798</v>
      </c>
      <c r="N4" s="34" t="s">
        <v>6798</v>
      </c>
      <c r="O4" s="34" t="s">
        <v>6798</v>
      </c>
      <c r="P4" s="34" t="s">
        <v>6798</v>
      </c>
      <c r="Q4" s="34" t="s">
        <v>6798</v>
      </c>
      <c r="R4" s="34" t="s">
        <v>6798</v>
      </c>
      <c r="S4" s="34" t="s">
        <v>6798</v>
      </c>
      <c r="T4" s="1"/>
      <c r="U4" s="108"/>
    </row>
    <row r="5" spans="1:21" x14ac:dyDescent="0.25">
      <c r="A5" s="132" t="str">
        <f t="array" ref="A5">IFERROR(INDEX(Lists!$B$2:$B$153,SMALL(IF(Lists!$H$2:$H$153="Yes",ROW(Lists!$B$2:$B$153)),ROW(1:1))-1,1),"")</f>
        <v>Complex crisis in Afghanistan</v>
      </c>
      <c r="B5" s="133" t="str">
        <f>VLOOKUP(A5,Lists!$B$2:$G$153,2,FALSE)</f>
        <v>AFG001</v>
      </c>
      <c r="C5" s="133" t="str">
        <f>VLOOKUP(B5,'INFORM Severity - hidden'!$C$5:$D$160,2,FALSE)</f>
        <v>Afghanistan</v>
      </c>
      <c r="D5" s="133" t="str">
        <f>VLOOKUP(A5,Lists!$B$2:$G$153,3,FALSE)</f>
        <v>AFG</v>
      </c>
      <c r="E5" s="133" t="str">
        <f>VLOOKUP(A5,Lists!$B$2:$G$153,5,FALSE)</f>
        <v>Complex crisis</v>
      </c>
      <c r="F5" s="232">
        <f t="shared" ref="F5:F36" si="0">IF(OR(N5="x",K5="x"),"x",ROUND((5-GEOMEAN(((5-K5)/5*4+1),((5-N5)/5*4+1),((5-N5)/5*4+1)))/4*3.5+Q5*0.3,1))</f>
        <v>4.7</v>
      </c>
      <c r="G5" s="139">
        <f t="shared" ref="G5:G36" si="1">IF(F5="x","x",ROUNDUP(F5,0))</f>
        <v>5</v>
      </c>
      <c r="H5" s="139" t="str">
        <f t="shared" ref="H5:H36" si="2">IF(N5="x","x",IF(K5="x","x",(IF(G5=5,"Very High",IF(G5=4,"High",IF(G5=3,"Medium",IF(G5=2,"Low","Very Low")))))))</f>
        <v>Very High</v>
      </c>
      <c r="I5" s="233" t="str">
        <f>INDEX(Trends!$D$3:$D$404,MATCH(B5,Trends!$C$3:$C$404,0))</f>
        <v>Stable</v>
      </c>
      <c r="J5" s="139" t="str">
        <f>VLOOKUP($B5,Reliability!$A$3:$I$170,9,FALSE)</f>
        <v>High</v>
      </c>
      <c r="K5" s="234">
        <f t="shared" ref="K5:K36" si="3">IF(OR(M5="x",L5="x"),"x",ROUND((5-GEOMEAN(((5-L5)/5*4+1),((5-M5)/5*4+1),((5-M5)/5*4+1)))/4*5,1))</f>
        <v>5</v>
      </c>
      <c r="L5" s="234">
        <f>VLOOKUP($B5,'Impact of the crisis'!$C$6:$N$170,12,FALSE)</f>
        <v>4.9000000000000004</v>
      </c>
      <c r="M5" s="234">
        <f>VLOOKUP($B5,'Impact of the crisis'!$C$6:$AB$170,26,FALSE)</f>
        <v>5</v>
      </c>
      <c r="N5" s="234">
        <f>VLOOKUP($B5,'Conditions of people affected'!$C$6:$R$170,16,FALSE)</f>
        <v>4.5</v>
      </c>
      <c r="O5" s="234">
        <f>VLOOKUP($B5,'Conditions of people affected'!$C$6:$R$170,9,FALSE)</f>
        <v>5</v>
      </c>
      <c r="P5" s="234">
        <f>VLOOKUP($B5,'Conditions of people affected'!$C$6:$R$170,15,FALSE)</f>
        <v>4</v>
      </c>
      <c r="Q5" s="234">
        <f t="shared" ref="Q5:Q36" si="4">IF(OR(S5="x",R5="x"),R5,ROUND((5-GEOMEAN(((5-R5)/5*4+1),((5-S5)/5*4+1)))/4*5,1))</f>
        <v>4.9000000000000004</v>
      </c>
      <c r="R5" s="234">
        <f>VLOOKUP($B5,'Complexity of the crisis'!$C$6:$AN$170,22,FALSE)</f>
        <v>4.8</v>
      </c>
      <c r="S5" s="235">
        <f>VLOOKUP($B5,'Complexity of the crisis'!$C$6:$AN$170,38,FALSE)</f>
        <v>5</v>
      </c>
      <c r="T5" s="138" t="str">
        <f>VLOOKUP(B5,Lists!$C$3:$E$163,3,FALSE)</f>
        <v>Asia</v>
      </c>
      <c r="U5" s="148">
        <f>VLOOKUP(B5,'INFORM Severity - hidden'!$C$5:$V$170,20,FALSE)</f>
        <v>44558</v>
      </c>
    </row>
    <row r="6" spans="1:21" x14ac:dyDescent="0.25">
      <c r="A6" s="134" t="str">
        <f t="array" ref="A6">IFERROR(INDEX(Lists!$B$2:$B$153,SMALL(IF(Lists!$H$2:$H$153="Yes",ROW(Lists!$B$2:$B$153)),ROW(2:2))-1,1),"")</f>
        <v>Drought in South-West Angola</v>
      </c>
      <c r="B6" s="135" t="str">
        <f>VLOOKUP(A6,Lists!$B$2:$G$153,2,FALSE)</f>
        <v>AGO002</v>
      </c>
      <c r="C6" s="135" t="str">
        <f>VLOOKUP(B6,'INFORM Severity - hidden'!$C$5:$D$160,2,FALSE)</f>
        <v>Angola</v>
      </c>
      <c r="D6" s="135" t="str">
        <f>VLOOKUP(A6,Lists!$B$2:$G$153,3,FALSE)</f>
        <v>AGO</v>
      </c>
      <c r="E6" s="135" t="str">
        <f>VLOOKUP(A6,Lists!$B$2:$G$153,5,FALSE)</f>
        <v>Food Security</v>
      </c>
      <c r="F6" s="232">
        <f t="shared" si="0"/>
        <v>3.2</v>
      </c>
      <c r="G6" s="139">
        <f t="shared" si="1"/>
        <v>4</v>
      </c>
      <c r="H6" s="139" t="str">
        <f t="shared" si="2"/>
        <v>High</v>
      </c>
      <c r="I6" s="233" t="str">
        <f>INDEX(Trends!$D$3:$D$404,MATCH(B6,Trends!$C$3:$C$404,0))</f>
        <v>-</v>
      </c>
      <c r="J6" s="139" t="str">
        <f>VLOOKUP($B6,Reliability!$A$3:$I$170,9,FALSE)</f>
        <v>Very High</v>
      </c>
      <c r="K6" s="234">
        <f t="shared" si="3"/>
        <v>2</v>
      </c>
      <c r="L6" s="234">
        <f>VLOOKUP($B6,'Impact of the crisis'!$C$6:$N$170,12,FALSE)</f>
        <v>1.7</v>
      </c>
      <c r="M6" s="234">
        <f>VLOOKUP($B6,'Impact of the crisis'!$C$6:$AB$170,26,FALSE)</f>
        <v>2.2000000000000002</v>
      </c>
      <c r="N6" s="234">
        <f>VLOOKUP($B6,'Conditions of people affected'!$C$6:$R$170,16,FALSE)</f>
        <v>3.8</v>
      </c>
      <c r="O6" s="234">
        <f>VLOOKUP($B6,'Conditions of people affected'!$C$6:$R$170,9,FALSE)</f>
        <v>3.6</v>
      </c>
      <c r="P6" s="234">
        <f>VLOOKUP($B6,'Conditions of people affected'!$C$6:$R$170,15,FALSE)</f>
        <v>4</v>
      </c>
      <c r="Q6" s="234">
        <f t="shared" si="4"/>
        <v>2.9</v>
      </c>
      <c r="R6" s="234">
        <f>VLOOKUP($B6,'Complexity of the crisis'!$C$6:$AN$170,22,FALSE)</f>
        <v>3.6</v>
      </c>
      <c r="S6" s="235">
        <f>VLOOKUP($B6,'Complexity of the crisis'!$C$6:$AN$170,38,FALSE)</f>
        <v>2</v>
      </c>
      <c r="T6" s="138" t="str">
        <f>VLOOKUP(B6,Lists!$C$3:$E$163,3,FALSE)</f>
        <v>Africa</v>
      </c>
      <c r="U6" s="148">
        <f>VLOOKUP(B6,'INFORM Severity - hidden'!$C$5:$V$170,20,FALSE)</f>
        <v>44550</v>
      </c>
    </row>
    <row r="7" spans="1:21" x14ac:dyDescent="0.25">
      <c r="A7" s="134" t="str">
        <f t="array" ref="A7">IFERROR(INDEX(Lists!$B$2:$B$153,SMALL(IF(Lists!$H$2:$H$153="Yes",ROW(Lists!$B$2:$B$153)),ROW(3:3))-1,1),"")</f>
        <v>Nagorno-Karabakh Conflict in Armenia</v>
      </c>
      <c r="B7" s="135" t="str">
        <f>VLOOKUP(A7,Lists!$B$2:$G$153,2,FALSE)</f>
        <v>ARM002</v>
      </c>
      <c r="C7" s="135" t="str">
        <f>VLOOKUP(B7,'INFORM Severity - hidden'!$C$5:$D$160,2,FALSE)</f>
        <v>Armenia</v>
      </c>
      <c r="D7" s="135" t="str">
        <f>VLOOKUP(A7,Lists!$B$2:$G$153,3,FALSE)</f>
        <v>ARM</v>
      </c>
      <c r="E7" s="135" t="str">
        <f>VLOOKUP(A7,Lists!$B$2:$G$153,5,FALSE)</f>
        <v>Conflict</v>
      </c>
      <c r="F7" s="232">
        <f t="shared" si="0"/>
        <v>1.6</v>
      </c>
      <c r="G7" s="139">
        <f t="shared" si="1"/>
        <v>2</v>
      </c>
      <c r="H7" s="139" t="str">
        <f t="shared" si="2"/>
        <v>Low</v>
      </c>
      <c r="I7" s="233" t="str">
        <f>INDEX(Trends!$D$3:$D$404,MATCH(B7,Trends!$C$3:$C$404,0))</f>
        <v>Decreasing</v>
      </c>
      <c r="J7" s="139" t="str">
        <f>VLOOKUP($B7,Reliability!$A$3:$I$170,9,FALSE)</f>
        <v>High</v>
      </c>
      <c r="K7" s="234">
        <f t="shared" si="3"/>
        <v>2.2999999999999998</v>
      </c>
      <c r="L7" s="234">
        <f>VLOOKUP($B7,'Impact of the crisis'!$C$6:$N$170,12,FALSE)</f>
        <v>3.5</v>
      </c>
      <c r="M7" s="234">
        <f>VLOOKUP($B7,'Impact of the crisis'!$C$6:$AB$170,26,FALSE)</f>
        <v>1.5</v>
      </c>
      <c r="N7" s="234">
        <f>VLOOKUP($B7,'Conditions of people affected'!$C$6:$R$170,16,FALSE)</f>
        <v>1.2</v>
      </c>
      <c r="O7" s="234">
        <f>VLOOKUP($B7,'Conditions of people affected'!$C$6:$R$170,9,FALSE)</f>
        <v>1.4</v>
      </c>
      <c r="P7" s="234">
        <f>VLOOKUP($B7,'Conditions of people affected'!$C$6:$R$170,15,FALSE)</f>
        <v>1</v>
      </c>
      <c r="Q7" s="234">
        <f t="shared" si="4"/>
        <v>1.6</v>
      </c>
      <c r="R7" s="234">
        <f>VLOOKUP($B7,'Complexity of the crisis'!$C$6:$AN$170,22,FALSE)</f>
        <v>2.2000000000000002</v>
      </c>
      <c r="S7" s="235">
        <f>VLOOKUP($B7,'Complexity of the crisis'!$C$6:$AN$170,38,FALSE)</f>
        <v>1</v>
      </c>
      <c r="T7" s="138" t="str">
        <f>VLOOKUP(B7,Lists!$C$3:$E$163,3,FALSE)</f>
        <v>Middle east</v>
      </c>
      <c r="U7" s="148">
        <f>VLOOKUP(B7,'INFORM Severity - hidden'!$C$5:$V$170,20,FALSE)</f>
        <v>44496</v>
      </c>
    </row>
    <row r="8" spans="1:21" x14ac:dyDescent="0.25">
      <c r="A8" s="134" t="str">
        <f t="array" ref="A8">IFERROR(INDEX(Lists!$B$2:$B$153,SMALL(IF(Lists!$H$2:$H$153="Yes",ROW(Lists!$B$2:$B$153)),ROW(4:4))-1,1),"")</f>
        <v>Nagorno-Karabakh conflict in Azerbaijan</v>
      </c>
      <c r="B8" s="135" t="str">
        <f>VLOOKUP(A8,Lists!$B$2:$G$153,2,FALSE)</f>
        <v>AZE002</v>
      </c>
      <c r="C8" s="135" t="str">
        <f>VLOOKUP(B8,'INFORM Severity - hidden'!$C$5:$D$160,2,FALSE)</f>
        <v>Azerbaijan</v>
      </c>
      <c r="D8" s="135" t="str">
        <f>VLOOKUP(A8,Lists!$B$2:$G$153,3,FALSE)</f>
        <v>AZE</v>
      </c>
      <c r="E8" s="135" t="str">
        <f>VLOOKUP(A8,Lists!$B$2:$G$153,5,FALSE)</f>
        <v>Conflict</v>
      </c>
      <c r="F8" s="232" t="str">
        <f t="shared" si="0"/>
        <v>x</v>
      </c>
      <c r="G8" s="139" t="str">
        <f t="shared" si="1"/>
        <v>x</v>
      </c>
      <c r="H8" s="139" t="str">
        <f t="shared" si="2"/>
        <v>x</v>
      </c>
      <c r="I8" s="233" t="str">
        <f>INDEX(Trends!$D$3:$D$404,MATCH(B8,Trends!$C$3:$C$404,0))</f>
        <v>-</v>
      </c>
      <c r="J8" s="139" t="str">
        <f>VLOOKUP($B8,Reliability!$A$3:$I$170,9,FALSE)</f>
        <v>Very Low</v>
      </c>
      <c r="K8" s="234">
        <f t="shared" si="3"/>
        <v>3.1</v>
      </c>
      <c r="L8" s="234">
        <f>VLOOKUP($B8,'Impact of the crisis'!$C$6:$N$170,12,FALSE)</f>
        <v>2.5</v>
      </c>
      <c r="M8" s="234">
        <f>VLOOKUP($B8,'Impact of the crisis'!$C$6:$AB$170,26,FALSE)</f>
        <v>3.4</v>
      </c>
      <c r="N8" s="234" t="str">
        <f>VLOOKUP($B8,'Conditions of people affected'!$C$6:$R$170,16,FALSE)</f>
        <v>x</v>
      </c>
      <c r="O8" s="234" t="str">
        <f>VLOOKUP($B8,'Conditions of people affected'!$C$6:$R$170,9,FALSE)</f>
        <v>x</v>
      </c>
      <c r="P8" s="234" t="str">
        <f>VLOOKUP($B8,'Conditions of people affected'!$C$6:$R$170,15,FALSE)</f>
        <v>x</v>
      </c>
      <c r="Q8" s="234">
        <f t="shared" si="4"/>
        <v>3.3</v>
      </c>
      <c r="R8" s="234">
        <f>VLOOKUP($B8,'Complexity of the crisis'!$C$6:$AN$170,22,FALSE)</f>
        <v>4</v>
      </c>
      <c r="S8" s="235">
        <f>VLOOKUP($B8,'Complexity of the crisis'!$C$6:$AN$170,38,FALSE)</f>
        <v>2.5</v>
      </c>
      <c r="T8" s="138" t="str">
        <f>VLOOKUP(B8,Lists!$C$3:$E$163,3,FALSE)</f>
        <v>Middle east</v>
      </c>
      <c r="U8" s="148">
        <f>VLOOKUP(B8,'INFORM Severity - hidden'!$C$5:$V$170,20,FALSE)</f>
        <v>44496</v>
      </c>
    </row>
    <row r="9" spans="1:21" x14ac:dyDescent="0.25">
      <c r="A9" s="134" t="str">
        <f t="array" ref="A9">IFERROR(INDEX(Lists!$B$2:$B$153,SMALL(IF(Lists!$H$2:$H$153="Yes",ROW(Lists!$B$2:$B$153)),ROW(5:5))-1,1),"")</f>
        <v>Complex in Burundi</v>
      </c>
      <c r="B9" s="135" t="str">
        <f>VLOOKUP(A9,Lists!$B$2:$G$153,2,FALSE)</f>
        <v>BDI001</v>
      </c>
      <c r="C9" s="135" t="str">
        <f>VLOOKUP(B9,'INFORM Severity - hidden'!$C$5:$D$160,2,FALSE)</f>
        <v>Burundi</v>
      </c>
      <c r="D9" s="135" t="str">
        <f>VLOOKUP(A9,Lists!$B$2:$G$153,3,FALSE)</f>
        <v>BDI</v>
      </c>
      <c r="E9" s="135" t="str">
        <f>VLOOKUP(A9,Lists!$B$2:$G$153,5,FALSE)</f>
        <v>Complex crisis</v>
      </c>
      <c r="F9" s="232">
        <f t="shared" si="0"/>
        <v>3.9</v>
      </c>
      <c r="G9" s="139">
        <f t="shared" si="1"/>
        <v>4</v>
      </c>
      <c r="H9" s="139" t="str">
        <f t="shared" si="2"/>
        <v>High</v>
      </c>
      <c r="I9" s="233" t="str">
        <f>INDEX(Trends!$D$3:$D$404,MATCH(B9,Trends!$C$3:$C$404,0))</f>
        <v>Stable</v>
      </c>
      <c r="J9" s="139" t="str">
        <f>VLOOKUP($B9,Reliability!$A$3:$I$170,9,FALSE)</f>
        <v>Medium</v>
      </c>
      <c r="K9" s="234">
        <f t="shared" si="3"/>
        <v>3.9</v>
      </c>
      <c r="L9" s="234">
        <f>VLOOKUP($B9,'Impact of the crisis'!$C$6:$N$170,12,FALSE)</f>
        <v>4</v>
      </c>
      <c r="M9" s="234">
        <f>VLOOKUP($B9,'Impact of the crisis'!$C$6:$AB$170,26,FALSE)</f>
        <v>3.8</v>
      </c>
      <c r="N9" s="234">
        <f>VLOOKUP($B9,'Conditions of people affected'!$C$6:$R$170,16,FALSE)</f>
        <v>4</v>
      </c>
      <c r="O9" s="234">
        <f>VLOOKUP($B9,'Conditions of people affected'!$C$6:$R$170,9,FALSE)</f>
        <v>4</v>
      </c>
      <c r="P9" s="234">
        <f>VLOOKUP($B9,'Conditions of people affected'!$C$6:$R$170,15,FALSE)</f>
        <v>4</v>
      </c>
      <c r="Q9" s="234">
        <f t="shared" si="4"/>
        <v>3.6</v>
      </c>
      <c r="R9" s="234">
        <f>VLOOKUP($B9,'Complexity of the crisis'!$C$6:$AN$170,22,FALSE)</f>
        <v>3.6</v>
      </c>
      <c r="S9" s="235">
        <f>VLOOKUP($B9,'Complexity of the crisis'!$C$6:$AN$170,38,FALSE)</f>
        <v>3.5</v>
      </c>
      <c r="T9" s="138" t="str">
        <f>VLOOKUP(B9,Lists!$C$3:$E$163,3,FALSE)</f>
        <v>Africa</v>
      </c>
      <c r="U9" s="148">
        <f>VLOOKUP(B9,'INFORM Severity - hidden'!$C$5:$V$170,20,FALSE)</f>
        <v>44498</v>
      </c>
    </row>
    <row r="10" spans="1:21" x14ac:dyDescent="0.25">
      <c r="A10" s="134" t="str">
        <f t="array" ref="A10">IFERROR(INDEX(Lists!$B$2:$B$153,SMALL(IF(Lists!$H$2:$H$153="Yes",ROW(Lists!$B$2:$B$153)),ROW(6:6))-1,1),"")</f>
        <v>Conflict in Burkina Faso</v>
      </c>
      <c r="B10" s="135" t="str">
        <f>VLOOKUP(A10,Lists!$B$2:$G$153,2,FALSE)</f>
        <v>BFA002</v>
      </c>
      <c r="C10" s="135" t="str">
        <f>VLOOKUP(B10,'INFORM Severity - hidden'!$C$5:$D$160,2,FALSE)</f>
        <v>Burkina Faso</v>
      </c>
      <c r="D10" s="135" t="str">
        <f>VLOOKUP(A10,Lists!$B$2:$G$153,3,FALSE)</f>
        <v>BFA</v>
      </c>
      <c r="E10" s="135" t="str">
        <f>VLOOKUP(A10,Lists!$B$2:$G$153,5,FALSE)</f>
        <v>Conflict</v>
      </c>
      <c r="F10" s="232">
        <f t="shared" si="0"/>
        <v>4.0999999999999996</v>
      </c>
      <c r="G10" s="139">
        <f t="shared" si="1"/>
        <v>5</v>
      </c>
      <c r="H10" s="139" t="str">
        <f t="shared" si="2"/>
        <v>Very High</v>
      </c>
      <c r="I10" s="233" t="str">
        <f>INDEX(Trends!$D$3:$D$404,MATCH(B10,Trends!$C$3:$C$404,0))</f>
        <v>Stable</v>
      </c>
      <c r="J10" s="139" t="str">
        <f>VLOOKUP($B10,Reliability!$A$3:$I$170,9,FALSE)</f>
        <v>High</v>
      </c>
      <c r="K10" s="234">
        <f t="shared" si="3"/>
        <v>4</v>
      </c>
      <c r="L10" s="234">
        <f>VLOOKUP($B10,'Impact of the crisis'!$C$6:$N$170,12,FALSE)</f>
        <v>2.5</v>
      </c>
      <c r="M10" s="234">
        <f>VLOOKUP($B10,'Impact of the crisis'!$C$6:$AB$170,26,FALSE)</f>
        <v>4.5</v>
      </c>
      <c r="N10" s="234">
        <f>VLOOKUP($B10,'Conditions of people affected'!$C$6:$R$170,16,FALSE)</f>
        <v>4.3</v>
      </c>
      <c r="O10" s="234">
        <f>VLOOKUP($B10,'Conditions of people affected'!$C$6:$R$170,9,FALSE)</f>
        <v>3.6</v>
      </c>
      <c r="P10" s="234">
        <f>VLOOKUP($B10,'Conditions of people affected'!$C$6:$R$170,15,FALSE)</f>
        <v>5</v>
      </c>
      <c r="Q10" s="234">
        <f t="shared" si="4"/>
        <v>3.7</v>
      </c>
      <c r="R10" s="234">
        <f>VLOOKUP($B10,'Complexity of the crisis'!$C$6:$AN$170,22,FALSE)</f>
        <v>3.9</v>
      </c>
      <c r="S10" s="235">
        <f>VLOOKUP($B10,'Complexity of the crisis'!$C$6:$AN$170,38,FALSE)</f>
        <v>3.5</v>
      </c>
      <c r="T10" s="138" t="str">
        <f>VLOOKUP(B10,Lists!$C$3:$E$163,3,FALSE)</f>
        <v>Africa</v>
      </c>
      <c r="U10" s="148">
        <f>VLOOKUP(B10,'INFORM Severity - hidden'!$C$5:$V$170,20,FALSE)</f>
        <v>44519</v>
      </c>
    </row>
    <row r="11" spans="1:21" x14ac:dyDescent="0.25">
      <c r="A11" s="134" t="str">
        <f t="array" ref="A11">IFERROR(INDEX(Lists!$B$2:$B$153,SMALL(IF(Lists!$H$2:$H$153="Yes",ROW(Lists!$B$2:$B$153)),ROW(7:7))-1,1),"")</f>
        <v>Rohingya refugee crisis</v>
      </c>
      <c r="B11" s="135" t="str">
        <f>VLOOKUP(A11,Lists!$B$2:$G$153,2,FALSE)</f>
        <v>BGD002</v>
      </c>
      <c r="C11" s="135" t="str">
        <f>VLOOKUP(B11,'INFORM Severity - hidden'!$C$5:$D$160,2,FALSE)</f>
        <v>Bangladesh</v>
      </c>
      <c r="D11" s="135" t="str">
        <f>VLOOKUP(A11,Lists!$B$2:$G$153,3,FALSE)</f>
        <v>BGD</v>
      </c>
      <c r="E11" s="135" t="str">
        <f>VLOOKUP(A11,Lists!$B$2:$G$153,5,FALSE)</f>
        <v>International displacement</v>
      </c>
      <c r="F11" s="232">
        <f t="shared" si="0"/>
        <v>3.3</v>
      </c>
      <c r="G11" s="139">
        <f t="shared" si="1"/>
        <v>4</v>
      </c>
      <c r="H11" s="139" t="str">
        <f t="shared" si="2"/>
        <v>High</v>
      </c>
      <c r="I11" s="233" t="str">
        <f>INDEX(Trends!$D$3:$D$404,MATCH(B11,Trends!$C$3:$C$404,0))</f>
        <v>Stable</v>
      </c>
      <c r="J11" s="139" t="str">
        <f>VLOOKUP($B11,Reliability!$A$3:$I$170,9,FALSE)</f>
        <v>High</v>
      </c>
      <c r="K11" s="234">
        <f t="shared" si="3"/>
        <v>3.4</v>
      </c>
      <c r="L11" s="234">
        <f>VLOOKUP($B11,'Impact of the crisis'!$C$6:$N$170,12,FALSE)</f>
        <v>0.1</v>
      </c>
      <c r="M11" s="234">
        <f>VLOOKUP($B11,'Impact of the crisis'!$C$6:$AB$170,26,FALSE)</f>
        <v>4.3</v>
      </c>
      <c r="N11" s="234">
        <f>VLOOKUP($B11,'Conditions of people affected'!$C$6:$R$170,16,FALSE)</f>
        <v>3.3</v>
      </c>
      <c r="O11" s="234">
        <f>VLOOKUP($B11,'Conditions of people affected'!$C$6:$R$170,9,FALSE)</f>
        <v>3.6</v>
      </c>
      <c r="P11" s="234">
        <f>VLOOKUP($B11,'Conditions of people affected'!$C$6:$R$170,15,FALSE)</f>
        <v>3</v>
      </c>
      <c r="Q11" s="234">
        <f t="shared" si="4"/>
        <v>3.2</v>
      </c>
      <c r="R11" s="234">
        <f>VLOOKUP($B11,'Complexity of the crisis'!$C$6:$AN$170,22,FALSE)</f>
        <v>3.3</v>
      </c>
      <c r="S11" s="235">
        <f>VLOOKUP($B11,'Complexity of the crisis'!$C$6:$AN$170,38,FALSE)</f>
        <v>3</v>
      </c>
      <c r="T11" s="138" t="str">
        <f>VLOOKUP(B11,Lists!$C$3:$E$163,3,FALSE)</f>
        <v>Asia</v>
      </c>
      <c r="U11" s="148">
        <f>VLOOKUP(B11,'INFORM Severity - hidden'!$C$5:$V$170,20,FALSE)</f>
        <v>44545</v>
      </c>
    </row>
    <row r="12" spans="1:21" x14ac:dyDescent="0.25">
      <c r="A12" s="134" t="str">
        <f t="array" ref="A12">IFERROR(INDEX(Lists!$B$2:$B$153,SMALL(IF(Lists!$H$2:$H$153="Yes",ROW(Lists!$B$2:$B$153)),ROW(8:8))-1,1),"")</f>
        <v>Venezuela displacement in Brazil</v>
      </c>
      <c r="B12" s="135" t="str">
        <f>VLOOKUP(A12,Lists!$B$2:$G$153,2,FALSE)</f>
        <v>BRA002</v>
      </c>
      <c r="C12" s="135" t="str">
        <f>VLOOKUP(B12,'INFORM Severity - hidden'!$C$5:$D$160,2,FALSE)</f>
        <v>Brazil</v>
      </c>
      <c r="D12" s="135" t="str">
        <f>VLOOKUP(A12,Lists!$B$2:$G$153,3,FALSE)</f>
        <v>BRA</v>
      </c>
      <c r="E12" s="135" t="str">
        <f>VLOOKUP(A12,Lists!$B$2:$G$153,5,FALSE)</f>
        <v>International displacement</v>
      </c>
      <c r="F12" s="232">
        <f t="shared" si="0"/>
        <v>2.5</v>
      </c>
      <c r="G12" s="139">
        <f t="shared" si="1"/>
        <v>3</v>
      </c>
      <c r="H12" s="139" t="str">
        <f t="shared" si="2"/>
        <v>Medium</v>
      </c>
      <c r="I12" s="233" t="str">
        <f>INDEX(Trends!$D$3:$D$404,MATCH(B12,Trends!$C$3:$C$404,0))</f>
        <v>Decreasing</v>
      </c>
      <c r="J12" s="139" t="str">
        <f>VLOOKUP($B12,Reliability!$A$3:$I$170,9,FALSE)</f>
        <v>Medium</v>
      </c>
      <c r="K12" s="234">
        <f t="shared" si="3"/>
        <v>2.2000000000000002</v>
      </c>
      <c r="L12" s="234">
        <f>VLOOKUP($B12,'Impact of the crisis'!$C$6:$N$170,12,FALSE)</f>
        <v>1.1000000000000001</v>
      </c>
      <c r="M12" s="234">
        <f>VLOOKUP($B12,'Impact of the crisis'!$C$6:$AB$170,26,FALSE)</f>
        <v>2.6</v>
      </c>
      <c r="N12" s="234">
        <f>VLOOKUP($B12,'Conditions of people affected'!$C$6:$R$170,16,FALSE)</f>
        <v>2.8</v>
      </c>
      <c r="O12" s="234">
        <f>VLOOKUP($B12,'Conditions of people affected'!$C$6:$R$170,9,FALSE)</f>
        <v>2.6</v>
      </c>
      <c r="P12" s="234">
        <f>VLOOKUP($B12,'Conditions of people affected'!$C$6:$R$170,15,FALSE)</f>
        <v>3</v>
      </c>
      <c r="Q12" s="234">
        <f t="shared" si="4"/>
        <v>2.2999999999999998</v>
      </c>
      <c r="R12" s="234">
        <f>VLOOKUP($B12,'Complexity of the crisis'!$C$6:$AN$170,22,FALSE)</f>
        <v>3</v>
      </c>
      <c r="S12" s="235">
        <f>VLOOKUP($B12,'Complexity of the crisis'!$C$6:$AN$170,38,FALSE)</f>
        <v>1.5</v>
      </c>
      <c r="T12" s="138" t="str">
        <f>VLOOKUP(B12,Lists!$C$3:$E$163,3,FALSE)</f>
        <v>Americas</v>
      </c>
      <c r="U12" s="148">
        <f>VLOOKUP(B12,'INFORM Severity - hidden'!$C$5:$V$170,20,FALSE)</f>
        <v>44525</v>
      </c>
    </row>
    <row r="13" spans="1:21" x14ac:dyDescent="0.25">
      <c r="A13" s="134" t="str">
        <f t="array" ref="A13">IFERROR(INDEX(Lists!$B$2:$B$153,SMALL(IF(Lists!$H$2:$H$153="Yes",ROW(Lists!$B$2:$B$153)),ROW(9:9))-1,1),"")</f>
        <v>Complex crisis in CAR</v>
      </c>
      <c r="B13" s="135" t="str">
        <f>VLOOKUP(A13,Lists!$B$2:$G$153,2,FALSE)</f>
        <v>CAF001</v>
      </c>
      <c r="C13" s="135" t="str">
        <f>VLOOKUP(B13,'INFORM Severity - hidden'!$C$5:$D$160,2,FALSE)</f>
        <v>CAR</v>
      </c>
      <c r="D13" s="135" t="str">
        <f>VLOOKUP(A13,Lists!$B$2:$G$153,3,FALSE)</f>
        <v>CAF</v>
      </c>
      <c r="E13" s="135" t="str">
        <f>VLOOKUP(A13,Lists!$B$2:$G$153,5,FALSE)</f>
        <v>Complex crisis</v>
      </c>
      <c r="F13" s="232">
        <f t="shared" si="0"/>
        <v>4.3</v>
      </c>
      <c r="G13" s="139">
        <f t="shared" si="1"/>
        <v>5</v>
      </c>
      <c r="H13" s="139" t="str">
        <f t="shared" si="2"/>
        <v>Very High</v>
      </c>
      <c r="I13" s="233" t="str">
        <f>INDEX(Trends!$D$3:$D$404,MATCH(B13,Trends!$C$3:$C$404,0))</f>
        <v>Stable</v>
      </c>
      <c r="J13" s="139" t="str">
        <f>VLOOKUP($B13,Reliability!$A$3:$I$170,9,FALSE)</f>
        <v>Medium</v>
      </c>
      <c r="K13" s="234">
        <f t="shared" si="3"/>
        <v>4.4000000000000004</v>
      </c>
      <c r="L13" s="234">
        <f>VLOOKUP($B13,'Impact of the crisis'!$C$6:$N$170,12,FALSE)</f>
        <v>4.3</v>
      </c>
      <c r="M13" s="234">
        <f>VLOOKUP($B13,'Impact of the crisis'!$C$6:$AB$170,26,FALSE)</f>
        <v>4.5</v>
      </c>
      <c r="N13" s="234">
        <f>VLOOKUP($B13,'Conditions of people affected'!$C$6:$R$170,16,FALSE)</f>
        <v>4.05</v>
      </c>
      <c r="O13" s="234">
        <f>VLOOKUP($B13,'Conditions of people affected'!$C$6:$R$170,9,FALSE)</f>
        <v>4.0999999999999996</v>
      </c>
      <c r="P13" s="234">
        <f>VLOOKUP($B13,'Conditions of people affected'!$C$6:$R$170,15,FALSE)</f>
        <v>4</v>
      </c>
      <c r="Q13" s="234">
        <f t="shared" si="4"/>
        <v>4.5</v>
      </c>
      <c r="R13" s="234">
        <f>VLOOKUP($B13,'Complexity of the crisis'!$C$6:$AN$170,22,FALSE)</f>
        <v>4.5</v>
      </c>
      <c r="S13" s="235">
        <f>VLOOKUP($B13,'Complexity of the crisis'!$C$6:$AN$170,38,FALSE)</f>
        <v>4.5</v>
      </c>
      <c r="T13" s="138" t="str">
        <f>VLOOKUP(B13,Lists!$C$3:$E$163,3,FALSE)</f>
        <v>Africa</v>
      </c>
      <c r="U13" s="148">
        <f>VLOOKUP(B13,'INFORM Severity - hidden'!$C$5:$V$170,20,FALSE)</f>
        <v>44496</v>
      </c>
    </row>
    <row r="14" spans="1:21" x14ac:dyDescent="0.25">
      <c r="A14" s="134" t="str">
        <f t="array" ref="A14">IFERROR(INDEX(Lists!$B$2:$B$153,SMALL(IF(Lists!$H$2:$H$153="Yes",ROW(Lists!$B$2:$B$153)),ROW(10:10))-1,1),"")</f>
        <v>Multiple crises in Cameroon</v>
      </c>
      <c r="B14" s="135" t="str">
        <f>VLOOKUP(A14,Lists!$B$2:$G$153,2,FALSE)</f>
        <v>CMR001</v>
      </c>
      <c r="C14" s="135" t="str">
        <f>VLOOKUP(B14,'INFORM Severity - hidden'!$C$5:$D$160,2,FALSE)</f>
        <v>Cameroon</v>
      </c>
      <c r="D14" s="135" t="str">
        <f>VLOOKUP(A14,Lists!$B$2:$G$153,3,FALSE)</f>
        <v>CMR</v>
      </c>
      <c r="E14" s="135" t="str">
        <f>VLOOKUP(A14,Lists!$B$2:$G$153,5,FALSE)</f>
        <v>Multiple crises country</v>
      </c>
      <c r="F14" s="232">
        <f t="shared" si="0"/>
        <v>4.3</v>
      </c>
      <c r="G14" s="139">
        <f t="shared" si="1"/>
        <v>5</v>
      </c>
      <c r="H14" s="139" t="str">
        <f t="shared" si="2"/>
        <v>Very High</v>
      </c>
      <c r="I14" s="233" t="str">
        <f>INDEX(Trends!$D$3:$D$404,MATCH(B14,Trends!$C$3:$C$404,0))</f>
        <v>Increasing</v>
      </c>
      <c r="J14" s="139" t="str">
        <f>VLOOKUP($B14,Reliability!$A$3:$I$170,9,FALSE)</f>
        <v>High</v>
      </c>
      <c r="K14" s="234">
        <f t="shared" si="3"/>
        <v>4.0999999999999996</v>
      </c>
      <c r="L14" s="234">
        <f>VLOOKUP($B14,'Impact of the crisis'!$C$6:$N$170,12,FALSE)</f>
        <v>4.7</v>
      </c>
      <c r="M14" s="234">
        <f>VLOOKUP($B14,'Impact of the crisis'!$C$6:$AB$170,26,FALSE)</f>
        <v>3.7</v>
      </c>
      <c r="N14" s="234">
        <f>VLOOKUP($B14,'Conditions of people affected'!$C$6:$R$170,16,FALSE)</f>
        <v>4.1500000000000004</v>
      </c>
      <c r="O14" s="234">
        <f>VLOOKUP($B14,'Conditions of people affected'!$C$6:$R$170,9,FALSE)</f>
        <v>4.3</v>
      </c>
      <c r="P14" s="234">
        <f>VLOOKUP($B14,'Conditions of people affected'!$C$6:$R$170,15,FALSE)</f>
        <v>4</v>
      </c>
      <c r="Q14" s="234">
        <f t="shared" si="4"/>
        <v>4.5999999999999996</v>
      </c>
      <c r="R14" s="234">
        <f>VLOOKUP($B14,'Complexity of the crisis'!$C$6:$AN$170,22,FALSE)</f>
        <v>4.2</v>
      </c>
      <c r="S14" s="235">
        <f>VLOOKUP($B14,'Complexity of the crisis'!$C$6:$AN$170,38,FALSE)</f>
        <v>5</v>
      </c>
      <c r="T14" s="138" t="str">
        <f>VLOOKUP(B14,Lists!$C$3:$E$163,3,FALSE)</f>
        <v>Africa</v>
      </c>
      <c r="U14" s="148">
        <f>VLOOKUP(B14,'INFORM Severity - hidden'!$C$5:$V$170,20,FALSE)</f>
        <v>44522</v>
      </c>
    </row>
    <row r="15" spans="1:21" x14ac:dyDescent="0.25">
      <c r="A15" s="134" t="str">
        <f t="array" ref="A15">IFERROR(INDEX(Lists!$B$2:$B$153,SMALL(IF(Lists!$H$2:$H$153="Yes",ROW(Lists!$B$2:$B$153)),ROW(11:11))-1,1),"")</f>
        <v>Complex crisis in DRC</v>
      </c>
      <c r="B15" s="135" t="str">
        <f>VLOOKUP(A15,Lists!$B$2:$G$153,2,FALSE)</f>
        <v>COD001</v>
      </c>
      <c r="C15" s="135" t="str">
        <f>VLOOKUP(B15,'INFORM Severity - hidden'!$C$5:$D$160,2,FALSE)</f>
        <v>DRC</v>
      </c>
      <c r="D15" s="135" t="str">
        <f>VLOOKUP(A15,Lists!$B$2:$G$153,3,FALSE)</f>
        <v>COD</v>
      </c>
      <c r="E15" s="135" t="str">
        <f>VLOOKUP(A15,Lists!$B$2:$G$153,5,FALSE)</f>
        <v>Complex crisis</v>
      </c>
      <c r="F15" s="232">
        <f t="shared" si="0"/>
        <v>4.5999999999999996</v>
      </c>
      <c r="G15" s="139">
        <f t="shared" si="1"/>
        <v>5</v>
      </c>
      <c r="H15" s="139" t="str">
        <f t="shared" si="2"/>
        <v>Very High</v>
      </c>
      <c r="I15" s="233" t="str">
        <f>INDEX(Trends!$D$3:$D$404,MATCH(B15,Trends!$C$3:$C$404,0))</f>
        <v>Stable</v>
      </c>
      <c r="J15" s="139" t="str">
        <f>VLOOKUP($B15,Reliability!$A$3:$I$170,9,FALSE)</f>
        <v>Medium</v>
      </c>
      <c r="K15" s="234">
        <f t="shared" si="3"/>
        <v>4.5</v>
      </c>
      <c r="L15" s="234">
        <f>VLOOKUP($B15,'Impact of the crisis'!$C$6:$N$170,12,FALSE)</f>
        <v>5</v>
      </c>
      <c r="M15" s="234">
        <f>VLOOKUP($B15,'Impact of the crisis'!$C$6:$AB$170,26,FALSE)</f>
        <v>4.0999999999999996</v>
      </c>
      <c r="N15" s="234">
        <f>VLOOKUP($B15,'Conditions of people affected'!$C$6:$R$170,16,FALSE)</f>
        <v>4.5</v>
      </c>
      <c r="O15" s="234">
        <f>VLOOKUP($B15,'Conditions of people affected'!$C$6:$R$170,9,FALSE)</f>
        <v>5</v>
      </c>
      <c r="P15" s="234">
        <f>VLOOKUP($B15,'Conditions of people affected'!$C$6:$R$170,15,FALSE)</f>
        <v>4</v>
      </c>
      <c r="Q15" s="234">
        <f t="shared" si="4"/>
        <v>4.8</v>
      </c>
      <c r="R15" s="234">
        <f>VLOOKUP($B15,'Complexity of the crisis'!$C$6:$AN$170,22,FALSE)</f>
        <v>5.0999999999999996</v>
      </c>
      <c r="S15" s="235">
        <f>VLOOKUP($B15,'Complexity of the crisis'!$C$6:$AN$170,38,FALSE)</f>
        <v>4.5</v>
      </c>
      <c r="T15" s="138" t="str">
        <f>VLOOKUP(B15,Lists!$C$3:$E$163,3,FALSE)</f>
        <v>Africa</v>
      </c>
      <c r="U15" s="148">
        <f>VLOOKUP(B15,'INFORM Severity - hidden'!$C$5:$V$170,20,FALSE)</f>
        <v>44519</v>
      </c>
    </row>
    <row r="16" spans="1:21" x14ac:dyDescent="0.25">
      <c r="A16" s="134" t="str">
        <f t="array" ref="A16">IFERROR(INDEX(Lists!$B$2:$B$153,SMALL(IF(Lists!$H$2:$H$153="Yes",ROW(Lists!$B$2:$B$153)),ROW(12:12))-1,1),"")</f>
        <v>Complex crisis in Congo</v>
      </c>
      <c r="B16" s="135" t="str">
        <f>VLOOKUP(A16,Lists!$B$2:$G$153,2,FALSE)</f>
        <v>COG001</v>
      </c>
      <c r="C16" s="135" t="str">
        <f>VLOOKUP(B16,'INFORM Severity - hidden'!$C$5:$D$160,2,FALSE)</f>
        <v>Congo</v>
      </c>
      <c r="D16" s="135" t="str">
        <f>VLOOKUP(A16,Lists!$B$2:$G$153,3,FALSE)</f>
        <v>COG</v>
      </c>
      <c r="E16" s="135" t="str">
        <f>VLOOKUP(A16,Lists!$B$2:$G$153,5,FALSE)</f>
        <v>Complex crisis</v>
      </c>
      <c r="F16" s="232">
        <f t="shared" si="0"/>
        <v>3.4</v>
      </c>
      <c r="G16" s="139">
        <f t="shared" si="1"/>
        <v>4</v>
      </c>
      <c r="H16" s="139" t="str">
        <f t="shared" si="2"/>
        <v>High</v>
      </c>
      <c r="I16" s="233" t="str">
        <f>INDEX(Trends!$D$3:$D$404,MATCH(B16,Trends!$C$3:$C$404,0))</f>
        <v>Stable</v>
      </c>
      <c r="J16" s="139" t="str">
        <f>VLOOKUP($B16,Reliability!$A$3:$I$170,9,FALSE)</f>
        <v>Low</v>
      </c>
      <c r="K16" s="234">
        <f t="shared" si="3"/>
        <v>3.6</v>
      </c>
      <c r="L16" s="234">
        <f>VLOOKUP($B16,'Impact of the crisis'!$C$6:$N$170,12,FALSE)</f>
        <v>4.2</v>
      </c>
      <c r="M16" s="234">
        <f>VLOOKUP($B16,'Impact of the crisis'!$C$6:$AB$170,26,FALSE)</f>
        <v>3.3</v>
      </c>
      <c r="N16" s="234">
        <f>VLOOKUP($B16,'Conditions of people affected'!$C$6:$R$170,16,FALSE)</f>
        <v>3.25</v>
      </c>
      <c r="O16" s="234">
        <f>VLOOKUP($B16,'Conditions of people affected'!$C$6:$R$170,9,FALSE)</f>
        <v>3.5</v>
      </c>
      <c r="P16" s="234">
        <f>VLOOKUP($B16,'Conditions of people affected'!$C$6:$R$170,15,FALSE)</f>
        <v>3</v>
      </c>
      <c r="Q16" s="234">
        <f t="shared" si="4"/>
        <v>3.3</v>
      </c>
      <c r="R16" s="234">
        <f>VLOOKUP($B16,'Complexity of the crisis'!$C$6:$AN$170,22,FALSE)</f>
        <v>3.1</v>
      </c>
      <c r="S16" s="235">
        <f>VLOOKUP($B16,'Complexity of the crisis'!$C$6:$AN$170,38,FALSE)</f>
        <v>3.5</v>
      </c>
      <c r="T16" s="138" t="str">
        <f>VLOOKUP(B16,Lists!$C$3:$E$163,3,FALSE)</f>
        <v>Africa</v>
      </c>
      <c r="U16" s="148">
        <f>VLOOKUP(B16,'INFORM Severity - hidden'!$C$5:$V$170,20,FALSE)</f>
        <v>44497</v>
      </c>
    </row>
    <row r="17" spans="1:21" x14ac:dyDescent="0.25">
      <c r="A17" s="134" t="str">
        <f t="array" ref="A17">IFERROR(INDEX(Lists!$B$2:$B$153,SMALL(IF(Lists!$H$2:$H$153="Yes",ROW(Lists!$B$2:$B$153)),ROW(13:13))-1,1),"")</f>
        <v>Complex crisis in Colombia</v>
      </c>
      <c r="B17" s="135" t="str">
        <f>VLOOKUP(A17,Lists!$B$2:$G$153,2,FALSE)</f>
        <v>COL001</v>
      </c>
      <c r="C17" s="135" t="str">
        <f>VLOOKUP(B17,'INFORM Severity - hidden'!$C$5:$D$160,2,FALSE)</f>
        <v>Colombia</v>
      </c>
      <c r="D17" s="135" t="str">
        <f>VLOOKUP(A17,Lists!$B$2:$G$153,3,FALSE)</f>
        <v>COL</v>
      </c>
      <c r="E17" s="135" t="str">
        <f>VLOOKUP(A17,Lists!$B$2:$G$153,5,FALSE)</f>
        <v>Complex crisis</v>
      </c>
      <c r="F17" s="232">
        <f t="shared" si="0"/>
        <v>4.2</v>
      </c>
      <c r="G17" s="139">
        <f t="shared" si="1"/>
        <v>5</v>
      </c>
      <c r="H17" s="139" t="str">
        <f t="shared" si="2"/>
        <v>Very High</v>
      </c>
      <c r="I17" s="233" t="str">
        <f>INDEX(Trends!$D$3:$D$404,MATCH(B17,Trends!$C$3:$C$404,0))</f>
        <v>Increasing</v>
      </c>
      <c r="J17" s="139" t="str">
        <f>VLOOKUP($B17,Reliability!$A$3:$I$170,9,FALSE)</f>
        <v>High</v>
      </c>
      <c r="K17" s="234">
        <f t="shared" si="3"/>
        <v>4</v>
      </c>
      <c r="L17" s="234">
        <f>VLOOKUP($B17,'Impact of the crisis'!$C$6:$N$170,12,FALSE)</f>
        <v>5</v>
      </c>
      <c r="M17" s="234">
        <f>VLOOKUP($B17,'Impact of the crisis'!$C$6:$AB$170,26,FALSE)</f>
        <v>3.3</v>
      </c>
      <c r="N17" s="234">
        <f>VLOOKUP($B17,'Conditions of people affected'!$C$6:$R$170,16,FALSE)</f>
        <v>4.3</v>
      </c>
      <c r="O17" s="234">
        <f>VLOOKUP($B17,'Conditions of people affected'!$C$6:$R$170,9,FALSE)</f>
        <v>4.5999999999999996</v>
      </c>
      <c r="P17" s="234">
        <f>VLOOKUP($B17,'Conditions of people affected'!$C$6:$R$170,15,FALSE)</f>
        <v>4</v>
      </c>
      <c r="Q17" s="234">
        <f t="shared" si="4"/>
        <v>4.0999999999999996</v>
      </c>
      <c r="R17" s="234">
        <f>VLOOKUP($B17,'Complexity of the crisis'!$C$6:$AN$170,22,FALSE)</f>
        <v>3.5</v>
      </c>
      <c r="S17" s="235">
        <f>VLOOKUP($B17,'Complexity of the crisis'!$C$6:$AN$170,38,FALSE)</f>
        <v>4.5</v>
      </c>
      <c r="T17" s="138" t="str">
        <f>VLOOKUP(B17,Lists!$C$3:$E$163,3,FALSE)</f>
        <v>Americas</v>
      </c>
      <c r="U17" s="148">
        <f>VLOOKUP(B17,'INFORM Severity - hidden'!$C$5:$V$170,20,FALSE)</f>
        <v>44494</v>
      </c>
    </row>
    <row r="18" spans="1:21" x14ac:dyDescent="0.25">
      <c r="A18" s="134" t="str">
        <f t="array" ref="A18">IFERROR(INDEX(Lists!$B$2:$B$153,SMALL(IF(Lists!$H$2:$H$153="Yes",ROW(Lists!$B$2:$B$153)),ROW(14:14))-1,1),"")</f>
        <v>Nicaraguan refugees in Costa Rica</v>
      </c>
      <c r="B18" s="135" t="str">
        <f>VLOOKUP(A18,Lists!$B$2:$G$153,2,FALSE)</f>
        <v>CRI002</v>
      </c>
      <c r="C18" s="135" t="str">
        <f>VLOOKUP(B18,'INFORM Severity - hidden'!$C$5:$D$160,2,FALSE)</f>
        <v>Costa Rica</v>
      </c>
      <c r="D18" s="135" t="str">
        <f>VLOOKUP(A18,Lists!$B$2:$G$153,3,FALSE)</f>
        <v>CRI</v>
      </c>
      <c r="E18" s="135" t="str">
        <f>VLOOKUP(A18,Lists!$B$2:$G$153,5,FALSE)</f>
        <v>International displacement</v>
      </c>
      <c r="F18" s="232">
        <f t="shared" si="0"/>
        <v>1.1000000000000001</v>
      </c>
      <c r="G18" s="139">
        <f t="shared" si="1"/>
        <v>2</v>
      </c>
      <c r="H18" s="139" t="str">
        <f t="shared" si="2"/>
        <v>Low</v>
      </c>
      <c r="I18" s="233" t="str">
        <f>INDEX(Trends!$D$3:$D$404,MATCH(B18,Trends!$C$3:$C$404,0))</f>
        <v>Decreasing</v>
      </c>
      <c r="J18" s="139" t="str">
        <f>VLOOKUP($B18,Reliability!$A$3:$I$170,9,FALSE)</f>
        <v>Medium</v>
      </c>
      <c r="K18" s="234">
        <f t="shared" si="3"/>
        <v>1.3</v>
      </c>
      <c r="L18" s="234">
        <f>VLOOKUP($B18,'Impact of the crisis'!$C$6:$N$170,12,FALSE)</f>
        <v>1</v>
      </c>
      <c r="M18" s="234">
        <f>VLOOKUP($B18,'Impact of the crisis'!$C$6:$AB$170,26,FALSE)</f>
        <v>1.5</v>
      </c>
      <c r="N18" s="234">
        <f>VLOOKUP($B18,'Conditions of people affected'!$C$6:$R$170,16,FALSE)</f>
        <v>1.05</v>
      </c>
      <c r="O18" s="234">
        <f>VLOOKUP($B18,'Conditions of people affected'!$C$6:$R$170,9,FALSE)</f>
        <v>1.1000000000000001</v>
      </c>
      <c r="P18" s="234">
        <f>VLOOKUP($B18,'Conditions of people affected'!$C$6:$R$170,15,FALSE)</f>
        <v>1</v>
      </c>
      <c r="Q18" s="234">
        <f t="shared" si="4"/>
        <v>1</v>
      </c>
      <c r="R18" s="234">
        <f>VLOOKUP($B18,'Complexity of the crisis'!$C$6:$AN$170,22,FALSE)</f>
        <v>0.9</v>
      </c>
      <c r="S18" s="235">
        <f>VLOOKUP($B18,'Complexity of the crisis'!$C$6:$AN$170,38,FALSE)</f>
        <v>1</v>
      </c>
      <c r="T18" s="138" t="str">
        <f>VLOOKUP(B18,Lists!$C$3:$E$163,3,FALSE)</f>
        <v>Americas</v>
      </c>
      <c r="U18" s="148">
        <f>VLOOKUP(B18,'INFORM Severity - hidden'!$C$5:$V$170,20,FALSE)</f>
        <v>44495</v>
      </c>
    </row>
    <row r="19" spans="1:21" x14ac:dyDescent="0.25">
      <c r="A19" s="134" t="str">
        <f t="array" ref="A19">IFERROR(INDEX(Lists!$B$2:$B$153,SMALL(IF(Lists!$H$2:$H$153="Yes",ROW(Lists!$B$2:$B$153)),ROW(15:15))-1,1),"")</f>
        <v>Multiple crises in Djibouti</v>
      </c>
      <c r="B19" s="135" t="str">
        <f>VLOOKUP(A19,Lists!$B$2:$G$153,2,FALSE)</f>
        <v>DJI001</v>
      </c>
      <c r="C19" s="135" t="str">
        <f>VLOOKUP(B19,'INFORM Severity - hidden'!$C$5:$D$160,2,FALSE)</f>
        <v>Djibouti</v>
      </c>
      <c r="D19" s="135" t="str">
        <f>VLOOKUP(A19,Lists!$B$2:$G$153,3,FALSE)</f>
        <v>DJI</v>
      </c>
      <c r="E19" s="135" t="str">
        <f>VLOOKUP(A19,Lists!$B$2:$G$153,5,FALSE)</f>
        <v>Multiple crises country</v>
      </c>
      <c r="F19" s="232">
        <f t="shared" si="0"/>
        <v>2.8</v>
      </c>
      <c r="G19" s="139">
        <f t="shared" si="1"/>
        <v>3</v>
      </c>
      <c r="H19" s="139" t="str">
        <f t="shared" si="2"/>
        <v>Medium</v>
      </c>
      <c r="I19" s="233" t="str">
        <f>INDEX(Trends!$D$3:$D$404,MATCH(B19,Trends!$C$3:$C$404,0))</f>
        <v>Increasing</v>
      </c>
      <c r="J19" s="139" t="str">
        <f>VLOOKUP($B19,Reliability!$A$3:$I$170,9,FALSE)</f>
        <v>Very High</v>
      </c>
      <c r="K19" s="234">
        <f t="shared" si="3"/>
        <v>2.5</v>
      </c>
      <c r="L19" s="234">
        <f>VLOOKUP($B19,'Impact of the crisis'!$C$6:$N$170,12,FALSE)</f>
        <v>3.1</v>
      </c>
      <c r="M19" s="234">
        <f>VLOOKUP($B19,'Impact of the crisis'!$C$6:$AB$170,26,FALSE)</f>
        <v>2.1</v>
      </c>
      <c r="N19" s="234">
        <f>VLOOKUP($B19,'Conditions of people affected'!$C$6:$R$170,16,FALSE)</f>
        <v>2.65</v>
      </c>
      <c r="O19" s="234">
        <f>VLOOKUP($B19,'Conditions of people affected'!$C$6:$R$170,9,FALSE)</f>
        <v>2.2999999999999998</v>
      </c>
      <c r="P19" s="234">
        <f>VLOOKUP($B19,'Conditions of people affected'!$C$6:$R$170,15,FALSE)</f>
        <v>3</v>
      </c>
      <c r="Q19" s="234">
        <f t="shared" si="4"/>
        <v>3.3</v>
      </c>
      <c r="R19" s="234">
        <f>VLOOKUP($B19,'Complexity of the crisis'!$C$6:$AN$170,22,FALSE)</f>
        <v>3.1</v>
      </c>
      <c r="S19" s="235">
        <f>VLOOKUP($B19,'Complexity of the crisis'!$C$6:$AN$170,38,FALSE)</f>
        <v>3.5</v>
      </c>
      <c r="T19" s="138" t="str">
        <f>VLOOKUP(B19,Lists!$C$3:$E$163,3,FALSE)</f>
        <v>Africa</v>
      </c>
      <c r="U19" s="148">
        <f>VLOOKUP(B19,'INFORM Severity - hidden'!$C$5:$V$170,20,FALSE)</f>
        <v>44557</v>
      </c>
    </row>
    <row r="20" spans="1:21" x14ac:dyDescent="0.25">
      <c r="A20" s="134" t="str">
        <f t="array" ref="A20">IFERROR(INDEX(Lists!$B$2:$B$153,SMALL(IF(Lists!$H$2:$H$153="Yes",ROW(Lists!$B$2:$B$153)),ROW(16:16))-1,1),"")</f>
        <v>Multiple crises in Algeria</v>
      </c>
      <c r="B20" s="135" t="str">
        <f>VLOOKUP(A20,Lists!$B$2:$G$153,2,FALSE)</f>
        <v>DZA004</v>
      </c>
      <c r="C20" s="135" t="str">
        <f>VLOOKUP(B20,'INFORM Severity - hidden'!$C$5:$D$160,2,FALSE)</f>
        <v>Algeria</v>
      </c>
      <c r="D20" s="135" t="str">
        <f>VLOOKUP(A20,Lists!$B$2:$G$153,3,FALSE)</f>
        <v>DZA</v>
      </c>
      <c r="E20" s="135" t="str">
        <f>VLOOKUP(A20,Lists!$B$2:$G$153,5,FALSE)</f>
        <v>Multiple crises country</v>
      </c>
      <c r="F20" s="232" t="str">
        <f t="shared" si="0"/>
        <v>x</v>
      </c>
      <c r="G20" s="139" t="str">
        <f t="shared" si="1"/>
        <v>x</v>
      </c>
      <c r="H20" s="139" t="str">
        <f t="shared" si="2"/>
        <v>x</v>
      </c>
      <c r="I20" s="233" t="str">
        <f>INDEX(Trends!$D$3:$D$404,MATCH(B20,Trends!$C$3:$C$404,0))</f>
        <v>-</v>
      </c>
      <c r="J20" s="139" t="str">
        <f>VLOOKUP($B20,Reliability!$A$3:$I$170,9,FALSE)</f>
        <v>Very Low</v>
      </c>
      <c r="K20" s="234">
        <f t="shared" si="3"/>
        <v>4.4000000000000004</v>
      </c>
      <c r="L20" s="234">
        <f>VLOOKUP($B20,'Impact of the crisis'!$C$6:$N$170,12,FALSE)</f>
        <v>5</v>
      </c>
      <c r="M20" s="234">
        <f>VLOOKUP($B20,'Impact of the crisis'!$C$6:$AB$170,26,FALSE)</f>
        <v>4</v>
      </c>
      <c r="N20" s="234" t="str">
        <f>VLOOKUP($B20,'Conditions of people affected'!$C$6:$R$170,16,FALSE)</f>
        <v>x</v>
      </c>
      <c r="O20" s="234" t="str">
        <f>VLOOKUP($B20,'Conditions of people affected'!$C$6:$R$170,9,FALSE)</f>
        <v>x</v>
      </c>
      <c r="P20" s="234" t="str">
        <f>VLOOKUP($B20,'Conditions of people affected'!$C$6:$R$170,15,FALSE)</f>
        <v>x</v>
      </c>
      <c r="Q20" s="234">
        <f t="shared" si="4"/>
        <v>2.9</v>
      </c>
      <c r="R20" s="234">
        <f>VLOOKUP($B20,'Complexity of the crisis'!$C$6:$AN$170,22,FALSE)</f>
        <v>3.6</v>
      </c>
      <c r="S20" s="235">
        <f>VLOOKUP($B20,'Complexity of the crisis'!$C$6:$AN$170,38,FALSE)</f>
        <v>2</v>
      </c>
      <c r="T20" s="138" t="str">
        <f>VLOOKUP(B20,Lists!$C$3:$E$163,3,FALSE)</f>
        <v>Africa</v>
      </c>
      <c r="U20" s="148">
        <f>VLOOKUP(B20,'INFORM Severity - hidden'!$C$5:$V$170,20,FALSE)</f>
        <v>44490</v>
      </c>
    </row>
    <row r="21" spans="1:21" x14ac:dyDescent="0.25">
      <c r="A21" s="134" t="str">
        <f t="array" ref="A21">IFERROR(INDEX(Lists!$B$2:$B$153,SMALL(IF(Lists!$H$2:$H$153="Yes",ROW(Lists!$B$2:$B$153)),ROW(17:17))-1,1),"")</f>
        <v>Venezuela displacement in Ecuador</v>
      </c>
      <c r="B21" s="135" t="str">
        <f>VLOOKUP(A21,Lists!$B$2:$G$153,2,FALSE)</f>
        <v>ECU002</v>
      </c>
      <c r="C21" s="135" t="str">
        <f>VLOOKUP(B21,'INFORM Severity - hidden'!$C$5:$D$160,2,FALSE)</f>
        <v>Ecuador</v>
      </c>
      <c r="D21" s="135" t="str">
        <f>VLOOKUP(A21,Lists!$B$2:$G$153,3,FALSE)</f>
        <v>ECU</v>
      </c>
      <c r="E21" s="135" t="str">
        <f>VLOOKUP(A21,Lists!$B$2:$G$153,5,FALSE)</f>
        <v>International displacement</v>
      </c>
      <c r="F21" s="232">
        <f t="shared" si="0"/>
        <v>2.4</v>
      </c>
      <c r="G21" s="139">
        <f t="shared" si="1"/>
        <v>3</v>
      </c>
      <c r="H21" s="139" t="str">
        <f t="shared" si="2"/>
        <v>Medium</v>
      </c>
      <c r="I21" s="233" t="str">
        <f>INDEX(Trends!$D$3:$D$404,MATCH(B21,Trends!$C$3:$C$404,0))</f>
        <v>Stable</v>
      </c>
      <c r="J21" s="139" t="str">
        <f>VLOOKUP($B21,Reliability!$A$3:$I$170,9,FALSE)</f>
        <v>Medium</v>
      </c>
      <c r="K21" s="234">
        <f t="shared" si="3"/>
        <v>1.9</v>
      </c>
      <c r="L21" s="234">
        <f>VLOOKUP($B21,'Impact of the crisis'!$C$6:$N$170,12,FALSE)</f>
        <v>1.4</v>
      </c>
      <c r="M21" s="234">
        <f>VLOOKUP($B21,'Impact of the crisis'!$C$6:$AB$170,26,FALSE)</f>
        <v>2.2000000000000002</v>
      </c>
      <c r="N21" s="234">
        <f>VLOOKUP($B21,'Conditions of people affected'!$C$6:$R$170,16,FALSE)</f>
        <v>2.85</v>
      </c>
      <c r="O21" s="234">
        <f>VLOOKUP($B21,'Conditions of people affected'!$C$6:$R$170,9,FALSE)</f>
        <v>2.7</v>
      </c>
      <c r="P21" s="234">
        <f>VLOOKUP($B21,'Conditions of people affected'!$C$6:$R$170,15,FALSE)</f>
        <v>3</v>
      </c>
      <c r="Q21" s="234">
        <f t="shared" si="4"/>
        <v>2.1</v>
      </c>
      <c r="R21" s="234">
        <f>VLOOKUP($B21,'Complexity of the crisis'!$C$6:$AN$170,22,FALSE)</f>
        <v>2.6</v>
      </c>
      <c r="S21" s="235">
        <f>VLOOKUP($B21,'Complexity of the crisis'!$C$6:$AN$170,38,FALSE)</f>
        <v>1.5</v>
      </c>
      <c r="T21" s="138" t="str">
        <f>VLOOKUP(B21,Lists!$C$3:$E$163,3,FALSE)</f>
        <v>Americas</v>
      </c>
      <c r="U21" s="148">
        <f>VLOOKUP(B21,'INFORM Severity - hidden'!$C$5:$V$170,20,FALSE)</f>
        <v>44496</v>
      </c>
    </row>
    <row r="22" spans="1:21" x14ac:dyDescent="0.25">
      <c r="A22" s="134" t="str">
        <f t="array" ref="A22">IFERROR(INDEX(Lists!$B$2:$B$153,SMALL(IF(Lists!$H$2:$H$153="Yes",ROW(Lists!$B$2:$B$153)),ROW(18:18))-1,1),"")</f>
        <v>Syrian Refugee Crisis in Egypt</v>
      </c>
      <c r="B22" s="135" t="str">
        <f>VLOOKUP(A22,Lists!$B$2:$G$153,2,FALSE)</f>
        <v>EGY002</v>
      </c>
      <c r="C22" s="135" t="str">
        <f>VLOOKUP(B22,'INFORM Severity - hidden'!$C$5:$D$160,2,FALSE)</f>
        <v>Egypt</v>
      </c>
      <c r="D22" s="135" t="str">
        <f>VLOOKUP(A22,Lists!$B$2:$G$153,3,FALSE)</f>
        <v>EGY</v>
      </c>
      <c r="E22" s="135" t="str">
        <f>VLOOKUP(A22,Lists!$B$2:$G$153,5,FALSE)</f>
        <v>International displacement</v>
      </c>
      <c r="F22" s="232">
        <f t="shared" si="0"/>
        <v>2.5</v>
      </c>
      <c r="G22" s="139">
        <f t="shared" si="1"/>
        <v>3</v>
      </c>
      <c r="H22" s="139" t="str">
        <f t="shared" si="2"/>
        <v>Medium</v>
      </c>
      <c r="I22" s="233" t="str">
        <f>INDEX(Trends!$D$3:$D$404,MATCH(B22,Trends!$C$3:$C$404,0))</f>
        <v>Stable</v>
      </c>
      <c r="J22" s="139" t="str">
        <f>VLOOKUP($B22,Reliability!$A$3:$I$170,9,FALSE)</f>
        <v>Medium</v>
      </c>
      <c r="K22" s="234">
        <f t="shared" si="3"/>
        <v>2.2999999999999998</v>
      </c>
      <c r="L22" s="234">
        <f>VLOOKUP($B22,'Impact of the crisis'!$C$6:$N$170,12,FALSE)</f>
        <v>2.4</v>
      </c>
      <c r="M22" s="234">
        <f>VLOOKUP($B22,'Impact of the crisis'!$C$6:$AB$170,26,FALSE)</f>
        <v>2.2999999999999998</v>
      </c>
      <c r="N22" s="234">
        <f>VLOOKUP($B22,'Conditions of people affected'!$C$6:$R$170,16,FALSE)</f>
        <v>2.4</v>
      </c>
      <c r="O22" s="234">
        <f>VLOOKUP($B22,'Conditions of people affected'!$C$6:$R$170,9,FALSE)</f>
        <v>2.8</v>
      </c>
      <c r="P22" s="234">
        <f>VLOOKUP($B22,'Conditions of people affected'!$C$6:$R$170,15,FALSE)</f>
        <v>2</v>
      </c>
      <c r="Q22" s="234">
        <f t="shared" si="4"/>
        <v>2.8</v>
      </c>
      <c r="R22" s="234">
        <f>VLOOKUP($B22,'Complexity of the crisis'!$C$6:$AN$170,22,FALSE)</f>
        <v>3.7</v>
      </c>
      <c r="S22" s="235">
        <f>VLOOKUP($B22,'Complexity of the crisis'!$C$6:$AN$170,38,FALSE)</f>
        <v>1.5</v>
      </c>
      <c r="T22" s="138" t="str">
        <f>VLOOKUP(B22,Lists!$C$3:$E$163,3,FALSE)</f>
        <v>Africa</v>
      </c>
      <c r="U22" s="148">
        <f>VLOOKUP(B22,'INFORM Severity - hidden'!$C$5:$V$170,20,FALSE)</f>
        <v>44490</v>
      </c>
    </row>
    <row r="23" spans="1:21" x14ac:dyDescent="0.25">
      <c r="A23" s="134" t="str">
        <f t="array" ref="A23">IFERROR(INDEX(Lists!$B$2:$B$153,SMALL(IF(Lists!$H$2:$H$153="Yes",ROW(Lists!$B$2:$B$153)),ROW(19:19))-1,1),"")</f>
        <v>Complex crisis in Eritrea</v>
      </c>
      <c r="B23" s="135" t="str">
        <f>VLOOKUP(A23,Lists!$B$2:$G$153,2,FALSE)</f>
        <v>ERI001</v>
      </c>
      <c r="C23" s="135" t="str">
        <f>VLOOKUP(B23,'INFORM Severity - hidden'!$C$5:$D$160,2,FALSE)</f>
        <v>Eritrea</v>
      </c>
      <c r="D23" s="135" t="str">
        <f>VLOOKUP(A23,Lists!$B$2:$G$153,3,FALSE)</f>
        <v>ERI</v>
      </c>
      <c r="E23" s="135" t="str">
        <f>VLOOKUP(A23,Lists!$B$2:$G$153,5,FALSE)</f>
        <v>Complex crisis</v>
      </c>
      <c r="F23" s="232">
        <f t="shared" si="0"/>
        <v>3.8</v>
      </c>
      <c r="G23" s="139">
        <f t="shared" si="1"/>
        <v>4</v>
      </c>
      <c r="H23" s="139" t="str">
        <f t="shared" si="2"/>
        <v>High</v>
      </c>
      <c r="I23" s="233" t="str">
        <f>INDEX(Trends!$D$3:$D$404,MATCH(B23,Trends!$C$3:$C$404,0))</f>
        <v>Stable</v>
      </c>
      <c r="J23" s="139" t="str">
        <f>VLOOKUP($B23,Reliability!$A$3:$I$170,9,FALSE)</f>
        <v>Medium</v>
      </c>
      <c r="K23" s="234">
        <f t="shared" si="3"/>
        <v>3.4</v>
      </c>
      <c r="L23" s="234">
        <f>VLOOKUP($B23,'Impact of the crisis'!$C$6:$N$170,12,FALSE)</f>
        <v>3.8</v>
      </c>
      <c r="M23" s="234">
        <f>VLOOKUP($B23,'Impact of the crisis'!$C$6:$AB$170,26,FALSE)</f>
        <v>3.1</v>
      </c>
      <c r="N23" s="234">
        <f>VLOOKUP($B23,'Conditions of people affected'!$C$6:$R$170,16,FALSE)</f>
        <v>3.5</v>
      </c>
      <c r="O23" s="234">
        <f>VLOOKUP($B23,'Conditions of people affected'!$C$6:$R$170,9,FALSE)</f>
        <v>4</v>
      </c>
      <c r="P23" s="234">
        <f>VLOOKUP($B23,'Conditions of people affected'!$C$6:$R$170,15,FALSE)</f>
        <v>3</v>
      </c>
      <c r="Q23" s="234">
        <f t="shared" si="4"/>
        <v>4.5999999999999996</v>
      </c>
      <c r="R23" s="234">
        <f>VLOOKUP($B23,'Complexity of the crisis'!$C$6:$AN$170,22,FALSE)</f>
        <v>4.0999999999999996</v>
      </c>
      <c r="S23" s="235">
        <f>VLOOKUP($B23,'Complexity of the crisis'!$C$6:$AN$170,38,FALSE)</f>
        <v>5</v>
      </c>
      <c r="T23" s="138" t="str">
        <f>VLOOKUP(B23,Lists!$C$3:$E$163,3,FALSE)</f>
        <v>Africa</v>
      </c>
      <c r="U23" s="148">
        <f>VLOOKUP(B23,'INFORM Severity - hidden'!$C$5:$V$170,20,FALSE)</f>
        <v>44498</v>
      </c>
    </row>
    <row r="24" spans="1:21" x14ac:dyDescent="0.25">
      <c r="A24" s="134" t="str">
        <f t="array" ref="A24">IFERROR(INDEX(Lists!$B$2:$B$153,SMALL(IF(Lists!$H$2:$H$153="Yes",ROW(Lists!$B$2:$B$153)),ROW(20:20))-1,1),"")</f>
        <v>Mixed migration flows in spain</v>
      </c>
      <c r="B24" s="135" t="str">
        <f>VLOOKUP(A24,Lists!$B$2:$G$153,2,FALSE)</f>
        <v>ESP002</v>
      </c>
      <c r="C24" s="135" t="str">
        <f>VLOOKUP(B24,'INFORM Severity - hidden'!$C$5:$D$160,2,FALSE)</f>
        <v>Spain</v>
      </c>
      <c r="D24" s="135" t="str">
        <f>VLOOKUP(A24,Lists!$B$2:$G$153,3,FALSE)</f>
        <v>ESP</v>
      </c>
      <c r="E24" s="135" t="str">
        <f>VLOOKUP(A24,Lists!$B$2:$G$153,5,FALSE)</f>
        <v>International displacement</v>
      </c>
      <c r="F24" s="232">
        <f t="shared" si="0"/>
        <v>1.8</v>
      </c>
      <c r="G24" s="139">
        <f t="shared" si="1"/>
        <v>2</v>
      </c>
      <c r="H24" s="139" t="str">
        <f t="shared" si="2"/>
        <v>Low</v>
      </c>
      <c r="I24" s="233" t="str">
        <f>INDEX(Trends!$D$3:$D$404,MATCH(B24,Trends!$C$3:$C$404,0))</f>
        <v>Stable</v>
      </c>
      <c r="J24" s="139" t="str">
        <f>VLOOKUP($B24,Reliability!$A$3:$I$170,9,FALSE)</f>
        <v>High</v>
      </c>
      <c r="K24" s="234">
        <f t="shared" si="3"/>
        <v>2.5</v>
      </c>
      <c r="L24" s="234">
        <f>VLOOKUP($B24,'Impact of the crisis'!$C$6:$N$170,12,FALSE)</f>
        <v>2.2000000000000002</v>
      </c>
      <c r="M24" s="234">
        <f>VLOOKUP($B24,'Impact of the crisis'!$C$6:$AB$170,26,FALSE)</f>
        <v>2.6</v>
      </c>
      <c r="N24" s="234">
        <f>VLOOKUP($B24,'Conditions of people affected'!$C$6:$R$170,16,FALSE)</f>
        <v>1.4</v>
      </c>
      <c r="O24" s="234">
        <f>VLOOKUP($B24,'Conditions of people affected'!$C$6:$R$170,9,FALSE)</f>
        <v>1.8</v>
      </c>
      <c r="P24" s="234">
        <f>VLOOKUP($B24,'Conditions of people affected'!$C$6:$R$170,15,FALSE)</f>
        <v>1</v>
      </c>
      <c r="Q24" s="234">
        <f t="shared" si="4"/>
        <v>1.8</v>
      </c>
      <c r="R24" s="234">
        <f>VLOOKUP($B24,'Complexity of the crisis'!$C$6:$AN$170,22,FALSE)</f>
        <v>2.1</v>
      </c>
      <c r="S24" s="235">
        <f>VLOOKUP($B24,'Complexity of the crisis'!$C$6:$AN$170,38,FALSE)</f>
        <v>1.5</v>
      </c>
      <c r="T24" s="138" t="str">
        <f>VLOOKUP(B24,Lists!$C$3:$E$163,3,FALSE)</f>
        <v>Europe</v>
      </c>
      <c r="U24" s="148">
        <f>VLOOKUP(B24,'INFORM Severity - hidden'!$C$5:$V$170,20,FALSE)</f>
        <v>44494</v>
      </c>
    </row>
    <row r="25" spans="1:21" x14ac:dyDescent="0.25">
      <c r="A25" s="134" t="str">
        <f t="array" ref="A25">IFERROR(INDEX(Lists!$B$2:$B$153,SMALL(IF(Lists!$H$2:$H$153="Yes",ROW(Lists!$B$2:$B$153)),ROW(21:21))-1,1),"")</f>
        <v>Complex crisis in Ethiopia</v>
      </c>
      <c r="B25" s="135" t="str">
        <f>VLOOKUP(A25,Lists!$B$2:$G$153,2,FALSE)</f>
        <v>ETH001</v>
      </c>
      <c r="C25" s="135" t="str">
        <f>VLOOKUP(B25,'INFORM Severity - hidden'!$C$5:$D$160,2,FALSE)</f>
        <v>Ethiopia</v>
      </c>
      <c r="D25" s="135" t="str">
        <f>VLOOKUP(A25,Lists!$B$2:$G$153,3,FALSE)</f>
        <v>ETH</v>
      </c>
      <c r="E25" s="135" t="str">
        <f>VLOOKUP(A25,Lists!$B$2:$G$153,5,FALSE)</f>
        <v>Complex crisis</v>
      </c>
      <c r="F25" s="232">
        <f t="shared" si="0"/>
        <v>4.8</v>
      </c>
      <c r="G25" s="139">
        <f t="shared" si="1"/>
        <v>5</v>
      </c>
      <c r="H25" s="139" t="str">
        <f t="shared" si="2"/>
        <v>Very High</v>
      </c>
      <c r="I25" s="233" t="str">
        <f>INDEX(Trends!$D$3:$D$404,MATCH(B25,Trends!$C$3:$C$404,0))</f>
        <v>Stable</v>
      </c>
      <c r="J25" s="139" t="str">
        <f>VLOOKUP($B25,Reliability!$A$3:$I$170,9,FALSE)</f>
        <v>High</v>
      </c>
      <c r="K25" s="234">
        <f t="shared" si="3"/>
        <v>4.8</v>
      </c>
      <c r="L25" s="234">
        <f>VLOOKUP($B25,'Impact of the crisis'!$C$6:$N$170,12,FALSE)</f>
        <v>5</v>
      </c>
      <c r="M25" s="234">
        <f>VLOOKUP($B25,'Impact of the crisis'!$C$6:$AB$170,26,FALSE)</f>
        <v>4.7</v>
      </c>
      <c r="N25" s="234">
        <f>VLOOKUP($B25,'Conditions of people affected'!$C$6:$R$170,16,FALSE)</f>
        <v>5</v>
      </c>
      <c r="O25" s="234">
        <f>VLOOKUP($B25,'Conditions of people affected'!$C$6:$R$170,9,FALSE)</f>
        <v>5</v>
      </c>
      <c r="P25" s="234">
        <f>VLOOKUP($B25,'Conditions of people affected'!$C$6:$R$170,15,FALSE)</f>
        <v>5</v>
      </c>
      <c r="Q25" s="234">
        <f t="shared" si="4"/>
        <v>4.5999999999999996</v>
      </c>
      <c r="R25" s="234">
        <f>VLOOKUP($B25,'Complexity of the crisis'!$C$6:$AN$170,22,FALSE)</f>
        <v>4.5999999999999996</v>
      </c>
      <c r="S25" s="235">
        <f>VLOOKUP($B25,'Complexity of the crisis'!$C$6:$AN$170,38,FALSE)</f>
        <v>4.5</v>
      </c>
      <c r="T25" s="138" t="str">
        <f>VLOOKUP(B25,Lists!$C$3:$E$163,3,FALSE)</f>
        <v>Africa</v>
      </c>
      <c r="U25" s="148">
        <f>VLOOKUP(B25,'INFORM Severity - hidden'!$C$5:$V$170,20,FALSE)</f>
        <v>44557</v>
      </c>
    </row>
    <row r="26" spans="1:21" x14ac:dyDescent="0.25">
      <c r="A26" s="134" t="str">
        <f t="array" ref="A26">IFERROR(INDEX(Lists!$B$2:$B$153,SMALL(IF(Lists!$H$2:$H$153="Yes",ROW(Lists!$B$2:$B$153)),ROW(22:22))-1,1),"")</f>
        <v>Mixed migration flows in Greece</v>
      </c>
      <c r="B26" s="135" t="str">
        <f>VLOOKUP(A26,Lists!$B$2:$G$153,2,FALSE)</f>
        <v>GRC002</v>
      </c>
      <c r="C26" s="135" t="str">
        <f>VLOOKUP(B26,'INFORM Severity - hidden'!$C$5:$D$160,2,FALSE)</f>
        <v>Greece</v>
      </c>
      <c r="D26" s="135" t="str">
        <f>VLOOKUP(A26,Lists!$B$2:$G$153,3,FALSE)</f>
        <v>GRC</v>
      </c>
      <c r="E26" s="135" t="str">
        <f>VLOOKUP(A26,Lists!$B$2:$G$153,5,FALSE)</f>
        <v>International displacement</v>
      </c>
      <c r="F26" s="232">
        <f t="shared" si="0"/>
        <v>1.6</v>
      </c>
      <c r="G26" s="139">
        <f t="shared" si="1"/>
        <v>2</v>
      </c>
      <c r="H26" s="139" t="str">
        <f t="shared" si="2"/>
        <v>Low</v>
      </c>
      <c r="I26" s="233" t="str">
        <f>INDEX(Trends!$D$3:$D$404,MATCH(B26,Trends!$C$3:$C$404,0))</f>
        <v>Stable</v>
      </c>
      <c r="J26" s="139" t="str">
        <f>VLOOKUP($B26,Reliability!$A$3:$I$170,9,FALSE)</f>
        <v>High</v>
      </c>
      <c r="K26" s="234">
        <f t="shared" si="3"/>
        <v>1.9</v>
      </c>
      <c r="L26" s="234">
        <f>VLOOKUP($B26,'Impact of the crisis'!$C$6:$N$170,12,FALSE)</f>
        <v>0.3</v>
      </c>
      <c r="M26" s="234">
        <f>VLOOKUP($B26,'Impact of the crisis'!$C$6:$AB$170,26,FALSE)</f>
        <v>2.5</v>
      </c>
      <c r="N26" s="234">
        <f>VLOOKUP($B26,'Conditions of people affected'!$C$6:$R$170,16,FALSE)</f>
        <v>1.2</v>
      </c>
      <c r="O26" s="234">
        <f>VLOOKUP($B26,'Conditions of people affected'!$C$6:$R$170,9,FALSE)</f>
        <v>0.4</v>
      </c>
      <c r="P26" s="234">
        <f>VLOOKUP($B26,'Conditions of people affected'!$C$6:$R$170,15,FALSE)</f>
        <v>2</v>
      </c>
      <c r="Q26" s="234">
        <f t="shared" si="4"/>
        <v>2.1</v>
      </c>
      <c r="R26" s="234">
        <f>VLOOKUP($B26,'Complexity of the crisis'!$C$6:$AN$170,22,FALSE)</f>
        <v>2.2000000000000002</v>
      </c>
      <c r="S26" s="235">
        <f>VLOOKUP($B26,'Complexity of the crisis'!$C$6:$AN$170,38,FALSE)</f>
        <v>2</v>
      </c>
      <c r="T26" s="138" t="str">
        <f>VLOOKUP(B26,Lists!$C$3:$E$163,3,FALSE)</f>
        <v>Europe</v>
      </c>
      <c r="U26" s="148">
        <f>VLOOKUP(B26,'INFORM Severity - hidden'!$C$5:$V$170,20,FALSE)</f>
        <v>44559</v>
      </c>
    </row>
    <row r="27" spans="1:21" x14ac:dyDescent="0.25">
      <c r="A27" s="134" t="str">
        <f t="array" ref="A27">IFERROR(INDEX(Lists!$B$2:$B$153,SMALL(IF(Lists!$H$2:$H$153="Yes",ROW(Lists!$B$2:$B$153)),ROW(23:23))-1,1),"")</f>
        <v>Complex crisis in Guatemala</v>
      </c>
      <c r="B27" s="135" t="str">
        <f>VLOOKUP(A27,Lists!$B$2:$G$153,2,FALSE)</f>
        <v>GTM001</v>
      </c>
      <c r="C27" s="135" t="str">
        <f>VLOOKUP(B27,'INFORM Severity - hidden'!$C$5:$D$160,2,FALSE)</f>
        <v>Guatemala</v>
      </c>
      <c r="D27" s="135" t="str">
        <f>VLOOKUP(A27,Lists!$B$2:$G$153,3,FALSE)</f>
        <v>GTM</v>
      </c>
      <c r="E27" s="135" t="str">
        <f>VLOOKUP(A27,Lists!$B$2:$G$153,5,FALSE)</f>
        <v>Complex crisis</v>
      </c>
      <c r="F27" s="232">
        <f t="shared" si="0"/>
        <v>3.6</v>
      </c>
      <c r="G27" s="139">
        <f t="shared" si="1"/>
        <v>4</v>
      </c>
      <c r="H27" s="139" t="str">
        <f t="shared" si="2"/>
        <v>High</v>
      </c>
      <c r="I27" s="233" t="str">
        <f>INDEX(Trends!$D$3:$D$404,MATCH(B27,Trends!$C$3:$C$404,0))</f>
        <v>Increasing</v>
      </c>
      <c r="J27" s="139" t="str">
        <f>VLOOKUP($B27,Reliability!$A$3:$I$170,9,FALSE)</f>
        <v>Very High</v>
      </c>
      <c r="K27" s="234">
        <f t="shared" si="3"/>
        <v>3.8</v>
      </c>
      <c r="L27" s="234">
        <f>VLOOKUP($B27,'Impact of the crisis'!$C$6:$N$170,12,FALSE)</f>
        <v>4.4000000000000004</v>
      </c>
      <c r="M27" s="234">
        <f>VLOOKUP($B27,'Impact of the crisis'!$C$6:$AB$170,26,FALSE)</f>
        <v>3.5</v>
      </c>
      <c r="N27" s="234">
        <f>VLOOKUP($B27,'Conditions of people affected'!$C$6:$R$170,16,FALSE)</f>
        <v>3.65</v>
      </c>
      <c r="O27" s="234">
        <f>VLOOKUP($B27,'Conditions of people affected'!$C$6:$R$170,9,FALSE)</f>
        <v>4.3</v>
      </c>
      <c r="P27" s="234">
        <f>VLOOKUP($B27,'Conditions of people affected'!$C$6:$R$170,15,FALSE)</f>
        <v>3</v>
      </c>
      <c r="Q27" s="234">
        <f t="shared" si="4"/>
        <v>3.2</v>
      </c>
      <c r="R27" s="234">
        <f>VLOOKUP($B27,'Complexity of the crisis'!$C$6:$AN$170,22,FALSE)</f>
        <v>3.8</v>
      </c>
      <c r="S27" s="235">
        <f>VLOOKUP($B27,'Complexity of the crisis'!$C$6:$AN$170,38,FALSE)</f>
        <v>2.5</v>
      </c>
      <c r="T27" s="138" t="str">
        <f>VLOOKUP(B27,Lists!$C$3:$E$163,3,FALSE)</f>
        <v>Americas</v>
      </c>
      <c r="U27" s="148">
        <f>VLOOKUP(B27,'INFORM Severity - hidden'!$C$5:$V$170,20,FALSE)</f>
        <v>44516</v>
      </c>
    </row>
    <row r="28" spans="1:21" x14ac:dyDescent="0.25">
      <c r="A28" s="134" t="str">
        <f t="array" ref="A28">IFERROR(INDEX(Lists!$B$2:$B$153,SMALL(IF(Lists!$H$2:$H$153="Yes",ROW(Lists!$B$2:$B$153)),ROW(24:24))-1,1),"")</f>
        <v>Complex crisis in Honduras</v>
      </c>
      <c r="B28" s="135" t="str">
        <f>VLOOKUP(A28,Lists!$B$2:$G$153,2,FALSE)</f>
        <v>HND001</v>
      </c>
      <c r="C28" s="135" t="str">
        <f>VLOOKUP(B28,'INFORM Severity - hidden'!$C$5:$D$160,2,FALSE)</f>
        <v>Honduras</v>
      </c>
      <c r="D28" s="135" t="str">
        <f>VLOOKUP(A28,Lists!$B$2:$G$153,3,FALSE)</f>
        <v>HND</v>
      </c>
      <c r="E28" s="135" t="str">
        <f>VLOOKUP(A28,Lists!$B$2:$G$153,5,FALSE)</f>
        <v>Complex crisis</v>
      </c>
      <c r="F28" s="232">
        <f t="shared" si="0"/>
        <v>3.8</v>
      </c>
      <c r="G28" s="139">
        <f t="shared" si="1"/>
        <v>4</v>
      </c>
      <c r="H28" s="139" t="str">
        <f t="shared" si="2"/>
        <v>High</v>
      </c>
      <c r="I28" s="233" t="str">
        <f>INDEX(Trends!$D$3:$D$404,MATCH(B28,Trends!$C$3:$C$404,0))</f>
        <v>Increasing</v>
      </c>
      <c r="J28" s="139" t="str">
        <f>VLOOKUP($B28,Reliability!$A$3:$I$170,9,FALSE)</f>
        <v>Very High</v>
      </c>
      <c r="K28" s="234">
        <f t="shared" si="3"/>
        <v>3.8</v>
      </c>
      <c r="L28" s="234">
        <f>VLOOKUP($B28,'Impact of the crisis'!$C$6:$N$170,12,FALSE)</f>
        <v>4.2</v>
      </c>
      <c r="M28" s="234">
        <f>VLOOKUP($B28,'Impact of the crisis'!$C$6:$AB$170,26,FALSE)</f>
        <v>3.5</v>
      </c>
      <c r="N28" s="234">
        <f>VLOOKUP($B28,'Conditions of people affected'!$C$6:$R$170,16,FALSE)</f>
        <v>4.0999999999999996</v>
      </c>
      <c r="O28" s="234">
        <f>VLOOKUP($B28,'Conditions of people affected'!$C$6:$R$170,9,FALSE)</f>
        <v>4.2</v>
      </c>
      <c r="P28" s="234">
        <f>VLOOKUP($B28,'Conditions of people affected'!$C$6:$R$170,15,FALSE)</f>
        <v>4</v>
      </c>
      <c r="Q28" s="234">
        <f t="shared" si="4"/>
        <v>3.3</v>
      </c>
      <c r="R28" s="234">
        <f>VLOOKUP($B28,'Complexity of the crisis'!$C$6:$AN$170,22,FALSE)</f>
        <v>3.6</v>
      </c>
      <c r="S28" s="235">
        <f>VLOOKUP($B28,'Complexity of the crisis'!$C$6:$AN$170,38,FALSE)</f>
        <v>3</v>
      </c>
      <c r="T28" s="138" t="str">
        <f>VLOOKUP(B28,Lists!$C$3:$E$163,3,FALSE)</f>
        <v>Americas</v>
      </c>
      <c r="U28" s="148">
        <f>VLOOKUP(B28,'INFORM Severity - hidden'!$C$5:$V$170,20,FALSE)</f>
        <v>44517</v>
      </c>
    </row>
    <row r="29" spans="1:21" x14ac:dyDescent="0.25">
      <c r="A29" s="134" t="str">
        <f t="array" ref="A29">IFERROR(INDEX(Lists!$B$2:$B$153,SMALL(IF(Lists!$H$2:$H$153="Yes",ROW(Lists!$B$2:$B$153)),ROW(25:25))-1,1),"")</f>
        <v>Complex crisis in Haiti</v>
      </c>
      <c r="B29" s="135" t="str">
        <f>VLOOKUP(A29,Lists!$B$2:$G$153,2,FALSE)</f>
        <v>HTI001</v>
      </c>
      <c r="C29" s="135" t="str">
        <f>VLOOKUP(B29,'INFORM Severity - hidden'!$C$5:$D$160,2,FALSE)</f>
        <v>Haiti</v>
      </c>
      <c r="D29" s="135" t="str">
        <f>VLOOKUP(A29,Lists!$B$2:$G$153,3,FALSE)</f>
        <v>HTI</v>
      </c>
      <c r="E29" s="135" t="str">
        <f>VLOOKUP(A29,Lists!$B$2:$G$153,5,FALSE)</f>
        <v>Complex crisis</v>
      </c>
      <c r="F29" s="232">
        <f t="shared" si="0"/>
        <v>4.0999999999999996</v>
      </c>
      <c r="G29" s="139">
        <f t="shared" si="1"/>
        <v>5</v>
      </c>
      <c r="H29" s="139" t="str">
        <f t="shared" si="2"/>
        <v>Very High</v>
      </c>
      <c r="I29" s="233" t="str">
        <f>INDEX(Trends!$D$3:$D$404,MATCH(B29,Trends!$C$3:$C$404,0))</f>
        <v>Increasing</v>
      </c>
      <c r="J29" s="139" t="str">
        <f>VLOOKUP($B29,Reliability!$A$3:$I$170,9,FALSE)</f>
        <v>High</v>
      </c>
      <c r="K29" s="234">
        <f t="shared" si="3"/>
        <v>3.8</v>
      </c>
      <c r="L29" s="234">
        <f>VLOOKUP($B29,'Impact of the crisis'!$C$6:$N$170,12,FALSE)</f>
        <v>4</v>
      </c>
      <c r="M29" s="234">
        <f>VLOOKUP($B29,'Impact of the crisis'!$C$6:$AB$170,26,FALSE)</f>
        <v>3.7</v>
      </c>
      <c r="N29" s="234">
        <f>VLOOKUP($B29,'Conditions of people affected'!$C$6:$R$170,16,FALSE)</f>
        <v>4.75</v>
      </c>
      <c r="O29" s="234">
        <f>VLOOKUP($B29,'Conditions of people affected'!$C$6:$R$170,9,FALSE)</f>
        <v>4.5</v>
      </c>
      <c r="P29" s="234">
        <f>VLOOKUP($B29,'Conditions of people affected'!$C$6:$R$170,15,FALSE)</f>
        <v>5</v>
      </c>
      <c r="Q29" s="234">
        <f t="shared" si="4"/>
        <v>3.3</v>
      </c>
      <c r="R29" s="234">
        <f>VLOOKUP($B29,'Complexity of the crisis'!$C$6:$AN$170,22,FALSE)</f>
        <v>3.6</v>
      </c>
      <c r="S29" s="235">
        <f>VLOOKUP($B29,'Complexity of the crisis'!$C$6:$AN$170,38,FALSE)</f>
        <v>3</v>
      </c>
      <c r="T29" s="138" t="str">
        <f>VLOOKUP(B29,Lists!$C$3:$E$163,3,FALSE)</f>
        <v>Americas</v>
      </c>
      <c r="U29" s="148">
        <f>VLOOKUP(B29,'INFORM Severity - hidden'!$C$5:$V$170,20,FALSE)</f>
        <v>44495</v>
      </c>
    </row>
    <row r="30" spans="1:21" x14ac:dyDescent="0.25">
      <c r="A30" s="134" t="str">
        <f t="array" ref="A30">IFERROR(INDEX(Lists!$B$2:$B$153,SMALL(IF(Lists!$H$2:$H$153="Yes",ROW(Lists!$B$2:$B$153)),ROW(26:26))-1,1),"")</f>
        <v>Papua Conflict</v>
      </c>
      <c r="B30" s="135" t="str">
        <f>VLOOKUP(A30,Lists!$B$2:$G$153,2,FALSE)</f>
        <v>IDN002</v>
      </c>
      <c r="C30" s="135" t="str">
        <f>VLOOKUP(B30,'INFORM Severity - hidden'!$C$5:$D$160,2,FALSE)</f>
        <v>Indonesia</v>
      </c>
      <c r="D30" s="135" t="str">
        <f>VLOOKUP(A30,Lists!$B$2:$G$153,3,FALSE)</f>
        <v>IDN</v>
      </c>
      <c r="E30" s="135" t="str">
        <f>VLOOKUP(A30,Lists!$B$2:$G$153,5,FALSE)</f>
        <v>Conflict</v>
      </c>
      <c r="F30" s="232">
        <f t="shared" si="0"/>
        <v>2.2000000000000002</v>
      </c>
      <c r="G30" s="139">
        <f t="shared" si="1"/>
        <v>3</v>
      </c>
      <c r="H30" s="139" t="str">
        <f t="shared" si="2"/>
        <v>Medium</v>
      </c>
      <c r="I30" s="233" t="str">
        <f>INDEX(Trends!$D$3:$D$404,MATCH(B30,Trends!$C$3:$C$404,0))</f>
        <v>-</v>
      </c>
      <c r="J30" s="139" t="str">
        <f>VLOOKUP($B30,Reliability!$A$3:$I$170,9,FALSE)</f>
        <v>Medium</v>
      </c>
      <c r="K30" s="234">
        <f t="shared" si="3"/>
        <v>2.7</v>
      </c>
      <c r="L30" s="234">
        <f>VLOOKUP($B30,'Impact of the crisis'!$C$6:$N$170,12,FALSE)</f>
        <v>1.9</v>
      </c>
      <c r="M30" s="234">
        <f>VLOOKUP($B30,'Impact of the crisis'!$C$6:$AB$170,26,FALSE)</f>
        <v>3.1</v>
      </c>
      <c r="N30" s="234">
        <f>VLOOKUP($B30,'Conditions of people affected'!$C$6:$R$170,16,FALSE)</f>
        <v>1.1499999999999999</v>
      </c>
      <c r="O30" s="234">
        <f>VLOOKUP($B30,'Conditions of people affected'!$C$6:$R$170,9,FALSE)</f>
        <v>1.3</v>
      </c>
      <c r="P30" s="234">
        <f>VLOOKUP($B30,'Conditions of people affected'!$C$6:$R$170,15,FALSE)</f>
        <v>1</v>
      </c>
      <c r="Q30" s="234">
        <f t="shared" si="4"/>
        <v>3.3</v>
      </c>
      <c r="R30" s="234">
        <f>VLOOKUP($B30,'Complexity of the crisis'!$C$6:$AN$170,22,FALSE)</f>
        <v>3.1</v>
      </c>
      <c r="S30" s="235">
        <f>VLOOKUP($B30,'Complexity of the crisis'!$C$6:$AN$170,38,FALSE)</f>
        <v>3.5</v>
      </c>
      <c r="T30" s="138" t="str">
        <f>VLOOKUP(B30,Lists!$C$3:$E$163,3,FALSE)</f>
        <v>Asia</v>
      </c>
      <c r="U30" s="148">
        <f>VLOOKUP(B30,'INFORM Severity - hidden'!$C$5:$V$170,20,FALSE)</f>
        <v>44550</v>
      </c>
    </row>
    <row r="31" spans="1:21" x14ac:dyDescent="0.25">
      <c r="A31" s="134" t="str">
        <f t="array" ref="A31">IFERROR(INDEX(Lists!$B$2:$B$153,SMALL(IF(Lists!$H$2:$H$153="Yes",ROW(Lists!$B$2:$B$153)),ROW(27:27))-1,1),"")</f>
        <v>Conflict in Jammu and Kashmir</v>
      </c>
      <c r="B31" s="135" t="str">
        <f>VLOOKUP(A31,Lists!$B$2:$G$153,2,FALSE)</f>
        <v>IND002</v>
      </c>
      <c r="C31" s="135" t="str">
        <f>VLOOKUP(B31,'INFORM Severity - hidden'!$C$5:$D$160,2,FALSE)</f>
        <v>India</v>
      </c>
      <c r="D31" s="135" t="str">
        <f>VLOOKUP(A31,Lists!$B$2:$G$153,3,FALSE)</f>
        <v>IND</v>
      </c>
      <c r="E31" s="135" t="str">
        <f>VLOOKUP(A31,Lists!$B$2:$G$153,5,FALSE)</f>
        <v>Conflict</v>
      </c>
      <c r="F31" s="232" t="str">
        <f t="shared" si="0"/>
        <v>x</v>
      </c>
      <c r="G31" s="139" t="str">
        <f t="shared" si="1"/>
        <v>x</v>
      </c>
      <c r="H31" s="139" t="str">
        <f t="shared" si="2"/>
        <v>x</v>
      </c>
      <c r="I31" s="233" t="str">
        <f>INDEX(Trends!$D$3:$D$404,MATCH(B31,Trends!$C$3:$C$404,0))</f>
        <v>-</v>
      </c>
      <c r="J31" s="139" t="str">
        <f>VLOOKUP($B31,Reliability!$A$3:$I$170,9,FALSE)</f>
        <v>Very Low</v>
      </c>
      <c r="K31" s="234">
        <f t="shared" si="3"/>
        <v>3.3</v>
      </c>
      <c r="L31" s="234">
        <f>VLOOKUP($B31,'Impact of the crisis'!$C$6:$N$170,12,FALSE)</f>
        <v>2</v>
      </c>
      <c r="M31" s="234">
        <f>VLOOKUP($B31,'Impact of the crisis'!$C$6:$AB$170,26,FALSE)</f>
        <v>3.8</v>
      </c>
      <c r="N31" s="234" t="str">
        <f>VLOOKUP($B31,'Conditions of people affected'!$C$6:$R$170,16,FALSE)</f>
        <v>x</v>
      </c>
      <c r="O31" s="234" t="str">
        <f>VLOOKUP($B31,'Conditions of people affected'!$C$6:$R$170,9,FALSE)</f>
        <v>x</v>
      </c>
      <c r="P31" s="234" t="str">
        <f>VLOOKUP($B31,'Conditions of people affected'!$C$6:$R$170,15,FALSE)</f>
        <v>x</v>
      </c>
      <c r="Q31" s="234">
        <f t="shared" si="4"/>
        <v>2.1</v>
      </c>
      <c r="R31" s="234">
        <f>VLOOKUP($B31,'Complexity of the crisis'!$C$6:$AN$170,22,FALSE)</f>
        <v>3</v>
      </c>
      <c r="S31" s="235">
        <f>VLOOKUP($B31,'Complexity of the crisis'!$C$6:$AN$170,38,FALSE)</f>
        <v>1</v>
      </c>
      <c r="T31" s="138" t="str">
        <f>VLOOKUP(B31,Lists!$C$3:$E$163,3,FALSE)</f>
        <v>Asia</v>
      </c>
      <c r="U31" s="148">
        <f>VLOOKUP(B31,'INFORM Severity - hidden'!$C$5:$V$170,20,FALSE)</f>
        <v>44545</v>
      </c>
    </row>
    <row r="32" spans="1:21" x14ac:dyDescent="0.25">
      <c r="A32" s="134" t="str">
        <f t="array" ref="A32">IFERROR(INDEX(Lists!$B$2:$B$153,SMALL(IF(Lists!$H$2:$H$153="Yes",ROW(Lists!$B$2:$B$153)),ROW(28:28))-1,1),"")</f>
        <v>Afghan Refugees in Iran</v>
      </c>
      <c r="B32" s="135" t="str">
        <f>VLOOKUP(A32,Lists!$B$2:$G$153,2,FALSE)</f>
        <v>IRN004</v>
      </c>
      <c r="C32" s="135" t="str">
        <f>VLOOKUP(B32,'INFORM Severity - hidden'!$C$5:$D$160,2,FALSE)</f>
        <v>Iran</v>
      </c>
      <c r="D32" s="135" t="str">
        <f>VLOOKUP(A32,Lists!$B$2:$G$153,3,FALSE)</f>
        <v>IRN</v>
      </c>
      <c r="E32" s="135" t="str">
        <f>VLOOKUP(A32,Lists!$B$2:$G$153,5,FALSE)</f>
        <v>International displacement</v>
      </c>
      <c r="F32" s="232">
        <f t="shared" si="0"/>
        <v>3.5</v>
      </c>
      <c r="G32" s="139">
        <f t="shared" si="1"/>
        <v>4</v>
      </c>
      <c r="H32" s="139" t="str">
        <f t="shared" si="2"/>
        <v>High</v>
      </c>
      <c r="I32" s="233" t="str">
        <f>INDEX(Trends!$D$3:$D$404,MATCH(B32,Trends!$C$3:$C$404,0))</f>
        <v>Increasing</v>
      </c>
      <c r="J32" s="139" t="str">
        <f>VLOOKUP($B32,Reliability!$A$3:$I$170,9,FALSE)</f>
        <v>High</v>
      </c>
      <c r="K32" s="234">
        <f t="shared" si="3"/>
        <v>2.8</v>
      </c>
      <c r="L32" s="234">
        <f>VLOOKUP($B32,'Impact of the crisis'!$C$6:$N$170,12,FALSE)</f>
        <v>2.7</v>
      </c>
      <c r="M32" s="234">
        <f>VLOOKUP($B32,'Impact of the crisis'!$C$6:$AB$170,26,FALSE)</f>
        <v>2.8</v>
      </c>
      <c r="N32" s="234">
        <f>VLOOKUP($B32,'Conditions of people affected'!$C$6:$R$170,16,FALSE)</f>
        <v>4.0999999999999996</v>
      </c>
      <c r="O32" s="234">
        <f>VLOOKUP($B32,'Conditions of people affected'!$C$6:$R$170,9,FALSE)</f>
        <v>4.2</v>
      </c>
      <c r="P32" s="234">
        <f>VLOOKUP($B32,'Conditions of people affected'!$C$6:$R$170,15,FALSE)</f>
        <v>4</v>
      </c>
      <c r="Q32" s="234">
        <f t="shared" si="4"/>
        <v>2.9</v>
      </c>
      <c r="R32" s="234">
        <f>VLOOKUP($B32,'Complexity of the crisis'!$C$6:$AN$170,22,FALSE)</f>
        <v>3.3</v>
      </c>
      <c r="S32" s="235">
        <f>VLOOKUP($B32,'Complexity of the crisis'!$C$6:$AN$170,38,FALSE)</f>
        <v>2.5</v>
      </c>
      <c r="T32" s="138" t="str">
        <f>VLOOKUP(B32,Lists!$C$3:$E$163,3,FALSE)</f>
        <v>Middle east</v>
      </c>
      <c r="U32" s="148">
        <f>VLOOKUP(B32,'INFORM Severity - hidden'!$C$5:$V$170,20,FALSE)</f>
        <v>44558</v>
      </c>
    </row>
    <row r="33" spans="1:21" x14ac:dyDescent="0.25">
      <c r="A33" s="134" t="str">
        <f t="array" ref="A33">IFERROR(INDEX(Lists!$B$2:$B$153,SMALL(IF(Lists!$H$2:$H$153="Yes",ROW(Lists!$B$2:$B$153)),ROW(29:29))-1,1),"")</f>
        <v>Multiple crises in Iraq</v>
      </c>
      <c r="B33" s="135" t="str">
        <f>VLOOKUP(A33,Lists!$B$2:$G$153,2,FALSE)</f>
        <v>IRQ001</v>
      </c>
      <c r="C33" s="135" t="str">
        <f>VLOOKUP(B33,'INFORM Severity - hidden'!$C$5:$D$160,2,FALSE)</f>
        <v>Iraq</v>
      </c>
      <c r="D33" s="135" t="str">
        <f>VLOOKUP(A33,Lists!$B$2:$G$153,3,FALSE)</f>
        <v>IRQ</v>
      </c>
      <c r="E33" s="135" t="str">
        <f>VLOOKUP(A33,Lists!$B$2:$G$153,5,FALSE)</f>
        <v>Multiple crises country</v>
      </c>
      <c r="F33" s="232">
        <f t="shared" si="0"/>
        <v>4.3</v>
      </c>
      <c r="G33" s="139">
        <f t="shared" si="1"/>
        <v>5</v>
      </c>
      <c r="H33" s="139" t="str">
        <f t="shared" si="2"/>
        <v>Very High</v>
      </c>
      <c r="I33" s="233" t="str">
        <f>INDEX(Trends!$D$3:$D$404,MATCH(B33,Trends!$C$3:$C$404,0))</f>
        <v>Stable</v>
      </c>
      <c r="J33" s="139" t="str">
        <f>VLOOKUP($B33,Reliability!$A$3:$I$170,9,FALSE)</f>
        <v>High</v>
      </c>
      <c r="K33" s="234">
        <f t="shared" si="3"/>
        <v>4.3</v>
      </c>
      <c r="L33" s="234">
        <f>VLOOKUP($B33,'Impact of the crisis'!$C$6:$N$170,12,FALSE)</f>
        <v>4.9000000000000004</v>
      </c>
      <c r="M33" s="234">
        <f>VLOOKUP($B33,'Impact of the crisis'!$C$6:$AB$170,26,FALSE)</f>
        <v>3.9</v>
      </c>
      <c r="N33" s="234">
        <f>VLOOKUP($B33,'Conditions of people affected'!$C$6:$R$170,16,FALSE)</f>
        <v>4.2</v>
      </c>
      <c r="O33" s="234">
        <f>VLOOKUP($B33,'Conditions of people affected'!$C$6:$R$170,9,FALSE)</f>
        <v>4.4000000000000004</v>
      </c>
      <c r="P33" s="234">
        <f>VLOOKUP($B33,'Conditions of people affected'!$C$6:$R$170,15,FALSE)</f>
        <v>4</v>
      </c>
      <c r="Q33" s="234">
        <f t="shared" si="4"/>
        <v>4.5</v>
      </c>
      <c r="R33" s="234">
        <f>VLOOKUP($B33,'Complexity of the crisis'!$C$6:$AN$170,22,FALSE)</f>
        <v>4.4000000000000004</v>
      </c>
      <c r="S33" s="235">
        <f>VLOOKUP($B33,'Complexity of the crisis'!$C$6:$AN$170,38,FALSE)</f>
        <v>4.5</v>
      </c>
      <c r="T33" s="138" t="str">
        <f>VLOOKUP(B33,Lists!$C$3:$E$163,3,FALSE)</f>
        <v>Middle east</v>
      </c>
      <c r="U33" s="148">
        <f>VLOOKUP(B33,'INFORM Severity - hidden'!$C$5:$V$170,20,FALSE)</f>
        <v>44559</v>
      </c>
    </row>
    <row r="34" spans="1:21" x14ac:dyDescent="0.25">
      <c r="A34" s="134" t="str">
        <f t="array" ref="A34">IFERROR(INDEX(Lists!$B$2:$B$153,SMALL(IF(Lists!$H$2:$H$153="Yes",ROW(Lists!$B$2:$B$153)),ROW(30:30))-1,1),"")</f>
        <v>Mixed migration flows in Italy</v>
      </c>
      <c r="B34" s="135" t="str">
        <f>VLOOKUP(A34,Lists!$B$2:$G$153,2,FALSE)</f>
        <v>ITA002</v>
      </c>
      <c r="C34" s="135" t="str">
        <f>VLOOKUP(B34,'INFORM Severity - hidden'!$C$5:$D$160,2,FALSE)</f>
        <v>Italy</v>
      </c>
      <c r="D34" s="135" t="str">
        <f>VLOOKUP(A34,Lists!$B$2:$G$153,3,FALSE)</f>
        <v>ITA</v>
      </c>
      <c r="E34" s="135" t="str">
        <f>VLOOKUP(A34,Lists!$B$2:$G$153,5,FALSE)</f>
        <v>International displacement</v>
      </c>
      <c r="F34" s="232">
        <f t="shared" si="0"/>
        <v>1.9</v>
      </c>
      <c r="G34" s="139">
        <f t="shared" si="1"/>
        <v>2</v>
      </c>
      <c r="H34" s="139" t="str">
        <f t="shared" si="2"/>
        <v>Low</v>
      </c>
      <c r="I34" s="233" t="str">
        <f>INDEX(Trends!$D$3:$D$404,MATCH(B34,Trends!$C$3:$C$404,0))</f>
        <v>Stable</v>
      </c>
      <c r="J34" s="139" t="str">
        <f>VLOOKUP($B34,Reliability!$A$3:$I$170,9,FALSE)</f>
        <v>High</v>
      </c>
      <c r="K34" s="234">
        <f t="shared" si="3"/>
        <v>2.7</v>
      </c>
      <c r="L34" s="234">
        <f>VLOOKUP($B34,'Impact of the crisis'!$C$6:$N$170,12,FALSE)</f>
        <v>1.7</v>
      </c>
      <c r="M34" s="234">
        <f>VLOOKUP($B34,'Impact of the crisis'!$C$6:$AB$170,26,FALSE)</f>
        <v>3.1</v>
      </c>
      <c r="N34" s="234">
        <f>VLOOKUP($B34,'Conditions of people affected'!$C$6:$R$170,16,FALSE)</f>
        <v>1.6</v>
      </c>
      <c r="O34" s="234">
        <f>VLOOKUP($B34,'Conditions of people affected'!$C$6:$R$170,9,FALSE)</f>
        <v>2.2000000000000002</v>
      </c>
      <c r="P34" s="234">
        <f>VLOOKUP($B34,'Conditions of people affected'!$C$6:$R$170,15,FALSE)</f>
        <v>1</v>
      </c>
      <c r="Q34" s="234">
        <f t="shared" si="4"/>
        <v>1.5</v>
      </c>
      <c r="R34" s="234">
        <f>VLOOKUP($B34,'Complexity of the crisis'!$C$6:$AN$170,22,FALSE)</f>
        <v>1.5</v>
      </c>
      <c r="S34" s="235">
        <f>VLOOKUP($B34,'Complexity of the crisis'!$C$6:$AN$170,38,FALSE)</f>
        <v>1.5</v>
      </c>
      <c r="T34" s="138" t="str">
        <f>VLOOKUP(B34,Lists!$C$3:$E$163,3,FALSE)</f>
        <v>Europe</v>
      </c>
      <c r="U34" s="148">
        <f>VLOOKUP(B34,'INFORM Severity - hidden'!$C$5:$V$170,20,FALSE)</f>
        <v>44494</v>
      </c>
    </row>
    <row r="35" spans="1:21" x14ac:dyDescent="0.25">
      <c r="A35" s="134" t="str">
        <f t="array" ref="A35">IFERROR(INDEX(Lists!$B$2:$B$153,SMALL(IF(Lists!$H$2:$H$153="Yes",ROW(Lists!$B$2:$B$153)),ROW(31:31))-1,1),"")</f>
        <v>Syrian refugees in Jordan</v>
      </c>
      <c r="B35" s="135" t="str">
        <f>VLOOKUP(A35,Lists!$B$2:$G$153,2,FALSE)</f>
        <v>JOR002</v>
      </c>
      <c r="C35" s="135" t="str">
        <f>VLOOKUP(B35,'INFORM Severity - hidden'!$C$5:$D$160,2,FALSE)</f>
        <v>Jordan</v>
      </c>
      <c r="D35" s="135" t="str">
        <f>VLOOKUP(A35,Lists!$B$2:$G$153,3,FALSE)</f>
        <v>JOR</v>
      </c>
      <c r="E35" s="135" t="str">
        <f>VLOOKUP(A35,Lists!$B$2:$G$153,5,FALSE)</f>
        <v>International displacement</v>
      </c>
      <c r="F35" s="232">
        <f t="shared" si="0"/>
        <v>2.7</v>
      </c>
      <c r="G35" s="139">
        <f t="shared" si="1"/>
        <v>3</v>
      </c>
      <c r="H35" s="139" t="str">
        <f t="shared" si="2"/>
        <v>Medium</v>
      </c>
      <c r="I35" s="233" t="str">
        <f>INDEX(Trends!$D$3:$D$404,MATCH(B35,Trends!$C$3:$C$404,0))</f>
        <v>Decreasing</v>
      </c>
      <c r="J35" s="139" t="str">
        <f>VLOOKUP($B35,Reliability!$A$3:$I$170,9,FALSE)</f>
        <v>High</v>
      </c>
      <c r="K35" s="234">
        <f t="shared" si="3"/>
        <v>2.7</v>
      </c>
      <c r="L35" s="234">
        <f>VLOOKUP($B35,'Impact of the crisis'!$C$6:$N$170,12,FALSE)</f>
        <v>3</v>
      </c>
      <c r="M35" s="234">
        <f>VLOOKUP($B35,'Impact of the crisis'!$C$6:$AB$170,26,FALSE)</f>
        <v>2.6</v>
      </c>
      <c r="N35" s="234">
        <f>VLOOKUP($B35,'Conditions of people affected'!$C$6:$R$170,16,FALSE)</f>
        <v>3.05</v>
      </c>
      <c r="O35" s="234">
        <f>VLOOKUP($B35,'Conditions of people affected'!$C$6:$R$170,9,FALSE)</f>
        <v>3.1</v>
      </c>
      <c r="P35" s="234">
        <f>VLOOKUP($B35,'Conditions of people affected'!$C$6:$R$170,15,FALSE)</f>
        <v>3</v>
      </c>
      <c r="Q35" s="234">
        <f t="shared" si="4"/>
        <v>2.2999999999999998</v>
      </c>
      <c r="R35" s="234">
        <f>VLOOKUP($B35,'Complexity of the crisis'!$C$6:$AN$170,22,FALSE)</f>
        <v>3</v>
      </c>
      <c r="S35" s="235">
        <f>VLOOKUP($B35,'Complexity of the crisis'!$C$6:$AN$170,38,FALSE)</f>
        <v>1.5</v>
      </c>
      <c r="T35" s="138" t="str">
        <f>VLOOKUP(B35,Lists!$C$3:$E$163,3,FALSE)</f>
        <v>Middle east</v>
      </c>
      <c r="U35" s="148">
        <f>VLOOKUP(B35,'INFORM Severity - hidden'!$C$5:$V$170,20,FALSE)</f>
        <v>44559</v>
      </c>
    </row>
    <row r="36" spans="1:21" x14ac:dyDescent="0.25">
      <c r="A36" s="134" t="str">
        <f t="array" ref="A36">IFERROR(INDEX(Lists!$B$2:$B$153,SMALL(IF(Lists!$H$2:$H$153="Yes",ROW(Lists!$B$2:$B$153)),ROW(32:32))-1,1),"")</f>
        <v xml:space="preserve">Multiple crisis in Kenya </v>
      </c>
      <c r="B36" s="135" t="str">
        <f>VLOOKUP(A36,Lists!$B$2:$G$153,2,FALSE)</f>
        <v>KEN001</v>
      </c>
      <c r="C36" s="135" t="str">
        <f>VLOOKUP(B36,'INFORM Severity - hidden'!$C$5:$D$160,2,FALSE)</f>
        <v>Kenya</v>
      </c>
      <c r="D36" s="135" t="str">
        <f>VLOOKUP(A36,Lists!$B$2:$G$153,3,FALSE)</f>
        <v>KEN</v>
      </c>
      <c r="E36" s="135" t="str">
        <f>VLOOKUP(A36,Lists!$B$2:$G$153,5,FALSE)</f>
        <v>Multiple crises country</v>
      </c>
      <c r="F36" s="232">
        <f t="shared" si="0"/>
        <v>3.3</v>
      </c>
      <c r="G36" s="139">
        <f t="shared" si="1"/>
        <v>4</v>
      </c>
      <c r="H36" s="139" t="str">
        <f t="shared" si="2"/>
        <v>High</v>
      </c>
      <c r="I36" s="233" t="str">
        <f>INDEX(Trends!$D$3:$D$404,MATCH(B36,Trends!$C$3:$C$404,0))</f>
        <v>Increasing</v>
      </c>
      <c r="J36" s="139" t="str">
        <f>VLOOKUP($B36,Reliability!$A$3:$I$170,9,FALSE)</f>
        <v>High</v>
      </c>
      <c r="K36" s="234">
        <f t="shared" si="3"/>
        <v>3.1</v>
      </c>
      <c r="L36" s="234">
        <f>VLOOKUP($B36,'Impact of the crisis'!$C$6:$N$170,12,FALSE)</f>
        <v>3.8</v>
      </c>
      <c r="M36" s="234">
        <f>VLOOKUP($B36,'Impact of the crisis'!$C$6:$AB$170,26,FALSE)</f>
        <v>2.6</v>
      </c>
      <c r="N36" s="234">
        <f>VLOOKUP($B36,'Conditions of people affected'!$C$6:$R$170,16,FALSE)</f>
        <v>3.6</v>
      </c>
      <c r="O36" s="234">
        <f>VLOOKUP($B36,'Conditions of people affected'!$C$6:$R$170,9,FALSE)</f>
        <v>4.2</v>
      </c>
      <c r="P36" s="234">
        <f>VLOOKUP($B36,'Conditions of people affected'!$C$6:$R$170,15,FALSE)</f>
        <v>3</v>
      </c>
      <c r="Q36" s="234">
        <f t="shared" si="4"/>
        <v>3.1</v>
      </c>
      <c r="R36" s="234">
        <f>VLOOKUP($B36,'Complexity of the crisis'!$C$6:$AN$170,22,FALSE)</f>
        <v>3.6</v>
      </c>
      <c r="S36" s="235">
        <f>VLOOKUP($B36,'Complexity of the crisis'!$C$6:$AN$170,38,FALSE)</f>
        <v>2.5</v>
      </c>
      <c r="T36" s="138" t="str">
        <f>VLOOKUP(B36,Lists!$C$3:$E$163,3,FALSE)</f>
        <v>Africa</v>
      </c>
      <c r="U36" s="148">
        <f>VLOOKUP(B36,'INFORM Severity - hidden'!$C$5:$V$170,20,FALSE)</f>
        <v>44547</v>
      </c>
    </row>
    <row r="37" spans="1:21" x14ac:dyDescent="0.25">
      <c r="A37" s="134" t="str">
        <f t="array" ref="A37">IFERROR(INDEX(Lists!$B$2:$B$153,SMALL(IF(Lists!$H$2:$H$153="Yes",ROW(Lists!$B$2:$B$153)),ROW(33:33))-1,1),"")</f>
        <v>Socioeconomic crisis in Lebanon</v>
      </c>
      <c r="B37" s="135" t="str">
        <f>VLOOKUP(A37,Lists!$B$2:$G$153,2,FALSE)</f>
        <v>LBN004</v>
      </c>
      <c r="C37" s="135" t="str">
        <f>VLOOKUP(B37,'INFORM Severity - hidden'!$C$5:$D$160,2,FALSE)</f>
        <v>Lebanon</v>
      </c>
      <c r="D37" s="135" t="str">
        <f>VLOOKUP(A37,Lists!$B$2:$G$153,3,FALSE)</f>
        <v>LBN</v>
      </c>
      <c r="E37" s="135" t="str">
        <f>VLOOKUP(A37,Lists!$B$2:$G$153,5,FALSE)</f>
        <v>Political and economic crisis</v>
      </c>
      <c r="F37" s="232">
        <f t="shared" ref="F37:F68" si="5">IF(OR(N37="x",K37="x"),"x",ROUND((5-GEOMEAN(((5-K37)/5*4+1),((5-N37)/5*4+1),((5-N37)/5*4+1)))/4*3.5+Q37*0.3,1))</f>
        <v>3.6</v>
      </c>
      <c r="G37" s="139">
        <f t="shared" ref="G37:G68" si="6">IF(F37="x","x",ROUNDUP(F37,0))</f>
        <v>4</v>
      </c>
      <c r="H37" s="139" t="str">
        <f t="shared" ref="H37:H68" si="7">IF(N37="x","x",IF(K37="x","x",(IF(G37=5,"Very High",IF(G37=4,"High",IF(G37=3,"Medium",IF(G37=2,"Low","Very Low")))))))</f>
        <v>High</v>
      </c>
      <c r="I37" s="233" t="str">
        <f>INDEX(Trends!$D$3:$D$404,MATCH(B37,Trends!$C$3:$C$404,0))</f>
        <v>Stable</v>
      </c>
      <c r="J37" s="139" t="str">
        <f>VLOOKUP($B37,Reliability!$A$3:$I$170,9,FALSE)</f>
        <v>Medium</v>
      </c>
      <c r="K37" s="234">
        <f t="shared" ref="K37:K68" si="8">IF(OR(M37="x",L37="x"),"x",ROUND((5-GEOMEAN(((5-L37)/5*4+1),((5-M37)/5*4+1),((5-M37)/5*4+1)))/4*5,1))</f>
        <v>2.9</v>
      </c>
      <c r="L37" s="234">
        <f>VLOOKUP($B37,'Impact of the crisis'!$C$6:$N$170,12,FALSE)</f>
        <v>3.6</v>
      </c>
      <c r="M37" s="234">
        <f>VLOOKUP($B37,'Impact of the crisis'!$C$6:$AB$170,26,FALSE)</f>
        <v>2.5</v>
      </c>
      <c r="N37" s="234">
        <f>VLOOKUP($B37,'Conditions of people affected'!$C$6:$R$170,16,FALSE)</f>
        <v>4.0999999999999996</v>
      </c>
      <c r="O37" s="234">
        <f>VLOOKUP($B37,'Conditions of people affected'!$C$6:$R$170,9,FALSE)</f>
        <v>4.2</v>
      </c>
      <c r="P37" s="234">
        <f>VLOOKUP($B37,'Conditions of people affected'!$C$6:$R$170,15,FALSE)</f>
        <v>4</v>
      </c>
      <c r="Q37" s="234">
        <f t="shared" ref="Q37:Q68" si="9">IF(OR(S37="x",R37="x"),R37,ROUND((5-GEOMEAN(((5-R37)/5*4+1),((5-S37)/5*4+1)))/4*5,1))</f>
        <v>3.2</v>
      </c>
      <c r="R37" s="234">
        <f>VLOOKUP($B37,'Complexity of the crisis'!$C$6:$AN$170,22,FALSE)</f>
        <v>3.3</v>
      </c>
      <c r="S37" s="235">
        <f>VLOOKUP($B37,'Complexity of the crisis'!$C$6:$AN$170,38,FALSE)</f>
        <v>3</v>
      </c>
      <c r="T37" s="138" t="str">
        <f>VLOOKUP(B37,Lists!$C$3:$E$163,3,FALSE)</f>
        <v>Middle east</v>
      </c>
      <c r="U37" s="148">
        <f>VLOOKUP(B37,'INFORM Severity - hidden'!$C$5:$V$170,20,FALSE)</f>
        <v>44559</v>
      </c>
    </row>
    <row r="38" spans="1:21" x14ac:dyDescent="0.25">
      <c r="A38" s="134" t="str">
        <f t="array" ref="A38">IFERROR(INDEX(Lists!$B$2:$B$153,SMALL(IF(Lists!$H$2:$H$153="Yes",ROW(Lists!$B$2:$B$153)),ROW(34:34))-1,1),"")</f>
        <v>Complex crisis in Libya</v>
      </c>
      <c r="B38" s="135" t="str">
        <f>VLOOKUP(A38,Lists!$B$2:$G$153,2,FALSE)</f>
        <v>LBY001</v>
      </c>
      <c r="C38" s="135" t="str">
        <f>VLOOKUP(B38,'INFORM Severity - hidden'!$C$5:$D$160,2,FALSE)</f>
        <v>Libya</v>
      </c>
      <c r="D38" s="135" t="str">
        <f>VLOOKUP(A38,Lists!$B$2:$G$153,3,FALSE)</f>
        <v>LBY</v>
      </c>
      <c r="E38" s="135" t="str">
        <f>VLOOKUP(A38,Lists!$B$2:$G$153,5,FALSE)</f>
        <v>Multiple crises country</v>
      </c>
      <c r="F38" s="232">
        <f t="shared" si="5"/>
        <v>3.9</v>
      </c>
      <c r="G38" s="139">
        <f t="shared" si="6"/>
        <v>4</v>
      </c>
      <c r="H38" s="139" t="str">
        <f t="shared" si="7"/>
        <v>High</v>
      </c>
      <c r="I38" s="233" t="str">
        <f>INDEX(Trends!$D$3:$D$404,MATCH(B38,Trends!$C$3:$C$404,0))</f>
        <v>Stable</v>
      </c>
      <c r="J38" s="139" t="str">
        <f>VLOOKUP($B38,Reliability!$A$3:$I$170,9,FALSE)</f>
        <v>High</v>
      </c>
      <c r="K38" s="234">
        <f t="shared" si="8"/>
        <v>4</v>
      </c>
      <c r="L38" s="234">
        <f>VLOOKUP($B38,'Impact of the crisis'!$C$6:$N$170,12,FALSE)</f>
        <v>4.5999999999999996</v>
      </c>
      <c r="M38" s="234">
        <f>VLOOKUP($B38,'Impact of the crisis'!$C$6:$AB$170,26,FALSE)</f>
        <v>3.7</v>
      </c>
      <c r="N38" s="234">
        <f>VLOOKUP($B38,'Conditions of people affected'!$C$6:$R$170,16,FALSE)</f>
        <v>3.75</v>
      </c>
      <c r="O38" s="234">
        <f>VLOOKUP($B38,'Conditions of people affected'!$C$6:$R$170,9,FALSE)</f>
        <v>3.5</v>
      </c>
      <c r="P38" s="234">
        <f>VLOOKUP($B38,'Conditions of people affected'!$C$6:$R$170,15,FALSE)</f>
        <v>4</v>
      </c>
      <c r="Q38" s="234">
        <f t="shared" si="9"/>
        <v>4.2</v>
      </c>
      <c r="R38" s="234">
        <f>VLOOKUP($B38,'Complexity of the crisis'!$C$6:$AN$170,22,FALSE)</f>
        <v>4.4000000000000004</v>
      </c>
      <c r="S38" s="235">
        <f>VLOOKUP($B38,'Complexity of the crisis'!$C$6:$AN$170,38,FALSE)</f>
        <v>4</v>
      </c>
      <c r="T38" s="138" t="str">
        <f>VLOOKUP(B38,Lists!$C$3:$E$163,3,FALSE)</f>
        <v>Africa</v>
      </c>
      <c r="U38" s="148">
        <f>VLOOKUP(B38,'INFORM Severity - hidden'!$C$5:$V$170,20,FALSE)</f>
        <v>44496</v>
      </c>
    </row>
    <row r="39" spans="1:21" x14ac:dyDescent="0.25">
      <c r="A39" s="134" t="str">
        <f t="array" ref="A39">IFERROR(INDEX(Lists!$B$2:$B$153,SMALL(IF(Lists!$H$2:$H$153="Yes",ROW(Lists!$B$2:$B$153)),ROW(35:35))-1,1),"")</f>
        <v>Drought in Lesotho</v>
      </c>
      <c r="B39" s="135" t="str">
        <f>VLOOKUP(A39,Lists!$B$2:$G$153,2,FALSE)</f>
        <v>LSO002</v>
      </c>
      <c r="C39" s="135" t="str">
        <f>VLOOKUP(B39,'INFORM Severity - hidden'!$C$5:$D$160,2,FALSE)</f>
        <v>Lesotho</v>
      </c>
      <c r="D39" s="135" t="str">
        <f>VLOOKUP(A39,Lists!$B$2:$G$153,3,FALSE)</f>
        <v>LSO</v>
      </c>
      <c r="E39" s="135" t="str">
        <f>VLOOKUP(A39,Lists!$B$2:$G$153,5,FALSE)</f>
        <v>Drought</v>
      </c>
      <c r="F39" s="232">
        <f t="shared" si="5"/>
        <v>2.2000000000000002</v>
      </c>
      <c r="G39" s="139">
        <f t="shared" si="6"/>
        <v>3</v>
      </c>
      <c r="H39" s="139" t="str">
        <f t="shared" si="7"/>
        <v>Medium</v>
      </c>
      <c r="I39" s="233" t="str">
        <f>INDEX(Trends!$D$3:$D$404,MATCH(B39,Trends!$C$3:$C$404,0))</f>
        <v>Decreasing</v>
      </c>
      <c r="J39" s="139" t="str">
        <f>VLOOKUP($B39,Reliability!$A$3:$I$170,9,FALSE)</f>
        <v>Very High</v>
      </c>
      <c r="K39" s="234">
        <f t="shared" si="8"/>
        <v>2.1</v>
      </c>
      <c r="L39" s="234">
        <f>VLOOKUP($B39,'Impact of the crisis'!$C$6:$N$170,12,FALSE)</f>
        <v>3</v>
      </c>
      <c r="M39" s="234">
        <f>VLOOKUP($B39,'Impact of the crisis'!$C$6:$AB$170,26,FALSE)</f>
        <v>1.5</v>
      </c>
      <c r="N39" s="234">
        <f>VLOOKUP($B39,'Conditions of people affected'!$C$6:$R$170,16,FALSE)</f>
        <v>2.75</v>
      </c>
      <c r="O39" s="234">
        <f>VLOOKUP($B39,'Conditions of people affected'!$C$6:$R$170,9,FALSE)</f>
        <v>2.5</v>
      </c>
      <c r="P39" s="234">
        <f>VLOOKUP($B39,'Conditions of people affected'!$C$6:$R$170,15,FALSE)</f>
        <v>3</v>
      </c>
      <c r="Q39" s="234">
        <f t="shared" si="9"/>
        <v>1.3</v>
      </c>
      <c r="R39" s="234">
        <f>VLOOKUP($B39,'Complexity of the crisis'!$C$6:$AN$170,22,FALSE)</f>
        <v>1.6</v>
      </c>
      <c r="S39" s="235">
        <f>VLOOKUP($B39,'Complexity of the crisis'!$C$6:$AN$170,38,FALSE)</f>
        <v>1</v>
      </c>
      <c r="T39" s="138" t="str">
        <f>VLOOKUP(B39,Lists!$C$3:$E$163,3,FALSE)</f>
        <v>Africa</v>
      </c>
      <c r="U39" s="148">
        <f>VLOOKUP(B39,'INFORM Severity - hidden'!$C$5:$V$170,20,FALSE)</f>
        <v>44557</v>
      </c>
    </row>
    <row r="40" spans="1:21" x14ac:dyDescent="0.25">
      <c r="A40" s="134" t="str">
        <f t="array" ref="A40">IFERROR(INDEX(Lists!$B$2:$B$153,SMALL(IF(Lists!$H$2:$H$153="Yes",ROW(Lists!$B$2:$B$153)),ROW(36:36))-1,1),"")</f>
        <v>Mixed migration flows in Morocco</v>
      </c>
      <c r="B40" s="135" t="str">
        <f>VLOOKUP(A40,Lists!$B$2:$G$153,2,FALSE)</f>
        <v>MAR002</v>
      </c>
      <c r="C40" s="135" t="str">
        <f>VLOOKUP(B40,'INFORM Severity - hidden'!$C$5:$D$160,2,FALSE)</f>
        <v>Morocco</v>
      </c>
      <c r="D40" s="135" t="str">
        <f>VLOOKUP(A40,Lists!$B$2:$G$153,3,FALSE)</f>
        <v>MAR</v>
      </c>
      <c r="E40" s="135" t="str">
        <f>VLOOKUP(A40,Lists!$B$2:$G$153,5,FALSE)</f>
        <v>International displacement</v>
      </c>
      <c r="F40" s="232" t="str">
        <f t="shared" si="5"/>
        <v>x</v>
      </c>
      <c r="G40" s="139" t="str">
        <f t="shared" si="6"/>
        <v>x</v>
      </c>
      <c r="H40" s="139" t="str">
        <f t="shared" si="7"/>
        <v>x</v>
      </c>
      <c r="I40" s="233" t="str">
        <f>INDEX(Trends!$D$3:$D$404,MATCH(B40,Trends!$C$3:$C$404,0))</f>
        <v>-</v>
      </c>
      <c r="J40" s="139" t="str">
        <f>VLOOKUP($B40,Reliability!$A$3:$I$170,9,FALSE)</f>
        <v>Very Low</v>
      </c>
      <c r="K40" s="234">
        <f t="shared" si="8"/>
        <v>3.9</v>
      </c>
      <c r="L40" s="234">
        <f>VLOOKUP($B40,'Impact of the crisis'!$C$6:$N$170,12,FALSE)</f>
        <v>4.8</v>
      </c>
      <c r="M40" s="234">
        <f>VLOOKUP($B40,'Impact of the crisis'!$C$6:$AB$170,26,FALSE)</f>
        <v>3.2</v>
      </c>
      <c r="N40" s="234" t="str">
        <f>VLOOKUP($B40,'Conditions of people affected'!$C$6:$R$170,16,FALSE)</f>
        <v>x</v>
      </c>
      <c r="O40" s="234" t="str">
        <f>VLOOKUP($B40,'Conditions of people affected'!$C$6:$R$170,9,FALSE)</f>
        <v>x</v>
      </c>
      <c r="P40" s="234" t="str">
        <f>VLOOKUP($B40,'Conditions of people affected'!$C$6:$R$170,15,FALSE)</f>
        <v>x</v>
      </c>
      <c r="Q40" s="234">
        <f t="shared" si="9"/>
        <v>2.7</v>
      </c>
      <c r="R40" s="234">
        <f>VLOOKUP($B40,'Complexity of the crisis'!$C$6:$AN$170,22,FALSE)</f>
        <v>3.6</v>
      </c>
      <c r="S40" s="235">
        <f>VLOOKUP($B40,'Complexity of the crisis'!$C$6:$AN$170,38,FALSE)</f>
        <v>1.5</v>
      </c>
      <c r="T40" s="138" t="str">
        <f>VLOOKUP(B40,Lists!$C$3:$E$163,3,FALSE)</f>
        <v>Africa</v>
      </c>
      <c r="U40" s="148">
        <f>VLOOKUP(B40,'INFORM Severity - hidden'!$C$5:$V$170,20,FALSE)</f>
        <v>44494</v>
      </c>
    </row>
    <row r="41" spans="1:21" x14ac:dyDescent="0.25">
      <c r="A41" s="134" t="str">
        <f t="array" ref="A41">IFERROR(INDEX(Lists!$B$2:$B$153,SMALL(IF(Lists!$H$2:$H$153="Yes",ROW(Lists!$B$2:$B$153)),ROW(37:37))-1,1),"")</f>
        <v>Drought in Madagascar</v>
      </c>
      <c r="B41" s="135" t="str">
        <f>VLOOKUP(A41,Lists!$B$2:$G$153,2,FALSE)</f>
        <v>MDG002</v>
      </c>
      <c r="C41" s="135" t="str">
        <f>VLOOKUP(B41,'INFORM Severity - hidden'!$C$5:$D$160,2,FALSE)</f>
        <v>Madagascar</v>
      </c>
      <c r="D41" s="135" t="str">
        <f>VLOOKUP(A41,Lists!$B$2:$G$153,3,FALSE)</f>
        <v>MDG</v>
      </c>
      <c r="E41" s="135" t="str">
        <f>VLOOKUP(A41,Lists!$B$2:$G$153,5,FALSE)</f>
        <v>Drought</v>
      </c>
      <c r="F41" s="232">
        <f t="shared" si="5"/>
        <v>2.8</v>
      </c>
      <c r="G41" s="139">
        <f t="shared" si="6"/>
        <v>3</v>
      </c>
      <c r="H41" s="139" t="str">
        <f t="shared" si="7"/>
        <v>Medium</v>
      </c>
      <c r="I41" s="233" t="str">
        <f>INDEX(Trends!$D$3:$D$404,MATCH(B41,Trends!$C$3:$C$404,0))</f>
        <v>Stable</v>
      </c>
      <c r="J41" s="139" t="str">
        <f>VLOOKUP($B41,Reliability!$A$3:$I$170,9,FALSE)</f>
        <v>Very High</v>
      </c>
      <c r="K41" s="234">
        <f t="shared" si="8"/>
        <v>1.7</v>
      </c>
      <c r="L41" s="234">
        <f>VLOOKUP($B41,'Impact of the crisis'!$C$6:$N$170,12,FALSE)</f>
        <v>1.4</v>
      </c>
      <c r="M41" s="234">
        <f>VLOOKUP($B41,'Impact of the crisis'!$C$6:$AB$170,26,FALSE)</f>
        <v>1.8</v>
      </c>
      <c r="N41" s="234">
        <f>VLOOKUP($B41,'Conditions of people affected'!$C$6:$R$170,16,FALSE)</f>
        <v>3.75</v>
      </c>
      <c r="O41" s="234">
        <f>VLOOKUP($B41,'Conditions of people affected'!$C$6:$R$170,9,FALSE)</f>
        <v>3.5</v>
      </c>
      <c r="P41" s="234">
        <f>VLOOKUP($B41,'Conditions of people affected'!$C$6:$R$170,15,FALSE)</f>
        <v>4</v>
      </c>
      <c r="Q41" s="234">
        <f t="shared" si="9"/>
        <v>2</v>
      </c>
      <c r="R41" s="234">
        <f>VLOOKUP($B41,'Complexity of the crisis'!$C$6:$AN$170,22,FALSE)</f>
        <v>2.4</v>
      </c>
      <c r="S41" s="235">
        <f>VLOOKUP($B41,'Complexity of the crisis'!$C$6:$AN$170,38,FALSE)</f>
        <v>1.5</v>
      </c>
      <c r="T41" s="138" t="str">
        <f>VLOOKUP(B41,Lists!$C$3:$E$163,3,FALSE)</f>
        <v>Africa</v>
      </c>
      <c r="U41" s="148">
        <f>VLOOKUP(B41,'INFORM Severity - hidden'!$C$5:$V$170,20,FALSE)</f>
        <v>44557</v>
      </c>
    </row>
    <row r="42" spans="1:21" x14ac:dyDescent="0.25">
      <c r="A42" s="134" t="str">
        <f t="array" ref="A42">IFERROR(INDEX(Lists!$B$2:$B$153,SMALL(IF(Lists!$H$2:$H$153="Yes",ROW(Lists!$B$2:$B$153)),ROW(38:38))-1,1),"")</f>
        <v>Multiple crisis in Mexico</v>
      </c>
      <c r="B42" s="135" t="str">
        <f>VLOOKUP(A42,Lists!$B$2:$G$153,2,FALSE)</f>
        <v>MEX001</v>
      </c>
      <c r="C42" s="135" t="str">
        <f>VLOOKUP(B42,'INFORM Severity - hidden'!$C$5:$D$160,2,FALSE)</f>
        <v>Mexico</v>
      </c>
      <c r="D42" s="135" t="str">
        <f>VLOOKUP(A42,Lists!$B$2:$G$153,3,FALSE)</f>
        <v>MEX</v>
      </c>
      <c r="E42" s="135" t="str">
        <f>VLOOKUP(A42,Lists!$B$2:$G$153,5,FALSE)</f>
        <v>Multiple crises country</v>
      </c>
      <c r="F42" s="232" t="str">
        <f t="shared" si="5"/>
        <v>x</v>
      </c>
      <c r="G42" s="139" t="str">
        <f t="shared" si="6"/>
        <v>x</v>
      </c>
      <c r="H42" s="139" t="str">
        <f t="shared" si="7"/>
        <v>x</v>
      </c>
      <c r="I42" s="233" t="str">
        <f>INDEX(Trends!$D$3:$D$404,MATCH(B42,Trends!$C$3:$C$404,0))</f>
        <v>-</v>
      </c>
      <c r="J42" s="139" t="str">
        <f>VLOOKUP($B42,Reliability!$A$3:$I$170,9,FALSE)</f>
        <v>High</v>
      </c>
      <c r="K42" s="234">
        <f t="shared" si="8"/>
        <v>3.8</v>
      </c>
      <c r="L42" s="234">
        <f>VLOOKUP($B42,'Impact of the crisis'!$C$6:$N$170,12,FALSE)</f>
        <v>5</v>
      </c>
      <c r="M42" s="234">
        <f>VLOOKUP($B42,'Impact of the crisis'!$C$6:$AB$170,26,FALSE)</f>
        <v>2.8</v>
      </c>
      <c r="N42" s="234" t="str">
        <f>VLOOKUP($B42,'Conditions of people affected'!$C$6:$R$170,16,FALSE)</f>
        <v>x</v>
      </c>
      <c r="O42" s="234" t="str">
        <f>VLOOKUP($B42,'Conditions of people affected'!$C$6:$R$170,9,FALSE)</f>
        <v>x</v>
      </c>
      <c r="P42" s="234" t="str">
        <f>VLOOKUP($B42,'Conditions of people affected'!$C$6:$R$170,15,FALSE)</f>
        <v>x</v>
      </c>
      <c r="Q42" s="234">
        <f t="shared" si="9"/>
        <v>3.4</v>
      </c>
      <c r="R42" s="234">
        <f>VLOOKUP($B42,'Complexity of the crisis'!$C$6:$AN$170,22,FALSE)</f>
        <v>3.7</v>
      </c>
      <c r="S42" s="235">
        <f>VLOOKUP($B42,'Complexity of the crisis'!$C$6:$AN$170,38,FALSE)</f>
        <v>3</v>
      </c>
      <c r="T42" s="138" t="str">
        <f>VLOOKUP(B42,Lists!$C$3:$E$163,3,FALSE)</f>
        <v>Americas</v>
      </c>
      <c r="U42" s="148">
        <f>VLOOKUP(B42,'INFORM Severity - hidden'!$C$5:$V$170,20,FALSE)</f>
        <v>44489</v>
      </c>
    </row>
    <row r="43" spans="1:21" x14ac:dyDescent="0.25">
      <c r="A43" s="134" t="str">
        <f t="array" ref="A43">IFERROR(INDEX(Lists!$B$2:$B$153,SMALL(IF(Lists!$H$2:$H$153="Yes",ROW(Lists!$B$2:$B$153)),ROW(39:39))-1,1),"")</f>
        <v>Complex crisis in Mali</v>
      </c>
      <c r="B43" s="135" t="str">
        <f>VLOOKUP(A43,Lists!$B$2:$G$153,2,FALSE)</f>
        <v>MLI001</v>
      </c>
      <c r="C43" s="135" t="str">
        <f>VLOOKUP(B43,'INFORM Severity - hidden'!$C$5:$D$160,2,FALSE)</f>
        <v>Mali</v>
      </c>
      <c r="D43" s="135" t="str">
        <f>VLOOKUP(A43,Lists!$B$2:$G$153,3,FALSE)</f>
        <v>MLI</v>
      </c>
      <c r="E43" s="135" t="str">
        <f>VLOOKUP(A43,Lists!$B$2:$G$153,5,FALSE)</f>
        <v>Complex crisis</v>
      </c>
      <c r="F43" s="232">
        <f t="shared" si="5"/>
        <v>4.4000000000000004</v>
      </c>
      <c r="G43" s="139">
        <f t="shared" si="6"/>
        <v>5</v>
      </c>
      <c r="H43" s="139" t="str">
        <f t="shared" si="7"/>
        <v>Very High</v>
      </c>
      <c r="I43" s="233" t="str">
        <f>INDEX(Trends!$D$3:$D$404,MATCH(B43,Trends!$C$3:$C$404,0))</f>
        <v>Stable</v>
      </c>
      <c r="J43" s="139" t="str">
        <f>VLOOKUP($B43,Reliability!$A$3:$I$170,9,FALSE)</f>
        <v>High</v>
      </c>
      <c r="K43" s="234">
        <f t="shared" si="8"/>
        <v>4.2</v>
      </c>
      <c r="L43" s="234">
        <f>VLOOKUP($B43,'Impact of the crisis'!$C$6:$N$170,12,FALSE)</f>
        <v>4.9000000000000004</v>
      </c>
      <c r="M43" s="234">
        <f>VLOOKUP($B43,'Impact of the crisis'!$C$6:$AB$170,26,FALSE)</f>
        <v>3.7</v>
      </c>
      <c r="N43" s="234">
        <f>VLOOKUP($B43,'Conditions of people affected'!$C$6:$R$170,16,FALSE)</f>
        <v>4.3</v>
      </c>
      <c r="O43" s="234">
        <f>VLOOKUP($B43,'Conditions of people affected'!$C$6:$R$170,9,FALSE)</f>
        <v>4.5999999999999996</v>
      </c>
      <c r="P43" s="234">
        <f>VLOOKUP($B43,'Conditions of people affected'!$C$6:$R$170,15,FALSE)</f>
        <v>4</v>
      </c>
      <c r="Q43" s="234">
        <f t="shared" si="9"/>
        <v>4.5999999999999996</v>
      </c>
      <c r="R43" s="234">
        <f>VLOOKUP($B43,'Complexity of the crisis'!$C$6:$AN$170,22,FALSE)</f>
        <v>4</v>
      </c>
      <c r="S43" s="235">
        <f>VLOOKUP($B43,'Complexity of the crisis'!$C$6:$AN$170,38,FALSE)</f>
        <v>5</v>
      </c>
      <c r="T43" s="138" t="str">
        <f>VLOOKUP(B43,Lists!$C$3:$E$163,3,FALSE)</f>
        <v>Africa</v>
      </c>
      <c r="U43" s="148">
        <f>VLOOKUP(B43,'INFORM Severity - hidden'!$C$5:$V$170,20,FALSE)</f>
        <v>44519</v>
      </c>
    </row>
    <row r="44" spans="1:21" x14ac:dyDescent="0.25">
      <c r="A44" s="134" t="str">
        <f t="array" ref="A44">IFERROR(INDEX(Lists!$B$2:$B$153,SMALL(IF(Lists!$H$2:$H$153="Yes",ROW(Lists!$B$2:$B$153)),ROW(40:40))-1,1),"")</f>
        <v>Multiple crises in Myanmar</v>
      </c>
      <c r="B44" s="135" t="str">
        <f>VLOOKUP(A44,Lists!$B$2:$G$153,2,FALSE)</f>
        <v>MMR001</v>
      </c>
      <c r="C44" s="135" t="str">
        <f>VLOOKUP(B44,'INFORM Severity - hidden'!$C$5:$D$160,2,FALSE)</f>
        <v>Myanmar</v>
      </c>
      <c r="D44" s="135" t="str">
        <f>VLOOKUP(A44,Lists!$B$2:$G$153,3,FALSE)</f>
        <v>MMR</v>
      </c>
      <c r="E44" s="135" t="str">
        <f>VLOOKUP(A44,Lists!$B$2:$G$153,5,FALSE)</f>
        <v>Multiple crises country</v>
      </c>
      <c r="F44" s="232">
        <f t="shared" si="5"/>
        <v>4</v>
      </c>
      <c r="G44" s="139">
        <f t="shared" si="6"/>
        <v>4</v>
      </c>
      <c r="H44" s="139" t="str">
        <f t="shared" si="7"/>
        <v>High</v>
      </c>
      <c r="I44" s="233" t="str">
        <f>INDEX(Trends!$D$3:$D$404,MATCH(B44,Trends!$C$3:$C$404,0))</f>
        <v>Stable</v>
      </c>
      <c r="J44" s="139" t="str">
        <f>VLOOKUP($B44,Reliability!$A$3:$I$170,9,FALSE)</f>
        <v>High</v>
      </c>
      <c r="K44" s="234">
        <f t="shared" si="8"/>
        <v>4.2</v>
      </c>
      <c r="L44" s="234">
        <f>VLOOKUP($B44,'Impact of the crisis'!$C$6:$N$170,12,FALSE)</f>
        <v>4.7</v>
      </c>
      <c r="M44" s="234">
        <f>VLOOKUP($B44,'Impact of the crisis'!$C$6:$AB$170,26,FALSE)</f>
        <v>3.9</v>
      </c>
      <c r="N44" s="234">
        <f>VLOOKUP($B44,'Conditions of people affected'!$C$6:$R$170,16,FALSE)</f>
        <v>3.65</v>
      </c>
      <c r="O44" s="234">
        <f>VLOOKUP($B44,'Conditions of people affected'!$C$6:$R$170,9,FALSE)</f>
        <v>4.3</v>
      </c>
      <c r="P44" s="234">
        <f>VLOOKUP($B44,'Conditions of people affected'!$C$6:$R$170,15,FALSE)</f>
        <v>3</v>
      </c>
      <c r="Q44" s="234">
        <f t="shared" si="9"/>
        <v>4.2</v>
      </c>
      <c r="R44" s="234">
        <f>VLOOKUP($B44,'Complexity of the crisis'!$C$6:$AN$170,22,FALSE)</f>
        <v>4.4000000000000004</v>
      </c>
      <c r="S44" s="235">
        <f>VLOOKUP($B44,'Complexity of the crisis'!$C$6:$AN$170,38,FALSE)</f>
        <v>4</v>
      </c>
      <c r="T44" s="138" t="str">
        <f>VLOOKUP(B44,Lists!$C$3:$E$163,3,FALSE)</f>
        <v>Asia</v>
      </c>
      <c r="U44" s="148">
        <f>VLOOKUP(B44,'INFORM Severity - hidden'!$C$5:$V$170,20,FALSE)</f>
        <v>44545</v>
      </c>
    </row>
    <row r="45" spans="1:21" x14ac:dyDescent="0.25">
      <c r="A45" s="134" t="str">
        <f t="array" ref="A45">IFERROR(INDEX(Lists!$B$2:$B$153,SMALL(IF(Lists!$H$2:$H$153="Yes",ROW(Lists!$B$2:$B$153)),ROW(41:41))-1,1),"")</f>
        <v>Cabo Delgado Islamist Insurgency</v>
      </c>
      <c r="B45" s="135" t="str">
        <f>VLOOKUP(A45,Lists!$B$2:$G$153,2,FALSE)</f>
        <v>MOZ004</v>
      </c>
      <c r="C45" s="135" t="str">
        <f>VLOOKUP(B45,'INFORM Severity - hidden'!$C$5:$D$160,2,FALSE)</f>
        <v>Mozambique</v>
      </c>
      <c r="D45" s="135" t="str">
        <f>VLOOKUP(A45,Lists!$B$2:$G$153,3,FALSE)</f>
        <v>MOZ</v>
      </c>
      <c r="E45" s="135" t="str">
        <f>VLOOKUP(A45,Lists!$B$2:$G$153,5,FALSE)</f>
        <v>Other type of violence</v>
      </c>
      <c r="F45" s="232">
        <f t="shared" si="5"/>
        <v>3.5</v>
      </c>
      <c r="G45" s="139">
        <f t="shared" si="6"/>
        <v>4</v>
      </c>
      <c r="H45" s="139" t="str">
        <f t="shared" si="7"/>
        <v>High</v>
      </c>
      <c r="I45" s="233" t="str">
        <f>INDEX(Trends!$D$3:$D$404,MATCH(B45,Trends!$C$3:$C$404,0))</f>
        <v>Stable</v>
      </c>
      <c r="J45" s="139" t="str">
        <f>VLOOKUP($B45,Reliability!$A$3:$I$170,9,FALSE)</f>
        <v>High</v>
      </c>
      <c r="K45" s="234">
        <f t="shared" si="8"/>
        <v>3.4</v>
      </c>
      <c r="L45" s="234">
        <f>VLOOKUP($B45,'Impact of the crisis'!$C$6:$N$170,12,FALSE)</f>
        <v>2.8</v>
      </c>
      <c r="M45" s="234">
        <f>VLOOKUP($B45,'Impact of the crisis'!$C$6:$AB$170,26,FALSE)</f>
        <v>3.6</v>
      </c>
      <c r="N45" s="234">
        <f>VLOOKUP($B45,'Conditions of people affected'!$C$6:$R$170,16,FALSE)</f>
        <v>3.25</v>
      </c>
      <c r="O45" s="234">
        <f>VLOOKUP($B45,'Conditions of people affected'!$C$6:$R$170,9,FALSE)</f>
        <v>3.5</v>
      </c>
      <c r="P45" s="234">
        <f>VLOOKUP($B45,'Conditions of people affected'!$C$6:$R$170,15,FALSE)</f>
        <v>3</v>
      </c>
      <c r="Q45" s="234">
        <f t="shared" si="9"/>
        <v>3.9</v>
      </c>
      <c r="R45" s="234">
        <f>VLOOKUP($B45,'Complexity of the crisis'!$C$6:$AN$170,22,FALSE)</f>
        <v>4.5</v>
      </c>
      <c r="S45" s="235">
        <f>VLOOKUP($B45,'Complexity of the crisis'!$C$6:$AN$170,38,FALSE)</f>
        <v>3</v>
      </c>
      <c r="T45" s="138" t="str">
        <f>VLOOKUP(B45,Lists!$C$3:$E$163,3,FALSE)</f>
        <v>Africa</v>
      </c>
      <c r="U45" s="148">
        <f>VLOOKUP(B45,'INFORM Severity - hidden'!$C$5:$V$170,20,FALSE)</f>
        <v>44498</v>
      </c>
    </row>
    <row r="46" spans="1:21" x14ac:dyDescent="0.25">
      <c r="A46" s="134" t="str">
        <f t="array" ref="A46">IFERROR(INDEX(Lists!$B$2:$B$153,SMALL(IF(Lists!$H$2:$H$153="Yes",ROW(Lists!$B$2:$B$153)),ROW(42:42))-1,1),"")</f>
        <v>Food Security in Mauritania</v>
      </c>
      <c r="B46" s="135" t="str">
        <f>VLOOKUP(A46,Lists!$B$2:$G$153,2,FALSE)</f>
        <v>MRT003</v>
      </c>
      <c r="C46" s="135" t="str">
        <f>VLOOKUP(B46,'INFORM Severity - hidden'!$C$5:$D$160,2,FALSE)</f>
        <v>Mauritania</v>
      </c>
      <c r="D46" s="135" t="str">
        <f>VLOOKUP(A46,Lists!$B$2:$G$153,3,FALSE)</f>
        <v>MRT</v>
      </c>
      <c r="E46" s="135" t="str">
        <f>VLOOKUP(A46,Lists!$B$2:$G$153,5,FALSE)</f>
        <v>Drought</v>
      </c>
      <c r="F46" s="232">
        <f t="shared" si="5"/>
        <v>2.9</v>
      </c>
      <c r="G46" s="139">
        <f t="shared" si="6"/>
        <v>3</v>
      </c>
      <c r="H46" s="139" t="str">
        <f t="shared" si="7"/>
        <v>Medium</v>
      </c>
      <c r="I46" s="233" t="str">
        <f>INDEX(Trends!$D$3:$D$404,MATCH(B46,Trends!$C$3:$C$404,0))</f>
        <v>Stable</v>
      </c>
      <c r="J46" s="139" t="str">
        <f>VLOOKUP($B46,Reliability!$A$3:$I$170,9,FALSE)</f>
        <v>Medium</v>
      </c>
      <c r="K46" s="234">
        <f t="shared" si="8"/>
        <v>3.4</v>
      </c>
      <c r="L46" s="234">
        <f>VLOOKUP($B46,'Impact of the crisis'!$C$6:$N$170,12,FALSE)</f>
        <v>4.4000000000000004</v>
      </c>
      <c r="M46" s="234">
        <f>VLOOKUP($B46,'Impact of the crisis'!$C$6:$AB$170,26,FALSE)</f>
        <v>2.8</v>
      </c>
      <c r="N46" s="234">
        <f>VLOOKUP($B46,'Conditions of people affected'!$C$6:$R$170,16,FALSE)</f>
        <v>2.9</v>
      </c>
      <c r="O46" s="234">
        <f>VLOOKUP($B46,'Conditions of people affected'!$C$6:$R$170,9,FALSE)</f>
        <v>2.8</v>
      </c>
      <c r="P46" s="234">
        <f>VLOOKUP($B46,'Conditions of people affected'!$C$6:$R$170,15,FALSE)</f>
        <v>3</v>
      </c>
      <c r="Q46" s="234">
        <f t="shared" si="9"/>
        <v>2.4</v>
      </c>
      <c r="R46" s="234">
        <f>VLOOKUP($B46,'Complexity of the crisis'!$C$6:$AN$170,22,FALSE)</f>
        <v>2.7</v>
      </c>
      <c r="S46" s="235">
        <f>VLOOKUP($B46,'Complexity of the crisis'!$C$6:$AN$170,38,FALSE)</f>
        <v>2</v>
      </c>
      <c r="T46" s="138" t="str">
        <f>VLOOKUP(B46,Lists!$C$3:$E$163,3,FALSE)</f>
        <v>Africa</v>
      </c>
      <c r="U46" s="148">
        <f>VLOOKUP(B46,'INFORM Severity - hidden'!$C$5:$V$170,20,FALSE)</f>
        <v>44494</v>
      </c>
    </row>
    <row r="47" spans="1:21" x14ac:dyDescent="0.25">
      <c r="A47" s="134" t="str">
        <f t="array" ref="A47">IFERROR(INDEX(Lists!$B$2:$B$153,SMALL(IF(Lists!$H$2:$H$153="Yes",ROW(Lists!$B$2:$B$153)),ROW(43:43))-1,1),"")</f>
        <v>Complex crisis in Malawi</v>
      </c>
      <c r="B47" s="135" t="str">
        <f>VLOOKUP(A47,Lists!$B$2:$G$153,2,FALSE)</f>
        <v>MWI002</v>
      </c>
      <c r="C47" s="135" t="str">
        <f>VLOOKUP(B47,'INFORM Severity - hidden'!$C$5:$D$160,2,FALSE)</f>
        <v>Malawi</v>
      </c>
      <c r="D47" s="135" t="str">
        <f>VLOOKUP(A47,Lists!$B$2:$G$153,3,FALSE)</f>
        <v>MWI</v>
      </c>
      <c r="E47" s="135" t="str">
        <f>VLOOKUP(A47,Lists!$B$2:$G$153,5,FALSE)</f>
        <v>Complex crisis</v>
      </c>
      <c r="F47" s="232">
        <f t="shared" si="5"/>
        <v>3</v>
      </c>
      <c r="G47" s="139">
        <f t="shared" si="6"/>
        <v>3</v>
      </c>
      <c r="H47" s="139" t="str">
        <f t="shared" si="7"/>
        <v>Medium</v>
      </c>
      <c r="I47" s="233" t="str">
        <f>INDEX(Trends!$D$3:$D$404,MATCH(B47,Trends!$C$3:$C$404,0))</f>
        <v>Stable</v>
      </c>
      <c r="J47" s="139" t="str">
        <f>VLOOKUP($B47,Reliability!$A$3:$I$170,9,FALSE)</f>
        <v>Very High</v>
      </c>
      <c r="K47" s="234">
        <f t="shared" si="8"/>
        <v>3.7</v>
      </c>
      <c r="L47" s="234">
        <f>VLOOKUP($B47,'Impact of the crisis'!$C$6:$N$170,12,FALSE)</f>
        <v>4.4000000000000004</v>
      </c>
      <c r="M47" s="234">
        <f>VLOOKUP($B47,'Impact of the crisis'!$C$6:$AB$170,26,FALSE)</f>
        <v>3.2</v>
      </c>
      <c r="N47" s="234">
        <f>VLOOKUP($B47,'Conditions of people affected'!$C$6:$R$170,16,FALSE)</f>
        <v>3.3</v>
      </c>
      <c r="O47" s="234">
        <f>VLOOKUP($B47,'Conditions of people affected'!$C$6:$R$170,9,FALSE)</f>
        <v>3.6</v>
      </c>
      <c r="P47" s="234">
        <f>VLOOKUP($B47,'Conditions of people affected'!$C$6:$R$170,15,FALSE)</f>
        <v>3</v>
      </c>
      <c r="Q47" s="234">
        <f t="shared" si="9"/>
        <v>2</v>
      </c>
      <c r="R47" s="234">
        <f>VLOOKUP($B47,'Complexity of the crisis'!$C$6:$AN$170,22,FALSE)</f>
        <v>2</v>
      </c>
      <c r="S47" s="235">
        <f>VLOOKUP($B47,'Complexity of the crisis'!$C$6:$AN$170,38,FALSE)</f>
        <v>2</v>
      </c>
      <c r="T47" s="138" t="str">
        <f>VLOOKUP(B47,Lists!$C$3:$E$163,3,FALSE)</f>
        <v>Africa</v>
      </c>
      <c r="U47" s="148">
        <f>VLOOKUP(B47,'INFORM Severity - hidden'!$C$5:$V$170,20,FALSE)</f>
        <v>44557</v>
      </c>
    </row>
    <row r="48" spans="1:21" x14ac:dyDescent="0.25">
      <c r="A48" s="134" t="str">
        <f t="array" ref="A48">IFERROR(INDEX(Lists!$B$2:$B$153,SMALL(IF(Lists!$H$2:$H$153="Yes",ROW(Lists!$B$2:$B$153)),ROW(44:44))-1,1),"")</f>
        <v>International Refugees in Malaysia</v>
      </c>
      <c r="B48" s="135" t="str">
        <f>VLOOKUP(A48,Lists!$B$2:$G$153,2,FALSE)</f>
        <v>MYS001</v>
      </c>
      <c r="C48" s="135" t="str">
        <f>VLOOKUP(B48,'INFORM Severity - hidden'!$C$5:$D$160,2,FALSE)</f>
        <v>Malaysia</v>
      </c>
      <c r="D48" s="135" t="str">
        <f>VLOOKUP(A48,Lists!$B$2:$G$153,3,FALSE)</f>
        <v>MYS</v>
      </c>
      <c r="E48" s="135" t="str">
        <f>VLOOKUP(A48,Lists!$B$2:$G$153,5,FALSE)</f>
        <v>International displacement</v>
      </c>
      <c r="F48" s="232">
        <f t="shared" si="5"/>
        <v>1.7</v>
      </c>
      <c r="G48" s="139">
        <f t="shared" si="6"/>
        <v>2</v>
      </c>
      <c r="H48" s="139" t="str">
        <f t="shared" si="7"/>
        <v>Low</v>
      </c>
      <c r="I48" s="233" t="str">
        <f>INDEX(Trends!$D$3:$D$404,MATCH(B48,Trends!$C$3:$C$404,0))</f>
        <v>Decreasing</v>
      </c>
      <c r="J48" s="139" t="str">
        <f>VLOOKUP($B48,Reliability!$A$3:$I$170,9,FALSE)</f>
        <v>High</v>
      </c>
      <c r="K48" s="234">
        <f t="shared" si="8"/>
        <v>1.5</v>
      </c>
      <c r="L48" s="234">
        <f>VLOOKUP($B48,'Impact of the crisis'!$C$6:$N$170,12,FALSE)</f>
        <v>1</v>
      </c>
      <c r="M48" s="234">
        <f>VLOOKUP($B48,'Impact of the crisis'!$C$6:$AB$170,26,FALSE)</f>
        <v>1.8</v>
      </c>
      <c r="N48" s="234">
        <f>VLOOKUP($B48,'Conditions of people affected'!$C$6:$R$170,16,FALSE)</f>
        <v>1.55</v>
      </c>
      <c r="O48" s="234">
        <f>VLOOKUP($B48,'Conditions of people affected'!$C$6:$R$170,9,FALSE)</f>
        <v>2.1</v>
      </c>
      <c r="P48" s="234">
        <f>VLOOKUP($B48,'Conditions of people affected'!$C$6:$R$170,15,FALSE)</f>
        <v>1</v>
      </c>
      <c r="Q48" s="234">
        <f t="shared" si="9"/>
        <v>2</v>
      </c>
      <c r="R48" s="234">
        <f>VLOOKUP($B48,'Complexity of the crisis'!$C$6:$AN$170,22,FALSE)</f>
        <v>1.9</v>
      </c>
      <c r="S48" s="235">
        <f>VLOOKUP($B48,'Complexity of the crisis'!$C$6:$AN$170,38,FALSE)</f>
        <v>2</v>
      </c>
      <c r="T48" s="138" t="str">
        <f>VLOOKUP(B48,Lists!$C$3:$E$163,3,FALSE)</f>
        <v>Asia</v>
      </c>
      <c r="U48" s="148">
        <f>VLOOKUP(B48,'INFORM Severity - hidden'!$C$5:$V$170,20,FALSE)</f>
        <v>44545</v>
      </c>
    </row>
    <row r="49" spans="1:21" x14ac:dyDescent="0.25">
      <c r="A49" s="134" t="str">
        <f t="array" ref="A49">IFERROR(INDEX(Lists!$B$2:$B$153,SMALL(IF(Lists!$H$2:$H$153="Yes",ROW(Lists!$B$2:$B$153)),ROW(45:45))-1,1),"")</f>
        <v>Food Security Crisis in Namibia</v>
      </c>
      <c r="B49" s="135" t="str">
        <f>VLOOKUP(A49,Lists!$B$2:$G$153,2,FALSE)</f>
        <v>NAM002</v>
      </c>
      <c r="C49" s="135" t="str">
        <f>VLOOKUP(B49,'INFORM Severity - hidden'!$C$5:$D$160,2,FALSE)</f>
        <v>Namibia</v>
      </c>
      <c r="D49" s="135" t="str">
        <f>VLOOKUP(A49,Lists!$B$2:$G$153,3,FALSE)</f>
        <v>NAM</v>
      </c>
      <c r="E49" s="135" t="str">
        <f>VLOOKUP(A49,Lists!$B$2:$G$153,5,FALSE)</f>
        <v>Food Security</v>
      </c>
      <c r="F49" s="232">
        <f t="shared" si="5"/>
        <v>2.4</v>
      </c>
      <c r="G49" s="139">
        <f t="shared" si="6"/>
        <v>3</v>
      </c>
      <c r="H49" s="139" t="str">
        <f t="shared" si="7"/>
        <v>Medium</v>
      </c>
      <c r="I49" s="233" t="str">
        <f>INDEX(Trends!$D$3:$D$404,MATCH(B49,Trends!$C$3:$C$404,0))</f>
        <v>Stable</v>
      </c>
      <c r="J49" s="139" t="str">
        <f>VLOOKUP($B49,Reliability!$A$3:$I$170,9,FALSE)</f>
        <v>High</v>
      </c>
      <c r="K49" s="234">
        <f t="shared" si="8"/>
        <v>2.8</v>
      </c>
      <c r="L49" s="234">
        <f>VLOOKUP($B49,'Impact of the crisis'!$C$6:$N$170,12,FALSE)</f>
        <v>4.3</v>
      </c>
      <c r="M49" s="234">
        <f>VLOOKUP($B49,'Impact of the crisis'!$C$6:$AB$170,26,FALSE)</f>
        <v>1.7</v>
      </c>
      <c r="N49" s="234">
        <f>VLOOKUP($B49,'Conditions of people affected'!$C$6:$R$170,16,FALSE)</f>
        <v>3.05</v>
      </c>
      <c r="O49" s="234">
        <f>VLOOKUP($B49,'Conditions of people affected'!$C$6:$R$170,9,FALSE)</f>
        <v>3.1</v>
      </c>
      <c r="P49" s="234">
        <f>VLOOKUP($B49,'Conditions of people affected'!$C$6:$R$170,15,FALSE)</f>
        <v>3</v>
      </c>
      <c r="Q49" s="234">
        <f t="shared" si="9"/>
        <v>1</v>
      </c>
      <c r="R49" s="234">
        <f>VLOOKUP($B49,'Complexity of the crisis'!$C$6:$AN$170,22,FALSE)</f>
        <v>1.5</v>
      </c>
      <c r="S49" s="235">
        <f>VLOOKUP($B49,'Complexity of the crisis'!$C$6:$AN$170,38,FALSE)</f>
        <v>0.5</v>
      </c>
      <c r="T49" s="138" t="str">
        <f>VLOOKUP(B49,Lists!$C$3:$E$163,3,FALSE)</f>
        <v>Africa</v>
      </c>
      <c r="U49" s="148">
        <f>VLOOKUP(B49,'INFORM Severity - hidden'!$C$5:$V$170,20,FALSE)</f>
        <v>44557</v>
      </c>
    </row>
    <row r="50" spans="1:21" x14ac:dyDescent="0.25">
      <c r="A50" s="134" t="str">
        <f t="array" ref="A50">IFERROR(INDEX(Lists!$B$2:$B$153,SMALL(IF(Lists!$H$2:$H$153="Yes",ROW(Lists!$B$2:$B$153)),ROW(46:46))-1,1),"")</f>
        <v>Multiple crises in Niger</v>
      </c>
      <c r="B50" s="135" t="str">
        <f>VLOOKUP(A50,Lists!$B$2:$G$153,2,FALSE)</f>
        <v>NER001</v>
      </c>
      <c r="C50" s="135" t="str">
        <f>VLOOKUP(B50,'INFORM Severity - hidden'!$C$5:$D$160,2,FALSE)</f>
        <v>Niger</v>
      </c>
      <c r="D50" s="135" t="str">
        <f>VLOOKUP(A50,Lists!$B$2:$G$153,3,FALSE)</f>
        <v>NER</v>
      </c>
      <c r="E50" s="135" t="str">
        <f>VLOOKUP(A50,Lists!$B$2:$G$153,5,FALSE)</f>
        <v>Multiple crises country</v>
      </c>
      <c r="F50" s="232">
        <f t="shared" si="5"/>
        <v>3.9</v>
      </c>
      <c r="G50" s="139">
        <f t="shared" si="6"/>
        <v>4</v>
      </c>
      <c r="H50" s="139" t="str">
        <f t="shared" si="7"/>
        <v>High</v>
      </c>
      <c r="I50" s="233" t="str">
        <f>INDEX(Trends!$D$3:$D$404,MATCH(B50,Trends!$C$3:$C$404,0))</f>
        <v>Stable</v>
      </c>
      <c r="J50" s="139" t="str">
        <f>VLOOKUP($B50,Reliability!$A$3:$I$170,9,FALSE)</f>
        <v>Medium</v>
      </c>
      <c r="K50" s="234">
        <f t="shared" si="8"/>
        <v>4.0999999999999996</v>
      </c>
      <c r="L50" s="234">
        <f>VLOOKUP($B50,'Impact of the crisis'!$C$6:$N$170,12,FALSE)</f>
        <v>4.9000000000000004</v>
      </c>
      <c r="M50" s="234">
        <f>VLOOKUP($B50,'Impact of the crisis'!$C$6:$AB$170,26,FALSE)</f>
        <v>3.6</v>
      </c>
      <c r="N50" s="234">
        <f>VLOOKUP($B50,'Conditions of people affected'!$C$6:$R$170,16,FALSE)</f>
        <v>3.65</v>
      </c>
      <c r="O50" s="234">
        <f>VLOOKUP($B50,'Conditions of people affected'!$C$6:$R$170,9,FALSE)</f>
        <v>4.3</v>
      </c>
      <c r="P50" s="234">
        <f>VLOOKUP($B50,'Conditions of people affected'!$C$6:$R$170,15,FALSE)</f>
        <v>3</v>
      </c>
      <c r="Q50" s="234">
        <f t="shared" si="9"/>
        <v>4</v>
      </c>
      <c r="R50" s="234">
        <f>VLOOKUP($B50,'Complexity of the crisis'!$C$6:$AN$170,22,FALSE)</f>
        <v>3.3</v>
      </c>
      <c r="S50" s="235">
        <f>VLOOKUP($B50,'Complexity of the crisis'!$C$6:$AN$170,38,FALSE)</f>
        <v>4.5</v>
      </c>
      <c r="T50" s="138" t="str">
        <f>VLOOKUP(B50,Lists!$C$3:$E$163,3,FALSE)</f>
        <v>Africa</v>
      </c>
      <c r="U50" s="148">
        <f>VLOOKUP(B50,'INFORM Severity - hidden'!$C$5:$V$170,20,FALSE)</f>
        <v>44522</v>
      </c>
    </row>
    <row r="51" spans="1:21" x14ac:dyDescent="0.25">
      <c r="A51" s="134" t="str">
        <f t="array" ref="A51">IFERROR(INDEX(Lists!$B$2:$B$153,SMALL(IF(Lists!$H$2:$H$153="Yes",ROW(Lists!$B$2:$B$153)),ROW(47:47))-1,1),"")</f>
        <v>Complex crisis in Nigeria</v>
      </c>
      <c r="B51" s="135" t="str">
        <f>VLOOKUP(A51,Lists!$B$2:$G$153,2,FALSE)</f>
        <v>NGA001</v>
      </c>
      <c r="C51" s="135" t="str">
        <f>VLOOKUP(B51,'INFORM Severity - hidden'!$C$5:$D$160,2,FALSE)</f>
        <v>Nigeria</v>
      </c>
      <c r="D51" s="135" t="str">
        <f>VLOOKUP(A51,Lists!$B$2:$G$153,3,FALSE)</f>
        <v>NGA</v>
      </c>
      <c r="E51" s="135" t="str">
        <f>VLOOKUP(A51,Lists!$B$2:$G$153,5,FALSE)</f>
        <v>Complex crisis</v>
      </c>
      <c r="F51" s="232">
        <f t="shared" si="5"/>
        <v>4.3</v>
      </c>
      <c r="G51" s="139">
        <f t="shared" si="6"/>
        <v>5</v>
      </c>
      <c r="H51" s="139" t="str">
        <f t="shared" si="7"/>
        <v>Very High</v>
      </c>
      <c r="I51" s="233" t="str">
        <f>INDEX(Trends!$D$3:$D$404,MATCH(B51,Trends!$C$3:$C$404,0))</f>
        <v>Stable</v>
      </c>
      <c r="J51" s="139" t="str">
        <f>VLOOKUP($B51,Reliability!$A$3:$I$170,9,FALSE)</f>
        <v>High</v>
      </c>
      <c r="K51" s="234">
        <f t="shared" si="8"/>
        <v>4.2</v>
      </c>
      <c r="L51" s="234">
        <f>VLOOKUP($B51,'Impact of the crisis'!$C$6:$N$170,12,FALSE)</f>
        <v>4.3</v>
      </c>
      <c r="M51" s="234">
        <f>VLOOKUP($B51,'Impact of the crisis'!$C$6:$AB$170,26,FALSE)</f>
        <v>4.2</v>
      </c>
      <c r="N51" s="234">
        <f>VLOOKUP($B51,'Conditions of people affected'!$C$6:$R$170,16,FALSE)</f>
        <v>4</v>
      </c>
      <c r="O51" s="234">
        <f>VLOOKUP($B51,'Conditions of people affected'!$C$6:$R$170,9,FALSE)</f>
        <v>5</v>
      </c>
      <c r="P51" s="234">
        <f>VLOOKUP($B51,'Conditions of people affected'!$C$6:$R$170,15,FALSE)</f>
        <v>3</v>
      </c>
      <c r="Q51" s="234">
        <f t="shared" si="9"/>
        <v>4.7</v>
      </c>
      <c r="R51" s="234">
        <f>VLOOKUP($B51,'Complexity of the crisis'!$C$6:$AN$170,22,FALSE)</f>
        <v>4.3</v>
      </c>
      <c r="S51" s="235">
        <f>VLOOKUP($B51,'Complexity of the crisis'!$C$6:$AN$170,38,FALSE)</f>
        <v>5</v>
      </c>
      <c r="T51" s="138" t="str">
        <f>VLOOKUP(B51,Lists!$C$3:$E$163,3,FALSE)</f>
        <v>Africa</v>
      </c>
      <c r="U51" s="148">
        <f>VLOOKUP(B51,'INFORM Severity - hidden'!$C$5:$V$170,20,FALSE)</f>
        <v>44526</v>
      </c>
    </row>
    <row r="52" spans="1:21" x14ac:dyDescent="0.25">
      <c r="A52" s="134" t="str">
        <f t="array" ref="A52">IFERROR(INDEX(Lists!$B$2:$B$153,SMALL(IF(Lists!$H$2:$H$153="Yes",ROW(Lists!$B$2:$B$153)),ROW(48:48))-1,1),"")</f>
        <v>Socioeconomic crisis in Nicaragua</v>
      </c>
      <c r="B52" s="135" t="str">
        <f>VLOOKUP(A52,Lists!$B$2:$G$153,2,FALSE)</f>
        <v>NIC001</v>
      </c>
      <c r="C52" s="135" t="str">
        <f>VLOOKUP(B52,'INFORM Severity - hidden'!$C$5:$D$160,2,FALSE)</f>
        <v>Nicaragua</v>
      </c>
      <c r="D52" s="135" t="str">
        <f>VLOOKUP(A52,Lists!$B$2:$G$153,3,FALSE)</f>
        <v>NIC</v>
      </c>
      <c r="E52" s="135" t="str">
        <f>VLOOKUP(A52,Lists!$B$2:$G$153,5,FALSE)</f>
        <v>Political and economic crisis</v>
      </c>
      <c r="F52" s="232" t="str">
        <f t="shared" si="5"/>
        <v>x</v>
      </c>
      <c r="G52" s="139" t="str">
        <f t="shared" si="6"/>
        <v>x</v>
      </c>
      <c r="H52" s="139" t="str">
        <f t="shared" si="7"/>
        <v>x</v>
      </c>
      <c r="I52" s="233" t="str">
        <f>INDEX(Trends!$D$3:$D$404,MATCH(B52,Trends!$C$3:$C$404,0))</f>
        <v>-</v>
      </c>
      <c r="J52" s="139" t="str">
        <f>VLOOKUP($B52,Reliability!$A$3:$I$170,9,FALSE)</f>
        <v>Low</v>
      </c>
      <c r="K52" s="234">
        <f t="shared" si="8"/>
        <v>2.9</v>
      </c>
      <c r="L52" s="234">
        <f>VLOOKUP($B52,'Impact of the crisis'!$C$6:$N$170,12,FALSE)</f>
        <v>4.0999999999999996</v>
      </c>
      <c r="M52" s="234">
        <f>VLOOKUP($B52,'Impact of the crisis'!$C$6:$AB$170,26,FALSE)</f>
        <v>2</v>
      </c>
      <c r="N52" s="234" t="str">
        <f>VLOOKUP($B52,'Conditions of people affected'!$C$6:$R$170,16,FALSE)</f>
        <v>x</v>
      </c>
      <c r="O52" s="234" t="str">
        <f>VLOOKUP($B52,'Conditions of people affected'!$C$6:$R$170,9,FALSE)</f>
        <v>x</v>
      </c>
      <c r="P52" s="234" t="str">
        <f>VLOOKUP($B52,'Conditions of people affected'!$C$6:$R$170,15,FALSE)</f>
        <v>x</v>
      </c>
      <c r="Q52" s="234">
        <f t="shared" si="9"/>
        <v>2.8</v>
      </c>
      <c r="R52" s="234">
        <f>VLOOKUP($B52,'Complexity of the crisis'!$C$6:$AN$170,22,FALSE)</f>
        <v>3.4</v>
      </c>
      <c r="S52" s="235">
        <f>VLOOKUP($B52,'Complexity of the crisis'!$C$6:$AN$170,38,FALSE)</f>
        <v>2</v>
      </c>
      <c r="T52" s="138" t="str">
        <f>VLOOKUP(B52,Lists!$C$3:$E$163,3,FALSE)</f>
        <v>Americas</v>
      </c>
      <c r="U52" s="148">
        <f>VLOOKUP(B52,'INFORM Severity - hidden'!$C$5:$V$170,20,FALSE)</f>
        <v>44497</v>
      </c>
    </row>
    <row r="53" spans="1:21" x14ac:dyDescent="0.25">
      <c r="A53" s="134" t="str">
        <f t="array" ref="A53">IFERROR(INDEX(Lists!$B$2:$B$153,SMALL(IF(Lists!$H$2:$H$153="Yes",ROW(Lists!$B$2:$B$153)),ROW(49:49))-1,1),"")</f>
        <v>Complex crisis in Pakistan</v>
      </c>
      <c r="B53" s="135" t="str">
        <f>VLOOKUP(A53,Lists!$B$2:$G$153,2,FALSE)</f>
        <v>PAK001</v>
      </c>
      <c r="C53" s="135" t="str">
        <f>VLOOKUP(B53,'INFORM Severity - hidden'!$C$5:$D$160,2,FALSE)</f>
        <v>Pakistan</v>
      </c>
      <c r="D53" s="135" t="str">
        <f>VLOOKUP(A53,Lists!$B$2:$G$153,3,FALSE)</f>
        <v>PAK</v>
      </c>
      <c r="E53" s="135" t="str">
        <f>VLOOKUP(A53,Lists!$B$2:$G$153,5,FALSE)</f>
        <v>Complex crisis</v>
      </c>
      <c r="F53" s="232">
        <f t="shared" si="5"/>
        <v>3.7</v>
      </c>
      <c r="G53" s="139">
        <f t="shared" si="6"/>
        <v>4</v>
      </c>
      <c r="H53" s="139" t="str">
        <f t="shared" si="7"/>
        <v>High</v>
      </c>
      <c r="I53" s="233" t="str">
        <f>INDEX(Trends!$D$3:$D$404,MATCH(B53,Trends!$C$3:$C$404,0))</f>
        <v>Decreasing</v>
      </c>
      <c r="J53" s="139" t="str">
        <f>VLOOKUP($B53,Reliability!$A$3:$I$170,9,FALSE)</f>
        <v>High</v>
      </c>
      <c r="K53" s="234">
        <f t="shared" si="8"/>
        <v>4.2</v>
      </c>
      <c r="L53" s="234">
        <f>VLOOKUP($B53,'Impact of the crisis'!$C$6:$N$170,12,FALSE)</f>
        <v>5</v>
      </c>
      <c r="M53" s="234">
        <f>VLOOKUP($B53,'Impact of the crisis'!$C$6:$AB$170,26,FALSE)</f>
        <v>3.7</v>
      </c>
      <c r="N53" s="234">
        <f>VLOOKUP($B53,'Conditions of people affected'!$C$6:$R$170,16,FALSE)</f>
        <v>3.5</v>
      </c>
      <c r="O53" s="234">
        <f>VLOOKUP($B53,'Conditions of people affected'!$C$6:$R$170,9,FALSE)</f>
        <v>5</v>
      </c>
      <c r="P53" s="234">
        <f>VLOOKUP($B53,'Conditions of people affected'!$C$6:$R$170,15,FALSE)</f>
        <v>2</v>
      </c>
      <c r="Q53" s="234">
        <f t="shared" si="9"/>
        <v>3.6</v>
      </c>
      <c r="R53" s="234">
        <f>VLOOKUP($B53,'Complexity of the crisis'!$C$6:$AN$170,22,FALSE)</f>
        <v>3.7</v>
      </c>
      <c r="S53" s="235">
        <f>VLOOKUP($B53,'Complexity of the crisis'!$C$6:$AN$170,38,FALSE)</f>
        <v>3.5</v>
      </c>
      <c r="T53" s="138" t="str">
        <f>VLOOKUP(B53,Lists!$C$3:$E$163,3,FALSE)</f>
        <v>Asia</v>
      </c>
      <c r="U53" s="148">
        <f>VLOOKUP(B53,'INFORM Severity - hidden'!$C$5:$V$170,20,FALSE)</f>
        <v>44558</v>
      </c>
    </row>
    <row r="54" spans="1:21" x14ac:dyDescent="0.25">
      <c r="A54" s="134" t="str">
        <f t="array" ref="A54">IFERROR(INDEX(Lists!$B$2:$B$153,SMALL(IF(Lists!$H$2:$H$153="Yes",ROW(Lists!$B$2:$B$153)),ROW(50:50))-1,1),"")</f>
        <v>Venezuela displacement in Peru</v>
      </c>
      <c r="B54" s="135" t="str">
        <f>VLOOKUP(A54,Lists!$B$2:$G$153,2,FALSE)</f>
        <v>PER002</v>
      </c>
      <c r="C54" s="135" t="str">
        <f>VLOOKUP(B54,'INFORM Severity - hidden'!$C$5:$D$160,2,FALSE)</f>
        <v>Peru</v>
      </c>
      <c r="D54" s="135" t="str">
        <f>VLOOKUP(A54,Lists!$B$2:$G$153,3,FALSE)</f>
        <v>PER</v>
      </c>
      <c r="E54" s="135" t="str">
        <f>VLOOKUP(A54,Lists!$B$2:$G$153,5,FALSE)</f>
        <v>International displacement</v>
      </c>
      <c r="F54" s="232">
        <f t="shared" si="5"/>
        <v>3</v>
      </c>
      <c r="G54" s="139">
        <f t="shared" si="6"/>
        <v>3</v>
      </c>
      <c r="H54" s="139" t="str">
        <f t="shared" si="7"/>
        <v>Medium</v>
      </c>
      <c r="I54" s="233" t="str">
        <f>INDEX(Trends!$D$3:$D$404,MATCH(B54,Trends!$C$3:$C$404,0))</f>
        <v>Stable</v>
      </c>
      <c r="J54" s="139" t="str">
        <f>VLOOKUP($B54,Reliability!$A$3:$I$170,9,FALSE)</f>
        <v>Medium</v>
      </c>
      <c r="K54" s="234">
        <f t="shared" si="8"/>
        <v>3.3</v>
      </c>
      <c r="L54" s="234">
        <f>VLOOKUP($B54,'Impact of the crisis'!$C$6:$N$170,12,FALSE)</f>
        <v>1.3</v>
      </c>
      <c r="M54" s="234">
        <f>VLOOKUP($B54,'Impact of the crisis'!$C$6:$AB$170,26,FALSE)</f>
        <v>4</v>
      </c>
      <c r="N54" s="234">
        <f>VLOOKUP($B54,'Conditions of people affected'!$C$6:$R$170,16,FALSE)</f>
        <v>3.05</v>
      </c>
      <c r="O54" s="234">
        <f>VLOOKUP($B54,'Conditions of people affected'!$C$6:$R$170,9,FALSE)</f>
        <v>3.1</v>
      </c>
      <c r="P54" s="234">
        <f>VLOOKUP($B54,'Conditions of people affected'!$C$6:$R$170,15,FALSE)</f>
        <v>3</v>
      </c>
      <c r="Q54" s="234">
        <f t="shared" si="9"/>
        <v>2.8</v>
      </c>
      <c r="R54" s="234">
        <f>VLOOKUP($B54,'Complexity of the crisis'!$C$6:$AN$170,22,FALSE)</f>
        <v>3.7</v>
      </c>
      <c r="S54" s="235">
        <f>VLOOKUP($B54,'Complexity of the crisis'!$C$6:$AN$170,38,FALSE)</f>
        <v>1.5</v>
      </c>
      <c r="T54" s="138" t="str">
        <f>VLOOKUP(B54,Lists!$C$3:$E$163,3,FALSE)</f>
        <v>Americas</v>
      </c>
      <c r="U54" s="148">
        <f>VLOOKUP(B54,'INFORM Severity - hidden'!$C$5:$V$170,20,FALSE)</f>
        <v>44522</v>
      </c>
    </row>
    <row r="55" spans="1:21" x14ac:dyDescent="0.25">
      <c r="A55" s="134" t="str">
        <f t="array" ref="A55">IFERROR(INDEX(Lists!$B$2:$B$153,SMALL(IF(Lists!$H$2:$H$153="Yes",ROW(Lists!$B$2:$B$153)),ROW(51:51))-1,1),"")</f>
        <v>Multiple crises in the Philippines</v>
      </c>
      <c r="B55" s="135" t="str">
        <f>VLOOKUP(A55,Lists!$B$2:$G$153,2,FALSE)</f>
        <v>PHL001</v>
      </c>
      <c r="C55" s="135" t="str">
        <f>VLOOKUP(B55,'INFORM Severity - hidden'!$C$5:$D$160,2,FALSE)</f>
        <v>Philippines</v>
      </c>
      <c r="D55" s="135" t="str">
        <f>VLOOKUP(A55,Lists!$B$2:$G$153,3,FALSE)</f>
        <v>PHL</v>
      </c>
      <c r="E55" s="135" t="str">
        <f>VLOOKUP(A55,Lists!$B$2:$G$153,5,FALSE)</f>
        <v>Multiple crises country</v>
      </c>
      <c r="F55" s="232">
        <f t="shared" si="5"/>
        <v>3.4</v>
      </c>
      <c r="G55" s="139">
        <f t="shared" si="6"/>
        <v>4</v>
      </c>
      <c r="H55" s="139" t="str">
        <f t="shared" si="7"/>
        <v>High</v>
      </c>
      <c r="I55" s="233" t="str">
        <f>INDEX(Trends!$D$3:$D$404,MATCH(B55,Trends!$C$3:$C$404,0))</f>
        <v>-</v>
      </c>
      <c r="J55" s="139" t="str">
        <f>VLOOKUP($B55,Reliability!$A$3:$I$170,9,FALSE)</f>
        <v>High</v>
      </c>
      <c r="K55" s="234">
        <f t="shared" si="8"/>
        <v>3.3</v>
      </c>
      <c r="L55" s="234">
        <f>VLOOKUP($B55,'Impact of the crisis'!$C$6:$N$170,12,FALSE)</f>
        <v>3.7</v>
      </c>
      <c r="M55" s="234">
        <f>VLOOKUP($B55,'Impact of the crisis'!$C$6:$AB$170,26,FALSE)</f>
        <v>3</v>
      </c>
      <c r="N55" s="234">
        <f>VLOOKUP($B55,'Conditions of people affected'!$C$6:$R$170,16,FALSE)</f>
        <v>3.5</v>
      </c>
      <c r="O55" s="234">
        <f>VLOOKUP($B55,'Conditions of people affected'!$C$6:$R$170,9,FALSE)</f>
        <v>4</v>
      </c>
      <c r="P55" s="234">
        <f>VLOOKUP($B55,'Conditions of people affected'!$C$6:$R$170,15,FALSE)</f>
        <v>3</v>
      </c>
      <c r="Q55" s="234">
        <f t="shared" si="9"/>
        <v>3.3</v>
      </c>
      <c r="R55" s="234">
        <f>VLOOKUP($B55,'Complexity of the crisis'!$C$6:$AN$170,22,FALSE)</f>
        <v>3.5</v>
      </c>
      <c r="S55" s="235">
        <f>VLOOKUP($B55,'Complexity of the crisis'!$C$6:$AN$170,38,FALSE)</f>
        <v>3</v>
      </c>
      <c r="T55" s="138" t="str">
        <f>VLOOKUP(B55,Lists!$C$3:$E$163,3,FALSE)</f>
        <v>Asia</v>
      </c>
      <c r="U55" s="148">
        <f>VLOOKUP(B55,'INFORM Severity - hidden'!$C$5:$V$170,20,FALSE)</f>
        <v>44551</v>
      </c>
    </row>
    <row r="56" spans="1:21" x14ac:dyDescent="0.25">
      <c r="A56" s="134" t="str">
        <f t="array" ref="A56">IFERROR(INDEX(Lists!$B$2:$B$153,SMALL(IF(Lists!$H$2:$H$153="Yes",ROW(Lists!$B$2:$B$153)),ROW(52:52))-1,1),"")</f>
        <v>Complex crisis in DPRK</v>
      </c>
      <c r="B56" s="135" t="str">
        <f>VLOOKUP(A56,Lists!$B$2:$G$153,2,FALSE)</f>
        <v>PRK001</v>
      </c>
      <c r="C56" s="135" t="str">
        <f>VLOOKUP(B56,'INFORM Severity - hidden'!$C$5:$D$160,2,FALSE)</f>
        <v>DPRK</v>
      </c>
      <c r="D56" s="135" t="str">
        <f>VLOOKUP(A56,Lists!$B$2:$G$153,3,FALSE)</f>
        <v>PRK</v>
      </c>
      <c r="E56" s="135" t="str">
        <f>VLOOKUP(A56,Lists!$B$2:$G$153,5,FALSE)</f>
        <v>Complex crisis</v>
      </c>
      <c r="F56" s="232">
        <f t="shared" si="5"/>
        <v>3.9</v>
      </c>
      <c r="G56" s="139">
        <f t="shared" si="6"/>
        <v>4</v>
      </c>
      <c r="H56" s="139" t="str">
        <f t="shared" si="7"/>
        <v>High</v>
      </c>
      <c r="I56" s="233" t="str">
        <f>INDEX(Trends!$D$3:$D$404,MATCH(B56,Trends!$C$3:$C$404,0))</f>
        <v>Increasing</v>
      </c>
      <c r="J56" s="139" t="str">
        <f>VLOOKUP($B56,Reliability!$A$3:$I$170,9,FALSE)</f>
        <v>Medium</v>
      </c>
      <c r="K56" s="234">
        <f t="shared" si="8"/>
        <v>3.9</v>
      </c>
      <c r="L56" s="234">
        <f>VLOOKUP($B56,'Impact of the crisis'!$C$6:$N$170,12,FALSE)</f>
        <v>4.5999999999999996</v>
      </c>
      <c r="M56" s="234">
        <f>VLOOKUP($B56,'Impact of the crisis'!$C$6:$AB$170,26,FALSE)</f>
        <v>3.5</v>
      </c>
      <c r="N56" s="234">
        <f>VLOOKUP($B56,'Conditions of people affected'!$C$6:$R$170,16,FALSE)</f>
        <v>4.5</v>
      </c>
      <c r="O56" s="234">
        <f>VLOOKUP($B56,'Conditions of people affected'!$C$6:$R$170,9,FALSE)</f>
        <v>5</v>
      </c>
      <c r="P56" s="234">
        <f>VLOOKUP($B56,'Conditions of people affected'!$C$6:$R$170,15,FALSE)</f>
        <v>4</v>
      </c>
      <c r="Q56" s="234">
        <f t="shared" si="9"/>
        <v>2.8</v>
      </c>
      <c r="R56" s="234">
        <f>VLOOKUP($B56,'Complexity of the crisis'!$C$6:$AN$170,22,FALSE)</f>
        <v>3</v>
      </c>
      <c r="S56" s="235">
        <f>VLOOKUP($B56,'Complexity of the crisis'!$C$6:$AN$170,38,FALSE)</f>
        <v>2.5</v>
      </c>
      <c r="T56" s="138" t="str">
        <f>VLOOKUP(B56,Lists!$C$3:$E$163,3,FALSE)</f>
        <v>Asia</v>
      </c>
      <c r="U56" s="148">
        <f>VLOOKUP(B56,'INFORM Severity - hidden'!$C$5:$V$170,20,FALSE)</f>
        <v>44521</v>
      </c>
    </row>
    <row r="57" spans="1:21" x14ac:dyDescent="0.25">
      <c r="A57" s="134" t="str">
        <f t="array" ref="A57">IFERROR(INDEX(Lists!$B$2:$B$153,SMALL(IF(Lists!$H$2:$H$153="Yes",ROW(Lists!$B$2:$B$153)),ROW(53:53))-1,1),"")</f>
        <v>Conflict in Palestine</v>
      </c>
      <c r="B57" s="135" t="str">
        <f>VLOOKUP(A57,Lists!$B$2:$G$153,2,FALSE)</f>
        <v>PSE002</v>
      </c>
      <c r="C57" s="135" t="str">
        <f>VLOOKUP(B57,'INFORM Severity - hidden'!$C$5:$D$160,2,FALSE)</f>
        <v>Palestine</v>
      </c>
      <c r="D57" s="135" t="str">
        <f>VLOOKUP(A57,Lists!$B$2:$G$153,3,FALSE)</f>
        <v>PSE</v>
      </c>
      <c r="E57" s="135" t="str">
        <f>VLOOKUP(A57,Lists!$B$2:$G$153,5,FALSE)</f>
        <v>Conflict</v>
      </c>
      <c r="F57" s="232">
        <f t="shared" si="5"/>
        <v>3.9</v>
      </c>
      <c r="G57" s="139">
        <f t="shared" si="6"/>
        <v>4</v>
      </c>
      <c r="H57" s="139" t="str">
        <f t="shared" si="7"/>
        <v>High</v>
      </c>
      <c r="I57" s="233" t="str">
        <f>INDEX(Trends!$D$3:$D$404,MATCH(B57,Trends!$C$3:$C$404,0))</f>
        <v>Decreasing</v>
      </c>
      <c r="J57" s="139" t="str">
        <f>VLOOKUP($B57,Reliability!$A$3:$I$170,9,FALSE)</f>
        <v>Very High</v>
      </c>
      <c r="K57" s="234">
        <f t="shared" si="8"/>
        <v>3.7</v>
      </c>
      <c r="L57" s="234">
        <f>VLOOKUP($B57,'Impact of the crisis'!$C$6:$N$170,12,FALSE)</f>
        <v>3.4</v>
      </c>
      <c r="M57" s="234">
        <f>VLOOKUP($B57,'Impact of the crisis'!$C$6:$AB$170,26,FALSE)</f>
        <v>3.9</v>
      </c>
      <c r="N57" s="234">
        <f>VLOOKUP($B57,'Conditions of people affected'!$C$6:$R$170,16,FALSE)</f>
        <v>4</v>
      </c>
      <c r="O57" s="234">
        <f>VLOOKUP($B57,'Conditions of people affected'!$C$6:$R$170,9,FALSE)</f>
        <v>4</v>
      </c>
      <c r="P57" s="234">
        <f>VLOOKUP($B57,'Conditions of people affected'!$C$6:$R$170,15,FALSE)</f>
        <v>4</v>
      </c>
      <c r="Q57" s="234">
        <f t="shared" si="9"/>
        <v>3.8</v>
      </c>
      <c r="R57" s="234">
        <f>VLOOKUP($B57,'Complexity of the crisis'!$C$6:$AN$170,22,FALSE)</f>
        <v>2.9</v>
      </c>
      <c r="S57" s="235">
        <f>VLOOKUP($B57,'Complexity of the crisis'!$C$6:$AN$170,38,FALSE)</f>
        <v>4.5</v>
      </c>
      <c r="T57" s="138" t="str">
        <f>VLOOKUP(B57,Lists!$C$3:$E$163,3,FALSE)</f>
        <v>Middle east</v>
      </c>
      <c r="U57" s="148">
        <f>VLOOKUP(B57,'INFORM Severity - hidden'!$C$5:$V$170,20,FALSE)</f>
        <v>44559</v>
      </c>
    </row>
    <row r="58" spans="1:21" x14ac:dyDescent="0.25">
      <c r="A58" s="134" t="str">
        <f t="array" ref="A58">IFERROR(INDEX(Lists!$B$2:$B$153,SMALL(IF(Lists!$H$2:$H$153="Yes",ROW(Lists!$B$2:$B$153)),ROW(54:54))-1,1),"")</f>
        <v>Burundi and DRC refugees in Rwanda</v>
      </c>
      <c r="B58" s="135" t="str">
        <f>VLOOKUP(A58,Lists!$B$2:$G$153,2,FALSE)</f>
        <v>RWA002</v>
      </c>
      <c r="C58" s="135" t="str">
        <f>VLOOKUP(B58,'INFORM Severity - hidden'!$C$5:$D$160,2,FALSE)</f>
        <v>Rwanda</v>
      </c>
      <c r="D58" s="135" t="str">
        <f>VLOOKUP(A58,Lists!$B$2:$G$153,3,FALSE)</f>
        <v>RWA</v>
      </c>
      <c r="E58" s="135" t="str">
        <f>VLOOKUP(A58,Lists!$B$2:$G$153,5,FALSE)</f>
        <v>International displacement</v>
      </c>
      <c r="F58" s="232">
        <f t="shared" si="5"/>
        <v>2.2000000000000002</v>
      </c>
      <c r="G58" s="139">
        <f t="shared" si="6"/>
        <v>3</v>
      </c>
      <c r="H58" s="139" t="str">
        <f t="shared" si="7"/>
        <v>Medium</v>
      </c>
      <c r="I58" s="233" t="str">
        <f>INDEX(Trends!$D$3:$D$404,MATCH(B58,Trends!$C$3:$C$404,0))</f>
        <v>Stable</v>
      </c>
      <c r="J58" s="139" t="str">
        <f>VLOOKUP($B58,Reliability!$A$3:$I$170,9,FALSE)</f>
        <v>Low</v>
      </c>
      <c r="K58" s="234">
        <f t="shared" si="8"/>
        <v>2.6</v>
      </c>
      <c r="L58" s="234">
        <f>VLOOKUP($B58,'Impact of the crisis'!$C$6:$N$170,12,FALSE)</f>
        <v>2.1</v>
      </c>
      <c r="M58" s="234">
        <f>VLOOKUP($B58,'Impact of the crisis'!$C$6:$AB$170,26,FALSE)</f>
        <v>2.8</v>
      </c>
      <c r="N58" s="234">
        <f>VLOOKUP($B58,'Conditions of people affected'!$C$6:$R$170,16,FALSE)</f>
        <v>1.45</v>
      </c>
      <c r="O58" s="234">
        <f>VLOOKUP($B58,'Conditions of people affected'!$C$6:$R$170,9,FALSE)</f>
        <v>1.9</v>
      </c>
      <c r="P58" s="234">
        <f>VLOOKUP($B58,'Conditions of people affected'!$C$6:$R$170,15,FALSE)</f>
        <v>1</v>
      </c>
      <c r="Q58" s="234">
        <f t="shared" si="9"/>
        <v>3</v>
      </c>
      <c r="R58" s="234">
        <f>VLOOKUP($B58,'Complexity of the crisis'!$C$6:$AN$170,22,FALSE)</f>
        <v>4</v>
      </c>
      <c r="S58" s="235">
        <f>VLOOKUP($B58,'Complexity of the crisis'!$C$6:$AN$170,38,FALSE)</f>
        <v>1.5</v>
      </c>
      <c r="T58" s="138" t="str">
        <f>VLOOKUP(B58,Lists!$C$3:$E$163,3,FALSE)</f>
        <v>Africa</v>
      </c>
      <c r="U58" s="148">
        <f>VLOOKUP(B58,'INFORM Severity - hidden'!$C$5:$V$170,20,FALSE)</f>
        <v>44498</v>
      </c>
    </row>
    <row r="59" spans="1:21" x14ac:dyDescent="0.25">
      <c r="A59" s="134" t="str">
        <f t="array" ref="A59">IFERROR(INDEX(Lists!$B$2:$B$153,SMALL(IF(Lists!$H$2:$H$153="Yes",ROW(Lists!$B$2:$B$153)),ROW(55:55))-1,1),"")</f>
        <v>Complex crisis in Sudan</v>
      </c>
      <c r="B59" s="135" t="str">
        <f>VLOOKUP(A59,Lists!$B$2:$G$153,2,FALSE)</f>
        <v>SDN001</v>
      </c>
      <c r="C59" s="135" t="str">
        <f>VLOOKUP(B59,'INFORM Severity - hidden'!$C$5:$D$160,2,FALSE)</f>
        <v>Sudan</v>
      </c>
      <c r="D59" s="135" t="str">
        <f>VLOOKUP(A59,Lists!$B$2:$G$153,3,FALSE)</f>
        <v>SDN</v>
      </c>
      <c r="E59" s="135" t="str">
        <f>VLOOKUP(A59,Lists!$B$2:$G$153,5,FALSE)</f>
        <v>Multiple crises country</v>
      </c>
      <c r="F59" s="232">
        <f t="shared" si="5"/>
        <v>4.5</v>
      </c>
      <c r="G59" s="139">
        <f t="shared" si="6"/>
        <v>5</v>
      </c>
      <c r="H59" s="139" t="str">
        <f t="shared" si="7"/>
        <v>Very High</v>
      </c>
      <c r="I59" s="233" t="str">
        <f>INDEX(Trends!$D$3:$D$404,MATCH(B59,Trends!$C$3:$C$404,0))</f>
        <v>Stable</v>
      </c>
      <c r="J59" s="139" t="str">
        <f>VLOOKUP($B59,Reliability!$A$3:$I$170,9,FALSE)</f>
        <v>Very High</v>
      </c>
      <c r="K59" s="234">
        <f t="shared" si="8"/>
        <v>4.5</v>
      </c>
      <c r="L59" s="234">
        <f>VLOOKUP($B59,'Impact of the crisis'!$C$6:$N$170,12,FALSE)</f>
        <v>4.8</v>
      </c>
      <c r="M59" s="234">
        <f>VLOOKUP($B59,'Impact of the crisis'!$C$6:$AB$170,26,FALSE)</f>
        <v>4.3</v>
      </c>
      <c r="N59" s="234">
        <f>VLOOKUP($B59,'Conditions of people affected'!$C$6:$R$170,16,FALSE)</f>
        <v>4.5</v>
      </c>
      <c r="O59" s="234">
        <f>VLOOKUP($B59,'Conditions of people affected'!$C$6:$R$170,9,FALSE)</f>
        <v>5</v>
      </c>
      <c r="P59" s="234">
        <f>VLOOKUP($B59,'Conditions of people affected'!$C$6:$R$170,15,FALSE)</f>
        <v>4</v>
      </c>
      <c r="Q59" s="234">
        <f t="shared" si="9"/>
        <v>4.4000000000000004</v>
      </c>
      <c r="R59" s="234">
        <f>VLOOKUP($B59,'Complexity of the crisis'!$C$6:$AN$170,22,FALSE)</f>
        <v>4.7</v>
      </c>
      <c r="S59" s="235">
        <f>VLOOKUP($B59,'Complexity of the crisis'!$C$6:$AN$170,38,FALSE)</f>
        <v>4</v>
      </c>
      <c r="T59" s="138" t="str">
        <f>VLOOKUP(B59,Lists!$C$3:$E$163,3,FALSE)</f>
        <v>Africa</v>
      </c>
      <c r="U59" s="148">
        <f>VLOOKUP(B59,'INFORM Severity - hidden'!$C$5:$V$170,20,FALSE)</f>
        <v>44557</v>
      </c>
    </row>
    <row r="60" spans="1:21" x14ac:dyDescent="0.25">
      <c r="A60" s="134" t="str">
        <f t="array" ref="A60">IFERROR(INDEX(Lists!$B$2:$B$153,SMALL(IF(Lists!$H$2:$H$153="Yes",ROW(Lists!$B$2:$B$153)),ROW(56:56))-1,1),"")</f>
        <v>Drought in Senegal</v>
      </c>
      <c r="B60" s="135" t="str">
        <f>VLOOKUP(A60,Lists!$B$2:$G$153,2,FALSE)</f>
        <v>SEN002</v>
      </c>
      <c r="C60" s="135" t="str">
        <f>VLOOKUP(B60,'INFORM Severity - hidden'!$C$5:$D$160,2,FALSE)</f>
        <v>Senegal</v>
      </c>
      <c r="D60" s="135" t="str">
        <f>VLOOKUP(A60,Lists!$B$2:$G$153,3,FALSE)</f>
        <v>SEN</v>
      </c>
      <c r="E60" s="135" t="str">
        <f>VLOOKUP(A60,Lists!$B$2:$G$153,5,FALSE)</f>
        <v>Drought</v>
      </c>
      <c r="F60" s="232">
        <f t="shared" si="5"/>
        <v>2.4</v>
      </c>
      <c r="G60" s="139">
        <f t="shared" si="6"/>
        <v>3</v>
      </c>
      <c r="H60" s="139" t="str">
        <f t="shared" si="7"/>
        <v>Medium</v>
      </c>
      <c r="I60" s="233" t="str">
        <f>INDEX(Trends!$D$3:$D$404,MATCH(B60,Trends!$C$3:$C$404,0))</f>
        <v>Stable</v>
      </c>
      <c r="J60" s="139" t="str">
        <f>VLOOKUP($B60,Reliability!$A$3:$I$170,9,FALSE)</f>
        <v>Medium</v>
      </c>
      <c r="K60" s="234">
        <f t="shared" si="8"/>
        <v>2.7</v>
      </c>
      <c r="L60" s="234">
        <f>VLOOKUP($B60,'Impact of the crisis'!$C$6:$N$170,12,FALSE)</f>
        <v>4.5</v>
      </c>
      <c r="M60" s="234">
        <f>VLOOKUP($B60,'Impact of the crisis'!$C$6:$AB$170,26,FALSE)</f>
        <v>1.2</v>
      </c>
      <c r="N60" s="234">
        <f>VLOOKUP($B60,'Conditions of people affected'!$C$6:$R$170,16,FALSE)</f>
        <v>2.4</v>
      </c>
      <c r="O60" s="234">
        <f>VLOOKUP($B60,'Conditions of people affected'!$C$6:$R$170,9,FALSE)</f>
        <v>2.8</v>
      </c>
      <c r="P60" s="234">
        <f>VLOOKUP($B60,'Conditions of people affected'!$C$6:$R$170,15,FALSE)</f>
        <v>2</v>
      </c>
      <c r="Q60" s="234">
        <f t="shared" si="9"/>
        <v>2.2999999999999998</v>
      </c>
      <c r="R60" s="234">
        <f>VLOOKUP($B60,'Complexity of the crisis'!$C$6:$AN$170,22,FALSE)</f>
        <v>2.1</v>
      </c>
      <c r="S60" s="235">
        <f>VLOOKUP($B60,'Complexity of the crisis'!$C$6:$AN$170,38,FALSE)</f>
        <v>2.5</v>
      </c>
      <c r="T60" s="138" t="str">
        <f>VLOOKUP(B60,Lists!$C$3:$E$163,3,FALSE)</f>
        <v>Africa</v>
      </c>
      <c r="U60" s="148">
        <f>VLOOKUP(B60,'INFORM Severity - hidden'!$C$5:$V$170,20,FALSE)</f>
        <v>44496</v>
      </c>
    </row>
    <row r="61" spans="1:21" x14ac:dyDescent="0.25">
      <c r="A61" s="134" t="str">
        <f t="array" ref="A61">IFERROR(INDEX(Lists!$B$2:$B$153,SMALL(IF(Lists!$H$2:$H$153="Yes",ROW(Lists!$B$2:$B$153)),ROW(57:57))-1,1),"")</f>
        <v>Complex crisis in El Salvador</v>
      </c>
      <c r="B61" s="135" t="str">
        <f>VLOOKUP(A61,Lists!$B$2:$G$153,2,FALSE)</f>
        <v>SLV001</v>
      </c>
      <c r="C61" s="135" t="str">
        <f>VLOOKUP(B61,'INFORM Severity - hidden'!$C$5:$D$160,2,FALSE)</f>
        <v>El Salvador</v>
      </c>
      <c r="D61" s="135" t="str">
        <f>VLOOKUP(A61,Lists!$B$2:$G$153,3,FALSE)</f>
        <v>SLV</v>
      </c>
      <c r="E61" s="135" t="str">
        <f>VLOOKUP(A61,Lists!$B$2:$G$153,5,FALSE)</f>
        <v>Complex crisis</v>
      </c>
      <c r="F61" s="232">
        <f t="shared" si="5"/>
        <v>3.2</v>
      </c>
      <c r="G61" s="139">
        <f t="shared" si="6"/>
        <v>4</v>
      </c>
      <c r="H61" s="139" t="str">
        <f t="shared" si="7"/>
        <v>High</v>
      </c>
      <c r="I61" s="233" t="str">
        <f>INDEX(Trends!$D$3:$D$404,MATCH(B61,Trends!$C$3:$C$404,0))</f>
        <v>Increasing</v>
      </c>
      <c r="J61" s="139" t="str">
        <f>VLOOKUP($B61,Reliability!$A$3:$I$170,9,FALSE)</f>
        <v>Very High</v>
      </c>
      <c r="K61" s="234">
        <f t="shared" si="8"/>
        <v>3.4</v>
      </c>
      <c r="L61" s="234">
        <f>VLOOKUP($B61,'Impact of the crisis'!$C$6:$N$170,12,FALSE)</f>
        <v>3.8</v>
      </c>
      <c r="M61" s="234">
        <f>VLOOKUP($B61,'Impact of the crisis'!$C$6:$AB$170,26,FALSE)</f>
        <v>3.1</v>
      </c>
      <c r="N61" s="234">
        <f>VLOOKUP($B61,'Conditions of people affected'!$C$6:$R$170,16,FALSE)</f>
        <v>3.35</v>
      </c>
      <c r="O61" s="234">
        <f>VLOOKUP($B61,'Conditions of people affected'!$C$6:$R$170,9,FALSE)</f>
        <v>3.7</v>
      </c>
      <c r="P61" s="234">
        <f>VLOOKUP($B61,'Conditions of people affected'!$C$6:$R$170,15,FALSE)</f>
        <v>3</v>
      </c>
      <c r="Q61" s="234">
        <f t="shared" si="9"/>
        <v>2.8</v>
      </c>
      <c r="R61" s="234">
        <f>VLOOKUP($B61,'Complexity of the crisis'!$C$6:$AN$170,22,FALSE)</f>
        <v>3</v>
      </c>
      <c r="S61" s="235">
        <f>VLOOKUP($B61,'Complexity of the crisis'!$C$6:$AN$170,38,FALSE)</f>
        <v>2.5</v>
      </c>
      <c r="T61" s="138" t="str">
        <f>VLOOKUP(B61,Lists!$C$3:$E$163,3,FALSE)</f>
        <v>Americas</v>
      </c>
      <c r="U61" s="148">
        <f>VLOOKUP(B61,'INFORM Severity - hidden'!$C$5:$V$170,20,FALSE)</f>
        <v>44516</v>
      </c>
    </row>
    <row r="62" spans="1:21" x14ac:dyDescent="0.25">
      <c r="A62" s="134" t="str">
        <f t="array" ref="A62">IFERROR(INDEX(Lists!$B$2:$B$153,SMALL(IF(Lists!$H$2:$H$153="Yes",ROW(Lists!$B$2:$B$153)),ROW(58:58))-1,1),"")</f>
        <v>Complex crisis in Somalia</v>
      </c>
      <c r="B62" s="135" t="str">
        <f>VLOOKUP(A62,Lists!$B$2:$G$153,2,FALSE)</f>
        <v>SOM001</v>
      </c>
      <c r="C62" s="135" t="str">
        <f>VLOOKUP(B62,'INFORM Severity - hidden'!$C$5:$D$160,2,FALSE)</f>
        <v>Somalia</v>
      </c>
      <c r="D62" s="135" t="str">
        <f>VLOOKUP(A62,Lists!$B$2:$G$153,3,FALSE)</f>
        <v>SOM</v>
      </c>
      <c r="E62" s="135" t="str">
        <f>VLOOKUP(A62,Lists!$B$2:$G$153,5,FALSE)</f>
        <v>Complex crisis</v>
      </c>
      <c r="F62" s="232">
        <f t="shared" si="5"/>
        <v>4.4000000000000004</v>
      </c>
      <c r="G62" s="139">
        <f t="shared" si="6"/>
        <v>5</v>
      </c>
      <c r="H62" s="139" t="str">
        <f t="shared" si="7"/>
        <v>Very High</v>
      </c>
      <c r="I62" s="233" t="str">
        <f>INDEX(Trends!$D$3:$D$404,MATCH(B62,Trends!$C$3:$C$404,0))</f>
        <v>Decreasing</v>
      </c>
      <c r="J62" s="139" t="str">
        <f>VLOOKUP($B62,Reliability!$A$3:$I$170,9,FALSE)</f>
        <v>High</v>
      </c>
      <c r="K62" s="234">
        <f t="shared" si="8"/>
        <v>4.8</v>
      </c>
      <c r="L62" s="234">
        <f>VLOOKUP($B62,'Impact of the crisis'!$C$6:$N$170,12,FALSE)</f>
        <v>4.7</v>
      </c>
      <c r="M62" s="234">
        <f>VLOOKUP($B62,'Impact of the crisis'!$C$6:$AB$170,26,FALSE)</f>
        <v>4.9000000000000004</v>
      </c>
      <c r="N62" s="234">
        <f>VLOOKUP($B62,'Conditions of people affected'!$C$6:$R$170,16,FALSE)</f>
        <v>3.9</v>
      </c>
      <c r="O62" s="234">
        <f>VLOOKUP($B62,'Conditions of people affected'!$C$6:$R$170,9,FALSE)</f>
        <v>4.8</v>
      </c>
      <c r="P62" s="234">
        <f>VLOOKUP($B62,'Conditions of people affected'!$C$6:$R$170,15,FALSE)</f>
        <v>3</v>
      </c>
      <c r="Q62" s="234">
        <f t="shared" si="9"/>
        <v>4.5999999999999996</v>
      </c>
      <c r="R62" s="234">
        <f>VLOOKUP($B62,'Complexity of the crisis'!$C$6:$AN$170,22,FALSE)</f>
        <v>4.7</v>
      </c>
      <c r="S62" s="235">
        <f>VLOOKUP($B62,'Complexity of the crisis'!$C$6:$AN$170,38,FALSE)</f>
        <v>4.5</v>
      </c>
      <c r="T62" s="138" t="str">
        <f>VLOOKUP(B62,Lists!$C$3:$E$163,3,FALSE)</f>
        <v>Africa</v>
      </c>
      <c r="U62" s="148">
        <f>VLOOKUP(B62,'INFORM Severity - hidden'!$C$5:$V$170,20,FALSE)</f>
        <v>44519</v>
      </c>
    </row>
    <row r="63" spans="1:21" x14ac:dyDescent="0.25">
      <c r="A63" s="134" t="str">
        <f t="array" ref="A63">IFERROR(INDEX(Lists!$B$2:$B$153,SMALL(IF(Lists!$H$2:$H$153="Yes",ROW(Lists!$B$2:$B$153)),ROW(59:59))-1,1),"")</f>
        <v>Complex crisis in South Sudan</v>
      </c>
      <c r="B63" s="135" t="str">
        <f>VLOOKUP(A63,Lists!$B$2:$G$153,2,FALSE)</f>
        <v>SSD001</v>
      </c>
      <c r="C63" s="135" t="str">
        <f>VLOOKUP(B63,'INFORM Severity - hidden'!$C$5:$D$160,2,FALSE)</f>
        <v>South Sudan</v>
      </c>
      <c r="D63" s="135" t="str">
        <f>VLOOKUP(A63,Lists!$B$2:$G$153,3,FALSE)</f>
        <v>SSD</v>
      </c>
      <c r="E63" s="135" t="str">
        <f>VLOOKUP(A63,Lists!$B$2:$G$153,5,FALSE)</f>
        <v>Complex crisis</v>
      </c>
      <c r="F63" s="232">
        <f t="shared" si="5"/>
        <v>4.5999999999999996</v>
      </c>
      <c r="G63" s="139">
        <f t="shared" si="6"/>
        <v>5</v>
      </c>
      <c r="H63" s="139" t="str">
        <f t="shared" si="7"/>
        <v>Very High</v>
      </c>
      <c r="I63" s="233" t="str">
        <f>INDEX(Trends!$D$3:$D$404,MATCH(B63,Trends!$C$3:$C$404,0))</f>
        <v>Stable</v>
      </c>
      <c r="J63" s="139" t="str">
        <f>VLOOKUP($B63,Reliability!$A$3:$I$170,9,FALSE)</f>
        <v>Medium</v>
      </c>
      <c r="K63" s="234">
        <f t="shared" si="8"/>
        <v>4.7</v>
      </c>
      <c r="L63" s="234">
        <f>VLOOKUP($B63,'Impact of the crisis'!$C$6:$N$170,12,FALSE)</f>
        <v>4.5999999999999996</v>
      </c>
      <c r="M63" s="234">
        <f>VLOOKUP($B63,'Impact of the crisis'!$C$6:$AB$170,26,FALSE)</f>
        <v>4.7</v>
      </c>
      <c r="N63" s="234">
        <f>VLOOKUP($B63,'Conditions of people affected'!$C$6:$R$170,16,FALSE)</f>
        <v>4.45</v>
      </c>
      <c r="O63" s="234">
        <f>VLOOKUP($B63,'Conditions of people affected'!$C$6:$R$170,9,FALSE)</f>
        <v>4.9000000000000004</v>
      </c>
      <c r="P63" s="234">
        <f>VLOOKUP($B63,'Conditions of people affected'!$C$6:$R$170,15,FALSE)</f>
        <v>4</v>
      </c>
      <c r="Q63" s="234">
        <f t="shared" si="9"/>
        <v>4.5999999999999996</v>
      </c>
      <c r="R63" s="234">
        <f>VLOOKUP($B63,'Complexity of the crisis'!$C$6:$AN$170,22,FALSE)</f>
        <v>4.7</v>
      </c>
      <c r="S63" s="235">
        <f>VLOOKUP($B63,'Complexity of the crisis'!$C$6:$AN$170,38,FALSE)</f>
        <v>4.5</v>
      </c>
      <c r="T63" s="138" t="str">
        <f>VLOOKUP(B63,Lists!$C$3:$E$163,3,FALSE)</f>
        <v>Africa</v>
      </c>
      <c r="U63" s="148">
        <f>VLOOKUP(B63,'INFORM Severity - hidden'!$C$5:$V$170,20,FALSE)</f>
        <v>44496</v>
      </c>
    </row>
    <row r="64" spans="1:21" x14ac:dyDescent="0.25">
      <c r="A64" s="134" t="str">
        <f t="array" ref="A64">IFERROR(INDEX(Lists!$B$2:$B$153,SMALL(IF(Lists!$H$2:$H$153="Yes",ROW(Lists!$B$2:$B$153)),ROW(60:60))-1,1),"")</f>
        <v>Food Security Crisis in Eswatini</v>
      </c>
      <c r="B64" s="135" t="str">
        <f>VLOOKUP(A64,Lists!$B$2:$G$153,2,FALSE)</f>
        <v>SWZ001</v>
      </c>
      <c r="C64" s="135" t="str">
        <f>VLOOKUP(B64,'INFORM Severity - hidden'!$C$5:$D$160,2,FALSE)</f>
        <v>Eswatini</v>
      </c>
      <c r="D64" s="135" t="str">
        <f>VLOOKUP(A64,Lists!$B$2:$G$153,3,FALSE)</f>
        <v>SWZ</v>
      </c>
      <c r="E64" s="135" t="str">
        <f>VLOOKUP(A64,Lists!$B$2:$G$153,5,FALSE)</f>
        <v>Food Security</v>
      </c>
      <c r="F64" s="232">
        <f t="shared" si="5"/>
        <v>2.5</v>
      </c>
      <c r="G64" s="139">
        <f t="shared" si="6"/>
        <v>3</v>
      </c>
      <c r="H64" s="139" t="str">
        <f t="shared" si="7"/>
        <v>Medium</v>
      </c>
      <c r="I64" s="233" t="str">
        <f>INDEX(Trends!$D$3:$D$404,MATCH(B64,Trends!$C$3:$C$404,0))</f>
        <v>Increasing</v>
      </c>
      <c r="J64" s="139" t="str">
        <f>VLOOKUP($B64,Reliability!$A$3:$I$170,9,FALSE)</f>
        <v>High</v>
      </c>
      <c r="K64" s="234">
        <f t="shared" si="8"/>
        <v>2</v>
      </c>
      <c r="L64" s="234">
        <f>VLOOKUP($B64,'Impact of the crisis'!$C$6:$N$170,12,FALSE)</f>
        <v>3.1</v>
      </c>
      <c r="M64" s="234">
        <f>VLOOKUP($B64,'Impact of the crisis'!$C$6:$AB$170,26,FALSE)</f>
        <v>1.4</v>
      </c>
      <c r="N64" s="234">
        <f>VLOOKUP($B64,'Conditions of people affected'!$C$6:$R$170,16,FALSE)</f>
        <v>2.75</v>
      </c>
      <c r="O64" s="234">
        <f>VLOOKUP($B64,'Conditions of people affected'!$C$6:$R$170,9,FALSE)</f>
        <v>2.5</v>
      </c>
      <c r="P64" s="234">
        <f>VLOOKUP($B64,'Conditions of people affected'!$C$6:$R$170,15,FALSE)</f>
        <v>3</v>
      </c>
      <c r="Q64" s="234">
        <f t="shared" si="9"/>
        <v>2.6</v>
      </c>
      <c r="R64" s="234">
        <f>VLOOKUP($B64,'Complexity of the crisis'!$C$6:$AN$170,22,FALSE)</f>
        <v>3.4</v>
      </c>
      <c r="S64" s="235">
        <f>VLOOKUP($B64,'Complexity of the crisis'!$C$6:$AN$170,38,FALSE)</f>
        <v>1.5</v>
      </c>
      <c r="T64" s="138" t="str">
        <f>VLOOKUP(B64,Lists!$C$3:$E$163,3,FALSE)</f>
        <v>Africa</v>
      </c>
      <c r="U64" s="148">
        <f>VLOOKUP(B64,'INFORM Severity - hidden'!$C$5:$V$170,20,FALSE)</f>
        <v>44557</v>
      </c>
    </row>
    <row r="65" spans="1:21" x14ac:dyDescent="0.25">
      <c r="A65" s="134" t="str">
        <f t="array" ref="A65">IFERROR(INDEX(Lists!$B$2:$B$153,SMALL(IF(Lists!$H$2:$H$153="Yes",ROW(Lists!$B$2:$B$153)),ROW(61:61))-1,1),"")</f>
        <v>Syrian conflict</v>
      </c>
      <c r="B65" s="135" t="str">
        <f>VLOOKUP(A65,Lists!$B$2:$G$153,2,FALSE)</f>
        <v>SYR001</v>
      </c>
      <c r="C65" s="135" t="str">
        <f>VLOOKUP(B65,'INFORM Severity - hidden'!$C$5:$D$160,2,FALSE)</f>
        <v>Syria</v>
      </c>
      <c r="D65" s="135" t="str">
        <f>VLOOKUP(A65,Lists!$B$2:$G$153,3,FALSE)</f>
        <v>SYR</v>
      </c>
      <c r="E65" s="135" t="str">
        <f>VLOOKUP(A65,Lists!$B$2:$G$153,5,FALSE)</f>
        <v>Complex crisis</v>
      </c>
      <c r="F65" s="232">
        <f t="shared" si="5"/>
        <v>5</v>
      </c>
      <c r="G65" s="139">
        <f t="shared" si="6"/>
        <v>5</v>
      </c>
      <c r="H65" s="139" t="str">
        <f t="shared" si="7"/>
        <v>Very High</v>
      </c>
      <c r="I65" s="233" t="str">
        <f>INDEX(Trends!$D$3:$D$404,MATCH(B65,Trends!$C$3:$C$404,0))</f>
        <v>Stable</v>
      </c>
      <c r="J65" s="139" t="str">
        <f>VLOOKUP($B65,Reliability!$A$3:$I$170,9,FALSE)</f>
        <v>High</v>
      </c>
      <c r="K65" s="234">
        <f t="shared" si="8"/>
        <v>4.8</v>
      </c>
      <c r="L65" s="234">
        <f>VLOOKUP($B65,'Impact of the crisis'!$C$6:$N$170,12,FALSE)</f>
        <v>4.5</v>
      </c>
      <c r="M65" s="234">
        <f>VLOOKUP($B65,'Impact of the crisis'!$C$6:$AB$170,26,FALSE)</f>
        <v>4.9000000000000004</v>
      </c>
      <c r="N65" s="234">
        <f>VLOOKUP($B65,'Conditions of people affected'!$C$6:$R$170,16,FALSE)</f>
        <v>5</v>
      </c>
      <c r="O65" s="234">
        <f>VLOOKUP($B65,'Conditions of people affected'!$C$6:$R$170,9,FALSE)</f>
        <v>5</v>
      </c>
      <c r="P65" s="234">
        <f>VLOOKUP($B65,'Conditions of people affected'!$C$6:$R$170,15,FALSE)</f>
        <v>5</v>
      </c>
      <c r="Q65" s="234">
        <f t="shared" si="9"/>
        <v>5.0999999999999996</v>
      </c>
      <c r="R65" s="234">
        <f>VLOOKUP($B65,'Complexity of the crisis'!$C$6:$AN$170,22,FALSE)</f>
        <v>5.2</v>
      </c>
      <c r="S65" s="235">
        <f>VLOOKUP($B65,'Complexity of the crisis'!$C$6:$AN$170,38,FALSE)</f>
        <v>5</v>
      </c>
      <c r="T65" s="138" t="str">
        <f>VLOOKUP(B65,Lists!$C$3:$E$163,3,FALSE)</f>
        <v>Middle east</v>
      </c>
      <c r="U65" s="148">
        <f>VLOOKUP(B65,'INFORM Severity - hidden'!$C$5:$V$170,20,FALSE)</f>
        <v>44559</v>
      </c>
    </row>
    <row r="66" spans="1:21" x14ac:dyDescent="0.25">
      <c r="A66" s="134" t="str">
        <f t="array" ref="A66">IFERROR(INDEX(Lists!$B$2:$B$153,SMALL(IF(Lists!$H$2:$H$153="Yes",ROW(Lists!$B$2:$B$153)),ROW(62:62))-1,1),"")</f>
        <v>Complex crisis in Chad</v>
      </c>
      <c r="B66" s="135" t="str">
        <f>VLOOKUP(A66,Lists!$B$2:$G$153,2,FALSE)</f>
        <v>TCD001</v>
      </c>
      <c r="C66" s="135" t="str">
        <f>VLOOKUP(B66,'INFORM Severity - hidden'!$C$5:$D$160,2,FALSE)</f>
        <v>Chad</v>
      </c>
      <c r="D66" s="135" t="str">
        <f>VLOOKUP(A66,Lists!$B$2:$G$153,3,FALSE)</f>
        <v>TCD</v>
      </c>
      <c r="E66" s="135" t="str">
        <f>VLOOKUP(A66,Lists!$B$2:$G$153,5,FALSE)</f>
        <v>Multiple crises country</v>
      </c>
      <c r="F66" s="232">
        <f t="shared" si="5"/>
        <v>4.3</v>
      </c>
      <c r="G66" s="139">
        <f t="shared" si="6"/>
        <v>5</v>
      </c>
      <c r="H66" s="139" t="str">
        <f t="shared" si="7"/>
        <v>Very High</v>
      </c>
      <c r="I66" s="233" t="str">
        <f>INDEX(Trends!$D$3:$D$404,MATCH(B66,Trends!$C$3:$C$404,0))</f>
        <v>Increasing</v>
      </c>
      <c r="J66" s="139" t="str">
        <f>VLOOKUP($B66,Reliability!$A$3:$I$170,9,FALSE)</f>
        <v>Medium</v>
      </c>
      <c r="K66" s="234">
        <f t="shared" si="8"/>
        <v>4</v>
      </c>
      <c r="L66" s="234">
        <f>VLOOKUP($B66,'Impact of the crisis'!$C$6:$N$170,12,FALSE)</f>
        <v>4.8</v>
      </c>
      <c r="M66" s="234">
        <f>VLOOKUP($B66,'Impact of the crisis'!$C$6:$AB$170,26,FALSE)</f>
        <v>3.4</v>
      </c>
      <c r="N66" s="234">
        <f>VLOOKUP($B66,'Conditions of people affected'!$C$6:$R$170,16,FALSE)</f>
        <v>4.3499999999999996</v>
      </c>
      <c r="O66" s="234">
        <f>VLOOKUP($B66,'Conditions of people affected'!$C$6:$R$170,9,FALSE)</f>
        <v>4.7</v>
      </c>
      <c r="P66" s="234">
        <f>VLOOKUP($B66,'Conditions of people affected'!$C$6:$R$170,15,FALSE)</f>
        <v>4</v>
      </c>
      <c r="Q66" s="234">
        <f t="shared" si="9"/>
        <v>4.3</v>
      </c>
      <c r="R66" s="234">
        <f>VLOOKUP($B66,'Complexity of the crisis'!$C$6:$AN$170,22,FALSE)</f>
        <v>4.5999999999999996</v>
      </c>
      <c r="S66" s="235">
        <f>VLOOKUP($B66,'Complexity of the crisis'!$C$6:$AN$170,38,FALSE)</f>
        <v>4</v>
      </c>
      <c r="T66" s="138" t="str">
        <f>VLOOKUP(B66,Lists!$C$3:$E$163,3,FALSE)</f>
        <v>Africa</v>
      </c>
      <c r="U66" s="148">
        <f>VLOOKUP(B66,'INFORM Severity - hidden'!$C$5:$V$170,20,FALSE)</f>
        <v>44522</v>
      </c>
    </row>
    <row r="67" spans="1:21" x14ac:dyDescent="0.25">
      <c r="A67" s="136" t="str">
        <f t="array" ref="A67">IFERROR(INDEX(Lists!$B$2:$B$153,SMALL(IF(Lists!$H$2:$H$153="Yes",ROW(Lists!$B$2:$B$153)),ROW(63:63))-1,1),"")</f>
        <v>Multiple situations in Thailand</v>
      </c>
      <c r="B67" s="137" t="str">
        <f>VLOOKUP(A67,Lists!$B$2:$G$153,2,FALSE)</f>
        <v>THA001</v>
      </c>
      <c r="C67" s="137" t="str">
        <f>VLOOKUP(B67,'INFORM Severity - hidden'!$C$5:$D$160,2,FALSE)</f>
        <v>Thailand</v>
      </c>
      <c r="D67" s="137" t="str">
        <f>VLOOKUP(A67,Lists!$B$2:$G$153,3,FALSE)</f>
        <v>THA</v>
      </c>
      <c r="E67" s="137" t="str">
        <f>VLOOKUP(A67,Lists!$B$2:$G$153,5,FALSE)</f>
        <v>Multiple crises country</v>
      </c>
      <c r="F67" s="232">
        <f t="shared" si="5"/>
        <v>2</v>
      </c>
      <c r="G67" s="139">
        <f t="shared" si="6"/>
        <v>2</v>
      </c>
      <c r="H67" s="139" t="str">
        <f t="shared" si="7"/>
        <v>Low</v>
      </c>
      <c r="I67" s="233" t="str">
        <f>INDEX(Trends!$D$3:$D$404,MATCH(B67,Trends!$C$3:$C$404,0))</f>
        <v>Decreasing</v>
      </c>
      <c r="J67" s="139" t="str">
        <f>VLOOKUP($B67,Reliability!$A$3:$I$170,9,FALSE)</f>
        <v>High</v>
      </c>
      <c r="K67" s="234">
        <f t="shared" si="8"/>
        <v>2.2000000000000002</v>
      </c>
      <c r="L67" s="234">
        <f>VLOOKUP($B67,'Impact of the crisis'!$C$6:$N$170,12,FALSE)</f>
        <v>1.2</v>
      </c>
      <c r="M67" s="234">
        <f>VLOOKUP($B67,'Impact of the crisis'!$C$6:$AB$170,26,FALSE)</f>
        <v>2.6</v>
      </c>
      <c r="N67" s="234">
        <f>VLOOKUP($B67,'Conditions of people affected'!$C$6:$R$170,16,FALSE)</f>
        <v>1.3</v>
      </c>
      <c r="O67" s="234">
        <f>VLOOKUP($B67,'Conditions of people affected'!$C$6:$R$170,9,FALSE)</f>
        <v>1.6</v>
      </c>
      <c r="P67" s="234">
        <f>VLOOKUP($B67,'Conditions of people affected'!$C$6:$R$170,15,FALSE)</f>
        <v>1</v>
      </c>
      <c r="Q67" s="234">
        <f t="shared" si="9"/>
        <v>2.8</v>
      </c>
      <c r="R67" s="234">
        <f>VLOOKUP($B67,'Complexity of the crisis'!$C$6:$AN$170,22,FALSE)</f>
        <v>3</v>
      </c>
      <c r="S67" s="235">
        <f>VLOOKUP($B67,'Complexity of the crisis'!$C$6:$AN$170,38,FALSE)</f>
        <v>2.5</v>
      </c>
      <c r="T67" s="138" t="str">
        <f>VLOOKUP(B67,Lists!$C$3:$E$163,3,FALSE)</f>
        <v>Asia</v>
      </c>
      <c r="U67" s="148">
        <f>VLOOKUP(B67,'INFORM Severity - hidden'!$C$5:$V$170,20,FALSE)</f>
        <v>44521</v>
      </c>
    </row>
    <row r="68" spans="1:21" x14ac:dyDescent="0.25">
      <c r="A68" s="136" t="str">
        <f t="array" ref="A68">IFERROR(INDEX(Lists!$B$2:$B$153,SMALL(IF(Lists!$H$2:$H$153="Yes",ROW(Lists!$B$2:$B$153)),ROW(64:64))-1,1),"")</f>
        <v>Venezuelan refugees in Trinidad and Tobago</v>
      </c>
      <c r="B68" s="137" t="str">
        <f>VLOOKUP(A68,Lists!$B$2:$G$153,2,FALSE)</f>
        <v>TTO002</v>
      </c>
      <c r="C68" s="137" t="str">
        <f>VLOOKUP(B68,'INFORM Severity - hidden'!$C$5:$D$160,2,FALSE)</f>
        <v>Trinidad and Tobago</v>
      </c>
      <c r="D68" s="137" t="str">
        <f>VLOOKUP(A68,Lists!$B$2:$G$153,3,FALSE)</f>
        <v>TTO</v>
      </c>
      <c r="E68" s="137" t="str">
        <f>VLOOKUP(A68,Lists!$B$2:$G$153,5,FALSE)</f>
        <v>International displacement</v>
      </c>
      <c r="F68" s="232">
        <f t="shared" si="5"/>
        <v>1.8</v>
      </c>
      <c r="G68" s="139">
        <f t="shared" si="6"/>
        <v>2</v>
      </c>
      <c r="H68" s="139" t="str">
        <f t="shared" si="7"/>
        <v>Low</v>
      </c>
      <c r="I68" s="233" t="str">
        <f>INDEX(Trends!$D$3:$D$404,MATCH(B68,Trends!$C$3:$C$404,0))</f>
        <v>Increasing</v>
      </c>
      <c r="J68" s="139" t="str">
        <f>VLOOKUP($B68,Reliability!$A$3:$I$170,9,FALSE)</f>
        <v>Medium</v>
      </c>
      <c r="K68" s="234">
        <f t="shared" si="8"/>
        <v>2.6</v>
      </c>
      <c r="L68" s="234">
        <f>VLOOKUP($B68,'Impact of the crisis'!$C$6:$N$170,12,FALSE)</f>
        <v>2.9</v>
      </c>
      <c r="M68" s="234">
        <f>VLOOKUP($B68,'Impact of the crisis'!$C$6:$AB$170,26,FALSE)</f>
        <v>2.4</v>
      </c>
      <c r="N68" s="234">
        <f>VLOOKUP($B68,'Conditions of people affected'!$C$6:$R$170,16,FALSE)</f>
        <v>1.1499999999999999</v>
      </c>
      <c r="O68" s="234">
        <f>VLOOKUP($B68,'Conditions of people affected'!$C$6:$R$170,9,FALSE)</f>
        <v>1.3</v>
      </c>
      <c r="P68" s="234">
        <f>VLOOKUP($B68,'Conditions of people affected'!$C$6:$R$170,15,FALSE)</f>
        <v>1</v>
      </c>
      <c r="Q68" s="234">
        <f t="shared" si="9"/>
        <v>1.9</v>
      </c>
      <c r="R68" s="234">
        <f>VLOOKUP($B68,'Complexity of the crisis'!$C$6:$AN$170,22,FALSE)</f>
        <v>1.8</v>
      </c>
      <c r="S68" s="235">
        <f>VLOOKUP($B68,'Complexity of the crisis'!$C$6:$AN$170,38,FALSE)</f>
        <v>2</v>
      </c>
      <c r="T68" s="138" t="str">
        <f>VLOOKUP(B68,Lists!$C$3:$E$163,3,FALSE)</f>
        <v>Americas</v>
      </c>
      <c r="U68" s="148">
        <f>VLOOKUP(B68,'INFORM Severity - hidden'!$C$5:$V$170,20,FALSE)</f>
        <v>44495</v>
      </c>
    </row>
    <row r="69" spans="1:21" x14ac:dyDescent="0.25">
      <c r="A69" s="136" t="str">
        <f t="array" ref="A69">IFERROR(INDEX(Lists!$B$2:$B$153,SMALL(IF(Lists!$H$2:$H$153="Yes",ROW(Lists!$B$2:$B$153)),ROW(65:65))-1,1),"")</f>
        <v>Mixed migration flows in Tunisia</v>
      </c>
      <c r="B69" s="137" t="str">
        <f>VLOOKUP(A69,Lists!$B$2:$G$153,2,FALSE)</f>
        <v>TUN002</v>
      </c>
      <c r="C69" s="137" t="str">
        <f>VLOOKUP(B69,'INFORM Severity - hidden'!$C$5:$D$160,2,FALSE)</f>
        <v>Tunisia</v>
      </c>
      <c r="D69" s="137" t="str">
        <f>VLOOKUP(A69,Lists!$B$2:$G$153,3,FALSE)</f>
        <v>TUN</v>
      </c>
      <c r="E69" s="137" t="str">
        <f>VLOOKUP(A69,Lists!$B$2:$G$153,5,FALSE)</f>
        <v>International displacement</v>
      </c>
      <c r="F69" s="232" t="str">
        <f t="shared" ref="F69:F77" si="10">IF(OR(N69="x",K69="x"),"x",ROUND((5-GEOMEAN(((5-K69)/5*4+1),((5-N69)/5*4+1),((5-N69)/5*4+1)))/4*3.5+Q69*0.3,1))</f>
        <v>x</v>
      </c>
      <c r="G69" s="139" t="str">
        <f t="shared" ref="G69:G77" si="11">IF(F69="x","x",ROUNDUP(F69,0))</f>
        <v>x</v>
      </c>
      <c r="H69" s="139" t="str">
        <f t="shared" ref="H69:H77" si="12">IF(N69="x","x",IF(K69="x","x",(IF(G69=5,"Very High",IF(G69=4,"High",IF(G69=3,"Medium",IF(G69=2,"Low","Very Low")))))))</f>
        <v>x</v>
      </c>
      <c r="I69" s="233" t="str">
        <f>INDEX(Trends!$D$3:$D$404,MATCH(B69,Trends!$C$3:$C$404,0))</f>
        <v>-</v>
      </c>
      <c r="J69" s="139" t="str">
        <f>VLOOKUP($B69,Reliability!$A$3:$I$170,9,FALSE)</f>
        <v>Low</v>
      </c>
      <c r="K69" s="234">
        <f t="shared" ref="K69:K77" si="13">IF(OR(M69="x",L69="x"),"x",ROUND((5-GEOMEAN(((5-L69)/5*4+1),((5-M69)/5*4+1),((5-M69)/5*4+1)))/4*5,1))</f>
        <v>4.2</v>
      </c>
      <c r="L69" s="234">
        <f>VLOOKUP($B69,'Impact of the crisis'!$C$6:$N$170,12,FALSE)</f>
        <v>4.3</v>
      </c>
      <c r="M69" s="234">
        <f>VLOOKUP($B69,'Impact of the crisis'!$C$6:$AB$170,26,FALSE)</f>
        <v>4.2</v>
      </c>
      <c r="N69" s="234" t="str">
        <f>VLOOKUP($B69,'Conditions of people affected'!$C$6:$R$170,16,FALSE)</f>
        <v>x</v>
      </c>
      <c r="O69" s="234" t="str">
        <f>VLOOKUP($B69,'Conditions of people affected'!$C$6:$R$170,9,FALSE)</f>
        <v>x</v>
      </c>
      <c r="P69" s="234" t="str">
        <f>VLOOKUP($B69,'Conditions of people affected'!$C$6:$R$170,15,FALSE)</f>
        <v>x</v>
      </c>
      <c r="Q69" s="234">
        <f t="shared" ref="Q69:Q77" si="14">IF(OR(S69="x",R69="x"),R69,ROUND((5-GEOMEAN(((5-R69)/5*4+1),((5-S69)/5*4+1)))/4*5,1))</f>
        <v>1.9</v>
      </c>
      <c r="R69" s="234">
        <f>VLOOKUP($B69,'Complexity of the crisis'!$C$6:$AN$170,22,FALSE)</f>
        <v>2.9</v>
      </c>
      <c r="S69" s="235">
        <f>VLOOKUP($B69,'Complexity of the crisis'!$C$6:$AN$170,38,FALSE)</f>
        <v>0.5</v>
      </c>
      <c r="T69" s="138" t="str">
        <f>VLOOKUP(B69,Lists!$C$3:$E$163,3,FALSE)</f>
        <v>Africa</v>
      </c>
      <c r="U69" s="148">
        <f>VLOOKUP(B69,'INFORM Severity - hidden'!$C$5:$V$170,20,FALSE)</f>
        <v>44490</v>
      </c>
    </row>
    <row r="70" spans="1:21" x14ac:dyDescent="0.25">
      <c r="A70" s="136" t="str">
        <f t="array" ref="A70">IFERROR(INDEX(Lists!$B$2:$B$153,SMALL(IF(Lists!$H$2:$H$153="Yes",ROW(Lists!$B$2:$B$153)),ROW(66:66))-1,1),"")</f>
        <v>Complex situation in Turkey</v>
      </c>
      <c r="B70" s="137" t="str">
        <f>VLOOKUP(A70,Lists!$B$2:$G$153,2,FALSE)</f>
        <v>TUR001</v>
      </c>
      <c r="C70" s="137" t="str">
        <f>VLOOKUP(B70,'INFORM Severity - hidden'!$C$5:$D$160,2,FALSE)</f>
        <v>Turkey</v>
      </c>
      <c r="D70" s="137" t="str">
        <f>VLOOKUP(A70,Lists!$B$2:$G$153,3,FALSE)</f>
        <v>TUR</v>
      </c>
      <c r="E70" s="137" t="str">
        <f>VLOOKUP(A70,Lists!$B$2:$G$153,5,FALSE)</f>
        <v>Multiple crises country</v>
      </c>
      <c r="F70" s="232">
        <f t="shared" si="10"/>
        <v>3.4</v>
      </c>
      <c r="G70" s="139">
        <f t="shared" si="11"/>
        <v>4</v>
      </c>
      <c r="H70" s="139" t="str">
        <f t="shared" si="12"/>
        <v>High</v>
      </c>
      <c r="I70" s="233" t="str">
        <f>INDEX(Trends!$D$3:$D$404,MATCH(B70,Trends!$C$3:$C$404,0))</f>
        <v>Increasing</v>
      </c>
      <c r="J70" s="139" t="str">
        <f>VLOOKUP($B70,Reliability!$A$3:$I$170,9,FALSE)</f>
        <v>High</v>
      </c>
      <c r="K70" s="234">
        <f t="shared" si="13"/>
        <v>3.5</v>
      </c>
      <c r="L70" s="234">
        <f>VLOOKUP($B70,'Impact of the crisis'!$C$6:$N$170,12,FALSE)</f>
        <v>3.7</v>
      </c>
      <c r="M70" s="234">
        <f>VLOOKUP($B70,'Impact of the crisis'!$C$6:$AB$170,26,FALSE)</f>
        <v>3.4</v>
      </c>
      <c r="N70" s="234">
        <f>VLOOKUP($B70,'Conditions of people affected'!$C$6:$R$170,16,FALSE)</f>
        <v>3</v>
      </c>
      <c r="O70" s="234">
        <f>VLOOKUP($B70,'Conditions of people affected'!$C$6:$R$170,9,FALSE)</f>
        <v>4</v>
      </c>
      <c r="P70" s="234">
        <f>VLOOKUP($B70,'Conditions of people affected'!$C$6:$R$170,15,FALSE)</f>
        <v>2</v>
      </c>
      <c r="Q70" s="234">
        <f t="shared" si="14"/>
        <v>3.8</v>
      </c>
      <c r="R70" s="234">
        <f>VLOOKUP($B70,'Complexity of the crisis'!$C$6:$AN$170,22,FALSE)</f>
        <v>4.0999999999999996</v>
      </c>
      <c r="S70" s="235">
        <f>VLOOKUP($B70,'Complexity of the crisis'!$C$6:$AN$170,38,FALSE)</f>
        <v>3.5</v>
      </c>
      <c r="T70" s="138" t="str">
        <f>VLOOKUP(B70,Lists!$C$3:$E$163,3,FALSE)</f>
        <v>Middle east</v>
      </c>
      <c r="U70" s="148">
        <f>VLOOKUP(B70,'INFORM Severity - hidden'!$C$5:$V$170,20,FALSE)</f>
        <v>44559</v>
      </c>
    </row>
    <row r="71" spans="1:21" x14ac:dyDescent="0.25">
      <c r="A71" s="136" t="str">
        <f t="array" ref="A71">IFERROR(INDEX(Lists!$B$2:$B$153,SMALL(IF(Lists!$H$2:$H$153="Yes",ROW(Lists!$B$2:$B$153)),ROW(67:67))-1,1),"")</f>
        <v>International Displacement in Tanzania</v>
      </c>
      <c r="B71" s="137" t="str">
        <f>VLOOKUP(A71,Lists!$B$2:$G$153,2,FALSE)</f>
        <v>TZA002</v>
      </c>
      <c r="C71" s="137" t="str">
        <f>VLOOKUP(B71,'INFORM Severity - hidden'!$C$5:$D$160,2,FALSE)</f>
        <v>Tanzania</v>
      </c>
      <c r="D71" s="137" t="str">
        <f>VLOOKUP(A71,Lists!$B$2:$G$153,3,FALSE)</f>
        <v>TZA</v>
      </c>
      <c r="E71" s="137" t="str">
        <f>VLOOKUP(A71,Lists!$B$2:$G$153,5,FALSE)</f>
        <v>International displacement</v>
      </c>
      <c r="F71" s="232">
        <f t="shared" si="10"/>
        <v>2.5</v>
      </c>
      <c r="G71" s="139">
        <f t="shared" si="11"/>
        <v>3</v>
      </c>
      <c r="H71" s="139" t="str">
        <f t="shared" si="12"/>
        <v>Medium</v>
      </c>
      <c r="I71" s="233" t="str">
        <f>INDEX(Trends!$D$3:$D$404,MATCH(B71,Trends!$C$3:$C$404,0))</f>
        <v>Stable</v>
      </c>
      <c r="J71" s="139" t="str">
        <f>VLOOKUP($B71,Reliability!$A$3:$I$170,9,FALSE)</f>
        <v>Very High</v>
      </c>
      <c r="K71" s="234">
        <f t="shared" si="13"/>
        <v>3.1</v>
      </c>
      <c r="L71" s="234">
        <f>VLOOKUP($B71,'Impact of the crisis'!$C$6:$N$170,12,FALSE)</f>
        <v>2.2999999999999998</v>
      </c>
      <c r="M71" s="234">
        <f>VLOOKUP($B71,'Impact of the crisis'!$C$6:$AB$170,26,FALSE)</f>
        <v>3.5</v>
      </c>
      <c r="N71" s="234">
        <f>VLOOKUP($B71,'Conditions of people affected'!$C$6:$R$170,16,FALSE)</f>
        <v>2.15</v>
      </c>
      <c r="O71" s="234">
        <f>VLOOKUP($B71,'Conditions of people affected'!$C$6:$R$170,9,FALSE)</f>
        <v>2.2999999999999998</v>
      </c>
      <c r="P71" s="234">
        <f>VLOOKUP($B71,'Conditions of people affected'!$C$6:$R$170,15,FALSE)</f>
        <v>2</v>
      </c>
      <c r="Q71" s="234">
        <f t="shared" si="14"/>
        <v>2.4</v>
      </c>
      <c r="R71" s="234">
        <f>VLOOKUP($B71,'Complexity of the crisis'!$C$6:$AN$170,22,FALSE)</f>
        <v>3.1</v>
      </c>
      <c r="S71" s="235">
        <f>VLOOKUP($B71,'Complexity of the crisis'!$C$6:$AN$170,38,FALSE)</f>
        <v>1.5</v>
      </c>
      <c r="T71" s="138" t="str">
        <f>VLOOKUP(B71,Lists!$C$3:$E$163,3,FALSE)</f>
        <v>Africa</v>
      </c>
      <c r="U71" s="148">
        <f>VLOOKUP(B71,'INFORM Severity - hidden'!$C$5:$V$170,20,FALSE)</f>
        <v>44557</v>
      </c>
    </row>
    <row r="72" spans="1:21" x14ac:dyDescent="0.25">
      <c r="A72" s="136" t="str">
        <f t="array" ref="A72">IFERROR(INDEX(Lists!$B$2:$B$153,SMALL(IF(Lists!$H$2:$H$153="Yes",ROW(Lists!$B$2:$B$153)),ROW(68:68))-1,1),"")</f>
        <v>International Displacement in Uganda</v>
      </c>
      <c r="B72" s="137" t="str">
        <f>VLOOKUP(A72,Lists!$B$2:$G$153,2,FALSE)</f>
        <v>UGA005</v>
      </c>
      <c r="C72" s="137" t="str">
        <f>VLOOKUP(B72,'INFORM Severity - hidden'!$C$5:$D$160,2,FALSE)</f>
        <v>Uganda</v>
      </c>
      <c r="D72" s="137" t="str">
        <f>VLOOKUP(A72,Lists!$B$2:$G$153,3,FALSE)</f>
        <v>UGA</v>
      </c>
      <c r="E72" s="137" t="str">
        <f>VLOOKUP(A72,Lists!$B$2:$G$153,5,FALSE)</f>
        <v>International displacement</v>
      </c>
      <c r="F72" s="232">
        <f t="shared" si="10"/>
        <v>3.2</v>
      </c>
      <c r="G72" s="139">
        <f t="shared" si="11"/>
        <v>4</v>
      </c>
      <c r="H72" s="139" t="str">
        <f t="shared" si="12"/>
        <v>High</v>
      </c>
      <c r="I72" s="233" t="str">
        <f>INDEX(Trends!$D$3:$D$404,MATCH(B72,Trends!$C$3:$C$404,0))</f>
        <v>Stable</v>
      </c>
      <c r="J72" s="139" t="str">
        <f>VLOOKUP($B72,Reliability!$A$3:$I$170,9,FALSE)</f>
        <v>Medium</v>
      </c>
      <c r="K72" s="234">
        <f t="shared" si="13"/>
        <v>3.3</v>
      </c>
      <c r="L72" s="234">
        <f>VLOOKUP($B72,'Impact of the crisis'!$C$6:$N$170,12,FALSE)</f>
        <v>2.1</v>
      </c>
      <c r="M72" s="234">
        <f>VLOOKUP($B72,'Impact of the crisis'!$C$6:$AB$170,26,FALSE)</f>
        <v>3.7</v>
      </c>
      <c r="N72" s="234">
        <f>VLOOKUP($B72,'Conditions of people affected'!$C$6:$R$170,16,FALSE)</f>
        <v>3.3</v>
      </c>
      <c r="O72" s="234">
        <f>VLOOKUP($B72,'Conditions of people affected'!$C$6:$R$170,9,FALSE)</f>
        <v>3.6</v>
      </c>
      <c r="P72" s="234">
        <f>VLOOKUP($B72,'Conditions of people affected'!$C$6:$R$170,15,FALSE)</f>
        <v>3</v>
      </c>
      <c r="Q72" s="234">
        <f t="shared" si="14"/>
        <v>2.8</v>
      </c>
      <c r="R72" s="234">
        <f>VLOOKUP($B72,'Complexity of the crisis'!$C$6:$AN$170,22,FALSE)</f>
        <v>3.5</v>
      </c>
      <c r="S72" s="235">
        <f>VLOOKUP($B72,'Complexity of the crisis'!$C$6:$AN$170,38,FALSE)</f>
        <v>2</v>
      </c>
      <c r="T72" s="138" t="str">
        <f>VLOOKUP(B72,Lists!$C$3:$E$163,3,FALSE)</f>
        <v>Africa</v>
      </c>
      <c r="U72" s="148">
        <f>VLOOKUP(B72,'INFORM Severity - hidden'!$C$5:$V$170,20,FALSE)</f>
        <v>44498</v>
      </c>
    </row>
    <row r="73" spans="1:21" x14ac:dyDescent="0.25">
      <c r="A73" s="136" t="str">
        <f t="array" ref="A73">IFERROR(INDEX(Lists!$B$2:$B$153,SMALL(IF(Lists!$H$2:$H$153="Yes",ROW(Lists!$B$2:$B$153)),ROW(69:69))-1,1),"")</f>
        <v>Conflict in Ukraine</v>
      </c>
      <c r="B73" s="137" t="str">
        <f>VLOOKUP(A73,Lists!$B$2:$G$153,2,FALSE)</f>
        <v>UKR002</v>
      </c>
      <c r="C73" s="137" t="str">
        <f>VLOOKUP(B73,'INFORM Severity - hidden'!$C$5:$D$160,2,FALSE)</f>
        <v>Ukraine</v>
      </c>
      <c r="D73" s="137" t="str">
        <f>VLOOKUP(A73,Lists!$B$2:$G$153,3,FALSE)</f>
        <v>UKR</v>
      </c>
      <c r="E73" s="137" t="str">
        <f>VLOOKUP(A73,Lists!$B$2:$G$153,5,FALSE)</f>
        <v>Conflict</v>
      </c>
      <c r="F73" s="232">
        <f t="shared" si="10"/>
        <v>3.7</v>
      </c>
      <c r="G73" s="139">
        <f t="shared" si="11"/>
        <v>4</v>
      </c>
      <c r="H73" s="139" t="str">
        <f t="shared" si="12"/>
        <v>High</v>
      </c>
      <c r="I73" s="233" t="str">
        <f>INDEX(Trends!$D$3:$D$404,MATCH(B73,Trends!$C$3:$C$404,0))</f>
        <v>Increasing</v>
      </c>
      <c r="J73" s="139" t="str">
        <f>VLOOKUP($B73,Reliability!$A$3:$I$170,9,FALSE)</f>
        <v>Medium</v>
      </c>
      <c r="K73" s="234">
        <f t="shared" si="13"/>
        <v>3.2</v>
      </c>
      <c r="L73" s="234">
        <f>VLOOKUP($B73,'Impact of the crisis'!$C$6:$N$170,12,FALSE)</f>
        <v>1.7</v>
      </c>
      <c r="M73" s="234">
        <f>VLOOKUP($B73,'Impact of the crisis'!$C$6:$AB$170,26,FALSE)</f>
        <v>3.7</v>
      </c>
      <c r="N73" s="234">
        <f>VLOOKUP($B73,'Conditions of people affected'!$C$6:$R$170,16,FALSE)</f>
        <v>4.0999999999999996</v>
      </c>
      <c r="O73" s="234">
        <f>VLOOKUP($B73,'Conditions of people affected'!$C$6:$R$170,9,FALSE)</f>
        <v>4.2</v>
      </c>
      <c r="P73" s="234">
        <f>VLOOKUP($B73,'Conditions of people affected'!$C$6:$R$170,15,FALSE)</f>
        <v>4</v>
      </c>
      <c r="Q73" s="234">
        <f t="shared" si="14"/>
        <v>3.3</v>
      </c>
      <c r="R73" s="234">
        <f>VLOOKUP($B73,'Complexity of the crisis'!$C$6:$AN$170,22,FALSE)</f>
        <v>3</v>
      </c>
      <c r="S73" s="235">
        <f>VLOOKUP($B73,'Complexity of the crisis'!$C$6:$AN$170,38,FALSE)</f>
        <v>3.5</v>
      </c>
      <c r="T73" s="138" t="str">
        <f>VLOOKUP(B73,Lists!$C$3:$E$163,3,FALSE)</f>
        <v>Europe</v>
      </c>
      <c r="U73" s="148">
        <f>VLOOKUP(B73,'INFORM Severity - hidden'!$C$5:$V$170,20,FALSE)</f>
        <v>44496</v>
      </c>
    </row>
    <row r="74" spans="1:21" x14ac:dyDescent="0.25">
      <c r="A74" s="136" t="str">
        <f t="array" ref="A74">IFERROR(INDEX(Lists!$B$2:$B$153,SMALL(IF(Lists!$H$2:$H$153="Yes",ROW(Lists!$B$2:$B$153)),ROW(70:70))-1,1),"")</f>
        <v>Complex crisis in Venezuela</v>
      </c>
      <c r="B74" s="137" t="str">
        <f>VLOOKUP(A74,Lists!$B$2:$G$153,2,FALSE)</f>
        <v>VEN001</v>
      </c>
      <c r="C74" s="137" t="str">
        <f>VLOOKUP(B74,'INFORM Severity - hidden'!$C$5:$D$160,2,FALSE)</f>
        <v>Venezuela</v>
      </c>
      <c r="D74" s="137" t="str">
        <f>VLOOKUP(A74,Lists!$B$2:$G$153,3,FALSE)</f>
        <v>VEN</v>
      </c>
      <c r="E74" s="137" t="str">
        <f>VLOOKUP(A74,Lists!$B$2:$G$153,5,FALSE)</f>
        <v>Complex crisis</v>
      </c>
      <c r="F74" s="232">
        <f t="shared" si="10"/>
        <v>4.2</v>
      </c>
      <c r="G74" s="139">
        <f t="shared" si="11"/>
        <v>5</v>
      </c>
      <c r="H74" s="139" t="str">
        <f t="shared" si="12"/>
        <v>Very High</v>
      </c>
      <c r="I74" s="233" t="str">
        <f>INDEX(Trends!$D$3:$D$404,MATCH(B74,Trends!$C$3:$C$404,0))</f>
        <v>Stable</v>
      </c>
      <c r="J74" s="139" t="str">
        <f>VLOOKUP($B74,Reliability!$A$3:$I$170,9,FALSE)</f>
        <v>Medium</v>
      </c>
      <c r="K74" s="234">
        <f t="shared" si="13"/>
        <v>5</v>
      </c>
      <c r="L74" s="234">
        <f>VLOOKUP($B74,'Impact of the crisis'!$C$6:$N$170,12,FALSE)</f>
        <v>4.9000000000000004</v>
      </c>
      <c r="M74" s="234">
        <f>VLOOKUP($B74,'Impact of the crisis'!$C$6:$AB$170,26,FALSE)</f>
        <v>5</v>
      </c>
      <c r="N74" s="234">
        <f>VLOOKUP($B74,'Conditions of people affected'!$C$6:$R$170,16,FALSE)</f>
        <v>4</v>
      </c>
      <c r="O74" s="234">
        <f>VLOOKUP($B74,'Conditions of people affected'!$C$6:$R$170,9,FALSE)</f>
        <v>5</v>
      </c>
      <c r="P74" s="234">
        <f>VLOOKUP($B74,'Conditions of people affected'!$C$6:$R$170,15,FALSE)</f>
        <v>3</v>
      </c>
      <c r="Q74" s="234">
        <f t="shared" si="14"/>
        <v>3.8</v>
      </c>
      <c r="R74" s="234">
        <f>VLOOKUP($B74,'Complexity of the crisis'!$C$6:$AN$170,22,FALSE)</f>
        <v>4.0999999999999996</v>
      </c>
      <c r="S74" s="235">
        <f>VLOOKUP($B74,'Complexity of the crisis'!$C$6:$AN$170,38,FALSE)</f>
        <v>3.5</v>
      </c>
      <c r="T74" s="138" t="str">
        <f>VLOOKUP(B74,Lists!$C$3:$E$163,3,FALSE)</f>
        <v>Americas</v>
      </c>
      <c r="U74" s="148">
        <f>VLOOKUP(B74,'INFORM Severity - hidden'!$C$5:$V$170,20,FALSE)</f>
        <v>44489</v>
      </c>
    </row>
    <row r="75" spans="1:21" x14ac:dyDescent="0.25">
      <c r="A75" s="136" t="str">
        <f t="array" ref="A75">IFERROR(INDEX(Lists!$B$2:$B$153,SMALL(IF(Lists!$H$2:$H$153="Yes",ROW(Lists!$B$2:$B$153)),ROW(71:71))-1,1),"")</f>
        <v>Conflict in Yemen</v>
      </c>
      <c r="B75" s="137" t="str">
        <f>VLOOKUP(A75,Lists!$B$2:$G$153,2,FALSE)</f>
        <v>YEM001</v>
      </c>
      <c r="C75" s="137" t="str">
        <f>VLOOKUP(B75,'INFORM Severity - hidden'!$C$5:$D$160,2,FALSE)</f>
        <v>Yemen</v>
      </c>
      <c r="D75" s="137" t="str">
        <f>VLOOKUP(A75,Lists!$B$2:$G$153,3,FALSE)</f>
        <v>YEM</v>
      </c>
      <c r="E75" s="137" t="str">
        <f>VLOOKUP(A75,Lists!$B$2:$G$153,5,FALSE)</f>
        <v>Complex crisis</v>
      </c>
      <c r="F75" s="232">
        <f t="shared" si="10"/>
        <v>4.8</v>
      </c>
      <c r="G75" s="139">
        <f t="shared" si="11"/>
        <v>5</v>
      </c>
      <c r="H75" s="139" t="str">
        <f t="shared" si="12"/>
        <v>Very High</v>
      </c>
      <c r="I75" s="233" t="str">
        <f>INDEX(Trends!$D$3:$D$404,MATCH(B75,Trends!$C$3:$C$404,0))</f>
        <v>Decreasing</v>
      </c>
      <c r="J75" s="139" t="str">
        <f>VLOOKUP($B75,Reliability!$A$3:$I$170,9,FALSE)</f>
        <v>High</v>
      </c>
      <c r="K75" s="234">
        <f t="shared" si="13"/>
        <v>4.5999999999999996</v>
      </c>
      <c r="L75" s="234">
        <f>VLOOKUP($B75,'Impact of the crisis'!$C$6:$N$170,12,FALSE)</f>
        <v>4.9000000000000004</v>
      </c>
      <c r="M75" s="234">
        <f>VLOOKUP($B75,'Impact of the crisis'!$C$6:$AB$170,26,FALSE)</f>
        <v>4.4000000000000004</v>
      </c>
      <c r="N75" s="234">
        <f>VLOOKUP($B75,'Conditions of people affected'!$C$6:$R$170,16,FALSE)</f>
        <v>5</v>
      </c>
      <c r="O75" s="234">
        <f>VLOOKUP($B75,'Conditions of people affected'!$C$6:$R$170,9,FALSE)</f>
        <v>5</v>
      </c>
      <c r="P75" s="234">
        <f>VLOOKUP($B75,'Conditions of people affected'!$C$6:$R$170,15,FALSE)</f>
        <v>5</v>
      </c>
      <c r="Q75" s="234">
        <f t="shared" si="14"/>
        <v>4.5999999999999996</v>
      </c>
      <c r="R75" s="234">
        <f>VLOOKUP($B75,'Complexity of the crisis'!$C$6:$AN$170,22,FALSE)</f>
        <v>4.7</v>
      </c>
      <c r="S75" s="235">
        <f>VLOOKUP($B75,'Complexity of the crisis'!$C$6:$AN$170,38,FALSE)</f>
        <v>4.5</v>
      </c>
      <c r="T75" s="138" t="str">
        <f>VLOOKUP(B75,Lists!$C$3:$E$163,3,FALSE)</f>
        <v>Middle east</v>
      </c>
      <c r="U75" s="148">
        <f>VLOOKUP(B75,'INFORM Severity - hidden'!$C$5:$V$170,20,FALSE)</f>
        <v>44501</v>
      </c>
    </row>
    <row r="76" spans="1:21" x14ac:dyDescent="0.25">
      <c r="A76" s="136" t="str">
        <f t="array" ref="A76">IFERROR(INDEX(Lists!$B$2:$B$153,SMALL(IF(Lists!$H$2:$H$153="Yes",ROW(Lists!$B$2:$B$153)),ROW(72:72))-1,1),"")</f>
        <v>Drought in Zambia</v>
      </c>
      <c r="B76" s="137" t="str">
        <f>VLOOKUP(A76,Lists!$B$2:$G$153,2,FALSE)</f>
        <v>ZMB002</v>
      </c>
      <c r="C76" s="137" t="str">
        <f>VLOOKUP(B76,'INFORM Severity - hidden'!$C$5:$D$160,2,FALSE)</f>
        <v>Zambia</v>
      </c>
      <c r="D76" s="137" t="str">
        <f>VLOOKUP(A76,Lists!$B$2:$G$153,3,FALSE)</f>
        <v>ZMB</v>
      </c>
      <c r="E76" s="137" t="str">
        <f>VLOOKUP(A76,Lists!$B$2:$G$153,5,FALSE)</f>
        <v>Drought</v>
      </c>
      <c r="F76" s="232">
        <f t="shared" si="10"/>
        <v>2.9</v>
      </c>
      <c r="G76" s="139">
        <f t="shared" si="11"/>
        <v>3</v>
      </c>
      <c r="H76" s="139" t="str">
        <f t="shared" si="12"/>
        <v>Medium</v>
      </c>
      <c r="I76" s="233" t="str">
        <f>INDEX(Trends!$D$3:$D$404,MATCH(B76,Trends!$C$3:$C$404,0))</f>
        <v>Stable</v>
      </c>
      <c r="J76" s="139" t="str">
        <f>VLOOKUP($B76,Reliability!$A$3:$I$170,9,FALSE)</f>
        <v>Very High</v>
      </c>
      <c r="K76" s="234">
        <f t="shared" si="13"/>
        <v>3</v>
      </c>
      <c r="L76" s="234">
        <f>VLOOKUP($B76,'Impact of the crisis'!$C$6:$N$170,12,FALSE)</f>
        <v>4.3</v>
      </c>
      <c r="M76" s="234">
        <f>VLOOKUP($B76,'Impact of the crisis'!$C$6:$AB$170,26,FALSE)</f>
        <v>2</v>
      </c>
      <c r="N76" s="234">
        <f>VLOOKUP($B76,'Conditions of people affected'!$C$6:$R$170,16,FALSE)</f>
        <v>3.35</v>
      </c>
      <c r="O76" s="234">
        <f>VLOOKUP($B76,'Conditions of people affected'!$C$6:$R$170,9,FALSE)</f>
        <v>3.7</v>
      </c>
      <c r="P76" s="234">
        <f>VLOOKUP($B76,'Conditions of people affected'!$C$6:$R$170,15,FALSE)</f>
        <v>3</v>
      </c>
      <c r="Q76" s="234">
        <f t="shared" si="14"/>
        <v>2.1</v>
      </c>
      <c r="R76" s="234">
        <f>VLOOKUP($B76,'Complexity of the crisis'!$C$6:$AN$170,22,FALSE)</f>
        <v>2.1</v>
      </c>
      <c r="S76" s="235">
        <f>VLOOKUP($B76,'Complexity of the crisis'!$C$6:$AN$170,38,FALSE)</f>
        <v>2</v>
      </c>
      <c r="T76" s="138" t="str">
        <f>VLOOKUP(B76,Lists!$C$3:$E$163,3,FALSE)</f>
        <v>Africa</v>
      </c>
      <c r="U76" s="148">
        <f>VLOOKUP(B76,'INFORM Severity - hidden'!$C$5:$V$170,20,FALSE)</f>
        <v>44557</v>
      </c>
    </row>
    <row r="77" spans="1:21" x14ac:dyDescent="0.25">
      <c r="A77" s="136" t="str">
        <f t="array" ref="A77">IFERROR(INDEX(Lists!$B$2:$B$153,SMALL(IF(Lists!$H$2:$H$153="Yes",ROW(Lists!$B$2:$B$153)),ROW(73:73))-1,1),"")</f>
        <v>Complex crisis in Zimbabwe</v>
      </c>
      <c r="B77" s="137" t="str">
        <f>VLOOKUP(A77,Lists!$B$2:$G$153,2,FALSE)</f>
        <v>ZWE001</v>
      </c>
      <c r="C77" s="137" t="str">
        <f>VLOOKUP(B77,'INFORM Severity - hidden'!$C$5:$D$160,2,FALSE)</f>
        <v>Zimbabwe</v>
      </c>
      <c r="D77" s="137" t="str">
        <f>VLOOKUP(A77,Lists!$B$2:$G$153,3,FALSE)</f>
        <v>ZWE</v>
      </c>
      <c r="E77" s="137" t="str">
        <f>VLOOKUP(A77,Lists!$B$2:$G$153,5,FALSE)</f>
        <v>Complex crisis</v>
      </c>
      <c r="F77" s="232">
        <f t="shared" si="10"/>
        <v>3.8</v>
      </c>
      <c r="G77" s="139">
        <f t="shared" si="11"/>
        <v>4</v>
      </c>
      <c r="H77" s="139" t="str">
        <f t="shared" si="12"/>
        <v>High</v>
      </c>
      <c r="I77" s="233" t="str">
        <f>INDEX(Trends!$D$3:$D$404,MATCH(B77,Trends!$C$3:$C$404,0))</f>
        <v>Increasing</v>
      </c>
      <c r="J77" s="139" t="str">
        <f>VLOOKUP($B77,Reliability!$A$3:$I$170,9,FALSE)</f>
        <v>Very High</v>
      </c>
      <c r="K77" s="234">
        <f t="shared" si="13"/>
        <v>3.7</v>
      </c>
      <c r="L77" s="234">
        <f>VLOOKUP($B77,'Impact of the crisis'!$C$6:$N$170,12,FALSE)</f>
        <v>4.5999999999999996</v>
      </c>
      <c r="M77" s="234">
        <f>VLOOKUP($B77,'Impact of the crisis'!$C$6:$AB$170,26,FALSE)</f>
        <v>3.1</v>
      </c>
      <c r="N77" s="234">
        <f>VLOOKUP($B77,'Conditions of people affected'!$C$6:$R$170,16,FALSE)</f>
        <v>4.3499999999999996</v>
      </c>
      <c r="O77" s="234">
        <f>VLOOKUP($B77,'Conditions of people affected'!$C$6:$R$170,9,FALSE)</f>
        <v>4.7</v>
      </c>
      <c r="P77" s="234">
        <f>VLOOKUP($B77,'Conditions of people affected'!$C$6:$R$170,15,FALSE)</f>
        <v>4</v>
      </c>
      <c r="Q77" s="234">
        <f t="shared" si="14"/>
        <v>3</v>
      </c>
      <c r="R77" s="234">
        <f>VLOOKUP($B77,'Complexity of the crisis'!$C$6:$AN$170,22,FALSE)</f>
        <v>3.4</v>
      </c>
      <c r="S77" s="235">
        <f>VLOOKUP($B77,'Complexity of the crisis'!$C$6:$AN$170,38,FALSE)</f>
        <v>2.5</v>
      </c>
      <c r="T77" s="138" t="str">
        <f>VLOOKUP(B77,Lists!$C$3:$E$163,3,FALSE)</f>
        <v>Africa</v>
      </c>
      <c r="U77" s="148">
        <f>VLOOKUP(B77,'INFORM Severity - hidden'!$C$5:$V$170,20,FALSE)</f>
        <v>44557</v>
      </c>
    </row>
    <row r="78" spans="1:21" x14ac:dyDescent="0.25">
      <c r="J78"/>
      <c r="K78"/>
      <c r="L78"/>
      <c r="M78"/>
      <c r="N78"/>
      <c r="O78"/>
      <c r="P78"/>
      <c r="Q78"/>
      <c r="R78"/>
      <c r="S78"/>
      <c r="T78"/>
    </row>
    <row r="79" spans="1:21" x14ac:dyDescent="0.25">
      <c r="J79"/>
      <c r="K79"/>
      <c r="L79"/>
      <c r="M79"/>
      <c r="N79"/>
      <c r="O79"/>
      <c r="P79"/>
      <c r="Q79"/>
      <c r="R79"/>
      <c r="S79"/>
      <c r="T79"/>
    </row>
    <row r="80" spans="1:21" x14ac:dyDescent="0.25">
      <c r="J80"/>
      <c r="K80"/>
      <c r="L80"/>
      <c r="M80"/>
      <c r="N80"/>
      <c r="O80"/>
      <c r="P80"/>
      <c r="Q80"/>
      <c r="R80"/>
      <c r="S80"/>
      <c r="T80"/>
    </row>
    <row r="81" spans="10:20" x14ac:dyDescent="0.25">
      <c r="J81"/>
      <c r="K81"/>
      <c r="L81"/>
      <c r="M81"/>
      <c r="N81"/>
      <c r="O81"/>
      <c r="P81"/>
      <c r="Q81"/>
      <c r="R81"/>
      <c r="S81"/>
      <c r="T81"/>
    </row>
  </sheetData>
  <autoFilter ref="A4:T143" xr:uid="{00000000-0009-0000-0000-000004000000}"/>
  <conditionalFormatting sqref="K5:K77">
    <cfRule type="cellIs" dxfId="492" priority="64" stopIfTrue="1" operator="between">
      <formula>4</formula>
      <formula>5</formula>
    </cfRule>
    <cfRule type="cellIs" dxfId="491" priority="70" stopIfTrue="1" operator="between">
      <formula>3</formula>
      <formula>4</formula>
    </cfRule>
    <cfRule type="cellIs" dxfId="490" priority="71" stopIfTrue="1" operator="between">
      <formula>2</formula>
      <formula>3</formula>
    </cfRule>
    <cfRule type="cellIs" dxfId="489" priority="72" stopIfTrue="1" operator="between">
      <formula>1</formula>
      <formula>2</formula>
    </cfRule>
    <cfRule type="cellIs" dxfId="488" priority="73" stopIfTrue="1" operator="between">
      <formula>0</formula>
      <formula>1</formula>
    </cfRule>
  </conditionalFormatting>
  <conditionalFormatting sqref="L5:M77">
    <cfRule type="cellIs" dxfId="487" priority="65" stopIfTrue="1" operator="between">
      <formula>4</formula>
      <formula>5</formula>
    </cfRule>
    <cfRule type="cellIs" dxfId="486" priority="66" stopIfTrue="1" operator="between">
      <formula>3</formula>
      <formula>4</formula>
    </cfRule>
    <cfRule type="cellIs" dxfId="485" priority="67" stopIfTrue="1" operator="between">
      <formula>2</formula>
      <formula>3</formula>
    </cfRule>
    <cfRule type="cellIs" dxfId="484" priority="68" stopIfTrue="1" operator="between">
      <formula>1</formula>
      <formula>2</formula>
    </cfRule>
    <cfRule type="cellIs" dxfId="483" priority="69" stopIfTrue="1" operator="between">
      <formula>0</formula>
      <formula>1</formula>
    </cfRule>
  </conditionalFormatting>
  <conditionalFormatting sqref="O5:P77">
    <cfRule type="cellIs" dxfId="482" priority="54" stopIfTrue="1" operator="between">
      <formula>7.1</formula>
      <formula>10</formula>
    </cfRule>
    <cfRule type="cellIs" dxfId="481" priority="55" stopIfTrue="1" operator="between">
      <formula>5.4</formula>
      <formula>7</formula>
    </cfRule>
    <cfRule type="cellIs" dxfId="480" priority="56" stopIfTrue="1" operator="between">
      <formula>3.5</formula>
      <formula>5.3</formula>
    </cfRule>
    <cfRule type="cellIs" dxfId="479" priority="57" stopIfTrue="1" operator="between">
      <formula>1.8</formula>
      <formula>3.4</formula>
    </cfRule>
    <cfRule type="cellIs" dxfId="478" priority="58" stopIfTrue="1" operator="between">
      <formula>0</formula>
      <formula>1.7</formula>
    </cfRule>
  </conditionalFormatting>
  <conditionalFormatting sqref="S5:S77">
    <cfRule type="cellIs" dxfId="477" priority="49" stopIfTrue="1" operator="between">
      <formula>4</formula>
      <formula>5</formula>
    </cfRule>
    <cfRule type="cellIs" dxfId="476" priority="50" stopIfTrue="1" operator="between">
      <formula>3</formula>
      <formula>4</formula>
    </cfRule>
    <cfRule type="cellIs" dxfId="475" priority="51" stopIfTrue="1" operator="between">
      <formula>2</formula>
      <formula>3</formula>
    </cfRule>
    <cfRule type="cellIs" dxfId="474" priority="52" stopIfTrue="1" operator="between">
      <formula>1</formula>
      <formula>2</formula>
    </cfRule>
    <cfRule type="cellIs" dxfId="473" priority="53" stopIfTrue="1" operator="between">
      <formula>0</formula>
      <formula>1</formula>
    </cfRule>
  </conditionalFormatting>
  <conditionalFormatting sqref="Q5:Q77">
    <cfRule type="cellIs" dxfId="472" priority="34" stopIfTrue="1" operator="between">
      <formula>4</formula>
      <formula>5</formula>
    </cfRule>
    <cfRule type="cellIs" dxfId="471" priority="35" stopIfTrue="1" operator="between">
      <formula>3</formula>
      <formula>4</formula>
    </cfRule>
    <cfRule type="cellIs" dxfId="470" priority="36" stopIfTrue="1" operator="between">
      <formula>2</formula>
      <formula>3</formula>
    </cfRule>
    <cfRule type="cellIs" dxfId="469" priority="37" stopIfTrue="1" operator="between">
      <formula>1</formula>
      <formula>2</formula>
    </cfRule>
    <cfRule type="cellIs" dxfId="468" priority="38" stopIfTrue="1" operator="between">
      <formula>0</formula>
      <formula>1</formula>
    </cfRule>
  </conditionalFormatting>
  <conditionalFormatting sqref="I5:I79">
    <cfRule type="cellIs" dxfId="467" priority="26" operator="equal">
      <formula>"Increasing"</formula>
    </cfRule>
    <cfRule type="cellIs" dxfId="466" priority="27" operator="equal">
      <formula>"Stable"</formula>
    </cfRule>
    <cfRule type="cellIs" dxfId="465" priority="28" operator="equal">
      <formula>"Decreasing"</formula>
    </cfRule>
  </conditionalFormatting>
  <conditionalFormatting sqref="R5:S77">
    <cfRule type="cellIs" dxfId="464" priority="44" stopIfTrue="1" operator="between">
      <formula>4</formula>
      <formula>5</formula>
    </cfRule>
    <cfRule type="cellIs" dxfId="463" priority="45" stopIfTrue="1" operator="between">
      <formula>3</formula>
      <formula>4</formula>
    </cfRule>
    <cfRule type="cellIs" dxfId="462" priority="46" stopIfTrue="1" operator="between">
      <formula>2</formula>
      <formula>3</formula>
    </cfRule>
    <cfRule type="cellIs" dxfId="461" priority="47" stopIfTrue="1" operator="between">
      <formula>1</formula>
      <formula>2</formula>
    </cfRule>
    <cfRule type="cellIs" dxfId="460" priority="48" stopIfTrue="1" operator="between">
      <formula>0</formula>
      <formula>1</formula>
    </cfRule>
  </conditionalFormatting>
  <conditionalFormatting sqref="G5:G79">
    <cfRule type="cellIs" dxfId="459" priority="16" stopIfTrue="1" operator="equal">
      <formula>5</formula>
    </cfRule>
    <cfRule type="cellIs" dxfId="458" priority="17" stopIfTrue="1" operator="equal">
      <formula>4</formula>
    </cfRule>
    <cfRule type="cellIs" dxfId="457" priority="18" stopIfTrue="1" operator="equal">
      <formula>3</formula>
    </cfRule>
    <cfRule type="cellIs" dxfId="456" priority="19" stopIfTrue="1" operator="equal">
      <formula>2</formula>
    </cfRule>
    <cfRule type="cellIs" dxfId="455" priority="20" stopIfTrue="1" operator="equal">
      <formula>1</formula>
    </cfRule>
  </conditionalFormatting>
  <conditionalFormatting sqref="H5:H79">
    <cfRule type="cellIs" dxfId="454" priority="11" stopIfTrue="1" operator="equal">
      <formula>"Very High"</formula>
    </cfRule>
    <cfRule type="cellIs" dxfId="453" priority="12" stopIfTrue="1" operator="equal">
      <formula>"High"</formula>
    </cfRule>
    <cfRule type="cellIs" dxfId="452" priority="13" stopIfTrue="1" operator="equal">
      <formula>"Medium"</formula>
    </cfRule>
    <cfRule type="cellIs" dxfId="451" priority="14" stopIfTrue="1" operator="equal">
      <formula>"Low"</formula>
    </cfRule>
    <cfRule type="cellIs" dxfId="450" priority="15" stopIfTrue="1" operator="equal">
      <formula>"Very Low"</formula>
    </cfRule>
  </conditionalFormatting>
  <conditionalFormatting sqref="N5:N77">
    <cfRule type="cellIs" dxfId="449" priority="6" stopIfTrue="1" operator="between">
      <formula>5</formula>
      <formula>5.9</formula>
    </cfRule>
    <cfRule type="cellIs" dxfId="448" priority="7" stopIfTrue="1" operator="between">
      <formula>4</formula>
      <formula>4.9</formula>
    </cfRule>
    <cfRule type="cellIs" dxfId="447" priority="8" stopIfTrue="1" operator="between">
      <formula>3</formula>
      <formula>3.9</formula>
    </cfRule>
    <cfRule type="cellIs" dxfId="446" priority="9" stopIfTrue="1" operator="between">
      <formula>2</formula>
      <formula>2.9</formula>
    </cfRule>
    <cfRule type="cellIs" dxfId="445" priority="10" stopIfTrue="1" operator="between">
      <formula>0</formula>
      <formula>1.9</formula>
    </cfRule>
  </conditionalFormatting>
  <conditionalFormatting sqref="J5:J77">
    <cfRule type="cellIs" dxfId="444" priority="1" stopIfTrue="1" operator="equal">
      <formula>"Very Low"</formula>
    </cfRule>
    <cfRule type="cellIs" dxfId="443" priority="2" stopIfTrue="1" operator="equal">
      <formula>"Low"</formula>
    </cfRule>
    <cfRule type="cellIs" dxfId="442" priority="3" stopIfTrue="1" operator="equal">
      <formula>"Medium"</formula>
    </cfRule>
    <cfRule type="cellIs" dxfId="441" priority="4" stopIfTrue="1" operator="equal">
      <formula>"High"</formula>
    </cfRule>
    <cfRule type="cellIs" dxfId="440" priority="5" stopIfTrue="1" operator="equal">
      <formula>"Very High"</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E148"/>
  <sheetViews>
    <sheetView topLeftCell="A112" workbookViewId="0">
      <selection activeCell="E139" sqref="E139:AE148"/>
    </sheetView>
  </sheetViews>
  <sheetFormatPr defaultColWidth="9.42578125" defaultRowHeight="15" x14ac:dyDescent="0.25"/>
  <cols>
    <col min="1" max="1" width="36" style="208" customWidth="1"/>
    <col min="2" max="2" width="26" style="208" bestFit="1" customWidth="1"/>
    <col min="3" max="3" width="10.42578125" style="208" bestFit="1" customWidth="1"/>
    <col min="4" max="4" width="14.42578125" style="208" customWidth="1"/>
    <col min="5" max="5" width="9.42578125" style="208" customWidth="1"/>
    <col min="6" max="6" width="8.5703125" style="204" customWidth="1"/>
    <col min="7" max="7" width="10.7109375" style="207" customWidth="1"/>
    <col min="8" max="10" width="8.5703125" style="204" customWidth="1"/>
    <col min="11" max="11" width="8.5703125" style="207" customWidth="1"/>
    <col min="12" max="13" width="8.5703125" style="204" customWidth="1"/>
    <col min="14" max="14" width="8.5703125" style="208" customWidth="1"/>
    <col min="15" max="15" width="8.5703125" style="204" customWidth="1"/>
    <col min="16" max="16" width="8.5703125" style="207" customWidth="1"/>
    <col min="17" max="19" width="8.5703125" style="204" customWidth="1"/>
    <col min="20" max="20" width="8.5703125" style="207" customWidth="1"/>
    <col min="21" max="27" width="8.5703125" style="204" customWidth="1"/>
    <col min="28" max="28" width="8.5703125" style="208" customWidth="1"/>
    <col min="29" max="29" width="9.42578125" style="208" customWidth="1"/>
    <col min="30" max="16384" width="9.42578125" style="208"/>
  </cols>
  <sheetData>
    <row r="1" spans="1:28" ht="15.75" customHeight="1" thickBot="1" x14ac:dyDescent="0.3">
      <c r="A1" s="287"/>
      <c r="B1" s="288"/>
      <c r="C1" s="288"/>
      <c r="D1" s="288"/>
      <c r="E1" s="288"/>
      <c r="F1" s="289"/>
      <c r="G1" s="290"/>
      <c r="H1" s="289"/>
      <c r="I1" s="289"/>
      <c r="J1" s="289"/>
      <c r="K1" s="290"/>
      <c r="L1" s="289"/>
      <c r="M1" s="289"/>
      <c r="N1" s="288"/>
      <c r="O1" s="289"/>
      <c r="P1" s="290"/>
      <c r="Q1" s="289"/>
      <c r="R1" s="289"/>
      <c r="S1" s="289"/>
      <c r="T1" s="290"/>
      <c r="U1" s="289"/>
      <c r="V1" s="289"/>
      <c r="W1" s="289"/>
      <c r="X1" s="289"/>
      <c r="Y1" s="289"/>
      <c r="Z1" s="289"/>
      <c r="AA1" s="289"/>
      <c r="AB1" s="288"/>
    </row>
    <row r="2" spans="1:28" ht="111.6" customHeight="1" thickBot="1" x14ac:dyDescent="0.3">
      <c r="A2" s="51"/>
      <c r="B2" s="51"/>
      <c r="C2" s="55"/>
      <c r="D2" s="55"/>
      <c r="E2" s="7"/>
      <c r="F2" s="92" t="s">
        <v>6803</v>
      </c>
      <c r="G2" s="94" t="s">
        <v>6804</v>
      </c>
      <c r="H2" s="92" t="s">
        <v>6805</v>
      </c>
      <c r="I2" s="87" t="s">
        <v>6806</v>
      </c>
      <c r="J2" s="92" t="s">
        <v>6807</v>
      </c>
      <c r="K2" s="94" t="s">
        <v>6808</v>
      </c>
      <c r="L2" s="92" t="s">
        <v>6809</v>
      </c>
      <c r="M2" s="87" t="s">
        <v>6810</v>
      </c>
      <c r="N2" s="86" t="s">
        <v>6801</v>
      </c>
      <c r="O2" s="92" t="s">
        <v>6811</v>
      </c>
      <c r="P2" s="94" t="s">
        <v>6812</v>
      </c>
      <c r="Q2" s="92" t="s">
        <v>6813</v>
      </c>
      <c r="R2" s="87" t="s">
        <v>43</v>
      </c>
      <c r="S2" s="92" t="s">
        <v>6814</v>
      </c>
      <c r="T2" s="94" t="s">
        <v>6815</v>
      </c>
      <c r="U2" s="92" t="s">
        <v>6816</v>
      </c>
      <c r="V2" s="90" t="s">
        <v>727</v>
      </c>
      <c r="W2" s="92" t="s">
        <v>6817</v>
      </c>
      <c r="X2" s="93" t="s">
        <v>6818</v>
      </c>
      <c r="Y2" s="91" t="s">
        <v>6819</v>
      </c>
      <c r="Z2" s="89" t="s">
        <v>6820</v>
      </c>
      <c r="AA2" s="88" t="s">
        <v>6821</v>
      </c>
      <c r="AB2" s="86" t="s">
        <v>6802</v>
      </c>
    </row>
    <row r="3" spans="1:28" x14ac:dyDescent="0.25">
      <c r="A3" s="51"/>
      <c r="B3" s="51"/>
      <c r="C3" s="55"/>
      <c r="D3" s="55"/>
      <c r="E3" s="7" t="s">
        <v>6822</v>
      </c>
      <c r="F3" s="58">
        <v>6</v>
      </c>
      <c r="G3" s="58"/>
      <c r="H3" s="63">
        <v>1</v>
      </c>
      <c r="I3" s="58"/>
      <c r="J3" s="236">
        <v>7.5</v>
      </c>
      <c r="K3" s="60"/>
      <c r="L3" s="63">
        <v>1</v>
      </c>
      <c r="M3" s="58"/>
      <c r="N3" s="61"/>
      <c r="O3" s="236">
        <v>7.5</v>
      </c>
      <c r="P3" s="60"/>
      <c r="Q3" s="63">
        <v>1</v>
      </c>
      <c r="R3" s="58"/>
      <c r="S3" s="236">
        <v>6.5</v>
      </c>
      <c r="T3" s="60"/>
      <c r="U3" s="63">
        <v>0.15</v>
      </c>
      <c r="V3" s="58"/>
      <c r="W3" s="236">
        <v>3.5</v>
      </c>
      <c r="X3" s="59"/>
      <c r="Y3" s="62">
        <v>1E-4</v>
      </c>
      <c r="Z3" s="59"/>
      <c r="AA3" s="58"/>
      <c r="AB3" s="61"/>
    </row>
    <row r="4" spans="1:28" x14ac:dyDescent="0.25">
      <c r="A4" s="51"/>
      <c r="B4" s="51"/>
      <c r="C4" s="55"/>
      <c r="D4" s="55"/>
      <c r="E4" s="7" t="s">
        <v>6823</v>
      </c>
      <c r="F4" s="58">
        <v>3</v>
      </c>
      <c r="G4" s="58"/>
      <c r="H4" s="63">
        <v>0.02</v>
      </c>
      <c r="I4" s="58"/>
      <c r="J4" s="59">
        <v>6</v>
      </c>
      <c r="K4" s="60"/>
      <c r="L4" s="63">
        <v>0.01</v>
      </c>
      <c r="M4" s="58"/>
      <c r="N4" s="61"/>
      <c r="O4" s="236">
        <v>4.5</v>
      </c>
      <c r="P4" s="60"/>
      <c r="Q4" s="63">
        <v>0.01</v>
      </c>
      <c r="R4" s="58"/>
      <c r="S4" s="59">
        <v>3</v>
      </c>
      <c r="T4" s="60"/>
      <c r="U4" s="63">
        <v>0</v>
      </c>
      <c r="V4" s="58"/>
      <c r="W4" s="59">
        <v>0</v>
      </c>
      <c r="X4" s="59"/>
      <c r="Y4" s="63">
        <v>0</v>
      </c>
      <c r="Z4" s="59"/>
      <c r="AA4" s="58"/>
      <c r="AB4" s="61"/>
    </row>
    <row r="5" spans="1:28" x14ac:dyDescent="0.25">
      <c r="A5" s="23" t="s">
        <v>6776</v>
      </c>
      <c r="B5" s="23" t="s">
        <v>6781</v>
      </c>
      <c r="C5" s="23" t="s">
        <v>6778</v>
      </c>
      <c r="D5" s="23" t="s">
        <v>6779</v>
      </c>
      <c r="E5" s="24" t="s">
        <v>6824</v>
      </c>
      <c r="F5" s="25"/>
      <c r="G5" s="26"/>
      <c r="H5" s="25"/>
      <c r="I5" s="27"/>
      <c r="J5" s="25"/>
      <c r="K5" s="26"/>
      <c r="L5" s="25"/>
      <c r="M5" s="27"/>
      <c r="N5" s="28"/>
      <c r="O5" s="25"/>
      <c r="P5" s="26"/>
      <c r="Q5" s="25"/>
      <c r="R5" s="27"/>
      <c r="S5" s="25"/>
      <c r="T5" s="26"/>
      <c r="U5" s="25"/>
      <c r="V5" s="27"/>
      <c r="W5" s="25"/>
      <c r="X5" s="27"/>
      <c r="Y5" s="27"/>
      <c r="Z5" s="25"/>
      <c r="AA5" s="27"/>
      <c r="AB5" s="28"/>
    </row>
    <row r="6" spans="1:28" x14ac:dyDescent="0.25">
      <c r="A6" s="142" t="str">
        <f>'Crisis Indicator Data'!A3</f>
        <v>Complex crisis in Afghanistan</v>
      </c>
      <c r="B6" s="143" t="str">
        <f>'Crisis Indicator Data'!B3</f>
        <v>Complex crisis</v>
      </c>
      <c r="C6" s="143" t="str">
        <f>'Crisis Indicator Data'!C3</f>
        <v>AFG001</v>
      </c>
      <c r="D6" s="143" t="str">
        <f>'Crisis Indicator Data'!D3</f>
        <v>Afghanistan</v>
      </c>
      <c r="E6" s="144" t="str">
        <f>'Crisis Indicator Data'!E3</f>
        <v>AFG</v>
      </c>
      <c r="F6" s="237">
        <f>IF('Crisis Indicator Data'!F3="x","x",IF(LOG('Crisis Indicator Data'!F3)&lt;F$4,0,IF(LOG('Crisis Indicator Data'!F3)&gt;F$3,5,ROUND(5-(F$3-LOG('Crisis Indicator Data'!F3))/(F$3-F$4)*5,1))))</f>
        <v>4.7</v>
      </c>
      <c r="G6" s="140">
        <f>IF('Crisis Indicator Data'!F3="x","x",IF(B6="Regional crisis",('Crisis Indicator Data'!F3/VLOOKUP('Impact of the crisis'!$C6,'Regional Crises'!$B$1:$R$66,4,FALSE)),'Crisis Indicator Data'!F3/VLOOKUP('Impact of the crisis'!$E6,'Country Indicator Data'!$B$4:$P$300,15,FALSE)))</f>
        <v>1.0000107220537329</v>
      </c>
      <c r="H6" s="231">
        <f t="shared" ref="H6:H37" si="0">IF(G6="x","x",IF(G6&lt;H$4,0,IF(G6&gt;H$3,5,ROUND(5-(H$3-G6)/(H$3-H$4)*5,1))))</f>
        <v>5</v>
      </c>
      <c r="I6" s="231">
        <f t="shared" ref="I6:I37" si="1">IF(AND(H6="x",F6="x"),"x",AVERAGE(F6,H6))</f>
        <v>4.8499999999999996</v>
      </c>
      <c r="J6" s="231">
        <f>IF('Crisis Indicator Data'!G3="x","x",IF(LOG('Crisis Indicator Data'!G3)&lt;J$4,0,IF(LOG('Crisis Indicator Data'!G3)&gt;J$3,5,ROUND(5-(J$3-LOG('Crisis Indicator Data'!G3))/(J$3-J$4)*5,1))))</f>
        <v>5</v>
      </c>
      <c r="K6" s="140">
        <f>IF('Crisis Indicator Data'!G3="x","x",IF(B6="Regional crisis",('Crisis Indicator Data'!G3/VLOOKUP('Impact of the crisis'!$C6,'Regional Crises'!$B$1:$R$66,5,FALSE)),'Crisis Indicator Data'!G3/VLOOKUP('Impact of the crisis'!$E6,'Country Indicator Data'!$B$4:$P$300,14,FALSE)))</f>
        <v>1</v>
      </c>
      <c r="L6" s="231">
        <f t="shared" ref="L6:L37" si="2">IF(K6="x","x",IF(K6&lt;L$4,0,IF(K6&gt;L$3,5,ROUND(5-(L$3-K6)/(L$3-L$4)*5,1))))</f>
        <v>5</v>
      </c>
      <c r="M6" s="231">
        <f t="shared" ref="M6:M37" si="3">IF(AND(L6="x",J6="x"),"x",AVERAGE(J6,L6))</f>
        <v>5</v>
      </c>
      <c r="N6" s="231">
        <f t="shared" ref="N6:N37" si="4">IF(AND(M6="x",I6="x"),"x",IF(OR(M6="x",I6="x"),AVERAGE(I6,M6),ROUND((5-GEOMEAN(((5-I6)/5*4+1),((5-M6)/5*4+1)))/4*5,1)))</f>
        <v>4.9000000000000004</v>
      </c>
      <c r="O6" s="231">
        <f>IF('Crisis Indicator Data'!H3="x","x",IF('Crisis Indicator Data'!H3=0,0,IF(LOG('Crisis Indicator Data'!H3)&lt;O$4,0,IF(LOG('Crisis Indicator Data'!H3)&gt;O$3,5,ROUND(5-(O$3-LOG('Crisis Indicator Data'!H3))/(O$3-O$4)*5,1)))))</f>
        <v>5</v>
      </c>
      <c r="P6" s="140">
        <f>IF('Crisis Indicator Data'!H3="x","x",'Crisis Indicator Data'!H3/'Crisis Indicator Data'!G3)</f>
        <v>1</v>
      </c>
      <c r="Q6" s="231">
        <f t="shared" ref="Q6:Q37" si="5">IF(P6="x","x",IF(P6&lt;Q$4,0,IF(P6&gt;Q$3,5,ROUND(5-(Q$3-P6)/(Q$3-Q$4)*5,1))))</f>
        <v>5</v>
      </c>
      <c r="R6" s="231">
        <f t="shared" ref="R6:R37" si="6">IF(AND(Q6="x",O6="x"),"x",AVERAGE(O6,Q6))</f>
        <v>5</v>
      </c>
      <c r="S6" s="231">
        <f>IF('Crisis Indicator Data'!I3="x","x",IF('Crisis Indicator Data'!I3=0,0,IF(LOG('Crisis Indicator Data'!I3)&lt;S$4,0,IF(LOG('Crisis Indicator Data'!I3)&gt;S$3,5,ROUND(5-(S$3-LOG('Crisis Indicator Data'!I3))/(S$3-S$4)*5,1)))))</f>
        <v>5</v>
      </c>
      <c r="T6" s="140">
        <f>IF('Crisis Indicator Data'!H3="x","x",IF('Crisis Indicator Data'!I3="x","x",'Crisis Indicator Data'!I3/'Crisis Indicator Data'!H3))</f>
        <v>0.28515850901635037</v>
      </c>
      <c r="U6" s="231">
        <f t="shared" ref="U6:U37" si="7">IF(T6="x","x",IF(T6&lt;U$4,0,IF(T6&gt;U$3,5,ROUND(5-(U$3-T6)/(U$3-U$4)*5,1))))</f>
        <v>5</v>
      </c>
      <c r="V6" s="231">
        <f t="shared" ref="V6:V37" si="8">IF(AND(U6="x",S6="x"),"x",ROUND(AVERAGE(S6,U6),1))</f>
        <v>5</v>
      </c>
      <c r="W6" s="231">
        <f>IF('Crisis Indicator Data'!L3="x","x",IF('Crisis Indicator Data'!L3=0,0,IF(LOG('Crisis Indicator Data'!L3)&lt;W$4,0,IF(LOG('Crisis Indicator Data'!L3)&gt;W$3,5,ROUND(5-(W$3-LOG('Crisis Indicator Data'!L3))/(W$3-W$4)*5,1)))))</f>
        <v>5</v>
      </c>
      <c r="X6" s="238">
        <f>IF(OR('Crisis Indicator Data'!L3="x",'Crisis Indicator Data'!H3="x"),"x",'Crisis Indicator Data'!L3/'Crisis Indicator Data'!H3)</f>
        <v>6.2906787235161138E-4</v>
      </c>
      <c r="Y6" s="231">
        <f t="shared" ref="Y6:Y37" si="9">IF(X6="x","x",IF(X6&lt;Y$4,0,IF(X6&gt;Y$3,5,ROUND(5-(Y$3-X6)/(Y$3-Y$4)*5,1))))</f>
        <v>5</v>
      </c>
      <c r="Z6" s="231">
        <f t="shared" ref="Z6:Z37" si="10">IF(AND(Y6="x",W6="x"),"x",ROUND(AVERAGE(W6,Y6),1))</f>
        <v>5</v>
      </c>
      <c r="AA6" s="231">
        <f t="shared" ref="AA6:AA37" si="11">IF(AND(V6="x",Z6="x"),"x",IF(OR(V6="x",Z6="x"),AVERAGE(V6,Z6),ROUND((5-GEOMEAN(((5-V6)/5*4+1),((5-Z6)/5*4+1)))/4*5,1)))</f>
        <v>5</v>
      </c>
      <c r="AB6" s="239">
        <f t="shared" ref="AB6:AB37" si="12">IF(AND(R6="x",AA6="x"),"x",IF(OR(R6="x",AA6="x"),AVERAGE(R6,AA6),ROUND((5-GEOMEAN(((5-R6)/5*4+1),((5-AA6)/5*4+1)))/4*5,1)))</f>
        <v>5</v>
      </c>
    </row>
    <row r="7" spans="1:28" x14ac:dyDescent="0.25">
      <c r="A7" s="142" t="str">
        <f>'Crisis Indicator Data'!A4</f>
        <v>Drought in South-West Angola</v>
      </c>
      <c r="B7" s="143" t="str">
        <f>'Crisis Indicator Data'!B4</f>
        <v>Food Security</v>
      </c>
      <c r="C7" s="143" t="str">
        <f>'Crisis Indicator Data'!C4</f>
        <v>AGO002</v>
      </c>
      <c r="D7" s="143" t="str">
        <f>'Crisis Indicator Data'!D4</f>
        <v>Angola</v>
      </c>
      <c r="E7" s="144" t="str">
        <f>'Crisis Indicator Data'!E4</f>
        <v>AGO</v>
      </c>
      <c r="F7" s="237">
        <f>IF('Crisis Indicator Data'!F4="x","x",IF(LOG('Crisis Indicator Data'!F4)&lt;F$4,0,IF(LOG('Crisis Indicator Data'!F4)&gt;F$3,5,ROUND(5-(F$3-LOG('Crisis Indicator Data'!F4))/(F$3-F$4)*5,1))))</f>
        <v>3.9</v>
      </c>
      <c r="G7" s="140">
        <f>IF('Crisis Indicator Data'!F4="x","x",IF(B7="Regional crisis",('Crisis Indicator Data'!F4/VLOOKUP('Impact of the crisis'!$C7,'Regional Crises'!$B$1:$R$66,4,FALSE)),'Crisis Indicator Data'!F4/VLOOKUP('Impact of the crisis'!$E7,'Country Indicator Data'!$B$4:$P$300,15,FALSE)))</f>
        <v>0.17046121761450228</v>
      </c>
      <c r="H7" s="231">
        <f t="shared" si="0"/>
        <v>0.8</v>
      </c>
      <c r="I7" s="231">
        <f t="shared" si="1"/>
        <v>2.35</v>
      </c>
      <c r="J7" s="231">
        <f>IF('Crisis Indicator Data'!G4="x","x",IF(LOG('Crisis Indicator Data'!G4)&lt;J$4,0,IF(LOG('Crisis Indicator Data'!G4)&gt;J$3,5,ROUND(5-(J$3-LOG('Crisis Indicator Data'!G4))/(J$3-J$4)*5,1))))</f>
        <v>1.5</v>
      </c>
      <c r="K7" s="140">
        <f>IF('Crisis Indicator Data'!G4="x","x",IF(B7="Regional crisis",('Crisis Indicator Data'!G4/VLOOKUP('Impact of the crisis'!$C7,'Regional Crises'!$B$1:$R$66,5,FALSE)),'Crisis Indicator Data'!G4/VLOOKUP('Impact of the crisis'!$E7,'Country Indicator Data'!$B$4:$P$300,14,FALSE)))</f>
        <v>8.2973285462179761E-2</v>
      </c>
      <c r="L7" s="231">
        <f t="shared" si="2"/>
        <v>0.4</v>
      </c>
      <c r="M7" s="231">
        <f t="shared" si="3"/>
        <v>0.95</v>
      </c>
      <c r="N7" s="231">
        <f t="shared" si="4"/>
        <v>1.7</v>
      </c>
      <c r="O7" s="231">
        <f>IF('Crisis Indicator Data'!H4="x","x",IF('Crisis Indicator Data'!H4=0,0,IF(LOG('Crisis Indicator Data'!H4)&lt;O$4,0,IF(LOG('Crisis Indicator Data'!H4)&gt;O$3,5,ROUND(5-(O$3-LOG('Crisis Indicator Data'!H4))/(O$3-O$4)*5,1)))))</f>
        <v>3.1</v>
      </c>
      <c r="P7" s="140">
        <f>IF('Crisis Indicator Data'!H4="x","x",'Crisis Indicator Data'!H4/'Crisis Indicator Data'!G4)</f>
        <v>0.80198019801980203</v>
      </c>
      <c r="Q7" s="231">
        <f t="shared" si="5"/>
        <v>4</v>
      </c>
      <c r="R7" s="231">
        <f t="shared" si="6"/>
        <v>3.55</v>
      </c>
      <c r="S7" s="231">
        <f>IF('Crisis Indicator Data'!I4="x","x",IF('Crisis Indicator Data'!I4=0,0,IF(LOG('Crisis Indicator Data'!I4)&lt;S$4,0,IF(LOG('Crisis Indicator Data'!I4)&gt;S$3,5,ROUND(5-(S$3-LOG('Crisis Indicator Data'!I4))/(S$3-S$4)*5,1)))))</f>
        <v>0.7</v>
      </c>
      <c r="T7" s="140">
        <f>IF('Crisis Indicator Data'!H4="x","x",IF('Crisis Indicator Data'!I4="x","x",'Crisis Indicator Data'!I4/'Crisis Indicator Data'!H4))</f>
        <v>1.3717421124828531E-3</v>
      </c>
      <c r="U7" s="231">
        <f t="shared" si="7"/>
        <v>0</v>
      </c>
      <c r="V7" s="231">
        <f t="shared" si="8"/>
        <v>0.4</v>
      </c>
      <c r="W7" s="231">
        <f>IF('Crisis Indicator Data'!L4="x","x",IF('Crisis Indicator Data'!L4=0,0,IF(LOG('Crisis Indicator Data'!L4)&lt;W$4,0,IF(LOG('Crisis Indicator Data'!L4)&gt;W$3,5,ROUND(5-(W$3-LOG('Crisis Indicator Data'!L4))/(W$3-W$4)*5,1)))))</f>
        <v>0</v>
      </c>
      <c r="X7" s="238">
        <f>IF(OR('Crisis Indicator Data'!L4="x",'Crisis Indicator Data'!H4="x"),"x",'Crisis Indicator Data'!L4/'Crisis Indicator Data'!H4)</f>
        <v>0</v>
      </c>
      <c r="Y7" s="231">
        <f t="shared" si="9"/>
        <v>0</v>
      </c>
      <c r="Z7" s="231">
        <f t="shared" si="10"/>
        <v>0</v>
      </c>
      <c r="AA7" s="231">
        <f t="shared" si="11"/>
        <v>0.2</v>
      </c>
      <c r="AB7" s="239">
        <f t="shared" si="12"/>
        <v>2.2000000000000002</v>
      </c>
    </row>
    <row r="8" spans="1:28" x14ac:dyDescent="0.25">
      <c r="A8" s="142" t="str">
        <f>'Crisis Indicator Data'!A5</f>
        <v>Nagorno-Karabakh Conflict in Armenia</v>
      </c>
      <c r="B8" s="143" t="str">
        <f>'Crisis Indicator Data'!B5</f>
        <v>Conflict</v>
      </c>
      <c r="C8" s="143" t="str">
        <f>'Crisis Indicator Data'!C5</f>
        <v>ARM002</v>
      </c>
      <c r="D8" s="143" t="str">
        <f>'Crisis Indicator Data'!D5</f>
        <v>Armenia</v>
      </c>
      <c r="E8" s="144" t="str">
        <f>'Crisis Indicator Data'!E5</f>
        <v>ARM</v>
      </c>
      <c r="F8" s="237">
        <f>IF('Crisis Indicator Data'!F5="x","x",IF(LOG('Crisis Indicator Data'!F5)&lt;F$4,0,IF(LOG('Crisis Indicator Data'!F5)&gt;F$3,5,ROUND(5-(F$3-LOG('Crisis Indicator Data'!F5))/(F$3-F$4)*5,1))))</f>
        <v>2.4</v>
      </c>
      <c r="G8" s="140">
        <f>IF('Crisis Indicator Data'!F5="x","x",IF(B8="Regional crisis",('Crisis Indicator Data'!F5/VLOOKUP('Impact of the crisis'!$C8,'Regional Crises'!$B$1:$R$66,4,FALSE)),'Crisis Indicator Data'!F5/VLOOKUP('Impact of the crisis'!$E8,'Country Indicator Data'!$B$4:$P$300,15,FALSE)))</f>
        <v>0.99062170706006325</v>
      </c>
      <c r="H8" s="231">
        <f t="shared" si="0"/>
        <v>5</v>
      </c>
      <c r="I8" s="231">
        <f t="shared" si="1"/>
        <v>3.7</v>
      </c>
      <c r="J8" s="231">
        <f>IF('Crisis Indicator Data'!G5="x","x",IF(LOG('Crisis Indicator Data'!G5)&lt;J$4,0,IF(LOG('Crisis Indicator Data'!G5)&gt;J$3,5,ROUND(5-(J$3-LOG('Crisis Indicator Data'!G5))/(J$3-J$4)*5,1))))</f>
        <v>1.6</v>
      </c>
      <c r="K8" s="140">
        <f>IF('Crisis Indicator Data'!G5="x","x",IF(B8="Regional crisis",('Crisis Indicator Data'!G5/VLOOKUP('Impact of the crisis'!$C8,'Regional Crises'!$B$1:$R$66,5,FALSE)),'Crisis Indicator Data'!G5/VLOOKUP('Impact of the crisis'!$E8,'Country Indicator Data'!$B$4:$P$300,14,FALSE)))</f>
        <v>1</v>
      </c>
      <c r="L8" s="231">
        <f t="shared" si="2"/>
        <v>5</v>
      </c>
      <c r="M8" s="231">
        <f t="shared" si="3"/>
        <v>3.3</v>
      </c>
      <c r="N8" s="231">
        <f t="shared" si="4"/>
        <v>3.5</v>
      </c>
      <c r="O8" s="231">
        <f>IF('Crisis Indicator Data'!H5="x","x",IF('Crisis Indicator Data'!H5=0,0,IF(LOG('Crisis Indicator Data'!H5)&lt;O$4,0,IF(LOG('Crisis Indicator Data'!H5)&gt;O$3,5,ROUND(5-(O$3-LOG('Crisis Indicator Data'!H5))/(O$3-O$4)*5,1)))))</f>
        <v>0.7</v>
      </c>
      <c r="P8" s="140">
        <f>IF('Crisis Indicator Data'!H5="x","x",'Crisis Indicator Data'!H5/'Crisis Indicator Data'!G5)</f>
        <v>2.7777777777777776E-2</v>
      </c>
      <c r="Q8" s="231">
        <f t="shared" si="5"/>
        <v>0.1</v>
      </c>
      <c r="R8" s="231">
        <f t="shared" si="6"/>
        <v>0.39999999999999997</v>
      </c>
      <c r="S8" s="231">
        <f>IF('Crisis Indicator Data'!I5="x","x",IF('Crisis Indicator Data'!I5=0,0,IF(LOG('Crisis Indicator Data'!I5)&lt;S$4,0,IF(LOG('Crisis Indicator Data'!I5)&gt;S$3,5,ROUND(5-(S$3-LOG('Crisis Indicator Data'!I5))/(S$3-S$4)*5,1)))))</f>
        <v>2.6</v>
      </c>
      <c r="T8" s="140">
        <f>IF('Crisis Indicator Data'!H5="x","x",IF('Crisis Indicator Data'!I5="x","x",'Crisis Indicator Data'!I5/'Crisis Indicator Data'!H5))</f>
        <v>0.7857142857142857</v>
      </c>
      <c r="U8" s="231">
        <f t="shared" si="7"/>
        <v>5</v>
      </c>
      <c r="V8" s="231">
        <f t="shared" si="8"/>
        <v>3.8</v>
      </c>
      <c r="W8" s="231">
        <f>IF('Crisis Indicator Data'!L5="x","x",IF('Crisis Indicator Data'!L5=0,0,IF(LOG('Crisis Indicator Data'!L5)&lt;W$4,0,IF(LOG('Crisis Indicator Data'!L5)&gt;W$3,5,ROUND(5-(W$3-LOG('Crisis Indicator Data'!L5))/(W$3-W$4)*5,1)))))</f>
        <v>0</v>
      </c>
      <c r="X8" s="238">
        <f>IF(OR('Crisis Indicator Data'!L5="x",'Crisis Indicator Data'!H5="x"),"x",'Crisis Indicator Data'!L5/'Crisis Indicator Data'!H5)</f>
        <v>1.1904761904761905E-5</v>
      </c>
      <c r="Y8" s="231">
        <f t="shared" si="9"/>
        <v>0.6</v>
      </c>
      <c r="Z8" s="231">
        <f t="shared" si="10"/>
        <v>0.3</v>
      </c>
      <c r="AA8" s="231">
        <f t="shared" si="11"/>
        <v>2.4</v>
      </c>
      <c r="AB8" s="239">
        <f t="shared" si="12"/>
        <v>1.5</v>
      </c>
    </row>
    <row r="9" spans="1:28" x14ac:dyDescent="0.25">
      <c r="A9" s="142" t="str">
        <f>'Crisis Indicator Data'!A6</f>
        <v>Nagorno-Karabakh conflict in Azerbaijan</v>
      </c>
      <c r="B9" s="143" t="str">
        <f>'Crisis Indicator Data'!B6</f>
        <v>Conflict</v>
      </c>
      <c r="C9" s="143" t="str">
        <f>'Crisis Indicator Data'!C6</f>
        <v>AZE002</v>
      </c>
      <c r="D9" s="143" t="str">
        <f>'Crisis Indicator Data'!D6</f>
        <v>Azerbaijan</v>
      </c>
      <c r="E9" s="144" t="str">
        <f>'Crisis Indicator Data'!E6</f>
        <v>AZE</v>
      </c>
      <c r="F9" s="237">
        <f>IF('Crisis Indicator Data'!F6="x","x",IF(LOG('Crisis Indicator Data'!F6)&lt;F$4,0,IF(LOG('Crisis Indicator Data'!F6)&gt;F$3,5,ROUND(5-(F$3-LOG('Crisis Indicator Data'!F6))/(F$3-F$4)*5,1))))</f>
        <v>2.5</v>
      </c>
      <c r="G9" s="140">
        <f>IF('Crisis Indicator Data'!F6="x","x",IF(B9="Regional crisis",('Crisis Indicator Data'!F6/VLOOKUP('Impact of the crisis'!$C9,'Regional Crises'!$B$1:$R$66,4,FALSE)),'Crisis Indicator Data'!F6/VLOOKUP('Impact of the crisis'!$E9,'Country Indicator Data'!$B$4:$P$300,15,FALSE)))</f>
        <v>0.38179112783228286</v>
      </c>
      <c r="H9" s="231">
        <f t="shared" si="0"/>
        <v>1.8</v>
      </c>
      <c r="I9" s="231">
        <f t="shared" si="1"/>
        <v>2.15</v>
      </c>
      <c r="J9" s="231">
        <f>IF('Crisis Indicator Data'!G6="x","x",IF(LOG('Crisis Indicator Data'!G6)&lt;J$4,0,IF(LOG('Crisis Indicator Data'!G6)&gt;J$3,5,ROUND(5-(J$3-LOG('Crisis Indicator Data'!G6))/(J$3-J$4)*5,1))))</f>
        <v>2.6</v>
      </c>
      <c r="K9" s="140">
        <f>IF('Crisis Indicator Data'!G6="x","x",IF(B9="Regional crisis",('Crisis Indicator Data'!G6/VLOOKUP('Impact of the crisis'!$C9,'Regional Crises'!$B$1:$R$66,5,FALSE)),'Crisis Indicator Data'!G6/VLOOKUP('Impact of the crisis'!$E9,'Country Indicator Data'!$B$4:$P$300,14,FALSE)))</f>
        <v>0.58745874587458746</v>
      </c>
      <c r="L9" s="231">
        <f t="shared" si="2"/>
        <v>2.9</v>
      </c>
      <c r="M9" s="231">
        <f t="shared" si="3"/>
        <v>2.75</v>
      </c>
      <c r="N9" s="231">
        <f t="shared" si="4"/>
        <v>2.5</v>
      </c>
      <c r="O9" s="231">
        <f>IF('Crisis Indicator Data'!H6="x","x",IF('Crisis Indicator Data'!H6=0,0,IF(LOG('Crisis Indicator Data'!H6)&lt;O$4,0,IF(LOG('Crisis Indicator Data'!H6)&gt;O$3,5,ROUND(5-(O$3-LOG('Crisis Indicator Data'!H6))/(O$3-O$4)*5,1)))))</f>
        <v>3.8</v>
      </c>
      <c r="P9" s="140">
        <f>IF('Crisis Indicator Data'!H6="x","x",'Crisis Indicator Data'!H6/'Crisis Indicator Data'!G6)</f>
        <v>1</v>
      </c>
      <c r="Q9" s="231">
        <f t="shared" si="5"/>
        <v>5</v>
      </c>
      <c r="R9" s="231">
        <f t="shared" si="6"/>
        <v>4.4000000000000004</v>
      </c>
      <c r="S9" s="231">
        <f>IF('Crisis Indicator Data'!I6="x","x",IF('Crisis Indicator Data'!I6=0,0,IF(LOG('Crisis Indicator Data'!I6)&lt;S$4,0,IF(LOG('Crisis Indicator Data'!I6)&gt;S$3,5,ROUND(5-(S$3-LOG('Crisis Indicator Data'!I6))/(S$3-S$4)*5,1)))))</f>
        <v>2.8</v>
      </c>
      <c r="T9" s="140">
        <f>IF('Crisis Indicator Data'!H6="x","x",IF('Crisis Indicator Data'!I6="x","x",'Crisis Indicator Data'!I6/'Crisis Indicator Data'!H6))</f>
        <v>1.5491998638066053E-2</v>
      </c>
      <c r="U9" s="231">
        <f t="shared" si="7"/>
        <v>0.5</v>
      </c>
      <c r="V9" s="231">
        <f t="shared" si="8"/>
        <v>1.7</v>
      </c>
      <c r="W9" s="231">
        <f>IF('Crisis Indicator Data'!L6="x","x",IF('Crisis Indicator Data'!L6=0,0,IF(LOG('Crisis Indicator Data'!L6)&lt;W$4,0,IF(LOG('Crisis Indicator Data'!L6)&gt;W$3,5,ROUND(5-(W$3-LOG('Crisis Indicator Data'!L6))/(W$3-W$4)*5,1)))))</f>
        <v>2.8</v>
      </c>
      <c r="X9" s="238">
        <f>IF(OR('Crisis Indicator Data'!L6="x",'Crisis Indicator Data'!H6="x"),"x",'Crisis Indicator Data'!L6/'Crisis Indicator Data'!H6)</f>
        <v>1.5491998638066055E-5</v>
      </c>
      <c r="Y9" s="231">
        <f t="shared" si="9"/>
        <v>0.8</v>
      </c>
      <c r="Z9" s="231">
        <f t="shared" si="10"/>
        <v>1.8</v>
      </c>
      <c r="AA9" s="231">
        <f t="shared" si="11"/>
        <v>1.8</v>
      </c>
      <c r="AB9" s="239">
        <f t="shared" si="12"/>
        <v>3.4</v>
      </c>
    </row>
    <row r="10" spans="1:28" x14ac:dyDescent="0.25">
      <c r="A10" s="142" t="str">
        <f>'Crisis Indicator Data'!A7</f>
        <v>Complex in Burundi</v>
      </c>
      <c r="B10" s="143" t="str">
        <f>'Crisis Indicator Data'!B7</f>
        <v>Complex crisis</v>
      </c>
      <c r="C10" s="143" t="str">
        <f>'Crisis Indicator Data'!C7</f>
        <v>BDI001</v>
      </c>
      <c r="D10" s="143" t="str">
        <f>'Crisis Indicator Data'!D7</f>
        <v>Burundi</v>
      </c>
      <c r="E10" s="144" t="str">
        <f>'Crisis Indicator Data'!E7</f>
        <v>BDI</v>
      </c>
      <c r="F10" s="237">
        <f>IF('Crisis Indicator Data'!F7="x","x",IF(LOG('Crisis Indicator Data'!F7)&lt;F$4,0,IF(LOG('Crisis Indicator Data'!F7)&gt;F$3,5,ROUND(5-(F$3-LOG('Crisis Indicator Data'!F7))/(F$3-F$4)*5,1))))</f>
        <v>2.2999999999999998</v>
      </c>
      <c r="G10" s="140">
        <f>IF('Crisis Indicator Data'!F7="x","x",IF(B10="Regional crisis",('Crisis Indicator Data'!F7/VLOOKUP('Impact of the crisis'!$C10,'Regional Crises'!$B$1:$R$66,4,FALSE)),'Crisis Indicator Data'!F7/VLOOKUP('Impact of the crisis'!$E10,'Country Indicator Data'!$B$4:$P$300,15,FALSE)))</f>
        <v>1</v>
      </c>
      <c r="H10" s="231">
        <f t="shared" si="0"/>
        <v>5</v>
      </c>
      <c r="I10" s="231">
        <f t="shared" si="1"/>
        <v>3.65</v>
      </c>
      <c r="J10" s="231">
        <f>IF('Crisis Indicator Data'!G7="x","x",IF(LOG('Crisis Indicator Data'!G7)&lt;J$4,0,IF(LOG('Crisis Indicator Data'!G7)&gt;J$3,5,ROUND(5-(J$3-LOG('Crisis Indicator Data'!G7))/(J$3-J$4)*5,1))))</f>
        <v>3.7</v>
      </c>
      <c r="K10" s="140">
        <f>IF('Crisis Indicator Data'!G7="x","x",IF(B10="Regional crisis",('Crisis Indicator Data'!G7/VLOOKUP('Impact of the crisis'!$C10,'Regional Crises'!$B$1:$R$66,5,FALSE)),'Crisis Indicator Data'!G7/VLOOKUP('Impact of the crisis'!$E10,'Country Indicator Data'!$B$4:$P$300,14,FALSE)))</f>
        <v>1</v>
      </c>
      <c r="L10" s="231">
        <f t="shared" si="2"/>
        <v>5</v>
      </c>
      <c r="M10" s="231">
        <f t="shared" si="3"/>
        <v>4.3499999999999996</v>
      </c>
      <c r="N10" s="231">
        <f t="shared" si="4"/>
        <v>4</v>
      </c>
      <c r="O10" s="231">
        <f>IF('Crisis Indicator Data'!H7="x","x",IF('Crisis Indicator Data'!H7=0,0,IF(LOG('Crisis Indicator Data'!H7)&lt;O$4,0,IF(LOG('Crisis Indicator Data'!H7)&gt;O$3,5,ROUND(5-(O$3-LOG('Crisis Indicator Data'!H7))/(O$3-O$4)*5,1)))))</f>
        <v>4.3</v>
      </c>
      <c r="P10" s="140">
        <f>IF('Crisis Indicator Data'!H7="x","x",'Crisis Indicator Data'!H7/'Crisis Indicator Data'!G7)</f>
        <v>1</v>
      </c>
      <c r="Q10" s="231">
        <f t="shared" si="5"/>
        <v>5</v>
      </c>
      <c r="R10" s="231">
        <f t="shared" si="6"/>
        <v>4.6500000000000004</v>
      </c>
      <c r="S10" s="231">
        <f>IF('Crisis Indicator Data'!I7="x","x",IF('Crisis Indicator Data'!I7=0,0,IF(LOG('Crisis Indicator Data'!I7)&lt;S$4,0,IF(LOG('Crisis Indicator Data'!I7)&gt;S$3,5,ROUND(5-(S$3-LOG('Crisis Indicator Data'!I7))/(S$3-S$4)*5,1)))))</f>
        <v>3.7</v>
      </c>
      <c r="T10" s="140">
        <f>IF('Crisis Indicator Data'!H7="x","x",IF('Crisis Indicator Data'!I7="x","x",'Crisis Indicator Data'!I7/'Crisis Indicator Data'!H7))</f>
        <v>3.3015873015873019E-2</v>
      </c>
      <c r="U10" s="231">
        <f t="shared" si="7"/>
        <v>1.1000000000000001</v>
      </c>
      <c r="V10" s="231">
        <f t="shared" si="8"/>
        <v>2.4</v>
      </c>
      <c r="W10" s="231">
        <f>IF('Crisis Indicator Data'!L7="x","x",IF('Crisis Indicator Data'!L7=0,0,IF(LOG('Crisis Indicator Data'!L7)&lt;W$4,0,IF(LOG('Crisis Indicator Data'!L7)&gt;W$3,5,ROUND(5-(W$3-LOG('Crisis Indicator Data'!L7))/(W$3-W$4)*5,1)))))</f>
        <v>3.5</v>
      </c>
      <c r="X10" s="238">
        <f>IF(OR('Crisis Indicator Data'!L7="x",'Crisis Indicator Data'!H7="x"),"x",'Crisis Indicator Data'!L7/'Crisis Indicator Data'!H7)</f>
        <v>2.0793650793650793E-5</v>
      </c>
      <c r="Y10" s="231">
        <f t="shared" si="9"/>
        <v>1</v>
      </c>
      <c r="Z10" s="231">
        <f t="shared" si="10"/>
        <v>2.2999999999999998</v>
      </c>
      <c r="AA10" s="231">
        <f t="shared" si="11"/>
        <v>2.4</v>
      </c>
      <c r="AB10" s="239">
        <f t="shared" si="12"/>
        <v>3.8</v>
      </c>
    </row>
    <row r="11" spans="1:28" x14ac:dyDescent="0.25">
      <c r="A11" s="142" t="str">
        <f>'Crisis Indicator Data'!A8</f>
        <v>Conflict in Burkina Faso</v>
      </c>
      <c r="B11" s="143" t="str">
        <f>'Crisis Indicator Data'!B8</f>
        <v>Conflict</v>
      </c>
      <c r="C11" s="143" t="str">
        <f>'Crisis Indicator Data'!C8</f>
        <v>BFA002</v>
      </c>
      <c r="D11" s="143" t="str">
        <f>'Crisis Indicator Data'!D8</f>
        <v>Burkina Faso</v>
      </c>
      <c r="E11" s="144" t="str">
        <f>'Crisis Indicator Data'!E8</f>
        <v>BFA</v>
      </c>
      <c r="F11" s="237">
        <f>IF('Crisis Indicator Data'!F8="x","x",IF(LOG('Crisis Indicator Data'!F8)&lt;F$4,0,IF(LOG('Crisis Indicator Data'!F8)&gt;F$3,5,ROUND(5-(F$3-LOG('Crisis Indicator Data'!F8))/(F$3-F$4)*5,1))))</f>
        <v>3.7</v>
      </c>
      <c r="G11" s="140">
        <f>IF('Crisis Indicator Data'!F8="x","x",IF(B11="Regional crisis",('Crisis Indicator Data'!F8/VLOOKUP('Impact of the crisis'!$C11,'Regional Crises'!$B$1:$R$66,4,FALSE)),'Crisis Indicator Data'!F8/VLOOKUP('Impact of the crisis'!$E11,'Country Indicator Data'!$B$4:$P$300,15,FALSE)))</f>
        <v>0.60835160818713452</v>
      </c>
      <c r="H11" s="231">
        <f t="shared" si="0"/>
        <v>3</v>
      </c>
      <c r="I11" s="231">
        <f t="shared" si="1"/>
        <v>3.35</v>
      </c>
      <c r="J11" s="231">
        <f>IF('Crisis Indicator Data'!G8="x","x",IF(LOG('Crisis Indicator Data'!G8)&lt;J$4,0,IF(LOG('Crisis Indicator Data'!G8)&gt;J$3,5,ROUND(5-(J$3-LOG('Crisis Indicator Data'!G8))/(J$3-J$4)*5,1))))</f>
        <v>1.8</v>
      </c>
      <c r="K11" s="140">
        <f>IF('Crisis Indicator Data'!G8="x","x",IF(B11="Regional crisis",('Crisis Indicator Data'!G8/VLOOKUP('Impact of the crisis'!$C11,'Regional Crises'!$B$1:$R$66,5,FALSE)),'Crisis Indicator Data'!G8/VLOOKUP('Impact of the crisis'!$E11,'Country Indicator Data'!$B$4:$P$300,14,FALSE)))</f>
        <v>0.16669032410693163</v>
      </c>
      <c r="L11" s="231">
        <f t="shared" si="2"/>
        <v>0.8</v>
      </c>
      <c r="M11" s="231">
        <f t="shared" si="3"/>
        <v>1.3</v>
      </c>
      <c r="N11" s="231">
        <f t="shared" si="4"/>
        <v>2.5</v>
      </c>
      <c r="O11" s="231">
        <f>IF('Crisis Indicator Data'!H8="x","x",IF('Crisis Indicator Data'!H8=0,0,IF(LOG('Crisis Indicator Data'!H8)&lt;O$4,0,IF(LOG('Crisis Indicator Data'!H8)&gt;O$3,5,ROUND(5-(O$3-LOG('Crisis Indicator Data'!H8))/(O$3-O$4)*5,1)))))</f>
        <v>3.4</v>
      </c>
      <c r="P11" s="140">
        <f>IF('Crisis Indicator Data'!H8="x","x",'Crisis Indicator Data'!H8/'Crisis Indicator Data'!G8)</f>
        <v>0.97700823162077777</v>
      </c>
      <c r="Q11" s="231">
        <f t="shared" si="5"/>
        <v>4.9000000000000004</v>
      </c>
      <c r="R11" s="231">
        <f t="shared" si="6"/>
        <v>4.1500000000000004</v>
      </c>
      <c r="S11" s="231">
        <f>IF('Crisis Indicator Data'!I8="x","x",IF('Crisis Indicator Data'!I8=0,0,IF(LOG('Crisis Indicator Data'!I8)&lt;S$4,0,IF(LOG('Crisis Indicator Data'!I8)&gt;S$3,5,ROUND(5-(S$3-LOG('Crisis Indicator Data'!I8))/(S$3-S$4)*5,1)))))</f>
        <v>4.5</v>
      </c>
      <c r="T11" s="140">
        <f>IF('Crisis Indicator Data'!H8="x","x",IF('Crisis Indicator Data'!I8="x","x",'Crisis Indicator Data'!I8/'Crisis Indicator Data'!H8))</f>
        <v>0.41894247530505518</v>
      </c>
      <c r="U11" s="231">
        <f t="shared" si="7"/>
        <v>5</v>
      </c>
      <c r="V11" s="231">
        <f t="shared" si="8"/>
        <v>4.8</v>
      </c>
      <c r="W11" s="231">
        <f>IF('Crisis Indicator Data'!L8="x","x",IF('Crisis Indicator Data'!L8=0,0,IF(LOG('Crisis Indicator Data'!L8)&lt;W$4,0,IF(LOG('Crisis Indicator Data'!L8)&gt;W$3,5,ROUND(5-(W$3-LOG('Crisis Indicator Data'!L8))/(W$3-W$4)*5,1)))))</f>
        <v>4.5</v>
      </c>
      <c r="X11" s="238">
        <f>IF(OR('Crisis Indicator Data'!L8="x",'Crisis Indicator Data'!H8="x"),"x",'Crisis Indicator Data'!L8/'Crisis Indicator Data'!H8)</f>
        <v>3.8959907030796048E-4</v>
      </c>
      <c r="Y11" s="231">
        <f t="shared" si="9"/>
        <v>5</v>
      </c>
      <c r="Z11" s="231">
        <f t="shared" si="10"/>
        <v>4.8</v>
      </c>
      <c r="AA11" s="231">
        <f t="shared" si="11"/>
        <v>4.8</v>
      </c>
      <c r="AB11" s="239">
        <f t="shared" si="12"/>
        <v>4.5</v>
      </c>
    </row>
    <row r="12" spans="1:28" x14ac:dyDescent="0.25">
      <c r="A12" s="142" t="str">
        <f>'Crisis Indicator Data'!A9</f>
        <v>Rohingya refugee crisis</v>
      </c>
      <c r="B12" s="143" t="str">
        <f>'Crisis Indicator Data'!B9</f>
        <v>International displacement</v>
      </c>
      <c r="C12" s="143" t="str">
        <f>'Crisis Indicator Data'!C9</f>
        <v>BGD002</v>
      </c>
      <c r="D12" s="143" t="str">
        <f>'Crisis Indicator Data'!D9</f>
        <v>Bangladesh</v>
      </c>
      <c r="E12" s="144" t="str">
        <f>'Crisis Indicator Data'!E9</f>
        <v>BGD</v>
      </c>
      <c r="F12" s="237">
        <f>IF('Crisis Indicator Data'!F9="x","x",IF(LOG('Crisis Indicator Data'!F9)&lt;F$4,0,IF(LOG('Crisis Indicator Data'!F9)&gt;F$3,5,ROUND(5-(F$3-LOG('Crisis Indicator Data'!F9))/(F$3-F$4)*5,1))))</f>
        <v>0</v>
      </c>
      <c r="G12" s="140">
        <f>IF('Crisis Indicator Data'!F9="x","x",IF(B12="Regional crisis",('Crisis Indicator Data'!F9/VLOOKUP('Impact of the crisis'!$C12,'Regional Crises'!$B$1:$R$66,4,FALSE)),'Crisis Indicator Data'!F9/VLOOKUP('Impact of the crisis'!$E12,'Country Indicator Data'!$B$4:$P$300,15,FALSE)))</f>
        <v>4.9934700775908425E-3</v>
      </c>
      <c r="H12" s="231">
        <f t="shared" si="0"/>
        <v>0</v>
      </c>
      <c r="I12" s="231">
        <f t="shared" si="1"/>
        <v>0</v>
      </c>
      <c r="J12" s="231">
        <f>IF('Crisis Indicator Data'!G9="x","x",IF(LOG('Crisis Indicator Data'!G9)&lt;J$4,0,IF(LOG('Crisis Indicator Data'!G9)&gt;J$3,5,ROUND(5-(J$3-LOG('Crisis Indicator Data'!G9))/(J$3-J$4)*5,1))))</f>
        <v>0.4</v>
      </c>
      <c r="K12" s="140">
        <f>IF('Crisis Indicator Data'!G9="x","x",IF(B12="Regional crisis",('Crisis Indicator Data'!G9/VLOOKUP('Impact of the crisis'!$C12,'Regional Crises'!$B$1:$R$66,5,FALSE)),'Crisis Indicator Data'!G9/VLOOKUP('Impact of the crisis'!$E12,'Country Indicator Data'!$B$4:$P$300,14,FALSE)))</f>
        <v>9.4690753685327828E-3</v>
      </c>
      <c r="L12" s="231">
        <f t="shared" si="2"/>
        <v>0</v>
      </c>
      <c r="M12" s="231">
        <f t="shared" si="3"/>
        <v>0.2</v>
      </c>
      <c r="N12" s="231">
        <f t="shared" si="4"/>
        <v>0.1</v>
      </c>
      <c r="O12" s="231">
        <f>IF('Crisis Indicator Data'!H9="x","x",IF('Crisis Indicator Data'!H9=0,0,IF(LOG('Crisis Indicator Data'!H9)&lt;O$4,0,IF(LOG('Crisis Indicator Data'!H9)&gt;O$3,5,ROUND(5-(O$3-LOG('Crisis Indicator Data'!H9))/(O$3-O$4)*5,1)))))</f>
        <v>2.7</v>
      </c>
      <c r="P12" s="140">
        <f>IF('Crisis Indicator Data'!H9="x","x",'Crisis Indicator Data'!H9/'Crisis Indicator Data'!G9)</f>
        <v>1</v>
      </c>
      <c r="Q12" s="231">
        <f t="shared" si="5"/>
        <v>5</v>
      </c>
      <c r="R12" s="231">
        <f t="shared" si="6"/>
        <v>3.85</v>
      </c>
      <c r="S12" s="231">
        <f>IF('Crisis Indicator Data'!I9="x","x",IF('Crisis Indicator Data'!I9=0,0,IF(LOG('Crisis Indicator Data'!I9)&lt;S$4,0,IF(LOG('Crisis Indicator Data'!I9)&gt;S$3,5,ROUND(5-(S$3-LOG('Crisis Indicator Data'!I9))/(S$3-S$4)*5,1)))))</f>
        <v>4.2</v>
      </c>
      <c r="T12" s="140">
        <f>IF('Crisis Indicator Data'!H9="x","x",IF('Crisis Indicator Data'!I9="x","x",'Crisis Indicator Data'!I9/'Crisis Indicator Data'!H9))</f>
        <v>0.65191740412979349</v>
      </c>
      <c r="U12" s="231">
        <f t="shared" si="7"/>
        <v>5</v>
      </c>
      <c r="V12" s="231">
        <f t="shared" si="8"/>
        <v>4.5999999999999996</v>
      </c>
      <c r="W12" s="231" t="str">
        <f>IF('Crisis Indicator Data'!L9="x","x",IF('Crisis Indicator Data'!L9=0,0,IF(LOG('Crisis Indicator Data'!L9)&lt;W$4,0,IF(LOG('Crisis Indicator Data'!L9)&gt;W$3,5,ROUND(5-(W$3-LOG('Crisis Indicator Data'!L9))/(W$3-W$4)*5,1)))))</f>
        <v>x</v>
      </c>
      <c r="X12" s="238" t="str">
        <f>IF(OR('Crisis Indicator Data'!L9="x",'Crisis Indicator Data'!H9="x"),"x",'Crisis Indicator Data'!L9/'Crisis Indicator Data'!H9)</f>
        <v>x</v>
      </c>
      <c r="Y12" s="231" t="str">
        <f t="shared" si="9"/>
        <v>x</v>
      </c>
      <c r="Z12" s="231" t="str">
        <f t="shared" si="10"/>
        <v>x</v>
      </c>
      <c r="AA12" s="231">
        <f t="shared" si="11"/>
        <v>4.5999999999999996</v>
      </c>
      <c r="AB12" s="239">
        <f t="shared" si="12"/>
        <v>4.3</v>
      </c>
    </row>
    <row r="13" spans="1:28" x14ac:dyDescent="0.25">
      <c r="A13" s="142" t="str">
        <f>'Crisis Indicator Data'!A10</f>
        <v>Venezuela displacement in Brazil</v>
      </c>
      <c r="B13" s="143" t="str">
        <f>'Crisis Indicator Data'!B10</f>
        <v>International displacement</v>
      </c>
      <c r="C13" s="143" t="str">
        <f>'Crisis Indicator Data'!C10</f>
        <v>BRA002</v>
      </c>
      <c r="D13" s="143" t="str">
        <f>'Crisis Indicator Data'!D10</f>
        <v>Brazil</v>
      </c>
      <c r="E13" s="144" t="str">
        <f>'Crisis Indicator Data'!E10</f>
        <v>BRA</v>
      </c>
      <c r="F13" s="237">
        <f>IF('Crisis Indicator Data'!F10="x","x",IF(LOG('Crisis Indicator Data'!F10)&lt;F$4,0,IF(LOG('Crisis Indicator Data'!F10)&gt;F$3,5,ROUND(5-(F$3-LOG('Crisis Indicator Data'!F10))/(F$3-F$4)*5,1))))</f>
        <v>3.9</v>
      </c>
      <c r="G13" s="140">
        <f>IF('Crisis Indicator Data'!F10="x","x",IF(B13="Regional crisis",('Crisis Indicator Data'!F10/VLOOKUP('Impact of the crisis'!$C13,'Regional Crises'!$B$1:$R$66,4,FALSE)),'Crisis Indicator Data'!F10/VLOOKUP('Impact of the crisis'!$E13,'Country Indicator Data'!$B$4:$P$300,15,FALSE)))</f>
        <v>2.6833003515136143E-2</v>
      </c>
      <c r="H13" s="231">
        <f t="shared" si="0"/>
        <v>0</v>
      </c>
      <c r="I13" s="231">
        <f t="shared" si="1"/>
        <v>1.95</v>
      </c>
      <c r="J13" s="231">
        <f>IF('Crisis Indicator Data'!G10="x","x",IF(LOG('Crisis Indicator Data'!G10)&lt;J$4,0,IF(LOG('Crisis Indicator Data'!G10)&gt;J$3,5,ROUND(5-(J$3-LOG('Crisis Indicator Data'!G10))/(J$3-J$4)*5,1))))</f>
        <v>0</v>
      </c>
      <c r="K13" s="140">
        <f>IF('Crisis Indicator Data'!G10="x","x",IF(B13="Regional crisis",('Crisis Indicator Data'!G10/VLOOKUP('Impact of the crisis'!$C13,'Regional Crises'!$B$1:$R$66,5,FALSE)),'Crisis Indicator Data'!G10/VLOOKUP('Impact of the crisis'!$E13,'Country Indicator Data'!$B$4:$P$300,14,FALSE)))</f>
        <v>3.1073486654579889E-3</v>
      </c>
      <c r="L13" s="231">
        <f t="shared" si="2"/>
        <v>0</v>
      </c>
      <c r="M13" s="231">
        <f t="shared" si="3"/>
        <v>0</v>
      </c>
      <c r="N13" s="231">
        <f t="shared" si="4"/>
        <v>1.1000000000000001</v>
      </c>
      <c r="O13" s="231">
        <f>IF('Crisis Indicator Data'!H10="x","x",IF('Crisis Indicator Data'!H10=0,0,IF(LOG('Crisis Indicator Data'!H10)&lt;O$4,0,IF(LOG('Crisis Indicator Data'!H10)&gt;O$3,5,ROUND(5-(O$3-LOG('Crisis Indicator Data'!H10))/(O$3-O$4)*5,1)))))</f>
        <v>1.8</v>
      </c>
      <c r="P13" s="140">
        <f>IF('Crisis Indicator Data'!H10="x","x",'Crisis Indicator Data'!H10/'Crisis Indicator Data'!G10)</f>
        <v>0.58346094946401228</v>
      </c>
      <c r="Q13" s="231">
        <f t="shared" si="5"/>
        <v>2.9</v>
      </c>
      <c r="R13" s="231">
        <f t="shared" si="6"/>
        <v>2.35</v>
      </c>
      <c r="S13" s="231">
        <f>IF('Crisis Indicator Data'!I10="x","x",IF('Crisis Indicator Data'!I10=0,0,IF(LOG('Crisis Indicator Data'!I10)&lt;S$4,0,IF(LOG('Crisis Indicator Data'!I10)&gt;S$3,5,ROUND(5-(S$3-LOG('Crisis Indicator Data'!I10))/(S$3-S$4)*5,1)))))</f>
        <v>3.8</v>
      </c>
      <c r="T13" s="140">
        <f>IF('Crisis Indicator Data'!H10="x","x",IF('Crisis Indicator Data'!I10="x","x",'Crisis Indicator Data'!I10/'Crisis Indicator Data'!H10))</f>
        <v>1.2860892388451444</v>
      </c>
      <c r="U13" s="231">
        <f t="shared" si="7"/>
        <v>5</v>
      </c>
      <c r="V13" s="231">
        <f t="shared" si="8"/>
        <v>4.4000000000000004</v>
      </c>
      <c r="W13" s="231">
        <f>IF('Crisis Indicator Data'!L10="x","x",IF('Crisis Indicator Data'!L10=0,0,IF(LOG('Crisis Indicator Data'!L10)&lt;W$4,0,IF(LOG('Crisis Indicator Data'!L10)&gt;W$3,5,ROUND(5-(W$3-LOG('Crisis Indicator Data'!L10))/(W$3-W$4)*5,1)))))</f>
        <v>0</v>
      </c>
      <c r="X13" s="238">
        <f>IF(OR('Crisis Indicator Data'!L10="x",'Crisis Indicator Data'!H10="x"),"x",'Crisis Indicator Data'!L10/'Crisis Indicator Data'!H10)</f>
        <v>0</v>
      </c>
      <c r="Y13" s="231">
        <f t="shared" si="9"/>
        <v>0</v>
      </c>
      <c r="Z13" s="231">
        <f t="shared" si="10"/>
        <v>0</v>
      </c>
      <c r="AA13" s="231">
        <f t="shared" si="11"/>
        <v>2.8</v>
      </c>
      <c r="AB13" s="239">
        <f t="shared" si="12"/>
        <v>2.6</v>
      </c>
    </row>
    <row r="14" spans="1:28" x14ac:dyDescent="0.25">
      <c r="A14" s="142" t="str">
        <f>'Crisis Indicator Data'!A11</f>
        <v>Complex crisis in CAR</v>
      </c>
      <c r="B14" s="143" t="str">
        <f>'Crisis Indicator Data'!B11</f>
        <v>Complex crisis</v>
      </c>
      <c r="C14" s="143" t="str">
        <f>'Crisis Indicator Data'!C11</f>
        <v>CAF001</v>
      </c>
      <c r="D14" s="143" t="str">
        <f>'Crisis Indicator Data'!D11</f>
        <v>CAR</v>
      </c>
      <c r="E14" s="144" t="str">
        <f>'Crisis Indicator Data'!E11</f>
        <v>CAF</v>
      </c>
      <c r="F14" s="237">
        <f>IF('Crisis Indicator Data'!F11="x","x",IF(LOG('Crisis Indicator Data'!F11)&lt;F$4,0,IF(LOG('Crisis Indicator Data'!F11)&gt;F$3,5,ROUND(5-(F$3-LOG('Crisis Indicator Data'!F11))/(F$3-F$4)*5,1))))</f>
        <v>4.7</v>
      </c>
      <c r="G14" s="140">
        <f>IF('Crisis Indicator Data'!F11="x","x",IF(B14="Regional crisis",('Crisis Indicator Data'!F11/VLOOKUP('Impact of the crisis'!$C14,'Regional Crises'!$B$1:$R$66,4,FALSE)),'Crisis Indicator Data'!F11/VLOOKUP('Impact of the crisis'!$E14,'Country Indicator Data'!$B$4:$P$300,15,FALSE)))</f>
        <v>1.0000321037593503</v>
      </c>
      <c r="H14" s="231">
        <f t="shared" si="0"/>
        <v>5</v>
      </c>
      <c r="I14" s="231">
        <f t="shared" si="1"/>
        <v>4.8499999999999996</v>
      </c>
      <c r="J14" s="231">
        <f>IF('Crisis Indicator Data'!G11="x","x",IF(LOG('Crisis Indicator Data'!G11)&lt;J$4,0,IF(LOG('Crisis Indicator Data'!G11)&gt;J$3,5,ROUND(5-(J$3-LOG('Crisis Indicator Data'!G11))/(J$3-J$4)*5,1))))</f>
        <v>2.2999999999999998</v>
      </c>
      <c r="K14" s="140">
        <f>IF('Crisis Indicator Data'!G11="x","x",IF(B14="Regional crisis",('Crisis Indicator Data'!G11/VLOOKUP('Impact of the crisis'!$C14,'Regional Crises'!$B$1:$R$66,5,FALSE)),'Crisis Indicator Data'!G11/VLOOKUP('Impact of the crisis'!$E14,'Country Indicator Data'!$B$4:$P$300,14,FALSE)))</f>
        <v>1</v>
      </c>
      <c r="L14" s="231">
        <f t="shared" si="2"/>
        <v>5</v>
      </c>
      <c r="M14" s="231">
        <f t="shared" si="3"/>
        <v>3.65</v>
      </c>
      <c r="N14" s="231">
        <f t="shared" si="4"/>
        <v>4.3</v>
      </c>
      <c r="O14" s="231">
        <f>IF('Crisis Indicator Data'!H11="x","x",IF('Crisis Indicator Data'!H11=0,0,IF(LOG('Crisis Indicator Data'!H11)&lt;O$4,0,IF(LOG('Crisis Indicator Data'!H11)&gt;O$3,5,ROUND(5-(O$3-LOG('Crisis Indicator Data'!H11))/(O$3-O$4)*5,1)))))</f>
        <v>3.7</v>
      </c>
      <c r="P14" s="140">
        <f>IF('Crisis Indicator Data'!H11="x","x",'Crisis Indicator Data'!H11/'Crisis Indicator Data'!G11)</f>
        <v>1</v>
      </c>
      <c r="Q14" s="231">
        <f t="shared" si="5"/>
        <v>5</v>
      </c>
      <c r="R14" s="231">
        <f t="shared" si="6"/>
        <v>4.3499999999999996</v>
      </c>
      <c r="S14" s="231">
        <f>IF('Crisis Indicator Data'!I11="x","x",IF('Crisis Indicator Data'!I11=0,0,IF(LOG('Crisis Indicator Data'!I11)&lt;S$4,0,IF(LOG('Crisis Indicator Data'!I11)&gt;S$3,5,ROUND(5-(S$3-LOG('Crisis Indicator Data'!I11))/(S$3-S$4)*5,1)))))</f>
        <v>4.5999999999999996</v>
      </c>
      <c r="T14" s="140">
        <f>IF('Crisis Indicator Data'!H11="x","x",IF('Crisis Indicator Data'!I11="x","x",'Crisis Indicator Data'!I11/'Crisis Indicator Data'!H11))</f>
        <v>0.31775510204081631</v>
      </c>
      <c r="U14" s="231">
        <f t="shared" si="7"/>
        <v>5</v>
      </c>
      <c r="V14" s="231">
        <f t="shared" si="8"/>
        <v>4.8</v>
      </c>
      <c r="W14" s="231">
        <f>IF('Crisis Indicator Data'!L11="x","x",IF('Crisis Indicator Data'!L11=0,0,IF(LOG('Crisis Indicator Data'!L11)&lt;W$4,0,IF(LOG('Crisis Indicator Data'!L11)&gt;W$3,5,ROUND(5-(W$3-LOG('Crisis Indicator Data'!L11))/(W$3-W$4)*5,1)))))</f>
        <v>4.0999999999999996</v>
      </c>
      <c r="X14" s="238">
        <f>IF(OR('Crisis Indicator Data'!L11="x",'Crisis Indicator Data'!H11="x"),"x",'Crisis Indicator Data'!L11/'Crisis Indicator Data'!H11)</f>
        <v>1.4448979591836735E-4</v>
      </c>
      <c r="Y14" s="231">
        <f t="shared" si="9"/>
        <v>5</v>
      </c>
      <c r="Z14" s="231">
        <f t="shared" si="10"/>
        <v>4.5999999999999996</v>
      </c>
      <c r="AA14" s="231">
        <f t="shared" si="11"/>
        <v>4.7</v>
      </c>
      <c r="AB14" s="239">
        <f t="shared" si="12"/>
        <v>4.5</v>
      </c>
    </row>
    <row r="15" spans="1:28" x14ac:dyDescent="0.25">
      <c r="A15" s="142" t="str">
        <f>'Crisis Indicator Data'!A12</f>
        <v>Multiple crises in Cameroon</v>
      </c>
      <c r="B15" s="143" t="str">
        <f>'Crisis Indicator Data'!B12</f>
        <v>Multiple crises country</v>
      </c>
      <c r="C15" s="143" t="str">
        <f>'Crisis Indicator Data'!C12</f>
        <v>CMR001</v>
      </c>
      <c r="D15" s="143" t="str">
        <f>'Crisis Indicator Data'!D12</f>
        <v>Cameroon</v>
      </c>
      <c r="E15" s="144" t="str">
        <f>'Crisis Indicator Data'!E12</f>
        <v>CMR</v>
      </c>
      <c r="F15" s="237">
        <f>IF('Crisis Indicator Data'!F12="x","x",IF(LOG('Crisis Indicator Data'!F12)&lt;F$4,0,IF(LOG('Crisis Indicator Data'!F12)&gt;F$3,5,ROUND(5-(F$3-LOG('Crisis Indicator Data'!F12))/(F$3-F$4)*5,1))))</f>
        <v>4.4000000000000004</v>
      </c>
      <c r="G15" s="140">
        <f>IF('Crisis Indicator Data'!F12="x","x",IF(B15="Regional crisis",('Crisis Indicator Data'!F12/VLOOKUP('Impact of the crisis'!$C15,'Regional Crises'!$B$1:$R$66,4,FALSE)),'Crisis Indicator Data'!F12/VLOOKUP('Impact of the crisis'!$E15,'Country Indicator Data'!$B$4:$P$300,15,FALSE)))</f>
        <v>0.93215713651075716</v>
      </c>
      <c r="H15" s="231">
        <f t="shared" si="0"/>
        <v>4.7</v>
      </c>
      <c r="I15" s="231">
        <f t="shared" si="1"/>
        <v>4.5500000000000007</v>
      </c>
      <c r="J15" s="231">
        <f>IF('Crisis Indicator Data'!G12="x","x",IF(LOG('Crisis Indicator Data'!G12)&lt;J$4,0,IF(LOG('Crisis Indicator Data'!G12)&gt;J$3,5,ROUND(5-(J$3-LOG('Crisis Indicator Data'!G12))/(J$3-J$4)*5,1))))</f>
        <v>4.7</v>
      </c>
      <c r="K15" s="140">
        <f>IF('Crisis Indicator Data'!G12="x","x",IF(B15="Regional crisis",('Crisis Indicator Data'!G12/VLOOKUP('Impact of the crisis'!$C15,'Regional Crises'!$B$1:$R$66,5,FALSE)),'Crisis Indicator Data'!G12/VLOOKUP('Impact of the crisis'!$E15,'Country Indicator Data'!$B$4:$P$300,14,FALSE)))</f>
        <v>1</v>
      </c>
      <c r="L15" s="231">
        <f t="shared" si="2"/>
        <v>5</v>
      </c>
      <c r="M15" s="231">
        <f t="shared" si="3"/>
        <v>4.8499999999999996</v>
      </c>
      <c r="N15" s="231">
        <f t="shared" si="4"/>
        <v>4.7</v>
      </c>
      <c r="O15" s="231">
        <f>IF('Crisis Indicator Data'!H12="x","x",IF('Crisis Indicator Data'!H12=0,0,IF(LOG('Crisis Indicator Data'!H12)&lt;O$4,0,IF(LOG('Crisis Indicator Data'!H12)&gt;O$3,5,ROUND(5-(O$3-LOG('Crisis Indicator Data'!H12))/(O$3-O$4)*5,1)))))</f>
        <v>3.6</v>
      </c>
      <c r="P15" s="140">
        <f>IF('Crisis Indicator Data'!H12="x","x",'Crisis Indicator Data'!H12/'Crisis Indicator Data'!G12)</f>
        <v>0.1678389240995517</v>
      </c>
      <c r="Q15" s="231">
        <f t="shared" si="5"/>
        <v>0.8</v>
      </c>
      <c r="R15" s="231">
        <f t="shared" si="6"/>
        <v>2.2000000000000002</v>
      </c>
      <c r="S15" s="231">
        <f>IF('Crisis Indicator Data'!I12="x","x",IF('Crisis Indicator Data'!I12=0,0,IF(LOG('Crisis Indicator Data'!I12)&lt;S$4,0,IF(LOG('Crisis Indicator Data'!I12)&gt;S$3,5,ROUND(5-(S$3-LOG('Crisis Indicator Data'!I12))/(S$3-S$4)*5,1)))))</f>
        <v>4.7</v>
      </c>
      <c r="T15" s="140">
        <f>IF('Crisis Indicator Data'!H12="x","x",IF('Crisis Indicator Data'!I12="x","x",'Crisis Indicator Data'!I12/'Crisis Indicator Data'!H12))</f>
        <v>0.46258346764909047</v>
      </c>
      <c r="U15" s="231">
        <f t="shared" si="7"/>
        <v>5</v>
      </c>
      <c r="V15" s="231">
        <f t="shared" si="8"/>
        <v>4.9000000000000004</v>
      </c>
      <c r="W15" s="231">
        <f>IF('Crisis Indicator Data'!L12="x","x",IF('Crisis Indicator Data'!L12=0,0,IF(LOG('Crisis Indicator Data'!L12)&lt;W$4,0,IF(LOG('Crisis Indicator Data'!L12)&gt;W$3,5,ROUND(5-(W$3-LOG('Crisis Indicator Data'!L12))/(W$3-W$4)*5,1)))))</f>
        <v>4</v>
      </c>
      <c r="X15" s="238">
        <f>IF(OR('Crisis Indicator Data'!L12="x",'Crisis Indicator Data'!H12="x"),"x",'Crisis Indicator Data'!L12/'Crisis Indicator Data'!H12)</f>
        <v>1.5427124107759613E-4</v>
      </c>
      <c r="Y15" s="231">
        <f t="shared" si="9"/>
        <v>5</v>
      </c>
      <c r="Z15" s="231">
        <f t="shared" si="10"/>
        <v>4.5</v>
      </c>
      <c r="AA15" s="231">
        <f t="shared" si="11"/>
        <v>4.7</v>
      </c>
      <c r="AB15" s="239">
        <f t="shared" si="12"/>
        <v>3.7</v>
      </c>
    </row>
    <row r="16" spans="1:28" x14ac:dyDescent="0.25">
      <c r="A16" s="142" t="str">
        <f>'Crisis Indicator Data'!A13</f>
        <v>Boko Haram in Cameroon</v>
      </c>
      <c r="B16" s="143" t="str">
        <f>'Crisis Indicator Data'!B13</f>
        <v>Conflict</v>
      </c>
      <c r="C16" s="143" t="str">
        <f>'Crisis Indicator Data'!C13</f>
        <v>CMR002</v>
      </c>
      <c r="D16" s="143" t="str">
        <f>'Crisis Indicator Data'!D13</f>
        <v>Cameroon</v>
      </c>
      <c r="E16" s="144" t="str">
        <f>'Crisis Indicator Data'!E13</f>
        <v>CMR</v>
      </c>
      <c r="F16" s="237">
        <f>IF('Crisis Indicator Data'!F13="x","x",IF(LOG('Crisis Indicator Data'!F13)&lt;F$4,0,IF(LOG('Crisis Indicator Data'!F13)&gt;F$3,5,ROUND(5-(F$3-LOG('Crisis Indicator Data'!F13))/(F$3-F$4)*5,1))))</f>
        <v>2.6</v>
      </c>
      <c r="G16" s="140">
        <f>IF('Crisis Indicator Data'!F13="x","x",IF(B16="Regional crisis",('Crisis Indicator Data'!F13/VLOOKUP('Impact of the crisis'!$C16,'Regional Crises'!$B$1:$R$66,4,FALSE)),'Crisis Indicator Data'!F13/VLOOKUP('Impact of the crisis'!$E16,'Country Indicator Data'!$B$4:$P$300,15,FALSE)))</f>
        <v>7.248207146030336E-2</v>
      </c>
      <c r="H16" s="231">
        <f t="shared" si="0"/>
        <v>0.3</v>
      </c>
      <c r="I16" s="231">
        <f t="shared" si="1"/>
        <v>1.45</v>
      </c>
      <c r="J16" s="231">
        <f>IF('Crisis Indicator Data'!G13="x","x",IF(LOG('Crisis Indicator Data'!G13)&lt;J$4,0,IF(LOG('Crisis Indicator Data'!G13)&gt;J$3,5,ROUND(5-(J$3-LOG('Crisis Indicator Data'!G13))/(J$3-J$4)*5,1))))</f>
        <v>1.6</v>
      </c>
      <c r="K16" s="140">
        <f>IF('Crisis Indicator Data'!G13="x","x",IF(B16="Regional crisis",('Crisis Indicator Data'!G13/VLOOKUP('Impact of the crisis'!$C16,'Regional Crises'!$B$1:$R$66,5,FALSE)),'Crisis Indicator Data'!G13/VLOOKUP('Impact of the crisis'!$E16,'Country Indicator Data'!$B$4:$P$300,14,FALSE)))</f>
        <v>0.12026588344411811</v>
      </c>
      <c r="L16" s="231">
        <f t="shared" si="2"/>
        <v>0.6</v>
      </c>
      <c r="M16" s="231">
        <f t="shared" si="3"/>
        <v>1.1000000000000001</v>
      </c>
      <c r="N16" s="231">
        <f t="shared" si="4"/>
        <v>1.3</v>
      </c>
      <c r="O16" s="231">
        <f>IF('Crisis Indicator Data'!H13="x","x",IF('Crisis Indicator Data'!H13=0,0,IF(LOG('Crisis Indicator Data'!H13)&lt;O$4,0,IF(LOG('Crisis Indicator Data'!H13)&gt;O$3,5,ROUND(5-(O$3-LOG('Crisis Indicator Data'!H13))/(O$3-O$4)*5,1)))))</f>
        <v>2.6</v>
      </c>
      <c r="P16" s="140">
        <f>IF('Crisis Indicator Data'!H13="x","x",'Crisis Indicator Data'!H13/'Crisis Indicator Data'!G13)</f>
        <v>0.38560411311053983</v>
      </c>
      <c r="Q16" s="231">
        <f t="shared" si="5"/>
        <v>1.9</v>
      </c>
      <c r="R16" s="231">
        <f t="shared" si="6"/>
        <v>2.25</v>
      </c>
      <c r="S16" s="231">
        <f>IF('Crisis Indicator Data'!I13="x","x",IF('Crisis Indicator Data'!I13=0,0,IF(LOG('Crisis Indicator Data'!I13)&lt;S$4,0,IF(LOG('Crisis Indicator Data'!I13)&gt;S$3,5,ROUND(5-(S$3-LOG('Crisis Indicator Data'!I13))/(S$3-S$4)*5,1)))))</f>
        <v>3.9</v>
      </c>
      <c r="T16" s="140">
        <f>IF('Crisis Indicator Data'!H13="x","x",IF('Crisis Indicator Data'!I13="x","x",'Crisis Indicator Data'!I13/'Crisis Indicator Data'!H13))</f>
        <v>0.48333333333333334</v>
      </c>
      <c r="U16" s="231">
        <f t="shared" si="7"/>
        <v>5</v>
      </c>
      <c r="V16" s="231">
        <f t="shared" si="8"/>
        <v>4.5</v>
      </c>
      <c r="W16" s="231">
        <f>IF('Crisis Indicator Data'!L13="x","x",IF('Crisis Indicator Data'!L13=0,0,IF(LOG('Crisis Indicator Data'!L13)&lt;W$4,0,IF(LOG('Crisis Indicator Data'!L13)&gt;W$3,5,ROUND(5-(W$3-LOG('Crisis Indicator Data'!L13))/(W$3-W$4)*5,1)))))</f>
        <v>3.3</v>
      </c>
      <c r="X16" s="238">
        <f>IF(OR('Crisis Indicator Data'!L13="x",'Crisis Indicator Data'!H13="x"),"x",'Crisis Indicator Data'!L13/'Crisis Indicator Data'!H13)</f>
        <v>1.7666666666666666E-4</v>
      </c>
      <c r="Y16" s="231">
        <f t="shared" si="9"/>
        <v>5</v>
      </c>
      <c r="Z16" s="231">
        <f t="shared" si="10"/>
        <v>4.2</v>
      </c>
      <c r="AA16" s="231">
        <f t="shared" si="11"/>
        <v>4.4000000000000004</v>
      </c>
      <c r="AB16" s="239">
        <f t="shared" si="12"/>
        <v>3.5</v>
      </c>
    </row>
    <row r="17" spans="1:28" x14ac:dyDescent="0.25">
      <c r="A17" s="142" t="str">
        <f>'Crisis Indicator Data'!A14</f>
        <v>Anglophone Crisis in Cameroon</v>
      </c>
      <c r="B17" s="143" t="str">
        <f>'Crisis Indicator Data'!B14</f>
        <v>Conflict</v>
      </c>
      <c r="C17" s="143" t="str">
        <f>'Crisis Indicator Data'!C14</f>
        <v>CMR003</v>
      </c>
      <c r="D17" s="143" t="str">
        <f>'Crisis Indicator Data'!D14</f>
        <v>Cameroon</v>
      </c>
      <c r="E17" s="144" t="str">
        <f>'Crisis Indicator Data'!E14</f>
        <v>CMR</v>
      </c>
      <c r="F17" s="237">
        <f>IF('Crisis Indicator Data'!F14="x","x",IF(LOG('Crisis Indicator Data'!F14)&lt;F$4,0,IF(LOG('Crisis Indicator Data'!F14)&gt;F$3,5,ROUND(5-(F$3-LOG('Crisis Indicator Data'!F14))/(F$3-F$4)*5,1))))</f>
        <v>3.1</v>
      </c>
      <c r="G17" s="140">
        <f>IF('Crisis Indicator Data'!F14="x","x",IF(B17="Regional crisis",('Crisis Indicator Data'!F14/VLOOKUP('Impact of the crisis'!$C17,'Regional Crises'!$B$1:$R$66,4,FALSE)),'Crisis Indicator Data'!F14/VLOOKUP('Impact of the crisis'!$E17,'Country Indicator Data'!$B$4:$P$300,15,FALSE)))</f>
        <v>0.16257324786867214</v>
      </c>
      <c r="H17" s="231">
        <f t="shared" si="0"/>
        <v>0.7</v>
      </c>
      <c r="I17" s="231">
        <f t="shared" si="1"/>
        <v>1.9</v>
      </c>
      <c r="J17" s="231">
        <f>IF('Crisis Indicator Data'!G14="x","x",IF(LOG('Crisis Indicator Data'!G14)&lt;J$4,0,IF(LOG('Crisis Indicator Data'!G14)&gt;J$3,5,ROUND(5-(J$3-LOG('Crisis Indicator Data'!G14))/(J$3-J$4)*5,1))))</f>
        <v>2.2000000000000002</v>
      </c>
      <c r="K17" s="140">
        <f>IF('Crisis Indicator Data'!G14="x","x",IF(B17="Regional crisis",('Crisis Indicator Data'!G14/VLOOKUP('Impact of the crisis'!$C17,'Regional Crises'!$B$1:$R$66,5,FALSE)),'Crisis Indicator Data'!G14/VLOOKUP('Impact of the crisis'!$E17,'Country Indicator Data'!$B$4:$P$300,14,FALSE)))</f>
        <v>0.17297882207450921</v>
      </c>
      <c r="L17" s="231">
        <f t="shared" si="2"/>
        <v>0.8</v>
      </c>
      <c r="M17" s="231">
        <f t="shared" si="3"/>
        <v>1.5</v>
      </c>
      <c r="N17" s="231">
        <f t="shared" si="4"/>
        <v>1.7</v>
      </c>
      <c r="O17" s="231">
        <f>IF('Crisis Indicator Data'!H14="x","x",IF('Crisis Indicator Data'!H14=0,0,IF(LOG('Crisis Indicator Data'!H14)&lt;O$4,0,IF(LOG('Crisis Indicator Data'!H14)&gt;O$3,5,ROUND(5-(O$3-LOG('Crisis Indicator Data'!H14))/(O$3-O$4)*5,1)))))</f>
        <v>3.1</v>
      </c>
      <c r="P17" s="140">
        <f>IF('Crisis Indicator Data'!H14="x","x",'Crisis Indicator Data'!H14/'Crisis Indicator Data'!G14)</f>
        <v>0.54714030384271672</v>
      </c>
      <c r="Q17" s="231">
        <f t="shared" si="5"/>
        <v>2.7</v>
      </c>
      <c r="R17" s="231">
        <f t="shared" si="6"/>
        <v>2.9000000000000004</v>
      </c>
      <c r="S17" s="231">
        <f>IF('Crisis Indicator Data'!I14="x","x",IF('Crisis Indicator Data'!I14=0,0,IF(LOG('Crisis Indicator Data'!I14)&lt;S$4,0,IF(LOG('Crisis Indicator Data'!I14)&gt;S$3,5,ROUND(5-(S$3-LOG('Crisis Indicator Data'!I14))/(S$3-S$4)*5,1)))))</f>
        <v>4.4000000000000004</v>
      </c>
      <c r="T17" s="140">
        <f>IF('Crisis Indicator Data'!H14="x","x",IF('Crisis Indicator Data'!I14="x","x",'Crisis Indicator Data'!I14/'Crisis Indicator Data'!H14))</f>
        <v>0.45610453246222948</v>
      </c>
      <c r="U17" s="231">
        <f t="shared" si="7"/>
        <v>5</v>
      </c>
      <c r="V17" s="231">
        <f t="shared" si="8"/>
        <v>4.7</v>
      </c>
      <c r="W17" s="231">
        <f>IF('Crisis Indicator Data'!L14="x","x",IF('Crisis Indicator Data'!L14=0,0,IF(LOG('Crisis Indicator Data'!L14)&lt;W$4,0,IF(LOG('Crisis Indicator Data'!L14)&gt;W$3,5,ROUND(5-(W$3-LOG('Crisis Indicator Data'!L14))/(W$3-W$4)*5,1)))))</f>
        <v>3.5</v>
      </c>
      <c r="X17" s="238">
        <f>IF(OR('Crisis Indicator Data'!L14="x",'Crisis Indicator Data'!H14="x"),"x",'Crisis Indicator Data'!L14/'Crisis Indicator Data'!H14)</f>
        <v>1.1678236014699878E-4</v>
      </c>
      <c r="Y17" s="231">
        <f t="shared" si="9"/>
        <v>5</v>
      </c>
      <c r="Z17" s="231">
        <f t="shared" si="10"/>
        <v>4.3</v>
      </c>
      <c r="AA17" s="231">
        <f t="shared" si="11"/>
        <v>4.5</v>
      </c>
      <c r="AB17" s="239">
        <f t="shared" si="12"/>
        <v>3.8</v>
      </c>
    </row>
    <row r="18" spans="1:28" x14ac:dyDescent="0.25">
      <c r="A18" s="142" t="str">
        <f>'Crisis Indicator Data'!A15</f>
        <v>CAR refugees in Cameroon</v>
      </c>
      <c r="B18" s="143" t="str">
        <f>'Crisis Indicator Data'!B15</f>
        <v>International displacement</v>
      </c>
      <c r="C18" s="143" t="str">
        <f>'Crisis Indicator Data'!C15</f>
        <v>CMR004</v>
      </c>
      <c r="D18" s="143" t="str">
        <f>'Crisis Indicator Data'!D15</f>
        <v>Cameroon</v>
      </c>
      <c r="E18" s="144" t="str">
        <f>'Crisis Indicator Data'!E15</f>
        <v>CMR</v>
      </c>
      <c r="F18" s="237">
        <f>IF('Crisis Indicator Data'!F15="x","x",IF(LOG('Crisis Indicator Data'!F15)&lt;F$4,0,IF(LOG('Crisis Indicator Data'!F15)&gt;F$3,5,ROUND(5-(F$3-LOG('Crisis Indicator Data'!F15))/(F$3-F$4)*5,1))))</f>
        <v>3.7</v>
      </c>
      <c r="G18" s="140">
        <f>IF('Crisis Indicator Data'!F15="x","x",IF(B18="Regional crisis",('Crisis Indicator Data'!F15/VLOOKUP('Impact of the crisis'!$C18,'Regional Crises'!$B$1:$R$66,4,FALSE)),'Crisis Indicator Data'!F15/VLOOKUP('Impact of the crisis'!$E18,'Country Indicator Data'!$B$4:$P$300,15,FALSE)))</f>
        <v>0.36534661843413507</v>
      </c>
      <c r="H18" s="231">
        <f t="shared" si="0"/>
        <v>1.8</v>
      </c>
      <c r="I18" s="231">
        <f t="shared" si="1"/>
        <v>2.75</v>
      </c>
      <c r="J18" s="231">
        <f>IF('Crisis Indicator Data'!G15="x","x",IF(LOG('Crisis Indicator Data'!G15)&lt;J$4,0,IF(LOG('Crisis Indicator Data'!G15)&gt;J$3,5,ROUND(5-(J$3-LOG('Crisis Indicator Data'!G15))/(J$3-J$4)*5,1))))</f>
        <v>0.6</v>
      </c>
      <c r="K18" s="140">
        <f>IF('Crisis Indicator Data'!G15="x","x",IF(B18="Regional crisis",('Crisis Indicator Data'!G15/VLOOKUP('Impact of the crisis'!$C18,'Regional Crises'!$B$1:$R$66,5,FALSE)),'Crisis Indicator Data'!G15/VLOOKUP('Impact of the crisis'!$E18,'Country Indicator Data'!$B$4:$P$300,14,FALSE)))</f>
        <v>6.0480754366980985E-2</v>
      </c>
      <c r="L18" s="231">
        <f t="shared" si="2"/>
        <v>0.3</v>
      </c>
      <c r="M18" s="231">
        <f t="shared" si="3"/>
        <v>0.44999999999999996</v>
      </c>
      <c r="N18" s="231">
        <f t="shared" si="4"/>
        <v>1.7</v>
      </c>
      <c r="O18" s="231">
        <f>IF('Crisis Indicator Data'!H15="x","x",IF('Crisis Indicator Data'!H15=0,0,IF(LOG('Crisis Indicator Data'!H15)&lt;O$4,0,IF(LOG('Crisis Indicator Data'!H15)&gt;O$3,5,ROUND(5-(O$3-LOG('Crisis Indicator Data'!H15))/(O$3-O$4)*5,1)))))</f>
        <v>1.7</v>
      </c>
      <c r="P18" s="140">
        <f>IF('Crisis Indicator Data'!H15="x","x",'Crisis Indicator Data'!H15/'Crisis Indicator Data'!G15)</f>
        <v>0.20191693290734825</v>
      </c>
      <c r="Q18" s="231">
        <f t="shared" si="5"/>
        <v>1</v>
      </c>
      <c r="R18" s="231">
        <f t="shared" si="6"/>
        <v>1.35</v>
      </c>
      <c r="S18" s="231">
        <f>IF('Crisis Indicator Data'!I15="x","x",IF('Crisis Indicator Data'!I15=0,0,IF(LOG('Crisis Indicator Data'!I15)&lt;S$4,0,IF(LOG('Crisis Indicator Data'!I15)&gt;S$3,5,ROUND(5-(S$3-LOG('Crisis Indicator Data'!I15))/(S$3-S$4)*5,1)))))</f>
        <v>3.6</v>
      </c>
      <c r="T18" s="140">
        <f>IF('Crisis Indicator Data'!H15="x","x",IF('Crisis Indicator Data'!I15="x","x",'Crisis Indicator Data'!I15/'Crisis Indicator Data'!H15))</f>
        <v>1.0126582278481013</v>
      </c>
      <c r="U18" s="231">
        <f t="shared" si="7"/>
        <v>5</v>
      </c>
      <c r="V18" s="231">
        <f t="shared" si="8"/>
        <v>4.3</v>
      </c>
      <c r="W18" s="231" t="str">
        <f>IF('Crisis Indicator Data'!L15="x","x",IF('Crisis Indicator Data'!L15=0,0,IF(LOG('Crisis Indicator Data'!L15)&lt;W$4,0,IF(LOG('Crisis Indicator Data'!L15)&gt;W$3,5,ROUND(5-(W$3-LOG('Crisis Indicator Data'!L15))/(W$3-W$4)*5,1)))))</f>
        <v>x</v>
      </c>
      <c r="X18" s="238" t="str">
        <f>IF(OR('Crisis Indicator Data'!L15="x",'Crisis Indicator Data'!H15="x"),"x",'Crisis Indicator Data'!L15/'Crisis Indicator Data'!H15)</f>
        <v>x</v>
      </c>
      <c r="Y18" s="231" t="str">
        <f t="shared" si="9"/>
        <v>x</v>
      </c>
      <c r="Z18" s="231" t="str">
        <f t="shared" si="10"/>
        <v>x</v>
      </c>
      <c r="AA18" s="231">
        <f t="shared" si="11"/>
        <v>4.3</v>
      </c>
      <c r="AB18" s="239">
        <f t="shared" si="12"/>
        <v>3.2</v>
      </c>
    </row>
    <row r="19" spans="1:28" x14ac:dyDescent="0.25">
      <c r="A19" s="142" t="str">
        <f>'Crisis Indicator Data'!A16</f>
        <v>Complex crisis in DRC</v>
      </c>
      <c r="B19" s="143" t="str">
        <f>'Crisis Indicator Data'!B16</f>
        <v>Complex crisis</v>
      </c>
      <c r="C19" s="143" t="str">
        <f>'Crisis Indicator Data'!C16</f>
        <v>COD001</v>
      </c>
      <c r="D19" s="143" t="str">
        <f>'Crisis Indicator Data'!D16</f>
        <v>DRC</v>
      </c>
      <c r="E19" s="144" t="str">
        <f>'Crisis Indicator Data'!E16</f>
        <v>COD</v>
      </c>
      <c r="F19" s="237">
        <f>IF('Crisis Indicator Data'!F16="x","x",IF(LOG('Crisis Indicator Data'!F16)&lt;F$4,0,IF(LOG('Crisis Indicator Data'!F16)&gt;F$3,5,ROUND(5-(F$3-LOG('Crisis Indicator Data'!F16))/(F$3-F$4)*5,1))))</f>
        <v>5</v>
      </c>
      <c r="G19" s="140">
        <f>IF('Crisis Indicator Data'!F16="x","x",IF(B19="Regional crisis",('Crisis Indicator Data'!F16/VLOOKUP('Impact of the crisis'!$C19,'Regional Crises'!$B$1:$R$66,4,FALSE)),'Crisis Indicator Data'!F16/VLOOKUP('Impact of the crisis'!$E19,'Country Indicator Data'!$B$4:$P$300,15,FALSE)))</f>
        <v>0.99999911779625505</v>
      </c>
      <c r="H19" s="231">
        <f t="shared" si="0"/>
        <v>5</v>
      </c>
      <c r="I19" s="231">
        <f t="shared" si="1"/>
        <v>5</v>
      </c>
      <c r="J19" s="231">
        <f>IF('Crisis Indicator Data'!G16="x","x",IF(LOG('Crisis Indicator Data'!G16)&lt;J$4,0,IF(LOG('Crisis Indicator Data'!G16)&gt;J$3,5,ROUND(5-(J$3-LOG('Crisis Indicator Data'!G16))/(J$3-J$4)*5,1))))</f>
        <v>5</v>
      </c>
      <c r="K19" s="140">
        <f>IF('Crisis Indicator Data'!G16="x","x",IF(B19="Regional crisis",('Crisis Indicator Data'!G16/VLOOKUP('Impact of the crisis'!$C19,'Regional Crises'!$B$1:$R$66,5,FALSE)),'Crisis Indicator Data'!G16/VLOOKUP('Impact of the crisis'!$E19,'Country Indicator Data'!$B$4:$P$300,14,FALSE)))</f>
        <v>1</v>
      </c>
      <c r="L19" s="231">
        <f t="shared" si="2"/>
        <v>5</v>
      </c>
      <c r="M19" s="231">
        <f t="shared" si="3"/>
        <v>5</v>
      </c>
      <c r="N19" s="231">
        <f t="shared" si="4"/>
        <v>5</v>
      </c>
      <c r="O19" s="231">
        <f>IF('Crisis Indicator Data'!H16="x","x",IF('Crisis Indicator Data'!H16=0,0,IF(LOG('Crisis Indicator Data'!H16)&lt;O$4,0,IF(LOG('Crisis Indicator Data'!H16)&gt;O$3,5,ROUND(5-(O$3-LOG('Crisis Indicator Data'!H16))/(O$3-O$4)*5,1)))))</f>
        <v>5</v>
      </c>
      <c r="P19" s="140">
        <f>IF('Crisis Indicator Data'!H16="x","x",'Crisis Indicator Data'!H16/'Crisis Indicator Data'!G16)</f>
        <v>0.48538586570374626</v>
      </c>
      <c r="Q19" s="231">
        <f t="shared" si="5"/>
        <v>2.4</v>
      </c>
      <c r="R19" s="231">
        <f t="shared" si="6"/>
        <v>3.7</v>
      </c>
      <c r="S19" s="231">
        <f>IF('Crisis Indicator Data'!I16="x","x",IF('Crisis Indicator Data'!I16=0,0,IF(LOG('Crisis Indicator Data'!I16)&lt;S$4,0,IF(LOG('Crisis Indicator Data'!I16)&gt;S$3,5,ROUND(5-(S$3-LOG('Crisis Indicator Data'!I16))/(S$3-S$4)*5,1)))))</f>
        <v>5</v>
      </c>
      <c r="T19" s="140">
        <f>IF('Crisis Indicator Data'!H16="x","x",IF('Crisis Indicator Data'!I16="x","x",'Crisis Indicator Data'!I16/'Crisis Indicator Data'!H16))</f>
        <v>0.19711249248044918</v>
      </c>
      <c r="U19" s="231">
        <f t="shared" si="7"/>
        <v>5</v>
      </c>
      <c r="V19" s="231">
        <f t="shared" si="8"/>
        <v>5</v>
      </c>
      <c r="W19" s="231">
        <f>IF('Crisis Indicator Data'!L16="x","x",IF('Crisis Indicator Data'!L16=0,0,IF(LOG('Crisis Indicator Data'!L16)&lt;W$4,0,IF(LOG('Crisis Indicator Data'!L16)&gt;W$3,5,ROUND(5-(W$3-LOG('Crisis Indicator Data'!L16))/(W$3-W$4)*5,1)))))</f>
        <v>4.8</v>
      </c>
      <c r="X19" s="238">
        <f>IF(OR('Crisis Indicator Data'!L16="x",'Crisis Indicator Data'!H16="x"),"x",'Crisis Indicator Data'!L16/'Crisis Indicator Data'!H16)</f>
        <v>4.9408462001203128E-5</v>
      </c>
      <c r="Y19" s="231">
        <f t="shared" si="9"/>
        <v>2.5</v>
      </c>
      <c r="Z19" s="231">
        <f t="shared" si="10"/>
        <v>3.7</v>
      </c>
      <c r="AA19" s="231">
        <f t="shared" si="11"/>
        <v>4.5</v>
      </c>
      <c r="AB19" s="239">
        <f t="shared" si="12"/>
        <v>4.0999999999999996</v>
      </c>
    </row>
    <row r="20" spans="1:28" x14ac:dyDescent="0.25">
      <c r="A20" s="142" t="str">
        <f>'Crisis Indicator Data'!A17</f>
        <v>Complex crisis in Congo</v>
      </c>
      <c r="B20" s="143" t="str">
        <f>'Crisis Indicator Data'!B17</f>
        <v>Complex crisis</v>
      </c>
      <c r="C20" s="143" t="str">
        <f>'Crisis Indicator Data'!C17</f>
        <v>COG001</v>
      </c>
      <c r="D20" s="143" t="str">
        <f>'Crisis Indicator Data'!D17</f>
        <v>Congo</v>
      </c>
      <c r="E20" s="144" t="str">
        <f>'Crisis Indicator Data'!E17</f>
        <v>COG</v>
      </c>
      <c r="F20" s="237">
        <f>IF('Crisis Indicator Data'!F17="x","x",IF(LOG('Crisis Indicator Data'!F17)&lt;F$4,0,IF(LOG('Crisis Indicator Data'!F17)&gt;F$3,5,ROUND(5-(F$3-LOG('Crisis Indicator Data'!F17))/(F$3-F$4)*5,1))))</f>
        <v>4.2</v>
      </c>
      <c r="G20" s="140">
        <f>IF('Crisis Indicator Data'!F17="x","x",IF(B20="Regional crisis",('Crisis Indicator Data'!F17/VLOOKUP('Impact of the crisis'!$C20,'Regional Crises'!$B$1:$R$66,4,FALSE)),'Crisis Indicator Data'!F17/VLOOKUP('Impact of the crisis'!$E20,'Country Indicator Data'!$B$4:$P$300,15,FALSE)))</f>
        <v>1</v>
      </c>
      <c r="H20" s="231">
        <f t="shared" si="0"/>
        <v>5</v>
      </c>
      <c r="I20" s="231">
        <f t="shared" si="1"/>
        <v>4.5999999999999996</v>
      </c>
      <c r="J20" s="231">
        <f>IF('Crisis Indicator Data'!G17="x","x",IF(LOG('Crisis Indicator Data'!G17)&lt;J$4,0,IF(LOG('Crisis Indicator Data'!G17)&gt;J$3,5,ROUND(5-(J$3-LOG('Crisis Indicator Data'!G17))/(J$3-J$4)*5,1))))</f>
        <v>2.5</v>
      </c>
      <c r="K20" s="140">
        <f>IF('Crisis Indicator Data'!G17="x","x",IF(B20="Regional crisis",('Crisis Indicator Data'!G17/VLOOKUP('Impact of the crisis'!$C20,'Regional Crises'!$B$1:$R$66,5,FALSE)),'Crisis Indicator Data'!G17/VLOOKUP('Impact of the crisis'!$E20,'Country Indicator Data'!$B$4:$P$300,14,FALSE)))</f>
        <v>1</v>
      </c>
      <c r="L20" s="231">
        <f t="shared" si="2"/>
        <v>5</v>
      </c>
      <c r="M20" s="231">
        <f t="shared" si="3"/>
        <v>3.75</v>
      </c>
      <c r="N20" s="231">
        <f t="shared" si="4"/>
        <v>4.2</v>
      </c>
      <c r="O20" s="231">
        <f>IF('Crisis Indicator Data'!H17="x","x",IF('Crisis Indicator Data'!H17=0,0,IF(LOG('Crisis Indicator Data'!H17)&lt;O$4,0,IF(LOG('Crisis Indicator Data'!H17)&gt;O$3,5,ROUND(5-(O$3-LOG('Crisis Indicator Data'!H17))/(O$3-O$4)*5,1)))))</f>
        <v>2.6</v>
      </c>
      <c r="P20" s="140">
        <f>IF('Crisis Indicator Data'!H17="x","x",'Crisis Indicator Data'!H17/'Crisis Indicator Data'!G17)</f>
        <v>0.21432398642614753</v>
      </c>
      <c r="Q20" s="231">
        <f t="shared" si="5"/>
        <v>1</v>
      </c>
      <c r="R20" s="231">
        <f t="shared" si="6"/>
        <v>1.8</v>
      </c>
      <c r="S20" s="231">
        <f>IF('Crisis Indicator Data'!I17="x","x",IF('Crisis Indicator Data'!I17=0,0,IF(LOG('Crisis Indicator Data'!I17)&lt;S$4,0,IF(LOG('Crisis Indicator Data'!I17)&gt;S$3,5,ROUND(5-(S$3-LOG('Crisis Indicator Data'!I17))/(S$3-S$4)*5,1)))))</f>
        <v>3.5</v>
      </c>
      <c r="T20" s="140">
        <f>IF('Crisis Indicator Data'!H17="x","x",IF('Crisis Indicator Data'!I17="x","x",'Crisis Indicator Data'!I17/'Crisis Indicator Data'!H17))</f>
        <v>0.24583333333333332</v>
      </c>
      <c r="U20" s="231">
        <f t="shared" si="7"/>
        <v>5</v>
      </c>
      <c r="V20" s="231">
        <f t="shared" si="8"/>
        <v>4.3</v>
      </c>
      <c r="W20" s="231" t="str">
        <f>IF('Crisis Indicator Data'!L17="x","x",IF('Crisis Indicator Data'!L17=0,0,IF(LOG('Crisis Indicator Data'!L17)&lt;W$4,0,IF(LOG('Crisis Indicator Data'!L17)&gt;W$3,5,ROUND(5-(W$3-LOG('Crisis Indicator Data'!L17))/(W$3-W$4)*5,1)))))</f>
        <v>x</v>
      </c>
      <c r="X20" s="238" t="str">
        <f>IF(OR('Crisis Indicator Data'!L17="x",'Crisis Indicator Data'!H17="x"),"x",'Crisis Indicator Data'!L17/'Crisis Indicator Data'!H17)</f>
        <v>x</v>
      </c>
      <c r="Y20" s="231" t="str">
        <f t="shared" si="9"/>
        <v>x</v>
      </c>
      <c r="Z20" s="231" t="str">
        <f t="shared" si="10"/>
        <v>x</v>
      </c>
      <c r="AA20" s="231">
        <f t="shared" si="11"/>
        <v>4.3</v>
      </c>
      <c r="AB20" s="239">
        <f t="shared" si="12"/>
        <v>3.3</v>
      </c>
    </row>
    <row r="21" spans="1:28" x14ac:dyDescent="0.25">
      <c r="A21" s="142" t="str">
        <f>'Crisis Indicator Data'!A18</f>
        <v>Complex crisis in Colombia</v>
      </c>
      <c r="B21" s="143" t="str">
        <f>'Crisis Indicator Data'!B18</f>
        <v>Complex crisis</v>
      </c>
      <c r="C21" s="143" t="str">
        <f>'Crisis Indicator Data'!C18</f>
        <v>COL001</v>
      </c>
      <c r="D21" s="143" t="str">
        <f>'Crisis Indicator Data'!D18</f>
        <v>Colombia</v>
      </c>
      <c r="E21" s="144" t="str">
        <f>'Crisis Indicator Data'!E18</f>
        <v>COL</v>
      </c>
      <c r="F21" s="237">
        <f>IF('Crisis Indicator Data'!F18="x","x",IF(LOG('Crisis Indicator Data'!F18)&lt;F$4,0,IF(LOG('Crisis Indicator Data'!F18)&gt;F$3,5,ROUND(5-(F$3-LOG('Crisis Indicator Data'!F18))/(F$3-F$4)*5,1))))</f>
        <v>5</v>
      </c>
      <c r="G21" s="140">
        <f>IF('Crisis Indicator Data'!F18="x","x",IF(B21="Regional crisis",('Crisis Indicator Data'!F18/VLOOKUP('Impact of the crisis'!$C21,'Regional Crises'!$B$1:$R$66,4,FALSE)),'Crisis Indicator Data'!F18/VLOOKUP('Impact of the crisis'!$E21,'Country Indicator Data'!$B$4:$P$300,15,FALSE)))</f>
        <v>1</v>
      </c>
      <c r="H21" s="231">
        <f t="shared" si="0"/>
        <v>5</v>
      </c>
      <c r="I21" s="231">
        <f t="shared" si="1"/>
        <v>5</v>
      </c>
      <c r="J21" s="231">
        <f>IF('Crisis Indicator Data'!G18="x","x",IF(LOG('Crisis Indicator Data'!G18)&lt;J$4,0,IF(LOG('Crisis Indicator Data'!G18)&gt;J$3,5,ROUND(5-(J$3-LOG('Crisis Indicator Data'!G18))/(J$3-J$4)*5,1))))</f>
        <v>5</v>
      </c>
      <c r="K21" s="140">
        <f>IF('Crisis Indicator Data'!G18="x","x",IF(B21="Regional crisis",('Crisis Indicator Data'!G18/VLOOKUP('Impact of the crisis'!$C21,'Regional Crises'!$B$1:$R$66,5,FALSE)),'Crisis Indicator Data'!G18/VLOOKUP('Impact of the crisis'!$E21,'Country Indicator Data'!$B$4:$P$300,14,FALSE)))</f>
        <v>1</v>
      </c>
      <c r="L21" s="231">
        <f t="shared" si="2"/>
        <v>5</v>
      </c>
      <c r="M21" s="231">
        <f t="shared" si="3"/>
        <v>5</v>
      </c>
      <c r="N21" s="231">
        <f t="shared" si="4"/>
        <v>5</v>
      </c>
      <c r="O21" s="231">
        <f>IF('Crisis Indicator Data'!H18="x","x",IF('Crisis Indicator Data'!H18=0,0,IF(LOG('Crisis Indicator Data'!H18)&lt;O$4,0,IF(LOG('Crisis Indicator Data'!H18)&gt;O$3,5,ROUND(5-(O$3-LOG('Crisis Indicator Data'!H18))/(O$3-O$4)*5,1)))))</f>
        <v>3.9</v>
      </c>
      <c r="P21" s="140">
        <f>IF('Crisis Indicator Data'!H18="x","x",'Crisis Indicator Data'!H18/'Crisis Indicator Data'!G18)</f>
        <v>0.13141153081510934</v>
      </c>
      <c r="Q21" s="231">
        <f t="shared" si="5"/>
        <v>0.6</v>
      </c>
      <c r="R21" s="231">
        <f t="shared" si="6"/>
        <v>2.25</v>
      </c>
      <c r="S21" s="231">
        <f>IF('Crisis Indicator Data'!I18="x","x",IF('Crisis Indicator Data'!I18=0,0,IF(LOG('Crisis Indicator Data'!I18)&lt;S$4,0,IF(LOG('Crisis Indicator Data'!I18)&gt;S$3,5,ROUND(5-(S$3-LOG('Crisis Indicator Data'!I18))/(S$3-S$4)*5,1)))))</f>
        <v>5</v>
      </c>
      <c r="T21" s="140">
        <f>IF('Crisis Indicator Data'!H18="x","x",IF('Crisis Indicator Data'!I18="x","x",'Crisis Indicator Data'!I18/'Crisis Indicator Data'!H18))</f>
        <v>0.74462934947049919</v>
      </c>
      <c r="U21" s="231">
        <f t="shared" si="7"/>
        <v>5</v>
      </c>
      <c r="V21" s="231">
        <f t="shared" si="8"/>
        <v>5</v>
      </c>
      <c r="W21" s="231">
        <f>IF('Crisis Indicator Data'!L18="x","x",IF('Crisis Indicator Data'!L18=0,0,IF(LOG('Crisis Indicator Data'!L18)&lt;W$4,0,IF(LOG('Crisis Indicator Data'!L18)&gt;W$3,5,ROUND(5-(W$3-LOG('Crisis Indicator Data'!L18))/(W$3-W$4)*5,1)))))</f>
        <v>3.4</v>
      </c>
      <c r="X21" s="238">
        <f>IF(OR('Crisis Indicator Data'!L18="x",'Crisis Indicator Data'!H18="x"),"x",'Crisis Indicator Data'!L18/'Crisis Indicator Data'!H18)</f>
        <v>3.903177004538578E-5</v>
      </c>
      <c r="Y21" s="231">
        <f t="shared" si="9"/>
        <v>2</v>
      </c>
      <c r="Z21" s="231">
        <f t="shared" si="10"/>
        <v>2.7</v>
      </c>
      <c r="AA21" s="231">
        <f t="shared" si="11"/>
        <v>4.0999999999999996</v>
      </c>
      <c r="AB21" s="239">
        <f t="shared" si="12"/>
        <v>3.3</v>
      </c>
    </row>
    <row r="22" spans="1:28" x14ac:dyDescent="0.25">
      <c r="A22" s="142" t="str">
        <f>'Crisis Indicator Data'!A19</f>
        <v>Venezuela displacement in Colombia</v>
      </c>
      <c r="B22" s="143" t="str">
        <f>'Crisis Indicator Data'!B19</f>
        <v>International displacement</v>
      </c>
      <c r="C22" s="143" t="str">
        <f>'Crisis Indicator Data'!C19</f>
        <v>COL002</v>
      </c>
      <c r="D22" s="143" t="str">
        <f>'Crisis Indicator Data'!D19</f>
        <v>Colombia</v>
      </c>
      <c r="E22" s="144" t="str">
        <f>'Crisis Indicator Data'!E19</f>
        <v>COL</v>
      </c>
      <c r="F22" s="237">
        <f>IF('Crisis Indicator Data'!F19="x","x",IF(LOG('Crisis Indicator Data'!F19)&lt;F$4,0,IF(LOG('Crisis Indicator Data'!F19)&gt;F$3,5,ROUND(5-(F$3-LOG('Crisis Indicator Data'!F19))/(F$3-F$4)*5,1))))</f>
        <v>3.4</v>
      </c>
      <c r="G22" s="140">
        <f>IF('Crisis Indicator Data'!F19="x","x",IF(B22="Regional crisis",('Crisis Indicator Data'!F19/VLOOKUP('Impact of the crisis'!$C22,'Regional Crises'!$B$1:$R$66,4,FALSE)),'Crisis Indicator Data'!F19/VLOOKUP('Impact of the crisis'!$E22,'Country Indicator Data'!$B$4:$P$300,15,FALSE)))</f>
        <v>0.10012888688598467</v>
      </c>
      <c r="H22" s="231">
        <f t="shared" si="0"/>
        <v>0.4</v>
      </c>
      <c r="I22" s="231">
        <f t="shared" si="1"/>
        <v>1.9</v>
      </c>
      <c r="J22" s="231">
        <f>IF('Crisis Indicator Data'!G19="x","x",IF(LOG('Crisis Indicator Data'!G19)&lt;J$4,0,IF(LOG('Crisis Indicator Data'!G19)&gt;J$3,5,ROUND(5-(J$3-LOG('Crisis Indicator Data'!G19))/(J$3-J$4)*5,1))))</f>
        <v>4.5</v>
      </c>
      <c r="K22" s="140">
        <f>IF('Crisis Indicator Data'!G19="x","x",IF(B22="Regional crisis",('Crisis Indicator Data'!G19/VLOOKUP('Impact of the crisis'!$C22,'Regional Crises'!$B$1:$R$66,5,FALSE)),'Crisis Indicator Data'!G19/VLOOKUP('Impact of the crisis'!$E22,'Country Indicator Data'!$B$4:$P$300,14,FALSE)))</f>
        <v>0.43759443339960241</v>
      </c>
      <c r="L22" s="231">
        <f t="shared" si="2"/>
        <v>2.2000000000000002</v>
      </c>
      <c r="M22" s="231">
        <f t="shared" si="3"/>
        <v>3.35</v>
      </c>
      <c r="N22" s="231">
        <f t="shared" si="4"/>
        <v>2.7</v>
      </c>
      <c r="O22" s="231">
        <f>IF('Crisis Indicator Data'!H19="x","x",IF('Crisis Indicator Data'!H19=0,0,IF(LOG('Crisis Indicator Data'!H19)&lt;O$4,0,IF(LOG('Crisis Indicator Data'!H19)&gt;O$3,5,ROUND(5-(O$3-LOG('Crisis Indicator Data'!H19))/(O$3-O$4)*5,1)))))</f>
        <v>3.8</v>
      </c>
      <c r="P22" s="140">
        <f>IF('Crisis Indicator Data'!H19="x","x",'Crisis Indicator Data'!H19/'Crisis Indicator Data'!G19)</f>
        <v>0.26504929353505063</v>
      </c>
      <c r="Q22" s="231">
        <f t="shared" si="5"/>
        <v>1.3</v>
      </c>
      <c r="R22" s="231">
        <f t="shared" si="6"/>
        <v>2.5499999999999998</v>
      </c>
      <c r="S22" s="231">
        <f>IF('Crisis Indicator Data'!I19="x","x",IF('Crisis Indicator Data'!I19=0,0,IF(LOG('Crisis Indicator Data'!I19)&lt;S$4,0,IF(LOG('Crisis Indicator Data'!I19)&gt;S$3,5,ROUND(5-(S$3-LOG('Crisis Indicator Data'!I19))/(S$3-S$4)*5,1)))))</f>
        <v>4.5999999999999996</v>
      </c>
      <c r="T22" s="140">
        <f>IF('Crisis Indicator Data'!H19="x","x",IF('Crisis Indicator Data'!I19="x","x",'Crisis Indicator Data'!I19/'Crisis Indicator Data'!H19))</f>
        <v>0.26516969489201236</v>
      </c>
      <c r="U22" s="231">
        <f t="shared" si="7"/>
        <v>5</v>
      </c>
      <c r="V22" s="231">
        <f t="shared" si="8"/>
        <v>4.8</v>
      </c>
      <c r="W22" s="231" t="str">
        <f>IF('Crisis Indicator Data'!L19="x","x",IF('Crisis Indicator Data'!L19=0,0,IF(LOG('Crisis Indicator Data'!L19)&lt;W$4,0,IF(LOG('Crisis Indicator Data'!L19)&gt;W$3,5,ROUND(5-(W$3-LOG('Crisis Indicator Data'!L19))/(W$3-W$4)*5,1)))))</f>
        <v>x</v>
      </c>
      <c r="X22" s="238" t="str">
        <f>IF(OR('Crisis Indicator Data'!L19="x",'Crisis Indicator Data'!H19="x"),"x",'Crisis Indicator Data'!L19/'Crisis Indicator Data'!H19)</f>
        <v>x</v>
      </c>
      <c r="Y22" s="231" t="str">
        <f t="shared" si="9"/>
        <v>x</v>
      </c>
      <c r="Z22" s="231" t="str">
        <f t="shared" si="10"/>
        <v>x</v>
      </c>
      <c r="AA22" s="231">
        <f t="shared" si="11"/>
        <v>4.8</v>
      </c>
      <c r="AB22" s="239">
        <f t="shared" si="12"/>
        <v>3.9</v>
      </c>
    </row>
    <row r="23" spans="1:28" x14ac:dyDescent="0.25">
      <c r="A23" s="142" t="str">
        <f>'Crisis Indicator Data'!A20</f>
        <v>Nicaraguan refugees in Costa Rica</v>
      </c>
      <c r="B23" s="143" t="str">
        <f>'Crisis Indicator Data'!B20</f>
        <v>International displacement</v>
      </c>
      <c r="C23" s="143" t="str">
        <f>'Crisis Indicator Data'!C20</f>
        <v>CRI002</v>
      </c>
      <c r="D23" s="143" t="str">
        <f>'Crisis Indicator Data'!D20</f>
        <v>Costa Rica</v>
      </c>
      <c r="E23" s="144" t="str">
        <f>'Crisis Indicator Data'!E20</f>
        <v>CRI</v>
      </c>
      <c r="F23" s="237">
        <f>IF('Crisis Indicator Data'!F20="x","x",IF(LOG('Crisis Indicator Data'!F20)&lt;F$4,0,IF(LOG('Crisis Indicator Data'!F20)&gt;F$3,5,ROUND(5-(F$3-LOG('Crisis Indicator Data'!F20))/(F$3-F$4)*5,1))))</f>
        <v>1.2</v>
      </c>
      <c r="G23" s="140">
        <f>IF('Crisis Indicator Data'!F20="x","x",IF(B23="Regional crisis",('Crisis Indicator Data'!F20/VLOOKUP('Impact of the crisis'!$C23,'Regional Crises'!$B$1:$R$66,4,FALSE)),'Crisis Indicator Data'!F20/VLOOKUP('Impact of the crisis'!$E23,'Country Indicator Data'!$B$4:$P$300,15,FALSE)))</f>
        <v>9.7258127692910298E-2</v>
      </c>
      <c r="H23" s="231">
        <f t="shared" si="0"/>
        <v>0.4</v>
      </c>
      <c r="I23" s="231">
        <f t="shared" si="1"/>
        <v>0.8</v>
      </c>
      <c r="J23" s="231">
        <f>IF('Crisis Indicator Data'!G20="x","x",IF(LOG('Crisis Indicator Data'!G20)&lt;J$4,0,IF(LOG('Crisis Indicator Data'!G20)&gt;J$3,5,ROUND(5-(J$3-LOG('Crisis Indicator Data'!G20))/(J$3-J$4)*5,1))))</f>
        <v>0.8</v>
      </c>
      <c r="K23" s="140">
        <f>IF('Crisis Indicator Data'!G20="x","x",IF(B23="Regional crisis",('Crisis Indicator Data'!G20/VLOOKUP('Impact of the crisis'!$C23,'Regional Crises'!$B$1:$R$66,5,FALSE)),'Crisis Indicator Data'!G20/VLOOKUP('Impact of the crisis'!$E23,'Country Indicator Data'!$B$4:$P$300,14,FALSE)))</f>
        <v>0.33288435635943814</v>
      </c>
      <c r="L23" s="231">
        <f t="shared" si="2"/>
        <v>1.6</v>
      </c>
      <c r="M23" s="231">
        <f t="shared" si="3"/>
        <v>1.2000000000000002</v>
      </c>
      <c r="N23" s="231">
        <f t="shared" si="4"/>
        <v>1</v>
      </c>
      <c r="O23" s="231">
        <f>IF('Crisis Indicator Data'!H20="x","x",IF('Crisis Indicator Data'!H20=0,0,IF(LOG('Crisis Indicator Data'!H20)&lt;O$4,0,IF(LOG('Crisis Indicator Data'!H20)&gt;O$3,5,ROUND(5-(O$3-LOG('Crisis Indicator Data'!H20))/(O$3-O$4)*5,1)))))</f>
        <v>0.7</v>
      </c>
      <c r="P23" s="140">
        <f>IF('Crisis Indicator Data'!H20="x","x",'Crisis Indicator Data'!H20/'Crisis Indicator Data'!G20)</f>
        <v>4.971098265895954E-2</v>
      </c>
      <c r="Q23" s="231">
        <f t="shared" si="5"/>
        <v>0.2</v>
      </c>
      <c r="R23" s="231">
        <f t="shared" si="6"/>
        <v>0.44999999999999996</v>
      </c>
      <c r="S23" s="231">
        <f>IF('Crisis Indicator Data'!I20="x","x",IF('Crisis Indicator Data'!I20=0,0,IF(LOG('Crisis Indicator Data'!I20)&lt;S$4,0,IF(LOG('Crisis Indicator Data'!I20)&gt;S$3,5,ROUND(5-(S$3-LOG('Crisis Indicator Data'!I20))/(S$3-S$4)*5,1)))))</f>
        <v>2.8</v>
      </c>
      <c r="T23" s="140">
        <f>IF('Crisis Indicator Data'!H20="x","x",IF('Crisis Indicator Data'!I20="x","x",'Crisis Indicator Data'!I20/'Crisis Indicator Data'!H20))</f>
        <v>1</v>
      </c>
      <c r="U23" s="231">
        <f t="shared" si="7"/>
        <v>5</v>
      </c>
      <c r="V23" s="231">
        <f t="shared" si="8"/>
        <v>3.9</v>
      </c>
      <c r="W23" s="231">
        <f>IF('Crisis Indicator Data'!L20="x","x",IF('Crisis Indicator Data'!L20=0,0,IF(LOG('Crisis Indicator Data'!L20)&lt;W$4,0,IF(LOG('Crisis Indicator Data'!L20)&gt;W$3,5,ROUND(5-(W$3-LOG('Crisis Indicator Data'!L20))/(W$3-W$4)*5,1)))))</f>
        <v>0</v>
      </c>
      <c r="X23" s="238">
        <f>IF(OR('Crisis Indicator Data'!L20="x",'Crisis Indicator Data'!H20="x"),"x",'Crisis Indicator Data'!L20/'Crisis Indicator Data'!H20)</f>
        <v>0</v>
      </c>
      <c r="Y23" s="231">
        <f t="shared" si="9"/>
        <v>0</v>
      </c>
      <c r="Z23" s="231">
        <f t="shared" si="10"/>
        <v>0</v>
      </c>
      <c r="AA23" s="231">
        <f t="shared" si="11"/>
        <v>2.4</v>
      </c>
      <c r="AB23" s="239">
        <f t="shared" si="12"/>
        <v>1.5</v>
      </c>
    </row>
    <row r="24" spans="1:28" x14ac:dyDescent="0.25">
      <c r="A24" s="142" t="str">
        <f>'Crisis Indicator Data'!A21</f>
        <v>Multiple crises in Djibouti</v>
      </c>
      <c r="B24" s="143" t="str">
        <f>'Crisis Indicator Data'!B21</f>
        <v>Multiple crises country</v>
      </c>
      <c r="C24" s="143" t="str">
        <f>'Crisis Indicator Data'!C21</f>
        <v>DJI001</v>
      </c>
      <c r="D24" s="143" t="str">
        <f>'Crisis Indicator Data'!D21</f>
        <v>Djibouti</v>
      </c>
      <c r="E24" s="144" t="str">
        <f>'Crisis Indicator Data'!E21</f>
        <v>DJI</v>
      </c>
      <c r="F24" s="237">
        <f>IF('Crisis Indicator Data'!F21="x","x",IF(LOG('Crisis Indicator Data'!F21)&lt;F$4,0,IF(LOG('Crisis Indicator Data'!F21)&gt;F$3,5,ROUND(5-(F$3-LOG('Crisis Indicator Data'!F21))/(F$3-F$4)*5,1))))</f>
        <v>2.2999999999999998</v>
      </c>
      <c r="G24" s="140">
        <f>IF('Crisis Indicator Data'!F21="x","x",IF(B24="Regional crisis",('Crisis Indicator Data'!F21/VLOOKUP('Impact of the crisis'!$C24,'Regional Crises'!$B$1:$R$66,4,FALSE)),'Crisis Indicator Data'!F21/VLOOKUP('Impact of the crisis'!$E24,'Country Indicator Data'!$B$4:$P$300,15,FALSE)))</f>
        <v>1</v>
      </c>
      <c r="H24" s="231">
        <f t="shared" si="0"/>
        <v>5</v>
      </c>
      <c r="I24" s="231">
        <f t="shared" si="1"/>
        <v>3.65</v>
      </c>
      <c r="J24" s="231">
        <f>IF('Crisis Indicator Data'!G21="x","x",IF(LOG('Crisis Indicator Data'!G21)&lt;J$4,0,IF(LOG('Crisis Indicator Data'!G21)&gt;J$3,5,ROUND(5-(J$3-LOG('Crisis Indicator Data'!G21))/(J$3-J$4)*5,1))))</f>
        <v>0</v>
      </c>
      <c r="K24" s="140">
        <f>IF('Crisis Indicator Data'!G21="x","x",IF(B24="Regional crisis",('Crisis Indicator Data'!G21/VLOOKUP('Impact of the crisis'!$C24,'Regional Crises'!$B$1:$R$66,5,FALSE)),'Crisis Indicator Data'!G21/VLOOKUP('Impact of the crisis'!$E24,'Country Indicator Data'!$B$4:$P$300,14,FALSE)))</f>
        <v>1</v>
      </c>
      <c r="L24" s="231">
        <f t="shared" si="2"/>
        <v>5</v>
      </c>
      <c r="M24" s="231">
        <f t="shared" si="3"/>
        <v>2.5</v>
      </c>
      <c r="N24" s="231">
        <f t="shared" si="4"/>
        <v>3.1</v>
      </c>
      <c r="O24" s="231">
        <f>IF('Crisis Indicator Data'!H21="x","x",IF('Crisis Indicator Data'!H21=0,0,IF(LOG('Crisis Indicator Data'!H21)&lt;O$4,0,IF(LOG('Crisis Indicator Data'!H21)&gt;O$3,5,ROUND(5-(O$3-LOG('Crisis Indicator Data'!H21))/(O$3-O$4)*5,1)))))</f>
        <v>2.2000000000000002</v>
      </c>
      <c r="P24" s="140">
        <f>IF('Crisis Indicator Data'!H21="x","x",'Crisis Indicator Data'!H21/'Crisis Indicator Data'!G21)</f>
        <v>0.60508308895405671</v>
      </c>
      <c r="Q24" s="231">
        <f t="shared" si="5"/>
        <v>3</v>
      </c>
      <c r="R24" s="231">
        <f t="shared" si="6"/>
        <v>2.6</v>
      </c>
      <c r="S24" s="231">
        <f>IF('Crisis Indicator Data'!I21="x","x",IF('Crisis Indicator Data'!I21=0,0,IF(LOG('Crisis Indicator Data'!I21)&lt;S$4,0,IF(LOG('Crisis Indicator Data'!I21)&gt;S$3,5,ROUND(5-(S$3-LOG('Crisis Indicator Data'!I21))/(S$3-S$4)*5,1)))))</f>
        <v>2.2000000000000002</v>
      </c>
      <c r="T24" s="140">
        <f>IF('Crisis Indicator Data'!H21="x","x",IF('Crisis Indicator Data'!I21="x","x",'Crisis Indicator Data'!I21/'Crisis Indicator Data'!H21))</f>
        <v>5.8158319870759291E-2</v>
      </c>
      <c r="U24" s="231">
        <f t="shared" si="7"/>
        <v>1.9</v>
      </c>
      <c r="V24" s="231">
        <f t="shared" si="8"/>
        <v>2.1</v>
      </c>
      <c r="W24" s="231">
        <f>IF('Crisis Indicator Data'!L21="x","x",IF('Crisis Indicator Data'!L21=0,0,IF(LOG('Crisis Indicator Data'!L21)&lt;W$4,0,IF(LOG('Crisis Indicator Data'!L21)&gt;W$3,5,ROUND(5-(W$3-LOG('Crisis Indicator Data'!L21))/(W$3-W$4)*5,1)))))</f>
        <v>1.1000000000000001</v>
      </c>
      <c r="X24" s="238">
        <f>IF(OR('Crisis Indicator Data'!L21="x",'Crisis Indicator Data'!H21="x"),"x",'Crisis Indicator Data'!L21/'Crisis Indicator Data'!H21)</f>
        <v>9.6930533117932143E-6</v>
      </c>
      <c r="Y24" s="231">
        <f t="shared" si="9"/>
        <v>0.5</v>
      </c>
      <c r="Z24" s="231">
        <f t="shared" si="10"/>
        <v>0.8</v>
      </c>
      <c r="AA24" s="231">
        <f t="shared" si="11"/>
        <v>1.5</v>
      </c>
      <c r="AB24" s="239">
        <f t="shared" si="12"/>
        <v>2.1</v>
      </c>
    </row>
    <row r="25" spans="1:28" x14ac:dyDescent="0.25">
      <c r="A25" s="142" t="str">
        <f>'Crisis Indicator Data'!A22</f>
        <v>Mixed migration in Djibouti</v>
      </c>
      <c r="B25" s="143" t="str">
        <f>'Crisis Indicator Data'!B22</f>
        <v>International displacement</v>
      </c>
      <c r="C25" s="143" t="str">
        <f>'Crisis Indicator Data'!C22</f>
        <v>DJI002</v>
      </c>
      <c r="D25" s="143" t="str">
        <f>'Crisis Indicator Data'!D22</f>
        <v>Djibouti</v>
      </c>
      <c r="E25" s="144" t="str">
        <f>'Crisis Indicator Data'!E22</f>
        <v>DJI</v>
      </c>
      <c r="F25" s="237">
        <f>IF('Crisis Indicator Data'!F22="x","x",IF(LOG('Crisis Indicator Data'!F22)&lt;F$4,0,IF(LOG('Crisis Indicator Data'!F22)&gt;F$3,5,ROUND(5-(F$3-LOG('Crisis Indicator Data'!F22))/(F$3-F$4)*5,1))))</f>
        <v>2.2999999999999998</v>
      </c>
      <c r="G25" s="140">
        <f>IF('Crisis Indicator Data'!F22="x","x",IF(B25="Regional crisis",('Crisis Indicator Data'!F22/VLOOKUP('Impact of the crisis'!$C25,'Regional Crises'!$B$1:$R$66,4,FALSE)),'Crisis Indicator Data'!F22/VLOOKUP('Impact of the crisis'!$E25,'Country Indicator Data'!$B$4:$P$300,15,FALSE)))</f>
        <v>1</v>
      </c>
      <c r="H25" s="231">
        <f t="shared" si="0"/>
        <v>5</v>
      </c>
      <c r="I25" s="231">
        <f t="shared" si="1"/>
        <v>3.65</v>
      </c>
      <c r="J25" s="231">
        <f>IF('Crisis Indicator Data'!G22="x","x",IF(LOG('Crisis Indicator Data'!G22)&lt;J$4,0,IF(LOG('Crisis Indicator Data'!G22)&gt;J$3,5,ROUND(5-(J$3-LOG('Crisis Indicator Data'!G22))/(J$3-J$4)*5,1))))</f>
        <v>0</v>
      </c>
      <c r="K25" s="140">
        <f>IF('Crisis Indicator Data'!G22="x","x",IF(B25="Regional crisis",('Crisis Indicator Data'!G22/VLOOKUP('Impact of the crisis'!$C25,'Regional Crises'!$B$1:$R$66,5,FALSE)),'Crisis Indicator Data'!G22/VLOOKUP('Impact of the crisis'!$E25,'Country Indicator Data'!$B$4:$P$300,14,FALSE)))</f>
        <v>1</v>
      </c>
      <c r="L25" s="231">
        <f t="shared" si="2"/>
        <v>5</v>
      </c>
      <c r="M25" s="231">
        <f t="shared" si="3"/>
        <v>2.5</v>
      </c>
      <c r="N25" s="231">
        <f t="shared" si="4"/>
        <v>3.1</v>
      </c>
      <c r="O25" s="231">
        <f>IF('Crisis Indicator Data'!H22="x","x",IF('Crisis Indicator Data'!H22=0,0,IF(LOG('Crisis Indicator Data'!H22)&lt;O$4,0,IF(LOG('Crisis Indicator Data'!H22)&gt;O$3,5,ROUND(5-(O$3-LOG('Crisis Indicator Data'!H22))/(O$3-O$4)*5,1)))))</f>
        <v>0.1</v>
      </c>
      <c r="P25" s="140">
        <f>IF('Crisis Indicator Data'!H22="x","x",'Crisis Indicator Data'!H22/'Crisis Indicator Data'!G22)</f>
        <v>3.519061583577713E-2</v>
      </c>
      <c r="Q25" s="231">
        <f t="shared" si="5"/>
        <v>0.1</v>
      </c>
      <c r="R25" s="231">
        <f t="shared" si="6"/>
        <v>0.1</v>
      </c>
      <c r="S25" s="231">
        <f>IF('Crisis Indicator Data'!I22="x","x",IF('Crisis Indicator Data'!I22=0,0,IF(LOG('Crisis Indicator Data'!I22)&lt;S$4,0,IF(LOG('Crisis Indicator Data'!I22)&gt;S$3,5,ROUND(5-(S$3-LOG('Crisis Indicator Data'!I22))/(S$3-S$4)*5,1)))))</f>
        <v>2.2000000000000002</v>
      </c>
      <c r="T25" s="140">
        <f>IF('Crisis Indicator Data'!H22="x","x",IF('Crisis Indicator Data'!I22="x","x",'Crisis Indicator Data'!I22/'Crisis Indicator Data'!H22))</f>
        <v>1</v>
      </c>
      <c r="U25" s="231">
        <f t="shared" si="7"/>
        <v>5</v>
      </c>
      <c r="V25" s="231">
        <f t="shared" si="8"/>
        <v>3.6</v>
      </c>
      <c r="W25" s="231">
        <f>IF('Crisis Indicator Data'!L22="x","x",IF('Crisis Indicator Data'!L22=0,0,IF(LOG('Crisis Indicator Data'!L22)&lt;W$4,0,IF(LOG('Crisis Indicator Data'!L22)&gt;W$3,5,ROUND(5-(W$3-LOG('Crisis Indicator Data'!L22))/(W$3-W$4)*5,1)))))</f>
        <v>0</v>
      </c>
      <c r="X25" s="238">
        <f>IF(OR('Crisis Indicator Data'!L22="x",'Crisis Indicator Data'!H22="x"),"x",'Crisis Indicator Data'!L22/'Crisis Indicator Data'!H22)</f>
        <v>0</v>
      </c>
      <c r="Y25" s="231">
        <f t="shared" si="9"/>
        <v>0</v>
      </c>
      <c r="Z25" s="231">
        <f t="shared" si="10"/>
        <v>0</v>
      </c>
      <c r="AA25" s="231">
        <f t="shared" si="11"/>
        <v>2.2000000000000002</v>
      </c>
      <c r="AB25" s="239">
        <f t="shared" si="12"/>
        <v>1.3</v>
      </c>
    </row>
    <row r="26" spans="1:28" x14ac:dyDescent="0.25">
      <c r="A26" s="142" t="str">
        <f>'Crisis Indicator Data'!A23</f>
        <v>Drought in Djibouti</v>
      </c>
      <c r="B26" s="143" t="str">
        <f>'Crisis Indicator Data'!B23</f>
        <v>Drought</v>
      </c>
      <c r="C26" s="143" t="str">
        <f>'Crisis Indicator Data'!C23</f>
        <v>DJI003</v>
      </c>
      <c r="D26" s="143" t="str">
        <f>'Crisis Indicator Data'!D23</f>
        <v>Djibouti</v>
      </c>
      <c r="E26" s="144" t="str">
        <f>'Crisis Indicator Data'!E23</f>
        <v>DJI</v>
      </c>
      <c r="F26" s="237">
        <f>IF('Crisis Indicator Data'!F23="x","x",IF(LOG('Crisis Indicator Data'!F23)&lt;F$4,0,IF(LOG('Crisis Indicator Data'!F23)&gt;F$3,5,ROUND(5-(F$3-LOG('Crisis Indicator Data'!F23))/(F$3-F$4)*5,1))))</f>
        <v>2.2999999999999998</v>
      </c>
      <c r="G26" s="140">
        <f>IF('Crisis Indicator Data'!F23="x","x",IF(B26="Regional crisis",('Crisis Indicator Data'!F23/VLOOKUP('Impact of the crisis'!$C26,'Regional Crises'!$B$1:$R$66,4,FALSE)),'Crisis Indicator Data'!F23/VLOOKUP('Impact of the crisis'!$E26,'Country Indicator Data'!$B$4:$P$300,15,FALSE)))</f>
        <v>1</v>
      </c>
      <c r="H26" s="231">
        <f t="shared" si="0"/>
        <v>5</v>
      </c>
      <c r="I26" s="231">
        <f t="shared" si="1"/>
        <v>3.65</v>
      </c>
      <c r="J26" s="231">
        <f>IF('Crisis Indicator Data'!G23="x","x",IF(LOG('Crisis Indicator Data'!G23)&lt;J$4,0,IF(LOG('Crisis Indicator Data'!G23)&gt;J$3,5,ROUND(5-(J$3-LOG('Crisis Indicator Data'!G23))/(J$3-J$4)*5,1))))</f>
        <v>0</v>
      </c>
      <c r="K26" s="140">
        <f>IF('Crisis Indicator Data'!G23="x","x",IF(B26="Regional crisis",('Crisis Indicator Data'!G23/VLOOKUP('Impact of the crisis'!$C26,'Regional Crises'!$B$1:$R$66,5,FALSE)),'Crisis Indicator Data'!G23/VLOOKUP('Impact of the crisis'!$E26,'Country Indicator Data'!$B$4:$P$300,14,FALSE)))</f>
        <v>1</v>
      </c>
      <c r="L26" s="231">
        <f t="shared" si="2"/>
        <v>5</v>
      </c>
      <c r="M26" s="231">
        <f t="shared" si="3"/>
        <v>2.5</v>
      </c>
      <c r="N26" s="231">
        <f t="shared" si="4"/>
        <v>3.1</v>
      </c>
      <c r="O26" s="231">
        <f>IF('Crisis Indicator Data'!H23="x","x",IF('Crisis Indicator Data'!H23=0,0,IF(LOG('Crisis Indicator Data'!H23)&lt;O$4,0,IF(LOG('Crisis Indicator Data'!H23)&gt;O$3,5,ROUND(5-(O$3-LOG('Crisis Indicator Data'!H23))/(O$3-O$4)*5,1)))))</f>
        <v>2.1</v>
      </c>
      <c r="P26" s="140">
        <f>IF('Crisis Indicator Data'!H23="x","x",'Crisis Indicator Data'!H23/'Crisis Indicator Data'!G23)</f>
        <v>0.56989247311827962</v>
      </c>
      <c r="Q26" s="231">
        <f t="shared" si="5"/>
        <v>2.8</v>
      </c>
      <c r="R26" s="231">
        <f t="shared" si="6"/>
        <v>2.4500000000000002</v>
      </c>
      <c r="S26" s="231" t="str">
        <f>IF('Crisis Indicator Data'!I23="x","x",IF('Crisis Indicator Data'!I23=0,0,IF(LOG('Crisis Indicator Data'!I23)&lt;S$4,0,IF(LOG('Crisis Indicator Data'!I23)&gt;S$3,5,ROUND(5-(S$3-LOG('Crisis Indicator Data'!I23))/(S$3-S$4)*5,1)))))</f>
        <v>x</v>
      </c>
      <c r="T26" s="140" t="str">
        <f>IF('Crisis Indicator Data'!H23="x","x",IF('Crisis Indicator Data'!I23="x","x",'Crisis Indicator Data'!I23/'Crisis Indicator Data'!H23))</f>
        <v>x</v>
      </c>
      <c r="U26" s="231" t="str">
        <f t="shared" si="7"/>
        <v>x</v>
      </c>
      <c r="V26" s="231" t="str">
        <f t="shared" si="8"/>
        <v>x</v>
      </c>
      <c r="W26" s="231">
        <f>IF('Crisis Indicator Data'!L23="x","x",IF('Crisis Indicator Data'!L23=0,0,IF(LOG('Crisis Indicator Data'!L23)&lt;W$4,0,IF(LOG('Crisis Indicator Data'!L23)&gt;W$3,5,ROUND(5-(W$3-LOG('Crisis Indicator Data'!L23))/(W$3-W$4)*5,1)))))</f>
        <v>0</v>
      </c>
      <c r="X26" s="238">
        <f>IF(OR('Crisis Indicator Data'!L23="x",'Crisis Indicator Data'!H23="x"),"x",'Crisis Indicator Data'!L23/'Crisis Indicator Data'!H23)</f>
        <v>0</v>
      </c>
      <c r="Y26" s="231">
        <f t="shared" si="9"/>
        <v>0</v>
      </c>
      <c r="Z26" s="231">
        <f t="shared" si="10"/>
        <v>0</v>
      </c>
      <c r="AA26" s="231">
        <f t="shared" si="11"/>
        <v>0</v>
      </c>
      <c r="AB26" s="239">
        <f t="shared" si="12"/>
        <v>1.4</v>
      </c>
    </row>
    <row r="27" spans="1:28" x14ac:dyDescent="0.25">
      <c r="A27" s="142" t="str">
        <f>'Crisis Indicator Data'!A24</f>
        <v>Mixed migration flows in Algeria</v>
      </c>
      <c r="B27" s="143" t="str">
        <f>'Crisis Indicator Data'!B24</f>
        <v>International displacement</v>
      </c>
      <c r="C27" s="143" t="str">
        <f>'Crisis Indicator Data'!C24</f>
        <v>DZA002</v>
      </c>
      <c r="D27" s="143" t="str">
        <f>'Crisis Indicator Data'!D24</f>
        <v>Algeria</v>
      </c>
      <c r="E27" s="144" t="str">
        <f>'Crisis Indicator Data'!E24</f>
        <v>DZA</v>
      </c>
      <c r="F27" s="237">
        <f>IF('Crisis Indicator Data'!F24="x","x",IF(LOG('Crisis Indicator Data'!F24)&lt;F$4,0,IF(LOG('Crisis Indicator Data'!F24)&gt;F$3,5,ROUND(5-(F$3-LOG('Crisis Indicator Data'!F24))/(F$3-F$4)*5,1))))</f>
        <v>5</v>
      </c>
      <c r="G27" s="140">
        <f>IF('Crisis Indicator Data'!F24="x","x",IF(B27="Regional crisis",('Crisis Indicator Data'!F24/VLOOKUP('Impact of the crisis'!$C27,'Regional Crises'!$B$1:$R$66,4,FALSE)),'Crisis Indicator Data'!F24/VLOOKUP('Impact of the crisis'!$E27,'Country Indicator Data'!$B$4:$P$300,15,FALSE)))</f>
        <v>0.99968888304815684</v>
      </c>
      <c r="H27" s="231">
        <f t="shared" si="0"/>
        <v>5</v>
      </c>
      <c r="I27" s="231">
        <f t="shared" si="1"/>
        <v>5</v>
      </c>
      <c r="J27" s="231">
        <f>IF('Crisis Indicator Data'!G24="x","x",IF(LOG('Crisis Indicator Data'!G24)&lt;J$4,0,IF(LOG('Crisis Indicator Data'!G24)&gt;J$3,5,ROUND(5-(J$3-LOG('Crisis Indicator Data'!G24))/(J$3-J$4)*5,1))))</f>
        <v>5</v>
      </c>
      <c r="K27" s="140">
        <f>IF('Crisis Indicator Data'!G24="x","x",IF(B27="Regional crisis",('Crisis Indicator Data'!G24/VLOOKUP('Impact of the crisis'!$C27,'Regional Crises'!$B$1:$R$66,5,FALSE)),'Crisis Indicator Data'!G24/VLOOKUP('Impact of the crisis'!$E27,'Country Indicator Data'!$B$4:$P$300,14,FALSE)))</f>
        <v>1</v>
      </c>
      <c r="L27" s="231">
        <f t="shared" si="2"/>
        <v>5</v>
      </c>
      <c r="M27" s="231">
        <f t="shared" si="3"/>
        <v>5</v>
      </c>
      <c r="N27" s="231">
        <f t="shared" si="4"/>
        <v>5</v>
      </c>
      <c r="O27" s="231" t="str">
        <f>IF('Crisis Indicator Data'!H24="x","x",IF('Crisis Indicator Data'!H24=0,0,IF(LOG('Crisis Indicator Data'!H24)&lt;O$4,0,IF(LOG('Crisis Indicator Data'!H24)&gt;O$3,5,ROUND(5-(O$3-LOG('Crisis Indicator Data'!H24))/(O$3-O$4)*5,1)))))</f>
        <v>x</v>
      </c>
      <c r="P27" s="140" t="str">
        <f>IF('Crisis Indicator Data'!H24="x","x",'Crisis Indicator Data'!H24/'Crisis Indicator Data'!G24)</f>
        <v>x</v>
      </c>
      <c r="Q27" s="231" t="str">
        <f t="shared" si="5"/>
        <v>x</v>
      </c>
      <c r="R27" s="231" t="str">
        <f t="shared" si="6"/>
        <v>x</v>
      </c>
      <c r="S27" s="231" t="str">
        <f>IF('Crisis Indicator Data'!I24="x","x",IF('Crisis Indicator Data'!I24=0,0,IF(LOG('Crisis Indicator Data'!I24)&lt;S$4,0,IF(LOG('Crisis Indicator Data'!I24)&gt;S$3,5,ROUND(5-(S$3-LOG('Crisis Indicator Data'!I24))/(S$3-S$4)*5,1)))))</f>
        <v>x</v>
      </c>
      <c r="T27" s="140" t="str">
        <f>IF('Crisis Indicator Data'!H24="x","x",IF('Crisis Indicator Data'!I24="x","x",'Crisis Indicator Data'!I24/'Crisis Indicator Data'!H24))</f>
        <v>x</v>
      </c>
      <c r="U27" s="231" t="str">
        <f t="shared" si="7"/>
        <v>x</v>
      </c>
      <c r="V27" s="231" t="str">
        <f t="shared" si="8"/>
        <v>x</v>
      </c>
      <c r="W27" s="231">
        <f>IF('Crisis Indicator Data'!L24="x","x",IF('Crisis Indicator Data'!L24=0,0,IF(LOG('Crisis Indicator Data'!L24)&lt;W$4,0,IF(LOG('Crisis Indicator Data'!L24)&gt;W$3,5,ROUND(5-(W$3-LOG('Crisis Indicator Data'!L24))/(W$3-W$4)*5,1)))))</f>
        <v>4.2</v>
      </c>
      <c r="X27" s="238" t="str">
        <f>IF(OR('Crisis Indicator Data'!L24="x",'Crisis Indicator Data'!H24="x"),"x",'Crisis Indicator Data'!L24/'Crisis Indicator Data'!H24)</f>
        <v>x</v>
      </c>
      <c r="Y27" s="231" t="str">
        <f t="shared" si="9"/>
        <v>x</v>
      </c>
      <c r="Z27" s="231">
        <f t="shared" si="10"/>
        <v>4.2</v>
      </c>
      <c r="AA27" s="231">
        <f t="shared" si="11"/>
        <v>4.2</v>
      </c>
      <c r="AB27" s="239">
        <f t="shared" si="12"/>
        <v>4.2</v>
      </c>
    </row>
    <row r="28" spans="1:28" x14ac:dyDescent="0.25">
      <c r="A28" s="142" t="str">
        <f>'Crisis Indicator Data'!A25</f>
        <v>Sahrawi refugees in Algeria</v>
      </c>
      <c r="B28" s="143" t="str">
        <f>'Crisis Indicator Data'!B25</f>
        <v>International displacement</v>
      </c>
      <c r="C28" s="143" t="str">
        <f>'Crisis Indicator Data'!C25</f>
        <v>DZA003</v>
      </c>
      <c r="D28" s="143" t="str">
        <f>'Crisis Indicator Data'!D25</f>
        <v>Algeria</v>
      </c>
      <c r="E28" s="144" t="str">
        <f>'Crisis Indicator Data'!E25</f>
        <v>DZA</v>
      </c>
      <c r="F28" s="237">
        <f>IF('Crisis Indicator Data'!F25="x","x",IF(LOG('Crisis Indicator Data'!F25)&lt;F$4,0,IF(LOG('Crisis Indicator Data'!F25)&gt;F$3,5,ROUND(5-(F$3-LOG('Crisis Indicator Data'!F25))/(F$3-F$4)*5,1))))</f>
        <v>3.7</v>
      </c>
      <c r="G28" s="140">
        <f>IF('Crisis Indicator Data'!F25="x","x",IF(B28="Regional crisis",('Crisis Indicator Data'!F25/VLOOKUP('Impact of the crisis'!$C28,'Regional Crises'!$B$1:$R$66,4,FALSE)),'Crisis Indicator Data'!F25/VLOOKUP('Impact of the crisis'!$E28,'Country Indicator Data'!$B$4:$P$300,15,FALSE)))</f>
        <v>6.6757888452186873E-2</v>
      </c>
      <c r="H28" s="231">
        <f t="shared" si="0"/>
        <v>0.2</v>
      </c>
      <c r="I28" s="231">
        <f t="shared" si="1"/>
        <v>1.9500000000000002</v>
      </c>
      <c r="J28" s="231">
        <f>IF('Crisis Indicator Data'!G25="x","x",IF(LOG('Crisis Indicator Data'!G25)&lt;J$4,0,IF(LOG('Crisis Indicator Data'!G25)&gt;J$3,5,ROUND(5-(J$3-LOG('Crisis Indicator Data'!G25))/(J$3-J$4)*5,1))))</f>
        <v>0</v>
      </c>
      <c r="K28" s="140">
        <f>IF('Crisis Indicator Data'!G25="x","x",IF(B28="Regional crisis",('Crisis Indicator Data'!G25/VLOOKUP('Impact of the crisis'!$C28,'Regional Crises'!$B$1:$R$66,5,FALSE)),'Crisis Indicator Data'!G25/VLOOKUP('Impact of the crisis'!$E28,'Country Indicator Data'!$B$4:$P$300,14,FALSE)))</f>
        <v>5.1740139211136887E-3</v>
      </c>
      <c r="L28" s="231">
        <f t="shared" si="2"/>
        <v>0</v>
      </c>
      <c r="M28" s="231">
        <f t="shared" si="3"/>
        <v>0</v>
      </c>
      <c r="N28" s="231">
        <f t="shared" si="4"/>
        <v>1.1000000000000001</v>
      </c>
      <c r="O28" s="231">
        <f>IF('Crisis Indicator Data'!H25="x","x",IF('Crisis Indicator Data'!H25=0,0,IF(LOG('Crisis Indicator Data'!H25)&lt;O$4,0,IF(LOG('Crisis Indicator Data'!H25)&gt;O$3,5,ROUND(5-(O$3-LOG('Crisis Indicator Data'!H25))/(O$3-O$4)*5,1)))))</f>
        <v>1.2</v>
      </c>
      <c r="P28" s="140">
        <f>IF('Crisis Indicator Data'!H25="x","x",'Crisis Indicator Data'!H25/'Crisis Indicator Data'!G25)</f>
        <v>0.78026905829596416</v>
      </c>
      <c r="Q28" s="231">
        <f t="shared" si="5"/>
        <v>3.9</v>
      </c>
      <c r="R28" s="231">
        <f t="shared" si="6"/>
        <v>2.5499999999999998</v>
      </c>
      <c r="S28" s="231">
        <f>IF('Crisis Indicator Data'!I25="x","x",IF('Crisis Indicator Data'!I25=0,0,IF(LOG('Crisis Indicator Data'!I25)&lt;S$4,0,IF(LOG('Crisis Indicator Data'!I25)&gt;S$3,5,ROUND(5-(S$3-LOG('Crisis Indicator Data'!I25))/(S$3-S$4)*5,1)))))</f>
        <v>3.2</v>
      </c>
      <c r="T28" s="140">
        <f>IF('Crisis Indicator Data'!H25="x","x",IF('Crisis Indicator Data'!I25="x","x",'Crisis Indicator Data'!I25/'Crisis Indicator Data'!H25))</f>
        <v>1</v>
      </c>
      <c r="U28" s="231">
        <f t="shared" si="7"/>
        <v>5</v>
      </c>
      <c r="V28" s="231">
        <f t="shared" si="8"/>
        <v>4.0999999999999996</v>
      </c>
      <c r="W28" s="231">
        <f>IF('Crisis Indicator Data'!L25="x","x",IF('Crisis Indicator Data'!L25=0,0,IF(LOG('Crisis Indicator Data'!L25)&lt;W$4,0,IF(LOG('Crisis Indicator Data'!L25)&gt;W$3,5,ROUND(5-(W$3-LOG('Crisis Indicator Data'!L25))/(W$3-W$4)*5,1)))))</f>
        <v>0</v>
      </c>
      <c r="X28" s="238">
        <f>IF(OR('Crisis Indicator Data'!L25="x",'Crisis Indicator Data'!H25="x"),"x",'Crisis Indicator Data'!L25/'Crisis Indicator Data'!H25)</f>
        <v>0</v>
      </c>
      <c r="Y28" s="231">
        <f t="shared" si="9"/>
        <v>0</v>
      </c>
      <c r="Z28" s="231">
        <f t="shared" si="10"/>
        <v>0</v>
      </c>
      <c r="AA28" s="231">
        <f t="shared" si="11"/>
        <v>2.6</v>
      </c>
      <c r="AB28" s="239">
        <f t="shared" si="12"/>
        <v>2.6</v>
      </c>
    </row>
    <row r="29" spans="1:28" x14ac:dyDescent="0.25">
      <c r="A29" s="142" t="str">
        <f>'Crisis Indicator Data'!A26</f>
        <v>Multiple crises in Algeria</v>
      </c>
      <c r="B29" s="143" t="str">
        <f>'Crisis Indicator Data'!B26</f>
        <v>Multiple crises country</v>
      </c>
      <c r="C29" s="143" t="str">
        <f>'Crisis Indicator Data'!C26</f>
        <v>DZA004</v>
      </c>
      <c r="D29" s="143" t="str">
        <f>'Crisis Indicator Data'!D26</f>
        <v>Algeria</v>
      </c>
      <c r="E29" s="144" t="str">
        <f>'Crisis Indicator Data'!E26</f>
        <v>DZA</v>
      </c>
      <c r="F29" s="237">
        <f>IF('Crisis Indicator Data'!F26="x","x",IF(LOG('Crisis Indicator Data'!F26)&lt;F$4,0,IF(LOG('Crisis Indicator Data'!F26)&gt;F$3,5,ROUND(5-(F$3-LOG('Crisis Indicator Data'!F26))/(F$3-F$4)*5,1))))</f>
        <v>5</v>
      </c>
      <c r="G29" s="140">
        <f>IF('Crisis Indicator Data'!F26="x","x",IF(B29="Regional crisis",('Crisis Indicator Data'!F26/VLOOKUP('Impact of the crisis'!$C29,'Regional Crises'!$B$1:$R$66,4,FALSE)),'Crisis Indicator Data'!F26/VLOOKUP('Impact of the crisis'!$E29,'Country Indicator Data'!$B$4:$P$300,15,FALSE)))</f>
        <v>0.99968888304815684</v>
      </c>
      <c r="H29" s="231">
        <f t="shared" si="0"/>
        <v>5</v>
      </c>
      <c r="I29" s="231">
        <f t="shared" si="1"/>
        <v>5</v>
      </c>
      <c r="J29" s="231">
        <f>IF('Crisis Indicator Data'!G26="x","x",IF(LOG('Crisis Indicator Data'!G26)&lt;J$4,0,IF(LOG('Crisis Indicator Data'!G26)&gt;J$3,5,ROUND(5-(J$3-LOG('Crisis Indicator Data'!G26))/(J$3-J$4)*5,1))))</f>
        <v>5</v>
      </c>
      <c r="K29" s="140">
        <f>IF('Crisis Indicator Data'!G26="x","x",IF(B29="Regional crisis",('Crisis Indicator Data'!G26/VLOOKUP('Impact of the crisis'!$C29,'Regional Crises'!$B$1:$R$66,5,FALSE)),'Crisis Indicator Data'!G26/VLOOKUP('Impact of the crisis'!$E29,'Country Indicator Data'!$B$4:$P$300,14,FALSE)))</f>
        <v>1</v>
      </c>
      <c r="L29" s="231">
        <f t="shared" si="2"/>
        <v>5</v>
      </c>
      <c r="M29" s="231">
        <f t="shared" si="3"/>
        <v>5</v>
      </c>
      <c r="N29" s="231">
        <f t="shared" si="4"/>
        <v>5</v>
      </c>
      <c r="O29" s="231" t="str">
        <f>IF('Crisis Indicator Data'!H26="x","x",IF('Crisis Indicator Data'!H26=0,0,IF(LOG('Crisis Indicator Data'!H26)&lt;O$4,0,IF(LOG('Crisis Indicator Data'!H26)&gt;O$3,5,ROUND(5-(O$3-LOG('Crisis Indicator Data'!H26))/(O$3-O$4)*5,1)))))</f>
        <v>x</v>
      </c>
      <c r="P29" s="140" t="str">
        <f>IF('Crisis Indicator Data'!H26="x","x",'Crisis Indicator Data'!H26/'Crisis Indicator Data'!G26)</f>
        <v>x</v>
      </c>
      <c r="Q29" s="231" t="str">
        <f t="shared" si="5"/>
        <v>x</v>
      </c>
      <c r="R29" s="231" t="str">
        <f t="shared" si="6"/>
        <v>x</v>
      </c>
      <c r="S29" s="231" t="str">
        <f>IF('Crisis Indicator Data'!I26="x","x",IF('Crisis Indicator Data'!I26=0,0,IF(LOG('Crisis Indicator Data'!I26)&lt;S$4,0,IF(LOG('Crisis Indicator Data'!I26)&gt;S$3,5,ROUND(5-(S$3-LOG('Crisis Indicator Data'!I26))/(S$3-S$4)*5,1)))))</f>
        <v>x</v>
      </c>
      <c r="T29" s="140" t="str">
        <f>IF('Crisis Indicator Data'!H26="x","x",IF('Crisis Indicator Data'!I26="x","x",'Crisis Indicator Data'!I26/'Crisis Indicator Data'!H26))</f>
        <v>x</v>
      </c>
      <c r="U29" s="231" t="str">
        <f t="shared" si="7"/>
        <v>x</v>
      </c>
      <c r="V29" s="231" t="str">
        <f t="shared" si="8"/>
        <v>x</v>
      </c>
      <c r="W29" s="231">
        <f>IF('Crisis Indicator Data'!L26="x","x",IF('Crisis Indicator Data'!L26=0,0,IF(LOG('Crisis Indicator Data'!L26)&lt;W$4,0,IF(LOG('Crisis Indicator Data'!L26)&gt;W$3,5,ROUND(5-(W$3-LOG('Crisis Indicator Data'!L26))/(W$3-W$4)*5,1)))))</f>
        <v>4</v>
      </c>
      <c r="X29" s="238" t="str">
        <f>IF(OR('Crisis Indicator Data'!L26="x",'Crisis Indicator Data'!H26="x"),"x",'Crisis Indicator Data'!L26/'Crisis Indicator Data'!H26)</f>
        <v>x</v>
      </c>
      <c r="Y29" s="231" t="str">
        <f t="shared" si="9"/>
        <v>x</v>
      </c>
      <c r="Z29" s="231">
        <f t="shared" si="10"/>
        <v>4</v>
      </c>
      <c r="AA29" s="231">
        <f t="shared" si="11"/>
        <v>4</v>
      </c>
      <c r="AB29" s="239">
        <f t="shared" si="12"/>
        <v>4</v>
      </c>
    </row>
    <row r="30" spans="1:28" x14ac:dyDescent="0.25">
      <c r="A30" s="142" t="str">
        <f>'Crisis Indicator Data'!A27</f>
        <v>Venezuela displacement in Ecuador</v>
      </c>
      <c r="B30" s="143" t="str">
        <f>'Crisis Indicator Data'!B27</f>
        <v>International displacement</v>
      </c>
      <c r="C30" s="143" t="str">
        <f>'Crisis Indicator Data'!C27</f>
        <v>ECU002</v>
      </c>
      <c r="D30" s="143" t="str">
        <f>'Crisis Indicator Data'!D27</f>
        <v>Ecuador</v>
      </c>
      <c r="E30" s="144" t="str">
        <f>'Crisis Indicator Data'!E27</f>
        <v>ECU</v>
      </c>
      <c r="F30" s="237">
        <f>IF('Crisis Indicator Data'!F27="x","x",IF(LOG('Crisis Indicator Data'!F27)&lt;F$4,0,IF(LOG('Crisis Indicator Data'!F27)&gt;F$3,5,ROUND(5-(F$3-LOG('Crisis Indicator Data'!F27))/(F$3-F$4)*5,1))))</f>
        <v>0.9</v>
      </c>
      <c r="G30" s="140">
        <f>IF('Crisis Indicator Data'!F27="x","x",IF(B30="Regional crisis",('Crisis Indicator Data'!F27/VLOOKUP('Impact of the crisis'!$C30,'Regional Crises'!$B$1:$R$66,4,FALSE)),'Crisis Indicator Data'!F27/VLOOKUP('Impact of the crisis'!$E30,'Country Indicator Data'!$B$4:$P$300,15,FALSE)))</f>
        <v>1.3887099371879529E-2</v>
      </c>
      <c r="H30" s="231">
        <f t="shared" si="0"/>
        <v>0</v>
      </c>
      <c r="I30" s="231">
        <f t="shared" si="1"/>
        <v>0.45</v>
      </c>
      <c r="J30" s="231">
        <f>IF('Crisis Indicator Data'!G27="x","x",IF(LOG('Crisis Indicator Data'!G27)&lt;J$4,0,IF(LOG('Crisis Indicator Data'!G27)&gt;J$3,5,ROUND(5-(J$3-LOG('Crisis Indicator Data'!G27))/(J$3-J$4)*5,1))))</f>
        <v>2.5</v>
      </c>
      <c r="K30" s="140">
        <f>IF('Crisis Indicator Data'!G27="x","x",IF(B30="Regional crisis",('Crisis Indicator Data'!G27/VLOOKUP('Impact of the crisis'!$C30,'Regional Crises'!$B$1:$R$66,5,FALSE)),'Crisis Indicator Data'!G27/VLOOKUP('Impact of the crisis'!$E30,'Country Indicator Data'!$B$4:$P$300,14,FALSE)))</f>
        <v>0.36649602586555302</v>
      </c>
      <c r="L30" s="231">
        <f t="shared" si="2"/>
        <v>1.8</v>
      </c>
      <c r="M30" s="231">
        <f t="shared" si="3"/>
        <v>2.15</v>
      </c>
      <c r="N30" s="231">
        <f t="shared" si="4"/>
        <v>1.4</v>
      </c>
      <c r="O30" s="231">
        <f>IF('Crisis Indicator Data'!H27="x","x",IF('Crisis Indicator Data'!H27=0,0,IF(LOG('Crisis Indicator Data'!H27)&lt;O$4,0,IF(LOG('Crisis Indicator Data'!H27)&gt;O$3,5,ROUND(5-(O$3-LOG('Crisis Indicator Data'!H27))/(O$3-O$4)*5,1)))))</f>
        <v>2.2000000000000002</v>
      </c>
      <c r="P30" s="140">
        <f>IF('Crisis Indicator Data'!H27="x","x",'Crisis Indicator Data'!H27/'Crisis Indicator Data'!G27)</f>
        <v>0.11486859033265943</v>
      </c>
      <c r="Q30" s="231">
        <f t="shared" si="5"/>
        <v>0.5</v>
      </c>
      <c r="R30" s="231">
        <f t="shared" si="6"/>
        <v>1.35</v>
      </c>
      <c r="S30" s="231">
        <f>IF('Crisis Indicator Data'!I27="x","x",IF('Crisis Indicator Data'!I27=0,0,IF(LOG('Crisis Indicator Data'!I27)&lt;S$4,0,IF(LOG('Crisis Indicator Data'!I27)&gt;S$3,5,ROUND(5-(S$3-LOG('Crisis Indicator Data'!I27))/(S$3-S$4)*5,1)))))</f>
        <v>3.7</v>
      </c>
      <c r="T30" s="140">
        <f>IF('Crisis Indicator Data'!H27="x","x",IF('Crisis Indicator Data'!I27="x","x",'Crisis Indicator Data'!I27/'Crisis Indicator Data'!H27))</f>
        <v>0.66559999999999997</v>
      </c>
      <c r="U30" s="231">
        <f t="shared" si="7"/>
        <v>5</v>
      </c>
      <c r="V30" s="231">
        <f t="shared" si="8"/>
        <v>4.4000000000000004</v>
      </c>
      <c r="W30" s="231">
        <f>IF('Crisis Indicator Data'!L27="x","x",IF('Crisis Indicator Data'!L27=0,0,IF(LOG('Crisis Indicator Data'!L27)&lt;W$4,0,IF(LOG('Crisis Indicator Data'!L27)&gt;W$3,5,ROUND(5-(W$3-LOG('Crisis Indicator Data'!L27))/(W$3-W$4)*5,1)))))</f>
        <v>0</v>
      </c>
      <c r="X30" s="238">
        <f>IF(OR('Crisis Indicator Data'!L27="x",'Crisis Indicator Data'!H27="x"),"x",'Crisis Indicator Data'!L27/'Crisis Indicator Data'!H27)</f>
        <v>1.5999999999999999E-6</v>
      </c>
      <c r="Y30" s="231">
        <f t="shared" si="9"/>
        <v>0.1</v>
      </c>
      <c r="Z30" s="231">
        <f t="shared" si="10"/>
        <v>0.1</v>
      </c>
      <c r="AA30" s="231">
        <f t="shared" si="11"/>
        <v>2.9</v>
      </c>
      <c r="AB30" s="239">
        <f t="shared" si="12"/>
        <v>2.2000000000000002</v>
      </c>
    </row>
    <row r="31" spans="1:28" x14ac:dyDescent="0.25">
      <c r="A31" s="142" t="str">
        <f>'Crisis Indicator Data'!A28</f>
        <v>Syrian Refugee Crisis in Egypt</v>
      </c>
      <c r="B31" s="143" t="str">
        <f>'Crisis Indicator Data'!B28</f>
        <v>International displacement</v>
      </c>
      <c r="C31" s="143" t="str">
        <f>'Crisis Indicator Data'!C28</f>
        <v>EGY002</v>
      </c>
      <c r="D31" s="143" t="str">
        <f>'Crisis Indicator Data'!D28</f>
        <v>Egypt</v>
      </c>
      <c r="E31" s="144" t="str">
        <f>'Crisis Indicator Data'!E28</f>
        <v>EGY</v>
      </c>
      <c r="F31" s="237">
        <f>IF('Crisis Indicator Data'!F28="x","x",IF(LOG('Crisis Indicator Data'!F28)&lt;F$4,0,IF(LOG('Crisis Indicator Data'!F28)&gt;F$3,5,ROUND(5-(F$3-LOG('Crisis Indicator Data'!F28))/(F$3-F$4)*5,1))))</f>
        <v>3.3</v>
      </c>
      <c r="G31" s="140">
        <f>IF('Crisis Indicator Data'!F28="x","x",IF(B31="Regional crisis",('Crisis Indicator Data'!F28/VLOOKUP('Impact of the crisis'!$C31,'Regional Crises'!$B$1:$R$66,4,FALSE)),'Crisis Indicator Data'!F28/VLOOKUP('Impact of the crisis'!$E31,'Country Indicator Data'!$B$4:$P$300,15,FALSE)))</f>
        <v>9.1488040584660202E-2</v>
      </c>
      <c r="H31" s="231">
        <f t="shared" si="0"/>
        <v>0.4</v>
      </c>
      <c r="I31" s="231">
        <f t="shared" si="1"/>
        <v>1.8499999999999999</v>
      </c>
      <c r="J31" s="231">
        <f>IF('Crisis Indicator Data'!G28="x","x",IF(LOG('Crisis Indicator Data'!G28)&lt;J$4,0,IF(LOG('Crisis Indicator Data'!G28)&gt;J$3,5,ROUND(5-(J$3-LOG('Crisis Indicator Data'!G28))/(J$3-J$4)*5,1))))</f>
        <v>4.5999999999999996</v>
      </c>
      <c r="K31" s="140">
        <f>IF('Crisis Indicator Data'!G28="x","x",IF(B31="Regional crisis",('Crisis Indicator Data'!G28/VLOOKUP('Impact of the crisis'!$C31,'Regional Crises'!$B$1:$R$66,5,FALSE)),'Crisis Indicator Data'!G28/VLOOKUP('Impact of the crisis'!$E31,'Country Indicator Data'!$B$4:$P$300,14,FALSE)))</f>
        <v>0.23209945411802207</v>
      </c>
      <c r="L31" s="231">
        <f t="shared" si="2"/>
        <v>1.1000000000000001</v>
      </c>
      <c r="M31" s="231">
        <f t="shared" si="3"/>
        <v>2.8499999999999996</v>
      </c>
      <c r="N31" s="231">
        <f t="shared" si="4"/>
        <v>2.4</v>
      </c>
      <c r="O31" s="231">
        <f>IF('Crisis Indicator Data'!H28="x","x",IF('Crisis Indicator Data'!H28=0,0,IF(LOG('Crisis Indicator Data'!H28)&lt;O$4,0,IF(LOG('Crisis Indicator Data'!H28)&gt;O$3,5,ROUND(5-(O$3-LOG('Crisis Indicator Data'!H28))/(O$3-O$4)*5,1)))))</f>
        <v>2.8</v>
      </c>
      <c r="P31" s="140">
        <f>IF('Crisis Indicator Data'!H28="x","x",'Crisis Indicator Data'!H28/'Crisis Indicator Data'!G28)</f>
        <v>6.1759656652360516E-2</v>
      </c>
      <c r="Q31" s="231">
        <f t="shared" si="5"/>
        <v>0.3</v>
      </c>
      <c r="R31" s="231">
        <f t="shared" si="6"/>
        <v>1.5499999999999998</v>
      </c>
      <c r="S31" s="231">
        <f>IF('Crisis Indicator Data'!I28="x","x",IF('Crisis Indicator Data'!I28=0,0,IF(LOG('Crisis Indicator Data'!I28)&lt;S$4,0,IF(LOG('Crisis Indicator Data'!I28)&gt;S$3,5,ROUND(5-(S$3-LOG('Crisis Indicator Data'!I28))/(S$3-S$4)*5,1)))))</f>
        <v>3.9</v>
      </c>
      <c r="T31" s="140">
        <f>IF('Crisis Indicator Data'!H28="x","x",IF('Crisis Indicator Data'!I28="x","x",'Crisis Indicator Data'!I28/'Crisis Indicator Data'!H28))</f>
        <v>0.34954829742876997</v>
      </c>
      <c r="U31" s="231">
        <f t="shared" si="7"/>
        <v>5</v>
      </c>
      <c r="V31" s="231">
        <f t="shared" si="8"/>
        <v>4.5</v>
      </c>
      <c r="W31" s="231">
        <f>IF('Crisis Indicator Data'!L28="x","x",IF('Crisis Indicator Data'!L28=0,0,IF(LOG('Crisis Indicator Data'!L28)&lt;W$4,0,IF(LOG('Crisis Indicator Data'!L28)&gt;W$3,5,ROUND(5-(W$3-LOG('Crisis Indicator Data'!L28))/(W$3-W$4)*5,1)))))</f>
        <v>0</v>
      </c>
      <c r="X31" s="238">
        <f>IF(OR('Crisis Indicator Data'!L28="x",'Crisis Indicator Data'!H28="x"),"x",'Crisis Indicator Data'!L28/'Crisis Indicator Data'!H28)</f>
        <v>0</v>
      </c>
      <c r="Y31" s="231">
        <f t="shared" si="9"/>
        <v>0</v>
      </c>
      <c r="Z31" s="231">
        <f t="shared" si="10"/>
        <v>0</v>
      </c>
      <c r="AA31" s="231">
        <f t="shared" si="11"/>
        <v>2.9</v>
      </c>
      <c r="AB31" s="239">
        <f t="shared" si="12"/>
        <v>2.2999999999999998</v>
      </c>
    </row>
    <row r="32" spans="1:28" x14ac:dyDescent="0.25">
      <c r="A32" s="142" t="str">
        <f>'Crisis Indicator Data'!A29</f>
        <v>Complex crisis in Eritrea</v>
      </c>
      <c r="B32" s="143" t="str">
        <f>'Crisis Indicator Data'!B29</f>
        <v>Complex crisis</v>
      </c>
      <c r="C32" s="143" t="str">
        <f>'Crisis Indicator Data'!C29</f>
        <v>ERI001</v>
      </c>
      <c r="D32" s="143" t="str">
        <f>'Crisis Indicator Data'!D29</f>
        <v>Eritrea</v>
      </c>
      <c r="E32" s="144" t="str">
        <f>'Crisis Indicator Data'!E29</f>
        <v>ERI</v>
      </c>
      <c r="F32" s="237">
        <f>IF('Crisis Indicator Data'!F29="x","x",IF(LOG('Crisis Indicator Data'!F29)&lt;F$4,0,IF(LOG('Crisis Indicator Data'!F29)&gt;F$3,5,ROUND(5-(F$3-LOG('Crisis Indicator Data'!F29))/(F$3-F$4)*5,1))))</f>
        <v>3.3</v>
      </c>
      <c r="G32" s="140">
        <f>IF('Crisis Indicator Data'!F29="x","x",IF(B32="Regional crisis",('Crisis Indicator Data'!F29/VLOOKUP('Impact of the crisis'!$C32,'Regional Crises'!$B$1:$R$66,4,FALSE)),'Crisis Indicator Data'!F29/VLOOKUP('Impact of the crisis'!$E32,'Country Indicator Data'!$B$4:$P$300,15,FALSE)))</f>
        <v>1</v>
      </c>
      <c r="H32" s="231">
        <f t="shared" si="0"/>
        <v>5</v>
      </c>
      <c r="I32" s="231">
        <f t="shared" si="1"/>
        <v>4.1500000000000004</v>
      </c>
      <c r="J32" s="231">
        <f>IF('Crisis Indicator Data'!G29="x","x",IF(LOG('Crisis Indicator Data'!G29)&lt;J$4,0,IF(LOG('Crisis Indicator Data'!G29)&gt;J$3,5,ROUND(5-(J$3-LOG('Crisis Indicator Data'!G29))/(J$3-J$4)*5,1))))</f>
        <v>1.7</v>
      </c>
      <c r="K32" s="140">
        <f>IF('Crisis Indicator Data'!G29="x","x",IF(B32="Regional crisis",('Crisis Indicator Data'!G29/VLOOKUP('Impact of the crisis'!$C32,'Regional Crises'!$B$1:$R$66,5,FALSE)),'Crisis Indicator Data'!G29/VLOOKUP('Impact of the crisis'!$E32,'Country Indicator Data'!$B$4:$P$300,14,FALSE)))</f>
        <v>1</v>
      </c>
      <c r="L32" s="231">
        <f t="shared" si="2"/>
        <v>5</v>
      </c>
      <c r="M32" s="231">
        <f t="shared" si="3"/>
        <v>3.35</v>
      </c>
      <c r="N32" s="231">
        <f t="shared" si="4"/>
        <v>3.8</v>
      </c>
      <c r="O32" s="231">
        <f>IF('Crisis Indicator Data'!H29="x","x",IF('Crisis Indicator Data'!H29=0,0,IF(LOG('Crisis Indicator Data'!H29)&lt;O$4,0,IF(LOG('Crisis Indicator Data'!H29)&gt;O$3,5,ROUND(5-(O$3-LOG('Crisis Indicator Data'!H29))/(O$3-O$4)*5,1)))))</f>
        <v>3.2</v>
      </c>
      <c r="P32" s="140">
        <f>IF('Crisis Indicator Data'!H29="x","x",'Crisis Indicator Data'!H29/'Crisis Indicator Data'!G29)</f>
        <v>0.80012395413696935</v>
      </c>
      <c r="Q32" s="231">
        <f t="shared" si="5"/>
        <v>4</v>
      </c>
      <c r="R32" s="231">
        <f t="shared" si="6"/>
        <v>3.6</v>
      </c>
      <c r="S32" s="231">
        <f>IF('Crisis Indicator Data'!I29="x","x",IF('Crisis Indicator Data'!I29=0,0,IF(LOG('Crisis Indicator Data'!I29)&lt;S$4,0,IF(LOG('Crisis Indicator Data'!I29)&gt;S$3,5,ROUND(5-(S$3-LOG('Crisis Indicator Data'!I29))/(S$3-S$4)*5,1)))))</f>
        <v>3.6</v>
      </c>
      <c r="T32" s="140">
        <f>IF('Crisis Indicator Data'!H29="x","x",IF('Crisis Indicator Data'!I29="x","x",'Crisis Indicator Data'!I29/'Crisis Indicator Data'!H29))</f>
        <v>0.12161115414407436</v>
      </c>
      <c r="U32" s="231">
        <f t="shared" si="7"/>
        <v>4.0999999999999996</v>
      </c>
      <c r="V32" s="231">
        <f t="shared" si="8"/>
        <v>3.9</v>
      </c>
      <c r="W32" s="231">
        <f>IF('Crisis Indicator Data'!L29="x","x",IF('Crisis Indicator Data'!L29=0,0,IF(LOG('Crisis Indicator Data'!L29)&lt;W$4,0,IF(LOG('Crisis Indicator Data'!L29)&gt;W$3,5,ROUND(5-(W$3-LOG('Crisis Indicator Data'!L29))/(W$3-W$4)*5,1)))))</f>
        <v>0</v>
      </c>
      <c r="X32" s="238">
        <f>IF(OR('Crisis Indicator Data'!L29="x",'Crisis Indicator Data'!H29="x"),"x",'Crisis Indicator Data'!L29/'Crisis Indicator Data'!H29)</f>
        <v>0</v>
      </c>
      <c r="Y32" s="231">
        <f t="shared" si="9"/>
        <v>0</v>
      </c>
      <c r="Z32" s="231">
        <f t="shared" si="10"/>
        <v>0</v>
      </c>
      <c r="AA32" s="231">
        <f t="shared" si="11"/>
        <v>2.4</v>
      </c>
      <c r="AB32" s="239">
        <f t="shared" si="12"/>
        <v>3.1</v>
      </c>
    </row>
    <row r="33" spans="1:28" x14ac:dyDescent="0.25">
      <c r="A33" s="142" t="str">
        <f>'Crisis Indicator Data'!A30</f>
        <v>Mixed migration flows in spain</v>
      </c>
      <c r="B33" s="143" t="str">
        <f>'Crisis Indicator Data'!B30</f>
        <v>International displacement</v>
      </c>
      <c r="C33" s="143" t="str">
        <f>'Crisis Indicator Data'!C30</f>
        <v>ESP002</v>
      </c>
      <c r="D33" s="143" t="str">
        <f>'Crisis Indicator Data'!D30</f>
        <v>Spain</v>
      </c>
      <c r="E33" s="144" t="str">
        <f>'Crisis Indicator Data'!E30</f>
        <v>ESP</v>
      </c>
      <c r="F33" s="237">
        <f>IF('Crisis Indicator Data'!F30="x","x",IF(LOG('Crisis Indicator Data'!F30)&lt;F$4,0,IF(LOG('Crisis Indicator Data'!F30)&gt;F$3,5,ROUND(5-(F$3-LOG('Crisis Indicator Data'!F30))/(F$3-F$4)*5,1))))</f>
        <v>3.3</v>
      </c>
      <c r="G33" s="140">
        <f>IF('Crisis Indicator Data'!F30="x","x",IF(B33="Regional crisis",('Crisis Indicator Data'!F30/VLOOKUP('Impact of the crisis'!$C33,'Regional Crises'!$B$1:$R$66,4,FALSE)),'Crisis Indicator Data'!F30/VLOOKUP('Impact of the crisis'!$E33,'Country Indicator Data'!$B$4:$P$300,15,FALSE)))</f>
        <v>0.18514224025909118</v>
      </c>
      <c r="H33" s="231">
        <f t="shared" si="0"/>
        <v>0.8</v>
      </c>
      <c r="I33" s="231">
        <f t="shared" si="1"/>
        <v>2.0499999999999998</v>
      </c>
      <c r="J33" s="231">
        <f>IF('Crisis Indicator Data'!G30="x","x",IF(LOG('Crisis Indicator Data'!G30)&lt;J$4,0,IF(LOG('Crisis Indicator Data'!G30)&gt;J$3,5,ROUND(5-(J$3-LOG('Crisis Indicator Data'!G30))/(J$3-J$4)*5,1))))</f>
        <v>3.6</v>
      </c>
      <c r="K33" s="140">
        <f>IF('Crisis Indicator Data'!G30="x","x",IF(B33="Regional crisis",('Crisis Indicator Data'!G30/VLOOKUP('Impact of the crisis'!$C33,'Regional Crises'!$B$1:$R$66,5,FALSE)),'Crisis Indicator Data'!G30/VLOOKUP('Impact of the crisis'!$E33,'Country Indicator Data'!$B$4:$P$300,14,FALSE)))</f>
        <v>0.25454043375746116</v>
      </c>
      <c r="L33" s="231">
        <f t="shared" si="2"/>
        <v>1.2</v>
      </c>
      <c r="M33" s="231">
        <f t="shared" si="3"/>
        <v>2.4</v>
      </c>
      <c r="N33" s="231">
        <f t="shared" si="4"/>
        <v>2.2000000000000002</v>
      </c>
      <c r="O33" s="231">
        <f>IF('Crisis Indicator Data'!H30="x","x",IF('Crisis Indicator Data'!H30=0,0,IF(LOG('Crisis Indicator Data'!H30)&lt;O$4,0,IF(LOG('Crisis Indicator Data'!H30)&gt;O$3,5,ROUND(5-(O$3-LOG('Crisis Indicator Data'!H30))/(O$3-O$4)*5,1)))))</f>
        <v>0.9</v>
      </c>
      <c r="P33" s="140">
        <f>IF('Crisis Indicator Data'!H30="x","x",'Crisis Indicator Data'!H30/'Crisis Indicator Data'!G30)</f>
        <v>9.5969289827255271E-3</v>
      </c>
      <c r="Q33" s="231">
        <f t="shared" si="5"/>
        <v>0</v>
      </c>
      <c r="R33" s="231">
        <f t="shared" si="6"/>
        <v>0.45</v>
      </c>
      <c r="S33" s="231">
        <f>IF('Crisis Indicator Data'!I30="x","x",IF('Crisis Indicator Data'!I30=0,0,IF(LOG('Crisis Indicator Data'!I30)&lt;S$4,0,IF(LOG('Crisis Indicator Data'!I30)&gt;S$3,5,ROUND(5-(S$3-LOG('Crisis Indicator Data'!I30))/(S$3-S$4)*5,1)))))</f>
        <v>2.9</v>
      </c>
      <c r="T33" s="140">
        <f>IF('Crisis Indicator Data'!H30="x","x",IF('Crisis Indicator Data'!I30="x","x",'Crisis Indicator Data'!I30/'Crisis Indicator Data'!H30))</f>
        <v>1</v>
      </c>
      <c r="U33" s="231">
        <f t="shared" si="7"/>
        <v>5</v>
      </c>
      <c r="V33" s="231">
        <f t="shared" si="8"/>
        <v>4</v>
      </c>
      <c r="W33" s="231">
        <f>IF('Crisis Indicator Data'!L30="x","x",IF('Crisis Indicator Data'!L30=0,0,IF(LOG('Crisis Indicator Data'!L30)&lt;W$4,0,IF(LOG('Crisis Indicator Data'!L30)&gt;W$3,5,ROUND(5-(W$3-LOG('Crisis Indicator Data'!L30))/(W$3-W$4)*5,1)))))</f>
        <v>3</v>
      </c>
      <c r="X33" s="238">
        <f>IF(OR('Crisis Indicator Data'!L30="x",'Crisis Indicator Data'!H30="x"),"x",'Crisis Indicator Data'!L30/'Crisis Indicator Data'!H30)</f>
        <v>1.1391304347826087E-3</v>
      </c>
      <c r="Y33" s="231">
        <f t="shared" si="9"/>
        <v>5</v>
      </c>
      <c r="Z33" s="231">
        <f t="shared" si="10"/>
        <v>4</v>
      </c>
      <c r="AA33" s="231">
        <f t="shared" si="11"/>
        <v>4</v>
      </c>
      <c r="AB33" s="239">
        <f t="shared" si="12"/>
        <v>2.6</v>
      </c>
    </row>
    <row r="34" spans="1:28" x14ac:dyDescent="0.25">
      <c r="A34" s="142" t="str">
        <f>'Crisis Indicator Data'!A31</f>
        <v>Complex crisis in Ethiopia</v>
      </c>
      <c r="B34" s="143" t="str">
        <f>'Crisis Indicator Data'!B31</f>
        <v>Complex crisis</v>
      </c>
      <c r="C34" s="143" t="str">
        <f>'Crisis Indicator Data'!C31</f>
        <v>ETH001</v>
      </c>
      <c r="D34" s="143" t="str">
        <f>'Crisis Indicator Data'!D31</f>
        <v>Ethiopia</v>
      </c>
      <c r="E34" s="144" t="str">
        <f>'Crisis Indicator Data'!E31</f>
        <v>ETH</v>
      </c>
      <c r="F34" s="237">
        <f>IF('Crisis Indicator Data'!F31="x","x",IF(LOG('Crisis Indicator Data'!F31)&lt;F$4,0,IF(LOG('Crisis Indicator Data'!F31)&gt;F$3,5,ROUND(5-(F$3-LOG('Crisis Indicator Data'!F31))/(F$3-F$4)*5,1))))</f>
        <v>5</v>
      </c>
      <c r="G34" s="140">
        <f>IF('Crisis Indicator Data'!F31="x","x",IF(B34="Regional crisis",('Crisis Indicator Data'!F31/VLOOKUP('Impact of the crisis'!$C34,'Regional Crises'!$B$1:$R$66,4,FALSE)),'Crisis Indicator Data'!F31/VLOOKUP('Impact of the crisis'!$E34,'Country Indicator Data'!$B$4:$P$300,15,FALSE)))</f>
        <v>1.063652</v>
      </c>
      <c r="H34" s="231">
        <f t="shared" si="0"/>
        <v>5</v>
      </c>
      <c r="I34" s="231">
        <f t="shared" si="1"/>
        <v>5</v>
      </c>
      <c r="J34" s="231">
        <f>IF('Crisis Indicator Data'!G31="x","x",IF(LOG('Crisis Indicator Data'!G31)&lt;J$4,0,IF(LOG('Crisis Indicator Data'!G31)&gt;J$3,5,ROUND(5-(J$3-LOG('Crisis Indicator Data'!G31))/(J$3-J$4)*5,1))))</f>
        <v>5</v>
      </c>
      <c r="K34" s="140">
        <f>IF('Crisis Indicator Data'!G31="x","x",IF(B34="Regional crisis",('Crisis Indicator Data'!G31/VLOOKUP('Impact of the crisis'!$C34,'Regional Crises'!$B$1:$R$66,5,FALSE)),'Crisis Indicator Data'!G31/VLOOKUP('Impact of the crisis'!$E34,'Country Indicator Data'!$B$4:$P$300,14,FALSE)))</f>
        <v>1</v>
      </c>
      <c r="L34" s="231">
        <f t="shared" si="2"/>
        <v>5</v>
      </c>
      <c r="M34" s="231">
        <f t="shared" si="3"/>
        <v>5</v>
      </c>
      <c r="N34" s="231">
        <f t="shared" si="4"/>
        <v>5</v>
      </c>
      <c r="O34" s="231">
        <f>IF('Crisis Indicator Data'!H31="x","x",IF('Crisis Indicator Data'!H31=0,0,IF(LOG('Crisis Indicator Data'!H31)&lt;O$4,0,IF(LOG('Crisis Indicator Data'!H31)&gt;O$3,5,ROUND(5-(O$3-LOG('Crisis Indicator Data'!H31))/(O$3-O$4)*5,1)))))</f>
        <v>5</v>
      </c>
      <c r="P34" s="140">
        <f>IF('Crisis Indicator Data'!H31="x","x",'Crisis Indicator Data'!H31/'Crisis Indicator Data'!G31)</f>
        <v>1</v>
      </c>
      <c r="Q34" s="231">
        <f t="shared" si="5"/>
        <v>5</v>
      </c>
      <c r="R34" s="231">
        <f t="shared" si="6"/>
        <v>5</v>
      </c>
      <c r="S34" s="231">
        <f>IF('Crisis Indicator Data'!I31="x","x",IF('Crisis Indicator Data'!I31=0,0,IF(LOG('Crisis Indicator Data'!I31)&lt;S$4,0,IF(LOG('Crisis Indicator Data'!I31)&gt;S$3,5,ROUND(5-(S$3-LOG('Crisis Indicator Data'!I31))/(S$3-S$4)*5,1)))))</f>
        <v>5</v>
      </c>
      <c r="T34" s="140">
        <f>IF('Crisis Indicator Data'!H31="x","x",IF('Crisis Indicator Data'!I31="x","x",'Crisis Indicator Data'!I31/'Crisis Indicator Data'!H31))</f>
        <v>6.1899710703953711E-2</v>
      </c>
      <c r="U34" s="231">
        <f t="shared" si="7"/>
        <v>2.1</v>
      </c>
      <c r="V34" s="231">
        <f t="shared" si="8"/>
        <v>3.6</v>
      </c>
      <c r="W34" s="231">
        <f>IF('Crisis Indicator Data'!L31="x","x",IF('Crisis Indicator Data'!L31=0,0,IF(LOG('Crisis Indicator Data'!L31)&lt;W$4,0,IF(LOG('Crisis Indicator Data'!L31)&gt;W$3,5,ROUND(5-(W$3-LOG('Crisis Indicator Data'!L31))/(W$3-W$4)*5,1)))))</f>
        <v>5</v>
      </c>
      <c r="X34" s="238">
        <f>IF(OR('Crisis Indicator Data'!L31="x",'Crisis Indicator Data'!H31="x"),"x",'Crisis Indicator Data'!L31/'Crisis Indicator Data'!H31)</f>
        <v>1.0775313404050145E-4</v>
      </c>
      <c r="Y34" s="231">
        <f t="shared" si="9"/>
        <v>5</v>
      </c>
      <c r="Z34" s="231">
        <f t="shared" si="10"/>
        <v>5</v>
      </c>
      <c r="AA34" s="231">
        <f t="shared" si="11"/>
        <v>4.4000000000000004</v>
      </c>
      <c r="AB34" s="239">
        <f t="shared" si="12"/>
        <v>4.7</v>
      </c>
    </row>
    <row r="35" spans="1:28" x14ac:dyDescent="0.25">
      <c r="A35" s="142" t="str">
        <f>'Crisis Indicator Data'!A32</f>
        <v>Flood Crisis in Ethiopia</v>
      </c>
      <c r="B35" s="143" t="str">
        <f>'Crisis Indicator Data'!B32</f>
        <v>Flood</v>
      </c>
      <c r="C35" s="143" t="str">
        <f>'Crisis Indicator Data'!C32</f>
        <v>ETH002</v>
      </c>
      <c r="D35" s="143" t="str">
        <f>'Crisis Indicator Data'!D32</f>
        <v>Ethiopia</v>
      </c>
      <c r="E35" s="144" t="str">
        <f>'Crisis Indicator Data'!E32</f>
        <v>ETH</v>
      </c>
      <c r="F35" s="237">
        <f>IF('Crisis Indicator Data'!F32="x","x",IF(LOG('Crisis Indicator Data'!F32)&lt;F$4,0,IF(LOG('Crisis Indicator Data'!F32)&gt;F$3,5,ROUND(5-(F$3-LOG('Crisis Indicator Data'!F32))/(F$3-F$4)*5,1))))</f>
        <v>4.8</v>
      </c>
      <c r="G35" s="140">
        <f>IF('Crisis Indicator Data'!F32="x","x",IF(B35="Regional crisis",('Crisis Indicator Data'!F32/VLOOKUP('Impact of the crisis'!$C35,'Regional Crises'!$B$1:$R$66,4,FALSE)),'Crisis Indicator Data'!F32/VLOOKUP('Impact of the crisis'!$E35,'Country Indicator Data'!$B$4:$P$300,15,FALSE)))</f>
        <v>0.74287800000000004</v>
      </c>
      <c r="H35" s="231">
        <f t="shared" si="0"/>
        <v>3.7</v>
      </c>
      <c r="I35" s="231">
        <f t="shared" si="1"/>
        <v>4.25</v>
      </c>
      <c r="J35" s="231">
        <f>IF('Crisis Indicator Data'!G32="x","x",IF(LOG('Crisis Indicator Data'!G32)&lt;J$4,0,IF(LOG('Crisis Indicator Data'!G32)&gt;J$3,5,ROUND(5-(J$3-LOG('Crisis Indicator Data'!G32))/(J$3-J$4)*5,1))))</f>
        <v>5</v>
      </c>
      <c r="K35" s="140">
        <f>IF('Crisis Indicator Data'!G32="x","x",IF(B35="Regional crisis",('Crisis Indicator Data'!G32/VLOOKUP('Impact of the crisis'!$C35,'Regional Crises'!$B$1:$R$66,5,FALSE)),'Crisis Indicator Data'!G32/VLOOKUP('Impact of the crisis'!$E35,'Country Indicator Data'!$B$4:$P$300,14,FALSE)))</f>
        <v>0.84860173577627773</v>
      </c>
      <c r="L35" s="231">
        <f t="shared" si="2"/>
        <v>4.2</v>
      </c>
      <c r="M35" s="231">
        <f t="shared" si="3"/>
        <v>4.5999999999999996</v>
      </c>
      <c r="N35" s="231">
        <f t="shared" si="4"/>
        <v>4.4000000000000004</v>
      </c>
      <c r="O35" s="231">
        <f>IF('Crisis Indicator Data'!H32="x","x",IF('Crisis Indicator Data'!H32=0,0,IF(LOG('Crisis Indicator Data'!H32)&lt;O$4,0,IF(LOG('Crisis Indicator Data'!H32)&gt;O$3,5,ROUND(5-(O$3-LOG('Crisis Indicator Data'!H32))/(O$3-O$4)*5,1)))))</f>
        <v>2.2000000000000002</v>
      </c>
      <c r="P35" s="140">
        <f>IF('Crisis Indicator Data'!H32="x","x",'Crisis Indicator Data'!H32/'Crisis Indicator Data'!G32)</f>
        <v>7.0113636363636368E-3</v>
      </c>
      <c r="Q35" s="231">
        <f t="shared" si="5"/>
        <v>0</v>
      </c>
      <c r="R35" s="231">
        <f t="shared" si="6"/>
        <v>1.1000000000000001</v>
      </c>
      <c r="S35" s="231">
        <f>IF('Crisis Indicator Data'!I32="x","x",IF('Crisis Indicator Data'!I32=0,0,IF(LOG('Crisis Indicator Data'!I32)&lt;S$4,0,IF(LOG('Crisis Indicator Data'!I32)&gt;S$3,5,ROUND(5-(S$3-LOG('Crisis Indicator Data'!I32))/(S$3-S$4)*5,1)))))</f>
        <v>3.1</v>
      </c>
      <c r="T35" s="140">
        <f>IF('Crisis Indicator Data'!H32="x","x",IF('Crisis Indicator Data'!I32="x","x",'Crisis Indicator Data'!I32/'Crisis Indicator Data'!H32))</f>
        <v>0.22690437601296595</v>
      </c>
      <c r="U35" s="231">
        <f t="shared" si="7"/>
        <v>5</v>
      </c>
      <c r="V35" s="231">
        <f t="shared" si="8"/>
        <v>4.0999999999999996</v>
      </c>
      <c r="W35" s="231">
        <f>IF('Crisis Indicator Data'!L32="x","x",IF('Crisis Indicator Data'!L32=0,0,IF(LOG('Crisis Indicator Data'!L32)&lt;W$4,0,IF(LOG('Crisis Indicator Data'!L32)&gt;W$3,5,ROUND(5-(W$3-LOG('Crisis Indicator Data'!L32))/(W$3-W$4)*5,1)))))</f>
        <v>2.1</v>
      </c>
      <c r="X35" s="238">
        <f>IF(OR('Crisis Indicator Data'!L32="x",'Crisis Indicator Data'!H32="x"),"x",'Crisis Indicator Data'!L32/'Crisis Indicator Data'!H32)</f>
        <v>4.5380875202593194E-5</v>
      </c>
      <c r="Y35" s="231">
        <f t="shared" si="9"/>
        <v>2.2999999999999998</v>
      </c>
      <c r="Z35" s="231">
        <f t="shared" si="10"/>
        <v>2.2000000000000002</v>
      </c>
      <c r="AA35" s="231">
        <f t="shared" si="11"/>
        <v>3.3</v>
      </c>
      <c r="AB35" s="239">
        <f t="shared" si="12"/>
        <v>2.4</v>
      </c>
    </row>
    <row r="36" spans="1:28" x14ac:dyDescent="0.25">
      <c r="A36" s="142" t="str">
        <f>'Crisis Indicator Data'!A33</f>
        <v>International Displacement</v>
      </c>
      <c r="B36" s="143" t="str">
        <f>'Crisis Indicator Data'!B33</f>
        <v>International displacement</v>
      </c>
      <c r="C36" s="143" t="str">
        <f>'Crisis Indicator Data'!C33</f>
        <v>ETH003</v>
      </c>
      <c r="D36" s="143" t="str">
        <f>'Crisis Indicator Data'!D33</f>
        <v>Ethiopia</v>
      </c>
      <c r="E36" s="144" t="str">
        <f>'Crisis Indicator Data'!E33</f>
        <v>ETH</v>
      </c>
      <c r="F36" s="237">
        <f>IF('Crisis Indicator Data'!F33="x","x",IF(LOG('Crisis Indicator Data'!F33)&lt;F$4,0,IF(LOG('Crisis Indicator Data'!F33)&gt;F$3,5,ROUND(5-(F$3-LOG('Crisis Indicator Data'!F33))/(F$3-F$4)*5,1))))</f>
        <v>5</v>
      </c>
      <c r="G36" s="140">
        <f>IF('Crisis Indicator Data'!F33="x","x",IF(B36="Regional crisis",('Crisis Indicator Data'!F33/VLOOKUP('Impact of the crisis'!$C36,'Regional Crises'!$B$1:$R$66,4,FALSE)),'Crisis Indicator Data'!F33/VLOOKUP('Impact of the crisis'!$E36,'Country Indicator Data'!$B$4:$P$300,15,FALSE)))</f>
        <v>1.063652</v>
      </c>
      <c r="H36" s="231">
        <f t="shared" si="0"/>
        <v>5</v>
      </c>
      <c r="I36" s="231">
        <f t="shared" si="1"/>
        <v>5</v>
      </c>
      <c r="J36" s="231">
        <f>IF('Crisis Indicator Data'!G33="x","x",IF(LOG('Crisis Indicator Data'!G33)&lt;J$4,0,IF(LOG('Crisis Indicator Data'!G33)&gt;J$3,5,ROUND(5-(J$3-LOG('Crisis Indicator Data'!G33))/(J$3-J$4)*5,1))))</f>
        <v>5</v>
      </c>
      <c r="K36" s="140">
        <f>IF('Crisis Indicator Data'!G33="x","x",IF(B36="Regional crisis",('Crisis Indicator Data'!G33/VLOOKUP('Impact of the crisis'!$C36,'Regional Crises'!$B$1:$R$66,5,FALSE)),'Crisis Indicator Data'!G33/VLOOKUP('Impact of the crisis'!$E36,'Country Indicator Data'!$B$4:$P$300,14,FALSE)))</f>
        <v>1</v>
      </c>
      <c r="L36" s="231">
        <f t="shared" si="2"/>
        <v>5</v>
      </c>
      <c r="M36" s="231">
        <f t="shared" si="3"/>
        <v>5</v>
      </c>
      <c r="N36" s="231">
        <f t="shared" si="4"/>
        <v>5</v>
      </c>
      <c r="O36" s="231">
        <f>IF('Crisis Indicator Data'!H33="x","x",IF('Crisis Indicator Data'!H33=0,0,IF(LOG('Crisis Indicator Data'!H33)&lt;O$4,0,IF(LOG('Crisis Indicator Data'!H33)&gt;O$3,5,ROUND(5-(O$3-LOG('Crisis Indicator Data'!H33))/(O$3-O$4)*5,1)))))</f>
        <v>4.5999999999999996</v>
      </c>
      <c r="P36" s="140">
        <f>IF('Crisis Indicator Data'!H33="x","x",'Crisis Indicator Data'!H33/'Crisis Indicator Data'!G33)</f>
        <v>0.1711089681774349</v>
      </c>
      <c r="Q36" s="231">
        <f t="shared" si="5"/>
        <v>0.8</v>
      </c>
      <c r="R36" s="231">
        <f t="shared" si="6"/>
        <v>2.6999999999999997</v>
      </c>
      <c r="S36" s="231">
        <f>IF('Crisis Indicator Data'!I33="x","x",IF('Crisis Indicator Data'!I33=0,0,IF(LOG('Crisis Indicator Data'!I33)&lt;S$4,0,IF(LOG('Crisis Indicator Data'!I33)&gt;S$3,5,ROUND(5-(S$3-LOG('Crisis Indicator Data'!I33))/(S$3-S$4)*5,1)))))</f>
        <v>4.2</v>
      </c>
      <c r="T36" s="140">
        <f>IF('Crisis Indicator Data'!H33="x","x",IF('Crisis Indicator Data'!I33="x","x",'Crisis Indicator Data'!I33/'Crisis Indicator Data'!H33))</f>
        <v>4.6043733092876467E-2</v>
      </c>
      <c r="U36" s="231">
        <f t="shared" si="7"/>
        <v>1.5</v>
      </c>
      <c r="V36" s="231">
        <f t="shared" si="8"/>
        <v>2.9</v>
      </c>
      <c r="W36" s="231">
        <f>IF('Crisis Indicator Data'!L33="x","x",IF('Crisis Indicator Data'!L33=0,0,IF(LOG('Crisis Indicator Data'!L33)&lt;W$4,0,IF(LOG('Crisis Indicator Data'!L33)&gt;W$3,5,ROUND(5-(W$3-LOG('Crisis Indicator Data'!L33))/(W$3-W$4)*5,1)))))</f>
        <v>1.6</v>
      </c>
      <c r="X36" s="238">
        <f>IF(OR('Crisis Indicator Data'!L33="x",'Crisis Indicator Data'!H33="x"),"x",'Crisis Indicator Data'!L33/'Crisis Indicator Data'!H33)</f>
        <v>7.8899909828674479E-7</v>
      </c>
      <c r="Y36" s="231">
        <f t="shared" si="9"/>
        <v>0</v>
      </c>
      <c r="Z36" s="231">
        <f t="shared" si="10"/>
        <v>0.8</v>
      </c>
      <c r="AA36" s="231">
        <f t="shared" si="11"/>
        <v>2</v>
      </c>
      <c r="AB36" s="239">
        <f t="shared" si="12"/>
        <v>2.4</v>
      </c>
    </row>
    <row r="37" spans="1:28" x14ac:dyDescent="0.25">
      <c r="A37" s="142" t="str">
        <f>'Crisis Indicator Data'!A34</f>
        <v>Northern Ethiopia Conflict</v>
      </c>
      <c r="B37" s="143" t="str">
        <f>'Crisis Indicator Data'!B34</f>
        <v>Conflict</v>
      </c>
      <c r="C37" s="143" t="str">
        <f>'Crisis Indicator Data'!C34</f>
        <v>ETH004</v>
      </c>
      <c r="D37" s="143" t="str">
        <f>'Crisis Indicator Data'!D34</f>
        <v>Ethiopia</v>
      </c>
      <c r="E37" s="144" t="str">
        <f>'Crisis Indicator Data'!E34</f>
        <v>ETH</v>
      </c>
      <c r="F37" s="237">
        <f>IF('Crisis Indicator Data'!F34="x","x",IF(LOG('Crisis Indicator Data'!F34)&lt;F$4,0,IF(LOG('Crisis Indicator Data'!F34)&gt;F$3,5,ROUND(5-(F$3-LOG('Crisis Indicator Data'!F34))/(F$3-F$4)*5,1))))</f>
        <v>4.2</v>
      </c>
      <c r="G37" s="140">
        <f>IF('Crisis Indicator Data'!F34="x","x",IF(B37="Regional crisis",('Crisis Indicator Data'!F34/VLOOKUP('Impact of the crisis'!$C37,'Regional Crises'!$B$1:$R$66,4,FALSE)),'Crisis Indicator Data'!F34/VLOOKUP('Impact of the crisis'!$E37,'Country Indicator Data'!$B$4:$P$300,15,FALSE)))</f>
        <v>0.31148399999999998</v>
      </c>
      <c r="H37" s="231">
        <f t="shared" si="0"/>
        <v>1.5</v>
      </c>
      <c r="I37" s="231">
        <f t="shared" si="1"/>
        <v>2.85</v>
      </c>
      <c r="J37" s="231">
        <f>IF('Crisis Indicator Data'!G34="x","x",IF(LOG('Crisis Indicator Data'!G34)&lt;J$4,0,IF(LOG('Crisis Indicator Data'!G34)&gt;J$3,5,ROUND(5-(J$3-LOG('Crisis Indicator Data'!G34))/(J$3-J$4)*5,1))))</f>
        <v>4.9000000000000004</v>
      </c>
      <c r="K37" s="140">
        <f>IF('Crisis Indicator Data'!G34="x","x",IF(B37="Regional crisis",('Crisis Indicator Data'!G34/VLOOKUP('Impact of the crisis'!$C37,'Regional Crises'!$B$1:$R$66,5,FALSE)),'Crisis Indicator Data'!G34/VLOOKUP('Impact of the crisis'!$E37,'Country Indicator Data'!$B$4:$P$300,14,FALSE)))</f>
        <v>0.29411764705882354</v>
      </c>
      <c r="L37" s="231">
        <f t="shared" si="2"/>
        <v>1.4</v>
      </c>
      <c r="M37" s="231">
        <f t="shared" si="3"/>
        <v>3.1500000000000004</v>
      </c>
      <c r="N37" s="231">
        <f t="shared" si="4"/>
        <v>3</v>
      </c>
      <c r="O37" s="231">
        <f>IF('Crisis Indicator Data'!H34="x","x",IF('Crisis Indicator Data'!H34=0,0,IF(LOG('Crisis Indicator Data'!H34)&lt;O$4,0,IF(LOG('Crisis Indicator Data'!H34)&gt;O$3,5,ROUND(5-(O$3-LOG('Crisis Indicator Data'!H34))/(O$3-O$4)*5,1)))))</f>
        <v>5</v>
      </c>
      <c r="P37" s="140">
        <f>IF('Crisis Indicator Data'!H34="x","x",'Crisis Indicator Data'!H34/'Crisis Indicator Data'!G34)</f>
        <v>1</v>
      </c>
      <c r="Q37" s="231">
        <f t="shared" si="5"/>
        <v>5</v>
      </c>
      <c r="R37" s="231">
        <f t="shared" si="6"/>
        <v>5</v>
      </c>
      <c r="S37" s="231">
        <f>IF('Crisis Indicator Data'!I34="x","x",IF('Crisis Indicator Data'!I34=0,0,IF(LOG('Crisis Indicator Data'!I34)&lt;S$4,0,IF(LOG('Crisis Indicator Data'!I34)&gt;S$3,5,ROUND(5-(S$3-LOG('Crisis Indicator Data'!I34))/(S$3-S$4)*5,1)))))</f>
        <v>4.8</v>
      </c>
      <c r="T37" s="140">
        <f>IF('Crisis Indicator Data'!H34="x","x",IF('Crisis Indicator Data'!I34="x","x",'Crisis Indicator Data'!I34/'Crisis Indicator Data'!H34))</f>
        <v>7.1213114754098361E-2</v>
      </c>
      <c r="U37" s="231">
        <f t="shared" si="7"/>
        <v>2.4</v>
      </c>
      <c r="V37" s="231">
        <f t="shared" si="8"/>
        <v>3.6</v>
      </c>
      <c r="W37" s="231">
        <f>IF('Crisis Indicator Data'!L34="x","x",IF('Crisis Indicator Data'!L34=0,0,IF(LOG('Crisis Indicator Data'!L34)&lt;W$4,0,IF(LOG('Crisis Indicator Data'!L34)&gt;W$3,5,ROUND(5-(W$3-LOG('Crisis Indicator Data'!L34))/(W$3-W$4)*5,1)))))</f>
        <v>5</v>
      </c>
      <c r="X37" s="238">
        <f>IF(OR('Crisis Indicator Data'!L34="x",'Crisis Indicator Data'!H34="x"),"x",'Crisis Indicator Data'!L34/'Crisis Indicator Data'!H34)</f>
        <v>2.4590163934426229E-4</v>
      </c>
      <c r="Y37" s="231">
        <f t="shared" si="9"/>
        <v>5</v>
      </c>
      <c r="Z37" s="231">
        <f t="shared" si="10"/>
        <v>5</v>
      </c>
      <c r="AA37" s="231">
        <f t="shared" si="11"/>
        <v>4.4000000000000004</v>
      </c>
      <c r="AB37" s="239">
        <f t="shared" si="12"/>
        <v>4.7</v>
      </c>
    </row>
    <row r="38" spans="1:28" x14ac:dyDescent="0.25">
      <c r="A38" s="142" t="str">
        <f>'Crisis Indicator Data'!A35</f>
        <v>Mixed migration flows in Greece</v>
      </c>
      <c r="B38" s="143" t="str">
        <f>'Crisis Indicator Data'!B35</f>
        <v>International displacement</v>
      </c>
      <c r="C38" s="143" t="str">
        <f>'Crisis Indicator Data'!C35</f>
        <v>GRC002</v>
      </c>
      <c r="D38" s="143" t="str">
        <f>'Crisis Indicator Data'!D35</f>
        <v>Greece</v>
      </c>
      <c r="E38" s="144" t="str">
        <f>'Crisis Indicator Data'!E35</f>
        <v>GRC</v>
      </c>
      <c r="F38" s="237">
        <f>IF('Crisis Indicator Data'!F35="x","x",IF(LOG('Crisis Indicator Data'!F35)&lt;F$4,0,IF(LOG('Crisis Indicator Data'!F35)&gt;F$3,5,ROUND(5-(F$3-LOG('Crisis Indicator Data'!F35))/(F$3-F$4)*5,1))))</f>
        <v>0.9</v>
      </c>
      <c r="G38" s="140">
        <f>IF('Crisis Indicator Data'!F35="x","x",IF(B38="Regional crisis",('Crisis Indicator Data'!F35/VLOOKUP('Impact of the crisis'!$C38,'Regional Crises'!$B$1:$R$66,4,FALSE)),'Crisis Indicator Data'!F35/VLOOKUP('Impact of the crisis'!$E38,'Country Indicator Data'!$B$4:$P$300,15,FALSE)))</f>
        <v>2.6098293250581849E-2</v>
      </c>
      <c r="H38" s="231">
        <f t="shared" ref="H38:H69" si="13">IF(G38="x","x",IF(G38&lt;H$4,0,IF(G38&gt;H$3,5,ROUND(5-(H$3-G38)/(H$3-H$4)*5,1))))</f>
        <v>0</v>
      </c>
      <c r="I38" s="231">
        <f t="shared" ref="I38:I69" si="14">IF(AND(H38="x",F38="x"),"x",AVERAGE(F38,H38))</f>
        <v>0.45</v>
      </c>
      <c r="J38" s="231">
        <f>IF('Crisis Indicator Data'!G35="x","x",IF(LOG('Crisis Indicator Data'!G35)&lt;J$4,0,IF(LOG('Crisis Indicator Data'!G35)&gt;J$3,5,ROUND(5-(J$3-LOG('Crisis Indicator Data'!G35))/(J$3-J$4)*5,1))))</f>
        <v>0</v>
      </c>
      <c r="K38" s="140">
        <f>IF('Crisis Indicator Data'!G35="x","x",IF(B38="Regional crisis",('Crisis Indicator Data'!G35/VLOOKUP('Impact of the crisis'!$C38,'Regional Crises'!$B$1:$R$66,5,FALSE)),'Crisis Indicator Data'!G35/VLOOKUP('Impact of the crisis'!$E38,'Country Indicator Data'!$B$4:$P$300,14,FALSE)))</f>
        <v>3.8006058936931972E-2</v>
      </c>
      <c r="L38" s="231">
        <f t="shared" ref="L38:L69" si="15">IF(K38="x","x",IF(K38&lt;L$4,0,IF(K38&gt;L$3,5,ROUND(5-(L$3-K38)/(L$3-L$4)*5,1))))</f>
        <v>0.1</v>
      </c>
      <c r="M38" s="231">
        <f t="shared" ref="M38:M69" si="16">IF(AND(L38="x",J38="x"),"x",AVERAGE(J38,L38))</f>
        <v>0.05</v>
      </c>
      <c r="N38" s="231">
        <f t="shared" ref="N38:N69" si="17">IF(AND(M38="x",I38="x"),"x",IF(OR(M38="x",I38="x"),AVERAGE(I38,M38),ROUND((5-GEOMEAN(((5-I38)/5*4+1),((5-M38)/5*4+1)))/4*5,1)))</f>
        <v>0.3</v>
      </c>
      <c r="O38" s="231">
        <f>IF('Crisis Indicator Data'!H35="x","x",IF('Crisis Indicator Data'!H35=0,0,IF(LOG('Crisis Indicator Data'!H35)&lt;O$4,0,IF(LOG('Crisis Indicator Data'!H35)&gt;O$3,5,ROUND(5-(O$3-LOG('Crisis Indicator Data'!H35))/(O$3-O$4)*5,1)))))</f>
        <v>1.2</v>
      </c>
      <c r="P38" s="140">
        <f>IF('Crisis Indicator Data'!H35="x","x",'Crisis Indicator Data'!H35/'Crisis Indicator Data'!G35)</f>
        <v>0.40821256038647341</v>
      </c>
      <c r="Q38" s="231">
        <f t="shared" ref="Q38:Q69" si="18">IF(P38="x","x",IF(P38&lt;Q$4,0,IF(P38&gt;Q$3,5,ROUND(5-(Q$3-P38)/(Q$3-Q$4)*5,1))))</f>
        <v>2</v>
      </c>
      <c r="R38" s="231">
        <f t="shared" ref="R38:R69" si="19">IF(AND(Q38="x",O38="x"),"x",AVERAGE(O38,Q38))</f>
        <v>1.6</v>
      </c>
      <c r="S38" s="231">
        <f>IF('Crisis Indicator Data'!I35="x","x",IF('Crisis Indicator Data'!I35=0,0,IF(LOG('Crisis Indicator Data'!I35)&lt;S$4,0,IF(LOG('Crisis Indicator Data'!I35)&gt;S$3,5,ROUND(5-(S$3-LOG('Crisis Indicator Data'!I35))/(S$3-S$4)*5,1)))))</f>
        <v>3.2</v>
      </c>
      <c r="T38" s="140">
        <f>IF('Crisis Indicator Data'!H35="x","x",IF('Crisis Indicator Data'!I35="x","x",'Crisis Indicator Data'!I35/'Crisis Indicator Data'!H35))</f>
        <v>1</v>
      </c>
      <c r="U38" s="231">
        <f t="shared" ref="U38:U69" si="20">IF(T38="x","x",IF(T38&lt;U$4,0,IF(T38&gt;U$3,5,ROUND(5-(U$3-T38)/(U$3-U$4)*5,1))))</f>
        <v>5</v>
      </c>
      <c r="V38" s="231">
        <f t="shared" ref="V38:V69" si="21">IF(AND(U38="x",S38="x"),"x",ROUND(AVERAGE(S38,U38),1))</f>
        <v>4.0999999999999996</v>
      </c>
      <c r="W38" s="231">
        <f>IF('Crisis Indicator Data'!L35="x","x",IF('Crisis Indicator Data'!L35=0,0,IF(LOG('Crisis Indicator Data'!L35)&lt;W$4,0,IF(LOG('Crisis Indicator Data'!L35)&gt;W$3,5,ROUND(5-(W$3-LOG('Crisis Indicator Data'!L35))/(W$3-W$4)*5,1)))))</f>
        <v>1.3</v>
      </c>
      <c r="X38" s="238">
        <f>IF(OR('Crisis Indicator Data'!L35="x",'Crisis Indicator Data'!H35="x"),"x",'Crisis Indicator Data'!L35/'Crisis Indicator Data'!H35)</f>
        <v>4.7337278106508875E-5</v>
      </c>
      <c r="Y38" s="231">
        <f t="shared" ref="Y38:Y69" si="22">IF(X38="x","x",IF(X38&lt;Y$4,0,IF(X38&gt;Y$3,5,ROUND(5-(Y$3-X38)/(Y$3-Y$4)*5,1))))</f>
        <v>2.4</v>
      </c>
      <c r="Z38" s="231">
        <f t="shared" ref="Z38:Z69" si="23">IF(AND(Y38="x",W38="x"),"x",ROUND(AVERAGE(W38,Y38),1))</f>
        <v>1.9</v>
      </c>
      <c r="AA38" s="231">
        <f t="shared" ref="AA38:AA69" si="24">IF(AND(V38="x",Z38="x"),"x",IF(OR(V38="x",Z38="x"),AVERAGE(V38,Z38),ROUND((5-GEOMEAN(((5-V38)/5*4+1),((5-Z38)/5*4+1)))/4*5,1)))</f>
        <v>3.2</v>
      </c>
      <c r="AB38" s="239">
        <f t="shared" ref="AB38:AB69" si="25">IF(AND(R38="x",AA38="x"),"x",IF(OR(R38="x",AA38="x"),AVERAGE(R38,AA38),ROUND((5-GEOMEAN(((5-R38)/5*4+1),((5-AA38)/5*4+1)))/4*5,1)))</f>
        <v>2.5</v>
      </c>
    </row>
    <row r="39" spans="1:28" x14ac:dyDescent="0.25">
      <c r="A39" s="142" t="str">
        <f>'Crisis Indicator Data'!A36</f>
        <v>Complex crisis in Guatemala</v>
      </c>
      <c r="B39" s="143" t="str">
        <f>'Crisis Indicator Data'!B36</f>
        <v>Complex crisis</v>
      </c>
      <c r="C39" s="143" t="str">
        <f>'Crisis Indicator Data'!C36</f>
        <v>GTM001</v>
      </c>
      <c r="D39" s="143" t="str">
        <f>'Crisis Indicator Data'!D36</f>
        <v>Guatemala</v>
      </c>
      <c r="E39" s="144" t="str">
        <f>'Crisis Indicator Data'!E36</f>
        <v>GTM</v>
      </c>
      <c r="F39" s="237">
        <f>IF('Crisis Indicator Data'!F36="x","x",IF(LOG('Crisis Indicator Data'!F36)&lt;F$4,0,IF(LOG('Crisis Indicator Data'!F36)&gt;F$3,5,ROUND(5-(F$3-LOG('Crisis Indicator Data'!F36))/(F$3-F$4)*5,1))))</f>
        <v>3.4</v>
      </c>
      <c r="G39" s="140">
        <f>IF('Crisis Indicator Data'!F36="x","x",IF(B39="Regional crisis",('Crisis Indicator Data'!F36/VLOOKUP('Impact of the crisis'!$C39,'Regional Crises'!$B$1:$R$66,4,FALSE)),'Crisis Indicator Data'!F36/VLOOKUP('Impact of the crisis'!$E39,'Country Indicator Data'!$B$4:$P$300,15,FALSE)))</f>
        <v>1.0161347517730497</v>
      </c>
      <c r="H39" s="231">
        <f t="shared" si="13"/>
        <v>5</v>
      </c>
      <c r="I39" s="231">
        <f t="shared" si="14"/>
        <v>4.2</v>
      </c>
      <c r="J39" s="231">
        <f>IF('Crisis Indicator Data'!G36="x","x",IF(LOG('Crisis Indicator Data'!G36)&lt;J$4,0,IF(LOG('Crisis Indicator Data'!G36)&gt;J$3,5,ROUND(5-(J$3-LOG('Crisis Indicator Data'!G36))/(J$3-J$4)*5,1))))</f>
        <v>4.0999999999999996</v>
      </c>
      <c r="K39" s="140">
        <f>IF('Crisis Indicator Data'!G36="x","x",IF(B39="Regional crisis",('Crisis Indicator Data'!G36/VLOOKUP('Impact of the crisis'!$C39,'Regional Crises'!$B$1:$R$66,5,FALSE)),'Crisis Indicator Data'!G36/VLOOKUP('Impact of the crisis'!$E39,'Country Indicator Data'!$B$4:$P$300,14,FALSE)))</f>
        <v>1</v>
      </c>
      <c r="L39" s="231">
        <f t="shared" si="15"/>
        <v>5</v>
      </c>
      <c r="M39" s="231">
        <f t="shared" si="16"/>
        <v>4.55</v>
      </c>
      <c r="N39" s="231">
        <f t="shared" si="17"/>
        <v>4.4000000000000004</v>
      </c>
      <c r="O39" s="231">
        <f>IF('Crisis Indicator Data'!H36="x","x",IF('Crisis Indicator Data'!H36=0,0,IF(LOG('Crisis Indicator Data'!H36)&lt;O$4,0,IF(LOG('Crisis Indicator Data'!H36)&gt;O$3,5,ROUND(5-(O$3-LOG('Crisis Indicator Data'!H36))/(O$3-O$4)*5,1)))))</f>
        <v>3.8</v>
      </c>
      <c r="P39" s="140">
        <f>IF('Crisis Indicator Data'!H36="x","x",'Crisis Indicator Data'!H36/'Crisis Indicator Data'!G36)</f>
        <v>0.33333333333333331</v>
      </c>
      <c r="Q39" s="231">
        <f t="shared" si="18"/>
        <v>1.6</v>
      </c>
      <c r="R39" s="231">
        <f t="shared" si="19"/>
        <v>2.7</v>
      </c>
      <c r="S39" s="231">
        <f>IF('Crisis Indicator Data'!I36="x","x",IF('Crisis Indicator Data'!I36=0,0,IF(LOG('Crisis Indicator Data'!I36)&lt;S$4,0,IF(LOG('Crisis Indicator Data'!I36)&gt;S$3,5,ROUND(5-(S$3-LOG('Crisis Indicator Data'!I36))/(S$3-S$4)*5,1)))))</f>
        <v>3.4</v>
      </c>
      <c r="T39" s="140">
        <f>IF('Crisis Indicator Data'!H36="x","x",IF('Crisis Indicator Data'!I36="x","x",'Crisis Indicator Data'!I36/'Crisis Indicator Data'!H36))</f>
        <v>4.2456140350877192E-2</v>
      </c>
      <c r="U39" s="231">
        <f t="shared" si="20"/>
        <v>1.4</v>
      </c>
      <c r="V39" s="231">
        <f t="shared" si="21"/>
        <v>2.4</v>
      </c>
      <c r="W39" s="231">
        <f>IF('Crisis Indicator Data'!L36="x","x",IF('Crisis Indicator Data'!L36=0,0,IF(LOG('Crisis Indicator Data'!L36)&lt;W$4,0,IF(LOG('Crisis Indicator Data'!L36)&gt;W$3,5,ROUND(5-(W$3-LOG('Crisis Indicator Data'!L36))/(W$3-W$4)*5,1)))))</f>
        <v>5</v>
      </c>
      <c r="X39" s="238">
        <f>IF(OR('Crisis Indicator Data'!L36="x",'Crisis Indicator Data'!H36="x"),"x",'Crisis Indicator Data'!L36/'Crisis Indicator Data'!H36)</f>
        <v>5.1929824561403504E-4</v>
      </c>
      <c r="Y39" s="231">
        <f t="shared" si="22"/>
        <v>5</v>
      </c>
      <c r="Z39" s="231">
        <f t="shared" si="23"/>
        <v>5</v>
      </c>
      <c r="AA39" s="231">
        <f t="shared" si="24"/>
        <v>4.0999999999999996</v>
      </c>
      <c r="AB39" s="239">
        <f t="shared" si="25"/>
        <v>3.5</v>
      </c>
    </row>
    <row r="40" spans="1:28" x14ac:dyDescent="0.25">
      <c r="A40" s="142" t="str">
        <f>'Crisis Indicator Data'!A37</f>
        <v>Complex crisis in Honduras</v>
      </c>
      <c r="B40" s="143" t="str">
        <f>'Crisis Indicator Data'!B37</f>
        <v>Complex crisis</v>
      </c>
      <c r="C40" s="143" t="str">
        <f>'Crisis Indicator Data'!C37</f>
        <v>HND001</v>
      </c>
      <c r="D40" s="143" t="str">
        <f>'Crisis Indicator Data'!D37</f>
        <v>Honduras</v>
      </c>
      <c r="E40" s="144" t="str">
        <f>'Crisis Indicator Data'!E37</f>
        <v>HND</v>
      </c>
      <c r="F40" s="237">
        <f>IF('Crisis Indicator Data'!F37="x","x",IF(LOG('Crisis Indicator Data'!F37)&lt;F$4,0,IF(LOG('Crisis Indicator Data'!F37)&gt;F$3,5,ROUND(5-(F$3-LOG('Crisis Indicator Data'!F37))/(F$3-F$4)*5,1))))</f>
        <v>3.4</v>
      </c>
      <c r="G40" s="140">
        <f>IF('Crisis Indicator Data'!F37="x","x",IF(B40="Regional crisis",('Crisis Indicator Data'!F37/VLOOKUP('Impact of the crisis'!$C40,'Regional Crises'!$B$1:$R$66,4,FALSE)),'Crisis Indicator Data'!F37/VLOOKUP('Impact of the crisis'!$E40,'Country Indicator Data'!$B$4:$P$300,15,FALSE)))</f>
        <v>1.0000893734918224</v>
      </c>
      <c r="H40" s="231">
        <f t="shared" si="13"/>
        <v>5</v>
      </c>
      <c r="I40" s="231">
        <f t="shared" si="14"/>
        <v>4.2</v>
      </c>
      <c r="J40" s="231">
        <f>IF('Crisis Indicator Data'!G37="x","x",IF(LOG('Crisis Indicator Data'!G37)&lt;J$4,0,IF(LOG('Crisis Indicator Data'!G37)&gt;J$3,5,ROUND(5-(J$3-LOG('Crisis Indicator Data'!G37))/(J$3-J$4)*5,1))))</f>
        <v>3.2</v>
      </c>
      <c r="K40" s="140">
        <f>IF('Crisis Indicator Data'!G37="x","x",IF(B40="Regional crisis",('Crisis Indicator Data'!G37/VLOOKUP('Impact of the crisis'!$C40,'Regional Crises'!$B$1:$R$66,5,FALSE)),'Crisis Indicator Data'!G37/VLOOKUP('Impact of the crisis'!$E40,'Country Indicator Data'!$B$4:$P$300,14,FALSE)))</f>
        <v>1</v>
      </c>
      <c r="L40" s="231">
        <f t="shared" si="15"/>
        <v>5</v>
      </c>
      <c r="M40" s="231">
        <f t="shared" si="16"/>
        <v>4.0999999999999996</v>
      </c>
      <c r="N40" s="231">
        <f t="shared" si="17"/>
        <v>4.2</v>
      </c>
      <c r="O40" s="231">
        <f>IF('Crisis Indicator Data'!H37="x","x",IF('Crisis Indicator Data'!H37=0,0,IF(LOG('Crisis Indicator Data'!H37)&lt;O$4,0,IF(LOG('Crisis Indicator Data'!H37)&gt;O$3,5,ROUND(5-(O$3-LOG('Crisis Indicator Data'!H37))/(O$3-O$4)*5,1)))))</f>
        <v>3.5</v>
      </c>
      <c r="P40" s="140">
        <f>IF('Crisis Indicator Data'!H37="x","x",'Crisis Indicator Data'!H37/'Crisis Indicator Data'!G37)</f>
        <v>0.42553191489361702</v>
      </c>
      <c r="Q40" s="231">
        <f t="shared" si="18"/>
        <v>2.1</v>
      </c>
      <c r="R40" s="231">
        <f t="shared" si="19"/>
        <v>2.8</v>
      </c>
      <c r="S40" s="231">
        <f>IF('Crisis Indicator Data'!I37="x","x",IF('Crisis Indicator Data'!I37=0,0,IF(LOG('Crisis Indicator Data'!I37)&lt;S$4,0,IF(LOG('Crisis Indicator Data'!I37)&gt;S$3,5,ROUND(5-(S$3-LOG('Crisis Indicator Data'!I37))/(S$3-S$4)*5,1)))))</f>
        <v>3.4</v>
      </c>
      <c r="T40" s="140">
        <f>IF('Crisis Indicator Data'!H37="x","x",IF('Crisis Indicator Data'!I37="x","x",'Crisis Indicator Data'!I37/'Crisis Indicator Data'!H37))</f>
        <v>6.1249999999999999E-2</v>
      </c>
      <c r="U40" s="231">
        <f t="shared" si="20"/>
        <v>2</v>
      </c>
      <c r="V40" s="231">
        <f t="shared" si="21"/>
        <v>2.7</v>
      </c>
      <c r="W40" s="231">
        <f>IF('Crisis Indicator Data'!L37="x","x",IF('Crisis Indicator Data'!L37=0,0,IF(LOG('Crisis Indicator Data'!L37)&lt;W$4,0,IF(LOG('Crisis Indicator Data'!L37)&gt;W$3,5,ROUND(5-(W$3-LOG('Crisis Indicator Data'!L37))/(W$3-W$4)*5,1)))))</f>
        <v>4.7</v>
      </c>
      <c r="X40" s="238">
        <f>IF(OR('Crisis Indicator Data'!L37="x",'Crisis Indicator Data'!H37="x"),"x",'Crisis Indicator Data'!L37/'Crisis Indicator Data'!H37)</f>
        <v>4.7725000000000003E-4</v>
      </c>
      <c r="Y40" s="231">
        <f t="shared" si="22"/>
        <v>5</v>
      </c>
      <c r="Z40" s="231">
        <f t="shared" si="23"/>
        <v>4.9000000000000004</v>
      </c>
      <c r="AA40" s="231">
        <f t="shared" si="24"/>
        <v>4.0999999999999996</v>
      </c>
      <c r="AB40" s="239">
        <f t="shared" si="25"/>
        <v>3.5</v>
      </c>
    </row>
    <row r="41" spans="1:28" x14ac:dyDescent="0.25">
      <c r="A41" s="142" t="str">
        <f>'Crisis Indicator Data'!A38</f>
        <v>Complex crisis in Haiti</v>
      </c>
      <c r="B41" s="143" t="str">
        <f>'Crisis Indicator Data'!B38</f>
        <v>Complex crisis</v>
      </c>
      <c r="C41" s="143" t="str">
        <f>'Crisis Indicator Data'!C38</f>
        <v>HTI001</v>
      </c>
      <c r="D41" s="143" t="str">
        <f>'Crisis Indicator Data'!D38</f>
        <v>Haiti</v>
      </c>
      <c r="E41" s="144" t="str">
        <f>'Crisis Indicator Data'!E38</f>
        <v>HTI</v>
      </c>
      <c r="F41" s="237">
        <f>IF('Crisis Indicator Data'!F38="x","x",IF(LOG('Crisis Indicator Data'!F38)&lt;F$4,0,IF(LOG('Crisis Indicator Data'!F38)&gt;F$3,5,ROUND(5-(F$3-LOG('Crisis Indicator Data'!F38))/(F$3-F$4)*5,1))))</f>
        <v>2.4</v>
      </c>
      <c r="G41" s="140">
        <f>IF('Crisis Indicator Data'!F38="x","x",IF(B41="Regional crisis",('Crisis Indicator Data'!F38/VLOOKUP('Impact of the crisis'!$C41,'Regional Crises'!$B$1:$R$66,4,FALSE)),'Crisis Indicator Data'!F38/VLOOKUP('Impact of the crisis'!$E41,'Country Indicator Data'!$B$4:$P$300,15,FALSE)))</f>
        <v>0.98570391872278662</v>
      </c>
      <c r="H41" s="231">
        <f t="shared" si="13"/>
        <v>4.9000000000000004</v>
      </c>
      <c r="I41" s="231">
        <f t="shared" si="14"/>
        <v>3.6500000000000004</v>
      </c>
      <c r="J41" s="231">
        <f>IF('Crisis Indicator Data'!G38="x","x",IF(LOG('Crisis Indicator Data'!G38)&lt;J$4,0,IF(LOG('Crisis Indicator Data'!G38)&gt;J$3,5,ROUND(5-(J$3-LOG('Crisis Indicator Data'!G38))/(J$3-J$4)*5,1))))</f>
        <v>3.5</v>
      </c>
      <c r="K41" s="140">
        <f>IF('Crisis Indicator Data'!G38="x","x",IF(B41="Regional crisis",('Crisis Indicator Data'!G38/VLOOKUP('Impact of the crisis'!$C41,'Regional Crises'!$B$1:$R$66,5,FALSE)),'Crisis Indicator Data'!G38/VLOOKUP('Impact of the crisis'!$E41,'Country Indicator Data'!$B$4:$P$300,14,FALSE)))</f>
        <v>1</v>
      </c>
      <c r="L41" s="231">
        <f t="shared" si="15"/>
        <v>5</v>
      </c>
      <c r="M41" s="231">
        <f t="shared" si="16"/>
        <v>4.25</v>
      </c>
      <c r="N41" s="231">
        <f t="shared" si="17"/>
        <v>4</v>
      </c>
      <c r="O41" s="231">
        <f>IF('Crisis Indicator Data'!H38="x","x",IF('Crisis Indicator Data'!H38=0,0,IF(LOG('Crisis Indicator Data'!H38)&lt;O$4,0,IF(LOG('Crisis Indicator Data'!H38)&gt;O$3,5,ROUND(5-(O$3-LOG('Crisis Indicator Data'!H38))/(O$3-O$4)*5,1)))))</f>
        <v>3.9</v>
      </c>
      <c r="P41" s="140">
        <f>IF('Crisis Indicator Data'!H38="x","x",'Crisis Indicator Data'!H38/'Crisis Indicator Data'!G38)</f>
        <v>0.63773169388878692</v>
      </c>
      <c r="Q41" s="231">
        <f t="shared" si="18"/>
        <v>3.2</v>
      </c>
      <c r="R41" s="231">
        <f t="shared" si="19"/>
        <v>3.55</v>
      </c>
      <c r="S41" s="231">
        <f>IF('Crisis Indicator Data'!I38="x","x",IF('Crisis Indicator Data'!I38=0,0,IF(LOG('Crisis Indicator Data'!I38)&lt;S$4,0,IF(LOG('Crisis Indicator Data'!I38)&gt;S$3,5,ROUND(5-(S$3-LOG('Crisis Indicator Data'!I38))/(S$3-S$4)*5,1)))))</f>
        <v>3.2</v>
      </c>
      <c r="T41" s="140">
        <f>IF('Crisis Indicator Data'!H38="x","x",IF('Crisis Indicator Data'!I38="x","x",'Crisis Indicator Data'!I38/'Crisis Indicator Data'!H38))</f>
        <v>2.5899280575539568E-2</v>
      </c>
      <c r="U41" s="231">
        <f t="shared" si="20"/>
        <v>0.9</v>
      </c>
      <c r="V41" s="231">
        <f t="shared" si="21"/>
        <v>2.1</v>
      </c>
      <c r="W41" s="231">
        <f>IF('Crisis Indicator Data'!L38="x","x",IF('Crisis Indicator Data'!L38=0,0,IF(LOG('Crisis Indicator Data'!L38)&lt;W$4,0,IF(LOG('Crisis Indicator Data'!L38)&gt;W$3,5,ROUND(5-(W$3-LOG('Crisis Indicator Data'!L38))/(W$3-W$4)*5,1)))))</f>
        <v>4.8</v>
      </c>
      <c r="X41" s="238">
        <f>IF(OR('Crisis Indicator Data'!L38="x",'Crisis Indicator Data'!H38="x"),"x",'Crisis Indicator Data'!L38/'Crisis Indicator Data'!H38)</f>
        <v>3.1769784172661872E-4</v>
      </c>
      <c r="Y41" s="231">
        <f t="shared" si="22"/>
        <v>5</v>
      </c>
      <c r="Z41" s="231">
        <f t="shared" si="23"/>
        <v>4.9000000000000004</v>
      </c>
      <c r="AA41" s="231">
        <f t="shared" si="24"/>
        <v>3.9</v>
      </c>
      <c r="AB41" s="239">
        <f t="shared" si="25"/>
        <v>3.7</v>
      </c>
    </row>
    <row r="42" spans="1:28" x14ac:dyDescent="0.25">
      <c r="A42" s="142" t="str">
        <f>'Crisis Indicator Data'!A39</f>
        <v xml:space="preserve">Nippes Earthquake </v>
      </c>
      <c r="B42" s="143" t="str">
        <f>'Crisis Indicator Data'!B39</f>
        <v>Earthquake</v>
      </c>
      <c r="C42" s="143" t="str">
        <f>'Crisis Indicator Data'!C39</f>
        <v>HTI002</v>
      </c>
      <c r="D42" s="143" t="str">
        <f>'Crisis Indicator Data'!D39</f>
        <v>Haiti</v>
      </c>
      <c r="E42" s="144" t="str">
        <f>'Crisis Indicator Data'!E39</f>
        <v>HTI</v>
      </c>
      <c r="F42" s="237">
        <f>IF('Crisis Indicator Data'!F39="x","x",IF(LOG('Crisis Indicator Data'!F39)&lt;F$4,0,IF(LOG('Crisis Indicator Data'!F39)&gt;F$3,5,ROUND(5-(F$3-LOG('Crisis Indicator Data'!F39))/(F$3-F$4)*5,1))))</f>
        <v>1.8</v>
      </c>
      <c r="G42" s="140">
        <f>IF('Crisis Indicator Data'!F39="x","x",IF(B42="Regional crisis",('Crisis Indicator Data'!F39/VLOOKUP('Impact of the crisis'!$C42,'Regional Crises'!$B$1:$R$66,4,FALSE)),'Crisis Indicator Data'!F39/VLOOKUP('Impact of the crisis'!$E42,'Country Indicator Data'!$B$4:$P$300,15,FALSE)))</f>
        <v>0.46629172714078376</v>
      </c>
      <c r="H42" s="231">
        <f t="shared" si="13"/>
        <v>2.2999999999999998</v>
      </c>
      <c r="I42" s="231">
        <f t="shared" si="14"/>
        <v>2.0499999999999998</v>
      </c>
      <c r="J42" s="231">
        <f>IF('Crisis Indicator Data'!G39="x","x",IF(LOG('Crisis Indicator Data'!G39)&lt;J$4,0,IF(LOG('Crisis Indicator Data'!G39)&gt;J$3,5,ROUND(5-(J$3-LOG('Crisis Indicator Data'!G39))/(J$3-J$4)*5,1))))</f>
        <v>2.7</v>
      </c>
      <c r="K42" s="140">
        <f>IF('Crisis Indicator Data'!G39="x","x",IF(B42="Regional crisis",('Crisis Indicator Data'!G39/VLOOKUP('Impact of the crisis'!$C42,'Regional Crises'!$B$1:$R$66,5,FALSE)),'Crisis Indicator Data'!G39/VLOOKUP('Impact of the crisis'!$E42,'Country Indicator Data'!$B$4:$P$300,14,FALSE)))</f>
        <v>0.58992475683611667</v>
      </c>
      <c r="L42" s="231">
        <f t="shared" si="15"/>
        <v>2.9</v>
      </c>
      <c r="M42" s="231">
        <f t="shared" si="16"/>
        <v>2.8</v>
      </c>
      <c r="N42" s="231">
        <f t="shared" si="17"/>
        <v>2.4</v>
      </c>
      <c r="O42" s="231">
        <f>IF('Crisis Indicator Data'!H39="x","x",IF('Crisis Indicator Data'!H39=0,0,IF(LOG('Crisis Indicator Data'!H39)&lt;O$4,0,IF(LOG('Crisis Indicator Data'!H39)&gt;O$3,5,ROUND(5-(O$3-LOG('Crisis Indicator Data'!H39))/(O$3-O$4)*5,1)))))</f>
        <v>2.2999999999999998</v>
      </c>
      <c r="P42" s="140">
        <f>IF('Crisis Indicator Data'!H39="x","x",'Crisis Indicator Data'!H39/'Crisis Indicator Data'!G39)</f>
        <v>0.12443614870119769</v>
      </c>
      <c r="Q42" s="231">
        <f t="shared" si="18"/>
        <v>0.6</v>
      </c>
      <c r="R42" s="231">
        <f t="shared" si="19"/>
        <v>1.45</v>
      </c>
      <c r="S42" s="231">
        <f>IF('Crisis Indicator Data'!I39="x","x",IF('Crisis Indicator Data'!I39=0,0,IF(LOG('Crisis Indicator Data'!I39)&lt;S$4,0,IF(LOG('Crisis Indicator Data'!I39)&gt;S$3,5,ROUND(5-(S$3-LOG('Crisis Indicator Data'!I39))/(S$3-S$4)*5,1)))))</f>
        <v>3.1</v>
      </c>
      <c r="T42" s="140">
        <f>IF('Crisis Indicator Data'!H39="x","x",IF('Crisis Indicator Data'!I39="x","x",'Crisis Indicator Data'!I39/'Crisis Indicator Data'!H39))</f>
        <v>0.2</v>
      </c>
      <c r="U42" s="231">
        <f t="shared" si="20"/>
        <v>5</v>
      </c>
      <c r="V42" s="231">
        <f t="shared" si="21"/>
        <v>4.0999999999999996</v>
      </c>
      <c r="W42" s="231">
        <f>IF('Crisis Indicator Data'!L39="x","x",IF('Crisis Indicator Data'!L39=0,0,IF(LOG('Crisis Indicator Data'!L39)&lt;W$4,0,IF(LOG('Crisis Indicator Data'!L39)&gt;W$3,5,ROUND(5-(W$3-LOG('Crisis Indicator Data'!L39))/(W$3-W$4)*5,1)))))</f>
        <v>4.8</v>
      </c>
      <c r="X42" s="238">
        <f>IF(OR('Crisis Indicator Data'!L39="x",'Crisis Indicator Data'!H39="x"),"x",'Crisis Indicator Data'!L39/'Crisis Indicator Data'!H39)</f>
        <v>2.73625E-3</v>
      </c>
      <c r="Y42" s="231">
        <f t="shared" si="22"/>
        <v>5</v>
      </c>
      <c r="Z42" s="231">
        <f t="shared" si="23"/>
        <v>4.9000000000000004</v>
      </c>
      <c r="AA42" s="231">
        <f t="shared" si="24"/>
        <v>4.5</v>
      </c>
      <c r="AB42" s="239">
        <f t="shared" si="25"/>
        <v>3.4</v>
      </c>
    </row>
    <row r="43" spans="1:28" x14ac:dyDescent="0.25">
      <c r="A43" s="142" t="str">
        <f>'Crisis Indicator Data'!A40</f>
        <v>Papua Conflict</v>
      </c>
      <c r="B43" s="143" t="str">
        <f>'Crisis Indicator Data'!B40</f>
        <v>Conflict</v>
      </c>
      <c r="C43" s="143" t="str">
        <f>'Crisis Indicator Data'!C40</f>
        <v>IDN002</v>
      </c>
      <c r="D43" s="143" t="str">
        <f>'Crisis Indicator Data'!D40</f>
        <v>Indonesia</v>
      </c>
      <c r="E43" s="144" t="str">
        <f>'Crisis Indicator Data'!E40</f>
        <v>IDN</v>
      </c>
      <c r="F43" s="237">
        <f>IF('Crisis Indicator Data'!F40="x","x",IF(LOG('Crisis Indicator Data'!F40)&lt;F$4,0,IF(LOG('Crisis Indicator Data'!F40)&gt;F$3,5,ROUND(5-(F$3-LOG('Crisis Indicator Data'!F40))/(F$3-F$4)*5,1))))</f>
        <v>4.4000000000000004</v>
      </c>
      <c r="G43" s="140">
        <f>IF('Crisis Indicator Data'!F40="x","x",IF(B43="Regional crisis",('Crisis Indicator Data'!F40/VLOOKUP('Impact of the crisis'!$C43,'Regional Crises'!$B$1:$R$66,4,FALSE)),'Crisis Indicator Data'!F40/VLOOKUP('Impact of the crisis'!$E43,'Country Indicator Data'!$B$4:$P$300,15,FALSE)))</f>
        <v>0.2296681883669966</v>
      </c>
      <c r="H43" s="231">
        <f t="shared" si="13"/>
        <v>1.1000000000000001</v>
      </c>
      <c r="I43" s="231">
        <f t="shared" si="14"/>
        <v>2.75</v>
      </c>
      <c r="J43" s="231">
        <f>IF('Crisis Indicator Data'!G40="x","x",IF(LOG('Crisis Indicator Data'!G40)&lt;J$4,0,IF(LOG('Crisis Indicator Data'!G40)&gt;J$3,5,ROUND(5-(J$3-LOG('Crisis Indicator Data'!G40))/(J$3-J$4)*5,1))))</f>
        <v>1.9</v>
      </c>
      <c r="K43" s="140">
        <f>IF('Crisis Indicator Data'!G40="x","x",IF(B43="Regional crisis",('Crisis Indicator Data'!G40/VLOOKUP('Impact of the crisis'!$C43,'Regional Crises'!$B$1:$R$66,5,FALSE)),'Crisis Indicator Data'!G40/VLOOKUP('Impact of the crisis'!$E43,'Country Indicator Data'!$B$4:$P$300,14,FALSE)))</f>
        <v>1.5122761986913804E-2</v>
      </c>
      <c r="L43" s="231">
        <f t="shared" si="15"/>
        <v>0</v>
      </c>
      <c r="M43" s="231">
        <f t="shared" si="16"/>
        <v>0.95</v>
      </c>
      <c r="N43" s="231">
        <f t="shared" si="17"/>
        <v>1.9</v>
      </c>
      <c r="O43" s="231">
        <f>IF('Crisis Indicator Data'!H40="x","x",IF('Crisis Indicator Data'!H40=0,0,IF(LOG('Crisis Indicator Data'!H40)&lt;O$4,0,IF(LOG('Crisis Indicator Data'!H40)&gt;O$3,5,ROUND(5-(O$3-LOG('Crisis Indicator Data'!H40))/(O$3-O$4)*5,1)))))</f>
        <v>3.4</v>
      </c>
      <c r="P43" s="140">
        <f>IF('Crisis Indicator Data'!H40="x","x",'Crisis Indicator Data'!H40/'Crisis Indicator Data'!G40)</f>
        <v>1</v>
      </c>
      <c r="Q43" s="231">
        <f t="shared" si="18"/>
        <v>5</v>
      </c>
      <c r="R43" s="231">
        <f t="shared" si="19"/>
        <v>4.2</v>
      </c>
      <c r="S43" s="231">
        <f>IF('Crisis Indicator Data'!I40="x","x",IF('Crisis Indicator Data'!I40=0,0,IF(LOG('Crisis Indicator Data'!I40)&lt;S$4,0,IF(LOG('Crisis Indicator Data'!I40)&gt;S$3,5,ROUND(5-(S$3-LOG('Crisis Indicator Data'!I40))/(S$3-S$4)*5,1)))))</f>
        <v>2.5</v>
      </c>
      <c r="T43" s="140">
        <f>IF('Crisis Indicator Data'!H40="x","x",IF('Crisis Indicator Data'!I40="x","x",'Crisis Indicator Data'!I40/'Crisis Indicator Data'!H40))</f>
        <v>1.6694490818030049E-2</v>
      </c>
      <c r="U43" s="231">
        <f t="shared" si="20"/>
        <v>0.6</v>
      </c>
      <c r="V43" s="231">
        <f t="shared" si="21"/>
        <v>1.6</v>
      </c>
      <c r="W43" s="231">
        <f>IF('Crisis Indicator Data'!L40="x","x",IF('Crisis Indicator Data'!L40=0,0,IF(LOG('Crisis Indicator Data'!L40)&lt;W$4,0,IF(LOG('Crisis Indicator Data'!L40)&gt;W$3,5,ROUND(5-(W$3-LOG('Crisis Indicator Data'!L40))/(W$3-W$4)*5,1)))))</f>
        <v>2.2000000000000002</v>
      </c>
      <c r="X43" s="238">
        <f>IF(OR('Crisis Indicator Data'!L40="x",'Crisis Indicator Data'!H40="x"),"x",'Crisis Indicator Data'!L40/'Crisis Indicator Data'!H40)</f>
        <v>1.0016694490818031E-5</v>
      </c>
      <c r="Y43" s="231">
        <f t="shared" si="22"/>
        <v>0.5</v>
      </c>
      <c r="Z43" s="231">
        <f t="shared" si="23"/>
        <v>1.4</v>
      </c>
      <c r="AA43" s="231">
        <f t="shared" si="24"/>
        <v>1.5</v>
      </c>
      <c r="AB43" s="239">
        <f t="shared" si="25"/>
        <v>3.1</v>
      </c>
    </row>
    <row r="44" spans="1:28" x14ac:dyDescent="0.25">
      <c r="A44" s="142" t="str">
        <f>'Crisis Indicator Data'!A41</f>
        <v>Conflict in Jammu and Kashmir</v>
      </c>
      <c r="B44" s="143" t="str">
        <f>'Crisis Indicator Data'!B41</f>
        <v>Conflict</v>
      </c>
      <c r="C44" s="143" t="str">
        <f>'Crisis Indicator Data'!C41</f>
        <v>IND002</v>
      </c>
      <c r="D44" s="143" t="str">
        <f>'Crisis Indicator Data'!D41</f>
        <v>India</v>
      </c>
      <c r="E44" s="144" t="str">
        <f>'Crisis Indicator Data'!E41</f>
        <v>IND</v>
      </c>
      <c r="F44" s="237">
        <f>IF('Crisis Indicator Data'!F41="x","x",IF(LOG('Crisis Indicator Data'!F41)&lt;F$4,0,IF(LOG('Crisis Indicator Data'!F41)&gt;F$3,5,ROUND(5-(F$3-LOG('Crisis Indicator Data'!F41))/(F$3-F$4)*5,1))))</f>
        <v>3.9</v>
      </c>
      <c r="G44" s="140">
        <f>IF('Crisis Indicator Data'!F41="x","x",IF(B44="Regional crisis",('Crisis Indicator Data'!F41/VLOOKUP('Impact of the crisis'!$C44,'Regional Crises'!$B$1:$R$66,4,FALSE)),'Crisis Indicator Data'!F41/VLOOKUP('Impact of the crisis'!$E44,'Country Indicator Data'!$B$4:$P$300,15,FALSE)))</f>
        <v>7.4746652585270371E-2</v>
      </c>
      <c r="H44" s="231">
        <f t="shared" si="13"/>
        <v>0.3</v>
      </c>
      <c r="I44" s="231">
        <f t="shared" si="14"/>
        <v>2.1</v>
      </c>
      <c r="J44" s="231">
        <f>IF('Crisis Indicator Data'!G41="x","x",IF(LOG('Crisis Indicator Data'!G41)&lt;J$4,0,IF(LOG('Crisis Indicator Data'!G41)&gt;J$3,5,ROUND(5-(J$3-LOG('Crisis Indicator Data'!G41))/(J$3-J$4)*5,1))))</f>
        <v>3.7</v>
      </c>
      <c r="K44" s="140">
        <f>IF('Crisis Indicator Data'!G41="x","x",IF(B44="Regional crisis",('Crisis Indicator Data'!G41/VLOOKUP('Impact of the crisis'!$C44,'Regional Crises'!$B$1:$R$66,5,FALSE)),'Crisis Indicator Data'!G41/VLOOKUP('Impact of the crisis'!$E44,'Country Indicator Data'!$B$4:$P$300,14,FALSE)))</f>
        <v>9.2654707725042858E-3</v>
      </c>
      <c r="L44" s="231">
        <f t="shared" si="15"/>
        <v>0</v>
      </c>
      <c r="M44" s="231">
        <f t="shared" si="16"/>
        <v>1.85</v>
      </c>
      <c r="N44" s="231">
        <f t="shared" si="17"/>
        <v>2</v>
      </c>
      <c r="O44" s="231" t="str">
        <f>IF('Crisis Indicator Data'!H41="x","x",IF('Crisis Indicator Data'!H41=0,0,IF(LOG('Crisis Indicator Data'!H41)&lt;O$4,0,IF(LOG('Crisis Indicator Data'!H41)&gt;O$3,5,ROUND(5-(O$3-LOG('Crisis Indicator Data'!H41))/(O$3-O$4)*5,1)))))</f>
        <v>x</v>
      </c>
      <c r="P44" s="140" t="str">
        <f>IF('Crisis Indicator Data'!H41="x","x",'Crisis Indicator Data'!H41/'Crisis Indicator Data'!G41)</f>
        <v>x</v>
      </c>
      <c r="Q44" s="231" t="str">
        <f t="shared" si="18"/>
        <v>x</v>
      </c>
      <c r="R44" s="231" t="str">
        <f t="shared" si="19"/>
        <v>x</v>
      </c>
      <c r="S44" s="231" t="str">
        <f>IF('Crisis Indicator Data'!I41="x","x",IF('Crisis Indicator Data'!I41=0,0,IF(LOG('Crisis Indicator Data'!I41)&lt;S$4,0,IF(LOG('Crisis Indicator Data'!I41)&gt;S$3,5,ROUND(5-(S$3-LOG('Crisis Indicator Data'!I41))/(S$3-S$4)*5,1)))))</f>
        <v>x</v>
      </c>
      <c r="T44" s="140" t="str">
        <f>IF('Crisis Indicator Data'!H41="x","x",IF('Crisis Indicator Data'!I41="x","x",'Crisis Indicator Data'!I41/'Crisis Indicator Data'!H41))</f>
        <v>x</v>
      </c>
      <c r="U44" s="231" t="str">
        <f t="shared" si="20"/>
        <v>x</v>
      </c>
      <c r="V44" s="231" t="str">
        <f t="shared" si="21"/>
        <v>x</v>
      </c>
      <c r="W44" s="231">
        <f>IF('Crisis Indicator Data'!L41="x","x",IF('Crisis Indicator Data'!L41=0,0,IF(LOG('Crisis Indicator Data'!L41)&lt;W$4,0,IF(LOG('Crisis Indicator Data'!L41)&gt;W$3,5,ROUND(5-(W$3-LOG('Crisis Indicator Data'!L41))/(W$3-W$4)*5,1)))))</f>
        <v>3.8</v>
      </c>
      <c r="X44" s="238" t="str">
        <f>IF(OR('Crisis Indicator Data'!L41="x",'Crisis Indicator Data'!H41="x"),"x",'Crisis Indicator Data'!L41/'Crisis Indicator Data'!H41)</f>
        <v>x</v>
      </c>
      <c r="Y44" s="231" t="str">
        <f t="shared" si="22"/>
        <v>x</v>
      </c>
      <c r="Z44" s="231">
        <f t="shared" si="23"/>
        <v>3.8</v>
      </c>
      <c r="AA44" s="231">
        <f t="shared" si="24"/>
        <v>3.8</v>
      </c>
      <c r="AB44" s="239">
        <f t="shared" si="25"/>
        <v>3.8</v>
      </c>
    </row>
    <row r="45" spans="1:28" x14ac:dyDescent="0.25">
      <c r="A45" s="142" t="str">
        <f>'Crisis Indicator Data'!A42</f>
        <v>Afghan Refugees in Iran</v>
      </c>
      <c r="B45" s="143" t="str">
        <f>'Crisis Indicator Data'!B42</f>
        <v>International displacement</v>
      </c>
      <c r="C45" s="143" t="str">
        <f>'Crisis Indicator Data'!C42</f>
        <v>IRN004</v>
      </c>
      <c r="D45" s="143" t="str">
        <f>'Crisis Indicator Data'!D42</f>
        <v>Iran</v>
      </c>
      <c r="E45" s="144" t="str">
        <f>'Crisis Indicator Data'!E42</f>
        <v>IRN</v>
      </c>
      <c r="F45" s="237">
        <f>IF('Crisis Indicator Data'!F42="x","x",IF(LOG('Crisis Indicator Data'!F42)&lt;F$4,0,IF(LOG('Crisis Indicator Data'!F42)&gt;F$3,5,ROUND(5-(F$3-LOG('Crisis Indicator Data'!F42))/(F$3-F$4)*5,1))))</f>
        <v>4</v>
      </c>
      <c r="G45" s="140">
        <f>IF('Crisis Indicator Data'!F42="x","x",IF(B45="Regional crisis",('Crisis Indicator Data'!F42/VLOOKUP('Impact of the crisis'!$C45,'Regional Crises'!$B$1:$R$66,4,FALSE)),'Crisis Indicator Data'!F42/VLOOKUP('Impact of the crisis'!$E45,'Country Indicator Data'!$B$4:$P$300,15,FALSE)))</f>
        <v>0.1470818291215403</v>
      </c>
      <c r="H45" s="231">
        <f t="shared" si="13"/>
        <v>0.6</v>
      </c>
      <c r="I45" s="231">
        <f t="shared" si="14"/>
        <v>2.2999999999999998</v>
      </c>
      <c r="J45" s="231">
        <f>IF('Crisis Indicator Data'!G42="x","x",IF(LOG('Crisis Indicator Data'!G42)&lt;J$4,0,IF(LOG('Crisis Indicator Data'!G42)&gt;J$3,5,ROUND(5-(J$3-LOG('Crisis Indicator Data'!G42))/(J$3-J$4)*5,1))))</f>
        <v>4.5999999999999996</v>
      </c>
      <c r="K45" s="140">
        <f>IF('Crisis Indicator Data'!G42="x","x",IF(B45="Regional crisis",('Crisis Indicator Data'!G42/VLOOKUP('Impact of the crisis'!$C45,'Regional Crises'!$B$1:$R$66,5,FALSE)),'Crisis Indicator Data'!G42/VLOOKUP('Impact of the crisis'!$E45,'Country Indicator Data'!$B$4:$P$300,14,FALSE)))</f>
        <v>0.29933916986228687</v>
      </c>
      <c r="L45" s="231">
        <f t="shared" si="15"/>
        <v>1.5</v>
      </c>
      <c r="M45" s="231">
        <f t="shared" si="16"/>
        <v>3.05</v>
      </c>
      <c r="N45" s="231">
        <f t="shared" si="17"/>
        <v>2.7</v>
      </c>
      <c r="O45" s="231">
        <f>IF('Crisis Indicator Data'!H42="x","x",IF('Crisis Indicator Data'!H42=0,0,IF(LOG('Crisis Indicator Data'!H42)&lt;O$4,0,IF(LOG('Crisis Indicator Data'!H42)&gt;O$3,5,ROUND(5-(O$3-LOG('Crisis Indicator Data'!H42))/(O$3-O$4)*5,1)))))</f>
        <v>3.4</v>
      </c>
      <c r="P45" s="140">
        <f>IF('Crisis Indicator Data'!H42="x","x",'Crisis Indicator Data'!H42/'Crisis Indicator Data'!G42)</f>
        <v>0.13696974580026589</v>
      </c>
      <c r="Q45" s="231">
        <f t="shared" si="18"/>
        <v>0.6</v>
      </c>
      <c r="R45" s="231">
        <f t="shared" si="19"/>
        <v>2</v>
      </c>
      <c r="S45" s="231">
        <f>IF('Crisis Indicator Data'!I42="x","x",IF('Crisis Indicator Data'!I42=0,0,IF(LOG('Crisis Indicator Data'!I42)&lt;S$4,0,IF(LOG('Crisis Indicator Data'!I42)&gt;S$3,5,ROUND(5-(S$3-LOG('Crisis Indicator Data'!I42))/(S$3-S$4)*5,1)))))</f>
        <v>5</v>
      </c>
      <c r="T45" s="140">
        <f>IF('Crisis Indicator Data'!H42="x","x",IF('Crisis Indicator Data'!I42="x","x",'Crisis Indicator Data'!I42/'Crisis Indicator Data'!H42))</f>
        <v>1</v>
      </c>
      <c r="U45" s="231">
        <f t="shared" si="20"/>
        <v>5</v>
      </c>
      <c r="V45" s="231">
        <f t="shared" si="21"/>
        <v>5</v>
      </c>
      <c r="W45" s="231">
        <f>IF('Crisis Indicator Data'!L42="x","x",IF('Crisis Indicator Data'!L42=0,0,IF(LOG('Crisis Indicator Data'!L42)&lt;W$4,0,IF(LOG('Crisis Indicator Data'!L42)&gt;W$3,5,ROUND(5-(W$3-LOG('Crisis Indicator Data'!L42))/(W$3-W$4)*5,1)))))</f>
        <v>0</v>
      </c>
      <c r="X45" s="238">
        <f>IF(OR('Crisis Indicator Data'!L42="x",'Crisis Indicator Data'!H42="x"),"x",'Crisis Indicator Data'!L42/'Crisis Indicator Data'!H42)</f>
        <v>0</v>
      </c>
      <c r="Y45" s="231">
        <f t="shared" si="22"/>
        <v>0</v>
      </c>
      <c r="Z45" s="231">
        <f t="shared" si="23"/>
        <v>0</v>
      </c>
      <c r="AA45" s="231">
        <f t="shared" si="24"/>
        <v>3.5</v>
      </c>
      <c r="AB45" s="239">
        <f t="shared" si="25"/>
        <v>2.8</v>
      </c>
    </row>
    <row r="46" spans="1:28" x14ac:dyDescent="0.25">
      <c r="A46" s="142" t="str">
        <f>'Crisis Indicator Data'!A43</f>
        <v>Multiple crises in Iraq</v>
      </c>
      <c r="B46" s="143" t="str">
        <f>'Crisis Indicator Data'!B43</f>
        <v>Multiple crises country</v>
      </c>
      <c r="C46" s="143" t="str">
        <f>'Crisis Indicator Data'!C43</f>
        <v>IRQ001</v>
      </c>
      <c r="D46" s="143" t="str">
        <f>'Crisis Indicator Data'!D43</f>
        <v>Iraq</v>
      </c>
      <c r="E46" s="144" t="str">
        <f>'Crisis Indicator Data'!E43</f>
        <v>IRQ</v>
      </c>
      <c r="F46" s="237">
        <f>IF('Crisis Indicator Data'!F43="x","x",IF(LOG('Crisis Indicator Data'!F43)&lt;F$4,0,IF(LOG('Crisis Indicator Data'!F43)&gt;F$3,5,ROUND(5-(F$3-LOG('Crisis Indicator Data'!F43))/(F$3-F$4)*5,1))))</f>
        <v>4.4000000000000004</v>
      </c>
      <c r="G46" s="140">
        <f>IF('Crisis Indicator Data'!F43="x","x",IF(B46="Regional crisis",('Crisis Indicator Data'!F43/VLOOKUP('Impact of the crisis'!$C46,'Regional Crises'!$B$1:$R$66,4,FALSE)),'Crisis Indicator Data'!F43/VLOOKUP('Impact of the crisis'!$E46,'Country Indicator Data'!$B$4:$P$300,15,FALSE)))</f>
        <v>1.0016853748388286</v>
      </c>
      <c r="H46" s="231">
        <f t="shared" si="13"/>
        <v>5</v>
      </c>
      <c r="I46" s="231">
        <f t="shared" si="14"/>
        <v>4.7</v>
      </c>
      <c r="J46" s="231">
        <f>IF('Crisis Indicator Data'!G43="x","x",IF(LOG('Crisis Indicator Data'!G43)&lt;J$4,0,IF(LOG('Crisis Indicator Data'!G43)&gt;J$3,5,ROUND(5-(J$3-LOG('Crisis Indicator Data'!G43))/(J$3-J$4)*5,1))))</f>
        <v>5</v>
      </c>
      <c r="K46" s="140">
        <f>IF('Crisis Indicator Data'!G43="x","x",IF(B46="Regional crisis",('Crisis Indicator Data'!G43/VLOOKUP('Impact of the crisis'!$C46,'Regional Crises'!$B$1:$R$66,5,FALSE)),'Crisis Indicator Data'!G43/VLOOKUP('Impact of the crisis'!$E46,'Country Indicator Data'!$B$4:$P$300,14,FALSE)))</f>
        <v>1</v>
      </c>
      <c r="L46" s="231">
        <f t="shared" si="15"/>
        <v>5</v>
      </c>
      <c r="M46" s="231">
        <f t="shared" si="16"/>
        <v>5</v>
      </c>
      <c r="N46" s="231">
        <f t="shared" si="17"/>
        <v>4.9000000000000004</v>
      </c>
      <c r="O46" s="231">
        <f>IF('Crisis Indicator Data'!H43="x","x",IF('Crisis Indicator Data'!H43=0,0,IF(LOG('Crisis Indicator Data'!H43)&lt;O$4,0,IF(LOG('Crisis Indicator Data'!H43)&gt;O$3,5,ROUND(5-(O$3-LOG('Crisis Indicator Data'!H43))/(O$3-O$4)*5,1)))))</f>
        <v>3.8</v>
      </c>
      <c r="P46" s="140">
        <f>IF('Crisis Indicator Data'!H43="x","x",'Crisis Indicator Data'!H43/'Crisis Indicator Data'!G43)</f>
        <v>0.15869030156875419</v>
      </c>
      <c r="Q46" s="231">
        <f t="shared" si="18"/>
        <v>0.8</v>
      </c>
      <c r="R46" s="231">
        <f t="shared" si="19"/>
        <v>2.2999999999999998</v>
      </c>
      <c r="S46" s="231">
        <f>IF('Crisis Indicator Data'!I43="x","x",IF('Crisis Indicator Data'!I43=0,0,IF(LOG('Crisis Indicator Data'!I43)&lt;S$4,0,IF(LOG('Crisis Indicator Data'!I43)&gt;S$3,5,ROUND(5-(S$3-LOG('Crisis Indicator Data'!I43))/(S$3-S$4)*5,1)))))</f>
        <v>5</v>
      </c>
      <c r="T46" s="140">
        <f>IF('Crisis Indicator Data'!H43="x","x",IF('Crisis Indicator Data'!I43="x","x",'Crisis Indicator Data'!I43/'Crisis Indicator Data'!H43))</f>
        <v>1.3286855710480965</v>
      </c>
      <c r="U46" s="231">
        <f t="shared" si="20"/>
        <v>5</v>
      </c>
      <c r="V46" s="231">
        <f t="shared" si="21"/>
        <v>5</v>
      </c>
      <c r="W46" s="231">
        <f>IF('Crisis Indicator Data'!L43="x","x",IF('Crisis Indicator Data'!L43=0,0,IF(LOG('Crisis Indicator Data'!L43)&lt;W$4,0,IF(LOG('Crisis Indicator Data'!L43)&gt;W$3,5,ROUND(5-(W$3-LOG('Crisis Indicator Data'!L43))/(W$3-W$4)*5,1)))))</f>
        <v>4.4000000000000004</v>
      </c>
      <c r="X46" s="238">
        <f>IF(OR('Crisis Indicator Data'!L43="x",'Crisis Indicator Data'!H43="x"),"x",'Crisis Indicator Data'!L43/'Crisis Indicator Data'!H43)</f>
        <v>1.9395268682437724E-4</v>
      </c>
      <c r="Y46" s="231">
        <f t="shared" si="22"/>
        <v>5</v>
      </c>
      <c r="Z46" s="231">
        <f t="shared" si="23"/>
        <v>4.7</v>
      </c>
      <c r="AA46" s="231">
        <f t="shared" si="24"/>
        <v>4.9000000000000004</v>
      </c>
      <c r="AB46" s="239">
        <f t="shared" si="25"/>
        <v>3.9</v>
      </c>
    </row>
    <row r="47" spans="1:28" x14ac:dyDescent="0.25">
      <c r="A47" s="142" t="str">
        <f>'Crisis Indicator Data'!A44</f>
        <v>Conflict  in Iraq</v>
      </c>
      <c r="B47" s="143" t="str">
        <f>'Crisis Indicator Data'!B44</f>
        <v>Conflict</v>
      </c>
      <c r="C47" s="143" t="str">
        <f>'Crisis Indicator Data'!C44</f>
        <v>IRQ002</v>
      </c>
      <c r="D47" s="143" t="str">
        <f>'Crisis Indicator Data'!D44</f>
        <v>Iraq</v>
      </c>
      <c r="E47" s="144" t="str">
        <f>'Crisis Indicator Data'!E44</f>
        <v>IRQ</v>
      </c>
      <c r="F47" s="237">
        <f>IF('Crisis Indicator Data'!F44="x","x",IF(LOG('Crisis Indicator Data'!F44)&lt;F$4,0,IF(LOG('Crisis Indicator Data'!F44)&gt;F$3,5,ROUND(5-(F$3-LOG('Crisis Indicator Data'!F44))/(F$3-F$4)*5,1))))</f>
        <v>4.4000000000000004</v>
      </c>
      <c r="G47" s="140">
        <f>IF('Crisis Indicator Data'!F44="x","x",IF(B47="Regional crisis",('Crisis Indicator Data'!F44/VLOOKUP('Impact of the crisis'!$C47,'Regional Crises'!$B$1:$R$66,4,FALSE)),'Crisis Indicator Data'!F44/VLOOKUP('Impact of the crisis'!$E47,'Country Indicator Data'!$B$4:$P$300,15,FALSE)))</f>
        <v>1.0016853932584269</v>
      </c>
      <c r="H47" s="231">
        <f t="shared" si="13"/>
        <v>5</v>
      </c>
      <c r="I47" s="231">
        <f t="shared" si="14"/>
        <v>4.7</v>
      </c>
      <c r="J47" s="231">
        <f>IF('Crisis Indicator Data'!G44="x","x",IF(LOG('Crisis Indicator Data'!G44)&lt;J$4,0,IF(LOG('Crisis Indicator Data'!G44)&gt;J$3,5,ROUND(5-(J$3-LOG('Crisis Indicator Data'!G44))/(J$3-J$4)*5,1))))</f>
        <v>5</v>
      </c>
      <c r="K47" s="140">
        <f>IF('Crisis Indicator Data'!G44="x","x",IF(B47="Regional crisis",('Crisis Indicator Data'!G44/VLOOKUP('Impact of the crisis'!$C47,'Regional Crises'!$B$1:$R$66,5,FALSE)),'Crisis Indicator Data'!G44/VLOOKUP('Impact of the crisis'!$E47,'Country Indicator Data'!$B$4:$P$300,14,FALSE)))</f>
        <v>1</v>
      </c>
      <c r="L47" s="231">
        <f t="shared" si="15"/>
        <v>5</v>
      </c>
      <c r="M47" s="231">
        <f t="shared" si="16"/>
        <v>5</v>
      </c>
      <c r="N47" s="231">
        <f t="shared" si="17"/>
        <v>4.9000000000000004</v>
      </c>
      <c r="O47" s="231">
        <f>IF('Crisis Indicator Data'!H44="x","x",IF('Crisis Indicator Data'!H44=0,0,IF(LOG('Crisis Indicator Data'!H44)&lt;O$4,0,IF(LOG('Crisis Indicator Data'!H44)&gt;O$3,5,ROUND(5-(O$3-LOG('Crisis Indicator Data'!H44))/(O$3-O$4)*5,1)))))</f>
        <v>3.8</v>
      </c>
      <c r="P47" s="140">
        <f>IF('Crisis Indicator Data'!H44="x","x",'Crisis Indicator Data'!H44/'Crisis Indicator Data'!G44)</f>
        <v>0.15240036794868608</v>
      </c>
      <c r="Q47" s="231">
        <f t="shared" si="18"/>
        <v>0.7</v>
      </c>
      <c r="R47" s="231">
        <f t="shared" si="19"/>
        <v>2.25</v>
      </c>
      <c r="S47" s="231">
        <f>IF('Crisis Indicator Data'!I44="x","x",IF('Crisis Indicator Data'!I44=0,0,IF(LOG('Crisis Indicator Data'!I44)&lt;S$4,0,IF(LOG('Crisis Indicator Data'!I44)&gt;S$3,5,ROUND(5-(S$3-LOG('Crisis Indicator Data'!I44))/(S$3-S$4)*5,1)))))</f>
        <v>5</v>
      </c>
      <c r="T47" s="140">
        <f>IF('Crisis Indicator Data'!H44="x","x",IF('Crisis Indicator Data'!I44="x","x",'Crisis Indicator Data'!I44/'Crisis Indicator Data'!H44))</f>
        <v>1.3424143556280588</v>
      </c>
      <c r="U47" s="231">
        <f t="shared" si="20"/>
        <v>5</v>
      </c>
      <c r="V47" s="231">
        <f t="shared" si="21"/>
        <v>5</v>
      </c>
      <c r="W47" s="231">
        <f>IF('Crisis Indicator Data'!L44="x","x",IF('Crisis Indicator Data'!L44=0,0,IF(LOG('Crisis Indicator Data'!L44)&lt;W$4,0,IF(LOG('Crisis Indicator Data'!L44)&gt;W$3,5,ROUND(5-(W$3-LOG('Crisis Indicator Data'!L44))/(W$3-W$4)*5,1)))))</f>
        <v>4.4000000000000004</v>
      </c>
      <c r="X47" s="238">
        <f>IF(OR('Crisis Indicator Data'!L44="x",'Crisis Indicator Data'!H44="x"),"x",'Crisis Indicator Data'!L44/'Crisis Indicator Data'!H44)</f>
        <v>2.0195758564437195E-4</v>
      </c>
      <c r="Y47" s="231">
        <f t="shared" si="22"/>
        <v>5</v>
      </c>
      <c r="Z47" s="231">
        <f t="shared" si="23"/>
        <v>4.7</v>
      </c>
      <c r="AA47" s="231">
        <f t="shared" si="24"/>
        <v>4.9000000000000004</v>
      </c>
      <c r="AB47" s="239">
        <f t="shared" si="25"/>
        <v>3.9</v>
      </c>
    </row>
    <row r="48" spans="1:28" x14ac:dyDescent="0.25">
      <c r="A48" s="142" t="str">
        <f>'Crisis Indicator Data'!A45</f>
        <v>Syrian and Palestinian refugees in iraq</v>
      </c>
      <c r="B48" s="143" t="str">
        <f>'Crisis Indicator Data'!B45</f>
        <v>International displacement</v>
      </c>
      <c r="C48" s="143" t="str">
        <f>'Crisis Indicator Data'!C45</f>
        <v>IRQ003</v>
      </c>
      <c r="D48" s="143" t="str">
        <f>'Crisis Indicator Data'!D45</f>
        <v>Iraq</v>
      </c>
      <c r="E48" s="144" t="str">
        <f>'Crisis Indicator Data'!E45</f>
        <v>IRQ</v>
      </c>
      <c r="F48" s="237">
        <f>IF('Crisis Indicator Data'!F45="x","x",IF(LOG('Crisis Indicator Data'!F45)&lt;F$4,0,IF(LOG('Crisis Indicator Data'!F45)&gt;F$3,5,ROUND(5-(F$3-LOG('Crisis Indicator Data'!F45))/(F$3-F$4)*5,1))))</f>
        <v>2.7</v>
      </c>
      <c r="G48" s="140">
        <f>IF('Crisis Indicator Data'!F45="x","x",IF(B48="Regional crisis",('Crisis Indicator Data'!F45/VLOOKUP('Impact of the crisis'!$C48,'Regional Crises'!$B$1:$R$66,4,FALSE)),'Crisis Indicator Data'!F45/VLOOKUP('Impact of the crisis'!$E48,'Country Indicator Data'!$B$4:$P$300,15,FALSE)))</f>
        <v>9.3578467489408734E-2</v>
      </c>
      <c r="H48" s="231">
        <f t="shared" si="13"/>
        <v>0.4</v>
      </c>
      <c r="I48" s="231">
        <f t="shared" si="14"/>
        <v>1.55</v>
      </c>
      <c r="J48" s="231">
        <f>IF('Crisis Indicator Data'!G45="x","x",IF(LOG('Crisis Indicator Data'!G45)&lt;J$4,0,IF(LOG('Crisis Indicator Data'!G45)&gt;J$3,5,ROUND(5-(J$3-LOG('Crisis Indicator Data'!G45))/(J$3-J$4)*5,1))))</f>
        <v>2.4</v>
      </c>
      <c r="K48" s="140">
        <f>IF('Crisis Indicator Data'!G45="x","x",IF(B48="Regional crisis",('Crisis Indicator Data'!G45/VLOOKUP('Impact of the crisis'!$C48,'Regional Crises'!$B$1:$R$66,5,FALSE)),'Crisis Indicator Data'!G45/VLOOKUP('Impact of the crisis'!$E48,'Country Indicator Data'!$B$4:$P$300,14,FALSE)))</f>
        <v>0.12786216841110806</v>
      </c>
      <c r="L48" s="231">
        <f t="shared" si="15"/>
        <v>0.6</v>
      </c>
      <c r="M48" s="231">
        <f t="shared" si="16"/>
        <v>1.5</v>
      </c>
      <c r="N48" s="231">
        <f t="shared" si="17"/>
        <v>1.5</v>
      </c>
      <c r="O48" s="231">
        <f>IF('Crisis Indicator Data'!H45="x","x",IF('Crisis Indicator Data'!H45=0,0,IF(LOG('Crisis Indicator Data'!H45)&lt;O$4,0,IF(LOG('Crisis Indicator Data'!H45)&gt;O$3,5,ROUND(5-(O$3-LOG('Crisis Indicator Data'!H45))/(O$3-O$4)*5,1)))))</f>
        <v>2</v>
      </c>
      <c r="P48" s="140">
        <f>IF('Crisis Indicator Data'!H45="x","x",'Crisis Indicator Data'!H45/'Crisis Indicator Data'!G45)</f>
        <v>9.4302936029554738E-2</v>
      </c>
      <c r="Q48" s="231">
        <f t="shared" si="18"/>
        <v>0.4</v>
      </c>
      <c r="R48" s="231">
        <f t="shared" si="19"/>
        <v>1.2</v>
      </c>
      <c r="S48" s="231">
        <f>IF('Crisis Indicator Data'!I45="x","x",IF('Crisis Indicator Data'!I45=0,0,IF(LOG('Crisis Indicator Data'!I45)&lt;S$4,0,IF(LOG('Crisis Indicator Data'!I45)&gt;S$3,5,ROUND(5-(S$3-LOG('Crisis Indicator Data'!I45))/(S$3-S$4)*5,1)))))</f>
        <v>3.4</v>
      </c>
      <c r="T48" s="140">
        <f>IF('Crisis Indicator Data'!H45="x","x",IF('Crisis Indicator Data'!I45="x","x",'Crisis Indicator Data'!I45/'Crisis Indicator Data'!H45))</f>
        <v>0.52164948453608251</v>
      </c>
      <c r="U48" s="231">
        <f t="shared" si="20"/>
        <v>5</v>
      </c>
      <c r="V48" s="231">
        <f t="shared" si="21"/>
        <v>4.2</v>
      </c>
      <c r="W48" s="231">
        <f>IF('Crisis Indicator Data'!L45="x","x",IF('Crisis Indicator Data'!L45=0,0,IF(LOG('Crisis Indicator Data'!L45)&lt;W$4,0,IF(LOG('Crisis Indicator Data'!L45)&gt;W$3,5,ROUND(5-(W$3-LOG('Crisis Indicator Data'!L45))/(W$3-W$4)*5,1)))))</f>
        <v>0</v>
      </c>
      <c r="X48" s="238">
        <f>IF(OR('Crisis Indicator Data'!L45="x",'Crisis Indicator Data'!H45="x"),"x",'Crisis Indicator Data'!L45/'Crisis Indicator Data'!H45)</f>
        <v>0</v>
      </c>
      <c r="Y48" s="231">
        <f t="shared" si="22"/>
        <v>0</v>
      </c>
      <c r="Z48" s="231">
        <f t="shared" si="23"/>
        <v>0</v>
      </c>
      <c r="AA48" s="231">
        <f t="shared" si="24"/>
        <v>2.7</v>
      </c>
      <c r="AB48" s="239">
        <f t="shared" si="25"/>
        <v>2</v>
      </c>
    </row>
    <row r="49" spans="1:28" x14ac:dyDescent="0.25">
      <c r="A49" s="142" t="str">
        <f>'Crisis Indicator Data'!A46</f>
        <v>Mixed migration flows in Italy</v>
      </c>
      <c r="B49" s="143" t="str">
        <f>'Crisis Indicator Data'!B46</f>
        <v>International displacement</v>
      </c>
      <c r="C49" s="143" t="str">
        <f>'Crisis Indicator Data'!C46</f>
        <v>ITA002</v>
      </c>
      <c r="D49" s="143" t="str">
        <f>'Crisis Indicator Data'!D46</f>
        <v>Italy</v>
      </c>
      <c r="E49" s="144" t="str">
        <f>'Crisis Indicator Data'!E46</f>
        <v>ITA</v>
      </c>
      <c r="F49" s="237">
        <f>IF('Crisis Indicator Data'!F46="x","x",IF(LOG('Crisis Indicator Data'!F46)&lt;F$4,0,IF(LOG('Crisis Indicator Data'!F46)&gt;F$3,5,ROUND(5-(F$3-LOG('Crisis Indicator Data'!F46))/(F$3-F$4)*5,1))))</f>
        <v>2.7</v>
      </c>
      <c r="G49" s="140">
        <f>IF('Crisis Indicator Data'!F46="x","x",IF(B49="Regional crisis",('Crisis Indicator Data'!F46/VLOOKUP('Impact of the crisis'!$C49,'Regional Crises'!$B$1:$R$66,4,FALSE)),'Crisis Indicator Data'!F46/VLOOKUP('Impact of the crisis'!$E49,'Country Indicator Data'!$B$4:$P$300,15,FALSE)))</f>
        <v>0.1395729924525736</v>
      </c>
      <c r="H49" s="231">
        <f t="shared" si="13"/>
        <v>0.6</v>
      </c>
      <c r="I49" s="231">
        <f t="shared" si="14"/>
        <v>1.6500000000000001</v>
      </c>
      <c r="J49" s="231">
        <f>IF('Crisis Indicator Data'!G46="x","x",IF(LOG('Crisis Indicator Data'!G46)&lt;J$4,0,IF(LOG('Crisis Indicator Data'!G46)&gt;J$3,5,ROUND(5-(J$3-LOG('Crisis Indicator Data'!G46))/(J$3-J$4)*5,1))))</f>
        <v>2.8</v>
      </c>
      <c r="K49" s="140">
        <f>IF('Crisis Indicator Data'!G46="x","x",IF(B49="Regional crisis",('Crisis Indicator Data'!G46/VLOOKUP('Impact of the crisis'!$C49,'Regional Crises'!$B$1:$R$66,5,FALSE)),'Crisis Indicator Data'!G46/VLOOKUP('Impact of the crisis'!$E49,'Country Indicator Data'!$B$4:$P$300,14,FALSE)))</f>
        <v>0.10906319506011541</v>
      </c>
      <c r="L49" s="231">
        <f t="shared" si="15"/>
        <v>0.5</v>
      </c>
      <c r="M49" s="231">
        <f t="shared" si="16"/>
        <v>1.65</v>
      </c>
      <c r="N49" s="231">
        <f t="shared" si="17"/>
        <v>1.7</v>
      </c>
      <c r="O49" s="231">
        <f>IF('Crisis Indicator Data'!H46="x","x",IF('Crisis Indicator Data'!H46=0,0,IF(LOG('Crisis Indicator Data'!H46)&lt;O$4,0,IF(LOG('Crisis Indicator Data'!H46)&gt;O$3,5,ROUND(5-(O$3-LOG('Crisis Indicator Data'!H46))/(O$3-O$4)*5,1)))))</f>
        <v>1.4</v>
      </c>
      <c r="P49" s="140">
        <f>IF('Crisis Indicator Data'!H46="x","x",'Crisis Indicator Data'!H46/'Crisis Indicator Data'!G46)</f>
        <v>2.9663434112949229E-2</v>
      </c>
      <c r="Q49" s="231">
        <f t="shared" si="18"/>
        <v>0.1</v>
      </c>
      <c r="R49" s="231">
        <f t="shared" si="19"/>
        <v>0.75</v>
      </c>
      <c r="S49" s="231">
        <f>IF('Crisis Indicator Data'!I46="x","x",IF('Crisis Indicator Data'!I46=0,0,IF(LOG('Crisis Indicator Data'!I46)&lt;S$4,0,IF(LOG('Crisis Indicator Data'!I46)&gt;S$3,5,ROUND(5-(S$3-LOG('Crisis Indicator Data'!I46))/(S$3-S$4)*5,1)))))</f>
        <v>3.3</v>
      </c>
      <c r="T49" s="140">
        <f>IF('Crisis Indicator Data'!H46="x","x",IF('Crisis Indicator Data'!I46="x","x",'Crisis Indicator Data'!I46/'Crisis Indicator Data'!H46))</f>
        <v>1</v>
      </c>
      <c r="U49" s="231">
        <f t="shared" si="20"/>
        <v>5</v>
      </c>
      <c r="V49" s="231">
        <f t="shared" si="21"/>
        <v>4.2</v>
      </c>
      <c r="W49" s="231">
        <f>IF('Crisis Indicator Data'!L46="x","x",IF('Crisis Indicator Data'!L46=0,0,IF(LOG('Crisis Indicator Data'!L46)&lt;W$4,0,IF(LOG('Crisis Indicator Data'!L46)&gt;W$3,5,ROUND(5-(W$3-LOG('Crisis Indicator Data'!L46))/(W$3-W$4)*5,1)))))</f>
        <v>4.0999999999999996</v>
      </c>
      <c r="X49" s="238">
        <f>IF(OR('Crisis Indicator Data'!L46="x",'Crisis Indicator Data'!H46="x"),"x",'Crisis Indicator Data'!L46/'Crisis Indicator Data'!H46)</f>
        <v>3.3461538461538464E-3</v>
      </c>
      <c r="Y49" s="231">
        <f t="shared" si="22"/>
        <v>5</v>
      </c>
      <c r="Z49" s="231">
        <f t="shared" si="23"/>
        <v>4.5999999999999996</v>
      </c>
      <c r="AA49" s="231">
        <f t="shared" si="24"/>
        <v>4.4000000000000004</v>
      </c>
      <c r="AB49" s="239">
        <f t="shared" si="25"/>
        <v>3.1</v>
      </c>
    </row>
    <row r="50" spans="1:28" x14ac:dyDescent="0.25">
      <c r="A50" s="142" t="str">
        <f>'Crisis Indicator Data'!A47</f>
        <v>Syrian refugees in Jordan</v>
      </c>
      <c r="B50" s="143" t="str">
        <f>'Crisis Indicator Data'!B47</f>
        <v>International displacement</v>
      </c>
      <c r="C50" s="143" t="str">
        <f>'Crisis Indicator Data'!C47</f>
        <v>JOR002</v>
      </c>
      <c r="D50" s="143" t="str">
        <f>'Crisis Indicator Data'!D47</f>
        <v>Jordan</v>
      </c>
      <c r="E50" s="144" t="str">
        <f>'Crisis Indicator Data'!E47</f>
        <v>JOR</v>
      </c>
      <c r="F50" s="237">
        <f>IF('Crisis Indicator Data'!F47="x","x",IF(LOG('Crisis Indicator Data'!F47)&lt;F$4,0,IF(LOG('Crisis Indicator Data'!F47)&gt;F$3,5,ROUND(5-(F$3-LOG('Crisis Indicator Data'!F47))/(F$3-F$4)*5,1))))</f>
        <v>2.7</v>
      </c>
      <c r="G50" s="140">
        <f>IF('Crisis Indicator Data'!F47="x","x",IF(B50="Regional crisis",('Crisis Indicator Data'!F47/VLOOKUP('Impact of the crisis'!$C50,'Regional Crises'!$B$1:$R$66,4,FALSE)),'Crisis Indicator Data'!F47/VLOOKUP('Impact of the crisis'!$E50,'Country Indicator Data'!$B$4:$P$300,15,FALSE)))</f>
        <v>0.45576706465420141</v>
      </c>
      <c r="H50" s="231">
        <f t="shared" si="13"/>
        <v>2.2000000000000002</v>
      </c>
      <c r="I50" s="231">
        <f t="shared" si="14"/>
        <v>2.4500000000000002</v>
      </c>
      <c r="J50" s="231">
        <f>IF('Crisis Indicator Data'!G47="x","x",IF(LOG('Crisis Indicator Data'!G47)&lt;J$4,0,IF(LOG('Crisis Indicator Data'!G47)&gt;J$3,5,ROUND(5-(J$3-LOG('Crisis Indicator Data'!G47))/(J$3-J$4)*5,1))))</f>
        <v>3.1</v>
      </c>
      <c r="K50" s="140">
        <f>IF('Crisis Indicator Data'!G47="x","x",IF(B50="Regional crisis",('Crisis Indicator Data'!G47/VLOOKUP('Impact of the crisis'!$C50,'Regional Crises'!$B$1:$R$66,5,FALSE)),'Crisis Indicator Data'!G47/VLOOKUP('Impact of the crisis'!$E50,'Country Indicator Data'!$B$4:$P$300,14,FALSE)))</f>
        <v>0.80584860262816949</v>
      </c>
      <c r="L50" s="231">
        <f t="shared" si="15"/>
        <v>4</v>
      </c>
      <c r="M50" s="231">
        <f t="shared" si="16"/>
        <v>3.55</v>
      </c>
      <c r="N50" s="231">
        <f t="shared" si="17"/>
        <v>3</v>
      </c>
      <c r="O50" s="231">
        <f>IF('Crisis Indicator Data'!H47="x","x",IF('Crisis Indicator Data'!H47=0,0,IF(LOG('Crisis Indicator Data'!H47)&lt;O$4,0,IF(LOG('Crisis Indicator Data'!H47)&gt;O$3,5,ROUND(5-(O$3-LOG('Crisis Indicator Data'!H47))/(O$3-O$4)*5,1)))))</f>
        <v>2.9</v>
      </c>
      <c r="P50" s="140">
        <f>IF('Crisis Indicator Data'!H47="x","x",'Crisis Indicator Data'!H47/'Crisis Indicator Data'!G47)</f>
        <v>0.21107028020211299</v>
      </c>
      <c r="Q50" s="231">
        <f t="shared" si="18"/>
        <v>1</v>
      </c>
      <c r="R50" s="231">
        <f t="shared" si="19"/>
        <v>1.95</v>
      </c>
      <c r="S50" s="231">
        <f>IF('Crisis Indicator Data'!I47="x","x",IF('Crisis Indicator Data'!I47=0,0,IF(LOG('Crisis Indicator Data'!I47)&lt;S$4,0,IF(LOG('Crisis Indicator Data'!I47)&gt;S$3,5,ROUND(5-(S$3-LOG('Crisis Indicator Data'!I47))/(S$3-S$4)*5,1)))))</f>
        <v>4.5</v>
      </c>
      <c r="T50" s="140">
        <f>IF('Crisis Indicator Data'!H47="x","x",IF('Crisis Indicator Data'!I47="x","x",'Crisis Indicator Data'!I47/'Crisis Indicator Data'!H47))</f>
        <v>0.71708378672470074</v>
      </c>
      <c r="U50" s="231">
        <f t="shared" si="20"/>
        <v>5</v>
      </c>
      <c r="V50" s="231">
        <f t="shared" si="21"/>
        <v>4.8</v>
      </c>
      <c r="W50" s="231">
        <f>IF('Crisis Indicator Data'!L47="x","x",IF('Crisis Indicator Data'!L47=0,0,IF(LOG('Crisis Indicator Data'!L47)&lt;W$4,0,IF(LOG('Crisis Indicator Data'!L47)&gt;W$3,5,ROUND(5-(W$3-LOG('Crisis Indicator Data'!L47))/(W$3-W$4)*5,1)))))</f>
        <v>0</v>
      </c>
      <c r="X50" s="238">
        <f>IF(OR('Crisis Indicator Data'!L47="x",'Crisis Indicator Data'!H47="x"),"x",'Crisis Indicator Data'!L47/'Crisis Indicator Data'!H47)</f>
        <v>0</v>
      </c>
      <c r="Y50" s="231">
        <f t="shared" si="22"/>
        <v>0</v>
      </c>
      <c r="Z50" s="231">
        <f t="shared" si="23"/>
        <v>0</v>
      </c>
      <c r="AA50" s="231">
        <f t="shared" si="24"/>
        <v>3.2</v>
      </c>
      <c r="AB50" s="239">
        <f t="shared" si="25"/>
        <v>2.6</v>
      </c>
    </row>
    <row r="51" spans="1:28" x14ac:dyDescent="0.25">
      <c r="A51" s="142" t="str">
        <f>'Crisis Indicator Data'!A48</f>
        <v xml:space="preserve">Multiple crisis in Kenya </v>
      </c>
      <c r="B51" s="143" t="str">
        <f>'Crisis Indicator Data'!B48</f>
        <v>Multiple crises country</v>
      </c>
      <c r="C51" s="143" t="str">
        <f>'Crisis Indicator Data'!C48</f>
        <v>KEN001</v>
      </c>
      <c r="D51" s="143" t="str">
        <f>'Crisis Indicator Data'!D48</f>
        <v>Kenya</v>
      </c>
      <c r="E51" s="144" t="str">
        <f>'Crisis Indicator Data'!E48</f>
        <v>KEN</v>
      </c>
      <c r="F51" s="237">
        <f>IF('Crisis Indicator Data'!F48="x","x",IF(LOG('Crisis Indicator Data'!F48)&lt;F$4,0,IF(LOG('Crisis Indicator Data'!F48)&gt;F$3,5,ROUND(5-(F$3-LOG('Crisis Indicator Data'!F48))/(F$3-F$4)*5,1))))</f>
        <v>4.5</v>
      </c>
      <c r="G51" s="140">
        <f>IF('Crisis Indicator Data'!F48="x","x",IF(B51="Regional crisis",('Crisis Indicator Data'!F48/VLOOKUP('Impact of the crisis'!$C51,'Regional Crises'!$B$1:$R$66,4,FALSE)),'Crisis Indicator Data'!F48/VLOOKUP('Impact of the crisis'!$E51,'Country Indicator Data'!$B$4:$P$300,15,FALSE)))</f>
        <v>0.9123238570474751</v>
      </c>
      <c r="H51" s="231">
        <f t="shared" si="13"/>
        <v>4.5999999999999996</v>
      </c>
      <c r="I51" s="231">
        <f t="shared" si="14"/>
        <v>4.55</v>
      </c>
      <c r="J51" s="231">
        <f>IF('Crisis Indicator Data'!G48="x","x",IF(LOG('Crisis Indicator Data'!G48)&lt;J$4,0,IF(LOG('Crisis Indicator Data'!G48)&gt;J$3,5,ROUND(5-(J$3-LOG('Crisis Indicator Data'!G48))/(J$3-J$4)*5,1))))</f>
        <v>4.0999999999999996</v>
      </c>
      <c r="K51" s="140">
        <f>IF('Crisis Indicator Data'!G48="x","x",IF(B51="Regional crisis",('Crisis Indicator Data'!G48/VLOOKUP('Impact of the crisis'!$C51,'Regional Crises'!$B$1:$R$66,5,FALSE)),'Crisis Indicator Data'!G48/VLOOKUP('Impact of the crisis'!$E51,'Country Indicator Data'!$B$4:$P$300,14,FALSE)))</f>
        <v>0.31138000257841131</v>
      </c>
      <c r="L51" s="231">
        <f t="shared" si="15"/>
        <v>1.5</v>
      </c>
      <c r="M51" s="231">
        <f t="shared" si="16"/>
        <v>2.8</v>
      </c>
      <c r="N51" s="231">
        <f t="shared" si="17"/>
        <v>3.8</v>
      </c>
      <c r="O51" s="231">
        <f>IF('Crisis Indicator Data'!H48="x","x",IF('Crisis Indicator Data'!H48=0,0,IF(LOG('Crisis Indicator Data'!H48)&lt;O$4,0,IF(LOG('Crisis Indicator Data'!H48)&gt;O$3,5,ROUND(5-(O$3-LOG('Crisis Indicator Data'!H48))/(O$3-O$4)*5,1)))))</f>
        <v>3.4</v>
      </c>
      <c r="P51" s="140">
        <f>IF('Crisis Indicator Data'!H48="x","x",'Crisis Indicator Data'!H48/'Crisis Indicator Data'!G48)</f>
        <v>0.2034660199917194</v>
      </c>
      <c r="Q51" s="231">
        <f t="shared" si="18"/>
        <v>1</v>
      </c>
      <c r="R51" s="231">
        <f t="shared" si="19"/>
        <v>2.2000000000000002</v>
      </c>
      <c r="S51" s="231">
        <f>IF('Crisis Indicator Data'!I48="x","x",IF('Crisis Indicator Data'!I48=0,0,IF(LOG('Crisis Indicator Data'!I48)&lt;S$4,0,IF(LOG('Crisis Indicator Data'!I48)&gt;S$3,5,ROUND(5-(S$3-LOG('Crisis Indicator Data'!I48))/(S$3-S$4)*5,1)))))</f>
        <v>3.9</v>
      </c>
      <c r="T51" s="140">
        <f>IF('Crisis Indicator Data'!H48="x","x",IF('Crisis Indicator Data'!I48="x","x",'Crisis Indicator Data'!I48/'Crisis Indicator Data'!H48))</f>
        <v>0.15697674418604651</v>
      </c>
      <c r="U51" s="231">
        <f t="shared" si="20"/>
        <v>5</v>
      </c>
      <c r="V51" s="231">
        <f t="shared" si="21"/>
        <v>4.5</v>
      </c>
      <c r="W51" s="231">
        <f>IF('Crisis Indicator Data'!L48="x","x",IF('Crisis Indicator Data'!L48=0,0,IF(LOG('Crisis Indicator Data'!L48)&lt;W$4,0,IF(LOG('Crisis Indicator Data'!L48)&gt;W$3,5,ROUND(5-(W$3-LOG('Crisis Indicator Data'!L48))/(W$3-W$4)*5,1)))))</f>
        <v>0</v>
      </c>
      <c r="X51" s="238">
        <f>IF(OR('Crisis Indicator Data'!L48="x",'Crisis Indicator Data'!H48="x"),"x",'Crisis Indicator Data'!L48/'Crisis Indicator Data'!H48)</f>
        <v>0</v>
      </c>
      <c r="Y51" s="231">
        <f t="shared" si="22"/>
        <v>0</v>
      </c>
      <c r="Z51" s="231">
        <f t="shared" si="23"/>
        <v>0</v>
      </c>
      <c r="AA51" s="231">
        <f t="shared" si="24"/>
        <v>2.9</v>
      </c>
      <c r="AB51" s="239">
        <f t="shared" si="25"/>
        <v>2.6</v>
      </c>
    </row>
    <row r="52" spans="1:28" x14ac:dyDescent="0.25">
      <c r="A52" s="142" t="str">
        <f>'Crisis Indicator Data'!A49</f>
        <v>Refugee situation in Kenya</v>
      </c>
      <c r="B52" s="143" t="str">
        <f>'Crisis Indicator Data'!B49</f>
        <v>International displacement</v>
      </c>
      <c r="C52" s="143" t="str">
        <f>'Crisis Indicator Data'!C49</f>
        <v>KEN002</v>
      </c>
      <c r="D52" s="143" t="str">
        <f>'Crisis Indicator Data'!D49</f>
        <v>Kenya</v>
      </c>
      <c r="E52" s="144" t="str">
        <f>'Crisis Indicator Data'!E49</f>
        <v>KEN</v>
      </c>
      <c r="F52" s="237">
        <f>IF('Crisis Indicator Data'!F49="x","x",IF(LOG('Crisis Indicator Data'!F49)&lt;F$4,0,IF(LOG('Crisis Indicator Data'!F49)&gt;F$3,5,ROUND(5-(F$3-LOG('Crisis Indicator Data'!F49))/(F$3-F$4)*5,1))))</f>
        <v>2.6</v>
      </c>
      <c r="G52" s="140">
        <f>IF('Crisis Indicator Data'!F49="x","x",IF(B52="Regional crisis",('Crisis Indicator Data'!F49/VLOOKUP('Impact of the crisis'!$C52,'Regional Crises'!$B$1:$R$66,4,FALSE)),'Crisis Indicator Data'!F49/VLOOKUP('Impact of the crisis'!$E52,'Country Indicator Data'!$B$4:$P$300,15,FALSE)))</f>
        <v>6.7196120462452116E-2</v>
      </c>
      <c r="H52" s="231">
        <f t="shared" si="13"/>
        <v>0.2</v>
      </c>
      <c r="I52" s="231">
        <f t="shared" si="14"/>
        <v>1.4000000000000001</v>
      </c>
      <c r="J52" s="231">
        <f>IF('Crisis Indicator Data'!G49="x","x",IF(LOG('Crisis Indicator Data'!G49)&lt;J$4,0,IF(LOG('Crisis Indicator Data'!G49)&gt;J$3,5,ROUND(5-(J$3-LOG('Crisis Indicator Data'!G49))/(J$3-J$4)*5,1))))</f>
        <v>0.1</v>
      </c>
      <c r="K52" s="140">
        <f>IF('Crisis Indicator Data'!G49="x","x",IF(B52="Regional crisis",('Crisis Indicator Data'!G49/VLOOKUP('Impact of the crisis'!$C52,'Regional Crises'!$B$1:$R$66,5,FALSE)),'Crisis Indicator Data'!G49/VLOOKUP('Impact of the crisis'!$E52,'Country Indicator Data'!$B$4:$P$300,14,FALSE)))</f>
        <v>2.0240528942667181E-2</v>
      </c>
      <c r="L52" s="231">
        <f t="shared" si="15"/>
        <v>0.1</v>
      </c>
      <c r="M52" s="231">
        <f t="shared" si="16"/>
        <v>0.1</v>
      </c>
      <c r="N52" s="231">
        <f t="shared" si="17"/>
        <v>0.8</v>
      </c>
      <c r="O52" s="231">
        <f>IF('Crisis Indicator Data'!H49="x","x",IF('Crisis Indicator Data'!H49=0,0,IF(LOG('Crisis Indicator Data'!H49)&lt;O$4,0,IF(LOG('Crisis Indicator Data'!H49)&gt;O$3,5,ROUND(5-(O$3-LOG('Crisis Indicator Data'!H49))/(O$3-O$4)*5,1)))))</f>
        <v>2.1</v>
      </c>
      <c r="P52" s="140">
        <f>IF('Crisis Indicator Data'!H49="x","x",'Crisis Indicator Data'!H49/'Crisis Indicator Data'!G49)</f>
        <v>0.49135577797998181</v>
      </c>
      <c r="Q52" s="231">
        <f t="shared" si="18"/>
        <v>2.4</v>
      </c>
      <c r="R52" s="231">
        <f t="shared" si="19"/>
        <v>2.25</v>
      </c>
      <c r="S52" s="231">
        <f>IF('Crisis Indicator Data'!I49="x","x",IF('Crisis Indicator Data'!I49=0,0,IF(LOG('Crisis Indicator Data'!I49)&lt;S$4,0,IF(LOG('Crisis Indicator Data'!I49)&gt;S$3,5,ROUND(5-(S$3-LOG('Crisis Indicator Data'!I49))/(S$3-S$4)*5,1)))))</f>
        <v>3.9</v>
      </c>
      <c r="T52" s="140">
        <f>IF('Crisis Indicator Data'!H49="x","x",IF('Crisis Indicator Data'!I49="x","x",'Crisis Indicator Data'!I49/'Crisis Indicator Data'!H49))</f>
        <v>1</v>
      </c>
      <c r="U52" s="231">
        <f t="shared" si="20"/>
        <v>5</v>
      </c>
      <c r="V52" s="231">
        <f t="shared" si="21"/>
        <v>4.5</v>
      </c>
      <c r="W52" s="231">
        <f>IF('Crisis Indicator Data'!L49="x","x",IF('Crisis Indicator Data'!L49=0,0,IF(LOG('Crisis Indicator Data'!L49)&lt;W$4,0,IF(LOG('Crisis Indicator Data'!L49)&gt;W$3,5,ROUND(5-(W$3-LOG('Crisis Indicator Data'!L49))/(W$3-W$4)*5,1)))))</f>
        <v>0</v>
      </c>
      <c r="X52" s="238">
        <f>IF(OR('Crisis Indicator Data'!L49="x",'Crisis Indicator Data'!H49="x"),"x",'Crisis Indicator Data'!L49/'Crisis Indicator Data'!H49)</f>
        <v>0</v>
      </c>
      <c r="Y52" s="231">
        <f t="shared" si="22"/>
        <v>0</v>
      </c>
      <c r="Z52" s="231">
        <f t="shared" si="23"/>
        <v>0</v>
      </c>
      <c r="AA52" s="231">
        <f t="shared" si="24"/>
        <v>2.9</v>
      </c>
      <c r="AB52" s="239">
        <f t="shared" si="25"/>
        <v>2.6</v>
      </c>
    </row>
    <row r="53" spans="1:28" x14ac:dyDescent="0.25">
      <c r="A53" s="142" t="str">
        <f>'Crisis Indicator Data'!A50</f>
        <v>Drought in Kenya</v>
      </c>
      <c r="B53" s="143" t="str">
        <f>'Crisis Indicator Data'!B50</f>
        <v>Drought</v>
      </c>
      <c r="C53" s="143" t="str">
        <f>'Crisis Indicator Data'!C50</f>
        <v>KEN003</v>
      </c>
      <c r="D53" s="143" t="str">
        <f>'Crisis Indicator Data'!D50</f>
        <v>Kenya</v>
      </c>
      <c r="E53" s="144" t="str">
        <f>'Crisis Indicator Data'!E50</f>
        <v>KEN</v>
      </c>
      <c r="F53" s="237">
        <f>IF('Crisis Indicator Data'!F50="x","x",IF(LOG('Crisis Indicator Data'!F50)&lt;F$4,0,IF(LOG('Crisis Indicator Data'!F50)&gt;F$3,5,ROUND(5-(F$3-LOG('Crisis Indicator Data'!F50))/(F$3-F$4)*5,1))))</f>
        <v>4.5</v>
      </c>
      <c r="G53" s="140">
        <f>IF('Crisis Indicator Data'!F50="x","x",IF(B53="Regional crisis",('Crisis Indicator Data'!F50/VLOOKUP('Impact of the crisis'!$C53,'Regional Crises'!$B$1:$R$66,4,FALSE)),'Crisis Indicator Data'!F50/VLOOKUP('Impact of the crisis'!$E53,'Country Indicator Data'!$B$4:$P$300,15,FALSE)))</f>
        <v>0.9123238570474751</v>
      </c>
      <c r="H53" s="231">
        <f t="shared" si="13"/>
        <v>4.5999999999999996</v>
      </c>
      <c r="I53" s="231">
        <f t="shared" si="14"/>
        <v>4.55</v>
      </c>
      <c r="J53" s="231">
        <f>IF('Crisis Indicator Data'!G50="x","x",IF(LOG('Crisis Indicator Data'!G50)&lt;J$4,0,IF(LOG('Crisis Indicator Data'!G50)&gt;J$3,5,ROUND(5-(J$3-LOG('Crisis Indicator Data'!G50))/(J$3-J$4)*5,1))))</f>
        <v>4.0999999999999996</v>
      </c>
      <c r="K53" s="140">
        <f>IF('Crisis Indicator Data'!G50="x","x",IF(B53="Regional crisis",('Crisis Indicator Data'!G50/VLOOKUP('Impact of the crisis'!$C53,'Regional Crises'!$B$1:$R$66,5,FALSE)),'Crisis Indicator Data'!G50/VLOOKUP('Impact of the crisis'!$E53,'Country Indicator Data'!$B$4:$P$300,14,FALSE)))</f>
        <v>0.30959353187100574</v>
      </c>
      <c r="L53" s="231">
        <f t="shared" si="15"/>
        <v>1.5</v>
      </c>
      <c r="M53" s="231">
        <f t="shared" si="16"/>
        <v>2.8</v>
      </c>
      <c r="N53" s="231">
        <f t="shared" si="17"/>
        <v>3.8</v>
      </c>
      <c r="O53" s="231">
        <f>IF('Crisis Indicator Data'!H50="x","x",IF('Crisis Indicator Data'!H50=0,0,IF(LOG('Crisis Indicator Data'!H50)&lt;O$4,0,IF(LOG('Crisis Indicator Data'!H50)&gt;O$3,5,ROUND(5-(O$3-LOG('Crisis Indicator Data'!H50))/(O$3-O$4)*5,1)))))</f>
        <v>3.3</v>
      </c>
      <c r="P53" s="140">
        <f>IF('Crisis Indicator Data'!H50="x","x",'Crisis Indicator Data'!H50/'Crisis Indicator Data'!G50)</f>
        <v>0.17251635930993456</v>
      </c>
      <c r="Q53" s="231">
        <f t="shared" si="18"/>
        <v>0.8</v>
      </c>
      <c r="R53" s="231">
        <f t="shared" si="19"/>
        <v>2.0499999999999998</v>
      </c>
      <c r="S53" s="231">
        <f>IF('Crisis Indicator Data'!I50="x","x",IF('Crisis Indicator Data'!I50=0,0,IF(LOG('Crisis Indicator Data'!I50)&lt;S$4,0,IF(LOG('Crisis Indicator Data'!I50)&gt;S$3,5,ROUND(5-(S$3-LOG('Crisis Indicator Data'!I50))/(S$3-S$4)*5,1)))))</f>
        <v>0</v>
      </c>
      <c r="T53" s="140">
        <f>IF('Crisis Indicator Data'!H50="x","x",IF('Crisis Indicator Data'!I50="x","x",'Crisis Indicator Data'!I50/'Crisis Indicator Data'!H50))</f>
        <v>0</v>
      </c>
      <c r="U53" s="231">
        <f t="shared" si="20"/>
        <v>0</v>
      </c>
      <c r="V53" s="231">
        <f t="shared" si="21"/>
        <v>0</v>
      </c>
      <c r="W53" s="231">
        <f>IF('Crisis Indicator Data'!L50="x","x",IF('Crisis Indicator Data'!L50=0,0,IF(LOG('Crisis Indicator Data'!L50)&lt;W$4,0,IF(LOG('Crisis Indicator Data'!L50)&gt;W$3,5,ROUND(5-(W$3-LOG('Crisis Indicator Data'!L50))/(W$3-W$4)*5,1)))))</f>
        <v>0</v>
      </c>
      <c r="X53" s="238">
        <f>IF(OR('Crisis Indicator Data'!L50="x",'Crisis Indicator Data'!H50="x"),"x",'Crisis Indicator Data'!L50/'Crisis Indicator Data'!H50)</f>
        <v>0</v>
      </c>
      <c r="Y53" s="231">
        <f t="shared" si="22"/>
        <v>0</v>
      </c>
      <c r="Z53" s="231">
        <f t="shared" si="23"/>
        <v>0</v>
      </c>
      <c r="AA53" s="231">
        <f t="shared" si="24"/>
        <v>0</v>
      </c>
      <c r="AB53" s="239">
        <f t="shared" si="25"/>
        <v>1.1000000000000001</v>
      </c>
    </row>
    <row r="54" spans="1:28" x14ac:dyDescent="0.25">
      <c r="A54" s="145" t="str">
        <f>'Crisis Indicator Data'!A51</f>
        <v>Syrian refugees in Lebanon</v>
      </c>
      <c r="B54" s="146" t="str">
        <f>'Crisis Indicator Data'!B51</f>
        <v>International displacement</v>
      </c>
      <c r="C54" s="146" t="str">
        <f>'Crisis Indicator Data'!C51</f>
        <v>LBN002</v>
      </c>
      <c r="D54" s="146" t="str">
        <f>'Crisis Indicator Data'!D51</f>
        <v>Lebanon</v>
      </c>
      <c r="E54" s="147" t="str">
        <f>'Crisis Indicator Data'!E51</f>
        <v>LBN</v>
      </c>
      <c r="F54" s="237">
        <f>IF('Crisis Indicator Data'!F51="x","x",IF(LOG('Crisis Indicator Data'!F51)&lt;F$4,0,IF(LOG('Crisis Indicator Data'!F51)&gt;F$3,5,ROUND(5-(F$3-LOG('Crisis Indicator Data'!F51))/(F$3-F$4)*5,1))))</f>
        <v>1.7</v>
      </c>
      <c r="G54" s="141">
        <f>IF('Crisis Indicator Data'!F51="x","x",IF(B54="Regional crisis",('Crisis Indicator Data'!F51/VLOOKUP('Impact of the crisis'!$C54,'Regional Crises'!$B$1:$R$66,4,FALSE)),'Crisis Indicator Data'!F51/VLOOKUP('Impact of the crisis'!$E54,'Country Indicator Data'!$B$4:$P$300,15,FALSE)))</f>
        <v>1.021505376344086</v>
      </c>
      <c r="H54" s="231">
        <f t="shared" si="13"/>
        <v>5</v>
      </c>
      <c r="I54" s="231">
        <f t="shared" si="14"/>
        <v>3.35</v>
      </c>
      <c r="J54" s="231">
        <f>IF('Crisis Indicator Data'!G51="x","x",IF(LOG('Crisis Indicator Data'!G51)&lt;J$4,0,IF(LOG('Crisis Indicator Data'!G51)&gt;J$3,5,ROUND(5-(J$3-LOG('Crisis Indicator Data'!G51))/(J$3-J$4)*5,1))))</f>
        <v>2.8</v>
      </c>
      <c r="K54" s="141">
        <f>IF('Crisis Indicator Data'!G51="x","x",IF(B54="Regional crisis",('Crisis Indicator Data'!G51/VLOOKUP('Impact of the crisis'!$C54,'Regional Crises'!$B$1:$R$66,5,FALSE)),'Crisis Indicator Data'!G51/VLOOKUP('Impact of the crisis'!$E54,'Country Indicator Data'!$B$4:$P$300,14,FALSE)))</f>
        <v>1</v>
      </c>
      <c r="L54" s="231">
        <f t="shared" si="15"/>
        <v>5</v>
      </c>
      <c r="M54" s="231">
        <f t="shared" si="16"/>
        <v>3.9</v>
      </c>
      <c r="N54" s="231">
        <f t="shared" si="17"/>
        <v>3.6</v>
      </c>
      <c r="O54" s="231">
        <f>IF('Crisis Indicator Data'!H51="x","x",IF('Crisis Indicator Data'!H51=0,0,IF(LOG('Crisis Indicator Data'!H51)&lt;O$4,0,IF(LOG('Crisis Indicator Data'!H51)&gt;O$3,5,ROUND(5-(O$3-LOG('Crisis Indicator Data'!H51))/(O$3-O$4)*5,1)))))</f>
        <v>3.3</v>
      </c>
      <c r="P54" s="140">
        <f>IF('Crisis Indicator Data'!H51="x","x",'Crisis Indicator Data'!H51/'Crisis Indicator Data'!G51)</f>
        <v>0.44366300366300365</v>
      </c>
      <c r="Q54" s="231">
        <f t="shared" si="18"/>
        <v>2.2000000000000002</v>
      </c>
      <c r="R54" s="231">
        <f t="shared" si="19"/>
        <v>2.75</v>
      </c>
      <c r="S54" s="231">
        <f>IF('Crisis Indicator Data'!I51="x","x",IF('Crisis Indicator Data'!I51=0,0,IF(LOG('Crisis Indicator Data'!I51)&lt;S$4,0,IF(LOG('Crisis Indicator Data'!I51)&gt;S$3,5,ROUND(5-(S$3-LOG('Crisis Indicator Data'!I51))/(S$3-S$4)*5,1)))))</f>
        <v>4.5</v>
      </c>
      <c r="T54" s="140">
        <f>IF('Crisis Indicator Data'!H51="x","x",IF('Crisis Indicator Data'!I51="x","x",'Crisis Indicator Data'!I51/'Crisis Indicator Data'!H51))</f>
        <v>0.50462351387054161</v>
      </c>
      <c r="U54" s="231">
        <f t="shared" si="20"/>
        <v>5</v>
      </c>
      <c r="V54" s="231">
        <f t="shared" si="21"/>
        <v>4.8</v>
      </c>
      <c r="W54" s="231">
        <f>IF('Crisis Indicator Data'!L51="x","x",IF('Crisis Indicator Data'!L51=0,0,IF(LOG('Crisis Indicator Data'!L51)&lt;W$4,0,IF(LOG('Crisis Indicator Data'!L51)&gt;W$3,5,ROUND(5-(W$3-LOG('Crisis Indicator Data'!L51))/(W$3-W$4)*5,1)))))</f>
        <v>0</v>
      </c>
      <c r="X54" s="238">
        <f>IF(OR('Crisis Indicator Data'!L51="x",'Crisis Indicator Data'!H51="x"),"x",'Crisis Indicator Data'!L51/'Crisis Indicator Data'!H51)</f>
        <v>0</v>
      </c>
      <c r="Y54" s="231">
        <f t="shared" si="22"/>
        <v>0</v>
      </c>
      <c r="Z54" s="231">
        <f t="shared" si="23"/>
        <v>0</v>
      </c>
      <c r="AA54" s="231">
        <f t="shared" si="24"/>
        <v>3.2</v>
      </c>
      <c r="AB54" s="239">
        <f t="shared" si="25"/>
        <v>3</v>
      </c>
    </row>
    <row r="55" spans="1:28" x14ac:dyDescent="0.25">
      <c r="A55" s="145" t="str">
        <f>'Crisis Indicator Data'!A52</f>
        <v>Socioeconomic crisis in Lebanon</v>
      </c>
      <c r="B55" s="146" t="str">
        <f>'Crisis Indicator Data'!B52</f>
        <v>Political and economic crisis</v>
      </c>
      <c r="C55" s="146" t="str">
        <f>'Crisis Indicator Data'!C52</f>
        <v>LBN004</v>
      </c>
      <c r="D55" s="146" t="str">
        <f>'Crisis Indicator Data'!D52</f>
        <v>Lebanon</v>
      </c>
      <c r="E55" s="147" t="str">
        <f>'Crisis Indicator Data'!E52</f>
        <v>LBN</v>
      </c>
      <c r="F55" s="237">
        <f>IF('Crisis Indicator Data'!F52="x","x",IF(LOG('Crisis Indicator Data'!F52)&lt;F$4,0,IF(LOG('Crisis Indicator Data'!F52)&gt;F$3,5,ROUND(5-(F$3-LOG('Crisis Indicator Data'!F52))/(F$3-F$4)*5,1))))</f>
        <v>1.7</v>
      </c>
      <c r="G55" s="141">
        <f>IF('Crisis Indicator Data'!F52="x","x",IF(B55="Regional crisis",('Crisis Indicator Data'!F52/VLOOKUP('Impact of the crisis'!$C55,'Regional Crises'!$B$1:$R$66,4,FALSE)),'Crisis Indicator Data'!F52/VLOOKUP('Impact of the crisis'!$E55,'Country Indicator Data'!$B$4:$P$300,15,FALSE)))</f>
        <v>1.021505376344086</v>
      </c>
      <c r="H55" s="231">
        <f t="shared" si="13"/>
        <v>5</v>
      </c>
      <c r="I55" s="231">
        <f t="shared" si="14"/>
        <v>3.35</v>
      </c>
      <c r="J55" s="231">
        <f>IF('Crisis Indicator Data'!G52="x","x",IF(LOG('Crisis Indicator Data'!G52)&lt;J$4,0,IF(LOG('Crisis Indicator Data'!G52)&gt;J$3,5,ROUND(5-(J$3-LOG('Crisis Indicator Data'!G52))/(J$3-J$4)*5,1))))</f>
        <v>2.8</v>
      </c>
      <c r="K55" s="141">
        <f>IF('Crisis Indicator Data'!G52="x","x",IF(B55="Regional crisis",('Crisis Indicator Data'!G52/VLOOKUP('Impact of the crisis'!$C55,'Regional Crises'!$B$1:$R$66,5,FALSE)),'Crisis Indicator Data'!G52/VLOOKUP('Impact of the crisis'!$E55,'Country Indicator Data'!$B$4:$P$300,14,FALSE)))</f>
        <v>1</v>
      </c>
      <c r="L55" s="231">
        <f t="shared" si="15"/>
        <v>5</v>
      </c>
      <c r="M55" s="231">
        <f t="shared" si="16"/>
        <v>3.9</v>
      </c>
      <c r="N55" s="231">
        <f t="shared" si="17"/>
        <v>3.6</v>
      </c>
      <c r="O55" s="231">
        <f>IF('Crisis Indicator Data'!H52="x","x",IF('Crisis Indicator Data'!H52=0,0,IF(LOG('Crisis Indicator Data'!H52)&lt;O$4,0,IF(LOG('Crisis Indicator Data'!H52)&gt;O$3,5,ROUND(5-(O$3-LOG('Crisis Indicator Data'!H52))/(O$3-O$4)*5,1)))))</f>
        <v>3.5</v>
      </c>
      <c r="P55" s="140">
        <f>IF('Crisis Indicator Data'!H52="x","x",'Crisis Indicator Data'!H52/'Crisis Indicator Data'!G52)</f>
        <v>0.55648351648351646</v>
      </c>
      <c r="Q55" s="231">
        <f t="shared" si="18"/>
        <v>2.8</v>
      </c>
      <c r="R55" s="231">
        <f t="shared" si="19"/>
        <v>3.15</v>
      </c>
      <c r="S55" s="231" t="str">
        <f>IF('Crisis Indicator Data'!I52="x","x",IF('Crisis Indicator Data'!I52=0,0,IF(LOG('Crisis Indicator Data'!I52)&lt;S$4,0,IF(LOG('Crisis Indicator Data'!I52)&gt;S$3,5,ROUND(5-(S$3-LOG('Crisis Indicator Data'!I52))/(S$3-S$4)*5,1)))))</f>
        <v>x</v>
      </c>
      <c r="T55" s="140" t="str">
        <f>IF('Crisis Indicator Data'!H52="x","x",IF('Crisis Indicator Data'!I52="x","x",'Crisis Indicator Data'!I52/'Crisis Indicator Data'!H52))</f>
        <v>x</v>
      </c>
      <c r="U55" s="231" t="str">
        <f t="shared" si="20"/>
        <v>x</v>
      </c>
      <c r="V55" s="231" t="str">
        <f t="shared" si="21"/>
        <v>x</v>
      </c>
      <c r="W55" s="231">
        <f>IF('Crisis Indicator Data'!L52="x","x",IF('Crisis Indicator Data'!L52=0,0,IF(LOG('Crisis Indicator Data'!L52)&lt;W$4,0,IF(LOG('Crisis Indicator Data'!L52)&gt;W$3,5,ROUND(5-(W$3-LOG('Crisis Indicator Data'!L52))/(W$3-W$4)*5,1)))))</f>
        <v>2.5</v>
      </c>
      <c r="X55" s="238">
        <f>IF(OR('Crisis Indicator Data'!L52="x",'Crisis Indicator Data'!H52="x"),"x",'Crisis Indicator Data'!L52/'Crisis Indicator Data'!H52)</f>
        <v>1.4481305950500263E-5</v>
      </c>
      <c r="Y55" s="231">
        <f t="shared" si="22"/>
        <v>0.7</v>
      </c>
      <c r="Z55" s="231">
        <f t="shared" si="23"/>
        <v>1.6</v>
      </c>
      <c r="AA55" s="231">
        <f t="shared" si="24"/>
        <v>1.6</v>
      </c>
      <c r="AB55" s="239">
        <f t="shared" si="25"/>
        <v>2.5</v>
      </c>
    </row>
    <row r="56" spans="1:28" x14ac:dyDescent="0.25">
      <c r="A56" s="145" t="str">
        <f>'Crisis Indicator Data'!A53</f>
        <v>Complex crisis in Libya</v>
      </c>
      <c r="B56" s="146" t="str">
        <f>'Crisis Indicator Data'!B53</f>
        <v>Multiple crises country</v>
      </c>
      <c r="C56" s="146" t="str">
        <f>'Crisis Indicator Data'!C53</f>
        <v>LBY001</v>
      </c>
      <c r="D56" s="146" t="str">
        <f>'Crisis Indicator Data'!D53</f>
        <v>Libya</v>
      </c>
      <c r="E56" s="147" t="str">
        <f>'Crisis Indicator Data'!E53</f>
        <v>LBY</v>
      </c>
      <c r="F56" s="237">
        <f>IF('Crisis Indicator Data'!F53="x","x",IF(LOG('Crisis Indicator Data'!F53)&lt;F$4,0,IF(LOG('Crisis Indicator Data'!F53)&gt;F$3,5,ROUND(5-(F$3-LOG('Crisis Indicator Data'!F53))/(F$3-F$4)*5,1))))</f>
        <v>5</v>
      </c>
      <c r="G56" s="141">
        <f>IF('Crisis Indicator Data'!F53="x","x",IF(B56="Regional crisis",('Crisis Indicator Data'!F53/VLOOKUP('Impact of the crisis'!$C56,'Regional Crises'!$B$1:$R$66,4,FALSE)),'Crisis Indicator Data'!F53/VLOOKUP('Impact of the crisis'!$E56,'Country Indicator Data'!$B$4:$P$300,15,FALSE)))</f>
        <v>1</v>
      </c>
      <c r="H56" s="231">
        <f t="shared" si="13"/>
        <v>5</v>
      </c>
      <c r="I56" s="231">
        <f t="shared" si="14"/>
        <v>5</v>
      </c>
      <c r="J56" s="231">
        <f>IF('Crisis Indicator Data'!G53="x","x",IF(LOG('Crisis Indicator Data'!G53)&lt;J$4,0,IF(LOG('Crisis Indicator Data'!G53)&gt;J$3,5,ROUND(5-(J$3-LOG('Crisis Indicator Data'!G53))/(J$3-J$4)*5,1))))</f>
        <v>2.9</v>
      </c>
      <c r="K56" s="141">
        <f>IF('Crisis Indicator Data'!G53="x","x",IF(B56="Regional crisis",('Crisis Indicator Data'!G53/VLOOKUP('Impact of the crisis'!$C56,'Regional Crises'!$B$1:$R$66,5,FALSE)),'Crisis Indicator Data'!G53/VLOOKUP('Impact of the crisis'!$E56,'Country Indicator Data'!$B$4:$P$300,14,FALSE)))</f>
        <v>1</v>
      </c>
      <c r="L56" s="231">
        <f t="shared" si="15"/>
        <v>5</v>
      </c>
      <c r="M56" s="231">
        <f t="shared" si="16"/>
        <v>3.95</v>
      </c>
      <c r="N56" s="231">
        <f t="shared" si="17"/>
        <v>4.5999999999999996</v>
      </c>
      <c r="O56" s="231">
        <f>IF('Crisis Indicator Data'!H53="x","x",IF('Crisis Indicator Data'!H53=0,0,IF(LOG('Crisis Indicator Data'!H53)&lt;O$4,0,IF(LOG('Crisis Indicator Data'!H53)&gt;O$3,5,ROUND(5-(O$3-LOG('Crisis Indicator Data'!H53))/(O$3-O$4)*5,1)))))</f>
        <v>2.9</v>
      </c>
      <c r="P56" s="140">
        <f>IF('Crisis Indicator Data'!H53="x","x",'Crisis Indicator Data'!H53/'Crisis Indicator Data'!G53)</f>
        <v>0.24324324324324326</v>
      </c>
      <c r="Q56" s="231">
        <f t="shared" si="18"/>
        <v>1.2</v>
      </c>
      <c r="R56" s="231">
        <f t="shared" si="19"/>
        <v>2.0499999999999998</v>
      </c>
      <c r="S56" s="231">
        <f>IF('Crisis Indicator Data'!I53="x","x",IF('Crisis Indicator Data'!I53=0,0,IF(LOG('Crisis Indicator Data'!I53)&lt;S$4,0,IF(LOG('Crisis Indicator Data'!I53)&gt;S$3,5,ROUND(5-(S$3-LOG('Crisis Indicator Data'!I53))/(S$3-S$4)*5,1)))))</f>
        <v>4.5</v>
      </c>
      <c r="T56" s="140">
        <f>IF('Crisis Indicator Data'!H53="x","x",IF('Crisis Indicator Data'!I53="x","x",'Crisis Indicator Data'!I53/'Crisis Indicator Data'!H53))</f>
        <v>0.8455555555555555</v>
      </c>
      <c r="U56" s="231">
        <f t="shared" si="20"/>
        <v>5</v>
      </c>
      <c r="V56" s="231">
        <f t="shared" si="21"/>
        <v>4.8</v>
      </c>
      <c r="W56" s="231">
        <f>IF('Crisis Indicator Data'!L53="x","x",IF('Crisis Indicator Data'!L53=0,0,IF(LOG('Crisis Indicator Data'!L53)&lt;W$4,0,IF(LOG('Crisis Indicator Data'!L53)&gt;W$3,5,ROUND(5-(W$3-LOG('Crisis Indicator Data'!L53))/(W$3-W$4)*5,1)))))</f>
        <v>4.2</v>
      </c>
      <c r="X56" s="238">
        <f>IF(OR('Crisis Indicator Data'!L53="x",'Crisis Indicator Data'!H53="x"),"x",'Crisis Indicator Data'!L53/'Crisis Indicator Data'!H53)</f>
        <v>4.9944444444444439E-4</v>
      </c>
      <c r="Y56" s="231">
        <f t="shared" si="22"/>
        <v>5</v>
      </c>
      <c r="Z56" s="231">
        <f t="shared" si="23"/>
        <v>4.5999999999999996</v>
      </c>
      <c r="AA56" s="231">
        <f t="shared" si="24"/>
        <v>4.7</v>
      </c>
      <c r="AB56" s="239">
        <f t="shared" si="25"/>
        <v>3.7</v>
      </c>
    </row>
    <row r="57" spans="1:28" x14ac:dyDescent="0.25">
      <c r="A57" s="145" t="str">
        <f>'Crisis Indicator Data'!A54</f>
        <v>Mixed migration flows in Libya</v>
      </c>
      <c r="B57" s="146" t="str">
        <f>'Crisis Indicator Data'!B54</f>
        <v>International displacement</v>
      </c>
      <c r="C57" s="146" t="str">
        <f>'Crisis Indicator Data'!C54</f>
        <v>LBY002</v>
      </c>
      <c r="D57" s="146" t="str">
        <f>'Crisis Indicator Data'!D54</f>
        <v>Libya</v>
      </c>
      <c r="E57" s="147" t="str">
        <f>'Crisis Indicator Data'!E54</f>
        <v>LBY</v>
      </c>
      <c r="F57" s="237">
        <f>IF('Crisis Indicator Data'!F54="x","x",IF(LOG('Crisis Indicator Data'!F54)&lt;F$4,0,IF(LOG('Crisis Indicator Data'!F54)&gt;F$3,5,ROUND(5-(F$3-LOG('Crisis Indicator Data'!F54))/(F$3-F$4)*5,1))))</f>
        <v>5</v>
      </c>
      <c r="G57" s="141">
        <f>IF('Crisis Indicator Data'!F54="x","x",IF(B57="Regional crisis",('Crisis Indicator Data'!F54/VLOOKUP('Impact of the crisis'!$C57,'Regional Crises'!$B$1:$R$66,4,FALSE)),'Crisis Indicator Data'!F54/VLOOKUP('Impact of the crisis'!$E57,'Country Indicator Data'!$B$4:$P$300,15,FALSE)))</f>
        <v>1</v>
      </c>
      <c r="H57" s="231">
        <f t="shared" si="13"/>
        <v>5</v>
      </c>
      <c r="I57" s="231">
        <f t="shared" si="14"/>
        <v>5</v>
      </c>
      <c r="J57" s="231">
        <f>IF('Crisis Indicator Data'!G54="x","x",IF(LOG('Crisis Indicator Data'!G54)&lt;J$4,0,IF(LOG('Crisis Indicator Data'!G54)&gt;J$3,5,ROUND(5-(J$3-LOG('Crisis Indicator Data'!G54))/(J$3-J$4)*5,1))))</f>
        <v>2.9</v>
      </c>
      <c r="K57" s="141">
        <f>IF('Crisis Indicator Data'!G54="x","x",IF(B57="Regional crisis",('Crisis Indicator Data'!G54/VLOOKUP('Impact of the crisis'!$C57,'Regional Crises'!$B$1:$R$66,5,FALSE)),'Crisis Indicator Data'!G54/VLOOKUP('Impact of the crisis'!$E57,'Country Indicator Data'!$B$4:$P$300,14,FALSE)))</f>
        <v>1</v>
      </c>
      <c r="L57" s="231">
        <f t="shared" si="15"/>
        <v>5</v>
      </c>
      <c r="M57" s="231">
        <f t="shared" si="16"/>
        <v>3.95</v>
      </c>
      <c r="N57" s="231">
        <f t="shared" si="17"/>
        <v>4.5999999999999996</v>
      </c>
      <c r="O57" s="231">
        <f>IF('Crisis Indicator Data'!H54="x","x",IF('Crisis Indicator Data'!H54=0,0,IF(LOG('Crisis Indicator Data'!H54)&lt;O$4,0,IF(LOG('Crisis Indicator Data'!H54)&gt;O$3,5,ROUND(5-(O$3-LOG('Crisis Indicator Data'!H54))/(O$3-O$4)*5,1)))))</f>
        <v>2.2000000000000002</v>
      </c>
      <c r="P57" s="140">
        <f>IF('Crisis Indicator Data'!H54="x","x",'Crisis Indicator Data'!H54/'Crisis Indicator Data'!G54)</f>
        <v>8.5675675675675675E-2</v>
      </c>
      <c r="Q57" s="231">
        <f t="shared" si="18"/>
        <v>0.4</v>
      </c>
      <c r="R57" s="231">
        <f t="shared" si="19"/>
        <v>1.3</v>
      </c>
      <c r="S57" s="231">
        <f>IF('Crisis Indicator Data'!I54="x","x",IF('Crisis Indicator Data'!I54=0,0,IF(LOG('Crisis Indicator Data'!I54)&lt;S$4,0,IF(LOG('Crisis Indicator Data'!I54)&gt;S$3,5,ROUND(5-(S$3-LOG('Crisis Indicator Data'!I54))/(S$3-S$4)*5,1)))))</f>
        <v>4</v>
      </c>
      <c r="T57" s="140">
        <f>IF('Crisis Indicator Data'!H54="x","x",IF('Crisis Indicator Data'!I54="x","x",'Crisis Indicator Data'!I54/'Crisis Indicator Data'!H54))</f>
        <v>1</v>
      </c>
      <c r="U57" s="231">
        <f t="shared" si="20"/>
        <v>5</v>
      </c>
      <c r="V57" s="231">
        <f t="shared" si="21"/>
        <v>4.5</v>
      </c>
      <c r="W57" s="231">
        <f>IF('Crisis Indicator Data'!L54="x","x",IF('Crisis Indicator Data'!L54=0,0,IF(LOG('Crisis Indicator Data'!L54)&lt;W$4,0,IF(LOG('Crisis Indicator Data'!L54)&gt;W$3,5,ROUND(5-(W$3-LOG('Crisis Indicator Data'!L54))/(W$3-W$4)*5,1)))))</f>
        <v>4.2</v>
      </c>
      <c r="X57" s="238">
        <f>IF(OR('Crisis Indicator Data'!L54="x",'Crisis Indicator Data'!H54="x"),"x",'Crisis Indicator Data'!L54/'Crisis Indicator Data'!H54)</f>
        <v>1.3391167192429022E-3</v>
      </c>
      <c r="Y57" s="231">
        <f t="shared" si="22"/>
        <v>5</v>
      </c>
      <c r="Z57" s="231">
        <f t="shared" si="23"/>
        <v>4.5999999999999996</v>
      </c>
      <c r="AA57" s="231">
        <f t="shared" si="24"/>
        <v>4.5999999999999996</v>
      </c>
      <c r="AB57" s="239">
        <f t="shared" si="25"/>
        <v>3.4</v>
      </c>
    </row>
    <row r="58" spans="1:28" x14ac:dyDescent="0.25">
      <c r="A58" s="145" t="str">
        <f>'Crisis Indicator Data'!A55</f>
        <v>Drought in Lesotho</v>
      </c>
      <c r="B58" s="146" t="str">
        <f>'Crisis Indicator Data'!B55</f>
        <v>Drought</v>
      </c>
      <c r="C58" s="146" t="str">
        <f>'Crisis Indicator Data'!C55</f>
        <v>LSO002</v>
      </c>
      <c r="D58" s="146" t="str">
        <f>'Crisis Indicator Data'!D55</f>
        <v>Lesotho</v>
      </c>
      <c r="E58" s="147" t="str">
        <f>'Crisis Indicator Data'!E55</f>
        <v>LSO</v>
      </c>
      <c r="F58" s="237">
        <f>IF('Crisis Indicator Data'!F55="x","x",IF(LOG('Crisis Indicator Data'!F55)&lt;F$4,0,IF(LOG('Crisis Indicator Data'!F55)&gt;F$3,5,ROUND(5-(F$3-LOG('Crisis Indicator Data'!F55))/(F$3-F$4)*5,1))))</f>
        <v>2.5</v>
      </c>
      <c r="G58" s="141">
        <f>IF('Crisis Indicator Data'!F55="x","x",IF(B58="Regional crisis",('Crisis Indicator Data'!F55/VLOOKUP('Impact of the crisis'!$C58,'Regional Crises'!$B$1:$R$66,4,FALSE)),'Crisis Indicator Data'!F55/VLOOKUP('Impact of the crisis'!$E58,'Country Indicator Data'!$B$4:$P$300,15,FALSE)))</f>
        <v>0.99983530961791833</v>
      </c>
      <c r="H58" s="231">
        <f t="shared" si="13"/>
        <v>5</v>
      </c>
      <c r="I58" s="231">
        <f t="shared" si="14"/>
        <v>3.75</v>
      </c>
      <c r="J58" s="231">
        <f>IF('Crisis Indicator Data'!G55="x","x",IF(LOG('Crisis Indicator Data'!G55)&lt;J$4,0,IF(LOG('Crisis Indicator Data'!G55)&gt;J$3,5,ROUND(5-(J$3-LOG('Crisis Indicator Data'!G55))/(J$3-J$4)*5,1))))</f>
        <v>0.6</v>
      </c>
      <c r="K58" s="141">
        <f>IF('Crisis Indicator Data'!G55="x","x",IF(B58="Regional crisis",('Crisis Indicator Data'!G55/VLOOKUP('Impact of the crisis'!$C58,'Regional Crises'!$B$1:$R$66,5,FALSE)),'Crisis Indicator Data'!G55/VLOOKUP('Impact of the crisis'!$E58,'Country Indicator Data'!$B$4:$P$300,14,FALSE)))</f>
        <v>0.70238095238095233</v>
      </c>
      <c r="L58" s="231">
        <f t="shared" si="15"/>
        <v>3.5</v>
      </c>
      <c r="M58" s="231">
        <f t="shared" si="16"/>
        <v>2.0499999999999998</v>
      </c>
      <c r="N58" s="231">
        <f t="shared" si="17"/>
        <v>3</v>
      </c>
      <c r="O58" s="231">
        <f>IF('Crisis Indicator Data'!H55="x","x",IF('Crisis Indicator Data'!H55=0,0,IF(LOG('Crisis Indicator Data'!H55)&lt;O$4,0,IF(LOG('Crisis Indicator Data'!H55)&gt;O$3,5,ROUND(5-(O$3-LOG('Crisis Indicator Data'!H55))/(O$3-O$4)*5,1)))))</f>
        <v>2.4</v>
      </c>
      <c r="P58" s="140">
        <f>IF('Crisis Indicator Data'!H55="x","x",'Crisis Indicator Data'!H55/'Crisis Indicator Data'!G55)</f>
        <v>0.59186440677966101</v>
      </c>
      <c r="Q58" s="231">
        <f t="shared" si="18"/>
        <v>2.9</v>
      </c>
      <c r="R58" s="231">
        <f t="shared" si="19"/>
        <v>2.65</v>
      </c>
      <c r="S58" s="231" t="str">
        <f>IF('Crisis Indicator Data'!I55="x","x",IF('Crisis Indicator Data'!I55=0,0,IF(LOG('Crisis Indicator Data'!I55)&lt;S$4,0,IF(LOG('Crisis Indicator Data'!I55)&gt;S$3,5,ROUND(5-(S$3-LOG('Crisis Indicator Data'!I55))/(S$3-S$4)*5,1)))))</f>
        <v>x</v>
      </c>
      <c r="T58" s="140" t="str">
        <f>IF('Crisis Indicator Data'!H55="x","x",IF('Crisis Indicator Data'!I55="x","x",'Crisis Indicator Data'!I55/'Crisis Indicator Data'!H55))</f>
        <v>x</v>
      </c>
      <c r="U58" s="231" t="str">
        <f t="shared" si="20"/>
        <v>x</v>
      </c>
      <c r="V58" s="231" t="str">
        <f t="shared" si="21"/>
        <v>x</v>
      </c>
      <c r="W58" s="231">
        <f>IF('Crisis Indicator Data'!L55="x","x",IF('Crisis Indicator Data'!L55=0,0,IF(LOG('Crisis Indicator Data'!L55)&lt;W$4,0,IF(LOG('Crisis Indicator Data'!L55)&gt;W$3,5,ROUND(5-(W$3-LOG('Crisis Indicator Data'!L55))/(W$3-W$4)*5,1)))))</f>
        <v>0</v>
      </c>
      <c r="X58" s="238">
        <f>IF(OR('Crisis Indicator Data'!L55="x",'Crisis Indicator Data'!H55="x"),"x",'Crisis Indicator Data'!L55/'Crisis Indicator Data'!H55)</f>
        <v>0</v>
      </c>
      <c r="Y58" s="231">
        <f t="shared" si="22"/>
        <v>0</v>
      </c>
      <c r="Z58" s="231">
        <f t="shared" si="23"/>
        <v>0</v>
      </c>
      <c r="AA58" s="231">
        <f t="shared" si="24"/>
        <v>0</v>
      </c>
      <c r="AB58" s="239">
        <f t="shared" si="25"/>
        <v>1.5</v>
      </c>
    </row>
    <row r="59" spans="1:28" x14ac:dyDescent="0.25">
      <c r="A59" s="145" t="str">
        <f>'Crisis Indicator Data'!A56</f>
        <v>Mixed migration flows in Morocco</v>
      </c>
      <c r="B59" s="146" t="str">
        <f>'Crisis Indicator Data'!B56</f>
        <v>International displacement</v>
      </c>
      <c r="C59" s="146" t="str">
        <f>'Crisis Indicator Data'!C56</f>
        <v>MAR002</v>
      </c>
      <c r="D59" s="146" t="str">
        <f>'Crisis Indicator Data'!D56</f>
        <v>Morocco</v>
      </c>
      <c r="E59" s="147" t="str">
        <f>'Crisis Indicator Data'!E56</f>
        <v>MAR</v>
      </c>
      <c r="F59" s="237">
        <f>IF('Crisis Indicator Data'!F56="x","x",IF(LOG('Crisis Indicator Data'!F56)&lt;F$4,0,IF(LOG('Crisis Indicator Data'!F56)&gt;F$3,5,ROUND(5-(F$3-LOG('Crisis Indicator Data'!F56))/(F$3-F$4)*5,1))))</f>
        <v>4.4000000000000004</v>
      </c>
      <c r="G59" s="141">
        <f>IF('Crisis Indicator Data'!F56="x","x",IF(B59="Regional crisis",('Crisis Indicator Data'!F56/VLOOKUP('Impact of the crisis'!$C59,'Regional Crises'!$B$1:$R$66,4,FALSE)),'Crisis Indicator Data'!F56/VLOOKUP('Impact of the crisis'!$E59,'Country Indicator Data'!$B$4:$P$300,15,FALSE)))</f>
        <v>1</v>
      </c>
      <c r="H59" s="231">
        <f t="shared" si="13"/>
        <v>5</v>
      </c>
      <c r="I59" s="231">
        <f t="shared" si="14"/>
        <v>4.7</v>
      </c>
      <c r="J59" s="231">
        <f>IF('Crisis Indicator Data'!G56="x","x",IF(LOG('Crisis Indicator Data'!G56)&lt;J$4,0,IF(LOG('Crisis Indicator Data'!G56)&gt;J$3,5,ROUND(5-(J$3-LOG('Crisis Indicator Data'!G56))/(J$3-J$4)*5,1))))</f>
        <v>5</v>
      </c>
      <c r="K59" s="141">
        <f>IF('Crisis Indicator Data'!G56="x","x",IF(B59="Regional crisis",('Crisis Indicator Data'!G56/VLOOKUP('Impact of the crisis'!$C59,'Regional Crises'!$B$1:$R$66,5,FALSE)),'Crisis Indicator Data'!G56/VLOOKUP('Impact of the crisis'!$E59,'Country Indicator Data'!$B$4:$P$300,14,FALSE)))</f>
        <v>0.97573481026540909</v>
      </c>
      <c r="L59" s="231">
        <f t="shared" si="15"/>
        <v>4.9000000000000004</v>
      </c>
      <c r="M59" s="231">
        <f t="shared" si="16"/>
        <v>4.95</v>
      </c>
      <c r="N59" s="231">
        <f t="shared" si="17"/>
        <v>4.8</v>
      </c>
      <c r="O59" s="231" t="str">
        <f>IF('Crisis Indicator Data'!H56="x","x",IF('Crisis Indicator Data'!H56=0,0,IF(LOG('Crisis Indicator Data'!H56)&lt;O$4,0,IF(LOG('Crisis Indicator Data'!H56)&gt;O$3,5,ROUND(5-(O$3-LOG('Crisis Indicator Data'!H56))/(O$3-O$4)*5,1)))))</f>
        <v>x</v>
      </c>
      <c r="P59" s="140" t="str">
        <f>IF('Crisis Indicator Data'!H56="x","x",'Crisis Indicator Data'!H56/'Crisis Indicator Data'!G56)</f>
        <v>x</v>
      </c>
      <c r="Q59" s="231" t="str">
        <f t="shared" si="18"/>
        <v>x</v>
      </c>
      <c r="R59" s="231" t="str">
        <f t="shared" si="19"/>
        <v>x</v>
      </c>
      <c r="S59" s="231" t="str">
        <f>IF('Crisis Indicator Data'!I56="x","x",IF('Crisis Indicator Data'!I56=0,0,IF(LOG('Crisis Indicator Data'!I56)&lt;S$4,0,IF(LOG('Crisis Indicator Data'!I56)&gt;S$3,5,ROUND(5-(S$3-LOG('Crisis Indicator Data'!I56))/(S$3-S$4)*5,1)))))</f>
        <v>x</v>
      </c>
      <c r="T59" s="140" t="str">
        <f>IF('Crisis Indicator Data'!H56="x","x",IF('Crisis Indicator Data'!I56="x","x",'Crisis Indicator Data'!I56/'Crisis Indicator Data'!H56))</f>
        <v>x</v>
      </c>
      <c r="U59" s="231" t="str">
        <f t="shared" si="20"/>
        <v>x</v>
      </c>
      <c r="V59" s="231" t="str">
        <f t="shared" si="21"/>
        <v>x</v>
      </c>
      <c r="W59" s="231">
        <f>IF('Crisis Indicator Data'!L56="x","x",IF('Crisis Indicator Data'!L56=0,0,IF(LOG('Crisis Indicator Data'!L56)&lt;W$4,0,IF(LOG('Crisis Indicator Data'!L56)&gt;W$3,5,ROUND(5-(W$3-LOG('Crisis Indicator Data'!L56))/(W$3-W$4)*5,1)))))</f>
        <v>3.2</v>
      </c>
      <c r="X59" s="238" t="str">
        <f>IF(OR('Crisis Indicator Data'!L56="x",'Crisis Indicator Data'!H56="x"),"x",'Crisis Indicator Data'!L56/'Crisis Indicator Data'!H56)</f>
        <v>x</v>
      </c>
      <c r="Y59" s="231" t="str">
        <f t="shared" si="22"/>
        <v>x</v>
      </c>
      <c r="Z59" s="231">
        <f t="shared" si="23"/>
        <v>3.2</v>
      </c>
      <c r="AA59" s="231">
        <f t="shared" si="24"/>
        <v>3.2</v>
      </c>
      <c r="AB59" s="239">
        <f t="shared" si="25"/>
        <v>3.2</v>
      </c>
    </row>
    <row r="60" spans="1:28" x14ac:dyDescent="0.25">
      <c r="A60" s="145" t="str">
        <f>'Crisis Indicator Data'!A57</f>
        <v>Drought in Madagascar</v>
      </c>
      <c r="B60" s="146" t="str">
        <f>'Crisis Indicator Data'!B57</f>
        <v>Drought</v>
      </c>
      <c r="C60" s="146" t="str">
        <f>'Crisis Indicator Data'!C57</f>
        <v>MDG002</v>
      </c>
      <c r="D60" s="146" t="str">
        <f>'Crisis Indicator Data'!D57</f>
        <v>Madagascar</v>
      </c>
      <c r="E60" s="147" t="str">
        <f>'Crisis Indicator Data'!E57</f>
        <v>MDG</v>
      </c>
      <c r="F60" s="237">
        <f>IF('Crisis Indicator Data'!F57="x","x",IF(LOG('Crisis Indicator Data'!F57)&lt;F$4,0,IF(LOG('Crisis Indicator Data'!F57)&gt;F$3,5,ROUND(5-(F$3-LOG('Crisis Indicator Data'!F57))/(F$3-F$4)*5,1))))</f>
        <v>3.2</v>
      </c>
      <c r="G60" s="141">
        <f>IF('Crisis Indicator Data'!F57="x","x",IF(B60="Regional crisis",('Crisis Indicator Data'!F57/VLOOKUP('Impact of the crisis'!$C60,'Regional Crises'!$B$1:$R$66,4,FALSE)),'Crisis Indicator Data'!F57/VLOOKUP('Impact of the crisis'!$E60,'Country Indicator Data'!$B$4:$P$300,15,FALSE)))</f>
        <v>0.14086283946373324</v>
      </c>
      <c r="H60" s="231">
        <f t="shared" si="13"/>
        <v>0.6</v>
      </c>
      <c r="I60" s="231">
        <f t="shared" si="14"/>
        <v>1.9000000000000001</v>
      </c>
      <c r="J60" s="231">
        <f>IF('Crisis Indicator Data'!G57="x","x",IF(LOG('Crisis Indicator Data'!G57)&lt;J$4,0,IF(LOG('Crisis Indicator Data'!G57)&gt;J$3,5,ROUND(5-(J$3-LOG('Crisis Indicator Data'!G57))/(J$3-J$4)*5,1))))</f>
        <v>1.4</v>
      </c>
      <c r="K60" s="141">
        <f>IF('Crisis Indicator Data'!G57="x","x",IF(B60="Regional crisis",('Crisis Indicator Data'!G57/VLOOKUP('Impact of the crisis'!$C60,'Regional Crises'!$B$1:$R$66,5,FALSE)),'Crisis Indicator Data'!G57/VLOOKUP('Impact of the crisis'!$E60,'Country Indicator Data'!$B$4:$P$300,14,FALSE)))</f>
        <v>0.10447819314641744</v>
      </c>
      <c r="L60" s="231">
        <f t="shared" si="15"/>
        <v>0.5</v>
      </c>
      <c r="M60" s="231">
        <f t="shared" si="16"/>
        <v>0.95</v>
      </c>
      <c r="N60" s="231">
        <f t="shared" si="17"/>
        <v>1.4</v>
      </c>
      <c r="O60" s="231">
        <f>IF('Crisis Indicator Data'!H57="x","x",IF('Crisis Indicator Data'!H57=0,0,IF(LOG('Crisis Indicator Data'!H57)&lt;O$4,0,IF(LOG('Crisis Indicator Data'!H57)&gt;O$3,5,ROUND(5-(O$3-LOG('Crisis Indicator Data'!H57))/(O$3-O$4)*5,1)))))</f>
        <v>2.7</v>
      </c>
      <c r="P60" s="140">
        <f>IF('Crisis Indicator Data'!H57="x","x",'Crisis Indicator Data'!H57/'Crisis Indicator Data'!G57)</f>
        <v>0.51397689153932169</v>
      </c>
      <c r="Q60" s="231">
        <f t="shared" si="18"/>
        <v>2.5</v>
      </c>
      <c r="R60" s="231">
        <f t="shared" si="19"/>
        <v>2.6</v>
      </c>
      <c r="S60" s="231">
        <f>IF('Crisis Indicator Data'!I57="x","x",IF('Crisis Indicator Data'!I57=0,0,IF(LOG('Crisis Indicator Data'!I57)&lt;S$4,0,IF(LOG('Crisis Indicator Data'!I57)&gt;S$3,5,ROUND(5-(S$3-LOG('Crisis Indicator Data'!I57))/(S$3-S$4)*5,1)))))</f>
        <v>0</v>
      </c>
      <c r="T60" s="140">
        <f>IF('Crisis Indicator Data'!H57="x","x",IF('Crisis Indicator Data'!I57="x","x",'Crisis Indicator Data'!I57/'Crisis Indicator Data'!H57))</f>
        <v>0</v>
      </c>
      <c r="U60" s="231">
        <f t="shared" si="20"/>
        <v>0</v>
      </c>
      <c r="V60" s="231">
        <f t="shared" si="21"/>
        <v>0</v>
      </c>
      <c r="W60" s="231">
        <f>IF('Crisis Indicator Data'!L57="x","x",IF('Crisis Indicator Data'!L57=0,0,IF(LOG('Crisis Indicator Data'!L57)&lt;W$4,0,IF(LOG('Crisis Indicator Data'!L57)&gt;W$3,5,ROUND(5-(W$3-LOG('Crisis Indicator Data'!L57))/(W$3-W$4)*5,1)))))</f>
        <v>2</v>
      </c>
      <c r="X60" s="238">
        <f>IF(OR('Crisis Indicator Data'!L57="x",'Crisis Indicator Data'!H57="x"),"x",'Crisis Indicator Data'!L57/'Crisis Indicator Data'!H57)</f>
        <v>1.8129079042784625E-5</v>
      </c>
      <c r="Y60" s="231">
        <f t="shared" si="22"/>
        <v>0.9</v>
      </c>
      <c r="Z60" s="231">
        <f t="shared" si="23"/>
        <v>1.5</v>
      </c>
      <c r="AA60" s="231">
        <f t="shared" si="24"/>
        <v>0.8</v>
      </c>
      <c r="AB60" s="239">
        <f t="shared" si="25"/>
        <v>1.8</v>
      </c>
    </row>
    <row r="61" spans="1:28" x14ac:dyDescent="0.25">
      <c r="A61" s="145" t="str">
        <f>'Crisis Indicator Data'!A58</f>
        <v>Multiple crisis in Mexico</v>
      </c>
      <c r="B61" s="146" t="str">
        <f>'Crisis Indicator Data'!B58</f>
        <v>Multiple crises country</v>
      </c>
      <c r="C61" s="146" t="str">
        <f>'Crisis Indicator Data'!C58</f>
        <v>MEX001</v>
      </c>
      <c r="D61" s="146" t="str">
        <f>'Crisis Indicator Data'!D58</f>
        <v>Mexico</v>
      </c>
      <c r="E61" s="147" t="str">
        <f>'Crisis Indicator Data'!E58</f>
        <v>MEX</v>
      </c>
      <c r="F61" s="237">
        <f>IF('Crisis Indicator Data'!F58="x","x",IF(LOG('Crisis Indicator Data'!F58)&lt;F$4,0,IF(LOG('Crisis Indicator Data'!F58)&gt;F$3,5,ROUND(5-(F$3-LOG('Crisis Indicator Data'!F58))/(F$3-F$4)*5,1))))</f>
        <v>5</v>
      </c>
      <c r="G61" s="141">
        <f>IF('Crisis Indicator Data'!F58="x","x",IF(B61="Regional crisis",('Crisis Indicator Data'!F58/VLOOKUP('Impact of the crisis'!$C61,'Regional Crises'!$B$1:$R$66,4,FALSE)),'Crisis Indicator Data'!F58/VLOOKUP('Impact of the crisis'!$E61,'Country Indicator Data'!$B$4:$P$300,15,FALSE)))</f>
        <v>1.0105069574834744</v>
      </c>
      <c r="H61" s="231">
        <f t="shared" si="13"/>
        <v>5</v>
      </c>
      <c r="I61" s="231">
        <f t="shared" si="14"/>
        <v>5</v>
      </c>
      <c r="J61" s="231">
        <f>IF('Crisis Indicator Data'!G58="x","x",IF(LOG('Crisis Indicator Data'!G58)&lt;J$4,0,IF(LOG('Crisis Indicator Data'!G58)&gt;J$3,5,ROUND(5-(J$3-LOG('Crisis Indicator Data'!G58))/(J$3-J$4)*5,1))))</f>
        <v>5</v>
      </c>
      <c r="K61" s="141">
        <f>IF('Crisis Indicator Data'!G58="x","x",IF(B61="Regional crisis",('Crisis Indicator Data'!G58/VLOOKUP('Impact of the crisis'!$C61,'Regional Crises'!$B$1:$R$66,5,FALSE)),'Crisis Indicator Data'!G58/VLOOKUP('Impact of the crisis'!$E61,'Country Indicator Data'!$B$4:$P$300,14,FALSE)))</f>
        <v>1</v>
      </c>
      <c r="L61" s="231">
        <f t="shared" si="15"/>
        <v>5</v>
      </c>
      <c r="M61" s="231">
        <f t="shared" si="16"/>
        <v>5</v>
      </c>
      <c r="N61" s="231">
        <f t="shared" si="17"/>
        <v>5</v>
      </c>
      <c r="O61" s="231">
        <f>IF('Crisis Indicator Data'!H58="x","x",IF('Crisis Indicator Data'!H58=0,0,IF(LOG('Crisis Indicator Data'!H58)&lt;O$4,0,IF(LOG('Crisis Indicator Data'!H58)&gt;O$3,5,ROUND(5-(O$3-LOG('Crisis Indicator Data'!H58))/(O$3-O$4)*5,1)))))</f>
        <v>1.7</v>
      </c>
      <c r="P61" s="140">
        <f>IF('Crisis Indicator Data'!H58="x","x",'Crisis Indicator Data'!H58/'Crisis Indicator Data'!G58)</f>
        <v>2.5839793281653748E-3</v>
      </c>
      <c r="Q61" s="231">
        <f t="shared" si="18"/>
        <v>0</v>
      </c>
      <c r="R61" s="231">
        <f t="shared" si="19"/>
        <v>0.85</v>
      </c>
      <c r="S61" s="231">
        <f>IF('Crisis Indicator Data'!I58="x","x",IF('Crisis Indicator Data'!I58=0,0,IF(LOG('Crisis Indicator Data'!I58)&lt;S$4,0,IF(LOG('Crisis Indicator Data'!I58)&gt;S$3,5,ROUND(5-(S$3-LOG('Crisis Indicator Data'!I58))/(S$3-S$4)*5,1)))))</f>
        <v>2.7</v>
      </c>
      <c r="T61" s="140">
        <f>IF('Crisis Indicator Data'!H58="x","x",IF('Crisis Indicator Data'!I58="x","x",'Crisis Indicator Data'!I58/'Crisis Indicator Data'!H58))</f>
        <v>0.2554517133956386</v>
      </c>
      <c r="U61" s="231">
        <f t="shared" si="20"/>
        <v>5</v>
      </c>
      <c r="V61" s="231">
        <f t="shared" si="21"/>
        <v>3.9</v>
      </c>
      <c r="W61" s="231">
        <f>IF('Crisis Indicator Data'!L58="x","x",IF('Crisis Indicator Data'!L58=0,0,IF(LOG('Crisis Indicator Data'!L58)&lt;W$4,0,IF(LOG('Crisis Indicator Data'!L58)&gt;W$3,5,ROUND(5-(W$3-LOG('Crisis Indicator Data'!L58))/(W$3-W$4)*5,1)))))</f>
        <v>3.5</v>
      </c>
      <c r="X61" s="238">
        <f>IF(OR('Crisis Indicator Data'!L58="x",'Crisis Indicator Data'!H58="x"),"x",'Crisis Indicator Data'!L58/'Crisis Indicator Data'!H58)</f>
        <v>9.3769470404984423E-4</v>
      </c>
      <c r="Y61" s="231">
        <f t="shared" si="22"/>
        <v>5</v>
      </c>
      <c r="Z61" s="231">
        <f t="shared" si="23"/>
        <v>4.3</v>
      </c>
      <c r="AA61" s="231">
        <f t="shared" si="24"/>
        <v>4.0999999999999996</v>
      </c>
      <c r="AB61" s="239">
        <f t="shared" si="25"/>
        <v>2.8</v>
      </c>
    </row>
    <row r="62" spans="1:28" x14ac:dyDescent="0.25">
      <c r="A62" s="145" t="str">
        <f>'Crisis Indicator Data'!A59</f>
        <v>Criminal Violence in Mexico</v>
      </c>
      <c r="B62" s="146" t="str">
        <f>'Crisis Indicator Data'!B59</f>
        <v>Other type of violence</v>
      </c>
      <c r="C62" s="146" t="str">
        <f>'Crisis Indicator Data'!C59</f>
        <v>MEX002</v>
      </c>
      <c r="D62" s="146" t="str">
        <f>'Crisis Indicator Data'!D59</f>
        <v>Mexico</v>
      </c>
      <c r="E62" s="147" t="str">
        <f>'Crisis Indicator Data'!E59</f>
        <v>MEX</v>
      </c>
      <c r="F62" s="237">
        <f>IF('Crisis Indicator Data'!F59="x","x",IF(LOG('Crisis Indicator Data'!F59)&lt;F$4,0,IF(LOG('Crisis Indicator Data'!F59)&gt;F$3,5,ROUND(5-(F$3-LOG('Crisis Indicator Data'!F59))/(F$3-F$4)*5,1))))</f>
        <v>5</v>
      </c>
      <c r="G62" s="141">
        <f>IF('Crisis Indicator Data'!F59="x","x",IF(B62="Regional crisis",('Crisis Indicator Data'!F59/VLOOKUP('Impact of the crisis'!$C62,'Regional Crises'!$B$1:$R$66,4,FALSE)),'Crisis Indicator Data'!F59/VLOOKUP('Impact of the crisis'!$E62,'Country Indicator Data'!$B$4:$P$300,15,FALSE)))</f>
        <v>1.0105069574834744</v>
      </c>
      <c r="H62" s="231">
        <f t="shared" si="13"/>
        <v>5</v>
      </c>
      <c r="I62" s="231">
        <f t="shared" si="14"/>
        <v>5</v>
      </c>
      <c r="J62" s="231">
        <f>IF('Crisis Indicator Data'!G59="x","x",IF(LOG('Crisis Indicator Data'!G59)&lt;J$4,0,IF(LOG('Crisis Indicator Data'!G59)&gt;J$3,5,ROUND(5-(J$3-LOG('Crisis Indicator Data'!G59))/(J$3-J$4)*5,1))))</f>
        <v>5</v>
      </c>
      <c r="K62" s="141">
        <f>IF('Crisis Indicator Data'!G59="x","x",IF(B62="Regional crisis",('Crisis Indicator Data'!G59/VLOOKUP('Impact of the crisis'!$C62,'Regional Crises'!$B$1:$R$66,5,FALSE)),'Crisis Indicator Data'!G59/VLOOKUP('Impact of the crisis'!$E62,'Country Indicator Data'!$B$4:$P$300,14,FALSE)))</f>
        <v>1.0381962053337841</v>
      </c>
      <c r="L62" s="231">
        <f t="shared" si="15"/>
        <v>5</v>
      </c>
      <c r="M62" s="231">
        <f t="shared" si="16"/>
        <v>5</v>
      </c>
      <c r="N62" s="231">
        <f t="shared" si="17"/>
        <v>5</v>
      </c>
      <c r="O62" s="231">
        <f>IF('Crisis Indicator Data'!H59="x","x",IF('Crisis Indicator Data'!H59=0,0,IF(LOG('Crisis Indicator Data'!H59)&lt;O$4,0,IF(LOG('Crisis Indicator Data'!H59)&gt;O$3,5,ROUND(5-(O$3-LOG('Crisis Indicator Data'!H59))/(O$3-O$4)*5,1)))))</f>
        <v>1.8</v>
      </c>
      <c r="P62" s="140">
        <f>IF('Crisis Indicator Data'!H59="x","x",'Crisis Indicator Data'!H59/'Crisis Indicator Data'!G59)</f>
        <v>2.7680426759296591E-3</v>
      </c>
      <c r="Q62" s="231">
        <f t="shared" si="18"/>
        <v>0</v>
      </c>
      <c r="R62" s="231">
        <f t="shared" si="19"/>
        <v>0.9</v>
      </c>
      <c r="S62" s="231">
        <f>IF('Crisis Indicator Data'!I59="x","x",IF('Crisis Indicator Data'!I59=0,0,IF(LOG('Crisis Indicator Data'!I59)&lt;S$4,0,IF(LOG('Crisis Indicator Data'!I59)&gt;S$3,5,ROUND(5-(S$3-LOG('Crisis Indicator Data'!I59))/(S$3-S$4)*5,1)))))</f>
        <v>3.6</v>
      </c>
      <c r="T62" s="140">
        <f>IF('Crisis Indicator Data'!H59="x","x",IF('Crisis Indicator Data'!I59="x","x",'Crisis Indicator Data'!I59/'Crisis Indicator Data'!H59))</f>
        <v>1</v>
      </c>
      <c r="U62" s="231">
        <f t="shared" si="20"/>
        <v>5</v>
      </c>
      <c r="V62" s="231">
        <f t="shared" si="21"/>
        <v>4.3</v>
      </c>
      <c r="W62" s="231">
        <f>IF('Crisis Indicator Data'!L59="x","x",IF('Crisis Indicator Data'!L59=0,0,IF(LOG('Crisis Indicator Data'!L59)&lt;W$4,0,IF(LOG('Crisis Indicator Data'!L59)&gt;W$3,5,ROUND(5-(W$3-LOG('Crisis Indicator Data'!L59))/(W$3-W$4)*5,1)))))</f>
        <v>5</v>
      </c>
      <c r="X62" s="238">
        <f>IF(OR('Crisis Indicator Data'!L59="x",'Crisis Indicator Data'!H59="x"),"x",'Crisis Indicator Data'!L59/'Crisis Indicator Data'!H59)</f>
        <v>9.6750700280112036E-3</v>
      </c>
      <c r="Y62" s="231">
        <f t="shared" si="22"/>
        <v>5</v>
      </c>
      <c r="Z62" s="231">
        <f t="shared" si="23"/>
        <v>5</v>
      </c>
      <c r="AA62" s="231">
        <f t="shared" si="24"/>
        <v>4.7</v>
      </c>
      <c r="AB62" s="239">
        <f t="shared" si="25"/>
        <v>3.4</v>
      </c>
    </row>
    <row r="63" spans="1:28" x14ac:dyDescent="0.25">
      <c r="A63" s="145" t="str">
        <f>'Crisis Indicator Data'!A60</f>
        <v>Mixed Migration in Mexico</v>
      </c>
      <c r="B63" s="146" t="str">
        <f>'Crisis Indicator Data'!B60</f>
        <v>International displacement</v>
      </c>
      <c r="C63" s="146" t="str">
        <f>'Crisis Indicator Data'!C60</f>
        <v>MEX003</v>
      </c>
      <c r="D63" s="146" t="str">
        <f>'Crisis Indicator Data'!D60</f>
        <v>Mexico</v>
      </c>
      <c r="E63" s="147" t="str">
        <f>'Crisis Indicator Data'!E60</f>
        <v>MEX</v>
      </c>
      <c r="F63" s="237">
        <f>IF('Crisis Indicator Data'!F60="x","x",IF(LOG('Crisis Indicator Data'!F60)&lt;F$4,0,IF(LOG('Crisis Indicator Data'!F60)&gt;F$3,5,ROUND(5-(F$3-LOG('Crisis Indicator Data'!F60))/(F$3-F$4)*5,1))))</f>
        <v>5</v>
      </c>
      <c r="G63" s="141">
        <f>IF('Crisis Indicator Data'!F60="x","x",IF(B63="Regional crisis",('Crisis Indicator Data'!F60/VLOOKUP('Impact of the crisis'!$C63,'Regional Crises'!$B$1:$R$66,4,FALSE)),'Crisis Indicator Data'!F60/VLOOKUP('Impact of the crisis'!$E63,'Country Indicator Data'!$B$4:$P$300,15,FALSE)))</f>
        <v>1.0105069574834744</v>
      </c>
      <c r="H63" s="231">
        <f t="shared" si="13"/>
        <v>5</v>
      </c>
      <c r="I63" s="231">
        <f t="shared" si="14"/>
        <v>5</v>
      </c>
      <c r="J63" s="231">
        <f>IF('Crisis Indicator Data'!G60="x","x",IF(LOG('Crisis Indicator Data'!G60)&lt;J$4,0,IF(LOG('Crisis Indicator Data'!G60)&gt;J$3,5,ROUND(5-(J$3-LOG('Crisis Indicator Data'!G60))/(J$3-J$4)*5,1))))</f>
        <v>5</v>
      </c>
      <c r="K63" s="141">
        <f>IF('Crisis Indicator Data'!G60="x","x",IF(B63="Regional crisis",('Crisis Indicator Data'!G60/VLOOKUP('Impact of the crisis'!$C63,'Regional Crises'!$B$1:$R$66,5,FALSE)),'Crisis Indicator Data'!G60/VLOOKUP('Impact of the crisis'!$E63,'Country Indicator Data'!$B$4:$P$300,14,FALSE)))</f>
        <v>1</v>
      </c>
      <c r="L63" s="231">
        <f t="shared" si="15"/>
        <v>5</v>
      </c>
      <c r="M63" s="231">
        <f t="shared" si="16"/>
        <v>5</v>
      </c>
      <c r="N63" s="231">
        <f t="shared" si="17"/>
        <v>5</v>
      </c>
      <c r="O63" s="231">
        <f>IF('Crisis Indicator Data'!H60="x","x",IF('Crisis Indicator Data'!H60=0,0,IF(LOG('Crisis Indicator Data'!H60)&lt;O$4,0,IF(LOG('Crisis Indicator Data'!H60)&gt;O$3,5,ROUND(5-(O$3-LOG('Crisis Indicator Data'!H60))/(O$3-O$4)*5,1)))))</f>
        <v>1.7</v>
      </c>
      <c r="P63" s="140">
        <f>IF('Crisis Indicator Data'!H60="x","x",'Crisis Indicator Data'!H60/'Crisis Indicator Data'!G60)</f>
        <v>2.5839793281653748E-3</v>
      </c>
      <c r="Q63" s="231">
        <f t="shared" si="18"/>
        <v>0</v>
      </c>
      <c r="R63" s="231">
        <f t="shared" si="19"/>
        <v>0.85</v>
      </c>
      <c r="S63" s="231">
        <f>IF('Crisis Indicator Data'!I60="x","x",IF('Crisis Indicator Data'!I60=0,0,IF(LOG('Crisis Indicator Data'!I60)&lt;S$4,0,IF(LOG('Crisis Indicator Data'!I60)&gt;S$3,5,ROUND(5-(S$3-LOG('Crisis Indicator Data'!I60))/(S$3-S$4)*5,1)))))</f>
        <v>2.7</v>
      </c>
      <c r="T63" s="140">
        <f>IF('Crisis Indicator Data'!H60="x","x",IF('Crisis Indicator Data'!I60="x","x",'Crisis Indicator Data'!I60/'Crisis Indicator Data'!H60))</f>
        <v>0.2554517133956386</v>
      </c>
      <c r="U63" s="231">
        <f t="shared" si="20"/>
        <v>5</v>
      </c>
      <c r="V63" s="231">
        <f t="shared" si="21"/>
        <v>3.9</v>
      </c>
      <c r="W63" s="231">
        <f>IF('Crisis Indicator Data'!L60="x","x",IF('Crisis Indicator Data'!L60=0,0,IF(LOG('Crisis Indicator Data'!L60)&lt;W$4,0,IF(LOG('Crisis Indicator Data'!L60)&gt;W$3,5,ROUND(5-(W$3-LOG('Crisis Indicator Data'!L60))/(W$3-W$4)*5,1)))))</f>
        <v>3.5</v>
      </c>
      <c r="X63" s="238">
        <f>IF(OR('Crisis Indicator Data'!L60="x",'Crisis Indicator Data'!H60="x"),"x",'Crisis Indicator Data'!L60/'Crisis Indicator Data'!H60)</f>
        <v>9.3769470404984423E-4</v>
      </c>
      <c r="Y63" s="231">
        <f t="shared" si="22"/>
        <v>5</v>
      </c>
      <c r="Z63" s="231">
        <f t="shared" si="23"/>
        <v>4.3</v>
      </c>
      <c r="AA63" s="231">
        <f t="shared" si="24"/>
        <v>4.0999999999999996</v>
      </c>
      <c r="AB63" s="239">
        <f t="shared" si="25"/>
        <v>2.8</v>
      </c>
    </row>
    <row r="64" spans="1:28" x14ac:dyDescent="0.25">
      <c r="A64" s="145" t="str">
        <f>'Crisis Indicator Data'!A61</f>
        <v>Complex crisis in Mali</v>
      </c>
      <c r="B64" s="146" t="str">
        <f>'Crisis Indicator Data'!B61</f>
        <v>Complex crisis</v>
      </c>
      <c r="C64" s="146" t="str">
        <f>'Crisis Indicator Data'!C61</f>
        <v>MLI001</v>
      </c>
      <c r="D64" s="146" t="str">
        <f>'Crisis Indicator Data'!D61</f>
        <v>Mali</v>
      </c>
      <c r="E64" s="147" t="str">
        <f>'Crisis Indicator Data'!E61</f>
        <v>MLI</v>
      </c>
      <c r="F64" s="237">
        <f>IF('Crisis Indicator Data'!F61="x","x",IF(LOG('Crisis Indicator Data'!F61)&lt;F$4,0,IF(LOG('Crisis Indicator Data'!F61)&gt;F$3,5,ROUND(5-(F$3-LOG('Crisis Indicator Data'!F61))/(F$3-F$4)*5,1))))</f>
        <v>5</v>
      </c>
      <c r="G64" s="141">
        <f>IF('Crisis Indicator Data'!F61="x","x",IF(B64="Regional crisis",('Crisis Indicator Data'!F61/VLOOKUP('Impact of the crisis'!$C64,'Regional Crises'!$B$1:$R$66,4,FALSE)),'Crisis Indicator Data'!F61/VLOOKUP('Impact of the crisis'!$E64,'Country Indicator Data'!$B$4:$P$300,15,FALSE)))</f>
        <v>1</v>
      </c>
      <c r="H64" s="231">
        <f t="shared" si="13"/>
        <v>5</v>
      </c>
      <c r="I64" s="231">
        <f t="shared" si="14"/>
        <v>5</v>
      </c>
      <c r="J64" s="231">
        <f>IF('Crisis Indicator Data'!G61="x","x",IF(LOG('Crisis Indicator Data'!G61)&lt;J$4,0,IF(LOG('Crisis Indicator Data'!G61)&gt;J$3,5,ROUND(5-(J$3-LOG('Crisis Indicator Data'!G61))/(J$3-J$4)*5,1))))</f>
        <v>4.4000000000000004</v>
      </c>
      <c r="K64" s="141">
        <f>IF('Crisis Indicator Data'!G61="x","x",IF(B64="Regional crisis",('Crisis Indicator Data'!G61/VLOOKUP('Impact of the crisis'!$C64,'Regional Crises'!$B$1:$R$66,5,FALSE)),'Crisis Indicator Data'!G61/VLOOKUP('Impact of the crisis'!$E64,'Country Indicator Data'!$B$4:$P$300,14,FALSE)))</f>
        <v>1</v>
      </c>
      <c r="L64" s="231">
        <f t="shared" si="15"/>
        <v>5</v>
      </c>
      <c r="M64" s="231">
        <f t="shared" si="16"/>
        <v>4.7</v>
      </c>
      <c r="N64" s="231">
        <f t="shared" si="17"/>
        <v>4.9000000000000004</v>
      </c>
      <c r="O64" s="231">
        <f>IF('Crisis Indicator Data'!H61="x","x",IF('Crisis Indicator Data'!H61=0,0,IF(LOG('Crisis Indicator Data'!H61)&lt;O$4,0,IF(LOG('Crisis Indicator Data'!H61)&gt;O$3,5,ROUND(5-(O$3-LOG('Crisis Indicator Data'!H61))/(O$3-O$4)*5,1)))))</f>
        <v>4.3</v>
      </c>
      <c r="P64" s="140">
        <f>IF('Crisis Indicator Data'!H61="x","x",'Crisis Indicator Data'!H61/'Crisis Indicator Data'!G61)</f>
        <v>0.57406136653269291</v>
      </c>
      <c r="Q64" s="231">
        <f t="shared" si="18"/>
        <v>2.8</v>
      </c>
      <c r="R64" s="231">
        <f t="shared" si="19"/>
        <v>3.55</v>
      </c>
      <c r="S64" s="231">
        <f>IF('Crisis Indicator Data'!I61="x","x",IF('Crisis Indicator Data'!I61=0,0,IF(LOG('Crisis Indicator Data'!I61)&lt;S$4,0,IF(LOG('Crisis Indicator Data'!I61)&gt;S$3,5,ROUND(5-(S$3-LOG('Crisis Indicator Data'!I61))/(S$3-S$4)*5,1)))))</f>
        <v>4.4000000000000004</v>
      </c>
      <c r="T64" s="140">
        <f>IF('Crisis Indicator Data'!H61="x","x",IF('Crisis Indicator Data'!I61="x","x",'Crisis Indicator Data'!I61/'Crisis Indicator Data'!H61))</f>
        <v>9.7336065573770489E-2</v>
      </c>
      <c r="U64" s="231">
        <f t="shared" si="20"/>
        <v>3.2</v>
      </c>
      <c r="V64" s="231">
        <f t="shared" si="21"/>
        <v>3.8</v>
      </c>
      <c r="W64" s="231">
        <f>IF('Crisis Indicator Data'!L61="x","x",IF('Crisis Indicator Data'!L61=0,0,IF(LOG('Crisis Indicator Data'!L61)&lt;W$4,0,IF(LOG('Crisis Indicator Data'!L61)&gt;W$3,5,ROUND(5-(W$3-LOG('Crisis Indicator Data'!L61))/(W$3-W$4)*5,1)))))</f>
        <v>4.2</v>
      </c>
      <c r="X64" s="238">
        <f>IF(OR('Crisis Indicator Data'!L61="x",'Crisis Indicator Data'!H61="x"),"x",'Crisis Indicator Data'!L61/'Crisis Indicator Data'!H61)</f>
        <v>7.5648907103825137E-5</v>
      </c>
      <c r="Y64" s="231">
        <f t="shared" si="22"/>
        <v>3.8</v>
      </c>
      <c r="Z64" s="231">
        <f t="shared" si="23"/>
        <v>4</v>
      </c>
      <c r="AA64" s="231">
        <f t="shared" si="24"/>
        <v>3.9</v>
      </c>
      <c r="AB64" s="239">
        <f t="shared" si="25"/>
        <v>3.7</v>
      </c>
    </row>
    <row r="65" spans="1:28" x14ac:dyDescent="0.25">
      <c r="A65" s="145" t="str">
        <f>'Crisis Indicator Data'!A62</f>
        <v>Multiple crises in Myanmar</v>
      </c>
      <c r="B65" s="146" t="str">
        <f>'Crisis Indicator Data'!B62</f>
        <v>Multiple crises country</v>
      </c>
      <c r="C65" s="146" t="str">
        <f>'Crisis Indicator Data'!C62</f>
        <v>MMR001</v>
      </c>
      <c r="D65" s="146" t="str">
        <f>'Crisis Indicator Data'!D62</f>
        <v>Myanmar</v>
      </c>
      <c r="E65" s="147" t="str">
        <f>'Crisis Indicator Data'!E62</f>
        <v>MMR</v>
      </c>
      <c r="F65" s="237">
        <f>IF('Crisis Indicator Data'!F62="x","x",IF(LOG('Crisis Indicator Data'!F62)&lt;F$4,0,IF(LOG('Crisis Indicator Data'!F62)&gt;F$3,5,ROUND(5-(F$3-LOG('Crisis Indicator Data'!F62))/(F$3-F$4)*5,1))))</f>
        <v>4.7</v>
      </c>
      <c r="G65" s="141">
        <f>IF('Crisis Indicator Data'!F62="x","x",IF(B65="Regional crisis",('Crisis Indicator Data'!F62/VLOOKUP('Impact of the crisis'!$C65,'Regional Crises'!$B$1:$R$66,4,FALSE)),'Crisis Indicator Data'!F62/VLOOKUP('Impact of the crisis'!$E65,'Country Indicator Data'!$B$4:$P$300,15,FALSE)))</f>
        <v>0.98387027622955836</v>
      </c>
      <c r="H65" s="231">
        <f t="shared" si="13"/>
        <v>4.9000000000000004</v>
      </c>
      <c r="I65" s="231">
        <f t="shared" si="14"/>
        <v>4.8000000000000007</v>
      </c>
      <c r="J65" s="231">
        <f>IF('Crisis Indicator Data'!G62="x","x",IF(LOG('Crisis Indicator Data'!G62)&lt;J$4,0,IF(LOG('Crisis Indicator Data'!G62)&gt;J$3,5,ROUND(5-(J$3-LOG('Crisis Indicator Data'!G62))/(J$3-J$4)*5,1))))</f>
        <v>5</v>
      </c>
      <c r="K65" s="141">
        <f>IF('Crisis Indicator Data'!G62="x","x",IF(B65="Regional crisis",('Crisis Indicator Data'!G62/VLOOKUP('Impact of the crisis'!$C65,'Regional Crises'!$B$1:$R$66,5,FALSE)),'Crisis Indicator Data'!G62/VLOOKUP('Impact of the crisis'!$E65,'Country Indicator Data'!$B$4:$P$300,14,FALSE)))</f>
        <v>0.83893568147013786</v>
      </c>
      <c r="L65" s="231">
        <f t="shared" si="15"/>
        <v>4.2</v>
      </c>
      <c r="M65" s="231">
        <f t="shared" si="16"/>
        <v>4.5999999999999996</v>
      </c>
      <c r="N65" s="231">
        <f t="shared" si="17"/>
        <v>4.7</v>
      </c>
      <c r="O65" s="231">
        <f>IF('Crisis Indicator Data'!H62="x","x",IF('Crisis Indicator Data'!H62=0,0,IF(LOG('Crisis Indicator Data'!H62)&lt;O$4,0,IF(LOG('Crisis Indicator Data'!H62)&gt;O$3,5,ROUND(5-(O$3-LOG('Crisis Indicator Data'!H62))/(O$3-O$4)*5,1)))))</f>
        <v>3.7</v>
      </c>
      <c r="P65" s="140">
        <f>IF('Crisis Indicator Data'!H62="x","x",'Crisis Indicator Data'!H62/'Crisis Indicator Data'!G62)</f>
        <v>0.12125222470679506</v>
      </c>
      <c r="Q65" s="231">
        <f t="shared" si="18"/>
        <v>0.6</v>
      </c>
      <c r="R65" s="231">
        <f t="shared" si="19"/>
        <v>2.15</v>
      </c>
      <c r="S65" s="231">
        <f>IF('Crisis Indicator Data'!I62="x","x",IF('Crisis Indicator Data'!I62=0,0,IF(LOG('Crisis Indicator Data'!I62)&lt;S$4,0,IF(LOG('Crisis Indicator Data'!I62)&gt;S$3,5,ROUND(5-(S$3-LOG('Crisis Indicator Data'!I62))/(S$3-S$4)*5,1)))))</f>
        <v>4.5999999999999996</v>
      </c>
      <c r="T65" s="140">
        <f>IF('Crisis Indicator Data'!H62="x","x",IF('Crisis Indicator Data'!I62="x","x",'Crisis Indicator Data'!I62/'Crisis Indicator Data'!H62))</f>
        <v>0.32649604817463307</v>
      </c>
      <c r="U65" s="231">
        <f t="shared" si="20"/>
        <v>5</v>
      </c>
      <c r="V65" s="231">
        <f t="shared" si="21"/>
        <v>4.8</v>
      </c>
      <c r="W65" s="231">
        <f>IF('Crisis Indicator Data'!L62="x","x",IF('Crisis Indicator Data'!L62=0,0,IF(LOG('Crisis Indicator Data'!L62)&lt;W$4,0,IF(LOG('Crisis Indicator Data'!L62)&gt;W$3,5,ROUND(5-(W$3-LOG('Crisis Indicator Data'!L62))/(W$3-W$4)*5,1)))))</f>
        <v>5</v>
      </c>
      <c r="X65" s="238">
        <f>IF(OR('Crisis Indicator Data'!L62="x",'Crisis Indicator Data'!H62="x"),"x",'Crisis Indicator Data'!L62/'Crisis Indicator Data'!H62)</f>
        <v>1.1204365826119685E-3</v>
      </c>
      <c r="Y65" s="231">
        <f t="shared" si="22"/>
        <v>5</v>
      </c>
      <c r="Z65" s="231">
        <f t="shared" si="23"/>
        <v>5</v>
      </c>
      <c r="AA65" s="231">
        <f t="shared" si="24"/>
        <v>4.9000000000000004</v>
      </c>
      <c r="AB65" s="239">
        <f t="shared" si="25"/>
        <v>3.9</v>
      </c>
    </row>
    <row r="66" spans="1:28" x14ac:dyDescent="0.25">
      <c r="A66" s="145" t="str">
        <f>'Crisis Indicator Data'!A63</f>
        <v>Rakhine Conflict</v>
      </c>
      <c r="B66" s="146" t="str">
        <f>'Crisis Indicator Data'!B63</f>
        <v>Conflict</v>
      </c>
      <c r="C66" s="146" t="str">
        <f>'Crisis Indicator Data'!C63</f>
        <v>MMR002</v>
      </c>
      <c r="D66" s="146" t="str">
        <f>'Crisis Indicator Data'!D63</f>
        <v>Myanmar</v>
      </c>
      <c r="E66" s="147" t="str">
        <f>'Crisis Indicator Data'!E63</f>
        <v>MMR</v>
      </c>
      <c r="F66" s="237">
        <f>IF('Crisis Indicator Data'!F63="x","x",IF(LOG('Crisis Indicator Data'!F63)&lt;F$4,0,IF(LOG('Crisis Indicator Data'!F63)&gt;F$3,5,ROUND(5-(F$3-LOG('Crisis Indicator Data'!F63))/(F$3-F$4)*5,1))))</f>
        <v>2.8</v>
      </c>
      <c r="G66" s="141">
        <f>IF('Crisis Indicator Data'!F63="x","x",IF(B66="Regional crisis",('Crisis Indicator Data'!F63/VLOOKUP('Impact of the crisis'!$C66,'Regional Crises'!$B$1:$R$66,4,FALSE)),'Crisis Indicator Data'!F63/VLOOKUP('Impact of the crisis'!$E66,'Country Indicator Data'!$B$4:$P$300,15,FALSE)))</f>
        <v>6.8685306547436764E-2</v>
      </c>
      <c r="H66" s="231">
        <f t="shared" si="13"/>
        <v>0.2</v>
      </c>
      <c r="I66" s="231">
        <f t="shared" si="14"/>
        <v>1.5</v>
      </c>
      <c r="J66" s="231">
        <f>IF('Crisis Indicator Data'!G63="x","x",IF(LOG('Crisis Indicator Data'!G63)&lt;J$4,0,IF(LOG('Crisis Indicator Data'!G63)&gt;J$3,5,ROUND(5-(J$3-LOG('Crisis Indicator Data'!G63))/(J$3-J$4)*5,1))))</f>
        <v>2</v>
      </c>
      <c r="K66" s="141">
        <f>IF('Crisis Indicator Data'!G63="x","x",IF(B66="Regional crisis",('Crisis Indicator Data'!G63/VLOOKUP('Impact of the crisis'!$C66,'Regional Crises'!$B$1:$R$66,5,FALSE)),'Crisis Indicator Data'!G63/VLOOKUP('Impact of the crisis'!$E66,'Country Indicator Data'!$B$4:$P$300,14,FALSE)))</f>
        <v>7.4310872894333843E-2</v>
      </c>
      <c r="L66" s="231">
        <f t="shared" si="15"/>
        <v>0.3</v>
      </c>
      <c r="M66" s="231">
        <f t="shared" si="16"/>
        <v>1.1499999999999999</v>
      </c>
      <c r="N66" s="231">
        <f t="shared" si="17"/>
        <v>1.3</v>
      </c>
      <c r="O66" s="231">
        <f>IF('Crisis Indicator Data'!H63="x","x",IF('Crisis Indicator Data'!H63=0,0,IF(LOG('Crisis Indicator Data'!H63)&lt;O$4,0,IF(LOG('Crisis Indicator Data'!H63)&gt;O$3,5,ROUND(5-(O$3-LOG('Crisis Indicator Data'!H63))/(O$3-O$4)*5,1)))))</f>
        <v>2.8</v>
      </c>
      <c r="P66" s="140">
        <f>IF('Crisis Indicator Data'!H63="x","x",'Crisis Indicator Data'!H63/'Crisis Indicator Data'!G63)</f>
        <v>0.40262751159196292</v>
      </c>
      <c r="Q66" s="231">
        <f t="shared" si="18"/>
        <v>2</v>
      </c>
      <c r="R66" s="231">
        <f t="shared" si="19"/>
        <v>2.4</v>
      </c>
      <c r="S66" s="231">
        <f>IF('Crisis Indicator Data'!I63="x","x",IF('Crisis Indicator Data'!I63=0,0,IF(LOG('Crisis Indicator Data'!I63)&lt;S$4,0,IF(LOG('Crisis Indicator Data'!I63)&gt;S$3,5,ROUND(5-(S$3-LOG('Crisis Indicator Data'!I63))/(S$3-S$4)*5,1)))))</f>
        <v>4.5</v>
      </c>
      <c r="T66" s="140">
        <f>IF('Crisis Indicator Data'!H63="x","x",IF('Crisis Indicator Data'!I63="x","x",'Crisis Indicator Data'!I63/'Crisis Indicator Data'!H63))</f>
        <v>0.8611644273832374</v>
      </c>
      <c r="U66" s="231">
        <f t="shared" si="20"/>
        <v>5</v>
      </c>
      <c r="V66" s="231">
        <f t="shared" si="21"/>
        <v>4.8</v>
      </c>
      <c r="W66" s="231">
        <f>IF('Crisis Indicator Data'!L63="x","x",IF('Crisis Indicator Data'!L63=0,0,IF(LOG('Crisis Indicator Data'!L63)&lt;W$4,0,IF(LOG('Crisis Indicator Data'!L63)&gt;W$3,5,ROUND(5-(W$3-LOG('Crisis Indicator Data'!L63))/(W$3-W$4)*5,1)))))</f>
        <v>1.5</v>
      </c>
      <c r="X66" s="238">
        <f>IF(OR('Crisis Indicator Data'!L63="x",'Crisis Indicator Data'!H63="x"),"x",'Crisis Indicator Data'!L63/'Crisis Indicator Data'!H63)</f>
        <v>7.0377479206653873E-6</v>
      </c>
      <c r="Y66" s="231">
        <f t="shared" si="22"/>
        <v>0.4</v>
      </c>
      <c r="Z66" s="231">
        <f t="shared" si="23"/>
        <v>1</v>
      </c>
      <c r="AA66" s="231">
        <f t="shared" si="24"/>
        <v>3.5</v>
      </c>
      <c r="AB66" s="239">
        <f t="shared" si="25"/>
        <v>3</v>
      </c>
    </row>
    <row r="67" spans="1:28" x14ac:dyDescent="0.25">
      <c r="A67" s="145" t="str">
        <f>'Crisis Indicator Data'!A64</f>
        <v>Kachin and Shan Conflict</v>
      </c>
      <c r="B67" s="146" t="str">
        <f>'Crisis Indicator Data'!B64</f>
        <v>Conflict</v>
      </c>
      <c r="C67" s="146" t="str">
        <f>'Crisis Indicator Data'!C64</f>
        <v>MMR003</v>
      </c>
      <c r="D67" s="146" t="str">
        <f>'Crisis Indicator Data'!D64</f>
        <v>Myanmar</v>
      </c>
      <c r="E67" s="147" t="str">
        <f>'Crisis Indicator Data'!E64</f>
        <v>MMR</v>
      </c>
      <c r="F67" s="237">
        <f>IF('Crisis Indicator Data'!F64="x","x",IF(LOG('Crisis Indicator Data'!F64)&lt;F$4,0,IF(LOG('Crisis Indicator Data'!F64)&gt;F$3,5,ROUND(5-(F$3-LOG('Crisis Indicator Data'!F64))/(F$3-F$4)*5,1))))</f>
        <v>4</v>
      </c>
      <c r="G67" s="141">
        <f>IF('Crisis Indicator Data'!F64="x","x",IF(B67="Regional crisis",('Crisis Indicator Data'!F64/VLOOKUP('Impact of the crisis'!$C67,'Regional Crises'!$B$1:$R$66,4,FALSE)),'Crisis Indicator Data'!F64/VLOOKUP('Impact of the crisis'!$E67,'Country Indicator Data'!$B$4:$P$300,15,FALSE)))</f>
        <v>0.37490506522937467</v>
      </c>
      <c r="H67" s="231">
        <f t="shared" si="13"/>
        <v>1.8</v>
      </c>
      <c r="I67" s="231">
        <f t="shared" si="14"/>
        <v>2.9</v>
      </c>
      <c r="J67" s="231">
        <f>IF('Crisis Indicator Data'!G64="x","x",IF(LOG('Crisis Indicator Data'!G64)&lt;J$4,0,IF(LOG('Crisis Indicator Data'!G64)&gt;J$3,5,ROUND(5-(J$3-LOG('Crisis Indicator Data'!G64))/(J$3-J$4)*5,1))))</f>
        <v>2.7</v>
      </c>
      <c r="K67" s="141">
        <f>IF('Crisis Indicator Data'!G64="x","x",IF(B67="Regional crisis",('Crisis Indicator Data'!G64/VLOOKUP('Impact of the crisis'!$C67,'Regional Crises'!$B$1:$R$66,5,FALSE)),'Crisis Indicator Data'!G64/VLOOKUP('Impact of the crisis'!$E67,'Country Indicator Data'!$B$4:$P$300,14,FALSE)))</f>
        <v>0.12467457886676876</v>
      </c>
      <c r="L67" s="231">
        <f t="shared" si="15"/>
        <v>0.6</v>
      </c>
      <c r="M67" s="231">
        <f t="shared" si="16"/>
        <v>1.6500000000000001</v>
      </c>
      <c r="N67" s="231">
        <f t="shared" si="17"/>
        <v>2.2999999999999998</v>
      </c>
      <c r="O67" s="231">
        <f>IF('Crisis Indicator Data'!H64="x","x",IF('Crisis Indicator Data'!H64=0,0,IF(LOG('Crisis Indicator Data'!H64)&lt;O$4,0,IF(LOG('Crisis Indicator Data'!H64)&gt;O$3,5,ROUND(5-(O$3-LOG('Crisis Indicator Data'!H64))/(O$3-O$4)*5,1)))))</f>
        <v>3.4</v>
      </c>
      <c r="P67" s="140">
        <f>IF('Crisis Indicator Data'!H64="x","x",'Crisis Indicator Data'!H64/'Crisis Indicator Data'!G64)</f>
        <v>0.54659910947336099</v>
      </c>
      <c r="Q67" s="231">
        <f t="shared" si="18"/>
        <v>2.7</v>
      </c>
      <c r="R67" s="231">
        <f t="shared" si="19"/>
        <v>3.05</v>
      </c>
      <c r="S67" s="231">
        <f>IF('Crisis Indicator Data'!I64="x","x",IF('Crisis Indicator Data'!I64=0,0,IF(LOG('Crisis Indicator Data'!I64)&lt;S$4,0,IF(LOG('Crisis Indicator Data'!I64)&gt;S$3,5,ROUND(5-(S$3-LOG('Crisis Indicator Data'!I64))/(S$3-S$4)*5,1)))))</f>
        <v>2.9</v>
      </c>
      <c r="T67" s="140">
        <f>IF('Crisis Indicator Data'!H64="x","x",IF('Crisis Indicator Data'!I64="x","x",'Crisis Indicator Data'!I64/'Crisis Indicator Data'!H64))</f>
        <v>3.0056179775280897E-2</v>
      </c>
      <c r="U67" s="231">
        <f t="shared" si="20"/>
        <v>1</v>
      </c>
      <c r="V67" s="231">
        <f t="shared" si="21"/>
        <v>2</v>
      </c>
      <c r="W67" s="231">
        <f>IF('Crisis Indicator Data'!L64="x","x",IF('Crisis Indicator Data'!L64=0,0,IF(LOG('Crisis Indicator Data'!L64)&lt;W$4,0,IF(LOG('Crisis Indicator Data'!L64)&gt;W$3,5,ROUND(5-(W$3-LOG('Crisis Indicator Data'!L64))/(W$3-W$4)*5,1)))))</f>
        <v>4.0999999999999996</v>
      </c>
      <c r="X67" s="238">
        <f>IF(OR('Crisis Indicator Data'!L64="x",'Crisis Indicator Data'!H64="x"),"x",'Crisis Indicator Data'!L64/'Crisis Indicator Data'!H64)</f>
        <v>2.1264044943820225E-4</v>
      </c>
      <c r="Y67" s="231">
        <f t="shared" si="22"/>
        <v>5</v>
      </c>
      <c r="Z67" s="231">
        <f t="shared" si="23"/>
        <v>4.5999999999999996</v>
      </c>
      <c r="AA67" s="231">
        <f t="shared" si="24"/>
        <v>3.6</v>
      </c>
      <c r="AB67" s="239">
        <f t="shared" si="25"/>
        <v>3.3</v>
      </c>
    </row>
    <row r="68" spans="1:28" x14ac:dyDescent="0.25">
      <c r="A68" s="145" t="str">
        <f>'Crisis Indicator Data'!A65</f>
        <v>Post-coup Violence in Myanmar</v>
      </c>
      <c r="B68" s="146" t="str">
        <f>'Crisis Indicator Data'!B65</f>
        <v>Conflict</v>
      </c>
      <c r="C68" s="146" t="str">
        <f>'Crisis Indicator Data'!C65</f>
        <v>MMR004</v>
      </c>
      <c r="D68" s="146" t="str">
        <f>'Crisis Indicator Data'!D65</f>
        <v>Myanmar</v>
      </c>
      <c r="E68" s="147" t="str">
        <f>'Crisis Indicator Data'!E65</f>
        <v>MMR</v>
      </c>
      <c r="F68" s="237">
        <f>IF('Crisis Indicator Data'!F65="x","x",IF(LOG('Crisis Indicator Data'!F65)&lt;F$4,0,IF(LOG('Crisis Indicator Data'!F65)&gt;F$3,5,ROUND(5-(F$3-LOG('Crisis Indicator Data'!F65))/(F$3-F$4)*5,1))))</f>
        <v>4.2</v>
      </c>
      <c r="G68" s="141">
        <f>IF('Crisis Indicator Data'!F65="x","x",IF(B68="Regional crisis",('Crisis Indicator Data'!F65/VLOOKUP('Impact of the crisis'!$C68,'Regional Crises'!$B$1:$R$66,4,FALSE)),'Crisis Indicator Data'!F65/VLOOKUP('Impact of the crisis'!$E68,'Country Indicator Data'!$B$4:$P$300,15,FALSE)))</f>
        <v>0.54027990445274698</v>
      </c>
      <c r="H68" s="231">
        <f t="shared" si="13"/>
        <v>2.7</v>
      </c>
      <c r="I68" s="231">
        <f t="shared" si="14"/>
        <v>3.45</v>
      </c>
      <c r="J68" s="231">
        <f>IF('Crisis Indicator Data'!G65="x","x",IF(LOG('Crisis Indicator Data'!G65)&lt;J$4,0,IF(LOG('Crisis Indicator Data'!G65)&gt;J$3,5,ROUND(5-(J$3-LOG('Crisis Indicator Data'!G65))/(J$3-J$4)*5,1))))</f>
        <v>5</v>
      </c>
      <c r="K68" s="141">
        <f>IF('Crisis Indicator Data'!G65="x","x",IF(B68="Regional crisis",('Crisis Indicator Data'!G65/VLOOKUP('Impact of the crisis'!$C68,'Regional Crises'!$B$1:$R$66,5,FALSE)),'Crisis Indicator Data'!G65/VLOOKUP('Impact of the crisis'!$E68,'Country Indicator Data'!$B$4:$P$300,14,FALSE)))</f>
        <v>0.63995022970903526</v>
      </c>
      <c r="L68" s="231">
        <f t="shared" si="15"/>
        <v>3.2</v>
      </c>
      <c r="M68" s="231">
        <f t="shared" si="16"/>
        <v>4.0999999999999996</v>
      </c>
      <c r="N68" s="231">
        <f t="shared" si="17"/>
        <v>3.8</v>
      </c>
      <c r="O68" s="231">
        <f>IF('Crisis Indicator Data'!H65="x","x",IF('Crisis Indicator Data'!H65=0,0,IF(LOG('Crisis Indicator Data'!H65)&lt;O$4,0,IF(LOG('Crisis Indicator Data'!H65)&gt;O$3,5,ROUND(5-(O$3-LOG('Crisis Indicator Data'!H65))/(O$3-O$4)*5,1)))))</f>
        <v>3</v>
      </c>
      <c r="P68" s="140">
        <f>IF('Crisis Indicator Data'!H65="x","x",'Crisis Indicator Data'!H65/'Crisis Indicator Data'!G65)</f>
        <v>5.982471358918369E-2</v>
      </c>
      <c r="Q68" s="231">
        <f t="shared" si="18"/>
        <v>0.3</v>
      </c>
      <c r="R68" s="231">
        <f t="shared" si="19"/>
        <v>1.65</v>
      </c>
      <c r="S68" s="231">
        <f>IF('Crisis Indicator Data'!I65="x","x",IF('Crisis Indicator Data'!I65=0,0,IF(LOG('Crisis Indicator Data'!I65)&lt;S$4,0,IF(LOG('Crisis Indicator Data'!I65)&gt;S$3,5,ROUND(5-(S$3-LOG('Crisis Indicator Data'!I65))/(S$3-S$4)*5,1)))))</f>
        <v>3.5</v>
      </c>
      <c r="T68" s="140">
        <f>IF('Crisis Indicator Data'!H65="x","x",IF('Crisis Indicator Data'!I65="x","x",'Crisis Indicator Data'!I65/'Crisis Indicator Data'!H65))</f>
        <v>0.14099999999999999</v>
      </c>
      <c r="U68" s="231">
        <f t="shared" si="20"/>
        <v>4.7</v>
      </c>
      <c r="V68" s="231">
        <f t="shared" si="21"/>
        <v>4.0999999999999996</v>
      </c>
      <c r="W68" s="231">
        <f>IF('Crisis Indicator Data'!L65="x","x",IF('Crisis Indicator Data'!L65=0,0,IF(LOG('Crisis Indicator Data'!L65)&lt;W$4,0,IF(LOG('Crisis Indicator Data'!L65)&gt;W$3,5,ROUND(5-(W$3-LOG('Crisis Indicator Data'!L65))/(W$3-W$4)*5,1)))))</f>
        <v>5</v>
      </c>
      <c r="X68" s="238">
        <f>IF(OR('Crisis Indicator Data'!L65="x",'Crisis Indicator Data'!H65="x"),"x",'Crisis Indicator Data'!L65/'Crisis Indicator Data'!H65)</f>
        <v>3.2009999999999999E-3</v>
      </c>
      <c r="Y68" s="231">
        <f t="shared" si="22"/>
        <v>5</v>
      </c>
      <c r="Z68" s="231">
        <f t="shared" si="23"/>
        <v>5</v>
      </c>
      <c r="AA68" s="231">
        <f t="shared" si="24"/>
        <v>4.5999999999999996</v>
      </c>
      <c r="AB68" s="239">
        <f t="shared" si="25"/>
        <v>3.5</v>
      </c>
    </row>
    <row r="69" spans="1:28" x14ac:dyDescent="0.25">
      <c r="A69" s="145" t="str">
        <f>'Crisis Indicator Data'!A66</f>
        <v>Cabo Delgado Islamist Insurgency</v>
      </c>
      <c r="B69" s="146" t="str">
        <f>'Crisis Indicator Data'!B66</f>
        <v>Other type of violence</v>
      </c>
      <c r="C69" s="146" t="str">
        <f>'Crisis Indicator Data'!C66</f>
        <v>MOZ004</v>
      </c>
      <c r="D69" s="146" t="str">
        <f>'Crisis Indicator Data'!D66</f>
        <v>Mozambique</v>
      </c>
      <c r="E69" s="147" t="str">
        <f>'Crisis Indicator Data'!E66</f>
        <v>MOZ</v>
      </c>
      <c r="F69" s="237">
        <f>IF('Crisis Indicator Data'!F66="x","x",IF(LOG('Crisis Indicator Data'!F66)&lt;F$4,0,IF(LOG('Crisis Indicator Data'!F66)&gt;F$3,5,ROUND(5-(F$3-LOG('Crisis Indicator Data'!F66))/(F$3-F$4)*5,1))))</f>
        <v>4.0999999999999996</v>
      </c>
      <c r="G69" s="141">
        <f>IF('Crisis Indicator Data'!F66="x","x",IF(B69="Regional crisis",('Crisis Indicator Data'!F66/VLOOKUP('Impact of the crisis'!$C69,'Regional Crises'!$B$1:$R$66,4,FALSE)),'Crisis Indicator Data'!F66/VLOOKUP('Impact of the crisis'!$E69,'Country Indicator Data'!$B$4:$P$300,15,FALSE)))</f>
        <v>0.35684401943080951</v>
      </c>
      <c r="H69" s="231">
        <f t="shared" si="13"/>
        <v>1.7</v>
      </c>
      <c r="I69" s="231">
        <f t="shared" si="14"/>
        <v>2.9</v>
      </c>
      <c r="J69" s="231">
        <f>IF('Crisis Indicator Data'!G66="x","x",IF(LOG('Crisis Indicator Data'!G66)&lt;J$4,0,IF(LOG('Crisis Indicator Data'!G66)&gt;J$3,5,ROUND(5-(J$3-LOG('Crisis Indicator Data'!G66))/(J$3-J$4)*5,1))))</f>
        <v>3.4</v>
      </c>
      <c r="K69" s="141">
        <f>IF('Crisis Indicator Data'!G66="x","x",IF(B69="Regional crisis",('Crisis Indicator Data'!G66/VLOOKUP('Impact of the crisis'!$C69,'Regional Crises'!$B$1:$R$66,5,FALSE)),'Crisis Indicator Data'!G66/VLOOKUP('Impact of the crisis'!$E69,'Country Indicator Data'!$B$4:$P$300,14,FALSE)))</f>
        <v>0.35696465696465696</v>
      </c>
      <c r="L69" s="231">
        <f t="shared" si="15"/>
        <v>1.8</v>
      </c>
      <c r="M69" s="231">
        <f t="shared" si="16"/>
        <v>2.6</v>
      </c>
      <c r="N69" s="231">
        <f t="shared" si="17"/>
        <v>2.8</v>
      </c>
      <c r="O69" s="231">
        <f>IF('Crisis Indicator Data'!H66="x","x",IF('Crisis Indicator Data'!H66=0,0,IF(LOG('Crisis Indicator Data'!H66)&lt;O$4,0,IF(LOG('Crisis Indicator Data'!H66)&gt;O$3,5,ROUND(5-(O$3-LOG('Crisis Indicator Data'!H66))/(O$3-O$4)*5,1)))))</f>
        <v>3.1</v>
      </c>
      <c r="P69" s="140">
        <f>IF('Crisis Indicator Data'!H66="x","x",'Crisis Indicator Data'!H66/'Crisis Indicator Data'!G66)</f>
        <v>0.22646088138225587</v>
      </c>
      <c r="Q69" s="231">
        <f t="shared" si="18"/>
        <v>1.1000000000000001</v>
      </c>
      <c r="R69" s="231">
        <f t="shared" si="19"/>
        <v>2.1</v>
      </c>
      <c r="S69" s="231">
        <f>IF('Crisis Indicator Data'!I66="x","x",IF('Crisis Indicator Data'!I66=0,0,IF(LOG('Crisis Indicator Data'!I66)&lt;S$4,0,IF(LOG('Crisis Indicator Data'!I66)&gt;S$3,5,ROUND(5-(S$3-LOG('Crisis Indicator Data'!I66))/(S$3-S$4)*5,1)))))</f>
        <v>4.0999999999999996</v>
      </c>
      <c r="T69" s="140">
        <f>IF('Crisis Indicator Data'!H66="x","x",IF('Crisis Indicator Data'!I66="x","x",'Crisis Indicator Data'!I66/'Crisis Indicator Data'!H66))</f>
        <v>0.31933133304757821</v>
      </c>
      <c r="U69" s="231">
        <f t="shared" si="20"/>
        <v>5</v>
      </c>
      <c r="V69" s="231">
        <f t="shared" si="21"/>
        <v>4.5999999999999996</v>
      </c>
      <c r="W69" s="231">
        <f>IF('Crisis Indicator Data'!L66="x","x",IF('Crisis Indicator Data'!L66=0,0,IF(LOG('Crisis Indicator Data'!L66)&lt;W$4,0,IF(LOG('Crisis Indicator Data'!L66)&gt;W$3,5,ROUND(5-(W$3-LOG('Crisis Indicator Data'!L66))/(W$3-W$4)*5,1)))))</f>
        <v>4</v>
      </c>
      <c r="X69" s="238">
        <f>IF(OR('Crisis Indicator Data'!L66="x",'Crisis Indicator Data'!H66="x"),"x",'Crisis Indicator Data'!L66/'Crisis Indicator Data'!H66)</f>
        <v>2.6146592370338619E-4</v>
      </c>
      <c r="Y69" s="231">
        <f t="shared" si="22"/>
        <v>5</v>
      </c>
      <c r="Z69" s="231">
        <f t="shared" si="23"/>
        <v>4.5</v>
      </c>
      <c r="AA69" s="231">
        <f t="shared" si="24"/>
        <v>4.5999999999999996</v>
      </c>
      <c r="AB69" s="239">
        <f t="shared" si="25"/>
        <v>3.6</v>
      </c>
    </row>
    <row r="70" spans="1:28" x14ac:dyDescent="0.25">
      <c r="A70" s="145" t="str">
        <f>'Crisis Indicator Data'!A67</f>
        <v>Refugees from Mali in Mauritania</v>
      </c>
      <c r="B70" s="146" t="str">
        <f>'Crisis Indicator Data'!B67</f>
        <v>International displacement</v>
      </c>
      <c r="C70" s="146" t="str">
        <f>'Crisis Indicator Data'!C67</f>
        <v>MRT002</v>
      </c>
      <c r="D70" s="146" t="str">
        <f>'Crisis Indicator Data'!D67</f>
        <v>Mauritania</v>
      </c>
      <c r="E70" s="147" t="str">
        <f>'Crisis Indicator Data'!E67</f>
        <v>MRT</v>
      </c>
      <c r="F70" s="237">
        <f>IF('Crisis Indicator Data'!F67="x","x",IF(LOG('Crisis Indicator Data'!F67)&lt;F$4,0,IF(LOG('Crisis Indicator Data'!F67)&gt;F$3,5,ROUND(5-(F$3-LOG('Crisis Indicator Data'!F67))/(F$3-F$4)*5,1))))</f>
        <v>0</v>
      </c>
      <c r="G70" s="141">
        <f>IF('Crisis Indicator Data'!F67="x","x",IF(B70="Regional crisis",('Crisis Indicator Data'!F67/VLOOKUP('Impact of the crisis'!$C70,'Regional Crises'!$B$1:$R$66,4,FALSE)),'Crisis Indicator Data'!F67/VLOOKUP('Impact of the crisis'!$E70,'Country Indicator Data'!$B$4:$P$300,15,FALSE)))</f>
        <v>7.276608130396817E-5</v>
      </c>
      <c r="H70" s="231">
        <f t="shared" ref="H70:H101" si="26">IF(G70="x","x",IF(G70&lt;H$4,0,IF(G70&gt;H$3,5,ROUND(5-(H$3-G70)/(H$3-H$4)*5,1))))</f>
        <v>0</v>
      </c>
      <c r="I70" s="231">
        <f t="shared" ref="I70:I101" si="27">IF(AND(H70="x",F70="x"),"x",AVERAGE(F70,H70))</f>
        <v>0</v>
      </c>
      <c r="J70" s="231">
        <f>IF('Crisis Indicator Data'!G67="x","x",IF(LOG('Crisis Indicator Data'!G67)&lt;J$4,0,IF(LOG('Crisis Indicator Data'!G67)&gt;J$3,5,ROUND(5-(J$3-LOG('Crisis Indicator Data'!G67))/(J$3-J$4)*5,1))))</f>
        <v>0</v>
      </c>
      <c r="K70" s="141">
        <f>IF('Crisis Indicator Data'!G67="x","x",IF(B70="Regional crisis",('Crisis Indicator Data'!G67/VLOOKUP('Impact of the crisis'!$C70,'Regional Crises'!$B$1:$R$66,5,FALSE)),'Crisis Indicator Data'!G67/VLOOKUP('Impact of the crisis'!$E70,'Country Indicator Data'!$B$4:$P$300,14,FALSE)))</f>
        <v>2.281460134486071E-2</v>
      </c>
      <c r="L70" s="231">
        <f t="shared" ref="L70:L101" si="28">IF(K70="x","x",IF(K70&lt;L$4,0,IF(K70&gt;L$3,5,ROUND(5-(L$3-K70)/(L$3-L$4)*5,1))))</f>
        <v>0.1</v>
      </c>
      <c r="M70" s="231">
        <f t="shared" ref="M70:M101" si="29">IF(AND(L70="x",J70="x"),"x",AVERAGE(J70,L70))</f>
        <v>0.05</v>
      </c>
      <c r="N70" s="231">
        <f t="shared" ref="N70:N101" si="30">IF(AND(M70="x",I70="x"),"x",IF(OR(M70="x",I70="x"),AVERAGE(I70,M70),ROUND((5-GEOMEAN(((5-I70)/5*4+1),((5-M70)/5*4+1)))/4*5,1)))</f>
        <v>0</v>
      </c>
      <c r="O70" s="231">
        <f>IF('Crisis Indicator Data'!H67="x","x",IF('Crisis Indicator Data'!H67=0,0,IF(LOG('Crisis Indicator Data'!H67)&lt;O$4,0,IF(LOG('Crisis Indicator Data'!H67)&gt;O$3,5,ROUND(5-(O$3-LOG('Crisis Indicator Data'!H67))/(O$3-O$4)*5,1)))))</f>
        <v>0.7</v>
      </c>
      <c r="P70" s="140">
        <f>IF('Crisis Indicator Data'!H67="x","x",'Crisis Indicator Data'!H67/'Crisis Indicator Data'!G67)</f>
        <v>0.89473684210526316</v>
      </c>
      <c r="Q70" s="231">
        <f t="shared" ref="Q70:Q101" si="31">IF(P70="x","x",IF(P70&lt;Q$4,0,IF(P70&gt;Q$3,5,ROUND(5-(Q$3-P70)/(Q$3-Q$4)*5,1))))</f>
        <v>4.5</v>
      </c>
      <c r="R70" s="231">
        <f t="shared" ref="R70:R101" si="32">IF(AND(Q70="x",O70="x"),"x",AVERAGE(O70,Q70))</f>
        <v>2.6</v>
      </c>
      <c r="S70" s="231">
        <f>IF('Crisis Indicator Data'!I67="x","x",IF('Crisis Indicator Data'!I67=0,0,IF(LOG('Crisis Indicator Data'!I67)&lt;S$4,0,IF(LOG('Crisis Indicator Data'!I67)&gt;S$3,5,ROUND(5-(S$3-LOG('Crisis Indicator Data'!I67))/(S$3-S$4)*5,1)))))</f>
        <v>2.8</v>
      </c>
      <c r="T70" s="140">
        <f>IF('Crisis Indicator Data'!H67="x","x",IF('Crisis Indicator Data'!I67="x","x",'Crisis Indicator Data'!I67/'Crisis Indicator Data'!H67))</f>
        <v>1</v>
      </c>
      <c r="U70" s="231">
        <f t="shared" ref="U70:U101" si="33">IF(T70="x","x",IF(T70&lt;U$4,0,IF(T70&gt;U$3,5,ROUND(5-(U$3-T70)/(U$3-U$4)*5,1))))</f>
        <v>5</v>
      </c>
      <c r="V70" s="231">
        <f t="shared" ref="V70:V101" si="34">IF(AND(U70="x",S70="x"),"x",ROUND(AVERAGE(S70,U70),1))</f>
        <v>3.9</v>
      </c>
      <c r="W70" s="231">
        <f>IF('Crisis Indicator Data'!L67="x","x",IF('Crisis Indicator Data'!L67=0,0,IF(LOG('Crisis Indicator Data'!L67)&lt;W$4,0,IF(LOG('Crisis Indicator Data'!L67)&gt;W$3,5,ROUND(5-(W$3-LOG('Crisis Indicator Data'!L67))/(W$3-W$4)*5,1)))))</f>
        <v>0</v>
      </c>
      <c r="X70" s="238">
        <f>IF(OR('Crisis Indicator Data'!L67="x",'Crisis Indicator Data'!H67="x"),"x",'Crisis Indicator Data'!L67/'Crisis Indicator Data'!H67)</f>
        <v>0</v>
      </c>
      <c r="Y70" s="231">
        <f t="shared" ref="Y70:Y101" si="35">IF(X70="x","x",IF(X70&lt;Y$4,0,IF(X70&gt;Y$3,5,ROUND(5-(Y$3-X70)/(Y$3-Y$4)*5,1))))</f>
        <v>0</v>
      </c>
      <c r="Z70" s="231">
        <f t="shared" ref="Z70:Z101" si="36">IF(AND(Y70="x",W70="x"),"x",ROUND(AVERAGE(W70,Y70),1))</f>
        <v>0</v>
      </c>
      <c r="AA70" s="231">
        <f t="shared" ref="AA70:AA101" si="37">IF(AND(V70="x",Z70="x"),"x",IF(OR(V70="x",Z70="x"),AVERAGE(V70,Z70),ROUND((5-GEOMEAN(((5-V70)/5*4+1),((5-Z70)/5*4+1)))/4*5,1)))</f>
        <v>2.4</v>
      </c>
      <c r="AB70" s="239">
        <f t="shared" ref="AB70:AB101" si="38">IF(AND(R70="x",AA70="x"),"x",IF(OR(R70="x",AA70="x"),AVERAGE(R70,AA70),ROUND((5-GEOMEAN(((5-R70)/5*4+1),((5-AA70)/5*4+1)))/4*5,1)))</f>
        <v>2.5</v>
      </c>
    </row>
    <row r="71" spans="1:28" x14ac:dyDescent="0.25">
      <c r="A71" s="145" t="str">
        <f>'Crisis Indicator Data'!A68</f>
        <v>Food Security in Mauritania</v>
      </c>
      <c r="B71" s="146" t="str">
        <f>'Crisis Indicator Data'!B68</f>
        <v>Drought</v>
      </c>
      <c r="C71" s="146" t="str">
        <f>'Crisis Indicator Data'!C68</f>
        <v>MRT003</v>
      </c>
      <c r="D71" s="146" t="str">
        <f>'Crisis Indicator Data'!D68</f>
        <v>Mauritania</v>
      </c>
      <c r="E71" s="147" t="str">
        <f>'Crisis Indicator Data'!E68</f>
        <v>MRT</v>
      </c>
      <c r="F71" s="237">
        <f>IF('Crisis Indicator Data'!F68="x","x",IF(LOG('Crisis Indicator Data'!F68)&lt;F$4,0,IF(LOG('Crisis Indicator Data'!F68)&gt;F$3,5,ROUND(5-(F$3-LOG('Crisis Indicator Data'!F68))/(F$3-F$4)*5,1))))</f>
        <v>5</v>
      </c>
      <c r="G71" s="141">
        <f>IF('Crisis Indicator Data'!F68="x","x",IF(B71="Regional crisis",('Crisis Indicator Data'!F68/VLOOKUP('Impact of the crisis'!$C71,'Regional Crises'!$B$1:$R$66,4,FALSE)),'Crisis Indicator Data'!F68/VLOOKUP('Impact of the crisis'!$E71,'Country Indicator Data'!$B$4:$P$300,15,FALSE)))</f>
        <v>1</v>
      </c>
      <c r="H71" s="231">
        <f t="shared" si="26"/>
        <v>5</v>
      </c>
      <c r="I71" s="231">
        <f t="shared" si="27"/>
        <v>5</v>
      </c>
      <c r="J71" s="231">
        <f>IF('Crisis Indicator Data'!G68="x","x",IF(LOG('Crisis Indicator Data'!G68)&lt;J$4,0,IF(LOG('Crisis Indicator Data'!G68)&gt;J$3,5,ROUND(5-(J$3-LOG('Crisis Indicator Data'!G68))/(J$3-J$4)*5,1))))</f>
        <v>2.1</v>
      </c>
      <c r="K71" s="141">
        <f>IF('Crisis Indicator Data'!G68="x","x",IF(B71="Regional crisis",('Crisis Indicator Data'!G68/VLOOKUP('Impact of the crisis'!$C71,'Regional Crises'!$B$1:$R$66,5,FALSE)),'Crisis Indicator Data'!G68/VLOOKUP('Impact of the crisis'!$E71,'Country Indicator Data'!$B$4:$P$300,14,FALSE)))</f>
        <v>1</v>
      </c>
      <c r="L71" s="231">
        <f t="shared" si="28"/>
        <v>5</v>
      </c>
      <c r="M71" s="231">
        <f t="shared" si="29"/>
        <v>3.55</v>
      </c>
      <c r="N71" s="231">
        <f t="shared" si="30"/>
        <v>4.4000000000000004</v>
      </c>
      <c r="O71" s="231">
        <f>IF('Crisis Indicator Data'!H68="x","x",IF('Crisis Indicator Data'!H68=0,0,IF(LOG('Crisis Indicator Data'!H68)&lt;O$4,0,IF(LOG('Crisis Indicator Data'!H68)&gt;O$3,5,ROUND(5-(O$3-LOG('Crisis Indicator Data'!H68))/(O$3-O$4)*5,1)))))</f>
        <v>3.6</v>
      </c>
      <c r="P71" s="140">
        <f>IF('Crisis Indicator Data'!H68="x","x",'Crisis Indicator Data'!H68/'Crisis Indicator Data'!G68)</f>
        <v>1.0883765609990395</v>
      </c>
      <c r="Q71" s="231">
        <f t="shared" si="31"/>
        <v>5</v>
      </c>
      <c r="R71" s="231">
        <f t="shared" si="32"/>
        <v>4.3</v>
      </c>
      <c r="S71" s="231" t="str">
        <f>IF('Crisis Indicator Data'!I68="x","x",IF('Crisis Indicator Data'!I68=0,0,IF(LOG('Crisis Indicator Data'!I68)&lt;S$4,0,IF(LOG('Crisis Indicator Data'!I68)&gt;S$3,5,ROUND(5-(S$3-LOG('Crisis Indicator Data'!I68))/(S$3-S$4)*5,1)))))</f>
        <v>x</v>
      </c>
      <c r="T71" s="140" t="str">
        <f>IF('Crisis Indicator Data'!H68="x","x",IF('Crisis Indicator Data'!I68="x","x",'Crisis Indicator Data'!I68/'Crisis Indicator Data'!H68))</f>
        <v>x</v>
      </c>
      <c r="U71" s="231" t="str">
        <f t="shared" si="33"/>
        <v>x</v>
      </c>
      <c r="V71" s="231" t="str">
        <f t="shared" si="34"/>
        <v>x</v>
      </c>
      <c r="W71" s="231">
        <f>IF('Crisis Indicator Data'!L68="x","x",IF('Crisis Indicator Data'!L68=0,0,IF(LOG('Crisis Indicator Data'!L68)&lt;W$4,0,IF(LOG('Crisis Indicator Data'!L68)&gt;W$3,5,ROUND(5-(W$3-LOG('Crisis Indicator Data'!L68))/(W$3-W$4)*5,1)))))</f>
        <v>0</v>
      </c>
      <c r="X71" s="238">
        <f>IF(OR('Crisis Indicator Data'!L68="x",'Crisis Indicator Data'!H68="x"),"x",'Crisis Indicator Data'!L68/'Crisis Indicator Data'!H68)</f>
        <v>0</v>
      </c>
      <c r="Y71" s="231">
        <f t="shared" si="35"/>
        <v>0</v>
      </c>
      <c r="Z71" s="231">
        <f t="shared" si="36"/>
        <v>0</v>
      </c>
      <c r="AA71" s="231">
        <f t="shared" si="37"/>
        <v>0</v>
      </c>
      <c r="AB71" s="239">
        <f t="shared" si="38"/>
        <v>2.8</v>
      </c>
    </row>
    <row r="72" spans="1:28" x14ac:dyDescent="0.25">
      <c r="A72" s="145" t="str">
        <f>'Crisis Indicator Data'!A69</f>
        <v>Complex crisis in Malawi</v>
      </c>
      <c r="B72" s="146" t="str">
        <f>'Crisis Indicator Data'!B69</f>
        <v>Complex crisis</v>
      </c>
      <c r="C72" s="146" t="str">
        <f>'Crisis Indicator Data'!C69</f>
        <v>MWI002</v>
      </c>
      <c r="D72" s="146" t="str">
        <f>'Crisis Indicator Data'!D69</f>
        <v>Malawi</v>
      </c>
      <c r="E72" s="147" t="str">
        <f>'Crisis Indicator Data'!E69</f>
        <v>MWI</v>
      </c>
      <c r="F72" s="237">
        <f>IF('Crisis Indicator Data'!F69="x","x",IF(LOG('Crisis Indicator Data'!F69)&lt;F$4,0,IF(LOG('Crisis Indicator Data'!F69)&gt;F$3,5,ROUND(5-(F$3-LOG('Crisis Indicator Data'!F69))/(F$3-F$4)*5,1))))</f>
        <v>3.3</v>
      </c>
      <c r="G72" s="141">
        <f>IF('Crisis Indicator Data'!F69="x","x",IF(B72="Regional crisis",('Crisis Indicator Data'!F69/VLOOKUP('Impact of the crisis'!$C72,'Regional Crises'!$B$1:$R$66,4,FALSE)),'Crisis Indicator Data'!F69/VLOOKUP('Impact of the crisis'!$E72,'Country Indicator Data'!$B$4:$P$300,15,FALSE)))</f>
        <v>1</v>
      </c>
      <c r="H72" s="231">
        <f t="shared" si="26"/>
        <v>5</v>
      </c>
      <c r="I72" s="231">
        <f t="shared" si="27"/>
        <v>4.1500000000000004</v>
      </c>
      <c r="J72" s="231">
        <f>IF('Crisis Indicator Data'!G69="x","x",IF(LOG('Crisis Indicator Data'!G69)&lt;J$4,0,IF(LOG('Crisis Indicator Data'!G69)&gt;J$3,5,ROUND(5-(J$3-LOG('Crisis Indicator Data'!G69))/(J$3-J$4)*5,1))))</f>
        <v>4.3</v>
      </c>
      <c r="K72" s="141">
        <f>IF('Crisis Indicator Data'!G69="x","x",IF(B72="Regional crisis",('Crisis Indicator Data'!G69/VLOOKUP('Impact of the crisis'!$C72,'Regional Crises'!$B$1:$R$66,5,FALSE)),'Crisis Indicator Data'!G69/VLOOKUP('Impact of the crisis'!$E72,'Country Indicator Data'!$B$4:$P$300,14,FALSE)))</f>
        <v>1</v>
      </c>
      <c r="L72" s="231">
        <f t="shared" si="28"/>
        <v>5</v>
      </c>
      <c r="M72" s="231">
        <f t="shared" si="29"/>
        <v>4.6500000000000004</v>
      </c>
      <c r="N72" s="231">
        <f t="shared" si="30"/>
        <v>4.4000000000000004</v>
      </c>
      <c r="O72" s="231">
        <f>IF('Crisis Indicator Data'!H69="x","x",IF('Crisis Indicator Data'!H69=0,0,IF(LOG('Crisis Indicator Data'!H69)&lt;O$4,0,IF(LOG('Crisis Indicator Data'!H69)&gt;O$3,5,ROUND(5-(O$3-LOG('Crisis Indicator Data'!H69))/(O$3-O$4)*5,1)))))</f>
        <v>4.5999999999999996</v>
      </c>
      <c r="P72" s="140">
        <f>IF('Crisis Indicator Data'!H69="x","x",'Crisis Indicator Data'!H69/'Crisis Indicator Data'!G69)</f>
        <v>0.90124941188770979</v>
      </c>
      <c r="Q72" s="231">
        <f t="shared" si="31"/>
        <v>4.5</v>
      </c>
      <c r="R72" s="231">
        <f t="shared" si="32"/>
        <v>4.55</v>
      </c>
      <c r="S72" s="231">
        <f>IF('Crisis Indicator Data'!I69="x","x",IF('Crisis Indicator Data'!I69=0,0,IF(LOG('Crisis Indicator Data'!I69)&lt;S$4,0,IF(LOG('Crisis Indicator Data'!I69)&gt;S$3,5,ROUND(5-(S$3-LOG('Crisis Indicator Data'!I69))/(S$3-S$4)*5,1)))))</f>
        <v>0</v>
      </c>
      <c r="T72" s="140">
        <f>IF('Crisis Indicator Data'!H69="x","x",IF('Crisis Indicator Data'!I69="x","x",'Crisis Indicator Data'!I69/'Crisis Indicator Data'!H69))</f>
        <v>0</v>
      </c>
      <c r="U72" s="231">
        <f t="shared" si="33"/>
        <v>0</v>
      </c>
      <c r="V72" s="231">
        <f t="shared" si="34"/>
        <v>0</v>
      </c>
      <c r="W72" s="231">
        <f>IF('Crisis Indicator Data'!L69="x","x",IF('Crisis Indicator Data'!L69=0,0,IF(LOG('Crisis Indicator Data'!L69)&lt;W$4,0,IF(LOG('Crisis Indicator Data'!L69)&gt;W$3,5,ROUND(5-(W$3-LOG('Crisis Indicator Data'!L69))/(W$3-W$4)*5,1)))))</f>
        <v>2.2999999999999998</v>
      </c>
      <c r="X72" s="238">
        <f>IF(OR('Crisis Indicator Data'!L69="x",'Crisis Indicator Data'!H69="x"),"x",'Crisis Indicator Data'!L69/'Crisis Indicator Data'!H69)</f>
        <v>2.5522041763341069E-6</v>
      </c>
      <c r="Y72" s="231">
        <f t="shared" si="35"/>
        <v>0.1</v>
      </c>
      <c r="Z72" s="231">
        <f t="shared" si="36"/>
        <v>1.2</v>
      </c>
      <c r="AA72" s="231">
        <f t="shared" si="37"/>
        <v>0.6</v>
      </c>
      <c r="AB72" s="239">
        <f t="shared" si="38"/>
        <v>3.2</v>
      </c>
    </row>
    <row r="73" spans="1:28" x14ac:dyDescent="0.25">
      <c r="A73" s="145" t="str">
        <f>'Crisis Indicator Data'!A70</f>
        <v>International Refugees in Malaysia</v>
      </c>
      <c r="B73" s="146" t="str">
        <f>'Crisis Indicator Data'!B70</f>
        <v>International displacement</v>
      </c>
      <c r="C73" s="146" t="str">
        <f>'Crisis Indicator Data'!C70</f>
        <v>MYS001</v>
      </c>
      <c r="D73" s="146" t="str">
        <f>'Crisis Indicator Data'!D70</f>
        <v>Malaysia</v>
      </c>
      <c r="E73" s="147" t="str">
        <f>'Crisis Indicator Data'!E70</f>
        <v>MYS</v>
      </c>
      <c r="F73" s="237">
        <f>IF('Crisis Indicator Data'!F70="x","x",IF(LOG('Crisis Indicator Data'!F70)&lt;F$4,0,IF(LOG('Crisis Indicator Data'!F70)&gt;F$3,5,ROUND(5-(F$3-LOG('Crisis Indicator Data'!F70))/(F$3-F$4)*5,1))))</f>
        <v>1.6</v>
      </c>
      <c r="G73" s="141">
        <f>IF('Crisis Indicator Data'!F70="x","x",IF(B73="Regional crisis",('Crisis Indicator Data'!F70/VLOOKUP('Impact of the crisis'!$C73,'Regional Crises'!$B$1:$R$66,4,FALSE)),'Crisis Indicator Data'!F70/VLOOKUP('Impact of the crisis'!$E73,'Country Indicator Data'!$B$4:$P$300,15,FALSE)))</f>
        <v>2.8595343174554862E-2</v>
      </c>
      <c r="H73" s="231">
        <f t="shared" si="26"/>
        <v>0</v>
      </c>
      <c r="I73" s="231">
        <f t="shared" si="27"/>
        <v>0.8</v>
      </c>
      <c r="J73" s="231">
        <f>IF('Crisis Indicator Data'!G70="x","x",IF(LOG('Crisis Indicator Data'!G70)&lt;J$4,0,IF(LOG('Crisis Indicator Data'!G70)&gt;J$3,5,ROUND(5-(J$3-LOG('Crisis Indicator Data'!G70))/(J$3-J$4)*5,1))))</f>
        <v>1.9</v>
      </c>
      <c r="K73" s="141">
        <f>IF('Crisis Indicator Data'!G70="x","x",IF(B73="Regional crisis",('Crisis Indicator Data'!G70/VLOOKUP('Impact of the crisis'!$C73,'Regional Crises'!$B$1:$R$66,5,FALSE)),'Crisis Indicator Data'!G70/VLOOKUP('Impact of the crisis'!$E73,'Country Indicator Data'!$B$4:$P$300,14,FALSE)))</f>
        <v>0.12514351320321471</v>
      </c>
      <c r="L73" s="231">
        <f t="shared" si="28"/>
        <v>0.6</v>
      </c>
      <c r="M73" s="231">
        <f t="shared" si="29"/>
        <v>1.25</v>
      </c>
      <c r="N73" s="231">
        <f t="shared" si="30"/>
        <v>1</v>
      </c>
      <c r="O73" s="231">
        <f>IF('Crisis Indicator Data'!H70="x","x",IF('Crisis Indicator Data'!H70=0,0,IF(LOG('Crisis Indicator Data'!H70)&lt;O$4,0,IF(LOG('Crisis Indicator Data'!H70)&gt;O$3,5,ROUND(5-(O$3-LOG('Crisis Indicator Data'!H70))/(O$3-O$4)*5,1)))))</f>
        <v>1.3</v>
      </c>
      <c r="P73" s="140">
        <f>IF('Crisis Indicator Data'!H70="x","x",'Crisis Indicator Data'!H70/'Crisis Indicator Data'!G70)</f>
        <v>4.7182175622542594E-2</v>
      </c>
      <c r="Q73" s="231">
        <f t="shared" si="31"/>
        <v>0.2</v>
      </c>
      <c r="R73" s="231">
        <f t="shared" si="32"/>
        <v>0.75</v>
      </c>
      <c r="S73" s="231">
        <f>IF('Crisis Indicator Data'!I70="x","x",IF('Crisis Indicator Data'!I70=0,0,IF(LOG('Crisis Indicator Data'!I70)&lt;S$4,0,IF(LOG('Crisis Indicator Data'!I70)&gt;S$3,5,ROUND(5-(S$3-LOG('Crisis Indicator Data'!I70))/(S$3-S$4)*5,1)))))</f>
        <v>3.2</v>
      </c>
      <c r="T73" s="140">
        <f>IF('Crisis Indicator Data'!H70="x","x",IF('Crisis Indicator Data'!I70="x","x",'Crisis Indicator Data'!I70/'Crisis Indicator Data'!H70))</f>
        <v>1</v>
      </c>
      <c r="U73" s="231">
        <f t="shared" si="33"/>
        <v>5</v>
      </c>
      <c r="V73" s="231">
        <f t="shared" si="34"/>
        <v>4.0999999999999996</v>
      </c>
      <c r="W73" s="231">
        <f>IF('Crisis Indicator Data'!L70="x","x",IF('Crisis Indicator Data'!L70=0,0,IF(LOG('Crisis Indicator Data'!L70)&lt;W$4,0,IF(LOG('Crisis Indicator Data'!L70)&gt;W$3,5,ROUND(5-(W$3-LOG('Crisis Indicator Data'!L70))/(W$3-W$4)*5,1)))))</f>
        <v>0</v>
      </c>
      <c r="X73" s="238">
        <f>IF(OR('Crisis Indicator Data'!L70="x",'Crisis Indicator Data'!H70="x"),"x",'Crisis Indicator Data'!L70/'Crisis Indicator Data'!H70)</f>
        <v>0</v>
      </c>
      <c r="Y73" s="231">
        <f t="shared" si="35"/>
        <v>0</v>
      </c>
      <c r="Z73" s="231">
        <f t="shared" si="36"/>
        <v>0</v>
      </c>
      <c r="AA73" s="231">
        <f t="shared" si="37"/>
        <v>2.6</v>
      </c>
      <c r="AB73" s="239">
        <f t="shared" si="38"/>
        <v>1.8</v>
      </c>
    </row>
    <row r="74" spans="1:28" x14ac:dyDescent="0.25">
      <c r="A74" s="145" t="str">
        <f>'Crisis Indicator Data'!A71</f>
        <v>Food Security Crisis in Namibia</v>
      </c>
      <c r="B74" s="146" t="str">
        <f>'Crisis Indicator Data'!B71</f>
        <v>Food Security</v>
      </c>
      <c r="C74" s="146" t="str">
        <f>'Crisis Indicator Data'!C71</f>
        <v>NAM002</v>
      </c>
      <c r="D74" s="146" t="str">
        <f>'Crisis Indicator Data'!D71</f>
        <v>Namibia</v>
      </c>
      <c r="E74" s="147" t="str">
        <f>'Crisis Indicator Data'!E71</f>
        <v>NAM</v>
      </c>
      <c r="F74" s="237">
        <f>IF('Crisis Indicator Data'!F71="x","x",IF(LOG('Crisis Indicator Data'!F71)&lt;F$4,0,IF(LOG('Crisis Indicator Data'!F71)&gt;F$3,5,ROUND(5-(F$3-LOG('Crisis Indicator Data'!F71))/(F$3-F$4)*5,1))))</f>
        <v>4.9000000000000004</v>
      </c>
      <c r="G74" s="141">
        <f>IF('Crisis Indicator Data'!F71="x","x",IF(B74="Regional crisis",('Crisis Indicator Data'!F71/VLOOKUP('Impact of the crisis'!$C74,'Regional Crises'!$B$1:$R$66,4,FALSE)),'Crisis Indicator Data'!F71/VLOOKUP('Impact of the crisis'!$E74,'Country Indicator Data'!$B$4:$P$300,15,FALSE)))</f>
        <v>1.0012170681047989</v>
      </c>
      <c r="H74" s="231">
        <f t="shared" si="26"/>
        <v>5</v>
      </c>
      <c r="I74" s="231">
        <f t="shared" si="27"/>
        <v>4.95</v>
      </c>
      <c r="J74" s="231">
        <f>IF('Crisis Indicator Data'!G71="x","x",IF(LOG('Crisis Indicator Data'!G71)&lt;J$4,0,IF(LOG('Crisis Indicator Data'!G71)&gt;J$3,5,ROUND(5-(J$3-LOG('Crisis Indicator Data'!G71))/(J$3-J$4)*5,1))))</f>
        <v>1.4</v>
      </c>
      <c r="K74" s="141">
        <f>IF('Crisis Indicator Data'!G71="x","x",IF(B74="Regional crisis",('Crisis Indicator Data'!G71/VLOOKUP('Impact of the crisis'!$C74,'Regional Crises'!$B$1:$R$66,5,FALSE)),'Crisis Indicator Data'!G71/VLOOKUP('Impact of the crisis'!$E74,'Country Indicator Data'!$B$4:$P$300,14,FALSE)))</f>
        <v>1.003935458480913</v>
      </c>
      <c r="L74" s="231">
        <f t="shared" si="28"/>
        <v>5</v>
      </c>
      <c r="M74" s="231">
        <f t="shared" si="29"/>
        <v>3.2</v>
      </c>
      <c r="N74" s="231">
        <f t="shared" si="30"/>
        <v>4.3</v>
      </c>
      <c r="O74" s="231">
        <f>IF('Crisis Indicator Data'!H71="x","x",IF('Crisis Indicator Data'!H71=0,0,IF(LOG('Crisis Indicator Data'!H71)&lt;O$4,0,IF(LOG('Crisis Indicator Data'!H71)&gt;O$3,5,ROUND(5-(O$3-LOG('Crisis Indicator Data'!H71))/(O$3-O$4)*5,1)))))</f>
        <v>2.8</v>
      </c>
      <c r="P74" s="140">
        <f>IF('Crisis Indicator Data'!H71="x","x",'Crisis Indicator Data'!H71/'Crisis Indicator Data'!G71)</f>
        <v>0.62210897687181499</v>
      </c>
      <c r="Q74" s="231">
        <f t="shared" si="31"/>
        <v>3.1</v>
      </c>
      <c r="R74" s="231">
        <f t="shared" si="32"/>
        <v>2.95</v>
      </c>
      <c r="S74" s="231">
        <f>IF('Crisis Indicator Data'!I71="x","x",IF('Crisis Indicator Data'!I71=0,0,IF(LOG('Crisis Indicator Data'!I71)&lt;S$4,0,IF(LOG('Crisis Indicator Data'!I71)&gt;S$3,5,ROUND(5-(S$3-LOG('Crisis Indicator Data'!I71))/(S$3-S$4)*5,1)))))</f>
        <v>0</v>
      </c>
      <c r="T74" s="140">
        <f>IF('Crisis Indicator Data'!H71="x","x",IF('Crisis Indicator Data'!I71="x","x",'Crisis Indicator Data'!I71/'Crisis Indicator Data'!H71))</f>
        <v>0</v>
      </c>
      <c r="U74" s="231">
        <f t="shared" si="33"/>
        <v>0</v>
      </c>
      <c r="V74" s="231">
        <f t="shared" si="34"/>
        <v>0</v>
      </c>
      <c r="W74" s="231">
        <f>IF('Crisis Indicator Data'!L71="x","x",IF('Crisis Indicator Data'!L71=0,0,IF(LOG('Crisis Indicator Data'!L71)&lt;W$4,0,IF(LOG('Crisis Indicator Data'!L71)&gt;W$3,5,ROUND(5-(W$3-LOG('Crisis Indicator Data'!L71))/(W$3-W$4)*5,1)))))</f>
        <v>0</v>
      </c>
      <c r="X74" s="238">
        <f>IF(OR('Crisis Indicator Data'!L71="x",'Crisis Indicator Data'!H71="x"),"x",'Crisis Indicator Data'!L71/'Crisis Indicator Data'!H71)</f>
        <v>0</v>
      </c>
      <c r="Y74" s="231">
        <f t="shared" si="35"/>
        <v>0</v>
      </c>
      <c r="Z74" s="231">
        <f t="shared" si="36"/>
        <v>0</v>
      </c>
      <c r="AA74" s="231">
        <f t="shared" si="37"/>
        <v>0</v>
      </c>
      <c r="AB74" s="239">
        <f t="shared" si="38"/>
        <v>1.7</v>
      </c>
    </row>
    <row r="75" spans="1:28" x14ac:dyDescent="0.25">
      <c r="A75" s="145" t="str">
        <f>'Crisis Indicator Data'!A72</f>
        <v>Multiple crises in Niger</v>
      </c>
      <c r="B75" s="146" t="str">
        <f>'Crisis Indicator Data'!B72</f>
        <v>Multiple crises country</v>
      </c>
      <c r="C75" s="146" t="str">
        <f>'Crisis Indicator Data'!C72</f>
        <v>NER001</v>
      </c>
      <c r="D75" s="146" t="str">
        <f>'Crisis Indicator Data'!D72</f>
        <v>Niger</v>
      </c>
      <c r="E75" s="147" t="str">
        <f>'Crisis Indicator Data'!E72</f>
        <v>NER</v>
      </c>
      <c r="F75" s="237">
        <f>IF('Crisis Indicator Data'!F72="x","x",IF(LOG('Crisis Indicator Data'!F72)&lt;F$4,0,IF(LOG('Crisis Indicator Data'!F72)&gt;F$3,5,ROUND(5-(F$3-LOG('Crisis Indicator Data'!F72))/(F$3-F$4)*5,1))))</f>
        <v>5</v>
      </c>
      <c r="G75" s="141">
        <f>IF('Crisis Indicator Data'!F72="x","x",IF(B75="Regional crisis",('Crisis Indicator Data'!F72/VLOOKUP('Impact of the crisis'!$C75,'Regional Crises'!$B$1:$R$66,4,FALSE)),'Crisis Indicator Data'!F72/VLOOKUP('Impact of the crisis'!$E75,'Country Indicator Data'!$B$4:$P$300,15,FALSE)))</f>
        <v>1.0002368358727403</v>
      </c>
      <c r="H75" s="231">
        <f t="shared" si="26"/>
        <v>5</v>
      </c>
      <c r="I75" s="231">
        <f t="shared" si="27"/>
        <v>5</v>
      </c>
      <c r="J75" s="231">
        <f>IF('Crisis Indicator Data'!G72="x","x",IF(LOG('Crisis Indicator Data'!G72)&lt;J$4,0,IF(LOG('Crisis Indicator Data'!G72)&gt;J$3,5,ROUND(5-(J$3-LOG('Crisis Indicator Data'!G72))/(J$3-J$4)*5,1))))</f>
        <v>4.5999999999999996</v>
      </c>
      <c r="K75" s="141">
        <f>IF('Crisis Indicator Data'!G72="x","x",IF(B75="Regional crisis",('Crisis Indicator Data'!G72/VLOOKUP('Impact of the crisis'!$C75,'Regional Crises'!$B$1:$R$66,5,FALSE)),'Crisis Indicator Data'!G72/VLOOKUP('Impact of the crisis'!$E75,'Country Indicator Data'!$B$4:$P$300,14,FALSE)))</f>
        <v>1</v>
      </c>
      <c r="L75" s="231">
        <f t="shared" si="28"/>
        <v>5</v>
      </c>
      <c r="M75" s="231">
        <f t="shared" si="29"/>
        <v>4.8</v>
      </c>
      <c r="N75" s="231">
        <f t="shared" si="30"/>
        <v>4.9000000000000004</v>
      </c>
      <c r="O75" s="231">
        <f>IF('Crisis Indicator Data'!H72="x","x",IF('Crisis Indicator Data'!H72=0,0,IF(LOG('Crisis Indicator Data'!H72)&lt;O$4,0,IF(LOG('Crisis Indicator Data'!H72)&gt;O$3,5,ROUND(5-(O$3-LOG('Crisis Indicator Data'!H72))/(O$3-O$4)*5,1)))))</f>
        <v>3.5</v>
      </c>
      <c r="P75" s="140">
        <f>IF('Crisis Indicator Data'!H72="x","x",'Crisis Indicator Data'!H72/'Crisis Indicator Data'!G72)</f>
        <v>0.16310924369747898</v>
      </c>
      <c r="Q75" s="231">
        <f t="shared" si="31"/>
        <v>0.8</v>
      </c>
      <c r="R75" s="231">
        <f t="shared" si="32"/>
        <v>2.15</v>
      </c>
      <c r="S75" s="231">
        <f>IF('Crisis Indicator Data'!I72="x","x",IF('Crisis Indicator Data'!I72=0,0,IF(LOG('Crisis Indicator Data'!I72)&lt;S$4,0,IF(LOG('Crisis Indicator Data'!I72)&gt;S$3,5,ROUND(5-(S$3-LOG('Crisis Indicator Data'!I72))/(S$3-S$4)*5,1)))))</f>
        <v>3.9</v>
      </c>
      <c r="T75" s="140">
        <f>IF('Crisis Indicator Data'!H72="x","x",IF('Crisis Indicator Data'!I72="x","x",'Crisis Indicator Data'!I72/'Crisis Indicator Data'!H72))</f>
        <v>0.14554353426069036</v>
      </c>
      <c r="U75" s="231">
        <f t="shared" si="33"/>
        <v>4.9000000000000004</v>
      </c>
      <c r="V75" s="231">
        <f t="shared" si="34"/>
        <v>4.4000000000000004</v>
      </c>
      <c r="W75" s="231">
        <f>IF('Crisis Indicator Data'!L72="x","x",IF('Crisis Indicator Data'!L72=0,0,IF(LOG('Crisis Indicator Data'!L72)&lt;W$4,0,IF(LOG('Crisis Indicator Data'!L72)&gt;W$3,5,ROUND(5-(W$3-LOG('Crisis Indicator Data'!L72))/(W$3-W$4)*5,1)))))</f>
        <v>4</v>
      </c>
      <c r="X75" s="238">
        <f>IF(OR('Crisis Indicator Data'!L72="x",'Crisis Indicator Data'!H72="x"),"x",'Crisis Indicator Data'!L72/'Crisis Indicator Data'!H72)</f>
        <v>1.5558990211231324E-4</v>
      </c>
      <c r="Y75" s="231">
        <f t="shared" si="35"/>
        <v>5</v>
      </c>
      <c r="Z75" s="231">
        <f t="shared" si="36"/>
        <v>4.5</v>
      </c>
      <c r="AA75" s="231">
        <f t="shared" si="37"/>
        <v>4.5</v>
      </c>
      <c r="AB75" s="239">
        <f t="shared" si="38"/>
        <v>3.6</v>
      </c>
    </row>
    <row r="76" spans="1:28" x14ac:dyDescent="0.25">
      <c r="A76" s="145" t="str">
        <f>'Crisis Indicator Data'!A73</f>
        <v>Boko Haram in Niger</v>
      </c>
      <c r="B76" s="146" t="str">
        <f>'Crisis Indicator Data'!B73</f>
        <v>Conflict</v>
      </c>
      <c r="C76" s="146" t="str">
        <f>'Crisis Indicator Data'!C73</f>
        <v>NER002</v>
      </c>
      <c r="D76" s="146" t="str">
        <f>'Crisis Indicator Data'!D73</f>
        <v>Niger</v>
      </c>
      <c r="E76" s="147" t="str">
        <f>'Crisis Indicator Data'!E73</f>
        <v>NER</v>
      </c>
      <c r="F76" s="237">
        <f>IF('Crisis Indicator Data'!F73="x","x",IF(LOG('Crisis Indicator Data'!F73)&lt;F$4,0,IF(LOG('Crisis Indicator Data'!F73)&gt;F$3,5,ROUND(5-(F$3-LOG('Crisis Indicator Data'!F73))/(F$3-F$4)*5,1))))</f>
        <v>3.7</v>
      </c>
      <c r="G76" s="141">
        <f>IF('Crisis Indicator Data'!F73="x","x",IF(B76="Regional crisis",('Crisis Indicator Data'!F73/VLOOKUP('Impact of the crisis'!$C76,'Regional Crises'!$B$1:$R$66,4,FALSE)),'Crisis Indicator Data'!F73/VLOOKUP('Impact of the crisis'!$E76,'Country Indicator Data'!$B$4:$P$300,15,FALSE)))</f>
        <v>0.12386989816057473</v>
      </c>
      <c r="H76" s="231">
        <f t="shared" si="26"/>
        <v>0.5</v>
      </c>
      <c r="I76" s="231">
        <f t="shared" si="27"/>
        <v>2.1</v>
      </c>
      <c r="J76" s="231">
        <f>IF('Crisis Indicator Data'!G73="x","x",IF(LOG('Crisis Indicator Data'!G73)&lt;J$4,0,IF(LOG('Crisis Indicator Data'!G73)&gt;J$3,5,ROUND(5-(J$3-LOG('Crisis Indicator Data'!G73))/(J$3-J$4)*5,1))))</f>
        <v>0</v>
      </c>
      <c r="K76" s="141">
        <f>IF('Crisis Indicator Data'!G73="x","x",IF(B76="Regional crisis",('Crisis Indicator Data'!G73/VLOOKUP('Impact of the crisis'!$C76,'Regional Crises'!$B$1:$R$66,5,FALSE)),'Crisis Indicator Data'!G73/VLOOKUP('Impact of the crisis'!$E76,'Country Indicator Data'!$B$4:$P$300,14,FALSE)))</f>
        <v>3.9873949579831931E-2</v>
      </c>
      <c r="L76" s="231">
        <f t="shared" si="28"/>
        <v>0.2</v>
      </c>
      <c r="M76" s="231">
        <f t="shared" si="29"/>
        <v>0.1</v>
      </c>
      <c r="N76" s="231">
        <f t="shared" si="30"/>
        <v>1.2</v>
      </c>
      <c r="O76" s="231">
        <f>IF('Crisis Indicator Data'!H73="x","x",IF('Crisis Indicator Data'!H73=0,0,IF(LOG('Crisis Indicator Data'!H73)&lt;O$4,0,IF(LOG('Crisis Indicator Data'!H73)&gt;O$3,5,ROUND(5-(O$3-LOG('Crisis Indicator Data'!H73))/(O$3-O$4)*5,1)))))</f>
        <v>1.6</v>
      </c>
      <c r="P76" s="140">
        <f>IF('Crisis Indicator Data'!H73="x","x",'Crisis Indicator Data'!H73/'Crisis Indicator Data'!G73)</f>
        <v>0.30874604847207587</v>
      </c>
      <c r="Q76" s="231">
        <f t="shared" si="31"/>
        <v>1.5</v>
      </c>
      <c r="R76" s="231">
        <f t="shared" si="32"/>
        <v>1.55</v>
      </c>
      <c r="S76" s="231">
        <f>IF('Crisis Indicator Data'!I73="x","x",IF('Crisis Indicator Data'!I73=0,0,IF(LOG('Crisis Indicator Data'!I73)&lt;S$4,0,IF(LOG('Crisis Indicator Data'!I73)&gt;S$3,5,ROUND(5-(S$3-LOG('Crisis Indicator Data'!I73))/(S$3-S$4)*5,1)))))</f>
        <v>3.4</v>
      </c>
      <c r="T76" s="140">
        <f>IF('Crisis Indicator Data'!H73="x","x",IF('Crisis Indicator Data'!I73="x","x",'Crisis Indicator Data'!I73/'Crisis Indicator Data'!H73))</f>
        <v>0.82935153583617749</v>
      </c>
      <c r="U76" s="231">
        <f t="shared" si="33"/>
        <v>5</v>
      </c>
      <c r="V76" s="231">
        <f t="shared" si="34"/>
        <v>4.2</v>
      </c>
      <c r="W76" s="231">
        <f>IF('Crisis Indicator Data'!L73="x","x",IF('Crisis Indicator Data'!L73=0,0,IF(LOG('Crisis Indicator Data'!L73)&lt;W$4,0,IF(LOG('Crisis Indicator Data'!L73)&gt;W$3,5,ROUND(5-(W$3-LOG('Crisis Indicator Data'!L73))/(W$3-W$4)*5,1)))))</f>
        <v>3.1</v>
      </c>
      <c r="X76" s="238">
        <f>IF(OR('Crisis Indicator Data'!L73="x",'Crisis Indicator Data'!H73="x"),"x",'Crisis Indicator Data'!L73/'Crisis Indicator Data'!H73)</f>
        <v>5.0511945392491464E-4</v>
      </c>
      <c r="Y76" s="231">
        <f t="shared" si="35"/>
        <v>5</v>
      </c>
      <c r="Z76" s="231">
        <f t="shared" si="36"/>
        <v>4.0999999999999996</v>
      </c>
      <c r="AA76" s="231">
        <f t="shared" si="37"/>
        <v>4.2</v>
      </c>
      <c r="AB76" s="239">
        <f t="shared" si="38"/>
        <v>3.1</v>
      </c>
    </row>
    <row r="77" spans="1:28" x14ac:dyDescent="0.25">
      <c r="A77" s="145" t="str">
        <f>'Crisis Indicator Data'!A74</f>
        <v>Mali/Burkina Faso conflict</v>
      </c>
      <c r="B77" s="146" t="str">
        <f>'Crisis Indicator Data'!B74</f>
        <v>Conflict</v>
      </c>
      <c r="C77" s="146" t="str">
        <f>'Crisis Indicator Data'!C74</f>
        <v>NER003</v>
      </c>
      <c r="D77" s="146" t="str">
        <f>'Crisis Indicator Data'!D74</f>
        <v>Niger</v>
      </c>
      <c r="E77" s="147" t="str">
        <f>'Crisis Indicator Data'!E74</f>
        <v>NER</v>
      </c>
      <c r="F77" s="237">
        <f>IF('Crisis Indicator Data'!F74="x","x",IF(LOG('Crisis Indicator Data'!F74)&lt;F$4,0,IF(LOG('Crisis Indicator Data'!F74)&gt;F$3,5,ROUND(5-(F$3-LOG('Crisis Indicator Data'!F74))/(F$3-F$4)*5,1))))</f>
        <v>3.9</v>
      </c>
      <c r="G77" s="141">
        <f>IF('Crisis Indicator Data'!F74="x","x",IF(B77="Regional crisis",('Crisis Indicator Data'!F74/VLOOKUP('Impact of the crisis'!$C77,'Regional Crises'!$B$1:$R$66,4,FALSE)),'Crisis Indicator Data'!F74/VLOOKUP('Impact of the crisis'!$E77,'Country Indicator Data'!$B$4:$P$300,15,FALSE)))</f>
        <v>0.1662587826636141</v>
      </c>
      <c r="H77" s="231">
        <f t="shared" si="26"/>
        <v>0.7</v>
      </c>
      <c r="I77" s="231">
        <f t="shared" si="27"/>
        <v>2.2999999999999998</v>
      </c>
      <c r="J77" s="231">
        <f>IF('Crisis Indicator Data'!G74="x","x",IF(LOG('Crisis Indicator Data'!G74)&lt;J$4,0,IF(LOG('Crisis Indicator Data'!G74)&gt;J$3,5,ROUND(5-(J$3-LOG('Crisis Indicator Data'!G74))/(J$3-J$4)*5,1))))</f>
        <v>3.1</v>
      </c>
      <c r="K77" s="141">
        <f>IF('Crisis Indicator Data'!G74="x","x",IF(B77="Regional crisis",('Crisis Indicator Data'!G74/VLOOKUP('Impact of the crisis'!$C77,'Regional Crises'!$B$1:$R$66,5,FALSE)),'Crisis Indicator Data'!G74/VLOOKUP('Impact of the crisis'!$E77,'Country Indicator Data'!$B$4:$P$300,14,FALSE)))</f>
        <v>0.35294117647058826</v>
      </c>
      <c r="L77" s="231">
        <f t="shared" si="28"/>
        <v>1.7</v>
      </c>
      <c r="M77" s="231">
        <f t="shared" si="29"/>
        <v>2.4</v>
      </c>
      <c r="N77" s="231">
        <f t="shared" si="30"/>
        <v>2.4</v>
      </c>
      <c r="O77" s="231">
        <f>IF('Crisis Indicator Data'!H74="x","x",IF('Crisis Indicator Data'!H74=0,0,IF(LOG('Crisis Indicator Data'!H74)&lt;O$4,0,IF(LOG('Crisis Indicator Data'!H74)&gt;O$3,5,ROUND(5-(O$3-LOG('Crisis Indicator Data'!H74))/(O$3-O$4)*5,1)))))</f>
        <v>2.7</v>
      </c>
      <c r="P77" s="140">
        <f>IF('Crisis Indicator Data'!H74="x","x",'Crisis Indicator Data'!H74/'Crisis Indicator Data'!G74)</f>
        <v>0.16142857142857142</v>
      </c>
      <c r="Q77" s="231">
        <f t="shared" si="31"/>
        <v>0.8</v>
      </c>
      <c r="R77" s="231">
        <f t="shared" si="32"/>
        <v>1.75</v>
      </c>
      <c r="S77" s="231">
        <f>IF('Crisis Indicator Data'!I74="x","x",IF('Crisis Indicator Data'!I74=0,0,IF(LOG('Crisis Indicator Data'!I74)&lt;S$4,0,IF(LOG('Crisis Indicator Data'!I74)&gt;S$3,5,ROUND(5-(S$3-LOG('Crisis Indicator Data'!I74))/(S$3-S$4)*5,1)))))</f>
        <v>3.3</v>
      </c>
      <c r="T77" s="140">
        <f>IF('Crisis Indicator Data'!H74="x","x",IF('Crisis Indicator Data'!I74="x","x",'Crisis Indicator Data'!I74/'Crisis Indicator Data'!H74))</f>
        <v>0.14896755162241887</v>
      </c>
      <c r="U77" s="231">
        <f t="shared" si="33"/>
        <v>5</v>
      </c>
      <c r="V77" s="231">
        <f t="shared" si="34"/>
        <v>4.2</v>
      </c>
      <c r="W77" s="231">
        <f>IF('Crisis Indicator Data'!L74="x","x",IF('Crisis Indicator Data'!L74=0,0,IF(LOG('Crisis Indicator Data'!L74)&lt;W$4,0,IF(LOG('Crisis Indicator Data'!L74)&gt;W$3,5,ROUND(5-(W$3-LOG('Crisis Indicator Data'!L74))/(W$3-W$4)*5,1)))))</f>
        <v>3.7</v>
      </c>
      <c r="X77" s="238">
        <f>IF(OR('Crisis Indicator Data'!L74="x",'Crisis Indicator Data'!H74="x"),"x",'Crisis Indicator Data'!L74/'Crisis Indicator Data'!H74)</f>
        <v>3.0604719764011797E-4</v>
      </c>
      <c r="Y77" s="231">
        <f t="shared" si="35"/>
        <v>5</v>
      </c>
      <c r="Z77" s="231">
        <f t="shared" si="36"/>
        <v>4.4000000000000004</v>
      </c>
      <c r="AA77" s="231">
        <f t="shared" si="37"/>
        <v>4.3</v>
      </c>
      <c r="AB77" s="239">
        <f t="shared" si="38"/>
        <v>3.3</v>
      </c>
    </row>
    <row r="78" spans="1:28" x14ac:dyDescent="0.25">
      <c r="A78" s="145" t="str">
        <f>'Crisis Indicator Data'!A75</f>
        <v>Nigerian Refugees</v>
      </c>
      <c r="B78" s="146" t="str">
        <f>'Crisis Indicator Data'!B75</f>
        <v>International displacement</v>
      </c>
      <c r="C78" s="146" t="str">
        <f>'Crisis Indicator Data'!C75</f>
        <v>NER004</v>
      </c>
      <c r="D78" s="146" t="str">
        <f>'Crisis Indicator Data'!D75</f>
        <v>Niger</v>
      </c>
      <c r="E78" s="147" t="str">
        <f>'Crisis Indicator Data'!E75</f>
        <v>NER</v>
      </c>
      <c r="F78" s="237">
        <f>IF('Crisis Indicator Data'!F75="x","x",IF(LOG('Crisis Indicator Data'!F75)&lt;F$4,0,IF(LOG('Crisis Indicator Data'!F75)&gt;F$3,5,ROUND(5-(F$3-LOG('Crisis Indicator Data'!F75))/(F$3-F$4)*5,1))))</f>
        <v>1.6</v>
      </c>
      <c r="G78" s="141">
        <f>IF('Crisis Indicator Data'!F75="x","x",IF(B78="Regional crisis",('Crisis Indicator Data'!F75/VLOOKUP('Impact of the crisis'!$C78,'Regional Crises'!$B$1:$R$66,4,FALSE)),'Crisis Indicator Data'!F75/VLOOKUP('Impact of the crisis'!$E78,'Country Indicator Data'!$B$4:$P$300,15,FALSE)))</f>
        <v>6.8019262650982869E-3</v>
      </c>
      <c r="H78" s="231">
        <f t="shared" si="26"/>
        <v>0</v>
      </c>
      <c r="I78" s="231">
        <f t="shared" si="27"/>
        <v>0.8</v>
      </c>
      <c r="J78" s="231">
        <f>IF('Crisis Indicator Data'!G75="x","x",IF(LOG('Crisis Indicator Data'!G75)&lt;J$4,0,IF(LOG('Crisis Indicator Data'!G75)&gt;J$3,5,ROUND(5-(J$3-LOG('Crisis Indicator Data'!G75))/(J$3-J$4)*5,1))))</f>
        <v>0.4</v>
      </c>
      <c r="K78" s="141">
        <f>IF('Crisis Indicator Data'!G75="x","x",IF(B78="Regional crisis",('Crisis Indicator Data'!G75/VLOOKUP('Impact of the crisis'!$C78,'Regional Crises'!$B$1:$R$66,5,FALSE)),'Crisis Indicator Data'!G75/VLOOKUP('Impact of the crisis'!$E78,'Country Indicator Data'!$B$4:$P$300,14,FALSE)))</f>
        <v>5.5798319327731091E-2</v>
      </c>
      <c r="L78" s="231">
        <f t="shared" si="28"/>
        <v>0.2</v>
      </c>
      <c r="M78" s="231">
        <f t="shared" si="29"/>
        <v>0.30000000000000004</v>
      </c>
      <c r="N78" s="231">
        <f t="shared" si="30"/>
        <v>0.6</v>
      </c>
      <c r="O78" s="231">
        <f>IF('Crisis Indicator Data'!H75="x","x",IF('Crisis Indicator Data'!H75=0,0,IF(LOG('Crisis Indicator Data'!H75)&lt;O$4,0,IF(LOG('Crisis Indicator Data'!H75)&gt;O$3,5,ROUND(5-(O$3-LOG('Crisis Indicator Data'!H75))/(O$3-O$4)*5,1)))))</f>
        <v>2.2000000000000002</v>
      </c>
      <c r="P78" s="140">
        <f>IF('Crisis Indicator Data'!H75="x","x",'Crisis Indicator Data'!H75/'Crisis Indicator Data'!G75)</f>
        <v>0.53012048192771088</v>
      </c>
      <c r="Q78" s="231">
        <f t="shared" si="31"/>
        <v>2.6</v>
      </c>
      <c r="R78" s="231">
        <f t="shared" si="32"/>
        <v>2.4000000000000004</v>
      </c>
      <c r="S78" s="231">
        <f>IF('Crisis Indicator Data'!I75="x","x",IF('Crisis Indicator Data'!I75=0,0,IF(LOG('Crisis Indicator Data'!I75)&lt;S$4,0,IF(LOG('Crisis Indicator Data'!I75)&gt;S$3,5,ROUND(5-(S$3-LOG('Crisis Indicator Data'!I75))/(S$3-S$4)*5,1)))))</f>
        <v>3.2</v>
      </c>
      <c r="T78" s="140">
        <f>IF('Crisis Indicator Data'!H75="x","x",IF('Crisis Indicator Data'!I75="x","x",'Crisis Indicator Data'!I75/'Crisis Indicator Data'!H75))</f>
        <v>0.265625</v>
      </c>
      <c r="U78" s="231">
        <f t="shared" si="33"/>
        <v>5</v>
      </c>
      <c r="V78" s="231">
        <f t="shared" si="34"/>
        <v>4.0999999999999996</v>
      </c>
      <c r="W78" s="231">
        <f>IF('Crisis Indicator Data'!L75="x","x",IF('Crisis Indicator Data'!L75=0,0,IF(LOG('Crisis Indicator Data'!L75)&lt;W$4,0,IF(LOG('Crisis Indicator Data'!L75)&gt;W$3,5,ROUND(5-(W$3-LOG('Crisis Indicator Data'!L75))/(W$3-W$4)*5,1)))))</f>
        <v>1.7</v>
      </c>
      <c r="X78" s="238">
        <f>IF(OR('Crisis Indicator Data'!L75="x",'Crisis Indicator Data'!H75="x"),"x",'Crisis Indicator Data'!L75/'Crisis Indicator Data'!H75)</f>
        <v>2.2727272727272726E-5</v>
      </c>
      <c r="Y78" s="231">
        <f t="shared" si="35"/>
        <v>1.1000000000000001</v>
      </c>
      <c r="Z78" s="231">
        <f t="shared" si="36"/>
        <v>1.4</v>
      </c>
      <c r="AA78" s="231">
        <f t="shared" si="37"/>
        <v>3</v>
      </c>
      <c r="AB78" s="239">
        <f t="shared" si="38"/>
        <v>2.7</v>
      </c>
    </row>
    <row r="79" spans="1:28" x14ac:dyDescent="0.25">
      <c r="A79" s="145" t="str">
        <f>'Crisis Indicator Data'!A76</f>
        <v>Complex crisis in Nigeria</v>
      </c>
      <c r="B79" s="146" t="str">
        <f>'Crisis Indicator Data'!B76</f>
        <v>Complex crisis</v>
      </c>
      <c r="C79" s="146" t="str">
        <f>'Crisis Indicator Data'!C76</f>
        <v>NGA001</v>
      </c>
      <c r="D79" s="146" t="str">
        <f>'Crisis Indicator Data'!D76</f>
        <v>Nigeria</v>
      </c>
      <c r="E79" s="147" t="str">
        <f>'Crisis Indicator Data'!E76</f>
        <v>NGA</v>
      </c>
      <c r="F79" s="237">
        <f>IF('Crisis Indicator Data'!F76="x","x",IF(LOG('Crisis Indicator Data'!F76)&lt;F$4,0,IF(LOG('Crisis Indicator Data'!F76)&gt;F$3,5,ROUND(5-(F$3-LOG('Crisis Indicator Data'!F76))/(F$3-F$4)*5,1))))</f>
        <v>4.9000000000000004</v>
      </c>
      <c r="G79" s="141">
        <f>IF('Crisis Indicator Data'!F76="x","x",IF(B79="Regional crisis",('Crisis Indicator Data'!F76/VLOOKUP('Impact of the crisis'!$C79,'Regional Crises'!$B$1:$R$66,4,FALSE)),'Crisis Indicator Data'!F76/VLOOKUP('Impact of the crisis'!$E79,'Country Indicator Data'!$B$4:$P$300,15,FALSE)))</f>
        <v>0.99903378459984404</v>
      </c>
      <c r="H79" s="231">
        <f t="shared" si="26"/>
        <v>5</v>
      </c>
      <c r="I79" s="231">
        <f t="shared" si="27"/>
        <v>4.95</v>
      </c>
      <c r="J79" s="231">
        <f>IF('Crisis Indicator Data'!G76="x","x",IF(LOG('Crisis Indicator Data'!G76)&lt;J$4,0,IF(LOG('Crisis Indicator Data'!G76)&gt;J$3,5,ROUND(5-(J$3-LOG('Crisis Indicator Data'!G76))/(J$3-J$4)*5,1))))</f>
        <v>5</v>
      </c>
      <c r="K79" s="141">
        <f>IF('Crisis Indicator Data'!G76="x","x",IF(B79="Regional crisis",('Crisis Indicator Data'!G76/VLOOKUP('Impact of the crisis'!$C79,'Regional Crises'!$B$1:$R$66,5,FALSE)),'Crisis Indicator Data'!G76/VLOOKUP('Impact of the crisis'!$E79,'Country Indicator Data'!$B$4:$P$300,14,FALSE)))</f>
        <v>0.3826605760235664</v>
      </c>
      <c r="L79" s="231">
        <f t="shared" si="28"/>
        <v>1.9</v>
      </c>
      <c r="M79" s="231">
        <f t="shared" si="29"/>
        <v>3.45</v>
      </c>
      <c r="N79" s="231">
        <f t="shared" si="30"/>
        <v>4.3</v>
      </c>
      <c r="O79" s="231">
        <f>IF('Crisis Indicator Data'!H76="x","x",IF('Crisis Indicator Data'!H76=0,0,IF(LOG('Crisis Indicator Data'!H76)&lt;O$4,0,IF(LOG('Crisis Indicator Data'!H76)&gt;O$3,5,ROUND(5-(O$3-LOG('Crisis Indicator Data'!H76))/(O$3-O$4)*5,1)))))</f>
        <v>4.5999999999999996</v>
      </c>
      <c r="P79" s="140">
        <f>IF('Crisis Indicator Data'!H76="x","x",'Crisis Indicator Data'!H76/'Crisis Indicator Data'!G76)</f>
        <v>0.23186954655986269</v>
      </c>
      <c r="Q79" s="231">
        <f t="shared" si="31"/>
        <v>1.1000000000000001</v>
      </c>
      <c r="R79" s="231">
        <f t="shared" si="32"/>
        <v>2.8499999999999996</v>
      </c>
      <c r="S79" s="231">
        <f>IF('Crisis Indicator Data'!I76="x","x",IF('Crisis Indicator Data'!I76=0,0,IF(LOG('Crisis Indicator Data'!I76)&lt;S$4,0,IF(LOG('Crisis Indicator Data'!I76)&gt;S$3,5,ROUND(5-(S$3-LOG('Crisis Indicator Data'!I76))/(S$3-S$4)*5,1)))))</f>
        <v>5</v>
      </c>
      <c r="T79" s="140">
        <f>IF('Crisis Indicator Data'!H76="x","x",IF('Crisis Indicator Data'!I76="x","x",'Crisis Indicator Data'!I76/'Crisis Indicator Data'!H76))</f>
        <v>0.29734731647131402</v>
      </c>
      <c r="U79" s="231">
        <f t="shared" si="33"/>
        <v>5</v>
      </c>
      <c r="V79" s="231">
        <f t="shared" si="34"/>
        <v>5</v>
      </c>
      <c r="W79" s="231">
        <f>IF('Crisis Indicator Data'!L76="x","x",IF('Crisis Indicator Data'!L76=0,0,IF(LOG('Crisis Indicator Data'!L76)&lt;W$4,0,IF(LOG('Crisis Indicator Data'!L76)&gt;W$3,5,ROUND(5-(W$3-LOG('Crisis Indicator Data'!L76))/(W$3-W$4)*5,1)))))</f>
        <v>5</v>
      </c>
      <c r="X79" s="238">
        <f>IF(OR('Crisis Indicator Data'!L76="x",'Crisis Indicator Data'!H76="x"),"x",'Crisis Indicator Data'!L76/'Crisis Indicator Data'!H76)</f>
        <v>2.1255117492008301E-4</v>
      </c>
      <c r="Y79" s="231">
        <f t="shared" si="35"/>
        <v>5</v>
      </c>
      <c r="Z79" s="231">
        <f t="shared" si="36"/>
        <v>5</v>
      </c>
      <c r="AA79" s="231">
        <f t="shared" si="37"/>
        <v>5</v>
      </c>
      <c r="AB79" s="239">
        <f t="shared" si="38"/>
        <v>4.2</v>
      </c>
    </row>
    <row r="80" spans="1:28" x14ac:dyDescent="0.25">
      <c r="A80" s="145" t="str">
        <f>'Crisis Indicator Data'!A77</f>
        <v>Middle belt conflict</v>
      </c>
      <c r="B80" s="146" t="str">
        <f>'Crisis Indicator Data'!B77</f>
        <v>Conflict</v>
      </c>
      <c r="C80" s="146" t="str">
        <f>'Crisis Indicator Data'!C77</f>
        <v>NGA003</v>
      </c>
      <c r="D80" s="146" t="str">
        <f>'Crisis Indicator Data'!D77</f>
        <v>Nigeria</v>
      </c>
      <c r="E80" s="147" t="str">
        <f>'Crisis Indicator Data'!E77</f>
        <v>NGA</v>
      </c>
      <c r="F80" s="237">
        <f>IF('Crisis Indicator Data'!F77="x","x",IF(LOG('Crisis Indicator Data'!F77)&lt;F$4,0,IF(LOG('Crisis Indicator Data'!F77)&gt;F$3,5,ROUND(5-(F$3-LOG('Crisis Indicator Data'!F77))/(F$3-F$4)*5,1))))</f>
        <v>3.8</v>
      </c>
      <c r="G80" s="141">
        <f>IF('Crisis Indicator Data'!F77="x","x",IF(B80="Regional crisis",('Crisis Indicator Data'!F77/VLOOKUP('Impact of the crisis'!$C80,'Regional Crises'!$B$1:$R$66,4,FALSE)),'Crisis Indicator Data'!F77/VLOOKUP('Impact of the crisis'!$E80,'Country Indicator Data'!$B$4:$P$300,15,FALSE)))</f>
        <v>0.19946199369764045</v>
      </c>
      <c r="H80" s="231">
        <f t="shared" si="26"/>
        <v>0.9</v>
      </c>
      <c r="I80" s="231">
        <f t="shared" si="27"/>
        <v>2.35</v>
      </c>
      <c r="J80" s="231">
        <f>IF('Crisis Indicator Data'!G77="x","x",IF(LOG('Crisis Indicator Data'!G77)&lt;J$4,0,IF(LOG('Crisis Indicator Data'!G77)&gt;J$3,5,ROUND(5-(J$3-LOG('Crisis Indicator Data'!G77))/(J$3-J$4)*5,1))))</f>
        <v>4</v>
      </c>
      <c r="K80" s="141">
        <f>IF('Crisis Indicator Data'!G77="x","x",IF(B80="Regional crisis",('Crisis Indicator Data'!G77/VLOOKUP('Impact of the crisis'!$C80,'Regional Crises'!$B$1:$R$66,5,FALSE)),'Crisis Indicator Data'!G77/VLOOKUP('Impact of the crisis'!$E80,'Country Indicator Data'!$B$4:$P$300,14,FALSE)))</f>
        <v>7.7287474373519641E-2</v>
      </c>
      <c r="L80" s="231">
        <f t="shared" si="28"/>
        <v>0.3</v>
      </c>
      <c r="M80" s="231">
        <f t="shared" si="29"/>
        <v>2.15</v>
      </c>
      <c r="N80" s="231">
        <f t="shared" si="30"/>
        <v>2.2999999999999998</v>
      </c>
      <c r="O80" s="231">
        <f>IF('Crisis Indicator Data'!H77="x","x",IF('Crisis Indicator Data'!H77=0,0,IF(LOG('Crisis Indicator Data'!H77)&lt;O$4,0,IF(LOG('Crisis Indicator Data'!H77)&gt;O$3,5,ROUND(5-(O$3-LOG('Crisis Indicator Data'!H77))/(O$3-O$4)*5,1)))))</f>
        <v>2.5</v>
      </c>
      <c r="P80" s="140">
        <f>IF('Crisis Indicator Data'!H77="x","x",'Crisis Indicator Data'!H77/'Crisis Indicator Data'!G77)</f>
        <v>6.3224311099665212E-2</v>
      </c>
      <c r="Q80" s="231">
        <f t="shared" si="31"/>
        <v>0.3</v>
      </c>
      <c r="R80" s="231">
        <f t="shared" si="32"/>
        <v>1.4</v>
      </c>
      <c r="S80" s="231">
        <f>IF('Crisis Indicator Data'!I77="x","x",IF('Crisis Indicator Data'!I77=0,0,IF(LOG('Crisis Indicator Data'!I77)&lt;S$4,0,IF(LOG('Crisis Indicator Data'!I77)&gt;S$3,5,ROUND(5-(S$3-LOG('Crisis Indicator Data'!I77))/(S$3-S$4)*5,1)))))</f>
        <v>3.7</v>
      </c>
      <c r="T80" s="140">
        <f>IF('Crisis Indicator Data'!H77="x","x",IF('Crisis Indicator Data'!I77="x","x",'Crisis Indicator Data'!I77/'Crisis Indicator Data'!H77))</f>
        <v>0.38696537678207737</v>
      </c>
      <c r="U80" s="231">
        <f t="shared" si="33"/>
        <v>5</v>
      </c>
      <c r="V80" s="231">
        <f t="shared" si="34"/>
        <v>4.4000000000000004</v>
      </c>
      <c r="W80" s="231">
        <f>IF('Crisis Indicator Data'!L77="x","x",IF('Crisis Indicator Data'!L77=0,0,IF(LOG('Crisis Indicator Data'!L77)&lt;W$4,0,IF(LOG('Crisis Indicator Data'!L77)&gt;W$3,5,ROUND(5-(W$3-LOG('Crisis Indicator Data'!L77))/(W$3-W$4)*5,1)))))</f>
        <v>3.9</v>
      </c>
      <c r="X80" s="238">
        <f>IF(OR('Crisis Indicator Data'!L77="x",'Crisis Indicator Data'!H77="x"),"x",'Crisis Indicator Data'!L77/'Crisis Indicator Data'!H77)</f>
        <v>5.081466395112016E-4</v>
      </c>
      <c r="Y80" s="231">
        <f t="shared" si="35"/>
        <v>5</v>
      </c>
      <c r="Z80" s="231">
        <f t="shared" si="36"/>
        <v>4.5</v>
      </c>
      <c r="AA80" s="231">
        <f t="shared" si="37"/>
        <v>4.5</v>
      </c>
      <c r="AB80" s="239">
        <f t="shared" si="38"/>
        <v>3.3</v>
      </c>
    </row>
    <row r="81" spans="1:28" x14ac:dyDescent="0.25">
      <c r="A81" s="145" t="str">
        <f>'Crisis Indicator Data'!A78</f>
        <v>Boko Haram crisis in Nigeria</v>
      </c>
      <c r="B81" s="146" t="str">
        <f>'Crisis Indicator Data'!B78</f>
        <v>Conflict</v>
      </c>
      <c r="C81" s="146" t="str">
        <f>'Crisis Indicator Data'!C78</f>
        <v>NGA004</v>
      </c>
      <c r="D81" s="146" t="str">
        <f>'Crisis Indicator Data'!D78</f>
        <v>Nigeria</v>
      </c>
      <c r="E81" s="147" t="str">
        <f>'Crisis Indicator Data'!E78</f>
        <v>NGA</v>
      </c>
      <c r="F81" s="237">
        <f>IF('Crisis Indicator Data'!F78="x","x",IF(LOG('Crisis Indicator Data'!F78)&lt;F$4,0,IF(LOG('Crisis Indicator Data'!F78)&gt;F$3,5,ROUND(5-(F$3-LOG('Crisis Indicator Data'!F78))/(F$3-F$4)*5,1))))</f>
        <v>3.7</v>
      </c>
      <c r="G81" s="141">
        <f>IF('Crisis Indicator Data'!F78="x","x",IF(B81="Regional crisis",('Crisis Indicator Data'!F78/VLOOKUP('Impact of the crisis'!$C81,'Regional Crises'!$B$1:$R$66,4,FALSE)),'Crisis Indicator Data'!F78/VLOOKUP('Impact of the crisis'!$E81,'Country Indicator Data'!$B$4:$P$300,15,FALSE)))</f>
        <v>0.17338954950206967</v>
      </c>
      <c r="H81" s="231">
        <f t="shared" si="26"/>
        <v>0.8</v>
      </c>
      <c r="I81" s="231">
        <f t="shared" si="27"/>
        <v>2.25</v>
      </c>
      <c r="J81" s="231">
        <f>IF('Crisis Indicator Data'!G78="x","x",IF(LOG('Crisis Indicator Data'!G78)&lt;J$4,0,IF(LOG('Crisis Indicator Data'!G78)&gt;J$3,5,ROUND(5-(J$3-LOG('Crisis Indicator Data'!G78))/(J$3-J$4)*5,1))))</f>
        <v>3.7</v>
      </c>
      <c r="K81" s="141">
        <f>IF('Crisis Indicator Data'!G78="x","x",IF(B81="Regional crisis",('Crisis Indicator Data'!G78/VLOOKUP('Impact of the crisis'!$C81,'Regional Crises'!$B$1:$R$66,5,FALSE)),'Crisis Indicator Data'!G78/VLOOKUP('Impact of the crisis'!$E81,'Country Indicator Data'!$B$4:$P$300,14,FALSE)))</f>
        <v>6.5185804422682667E-2</v>
      </c>
      <c r="L81" s="231">
        <f t="shared" si="28"/>
        <v>0.3</v>
      </c>
      <c r="M81" s="231">
        <f t="shared" si="29"/>
        <v>2</v>
      </c>
      <c r="N81" s="231">
        <f t="shared" si="30"/>
        <v>2.1</v>
      </c>
      <c r="O81" s="231">
        <f>IF('Crisis Indicator Data'!H78="x","x",IF('Crisis Indicator Data'!H78=0,0,IF(LOG('Crisis Indicator Data'!H78)&lt;O$4,0,IF(LOG('Crisis Indicator Data'!H78)&gt;O$3,5,ROUND(5-(O$3-LOG('Crisis Indicator Data'!H78))/(O$3-O$4)*5,1)))))</f>
        <v>4.4000000000000004</v>
      </c>
      <c r="P81" s="140">
        <f>IF('Crisis Indicator Data'!H78="x","x",'Crisis Indicator Data'!H78/'Crisis Indicator Data'!G78)</f>
        <v>1</v>
      </c>
      <c r="Q81" s="231">
        <f t="shared" si="31"/>
        <v>5</v>
      </c>
      <c r="R81" s="231">
        <f t="shared" si="32"/>
        <v>4.7</v>
      </c>
      <c r="S81" s="231">
        <f>IF('Crisis Indicator Data'!I78="x","x",IF('Crisis Indicator Data'!I78=0,0,IF(LOG('Crisis Indicator Data'!I78)&lt;S$4,0,IF(LOG('Crisis Indicator Data'!I78)&gt;S$3,5,ROUND(5-(S$3-LOG('Crisis Indicator Data'!I78))/(S$3-S$4)*5,1)))))</f>
        <v>5</v>
      </c>
      <c r="T81" s="140">
        <f>IF('Crisis Indicator Data'!H78="x","x",IF('Crisis Indicator Data'!I78="x","x",'Crisis Indicator Data'!I78/'Crisis Indicator Data'!H78))</f>
        <v>0.3335114503816794</v>
      </c>
      <c r="U81" s="231">
        <f t="shared" si="33"/>
        <v>5</v>
      </c>
      <c r="V81" s="231">
        <f t="shared" si="34"/>
        <v>5</v>
      </c>
      <c r="W81" s="231">
        <f>IF('Crisis Indicator Data'!L78="x","x",IF('Crisis Indicator Data'!L78=0,0,IF(LOG('Crisis Indicator Data'!L78)&lt;W$4,0,IF(LOG('Crisis Indicator Data'!L78)&gt;W$3,5,ROUND(5-(W$3-LOG('Crisis Indicator Data'!L78))/(W$3-W$4)*5,1)))))</f>
        <v>4.2</v>
      </c>
      <c r="X81" s="238">
        <f>IF(OR('Crisis Indicator Data'!L78="x",'Crisis Indicator Data'!H78="x"),"x",'Crisis Indicator Data'!L78/'Crisis Indicator Data'!H78)</f>
        <v>6.3893129770992366E-5</v>
      </c>
      <c r="Y81" s="231">
        <f t="shared" si="35"/>
        <v>3.2</v>
      </c>
      <c r="Z81" s="231">
        <f t="shared" si="36"/>
        <v>3.7</v>
      </c>
      <c r="AA81" s="231">
        <f t="shared" si="37"/>
        <v>4.5</v>
      </c>
      <c r="AB81" s="239">
        <f t="shared" si="38"/>
        <v>4.5999999999999996</v>
      </c>
    </row>
    <row r="82" spans="1:28" x14ac:dyDescent="0.25">
      <c r="A82" s="145" t="str">
        <f>'Crisis Indicator Data'!A79</f>
        <v>Northwest Banditry</v>
      </c>
      <c r="B82" s="146" t="str">
        <f>'Crisis Indicator Data'!B79</f>
        <v>Other type of violence</v>
      </c>
      <c r="C82" s="146" t="str">
        <f>'Crisis Indicator Data'!C79</f>
        <v>NGA007</v>
      </c>
      <c r="D82" s="146" t="str">
        <f>'Crisis Indicator Data'!D79</f>
        <v>Nigeria</v>
      </c>
      <c r="E82" s="147" t="str">
        <f>'Crisis Indicator Data'!E79</f>
        <v>NGA</v>
      </c>
      <c r="F82" s="237">
        <f>IF('Crisis Indicator Data'!F79="x","x",IF(LOG('Crisis Indicator Data'!F79)&lt;F$4,0,IF(LOG('Crisis Indicator Data'!F79)&gt;F$3,5,ROUND(5-(F$3-LOG('Crisis Indicator Data'!F79))/(F$3-F$4)*5,1))))</f>
        <v>4</v>
      </c>
      <c r="G82" s="141">
        <f>IF('Crisis Indicator Data'!F79="x","x",IF(B82="Regional crisis",('Crisis Indicator Data'!F79/VLOOKUP('Impact of the crisis'!$C82,'Regional Crises'!$B$1:$R$66,4,FALSE)),'Crisis Indicator Data'!F79/VLOOKUP('Impact of the crisis'!$E82,'Country Indicator Data'!$B$4:$P$300,15,FALSE)))</f>
        <v>0.26099673902302445</v>
      </c>
      <c r="H82" s="231">
        <f t="shared" si="26"/>
        <v>1.2</v>
      </c>
      <c r="I82" s="231">
        <f t="shared" si="27"/>
        <v>2.6</v>
      </c>
      <c r="J82" s="231">
        <f>IF('Crisis Indicator Data'!G79="x","x",IF(LOG('Crisis Indicator Data'!G79)&lt;J$4,0,IF(LOG('Crisis Indicator Data'!G79)&gt;J$3,5,ROUND(5-(J$3-LOG('Crisis Indicator Data'!G79))/(J$3-J$4)*5,1))))</f>
        <v>5</v>
      </c>
      <c r="K82" s="141">
        <f>IF('Crisis Indicator Data'!G79="x","x",IF(B82="Regional crisis",('Crisis Indicator Data'!G79/VLOOKUP('Impact of the crisis'!$C82,'Regional Crises'!$B$1:$R$66,5,FALSE)),'Crisis Indicator Data'!G79/VLOOKUP('Impact of the crisis'!$E82,'Country Indicator Data'!$B$4:$P$300,14,FALSE)))</f>
        <v>0.17711132342111024</v>
      </c>
      <c r="L82" s="231">
        <f t="shared" si="28"/>
        <v>0.8</v>
      </c>
      <c r="M82" s="231">
        <f t="shared" si="29"/>
        <v>2.9</v>
      </c>
      <c r="N82" s="231">
        <f t="shared" si="30"/>
        <v>2.8</v>
      </c>
      <c r="O82" s="231">
        <f>IF('Crisis Indicator Data'!H79="x","x",IF('Crisis Indicator Data'!H79=0,0,IF(LOG('Crisis Indicator Data'!H79)&lt;O$4,0,IF(LOG('Crisis Indicator Data'!H79)&gt;O$3,5,ROUND(5-(O$3-LOG('Crisis Indicator Data'!H79))/(O$3-O$4)*5,1)))))</f>
        <v>3.4</v>
      </c>
      <c r="P82" s="140">
        <f>IF('Crisis Indicator Data'!H79="x","x",'Crisis Indicator Data'!H79/'Crisis Indicator Data'!G79)</f>
        <v>0.1033630208187003</v>
      </c>
      <c r="Q82" s="231">
        <f t="shared" si="31"/>
        <v>0.5</v>
      </c>
      <c r="R82" s="231">
        <f t="shared" si="32"/>
        <v>1.95</v>
      </c>
      <c r="S82" s="231">
        <f>IF('Crisis Indicator Data'!I79="x","x",IF('Crisis Indicator Data'!I79=0,0,IF(LOG('Crisis Indicator Data'!I79)&lt;S$4,0,IF(LOG('Crisis Indicator Data'!I79)&gt;S$3,5,ROUND(5-(S$3-LOG('Crisis Indicator Data'!I79))/(S$3-S$4)*5,1)))))</f>
        <v>3.8</v>
      </c>
      <c r="T82" s="140">
        <f>IF('Crisis Indicator Data'!H79="x","x",IF('Crisis Indicator Data'!I79="x","x",'Crisis Indicator Data'!I79/'Crisis Indicator Data'!H79))</f>
        <v>0.13182930144060886</v>
      </c>
      <c r="U82" s="231">
        <f t="shared" si="33"/>
        <v>4.4000000000000004</v>
      </c>
      <c r="V82" s="231">
        <f t="shared" si="34"/>
        <v>4.0999999999999996</v>
      </c>
      <c r="W82" s="231">
        <f>IF('Crisis Indicator Data'!L79="x","x",IF('Crisis Indicator Data'!L79=0,0,IF(LOG('Crisis Indicator Data'!L79)&lt;W$4,0,IF(LOG('Crisis Indicator Data'!L79)&gt;W$3,5,ROUND(5-(W$3-LOG('Crisis Indicator Data'!L79))/(W$3-W$4)*5,1)))))</f>
        <v>4.8</v>
      </c>
      <c r="X82" s="238">
        <f>IF(OR('Crisis Indicator Data'!L79="x",'Crisis Indicator Data'!H79="x"),"x",'Crisis Indicator Data'!L79/'Crisis Indicator Data'!H79)</f>
        <v>6.6702908399021471E-4</v>
      </c>
      <c r="Y82" s="231">
        <f t="shared" si="35"/>
        <v>5</v>
      </c>
      <c r="Z82" s="231">
        <f t="shared" si="36"/>
        <v>4.9000000000000004</v>
      </c>
      <c r="AA82" s="231">
        <f t="shared" si="37"/>
        <v>4.5</v>
      </c>
      <c r="AB82" s="239">
        <f t="shared" si="38"/>
        <v>3.5</v>
      </c>
    </row>
    <row r="83" spans="1:28" x14ac:dyDescent="0.25">
      <c r="A83" s="145" t="str">
        <f>'Crisis Indicator Data'!A80</f>
        <v>Cameroonian Refugees in Nigeria</v>
      </c>
      <c r="B83" s="146" t="str">
        <f>'Crisis Indicator Data'!B80</f>
        <v>International displacement</v>
      </c>
      <c r="C83" s="146" t="str">
        <f>'Crisis Indicator Data'!C80</f>
        <v>NGA008</v>
      </c>
      <c r="D83" s="146" t="str">
        <f>'Crisis Indicator Data'!D80</f>
        <v>Nigeria</v>
      </c>
      <c r="E83" s="147" t="str">
        <f>'Crisis Indicator Data'!E80</f>
        <v>NGA</v>
      </c>
      <c r="F83" s="237">
        <f>IF('Crisis Indicator Data'!F80="x","x",IF(LOG('Crisis Indicator Data'!F80)&lt;F$4,0,IF(LOG('Crisis Indicator Data'!F80)&gt;F$3,5,ROUND(5-(F$3-LOG('Crisis Indicator Data'!F80))/(F$3-F$4)*5,1))))</f>
        <v>3.4</v>
      </c>
      <c r="G83" s="141">
        <f>IF('Crisis Indicator Data'!F80="x","x",IF(B83="Regional crisis",('Crisis Indicator Data'!F80/VLOOKUP('Impact of the crisis'!$C83,'Regional Crises'!$B$1:$R$66,4,FALSE)),'Crisis Indicator Data'!F80/VLOOKUP('Impact of the crisis'!$E83,'Country Indicator Data'!$B$4:$P$300,15,FALSE)))</f>
        <v>0.11933638569562019</v>
      </c>
      <c r="H83" s="231">
        <f t="shared" si="26"/>
        <v>0.5</v>
      </c>
      <c r="I83" s="231">
        <f t="shared" si="27"/>
        <v>1.95</v>
      </c>
      <c r="J83" s="231">
        <f>IF('Crisis Indicator Data'!G80="x","x",IF(LOG('Crisis Indicator Data'!G80)&lt;J$4,0,IF(LOG('Crisis Indicator Data'!G80)&gt;J$3,5,ROUND(5-(J$3-LOG('Crisis Indicator Data'!G80))/(J$3-J$4)*5,1))))</f>
        <v>3.7</v>
      </c>
      <c r="K83" s="141">
        <f>IF('Crisis Indicator Data'!G80="x","x",IF(B83="Regional crisis",('Crisis Indicator Data'!G80/VLOOKUP('Impact of the crisis'!$C83,'Regional Crises'!$B$1:$R$66,5,FALSE)),'Crisis Indicator Data'!G80/VLOOKUP('Impact of the crisis'!$E83,'Country Indicator Data'!$B$4:$P$300,14,FALSE)))</f>
        <v>6.3070997790649078E-2</v>
      </c>
      <c r="L83" s="231">
        <f t="shared" si="28"/>
        <v>0.3</v>
      </c>
      <c r="M83" s="231">
        <f t="shared" si="29"/>
        <v>2</v>
      </c>
      <c r="N83" s="231">
        <f t="shared" si="30"/>
        <v>2</v>
      </c>
      <c r="O83" s="231">
        <f>IF('Crisis Indicator Data'!H80="x","x",IF('Crisis Indicator Data'!H80=0,0,IF(LOG('Crisis Indicator Data'!H80)&lt;O$4,0,IF(LOG('Crisis Indicator Data'!H80)&gt;O$3,5,ROUND(5-(O$3-LOG('Crisis Indicator Data'!H80))/(O$3-O$4)*5,1)))))</f>
        <v>0.6</v>
      </c>
      <c r="P83" s="140">
        <f>IF('Crisis Indicator Data'!H80="x","x",'Crisis Indicator Data'!H80/'Crisis Indicator Data'!G80)</f>
        <v>5.4437869822485203E-3</v>
      </c>
      <c r="Q83" s="231">
        <f t="shared" si="31"/>
        <v>0</v>
      </c>
      <c r="R83" s="231">
        <f t="shared" si="32"/>
        <v>0.3</v>
      </c>
      <c r="S83" s="231">
        <f>IF('Crisis Indicator Data'!I80="x","x",IF('Crisis Indicator Data'!I80=0,0,IF(LOG('Crisis Indicator Data'!I80)&lt;S$4,0,IF(LOG('Crisis Indicator Data'!I80)&gt;S$3,5,ROUND(5-(S$3-LOG('Crisis Indicator Data'!I80))/(S$3-S$4)*5,1)))))</f>
        <v>2.6</v>
      </c>
      <c r="T83" s="140">
        <f>IF('Crisis Indicator Data'!H80="x","x",IF('Crisis Indicator Data'!I80="x","x",'Crisis Indicator Data'!I80/'Crisis Indicator Data'!H80))</f>
        <v>1</v>
      </c>
      <c r="U83" s="231">
        <f t="shared" si="33"/>
        <v>5</v>
      </c>
      <c r="V83" s="231">
        <f t="shared" si="34"/>
        <v>3.8</v>
      </c>
      <c r="W83" s="231">
        <f>IF('Crisis Indicator Data'!L80="x","x",IF('Crisis Indicator Data'!L80=0,0,IF(LOG('Crisis Indicator Data'!L80)&lt;W$4,0,IF(LOG('Crisis Indicator Data'!L80)&gt;W$3,5,ROUND(5-(W$3-LOG('Crisis Indicator Data'!L80))/(W$3-W$4)*5,1)))))</f>
        <v>0</v>
      </c>
      <c r="X83" s="238">
        <f>IF(OR('Crisis Indicator Data'!L80="x",'Crisis Indicator Data'!H80="x"),"x",'Crisis Indicator Data'!L80/'Crisis Indicator Data'!H80)</f>
        <v>0</v>
      </c>
      <c r="Y83" s="231">
        <f t="shared" si="35"/>
        <v>0</v>
      </c>
      <c r="Z83" s="231">
        <f t="shared" si="36"/>
        <v>0</v>
      </c>
      <c r="AA83" s="231">
        <f t="shared" si="37"/>
        <v>2.2999999999999998</v>
      </c>
      <c r="AB83" s="239">
        <f t="shared" si="38"/>
        <v>1.4</v>
      </c>
    </row>
    <row r="84" spans="1:28" x14ac:dyDescent="0.25">
      <c r="A84" s="145" t="str">
        <f>'Crisis Indicator Data'!A81</f>
        <v>Socioeconomic crisis in Nicaragua</v>
      </c>
      <c r="B84" s="146" t="str">
        <f>'Crisis Indicator Data'!B81</f>
        <v>Political and economic crisis</v>
      </c>
      <c r="C84" s="146" t="str">
        <f>'Crisis Indicator Data'!C81</f>
        <v>NIC001</v>
      </c>
      <c r="D84" s="146" t="str">
        <f>'Crisis Indicator Data'!D81</f>
        <v>Nicaragua</v>
      </c>
      <c r="E84" s="147" t="str">
        <f>'Crisis Indicator Data'!E81</f>
        <v>NIC</v>
      </c>
      <c r="F84" s="237">
        <f>IF('Crisis Indicator Data'!F81="x","x",IF(LOG('Crisis Indicator Data'!F81)&lt;F$4,0,IF(LOG('Crisis Indicator Data'!F81)&gt;F$3,5,ROUND(5-(F$3-LOG('Crisis Indicator Data'!F81))/(F$3-F$4)*5,1))))</f>
        <v>3.5</v>
      </c>
      <c r="G84" s="141">
        <f>IF('Crisis Indicator Data'!F81="x","x",IF(B84="Regional crisis",('Crisis Indicator Data'!F81/VLOOKUP('Impact of the crisis'!$C84,'Regional Crises'!$B$1:$R$66,4,FALSE)),'Crisis Indicator Data'!F81/VLOOKUP('Impact of the crisis'!$E84,'Country Indicator Data'!$B$4:$P$300,15,FALSE)))</f>
        <v>0.99999617749709147</v>
      </c>
      <c r="H84" s="231">
        <f t="shared" si="26"/>
        <v>5</v>
      </c>
      <c r="I84" s="231">
        <f t="shared" si="27"/>
        <v>4.25</v>
      </c>
      <c r="J84" s="231">
        <f>IF('Crisis Indicator Data'!G81="x","x",IF(LOG('Crisis Indicator Data'!G81)&lt;J$4,0,IF(LOG('Crisis Indicator Data'!G81)&gt;J$3,5,ROUND(5-(J$3-LOG('Crisis Indicator Data'!G81))/(J$3-J$4)*5,1))))</f>
        <v>2.7</v>
      </c>
      <c r="K84" s="141">
        <f>IF('Crisis Indicator Data'!G81="x","x",IF(B84="Regional crisis",('Crisis Indicator Data'!G81/VLOOKUP('Impact of the crisis'!$C84,'Regional Crises'!$B$1:$R$66,5,FALSE)),'Crisis Indicator Data'!G81/VLOOKUP('Impact of the crisis'!$E84,'Country Indicator Data'!$B$4:$P$300,14,FALSE)))</f>
        <v>1</v>
      </c>
      <c r="L84" s="231">
        <f t="shared" si="28"/>
        <v>5</v>
      </c>
      <c r="M84" s="231">
        <f t="shared" si="29"/>
        <v>3.85</v>
      </c>
      <c r="N84" s="231">
        <f t="shared" si="30"/>
        <v>4.0999999999999996</v>
      </c>
      <c r="O84" s="231">
        <f>IF('Crisis Indicator Data'!H81="x","x",IF('Crisis Indicator Data'!H81=0,0,IF(LOG('Crisis Indicator Data'!H81)&lt;O$4,0,IF(LOG('Crisis Indicator Data'!H81)&gt;O$3,5,ROUND(5-(O$3-LOG('Crisis Indicator Data'!H81))/(O$3-O$4)*5,1)))))</f>
        <v>1.9</v>
      </c>
      <c r="P84" s="140">
        <f>IF('Crisis Indicator Data'!H81="x","x",'Crisis Indicator Data'!H81/'Crisis Indicator Data'!G81)</f>
        <v>6.4711359404096835E-2</v>
      </c>
      <c r="Q84" s="231">
        <f t="shared" si="31"/>
        <v>0.3</v>
      </c>
      <c r="R84" s="231">
        <f t="shared" si="32"/>
        <v>1.0999999999999999</v>
      </c>
      <c r="S84" s="231">
        <f>IF('Crisis Indicator Data'!I81="x","x",IF('Crisis Indicator Data'!I81=0,0,IF(LOG('Crisis Indicator Data'!I81)&lt;S$4,0,IF(LOG('Crisis Indicator Data'!I81)&gt;S$3,5,ROUND(5-(S$3-LOG('Crisis Indicator Data'!I81))/(S$3-S$4)*5,1)))))</f>
        <v>2.9</v>
      </c>
      <c r="T84" s="140">
        <f>IF('Crisis Indicator Data'!H81="x","x",IF('Crisis Indicator Data'!I81="x","x",'Crisis Indicator Data'!I81/'Crisis Indicator Data'!H81))</f>
        <v>0.2446043165467626</v>
      </c>
      <c r="U84" s="231">
        <f t="shared" si="33"/>
        <v>5</v>
      </c>
      <c r="V84" s="231">
        <f t="shared" si="34"/>
        <v>4</v>
      </c>
      <c r="W84" s="231">
        <f>IF('Crisis Indicator Data'!L81="x","x",IF('Crisis Indicator Data'!L81=0,0,IF(LOG('Crisis Indicator Data'!L81)&lt;W$4,0,IF(LOG('Crisis Indicator Data'!L81)&gt;W$3,5,ROUND(5-(W$3-LOG('Crisis Indicator Data'!L81))/(W$3-W$4)*5,1)))))</f>
        <v>0.7</v>
      </c>
      <c r="X84" s="238">
        <f>IF(OR('Crisis Indicator Data'!L81="x",'Crisis Indicator Data'!H81="x"),"x",'Crisis Indicator Data'!L81/'Crisis Indicator Data'!H81)</f>
        <v>7.1942446043165465E-6</v>
      </c>
      <c r="Y84" s="231">
        <f t="shared" si="35"/>
        <v>0.4</v>
      </c>
      <c r="Z84" s="231">
        <f t="shared" si="36"/>
        <v>0.6</v>
      </c>
      <c r="AA84" s="231">
        <f t="shared" si="37"/>
        <v>2.7</v>
      </c>
      <c r="AB84" s="239">
        <f t="shared" si="38"/>
        <v>2</v>
      </c>
    </row>
    <row r="85" spans="1:28" x14ac:dyDescent="0.25">
      <c r="A85" s="145" t="str">
        <f>'Crisis Indicator Data'!A82</f>
        <v>Complex crisis in Pakistan</v>
      </c>
      <c r="B85" s="146" t="str">
        <f>'Crisis Indicator Data'!B82</f>
        <v>Complex crisis</v>
      </c>
      <c r="C85" s="146" t="str">
        <f>'Crisis Indicator Data'!C82</f>
        <v>PAK001</v>
      </c>
      <c r="D85" s="146" t="str">
        <f>'Crisis Indicator Data'!D82</f>
        <v>Pakistan</v>
      </c>
      <c r="E85" s="147" t="str">
        <f>'Crisis Indicator Data'!E82</f>
        <v>PAK</v>
      </c>
      <c r="F85" s="237">
        <f>IF('Crisis Indicator Data'!F82="x","x",IF(LOG('Crisis Indicator Data'!F82)&lt;F$4,0,IF(LOG('Crisis Indicator Data'!F82)&gt;F$3,5,ROUND(5-(F$3-LOG('Crisis Indicator Data'!F82))/(F$3-F$4)*5,1))))</f>
        <v>4.8</v>
      </c>
      <c r="G85" s="141">
        <f>IF('Crisis Indicator Data'!F82="x","x",IF(B85="Regional crisis",('Crisis Indicator Data'!F82/VLOOKUP('Impact of the crisis'!$C85,'Regional Crises'!$B$1:$R$66,4,FALSE)),'Crisis Indicator Data'!F82/VLOOKUP('Impact of the crisis'!$E85,'Country Indicator Data'!$B$4:$P$300,15,FALSE)))</f>
        <v>1</v>
      </c>
      <c r="H85" s="231">
        <f t="shared" si="26"/>
        <v>5</v>
      </c>
      <c r="I85" s="231">
        <f t="shared" si="27"/>
        <v>4.9000000000000004</v>
      </c>
      <c r="J85" s="231">
        <f>IF('Crisis Indicator Data'!G82="x","x",IF(LOG('Crisis Indicator Data'!G82)&lt;J$4,0,IF(LOG('Crisis Indicator Data'!G82)&gt;J$3,5,ROUND(5-(J$3-LOG('Crisis Indicator Data'!G82))/(J$3-J$4)*5,1))))</f>
        <v>5</v>
      </c>
      <c r="K85" s="141">
        <f>IF('Crisis Indicator Data'!G82="x","x",IF(B85="Regional crisis",('Crisis Indicator Data'!G82/VLOOKUP('Impact of the crisis'!$C85,'Regional Crises'!$B$1:$R$66,5,FALSE)),'Crisis Indicator Data'!G82/VLOOKUP('Impact of the crisis'!$E85,'Country Indicator Data'!$B$4:$P$300,14,FALSE)))</f>
        <v>1</v>
      </c>
      <c r="L85" s="231">
        <f t="shared" si="28"/>
        <v>5</v>
      </c>
      <c r="M85" s="231">
        <f t="shared" si="29"/>
        <v>5</v>
      </c>
      <c r="N85" s="231">
        <f t="shared" si="30"/>
        <v>5</v>
      </c>
      <c r="O85" s="231">
        <f>IF('Crisis Indicator Data'!H82="x","x",IF('Crisis Indicator Data'!H82=0,0,IF(LOG('Crisis Indicator Data'!H82)&lt;O$4,0,IF(LOG('Crisis Indicator Data'!H82)&gt;O$3,5,ROUND(5-(O$3-LOG('Crisis Indicator Data'!H82))/(O$3-O$4)*5,1)))))</f>
        <v>5</v>
      </c>
      <c r="P85" s="140">
        <f>IF('Crisis Indicator Data'!H82="x","x",'Crisis Indicator Data'!H82/'Crisis Indicator Data'!G82)</f>
        <v>0.3074047122084283</v>
      </c>
      <c r="Q85" s="231">
        <f t="shared" si="31"/>
        <v>1.5</v>
      </c>
      <c r="R85" s="231">
        <f t="shared" si="32"/>
        <v>3.25</v>
      </c>
      <c r="S85" s="231">
        <f>IF('Crisis Indicator Data'!I82="x","x",IF('Crisis Indicator Data'!I82=0,0,IF(LOG('Crisis Indicator Data'!I82)&lt;S$4,0,IF(LOG('Crisis Indicator Data'!I82)&gt;S$3,5,ROUND(5-(S$3-LOG('Crisis Indicator Data'!I82))/(S$3-S$4)*5,1)))))</f>
        <v>5</v>
      </c>
      <c r="T85" s="140">
        <f>IF('Crisis Indicator Data'!H82="x","x",IF('Crisis Indicator Data'!I82="x","x",'Crisis Indicator Data'!I82/'Crisis Indicator Data'!H82))</f>
        <v>0.30703370850225387</v>
      </c>
      <c r="U85" s="231">
        <f t="shared" si="33"/>
        <v>5</v>
      </c>
      <c r="V85" s="231">
        <f t="shared" si="34"/>
        <v>5</v>
      </c>
      <c r="W85" s="231">
        <f>IF('Crisis Indicator Data'!L82="x","x",IF('Crisis Indicator Data'!L82=0,0,IF(LOG('Crisis Indicator Data'!L82)&lt;W$4,0,IF(LOG('Crisis Indicator Data'!L82)&gt;W$3,5,ROUND(5-(W$3-LOG('Crisis Indicator Data'!L82))/(W$3-W$4)*5,1)))))</f>
        <v>4.0999999999999996</v>
      </c>
      <c r="X85" s="238">
        <f>IF(OR('Crisis Indicator Data'!L82="x",'Crisis Indicator Data'!H82="x"),"x",'Crisis Indicator Data'!L82/'Crisis Indicator Data'!H82)</f>
        <v>1.0177756357553936E-5</v>
      </c>
      <c r="Y85" s="231">
        <f t="shared" si="35"/>
        <v>0.5</v>
      </c>
      <c r="Z85" s="231">
        <f t="shared" si="36"/>
        <v>2.2999999999999998</v>
      </c>
      <c r="AA85" s="231">
        <f t="shared" si="37"/>
        <v>4</v>
      </c>
      <c r="AB85" s="239">
        <f t="shared" si="38"/>
        <v>3.7</v>
      </c>
    </row>
    <row r="86" spans="1:28" x14ac:dyDescent="0.25">
      <c r="A86" s="145" t="str">
        <f>'Crisis Indicator Data'!A83</f>
        <v>Kashmir conflict in Pakistan</v>
      </c>
      <c r="B86" s="146" t="str">
        <f>'Crisis Indicator Data'!B83</f>
        <v>Conflict</v>
      </c>
      <c r="C86" s="146" t="str">
        <f>'Crisis Indicator Data'!C83</f>
        <v>PAK004</v>
      </c>
      <c r="D86" s="146" t="str">
        <f>'Crisis Indicator Data'!D83</f>
        <v>Pakistan</v>
      </c>
      <c r="E86" s="147" t="str">
        <f>'Crisis Indicator Data'!E83</f>
        <v>PAK</v>
      </c>
      <c r="F86" s="237">
        <f>IF('Crisis Indicator Data'!F83="x","x",IF(LOG('Crisis Indicator Data'!F83)&lt;F$4,0,IF(LOG('Crisis Indicator Data'!F83)&gt;F$3,5,ROUND(5-(F$3-LOG('Crisis Indicator Data'!F83))/(F$3-F$4)*5,1))))</f>
        <v>1.9</v>
      </c>
      <c r="G86" s="141">
        <f>IF('Crisis Indicator Data'!F83="x","x",IF(B86="Regional crisis",('Crisis Indicator Data'!F83/VLOOKUP('Impact of the crisis'!$C86,'Regional Crises'!$B$1:$R$66,4,FALSE)),'Crisis Indicator Data'!F83/VLOOKUP('Impact of the crisis'!$E86,'Country Indicator Data'!$B$4:$P$300,15,FALSE)))</f>
        <v>1.7249117891241179E-2</v>
      </c>
      <c r="H86" s="231">
        <f t="shared" si="26"/>
        <v>0</v>
      </c>
      <c r="I86" s="231">
        <f t="shared" si="27"/>
        <v>0.95</v>
      </c>
      <c r="J86" s="231">
        <f>IF('Crisis Indicator Data'!G83="x","x",IF(LOG('Crisis Indicator Data'!G83)&lt;J$4,0,IF(LOG('Crisis Indicator Data'!G83)&gt;J$3,5,ROUND(5-(J$3-LOG('Crisis Indicator Data'!G83))/(J$3-J$4)*5,1))))</f>
        <v>2.2000000000000002</v>
      </c>
      <c r="K86" s="141">
        <f>IF('Crisis Indicator Data'!G83="x","x",IF(B86="Regional crisis",('Crisis Indicator Data'!G83/VLOOKUP('Impact of the crisis'!$C86,'Regional Crises'!$B$1:$R$66,5,FALSE)),'Crisis Indicator Data'!G83/VLOOKUP('Impact of the crisis'!$E86,'Country Indicator Data'!$B$4:$P$300,14,FALSE)))</f>
        <v>1.939090762520208E-2</v>
      </c>
      <c r="L86" s="231">
        <f t="shared" si="28"/>
        <v>0</v>
      </c>
      <c r="M86" s="231">
        <f t="shared" si="29"/>
        <v>1.1000000000000001</v>
      </c>
      <c r="N86" s="231">
        <f t="shared" si="30"/>
        <v>1</v>
      </c>
      <c r="O86" s="231" t="str">
        <f>IF('Crisis Indicator Data'!H83="x","x",IF('Crisis Indicator Data'!H83=0,0,IF(LOG('Crisis Indicator Data'!H83)&lt;O$4,0,IF(LOG('Crisis Indicator Data'!H83)&gt;O$3,5,ROUND(5-(O$3-LOG('Crisis Indicator Data'!H83))/(O$3-O$4)*5,1)))))</f>
        <v>x</v>
      </c>
      <c r="P86" s="140" t="str">
        <f>IF('Crisis Indicator Data'!H83="x","x",'Crisis Indicator Data'!H83/'Crisis Indicator Data'!G83)</f>
        <v>x</v>
      </c>
      <c r="Q86" s="231" t="str">
        <f t="shared" si="31"/>
        <v>x</v>
      </c>
      <c r="R86" s="231" t="str">
        <f t="shared" si="32"/>
        <v>x</v>
      </c>
      <c r="S86" s="231" t="str">
        <f>IF('Crisis Indicator Data'!I83="x","x",IF('Crisis Indicator Data'!I83=0,0,IF(LOG('Crisis Indicator Data'!I83)&lt;S$4,0,IF(LOG('Crisis Indicator Data'!I83)&gt;S$3,5,ROUND(5-(S$3-LOG('Crisis Indicator Data'!I83))/(S$3-S$4)*5,1)))))</f>
        <v>x</v>
      </c>
      <c r="T86" s="140" t="str">
        <f>IF('Crisis Indicator Data'!H83="x","x",IF('Crisis Indicator Data'!I83="x","x",'Crisis Indicator Data'!I83/'Crisis Indicator Data'!H83))</f>
        <v>x</v>
      </c>
      <c r="U86" s="231" t="str">
        <f t="shared" si="33"/>
        <v>x</v>
      </c>
      <c r="V86" s="231" t="str">
        <f t="shared" si="34"/>
        <v>x</v>
      </c>
      <c r="W86" s="231">
        <f>IF('Crisis Indicator Data'!L83="x","x",IF('Crisis Indicator Data'!L83=0,0,IF(LOG('Crisis Indicator Data'!L83)&lt;W$4,0,IF(LOG('Crisis Indicator Data'!L83)&gt;W$3,5,ROUND(5-(W$3-LOG('Crisis Indicator Data'!L83))/(W$3-W$4)*5,1)))))</f>
        <v>0.4</v>
      </c>
      <c r="X86" s="238" t="str">
        <f>IF(OR('Crisis Indicator Data'!L83="x",'Crisis Indicator Data'!H83="x"),"x",'Crisis Indicator Data'!L83/'Crisis Indicator Data'!H83)</f>
        <v>x</v>
      </c>
      <c r="Y86" s="231" t="str">
        <f t="shared" si="35"/>
        <v>x</v>
      </c>
      <c r="Z86" s="231">
        <f t="shared" si="36"/>
        <v>0.4</v>
      </c>
      <c r="AA86" s="231">
        <f t="shared" si="37"/>
        <v>0.4</v>
      </c>
      <c r="AB86" s="239">
        <f t="shared" si="38"/>
        <v>0.4</v>
      </c>
    </row>
    <row r="87" spans="1:28" x14ac:dyDescent="0.25">
      <c r="A87" s="145" t="str">
        <f>'Crisis Indicator Data'!A84</f>
        <v>Venezuela displacement in Peru</v>
      </c>
      <c r="B87" s="146" t="str">
        <f>'Crisis Indicator Data'!B84</f>
        <v>International displacement</v>
      </c>
      <c r="C87" s="146" t="str">
        <f>'Crisis Indicator Data'!C84</f>
        <v>PER002</v>
      </c>
      <c r="D87" s="146" t="str">
        <f>'Crisis Indicator Data'!D84</f>
        <v>Peru</v>
      </c>
      <c r="E87" s="147" t="str">
        <f>'Crisis Indicator Data'!E84</f>
        <v>PER</v>
      </c>
      <c r="F87" s="237">
        <f>IF('Crisis Indicator Data'!F84="x","x",IF(LOG('Crisis Indicator Data'!F84)&lt;F$4,0,IF(LOG('Crisis Indicator Data'!F84)&gt;F$3,5,ROUND(5-(F$3-LOG('Crisis Indicator Data'!F84))/(F$3-F$4)*5,1))))</f>
        <v>3.9</v>
      </c>
      <c r="G87" s="141">
        <f>IF('Crisis Indicator Data'!F84="x","x",IF(B87="Regional crisis",('Crisis Indicator Data'!F84/VLOOKUP('Impact of the crisis'!$C87,'Regional Crises'!$B$1:$R$66,4,FALSE)),'Crisis Indicator Data'!F84/VLOOKUP('Impact of the crisis'!$E87,'Country Indicator Data'!$B$4:$P$300,15,FALSE)))</f>
        <v>0.1602296875</v>
      </c>
      <c r="H87" s="231">
        <f t="shared" si="26"/>
        <v>0.7</v>
      </c>
      <c r="I87" s="231">
        <f t="shared" si="27"/>
        <v>2.2999999999999998</v>
      </c>
      <c r="J87" s="231">
        <f>IF('Crisis Indicator Data'!G84="x","x",IF(LOG('Crisis Indicator Data'!G84)&lt;J$4,0,IF(LOG('Crisis Indicator Data'!G84)&gt;J$3,5,ROUND(5-(J$3-LOG('Crisis Indicator Data'!G84))/(J$3-J$4)*5,1))))</f>
        <v>0.1</v>
      </c>
      <c r="K87" s="141">
        <f>IF('Crisis Indicator Data'!G84="x","x",IF(B87="Regional crisis",('Crisis Indicator Data'!G84/VLOOKUP('Impact of the crisis'!$C87,'Regional Crises'!$B$1:$R$66,5,FALSE)),'Crisis Indicator Data'!G84/VLOOKUP('Impact of the crisis'!$E87,'Country Indicator Data'!$B$4:$P$300,14,FALSE)))</f>
        <v>3.1818181818181815E-2</v>
      </c>
      <c r="L87" s="231">
        <f t="shared" si="28"/>
        <v>0.1</v>
      </c>
      <c r="M87" s="231">
        <f t="shared" si="29"/>
        <v>0.1</v>
      </c>
      <c r="N87" s="231">
        <f t="shared" si="30"/>
        <v>1.3</v>
      </c>
      <c r="O87" s="231">
        <f>IF('Crisis Indicator Data'!H84="x","x",IF('Crisis Indicator Data'!H84=0,0,IF(LOG('Crisis Indicator Data'!H84)&lt;O$4,0,IF(LOG('Crisis Indicator Data'!H84)&gt;O$3,5,ROUND(5-(O$3-LOG('Crisis Indicator Data'!H84))/(O$3-O$4)*5,1)))))</f>
        <v>2.2999999999999998</v>
      </c>
      <c r="P87" s="140">
        <f>IF('Crisis Indicator Data'!H84="x","x",'Crisis Indicator Data'!H84/'Crisis Indicator Data'!G84)</f>
        <v>0.67904761904761901</v>
      </c>
      <c r="Q87" s="231">
        <f t="shared" si="31"/>
        <v>3.4</v>
      </c>
      <c r="R87" s="231">
        <f t="shared" si="32"/>
        <v>2.8499999999999996</v>
      </c>
      <c r="S87" s="231">
        <f>IF('Crisis Indicator Data'!I84="x","x",IF('Crisis Indicator Data'!I84=0,0,IF(LOG('Crisis Indicator Data'!I84)&lt;S$4,0,IF(LOG('Crisis Indicator Data'!I84)&gt;S$3,5,ROUND(5-(S$3-LOG('Crisis Indicator Data'!I84))/(S$3-S$4)*5,1)))))</f>
        <v>4.3</v>
      </c>
      <c r="T87" s="140">
        <f>IF('Crisis Indicator Data'!H84="x","x",IF('Crisis Indicator Data'!I84="x","x",'Crisis Indicator Data'!I84/'Crisis Indicator Data'!H84))</f>
        <v>1.4726507713884993</v>
      </c>
      <c r="U87" s="231">
        <f t="shared" si="33"/>
        <v>5</v>
      </c>
      <c r="V87" s="231">
        <f t="shared" si="34"/>
        <v>4.7</v>
      </c>
      <c r="W87" s="231" t="str">
        <f>IF('Crisis Indicator Data'!L84="x","x",IF('Crisis Indicator Data'!L84=0,0,IF(LOG('Crisis Indicator Data'!L84)&lt;W$4,0,IF(LOG('Crisis Indicator Data'!L84)&gt;W$3,5,ROUND(5-(W$3-LOG('Crisis Indicator Data'!L84))/(W$3-W$4)*5,1)))))</f>
        <v>x</v>
      </c>
      <c r="X87" s="238" t="str">
        <f>IF(OR('Crisis Indicator Data'!L84="x",'Crisis Indicator Data'!H84="x"),"x",'Crisis Indicator Data'!L84/'Crisis Indicator Data'!H84)</f>
        <v>x</v>
      </c>
      <c r="Y87" s="231" t="str">
        <f t="shared" si="35"/>
        <v>x</v>
      </c>
      <c r="Z87" s="231" t="str">
        <f t="shared" si="36"/>
        <v>x</v>
      </c>
      <c r="AA87" s="231">
        <f t="shared" si="37"/>
        <v>4.7</v>
      </c>
      <c r="AB87" s="239">
        <f t="shared" si="38"/>
        <v>4</v>
      </c>
    </row>
    <row r="88" spans="1:28" x14ac:dyDescent="0.25">
      <c r="A88" s="145" t="str">
        <f>'Crisis Indicator Data'!A85</f>
        <v>Multiple crises in the Philippines</v>
      </c>
      <c r="B88" s="146" t="str">
        <f>'Crisis Indicator Data'!B85</f>
        <v>Multiple crises country</v>
      </c>
      <c r="C88" s="146" t="str">
        <f>'Crisis Indicator Data'!C85</f>
        <v>PHL001</v>
      </c>
      <c r="D88" s="146" t="str">
        <f>'Crisis Indicator Data'!D85</f>
        <v>Philippines</v>
      </c>
      <c r="E88" s="147" t="str">
        <f>'Crisis Indicator Data'!E85</f>
        <v>PHL</v>
      </c>
      <c r="F88" s="237">
        <f>IF('Crisis Indicator Data'!F85="x","x",IF(LOG('Crisis Indicator Data'!F85)&lt;F$4,0,IF(LOG('Crisis Indicator Data'!F85)&gt;F$3,5,ROUND(5-(F$3-LOG('Crisis Indicator Data'!F85))/(F$3-F$4)*5,1))))</f>
        <v>3.9</v>
      </c>
      <c r="G88" s="141">
        <f>IF('Crisis Indicator Data'!F85="x","x",IF(B88="Regional crisis",('Crisis Indicator Data'!F85/VLOOKUP('Impact of the crisis'!$C88,'Regional Crises'!$B$1:$R$66,4,FALSE)),'Crisis Indicator Data'!F85/VLOOKUP('Impact of the crisis'!$E88,'Country Indicator Data'!$B$4:$P$300,15,FALSE)))</f>
        <v>0.74711741623905825</v>
      </c>
      <c r="H88" s="231">
        <f t="shared" si="26"/>
        <v>3.7</v>
      </c>
      <c r="I88" s="231">
        <f t="shared" si="27"/>
        <v>3.8</v>
      </c>
      <c r="J88" s="231">
        <f>IF('Crisis Indicator Data'!G85="x","x",IF(LOG('Crisis Indicator Data'!G85)&lt;J$4,0,IF(LOG('Crisis Indicator Data'!G85)&gt;J$3,5,ROUND(5-(J$3-LOG('Crisis Indicator Data'!G85))/(J$3-J$4)*5,1))))</f>
        <v>5</v>
      </c>
      <c r="K88" s="141">
        <f>IF('Crisis Indicator Data'!G85="x","x",IF(B88="Regional crisis",('Crisis Indicator Data'!G85/VLOOKUP('Impact of the crisis'!$C88,'Regional Crises'!$B$1:$R$66,5,FALSE)),'Crisis Indicator Data'!G85/VLOOKUP('Impact of the crisis'!$E88,'Country Indicator Data'!$B$4:$P$300,14,FALSE)))</f>
        <v>0.41193950455366724</v>
      </c>
      <c r="L88" s="231">
        <f t="shared" si="28"/>
        <v>2</v>
      </c>
      <c r="M88" s="231">
        <f t="shared" si="29"/>
        <v>3.5</v>
      </c>
      <c r="N88" s="231">
        <f t="shared" si="30"/>
        <v>3.7</v>
      </c>
      <c r="O88" s="231">
        <f>IF('Crisis Indicator Data'!H85="x","x",IF('Crisis Indicator Data'!H85=0,0,IF(LOG('Crisis Indicator Data'!H85)&lt;O$4,0,IF(LOG('Crisis Indicator Data'!H85)&gt;O$3,5,ROUND(5-(O$3-LOG('Crisis Indicator Data'!H85))/(O$3-O$4)*5,1)))))</f>
        <v>4</v>
      </c>
      <c r="P88" s="140">
        <f>IF('Crisis Indicator Data'!H85="x","x",'Crisis Indicator Data'!H85/'Crisis Indicator Data'!G85)</f>
        <v>0.18481576310809306</v>
      </c>
      <c r="Q88" s="231">
        <f t="shared" si="31"/>
        <v>0.9</v>
      </c>
      <c r="R88" s="231">
        <f t="shared" si="32"/>
        <v>2.4500000000000002</v>
      </c>
      <c r="S88" s="231">
        <f>IF('Crisis Indicator Data'!I85="x","x",IF('Crisis Indicator Data'!I85=0,0,IF(LOG('Crisis Indicator Data'!I85)&lt;S$4,0,IF(LOG('Crisis Indicator Data'!I85)&gt;S$3,5,ROUND(5-(S$3-LOG('Crisis Indicator Data'!I85))/(S$3-S$4)*5,1)))))</f>
        <v>4.0999999999999996</v>
      </c>
      <c r="T88" s="140">
        <f>IF('Crisis Indicator Data'!H85="x","x",IF('Crisis Indicator Data'!I85="x","x",'Crisis Indicator Data'!I85/'Crisis Indicator Data'!H85))</f>
        <v>8.4327189495241539E-2</v>
      </c>
      <c r="U88" s="231">
        <f t="shared" si="33"/>
        <v>2.8</v>
      </c>
      <c r="V88" s="231">
        <f t="shared" si="34"/>
        <v>3.5</v>
      </c>
      <c r="W88" s="231">
        <f>IF('Crisis Indicator Data'!L85="x","x",IF('Crisis Indicator Data'!L85=0,0,IF(LOG('Crisis Indicator Data'!L85)&lt;W$4,0,IF(LOG('Crisis Indicator Data'!L85)&gt;W$3,5,ROUND(5-(W$3-LOG('Crisis Indicator Data'!L85))/(W$3-W$4)*5,1)))))</f>
        <v>3.8</v>
      </c>
      <c r="X88" s="238">
        <f>IF(OR('Crisis Indicator Data'!L85="x",'Crisis Indicator Data'!H85="x"),"x",'Crisis Indicator Data'!L85/'Crisis Indicator Data'!H85)</f>
        <v>5.6258282134682569E-5</v>
      </c>
      <c r="Y88" s="231">
        <f t="shared" si="35"/>
        <v>2.8</v>
      </c>
      <c r="Z88" s="231">
        <f t="shared" si="36"/>
        <v>3.3</v>
      </c>
      <c r="AA88" s="231">
        <f t="shared" si="37"/>
        <v>3.4</v>
      </c>
      <c r="AB88" s="239">
        <f t="shared" si="38"/>
        <v>3</v>
      </c>
    </row>
    <row r="89" spans="1:28" x14ac:dyDescent="0.25">
      <c r="A89" s="145" t="str">
        <f>'Crisis Indicator Data'!A86</f>
        <v>Mindanao conflict</v>
      </c>
      <c r="B89" s="146" t="str">
        <f>'Crisis Indicator Data'!B86</f>
        <v>Conflict</v>
      </c>
      <c r="C89" s="146" t="str">
        <f>'Crisis Indicator Data'!C86</f>
        <v>PHL003</v>
      </c>
      <c r="D89" s="146" t="str">
        <f>'Crisis Indicator Data'!D86</f>
        <v>Philippines</v>
      </c>
      <c r="E89" s="147" t="str">
        <f>'Crisis Indicator Data'!E86</f>
        <v>PHL</v>
      </c>
      <c r="F89" s="237">
        <f>IF('Crisis Indicator Data'!F86="x","x",IF(LOG('Crisis Indicator Data'!F86)&lt;F$4,0,IF(LOG('Crisis Indicator Data'!F86)&gt;F$3,5,ROUND(5-(F$3-LOG('Crisis Indicator Data'!F86))/(F$3-F$4)*5,1))))</f>
        <v>3.6</v>
      </c>
      <c r="G89" s="141">
        <f>IF('Crisis Indicator Data'!F86="x","x",IF(B89="Regional crisis",('Crisis Indicator Data'!F86/VLOOKUP('Impact of the crisis'!$C89,'Regional Crises'!$B$1:$R$66,4,FALSE)),'Crisis Indicator Data'!F86/VLOOKUP('Impact of the crisis'!$E89,'Country Indicator Data'!$B$4:$P$300,15,FALSE)))</f>
        <v>0.46401046382935907</v>
      </c>
      <c r="H89" s="231">
        <f t="shared" si="26"/>
        <v>2.2999999999999998</v>
      </c>
      <c r="I89" s="231">
        <f t="shared" si="27"/>
        <v>2.95</v>
      </c>
      <c r="J89" s="231">
        <f>IF('Crisis Indicator Data'!G86="x","x",IF(LOG('Crisis Indicator Data'!G86)&lt;J$4,0,IF(LOG('Crisis Indicator Data'!G86)&gt;J$3,5,ROUND(5-(J$3-LOG('Crisis Indicator Data'!G86))/(J$3-J$4)*5,1))))</f>
        <v>4.7</v>
      </c>
      <c r="K89" s="141">
        <f>IF('Crisis Indicator Data'!G86="x","x",IF(B89="Regional crisis",('Crisis Indicator Data'!G86/VLOOKUP('Impact of the crisis'!$C89,'Regional Crises'!$B$1:$R$66,5,FALSE)),'Crisis Indicator Data'!G86/VLOOKUP('Impact of the crisis'!$E89,'Country Indicator Data'!$B$4:$P$300,14,FALSE)))</f>
        <v>0.24077114268157346</v>
      </c>
      <c r="L89" s="231">
        <f t="shared" si="28"/>
        <v>1.2</v>
      </c>
      <c r="M89" s="231">
        <f t="shared" si="29"/>
        <v>2.95</v>
      </c>
      <c r="N89" s="231">
        <f t="shared" si="30"/>
        <v>3</v>
      </c>
      <c r="O89" s="231">
        <f>IF('Crisis Indicator Data'!H86="x","x",IF('Crisis Indicator Data'!H86=0,0,IF(LOG('Crisis Indicator Data'!H86)&lt;O$4,0,IF(LOG('Crisis Indicator Data'!H86)&gt;O$3,5,ROUND(5-(O$3-LOG('Crisis Indicator Data'!H86))/(O$3-O$4)*5,1)))))</f>
        <v>0.9</v>
      </c>
      <c r="P89" s="140">
        <f>IF('Crisis Indicator Data'!H86="x","x",'Crisis Indicator Data'!H86/'Crisis Indicator Data'!G86)</f>
        <v>4.456803291177815E-3</v>
      </c>
      <c r="Q89" s="231">
        <f t="shared" si="31"/>
        <v>0</v>
      </c>
      <c r="R89" s="231">
        <f t="shared" si="32"/>
        <v>0.45</v>
      </c>
      <c r="S89" s="231">
        <f>IF('Crisis Indicator Data'!I86="x","x",IF('Crisis Indicator Data'!I86=0,0,IF(LOG('Crisis Indicator Data'!I86)&lt;S$4,0,IF(LOG('Crisis Indicator Data'!I86)&gt;S$3,5,ROUND(5-(S$3-LOG('Crisis Indicator Data'!I86))/(S$3-S$4)*5,1)))))</f>
        <v>3</v>
      </c>
      <c r="T89" s="140">
        <f>IF('Crisis Indicator Data'!H86="x","x",IF('Crisis Indicator Data'!I86="x","x",'Crisis Indicator Data'!I86/'Crisis Indicator Data'!H86))</f>
        <v>1</v>
      </c>
      <c r="U89" s="231">
        <f t="shared" si="33"/>
        <v>5</v>
      </c>
      <c r="V89" s="231">
        <f t="shared" si="34"/>
        <v>4</v>
      </c>
      <c r="W89" s="231">
        <f>IF('Crisis Indicator Data'!L86="x","x",IF('Crisis Indicator Data'!L86=0,0,IF(LOG('Crisis Indicator Data'!L86)&lt;W$4,0,IF(LOG('Crisis Indicator Data'!L86)&gt;W$3,5,ROUND(5-(W$3-LOG('Crisis Indicator Data'!L86))/(W$3-W$4)*5,1)))))</f>
        <v>2.7</v>
      </c>
      <c r="X89" s="238">
        <f>IF(OR('Crisis Indicator Data'!L86="x",'Crisis Indicator Data'!H86="x"),"x",'Crisis Indicator Data'!L86/'Crisis Indicator Data'!H86)</f>
        <v>6.4102564102564103E-4</v>
      </c>
      <c r="Y89" s="231">
        <f t="shared" si="35"/>
        <v>5</v>
      </c>
      <c r="Z89" s="231">
        <f t="shared" si="36"/>
        <v>3.9</v>
      </c>
      <c r="AA89" s="231">
        <f t="shared" si="37"/>
        <v>4</v>
      </c>
      <c r="AB89" s="239">
        <f t="shared" si="38"/>
        <v>2.6</v>
      </c>
    </row>
    <row r="90" spans="1:28" x14ac:dyDescent="0.25">
      <c r="A90" s="145" t="str">
        <f>'Crisis Indicator Data'!A87</f>
        <v>Typhoon RAI</v>
      </c>
      <c r="B90" s="146" t="str">
        <f>'Crisis Indicator Data'!B87</f>
        <v>Tropical cyclone</v>
      </c>
      <c r="C90" s="146" t="str">
        <f>'Crisis Indicator Data'!C87</f>
        <v>PHL010</v>
      </c>
      <c r="D90" s="146" t="str">
        <f>'Crisis Indicator Data'!D87</f>
        <v>Philippines</v>
      </c>
      <c r="E90" s="147" t="str">
        <f>'Crisis Indicator Data'!E87</f>
        <v>PHL</v>
      </c>
      <c r="F90" s="237">
        <f>IF('Crisis Indicator Data'!F87="x","x",IF(LOG('Crisis Indicator Data'!F87)&lt;F$4,0,IF(LOG('Crisis Indicator Data'!F87)&gt;F$3,5,ROUND(5-(F$3-LOG('Crisis Indicator Data'!F87))/(F$3-F$4)*5,1))))</f>
        <v>3.2</v>
      </c>
      <c r="G90" s="141">
        <f>IF('Crisis Indicator Data'!F87="x","x",IF(B90="Regional crisis",('Crisis Indicator Data'!F87/VLOOKUP('Impact of the crisis'!$C90,'Regional Crises'!$B$1:$R$66,4,FALSE)),'Crisis Indicator Data'!F87/VLOOKUP('Impact of the crisis'!$E90,'Country Indicator Data'!$B$4:$P$300,15,FALSE)))</f>
        <v>0.2831056108931147</v>
      </c>
      <c r="H90" s="231">
        <f t="shared" si="26"/>
        <v>1.3</v>
      </c>
      <c r="I90" s="231">
        <f t="shared" si="27"/>
        <v>2.25</v>
      </c>
      <c r="J90" s="231">
        <f>IF('Crisis Indicator Data'!G87="x","x",IF(LOG('Crisis Indicator Data'!G87)&lt;J$4,0,IF(LOG('Crisis Indicator Data'!G87)&gt;J$3,5,ROUND(5-(J$3-LOG('Crisis Indicator Data'!G87))/(J$3-J$4)*5,1))))</f>
        <v>4.2</v>
      </c>
      <c r="K90" s="141">
        <f>IF('Crisis Indicator Data'!G87="x","x",IF(B90="Regional crisis",('Crisis Indicator Data'!G87/VLOOKUP('Impact of the crisis'!$C90,'Regional Crises'!$B$1:$R$66,5,FALSE)),'Crisis Indicator Data'!G87/VLOOKUP('Impact of the crisis'!$E90,'Country Indicator Data'!$B$4:$P$300,14,FALSE)))</f>
        <v>0.17115919033687049</v>
      </c>
      <c r="L90" s="231">
        <f t="shared" si="28"/>
        <v>0.8</v>
      </c>
      <c r="M90" s="231">
        <f t="shared" si="29"/>
        <v>2.5</v>
      </c>
      <c r="N90" s="231">
        <f t="shared" si="30"/>
        <v>2.4</v>
      </c>
      <c r="O90" s="231">
        <f>IF('Crisis Indicator Data'!H87="x","x",IF('Crisis Indicator Data'!H87=0,0,IF(LOG('Crisis Indicator Data'!H87)&lt;O$4,0,IF(LOG('Crisis Indicator Data'!H87)&gt;O$3,5,ROUND(5-(O$3-LOG('Crisis Indicator Data'!H87))/(O$3-O$4)*5,1)))))</f>
        <v>4</v>
      </c>
      <c r="P90" s="140">
        <f>IF('Crisis Indicator Data'!H87="x","x",'Crisis Indicator Data'!H87/'Crisis Indicator Data'!G87)</f>
        <v>0.43859179080484406</v>
      </c>
      <c r="Q90" s="231">
        <f t="shared" si="31"/>
        <v>2.2000000000000002</v>
      </c>
      <c r="R90" s="231">
        <f t="shared" si="32"/>
        <v>3.1</v>
      </c>
      <c r="S90" s="231">
        <f>IF('Crisis Indicator Data'!I87="x","x",IF('Crisis Indicator Data'!I87=0,0,IF(LOG('Crisis Indicator Data'!I87)&lt;S$4,0,IF(LOG('Crisis Indicator Data'!I87)&gt;S$3,5,ROUND(5-(S$3-LOG('Crisis Indicator Data'!I87))/(S$3-S$4)*5,1)))))</f>
        <v>4</v>
      </c>
      <c r="T90" s="140">
        <f>IF('Crisis Indicator Data'!H87="x","x",IF('Crisis Indicator Data'!I87="x","x",'Crisis Indicator Data'!I87/'Crisis Indicator Data'!H87))</f>
        <v>7.1350030543677459E-2</v>
      </c>
      <c r="U90" s="231">
        <f t="shared" si="33"/>
        <v>2.4</v>
      </c>
      <c r="V90" s="231">
        <f t="shared" si="34"/>
        <v>3.2</v>
      </c>
      <c r="W90" s="231">
        <f>IF('Crisis Indicator Data'!L87="x","x",IF('Crisis Indicator Data'!L87=0,0,IF(LOG('Crisis Indicator Data'!L87)&lt;W$4,0,IF(LOG('Crisis Indicator Data'!L87)&gt;W$3,5,ROUND(5-(W$3-LOG('Crisis Indicator Data'!L87))/(W$3-W$4)*5,1)))))</f>
        <v>3.7</v>
      </c>
      <c r="X90" s="238">
        <f>IF(OR('Crisis Indicator Data'!L87="x",'Crisis Indicator Data'!H87="x"),"x",'Crisis Indicator Data'!L87/'Crisis Indicator Data'!H87)</f>
        <v>4.789248625534514E-5</v>
      </c>
      <c r="Y90" s="231">
        <f t="shared" si="35"/>
        <v>2.4</v>
      </c>
      <c r="Z90" s="231">
        <f t="shared" si="36"/>
        <v>3.1</v>
      </c>
      <c r="AA90" s="231">
        <f t="shared" si="37"/>
        <v>3.2</v>
      </c>
      <c r="AB90" s="239">
        <f t="shared" si="38"/>
        <v>3.2</v>
      </c>
    </row>
    <row r="91" spans="1:28" x14ac:dyDescent="0.25">
      <c r="A91" s="145" t="str">
        <f>'Crisis Indicator Data'!A88</f>
        <v>Complex crisis in DPRK</v>
      </c>
      <c r="B91" s="146" t="str">
        <f>'Crisis Indicator Data'!B88</f>
        <v>Complex crisis</v>
      </c>
      <c r="C91" s="146" t="str">
        <f>'Crisis Indicator Data'!C88</f>
        <v>PRK001</v>
      </c>
      <c r="D91" s="146" t="str">
        <f>'Crisis Indicator Data'!D88</f>
        <v>DPRK</v>
      </c>
      <c r="E91" s="147" t="str">
        <f>'Crisis Indicator Data'!E88</f>
        <v>PRK</v>
      </c>
      <c r="F91" s="237">
        <f>IF('Crisis Indicator Data'!F88="x","x",IF(LOG('Crisis Indicator Data'!F88)&lt;F$4,0,IF(LOG('Crisis Indicator Data'!F88)&gt;F$3,5,ROUND(5-(F$3-LOG('Crisis Indicator Data'!F88))/(F$3-F$4)*5,1))))</f>
        <v>3.5</v>
      </c>
      <c r="G91" s="141">
        <f>IF('Crisis Indicator Data'!F88="x","x",IF(B91="Regional crisis",('Crisis Indicator Data'!F88/VLOOKUP('Impact of the crisis'!$C91,'Regional Crises'!$B$1:$R$66,4,FALSE)),'Crisis Indicator Data'!F88/VLOOKUP('Impact of the crisis'!$E91,'Country Indicator Data'!$B$4:$P$300,15,FALSE)))</f>
        <v>1</v>
      </c>
      <c r="H91" s="231">
        <f t="shared" si="26"/>
        <v>5</v>
      </c>
      <c r="I91" s="231">
        <f t="shared" si="27"/>
        <v>4.25</v>
      </c>
      <c r="J91" s="231">
        <f>IF('Crisis Indicator Data'!G88="x","x",IF(LOG('Crisis Indicator Data'!G88)&lt;J$4,0,IF(LOG('Crisis Indicator Data'!G88)&gt;J$3,5,ROUND(5-(J$3-LOG('Crisis Indicator Data'!G88))/(J$3-J$4)*5,1))))</f>
        <v>4.7</v>
      </c>
      <c r="K91" s="141">
        <f>IF('Crisis Indicator Data'!G88="x","x",IF(B91="Regional crisis",('Crisis Indicator Data'!G88/VLOOKUP('Impact of the crisis'!$C91,'Regional Crises'!$B$1:$R$66,5,FALSE)),'Crisis Indicator Data'!G88/VLOOKUP('Impact of the crisis'!$E91,'Country Indicator Data'!$B$4:$P$300,14,FALSE)))</f>
        <v>1</v>
      </c>
      <c r="L91" s="231">
        <f t="shared" si="28"/>
        <v>5</v>
      </c>
      <c r="M91" s="231">
        <f t="shared" si="29"/>
        <v>4.8499999999999996</v>
      </c>
      <c r="N91" s="231">
        <f t="shared" si="30"/>
        <v>4.5999999999999996</v>
      </c>
      <c r="O91" s="231">
        <f>IF('Crisis Indicator Data'!H88="x","x",IF('Crisis Indicator Data'!H88=0,0,IF(LOG('Crisis Indicator Data'!H88)&lt;O$4,0,IF(LOG('Crisis Indicator Data'!H88)&gt;O$3,5,ROUND(5-(O$3-LOG('Crisis Indicator Data'!H88))/(O$3-O$4)*5,1)))))</f>
        <v>4.8</v>
      </c>
      <c r="P91" s="140">
        <f>IF('Crisis Indicator Data'!H88="x","x",'Crisis Indicator Data'!H88/'Crisis Indicator Data'!G88)</f>
        <v>1</v>
      </c>
      <c r="Q91" s="231">
        <f t="shared" si="31"/>
        <v>5</v>
      </c>
      <c r="R91" s="231">
        <f t="shared" si="32"/>
        <v>4.9000000000000004</v>
      </c>
      <c r="S91" s="231">
        <f>IF('Crisis Indicator Data'!I88="x","x",IF('Crisis Indicator Data'!I88=0,0,IF(LOG('Crisis Indicator Data'!I88)&lt;S$4,0,IF(LOG('Crisis Indicator Data'!I88)&gt;S$3,5,ROUND(5-(S$3-LOG('Crisis Indicator Data'!I88))/(S$3-S$4)*5,1)))))</f>
        <v>2.2000000000000002</v>
      </c>
      <c r="T91" s="140">
        <f>IF('Crisis Indicator Data'!H88="x","x",IF('Crisis Indicator Data'!I88="x","x",'Crisis Indicator Data'!I88/'Crisis Indicator Data'!H88))</f>
        <v>1.3247097327203305E-3</v>
      </c>
      <c r="U91" s="231">
        <f t="shared" si="33"/>
        <v>0</v>
      </c>
      <c r="V91" s="231">
        <f t="shared" si="34"/>
        <v>1.1000000000000001</v>
      </c>
      <c r="W91" s="231">
        <f>IF('Crisis Indicator Data'!L88="x","x",IF('Crisis Indicator Data'!L88=0,0,IF(LOG('Crisis Indicator Data'!L88)&lt;W$4,0,IF(LOG('Crisis Indicator Data'!L88)&gt;W$3,5,ROUND(5-(W$3-LOG('Crisis Indicator Data'!L88))/(W$3-W$4)*5,1)))))</f>
        <v>0.7</v>
      </c>
      <c r="X91" s="238">
        <f>IF(OR('Crisis Indicator Data'!L88="x",'Crisis Indicator Data'!H88="x"),"x",'Crisis Indicator Data'!L88/'Crisis Indicator Data'!H88)</f>
        <v>1.1688615288708797E-7</v>
      </c>
      <c r="Y91" s="231">
        <f t="shared" si="35"/>
        <v>0</v>
      </c>
      <c r="Z91" s="231">
        <f t="shared" si="36"/>
        <v>0.4</v>
      </c>
      <c r="AA91" s="231">
        <f t="shared" si="37"/>
        <v>0.8</v>
      </c>
      <c r="AB91" s="239">
        <f t="shared" si="38"/>
        <v>3.5</v>
      </c>
    </row>
    <row r="92" spans="1:28" x14ac:dyDescent="0.25">
      <c r="A92" s="145" t="str">
        <f>'Crisis Indicator Data'!A89</f>
        <v>Conflict in Palestine</v>
      </c>
      <c r="B92" s="146" t="str">
        <f>'Crisis Indicator Data'!B89</f>
        <v>Conflict</v>
      </c>
      <c r="C92" s="146" t="str">
        <f>'Crisis Indicator Data'!C89</f>
        <v>PSE002</v>
      </c>
      <c r="D92" s="146" t="str">
        <f>'Crisis Indicator Data'!D89</f>
        <v>Palestine</v>
      </c>
      <c r="E92" s="147" t="str">
        <f>'Crisis Indicator Data'!E89</f>
        <v>PSE</v>
      </c>
      <c r="F92" s="237">
        <f>IF('Crisis Indicator Data'!F89="x","x",IF(LOG('Crisis Indicator Data'!F89)&lt;F$4,0,IF(LOG('Crisis Indicator Data'!F89)&gt;F$3,5,ROUND(5-(F$3-LOG('Crisis Indicator Data'!F89))/(F$3-F$4)*5,1))))</f>
        <v>1.3</v>
      </c>
      <c r="G92" s="141">
        <f>IF('Crisis Indicator Data'!F89="x","x",IF(B92="Regional crisis",('Crisis Indicator Data'!F89/VLOOKUP('Impact of the crisis'!$C92,'Regional Crises'!$B$1:$R$66,4,FALSE)),'Crisis Indicator Data'!F89/VLOOKUP('Impact of the crisis'!$E92,'Country Indicator Data'!$B$4:$P$300,15,FALSE)))</f>
        <v>1.0008305647840532</v>
      </c>
      <c r="H92" s="231">
        <f t="shared" si="26"/>
        <v>5</v>
      </c>
      <c r="I92" s="231">
        <f t="shared" si="27"/>
        <v>3.15</v>
      </c>
      <c r="J92" s="231">
        <f>IF('Crisis Indicator Data'!G89="x","x",IF(LOG('Crisis Indicator Data'!G89)&lt;J$4,0,IF(LOG('Crisis Indicator Data'!G89)&gt;J$3,5,ROUND(5-(J$3-LOG('Crisis Indicator Data'!G89))/(J$3-J$4)*5,1))))</f>
        <v>2.4</v>
      </c>
      <c r="K92" s="141">
        <f>IF('Crisis Indicator Data'!G89="x","x",IF(B92="Regional crisis",('Crisis Indicator Data'!G89/VLOOKUP('Impact of the crisis'!$C92,'Regional Crises'!$B$1:$R$66,5,FALSE)),'Crisis Indicator Data'!G89/VLOOKUP('Impact of the crisis'!$E92,'Country Indicator Data'!$B$4:$P$300,14,FALSE)))</f>
        <v>1</v>
      </c>
      <c r="L92" s="231">
        <f t="shared" si="28"/>
        <v>5</v>
      </c>
      <c r="M92" s="231">
        <f t="shared" si="29"/>
        <v>3.7</v>
      </c>
      <c r="N92" s="231">
        <f t="shared" si="30"/>
        <v>3.4</v>
      </c>
      <c r="O92" s="231">
        <f>IF('Crisis Indicator Data'!H89="x","x",IF('Crisis Indicator Data'!H89=0,0,IF(LOG('Crisis Indicator Data'!H89)&lt;O$4,0,IF(LOG('Crisis Indicator Data'!H89)&gt;O$3,5,ROUND(5-(O$3-LOG('Crisis Indicator Data'!H89))/(O$3-O$4)*5,1)))))</f>
        <v>3.6</v>
      </c>
      <c r="P92" s="140">
        <f>IF('Crisis Indicator Data'!H89="x","x",'Crisis Indicator Data'!H89/'Crisis Indicator Data'!G89)</f>
        <v>0.8820993439550141</v>
      </c>
      <c r="Q92" s="231">
        <f t="shared" si="31"/>
        <v>4.4000000000000004</v>
      </c>
      <c r="R92" s="231">
        <f t="shared" si="32"/>
        <v>4</v>
      </c>
      <c r="S92" s="231">
        <f>IF('Crisis Indicator Data'!I89="x","x",IF('Crisis Indicator Data'!I89=0,0,IF(LOG('Crisis Indicator Data'!I89)&lt;S$4,0,IF(LOG('Crisis Indicator Data'!I89)&gt;S$3,5,ROUND(5-(S$3-LOG('Crisis Indicator Data'!I89))/(S$3-S$4)*5,1)))))</f>
        <v>5</v>
      </c>
      <c r="T92" s="140">
        <f>IF('Crisis Indicator Data'!H89="x","x",IF('Crisis Indicator Data'!I89="x","x",'Crisis Indicator Data'!I89/'Crisis Indicator Data'!H89))</f>
        <v>1.3601784955376115</v>
      </c>
      <c r="U92" s="231">
        <f t="shared" si="33"/>
        <v>5</v>
      </c>
      <c r="V92" s="231">
        <f t="shared" si="34"/>
        <v>5</v>
      </c>
      <c r="W92" s="231">
        <f>IF('Crisis Indicator Data'!L89="x","x",IF('Crisis Indicator Data'!L89=0,0,IF(LOG('Crisis Indicator Data'!L89)&lt;W$4,0,IF(LOG('Crisis Indicator Data'!L89)&gt;W$3,5,ROUND(5-(W$3-LOG('Crisis Indicator Data'!L89))/(W$3-W$4)*5,1)))))</f>
        <v>2.2999999999999998</v>
      </c>
      <c r="X92" s="238">
        <f>IF(OR('Crisis Indicator Data'!L89="x",'Crisis Indicator Data'!H89="x"),"x",'Crisis Indicator Data'!L89/'Crisis Indicator Data'!H89)</f>
        <v>9.3497662558436032E-6</v>
      </c>
      <c r="Y92" s="231">
        <f t="shared" si="35"/>
        <v>0.5</v>
      </c>
      <c r="Z92" s="231">
        <f t="shared" si="36"/>
        <v>1.4</v>
      </c>
      <c r="AA92" s="231">
        <f t="shared" si="37"/>
        <v>3.8</v>
      </c>
      <c r="AB92" s="239">
        <f t="shared" si="38"/>
        <v>3.9</v>
      </c>
    </row>
    <row r="93" spans="1:28" x14ac:dyDescent="0.25">
      <c r="A93" s="145" t="str">
        <f>'Crisis Indicator Data'!A90</f>
        <v>Regional Boko Haram Crisis</v>
      </c>
      <c r="B93" s="146" t="str">
        <f>'Crisis Indicator Data'!B90</f>
        <v>Regional crisis</v>
      </c>
      <c r="C93" s="146" t="str">
        <f>'Crisis Indicator Data'!C90</f>
        <v>REG001</v>
      </c>
      <c r="D93" s="146" t="str">
        <f>'Crisis Indicator Data'!D90</f>
        <v>Nigeria,Niger,Chad,Cameroon</v>
      </c>
      <c r="E93" s="147" t="str">
        <f>'Crisis Indicator Data'!E90</f>
        <v>NGA,NER,TCD,CMR</v>
      </c>
      <c r="F93" s="237">
        <f>IF('Crisis Indicator Data'!F90="x","x",IF(LOG('Crisis Indicator Data'!F90)&lt;F$4,0,IF(LOG('Crisis Indicator Data'!F90)&gt;F$3,5,ROUND(5-(F$3-LOG('Crisis Indicator Data'!F90))/(F$3-F$4)*5,1))))</f>
        <v>4.3</v>
      </c>
      <c r="G93" s="141">
        <f>IF('Crisis Indicator Data'!F90="x","x",IF(B93="Regional crisis",('Crisis Indicator Data'!F90/VLOOKUP('Impact of the crisis'!$C93,'Regional Crises'!$B$1:$R$66,4,FALSE)),'Crisis Indicator Data'!F90/VLOOKUP('Impact of the crisis'!$E93,'Country Indicator Data'!$B$4:$P$300,15,FALSE)))</f>
        <v>9.4388880078170964E-2</v>
      </c>
      <c r="H93" s="231">
        <f t="shared" si="26"/>
        <v>0.4</v>
      </c>
      <c r="I93" s="231">
        <f t="shared" si="27"/>
        <v>2.35</v>
      </c>
      <c r="J93" s="231">
        <f>IF('Crisis Indicator Data'!G90="x","x",IF(LOG('Crisis Indicator Data'!G90)&lt;J$4,0,IF(LOG('Crisis Indicator Data'!G90)&gt;J$3,5,ROUND(5-(J$3-LOG('Crisis Indicator Data'!G90))/(J$3-J$4)*5,1))))</f>
        <v>4.3</v>
      </c>
      <c r="K93" s="141">
        <f>IF('Crisis Indicator Data'!G90="x","x",IF(B93="Regional crisis",('Crisis Indicator Data'!G90/VLOOKUP('Impact of the crisis'!$C93,'Regional Crises'!$B$1:$R$66,5,FALSE)),'Crisis Indicator Data'!G90/VLOOKUP('Impact of the crisis'!$E93,'Country Indicator Data'!$B$4:$P$300,14,FALSE)))</f>
        <v>7.185617547310208E-2</v>
      </c>
      <c r="L93" s="231">
        <f t="shared" si="28"/>
        <v>0.3</v>
      </c>
      <c r="M93" s="231">
        <f t="shared" si="29"/>
        <v>2.2999999999999998</v>
      </c>
      <c r="N93" s="231">
        <f t="shared" si="30"/>
        <v>2.2999999999999998</v>
      </c>
      <c r="O93" s="231">
        <f>IF('Crisis Indicator Data'!H90="x","x",IF('Crisis Indicator Data'!H90=0,0,IF(LOG('Crisis Indicator Data'!H90)&lt;O$4,0,IF(LOG('Crisis Indicator Data'!H90)&gt;O$3,5,ROUND(5-(O$3-LOG('Crisis Indicator Data'!H90))/(O$3-O$4)*5,1)))))</f>
        <v>4.4000000000000004</v>
      </c>
      <c r="P93" s="140">
        <f>IF('Crisis Indicator Data'!H90="x","x",'Crisis Indicator Data'!H90/'Crisis Indicator Data'!G90)</f>
        <v>0.68600718114169745</v>
      </c>
      <c r="Q93" s="231">
        <f t="shared" si="31"/>
        <v>3.4</v>
      </c>
      <c r="R93" s="231">
        <f t="shared" si="32"/>
        <v>3.9000000000000004</v>
      </c>
      <c r="S93" s="231">
        <f>IF('Crisis Indicator Data'!I90="x","x",IF('Crisis Indicator Data'!I90=0,0,IF(LOG('Crisis Indicator Data'!I90)&lt;S$4,0,IF(LOG('Crisis Indicator Data'!I90)&gt;S$3,5,ROUND(5-(S$3-LOG('Crisis Indicator Data'!I90))/(S$3-S$4)*5,1)))))</f>
        <v>5</v>
      </c>
      <c r="T93" s="140">
        <f>IF('Crisis Indicator Data'!H90="x","x",IF('Crisis Indicator Data'!I90="x","x",'Crisis Indicator Data'!I90/'Crisis Indicator Data'!H90))</f>
        <v>0.39126147310930742</v>
      </c>
      <c r="U93" s="231">
        <f t="shared" si="33"/>
        <v>5</v>
      </c>
      <c r="V93" s="231">
        <f t="shared" si="34"/>
        <v>5</v>
      </c>
      <c r="W93" s="231">
        <f>IF('Crisis Indicator Data'!L90="x","x",IF('Crisis Indicator Data'!L90=0,0,IF(LOG('Crisis Indicator Data'!L90)&lt;W$4,0,IF(LOG('Crisis Indicator Data'!L90)&gt;W$3,5,ROUND(5-(W$3-LOG('Crisis Indicator Data'!L90))/(W$3-W$4)*5,1)))))</f>
        <v>4.7</v>
      </c>
      <c r="X93" s="238">
        <f>IF(OR('Crisis Indicator Data'!L90="x",'Crisis Indicator Data'!H90="x"),"x",'Crisis Indicator Data'!L90/'Crisis Indicator Data'!H90)</f>
        <v>1.3904270651596753E-4</v>
      </c>
      <c r="Y93" s="231">
        <f t="shared" si="35"/>
        <v>5</v>
      </c>
      <c r="Z93" s="231">
        <f t="shared" si="36"/>
        <v>4.9000000000000004</v>
      </c>
      <c r="AA93" s="231">
        <f t="shared" si="37"/>
        <v>5</v>
      </c>
      <c r="AB93" s="239">
        <f t="shared" si="38"/>
        <v>4.5</v>
      </c>
    </row>
    <row r="94" spans="1:28" x14ac:dyDescent="0.25">
      <c r="A94" s="145" t="str">
        <f>'Crisis Indicator Data'!A91</f>
        <v>Venezuela Regional Crisis</v>
      </c>
      <c r="B94" s="146" t="str">
        <f>'Crisis Indicator Data'!B91</f>
        <v>Regional crisis</v>
      </c>
      <c r="C94" s="146" t="str">
        <f>'Crisis Indicator Data'!C91</f>
        <v>REG002</v>
      </c>
      <c r="D94" s="146" t="str">
        <f>'Crisis Indicator Data'!D91</f>
        <v>Venezuela,Brazil,Colombia,Ecuador,Peru,Trinidad and Tobago</v>
      </c>
      <c r="E94" s="147" t="str">
        <f>'Crisis Indicator Data'!E91</f>
        <v>VEN,BRA,COL,ECU,PER,TTO</v>
      </c>
      <c r="F94" s="237">
        <f>IF('Crisis Indicator Data'!F91="x","x",IF(LOG('Crisis Indicator Data'!F91)&lt;F$4,0,IF(LOG('Crisis Indicator Data'!F91)&gt;F$3,5,ROUND(5-(F$3-LOG('Crisis Indicator Data'!F91))/(F$3-F$4)*5,1))))</f>
        <v>5</v>
      </c>
      <c r="G94" s="141">
        <f>IF('Crisis Indicator Data'!F91="x","x",IF(B94="Regional crisis",('Crisis Indicator Data'!F91/VLOOKUP('Impact of the crisis'!$C94,'Regional Crises'!$B$1:$R$66,4,FALSE)),'Crisis Indicator Data'!F91/VLOOKUP('Impact of the crisis'!$E94,'Country Indicator Data'!$B$4:$P$300,15,FALSE)))</f>
        <v>0.12274879283154846</v>
      </c>
      <c r="H94" s="231">
        <f t="shared" si="26"/>
        <v>0.5</v>
      </c>
      <c r="I94" s="231">
        <f t="shared" si="27"/>
        <v>2.75</v>
      </c>
      <c r="J94" s="231">
        <f>IF('Crisis Indicator Data'!G91="x","x",IF(LOG('Crisis Indicator Data'!G91)&lt;J$4,0,IF(LOG('Crisis Indicator Data'!G91)&gt;J$3,5,ROUND(5-(J$3-LOG('Crisis Indicator Data'!G91))/(J$3-J$4)*5,1))))</f>
        <v>5</v>
      </c>
      <c r="K94" s="141">
        <f>IF('Crisis Indicator Data'!G91="x","x",IF(B94="Regional crisis",('Crisis Indicator Data'!G91/VLOOKUP('Impact of the crisis'!$C94,'Regional Crises'!$B$1:$R$66,5,FALSE)),'Crisis Indicator Data'!G91/VLOOKUP('Impact of the crisis'!$E94,'Country Indicator Data'!$B$4:$P$300,14,FALSE)))</f>
        <v>0.21593642687849826</v>
      </c>
      <c r="L94" s="231">
        <f t="shared" si="28"/>
        <v>1</v>
      </c>
      <c r="M94" s="231">
        <f t="shared" si="29"/>
        <v>3</v>
      </c>
      <c r="N94" s="231">
        <f t="shared" si="30"/>
        <v>2.9</v>
      </c>
      <c r="O94" s="231">
        <f>IF('Crisis Indicator Data'!H91="x","x",IF('Crisis Indicator Data'!H91=0,0,IF(LOG('Crisis Indicator Data'!H91)&lt;O$4,0,IF(LOG('Crisis Indicator Data'!H91)&gt;O$3,5,ROUND(5-(O$3-LOG('Crisis Indicator Data'!H91))/(O$3-O$4)*5,1)))))</f>
        <v>5</v>
      </c>
      <c r="P94" s="140">
        <f>IF('Crisis Indicator Data'!H91="x","x",'Crisis Indicator Data'!H91/'Crisis Indicator Data'!G91)</f>
        <v>0.48263969672501333</v>
      </c>
      <c r="Q94" s="231">
        <f t="shared" si="31"/>
        <v>2.4</v>
      </c>
      <c r="R94" s="231">
        <f t="shared" si="32"/>
        <v>3.7</v>
      </c>
      <c r="S94" s="231">
        <f>IF('Crisis Indicator Data'!I91="x","x",IF('Crisis Indicator Data'!I91=0,0,IF(LOG('Crisis Indicator Data'!I91)&lt;S$4,0,IF(LOG('Crisis Indicator Data'!I91)&gt;S$3,5,ROUND(5-(S$3-LOG('Crisis Indicator Data'!I91))/(S$3-S$4)*5,1)))))</f>
        <v>5</v>
      </c>
      <c r="T94" s="140">
        <f>IF('Crisis Indicator Data'!H91="x","x",IF('Crisis Indicator Data'!I91="x","x",'Crisis Indicator Data'!I91/'Crisis Indicator Data'!H91))</f>
        <v>0.15434129189587706</v>
      </c>
      <c r="U94" s="231">
        <f t="shared" si="33"/>
        <v>5</v>
      </c>
      <c r="V94" s="231">
        <f t="shared" si="34"/>
        <v>5</v>
      </c>
      <c r="W94" s="231" t="str">
        <f>IF('Crisis Indicator Data'!L91="x","x",IF('Crisis Indicator Data'!L91=0,0,IF(LOG('Crisis Indicator Data'!L91)&lt;W$4,0,IF(LOG('Crisis Indicator Data'!L91)&gt;W$3,5,ROUND(5-(W$3-LOG('Crisis Indicator Data'!L91))/(W$3-W$4)*5,1)))))</f>
        <v>x</v>
      </c>
      <c r="X94" s="238" t="str">
        <f>IF(OR('Crisis Indicator Data'!L91="x",'Crisis Indicator Data'!H91="x"),"x",'Crisis Indicator Data'!L91/'Crisis Indicator Data'!H91)</f>
        <v>x</v>
      </c>
      <c r="Y94" s="231" t="str">
        <f t="shared" si="35"/>
        <v>x</v>
      </c>
      <c r="Z94" s="231" t="str">
        <f t="shared" si="36"/>
        <v>x</v>
      </c>
      <c r="AA94" s="231">
        <f t="shared" si="37"/>
        <v>5</v>
      </c>
      <c r="AB94" s="239">
        <f t="shared" si="38"/>
        <v>4.5</v>
      </c>
    </row>
    <row r="95" spans="1:28" x14ac:dyDescent="0.25">
      <c r="A95" s="145" t="str">
        <f>'Crisis Indicator Data'!A92</f>
        <v>Regional Kashmir conflict</v>
      </c>
      <c r="B95" s="146" t="str">
        <f>'Crisis Indicator Data'!B92</f>
        <v>Regional crisis</v>
      </c>
      <c r="C95" s="146" t="str">
        <f>'Crisis Indicator Data'!C92</f>
        <v>REG003</v>
      </c>
      <c r="D95" s="146" t="str">
        <f>'Crisis Indicator Data'!D92</f>
        <v>India,Pakistan</v>
      </c>
      <c r="E95" s="147" t="str">
        <f>'Crisis Indicator Data'!E92</f>
        <v>IND,PAK</v>
      </c>
      <c r="F95" s="237">
        <f>IF('Crisis Indicator Data'!F92="x","x",IF(LOG('Crisis Indicator Data'!F92)&lt;F$4,0,IF(LOG('Crisis Indicator Data'!F92)&gt;F$3,5,ROUND(5-(F$3-LOG('Crisis Indicator Data'!F92))/(F$3-F$4)*5,1))))</f>
        <v>4</v>
      </c>
      <c r="G95" s="141">
        <f>IF('Crisis Indicator Data'!F92="x","x",IF(B95="Regional crisis",('Crisis Indicator Data'!F92/VLOOKUP('Impact of the crisis'!$C95,'Regional Crises'!$B$1:$R$66,4,FALSE)),'Crisis Indicator Data'!F92/VLOOKUP('Impact of the crisis'!$E95,'Country Indicator Data'!$B$4:$P$300,15,FALSE)))</f>
        <v>6.2908278958459643E-2</v>
      </c>
      <c r="H95" s="231">
        <f t="shared" si="26"/>
        <v>0.2</v>
      </c>
      <c r="I95" s="231">
        <f t="shared" si="27"/>
        <v>2.1</v>
      </c>
      <c r="J95" s="231">
        <f>IF('Crisis Indicator Data'!G92="x","x",IF(LOG('Crisis Indicator Data'!G92)&lt;J$4,0,IF(LOG('Crisis Indicator Data'!G92)&gt;J$3,5,ROUND(5-(J$3-LOG('Crisis Indicator Data'!G92))/(J$3-J$4)*5,1))))</f>
        <v>4.0999999999999996</v>
      </c>
      <c r="K95" s="141">
        <f>IF('Crisis Indicator Data'!G92="x","x",IF(B95="Regional crisis",('Crisis Indicator Data'!G92/VLOOKUP('Impact of the crisis'!$C95,'Regional Crises'!$B$1:$R$66,5,FALSE)),'Crisis Indicator Data'!G92/VLOOKUP('Impact of the crisis'!$E95,'Country Indicator Data'!$B$4:$P$300,14,FALSE)))</f>
        <v>1.0877929793786052E-2</v>
      </c>
      <c r="L95" s="231">
        <f t="shared" si="28"/>
        <v>0</v>
      </c>
      <c r="M95" s="231">
        <f t="shared" si="29"/>
        <v>2.0499999999999998</v>
      </c>
      <c r="N95" s="231">
        <f t="shared" si="30"/>
        <v>2.1</v>
      </c>
      <c r="O95" s="231">
        <f>IF('Crisis Indicator Data'!H92="x","x",IF('Crisis Indicator Data'!H92=0,0,IF(LOG('Crisis Indicator Data'!H92)&lt;O$4,0,IF(LOG('Crisis Indicator Data'!H92)&gt;O$3,5,ROUND(5-(O$3-LOG('Crisis Indicator Data'!H92))/(O$3-O$4)*5,1)))))</f>
        <v>4.5999999999999996</v>
      </c>
      <c r="P95" s="140">
        <f>IF('Crisis Indicator Data'!H92="x","x",'Crisis Indicator Data'!H92/'Crisis Indicator Data'!G92)</f>
        <v>1</v>
      </c>
      <c r="Q95" s="231">
        <f t="shared" si="31"/>
        <v>5</v>
      </c>
      <c r="R95" s="231">
        <f t="shared" si="32"/>
        <v>4.8</v>
      </c>
      <c r="S95" s="231" t="str">
        <f>IF('Crisis Indicator Data'!I92="x","x",IF('Crisis Indicator Data'!I92=0,0,IF(LOG('Crisis Indicator Data'!I92)&lt;S$4,0,IF(LOG('Crisis Indicator Data'!I92)&gt;S$3,5,ROUND(5-(S$3-LOG('Crisis Indicator Data'!I92))/(S$3-S$4)*5,1)))))</f>
        <v>x</v>
      </c>
      <c r="T95" s="140" t="str">
        <f>IF('Crisis Indicator Data'!H92="x","x",IF('Crisis Indicator Data'!I92="x","x",'Crisis Indicator Data'!I92/'Crisis Indicator Data'!H92))</f>
        <v>x</v>
      </c>
      <c r="U95" s="231" t="str">
        <f t="shared" si="33"/>
        <v>x</v>
      </c>
      <c r="V95" s="231" t="str">
        <f t="shared" si="34"/>
        <v>x</v>
      </c>
      <c r="W95" s="231">
        <f>IF('Crisis Indicator Data'!L92="x","x",IF('Crisis Indicator Data'!L92=0,0,IF(LOG('Crisis Indicator Data'!L92)&lt;W$4,0,IF(LOG('Crisis Indicator Data'!L92)&gt;W$3,5,ROUND(5-(W$3-LOG('Crisis Indicator Data'!L92))/(W$3-W$4)*5,1)))))</f>
        <v>3.2</v>
      </c>
      <c r="X95" s="238">
        <f>IF(OR('Crisis Indicator Data'!L92="x",'Crisis Indicator Data'!H92="x"),"x",'Crisis Indicator Data'!L92/'Crisis Indicator Data'!H92)</f>
        <v>1.0064151609675711E-5</v>
      </c>
      <c r="Y95" s="231">
        <f t="shared" si="35"/>
        <v>0.5</v>
      </c>
      <c r="Z95" s="231">
        <f t="shared" si="36"/>
        <v>1.9</v>
      </c>
      <c r="AA95" s="231">
        <f t="shared" si="37"/>
        <v>1.9</v>
      </c>
      <c r="AB95" s="239">
        <f t="shared" si="38"/>
        <v>3.7</v>
      </c>
    </row>
    <row r="96" spans="1:28" x14ac:dyDescent="0.25">
      <c r="A96" s="145" t="str">
        <f>'Crisis Indicator Data'!A93</f>
        <v>Syrian Regional Crisis</v>
      </c>
      <c r="B96" s="146" t="str">
        <f>'Crisis Indicator Data'!B93</f>
        <v>Regional crisis</v>
      </c>
      <c r="C96" s="146" t="str">
        <f>'Crisis Indicator Data'!C93</f>
        <v>REG004</v>
      </c>
      <c r="D96" s="146" t="str">
        <f>'Crisis Indicator Data'!D93</f>
        <v>Syria,Turkey,Iraq,Egypt,Jordan,Lebanon</v>
      </c>
      <c r="E96" s="147" t="str">
        <f>'Crisis Indicator Data'!E93</f>
        <v>SYR,TUR,IRQ,EGY,JOR,LBN</v>
      </c>
      <c r="F96" s="237">
        <f>IF('Crisis Indicator Data'!F93="x","x",IF(LOG('Crisis Indicator Data'!F93)&lt;F$4,0,IF(LOG('Crisis Indicator Data'!F93)&gt;F$3,5,ROUND(5-(F$3-LOG('Crisis Indicator Data'!F93))/(F$3-F$4)*5,1))))</f>
        <v>4.4000000000000004</v>
      </c>
      <c r="G96" s="141">
        <f>IF('Crisis Indicator Data'!F93="x","x",IF(B96="Regional crisis",('Crisis Indicator Data'!F93/VLOOKUP('Impact of the crisis'!$C96,'Regional Crises'!$B$1:$R$66,4,FALSE)),'Crisis Indicator Data'!F93/VLOOKUP('Impact of the crisis'!$E96,'Country Indicator Data'!$B$4:$P$300,15,FALSE)))</f>
        <v>0.18500628515253581</v>
      </c>
      <c r="H96" s="231">
        <f t="shared" si="26"/>
        <v>0.8</v>
      </c>
      <c r="I96" s="231">
        <f t="shared" si="27"/>
        <v>2.6</v>
      </c>
      <c r="J96" s="231">
        <f>IF('Crisis Indicator Data'!G93="x","x",IF(LOG('Crisis Indicator Data'!G93)&lt;J$4,0,IF(LOG('Crisis Indicator Data'!G93)&gt;J$3,5,ROUND(5-(J$3-LOG('Crisis Indicator Data'!G93))/(J$3-J$4)*5,1))))</f>
        <v>5</v>
      </c>
      <c r="K96" s="141">
        <f>IF('Crisis Indicator Data'!G93="x","x",IF(B96="Regional crisis",('Crisis Indicator Data'!G93/VLOOKUP('Impact of the crisis'!$C96,'Regional Crises'!$B$1:$R$66,5,FALSE)),'Crisis Indicator Data'!G93/VLOOKUP('Impact of the crisis'!$E96,'Country Indicator Data'!$B$4:$P$300,14,FALSE)))</f>
        <v>0.42068325608685564</v>
      </c>
      <c r="L96" s="231">
        <f t="shared" si="28"/>
        <v>2.1</v>
      </c>
      <c r="M96" s="231">
        <f t="shared" si="29"/>
        <v>3.55</v>
      </c>
      <c r="N96" s="231">
        <f t="shared" si="30"/>
        <v>3.1</v>
      </c>
      <c r="O96" s="231">
        <f>IF('Crisis Indicator Data'!H93="x","x",IF('Crisis Indicator Data'!H93=0,0,IF(LOG('Crisis Indicator Data'!H93)&lt;O$4,0,IF(LOG('Crisis Indicator Data'!H93)&gt;O$3,5,ROUND(5-(O$3-LOG('Crisis Indicator Data'!H93))/(O$3-O$4)*5,1)))))</f>
        <v>5</v>
      </c>
      <c r="P96" s="140">
        <f>IF('Crisis Indicator Data'!H93="x","x",'Crisis Indicator Data'!H93/'Crisis Indicator Data'!G93)</f>
        <v>0.38965953444118889</v>
      </c>
      <c r="Q96" s="231">
        <f t="shared" si="31"/>
        <v>1.9</v>
      </c>
      <c r="R96" s="231">
        <f t="shared" si="32"/>
        <v>3.45</v>
      </c>
      <c r="S96" s="231">
        <f>IF('Crisis Indicator Data'!I93="x","x",IF('Crisis Indicator Data'!I93=0,0,IF(LOG('Crisis Indicator Data'!I93)&lt;S$4,0,IF(LOG('Crisis Indicator Data'!I93)&gt;S$3,5,ROUND(5-(S$3-LOG('Crisis Indicator Data'!I93))/(S$3-S$4)*5,1)))))</f>
        <v>5</v>
      </c>
      <c r="T96" s="140">
        <f>IF('Crisis Indicator Data'!H93="x","x",IF('Crisis Indicator Data'!I93="x","x",'Crisis Indicator Data'!I93/'Crisis Indicator Data'!H93))</f>
        <v>0.63215871254162037</v>
      </c>
      <c r="U96" s="231">
        <f t="shared" si="33"/>
        <v>5</v>
      </c>
      <c r="V96" s="231">
        <f t="shared" si="34"/>
        <v>5</v>
      </c>
      <c r="W96" s="231">
        <f>IF('Crisis Indicator Data'!L93="x","x",IF('Crisis Indicator Data'!L93=0,0,IF(LOG('Crisis Indicator Data'!L93)&lt;W$4,0,IF(LOG('Crisis Indicator Data'!L93)&gt;W$3,5,ROUND(5-(W$3-LOG('Crisis Indicator Data'!L93))/(W$3-W$4)*5,1)))))</f>
        <v>4.9000000000000004</v>
      </c>
      <c r="X96" s="238">
        <f>IF(OR('Crisis Indicator Data'!L93="x",'Crisis Indicator Data'!H93="x"),"x",'Crisis Indicator Data'!L93/'Crisis Indicator Data'!H93)</f>
        <v>7.7247502774694789E-5</v>
      </c>
      <c r="Y96" s="231">
        <f t="shared" si="35"/>
        <v>3.9</v>
      </c>
      <c r="Z96" s="231">
        <f t="shared" si="36"/>
        <v>4.4000000000000004</v>
      </c>
      <c r="AA96" s="231">
        <f t="shared" si="37"/>
        <v>4.7</v>
      </c>
      <c r="AB96" s="239">
        <f t="shared" si="38"/>
        <v>4.2</v>
      </c>
    </row>
    <row r="97" spans="1:28" x14ac:dyDescent="0.25">
      <c r="A97" s="145" t="str">
        <f>'Crisis Indicator Data'!A94</f>
        <v xml:space="preserve">Eastern Mediterranean Route </v>
      </c>
      <c r="B97" s="146" t="str">
        <f>'Crisis Indicator Data'!B94</f>
        <v>Regional crisis</v>
      </c>
      <c r="C97" s="146" t="str">
        <f>'Crisis Indicator Data'!C94</f>
        <v>REG006</v>
      </c>
      <c r="D97" s="146" t="str">
        <f>'Crisis Indicator Data'!D94</f>
        <v>Turkey,Greece</v>
      </c>
      <c r="E97" s="147" t="str">
        <f>'Crisis Indicator Data'!E94</f>
        <v>TUR,GRC</v>
      </c>
      <c r="F97" s="237">
        <f>IF('Crisis Indicator Data'!F94="x","x",IF(LOG('Crisis Indicator Data'!F94)&lt;F$4,0,IF(LOG('Crisis Indicator Data'!F94)&gt;F$3,5,ROUND(5-(F$3-LOG('Crisis Indicator Data'!F94))/(F$3-F$4)*5,1))))</f>
        <v>3.8</v>
      </c>
      <c r="G97" s="141">
        <f>IF('Crisis Indicator Data'!F94="x","x",IF(B97="Regional crisis",('Crisis Indicator Data'!F94/VLOOKUP('Impact of the crisis'!$C97,'Regional Crises'!$B$1:$R$66,4,FALSE)),'Crisis Indicator Data'!F94/VLOOKUP('Impact of the crisis'!$E97,'Country Indicator Data'!$B$4:$P$300,15,FALSE)))</f>
        <v>0.20129322337595851</v>
      </c>
      <c r="H97" s="231">
        <f t="shared" si="26"/>
        <v>0.9</v>
      </c>
      <c r="I97" s="231">
        <f t="shared" si="27"/>
        <v>2.35</v>
      </c>
      <c r="J97" s="231">
        <f>IF('Crisis Indicator Data'!G94="x","x",IF(LOG('Crisis Indicator Data'!G94)&lt;J$4,0,IF(LOG('Crisis Indicator Data'!G94)&gt;J$3,5,ROUND(5-(J$3-LOG('Crisis Indicator Data'!G94))/(J$3-J$4)*5,1))))</f>
        <v>5</v>
      </c>
      <c r="K97" s="141">
        <f>IF('Crisis Indicator Data'!G94="x","x",IF(B97="Regional crisis",('Crisis Indicator Data'!G94/VLOOKUP('Impact of the crisis'!$C97,'Regional Crises'!$B$1:$R$66,5,FALSE)),'Crisis Indicator Data'!G94/VLOOKUP('Impact of the crisis'!$E97,'Country Indicator Data'!$B$4:$P$300,14,FALSE)))</f>
        <v>0.3994833181059198</v>
      </c>
      <c r="L97" s="231">
        <f t="shared" si="28"/>
        <v>2</v>
      </c>
      <c r="M97" s="231">
        <f t="shared" si="29"/>
        <v>3.5</v>
      </c>
      <c r="N97" s="231">
        <f t="shared" si="30"/>
        <v>3</v>
      </c>
      <c r="O97" s="231">
        <f>IF('Crisis Indicator Data'!H94="x","x",IF('Crisis Indicator Data'!H94=0,0,IF(LOG('Crisis Indicator Data'!H94)&lt;O$4,0,IF(LOG('Crisis Indicator Data'!H94)&gt;O$3,5,ROUND(5-(O$3-LOG('Crisis Indicator Data'!H94))/(O$3-O$4)*5,1)))))</f>
        <v>4.3</v>
      </c>
      <c r="P97" s="140">
        <f>IF('Crisis Indicator Data'!H94="x","x",'Crisis Indicator Data'!H94/'Crisis Indicator Data'!G94)</f>
        <v>0.3347528916929548</v>
      </c>
      <c r="Q97" s="231">
        <f t="shared" si="31"/>
        <v>1.6</v>
      </c>
      <c r="R97" s="231">
        <f t="shared" si="32"/>
        <v>2.95</v>
      </c>
      <c r="S97" s="231">
        <f>IF('Crisis Indicator Data'!I94="x","x",IF('Crisis Indicator Data'!I94=0,0,IF(LOG('Crisis Indicator Data'!I94)&lt;S$4,0,IF(LOG('Crisis Indicator Data'!I94)&gt;S$3,5,ROUND(5-(S$3-LOG('Crisis Indicator Data'!I94))/(S$3-S$4)*5,1)))))</f>
        <v>5</v>
      </c>
      <c r="T97" s="140">
        <f>IF('Crisis Indicator Data'!H94="x","x",IF('Crisis Indicator Data'!I94="x","x",'Crisis Indicator Data'!I94/'Crisis Indicator Data'!H94))</f>
        <v>0.33249568085440551</v>
      </c>
      <c r="U97" s="231">
        <f t="shared" si="33"/>
        <v>5</v>
      </c>
      <c r="V97" s="231">
        <f t="shared" si="34"/>
        <v>5</v>
      </c>
      <c r="W97" s="231">
        <f>IF('Crisis Indicator Data'!L94="x","x",IF('Crisis Indicator Data'!L94=0,0,IF(LOG('Crisis Indicator Data'!L94)&lt;W$4,0,IF(LOG('Crisis Indicator Data'!L94)&gt;W$3,5,ROUND(5-(W$3-LOG('Crisis Indicator Data'!L94))/(W$3-W$4)*5,1)))))</f>
        <v>1.9</v>
      </c>
      <c r="X97" s="238">
        <f>IF(OR('Crisis Indicator Data'!L94="x",'Crisis Indicator Data'!H94="x"),"x",'Crisis Indicator Data'!L94/'Crisis Indicator Data'!H94)</f>
        <v>1.8061881576880793E-6</v>
      </c>
      <c r="Y97" s="231">
        <f t="shared" si="35"/>
        <v>0.1</v>
      </c>
      <c r="Z97" s="231">
        <f t="shared" si="36"/>
        <v>1</v>
      </c>
      <c r="AA97" s="231">
        <f t="shared" si="37"/>
        <v>3.7</v>
      </c>
      <c r="AB97" s="239">
        <f t="shared" si="38"/>
        <v>3.3</v>
      </c>
    </row>
    <row r="98" spans="1:28" x14ac:dyDescent="0.25">
      <c r="A98" s="145" t="str">
        <f>'Crisis Indicator Data'!A95</f>
        <v>Central Mediterranean Route</v>
      </c>
      <c r="B98" s="146" t="str">
        <f>'Crisis Indicator Data'!B95</f>
        <v>Regional crisis</v>
      </c>
      <c r="C98" s="146" t="str">
        <f>'Crisis Indicator Data'!C95</f>
        <v>REG007</v>
      </c>
      <c r="D98" s="146" t="str">
        <f>'Crisis Indicator Data'!D95</f>
        <v>Algeria,Tunisia,Libya,Italy</v>
      </c>
      <c r="E98" s="147" t="str">
        <f>'Crisis Indicator Data'!E95</f>
        <v>DZA,TUN,LBY,ITA</v>
      </c>
      <c r="F98" s="237" t="str">
        <f>IF('Crisis Indicator Data'!F95="x","x",IF(LOG('Crisis Indicator Data'!F95)&lt;F$4,0,IF(LOG('Crisis Indicator Data'!F95)&gt;F$3,5,ROUND(5-(F$3-LOG('Crisis Indicator Data'!F95))/(F$3-F$4)*5,1))))</f>
        <v>x</v>
      </c>
      <c r="G98" s="141" t="str">
        <f>IF('Crisis Indicator Data'!F95="x","x",IF(B98="Regional crisis",('Crisis Indicator Data'!F95/VLOOKUP('Impact of the crisis'!$C98,'Regional Crises'!$B$1:$R$66,4,FALSE)),'Crisis Indicator Data'!F95/VLOOKUP('Impact of the crisis'!$E98,'Country Indicator Data'!$B$4:$P$300,15,FALSE)))</f>
        <v>x</v>
      </c>
      <c r="H98" s="231" t="str">
        <f t="shared" si="26"/>
        <v>x</v>
      </c>
      <c r="I98" s="231" t="str">
        <f t="shared" si="27"/>
        <v>x</v>
      </c>
      <c r="J98" s="231" t="str">
        <f>IF('Crisis Indicator Data'!G95="x","x",IF(LOG('Crisis Indicator Data'!G95)&lt;J$4,0,IF(LOG('Crisis Indicator Data'!G95)&gt;J$3,5,ROUND(5-(J$3-LOG('Crisis Indicator Data'!G95))/(J$3-J$4)*5,1))))</f>
        <v>x</v>
      </c>
      <c r="K98" s="141" t="str">
        <f>IF('Crisis Indicator Data'!G95="x","x",IF(B98="Regional crisis",('Crisis Indicator Data'!G95/VLOOKUP('Impact of the crisis'!$C98,'Regional Crises'!$B$1:$R$66,5,FALSE)),'Crisis Indicator Data'!G95/VLOOKUP('Impact of the crisis'!$E98,'Country Indicator Data'!$B$4:$P$300,14,FALSE)))</f>
        <v>x</v>
      </c>
      <c r="L98" s="231" t="str">
        <f t="shared" si="28"/>
        <v>x</v>
      </c>
      <c r="M98" s="231" t="str">
        <f t="shared" si="29"/>
        <v>x</v>
      </c>
      <c r="N98" s="231" t="str">
        <f t="shared" si="30"/>
        <v>x</v>
      </c>
      <c r="O98" s="231" t="str">
        <f>IF('Crisis Indicator Data'!H95="x","x",IF('Crisis Indicator Data'!H95=0,0,IF(LOG('Crisis Indicator Data'!H95)&lt;O$4,0,IF(LOG('Crisis Indicator Data'!H95)&gt;O$3,5,ROUND(5-(O$3-LOG('Crisis Indicator Data'!H95))/(O$3-O$4)*5,1)))))</f>
        <v>x</v>
      </c>
      <c r="P98" s="140" t="str">
        <f>IF('Crisis Indicator Data'!H95="x","x",'Crisis Indicator Data'!H95/'Crisis Indicator Data'!G95)</f>
        <v>x</v>
      </c>
      <c r="Q98" s="231" t="str">
        <f t="shared" si="31"/>
        <v>x</v>
      </c>
      <c r="R98" s="231" t="str">
        <f t="shared" si="32"/>
        <v>x</v>
      </c>
      <c r="S98" s="231" t="str">
        <f>IF('Crisis Indicator Data'!I95="x","x",IF('Crisis Indicator Data'!I95=0,0,IF(LOG('Crisis Indicator Data'!I95)&lt;S$4,0,IF(LOG('Crisis Indicator Data'!I95)&gt;S$3,5,ROUND(5-(S$3-LOG('Crisis Indicator Data'!I95))/(S$3-S$4)*5,1)))))</f>
        <v>x</v>
      </c>
      <c r="T98" s="140" t="str">
        <f>IF('Crisis Indicator Data'!H95="x","x",IF('Crisis Indicator Data'!I95="x","x",'Crisis Indicator Data'!I95/'Crisis Indicator Data'!H95))</f>
        <v>x</v>
      </c>
      <c r="U98" s="231" t="str">
        <f t="shared" si="33"/>
        <v>x</v>
      </c>
      <c r="V98" s="231" t="str">
        <f t="shared" si="34"/>
        <v>x</v>
      </c>
      <c r="W98" s="231">
        <f>IF('Crisis Indicator Data'!L95="x","x",IF('Crisis Indicator Data'!L95=0,0,IF(LOG('Crisis Indicator Data'!L95)&lt;W$4,0,IF(LOG('Crisis Indicator Data'!L95)&gt;W$3,5,ROUND(5-(W$3-LOG('Crisis Indicator Data'!L95))/(W$3-W$4)*5,1)))))</f>
        <v>4</v>
      </c>
      <c r="X98" s="238" t="str">
        <f>IF(OR('Crisis Indicator Data'!L95="x",'Crisis Indicator Data'!H95="x"),"x",'Crisis Indicator Data'!L95/'Crisis Indicator Data'!H95)</f>
        <v>x</v>
      </c>
      <c r="Y98" s="231" t="str">
        <f t="shared" si="35"/>
        <v>x</v>
      </c>
      <c r="Z98" s="231">
        <f t="shared" si="36"/>
        <v>4</v>
      </c>
      <c r="AA98" s="231">
        <f t="shared" si="37"/>
        <v>4</v>
      </c>
      <c r="AB98" s="239">
        <f t="shared" si="38"/>
        <v>4</v>
      </c>
    </row>
    <row r="99" spans="1:28" x14ac:dyDescent="0.25">
      <c r="A99" s="145" t="str">
        <f>'Crisis Indicator Data'!A96</f>
        <v>Western Mediterranean Route</v>
      </c>
      <c r="B99" s="146" t="str">
        <f>'Crisis Indicator Data'!B96</f>
        <v>Regional crisis</v>
      </c>
      <c r="C99" s="146" t="str">
        <f>'Crisis Indicator Data'!C96</f>
        <v>REG008</v>
      </c>
      <c r="D99" s="146" t="str">
        <f>'Crisis Indicator Data'!D96</f>
        <v>Algeria,Morocco,Spain</v>
      </c>
      <c r="E99" s="147" t="str">
        <f>'Crisis Indicator Data'!E96</f>
        <v>DZA,MAR,ESP</v>
      </c>
      <c r="F99" s="237" t="str">
        <f>IF('Crisis Indicator Data'!F96="x","x",IF(LOG('Crisis Indicator Data'!F96)&lt;F$4,0,IF(LOG('Crisis Indicator Data'!F96)&gt;F$3,5,ROUND(5-(F$3-LOG('Crisis Indicator Data'!F96))/(F$3-F$4)*5,1))))</f>
        <v>x</v>
      </c>
      <c r="G99" s="141" t="str">
        <f>IF('Crisis Indicator Data'!F96="x","x",IF(B99="Regional crisis",('Crisis Indicator Data'!F96/VLOOKUP('Impact of the crisis'!$C99,'Regional Crises'!$B$1:$R$66,4,FALSE)),'Crisis Indicator Data'!F96/VLOOKUP('Impact of the crisis'!$E99,'Country Indicator Data'!$B$4:$P$300,15,FALSE)))</f>
        <v>x</v>
      </c>
      <c r="H99" s="231" t="str">
        <f t="shared" si="26"/>
        <v>x</v>
      </c>
      <c r="I99" s="231" t="str">
        <f t="shared" si="27"/>
        <v>x</v>
      </c>
      <c r="J99" s="231" t="str">
        <f>IF('Crisis Indicator Data'!G96="x","x",IF(LOG('Crisis Indicator Data'!G96)&lt;J$4,0,IF(LOG('Crisis Indicator Data'!G96)&gt;J$3,5,ROUND(5-(J$3-LOG('Crisis Indicator Data'!G96))/(J$3-J$4)*5,1))))</f>
        <v>x</v>
      </c>
      <c r="K99" s="141" t="str">
        <f>IF('Crisis Indicator Data'!G96="x","x",IF(B99="Regional crisis",('Crisis Indicator Data'!G96/VLOOKUP('Impact of the crisis'!$C99,'Regional Crises'!$B$1:$R$66,5,FALSE)),'Crisis Indicator Data'!G96/VLOOKUP('Impact of the crisis'!$E99,'Country Indicator Data'!$B$4:$P$300,14,FALSE)))</f>
        <v>x</v>
      </c>
      <c r="L99" s="231" t="str">
        <f t="shared" si="28"/>
        <v>x</v>
      </c>
      <c r="M99" s="231" t="str">
        <f t="shared" si="29"/>
        <v>x</v>
      </c>
      <c r="N99" s="231" t="str">
        <f t="shared" si="30"/>
        <v>x</v>
      </c>
      <c r="O99" s="231" t="str">
        <f>IF('Crisis Indicator Data'!H96="x","x",IF('Crisis Indicator Data'!H96=0,0,IF(LOG('Crisis Indicator Data'!H96)&lt;O$4,0,IF(LOG('Crisis Indicator Data'!H96)&gt;O$3,5,ROUND(5-(O$3-LOG('Crisis Indicator Data'!H96))/(O$3-O$4)*5,1)))))</f>
        <v>x</v>
      </c>
      <c r="P99" s="140" t="str">
        <f>IF('Crisis Indicator Data'!H96="x","x",'Crisis Indicator Data'!H96/'Crisis Indicator Data'!G96)</f>
        <v>x</v>
      </c>
      <c r="Q99" s="231" t="str">
        <f t="shared" si="31"/>
        <v>x</v>
      </c>
      <c r="R99" s="231" t="str">
        <f t="shared" si="32"/>
        <v>x</v>
      </c>
      <c r="S99" s="231" t="str">
        <f>IF('Crisis Indicator Data'!I96="x","x",IF('Crisis Indicator Data'!I96=0,0,IF(LOG('Crisis Indicator Data'!I96)&lt;S$4,0,IF(LOG('Crisis Indicator Data'!I96)&gt;S$3,5,ROUND(5-(S$3-LOG('Crisis Indicator Data'!I96))/(S$3-S$4)*5,1)))))</f>
        <v>x</v>
      </c>
      <c r="T99" s="140" t="str">
        <f>IF('Crisis Indicator Data'!H96="x","x",IF('Crisis Indicator Data'!I96="x","x",'Crisis Indicator Data'!I96/'Crisis Indicator Data'!H96))</f>
        <v>x</v>
      </c>
      <c r="U99" s="231" t="str">
        <f t="shared" si="33"/>
        <v>x</v>
      </c>
      <c r="V99" s="231" t="str">
        <f t="shared" si="34"/>
        <v>x</v>
      </c>
      <c r="W99" s="231">
        <f>IF('Crisis Indicator Data'!L96="x","x",IF('Crisis Indicator Data'!L96=0,0,IF(LOG('Crisis Indicator Data'!L96)&lt;W$4,0,IF(LOG('Crisis Indicator Data'!L96)&gt;W$3,5,ROUND(5-(W$3-LOG('Crisis Indicator Data'!L96))/(W$3-W$4)*5,1)))))</f>
        <v>3.2</v>
      </c>
      <c r="X99" s="238" t="str">
        <f>IF(OR('Crisis Indicator Data'!L96="x",'Crisis Indicator Data'!H96="x"),"x",'Crisis Indicator Data'!L96/'Crisis Indicator Data'!H96)</f>
        <v>x</v>
      </c>
      <c r="Y99" s="231" t="str">
        <f t="shared" si="35"/>
        <v>x</v>
      </c>
      <c r="Z99" s="231">
        <f t="shared" si="36"/>
        <v>3.2</v>
      </c>
      <c r="AA99" s="231">
        <f t="shared" si="37"/>
        <v>3.2</v>
      </c>
      <c r="AB99" s="239">
        <f t="shared" si="38"/>
        <v>3.2</v>
      </c>
    </row>
    <row r="100" spans="1:28" x14ac:dyDescent="0.25">
      <c r="A100" s="145" t="str">
        <f>'Crisis Indicator Data'!A97</f>
        <v>Rohingya Regional Crisis</v>
      </c>
      <c r="B100" s="146" t="str">
        <f>'Crisis Indicator Data'!B97</f>
        <v>Regional crisis</v>
      </c>
      <c r="C100" s="146" t="str">
        <f>'Crisis Indicator Data'!C97</f>
        <v>REG011</v>
      </c>
      <c r="D100" s="146" t="str">
        <f>'Crisis Indicator Data'!D97</f>
        <v>Bangladesh,Myanmar</v>
      </c>
      <c r="E100" s="147" t="str">
        <f>'Crisis Indicator Data'!E97</f>
        <v>BGD,MMR</v>
      </c>
      <c r="F100" s="237">
        <f>IF('Crisis Indicator Data'!F97="x","x",IF(LOG('Crisis Indicator Data'!F97)&lt;F$4,0,IF(LOG('Crisis Indicator Data'!F97)&gt;F$3,5,ROUND(5-(F$3-LOG('Crisis Indicator Data'!F97))/(F$3-F$4)*5,1))))</f>
        <v>2.8</v>
      </c>
      <c r="G100" s="141">
        <f>IF('Crisis Indicator Data'!F97="x","x",IF(B100="Regional crisis",('Crisis Indicator Data'!F97/VLOOKUP('Impact of the crisis'!$C100,'Regional Crises'!$B$1:$R$66,4,FALSE)),'Crisis Indicator Data'!F97/VLOOKUP('Impact of the crisis'!$E100,'Country Indicator Data'!$B$4:$P$300,15,FALSE)))</f>
        <v>5.8100223428024261E-2</v>
      </c>
      <c r="H100" s="231">
        <f t="shared" si="26"/>
        <v>0.2</v>
      </c>
      <c r="I100" s="231">
        <f t="shared" si="27"/>
        <v>1.5</v>
      </c>
      <c r="J100" s="231">
        <f>IF('Crisis Indicator Data'!G97="x","x",IF(LOG('Crisis Indicator Data'!G97)&lt;J$4,0,IF(LOG('Crisis Indicator Data'!G97)&gt;J$3,5,ROUND(5-(J$3-LOG('Crisis Indicator Data'!G97))/(J$3-J$4)*5,1))))</f>
        <v>2.4</v>
      </c>
      <c r="K100" s="141">
        <f>IF('Crisis Indicator Data'!G97="x","x",IF(B100="Regional crisis",('Crisis Indicator Data'!G97/VLOOKUP('Impact of the crisis'!$C100,'Regional Crises'!$B$1:$R$66,5,FALSE)),'Crisis Indicator Data'!G97/VLOOKUP('Impact of the crisis'!$E100,'Country Indicator Data'!$B$4:$P$300,14,FALSE)))</f>
        <v>2.6764836806639276E-2</v>
      </c>
      <c r="L100" s="231">
        <f t="shared" si="28"/>
        <v>0.1</v>
      </c>
      <c r="M100" s="231">
        <f t="shared" si="29"/>
        <v>1.25</v>
      </c>
      <c r="N100" s="231">
        <f t="shared" si="30"/>
        <v>1.4</v>
      </c>
      <c r="O100" s="231">
        <f>IF('Crisis Indicator Data'!H97="x","x",IF('Crisis Indicator Data'!H97=0,0,IF(LOG('Crisis Indicator Data'!H97)&lt;O$4,0,IF(LOG('Crisis Indicator Data'!H97)&gt;O$3,5,ROUND(5-(O$3-LOG('Crisis Indicator Data'!H97))/(O$3-O$4)*5,1)))))</f>
        <v>3.3</v>
      </c>
      <c r="P100" s="140">
        <f>IF('Crisis Indicator Data'!H97="x","x",'Crisis Indicator Data'!H97/'Crisis Indicator Data'!G97)</f>
        <v>0.5580194991397438</v>
      </c>
      <c r="Q100" s="231">
        <f t="shared" si="31"/>
        <v>2.8</v>
      </c>
      <c r="R100" s="231">
        <f t="shared" si="32"/>
        <v>3.05</v>
      </c>
      <c r="S100" s="231">
        <f>IF('Crisis Indicator Data'!I97="x","x",IF('Crisis Indicator Data'!I97=0,0,IF(LOG('Crisis Indicator Data'!I97)&lt;S$4,0,IF(LOG('Crisis Indicator Data'!I97)&gt;S$3,5,ROUND(5-(S$3-LOG('Crisis Indicator Data'!I97))/(S$3-S$4)*5,1)))))</f>
        <v>4.5</v>
      </c>
      <c r="T100" s="140">
        <f>IF('Crisis Indicator Data'!H97="x","x",IF('Crisis Indicator Data'!I97="x","x",'Crisis Indicator Data'!I97/'Crisis Indicator Data'!H97))</f>
        <v>0.46111682082905103</v>
      </c>
      <c r="U100" s="231">
        <f t="shared" si="33"/>
        <v>5</v>
      </c>
      <c r="V100" s="231">
        <f t="shared" si="34"/>
        <v>4.8</v>
      </c>
      <c r="W100" s="231">
        <f>IF('Crisis Indicator Data'!L97="x","x",IF('Crisis Indicator Data'!L97=0,0,IF(LOG('Crisis Indicator Data'!L97)&lt;W$4,0,IF(LOG('Crisis Indicator Data'!L97)&gt;W$3,5,ROUND(5-(W$3-LOG('Crisis Indicator Data'!L97))/(W$3-W$4)*5,1)))))</f>
        <v>1.5</v>
      </c>
      <c r="X100" s="238">
        <f>IF(OR('Crisis Indicator Data'!L97="x",'Crisis Indicator Data'!H97="x"),"x",'Crisis Indicator Data'!L97/'Crisis Indicator Data'!H97)</f>
        <v>3.7684138403562862E-6</v>
      </c>
      <c r="Y100" s="231">
        <f t="shared" si="35"/>
        <v>0.2</v>
      </c>
      <c r="Z100" s="231">
        <f t="shared" si="36"/>
        <v>0.9</v>
      </c>
      <c r="AA100" s="231">
        <f t="shared" si="37"/>
        <v>3.5</v>
      </c>
      <c r="AB100" s="239">
        <f t="shared" si="38"/>
        <v>3.3</v>
      </c>
    </row>
    <row r="101" spans="1:28" x14ac:dyDescent="0.25">
      <c r="A101" s="145" t="str">
        <f>'Crisis Indicator Data'!A98</f>
        <v>Southern Africa Regional Food Security Crisis</v>
      </c>
      <c r="B101" s="146" t="str">
        <f>'Crisis Indicator Data'!B98</f>
        <v>Regional crisis</v>
      </c>
      <c r="C101" s="146" t="str">
        <f>'Crisis Indicator Data'!C98</f>
        <v>REG012</v>
      </c>
      <c r="D101" s="146" t="str">
        <f>'Crisis Indicator Data'!D98</f>
        <v>Lesotho,Madagascar,Malawi,Namibia,Eswatini,Zambia,Zimbabwe</v>
      </c>
      <c r="E101" s="147" t="str">
        <f>'Crisis Indicator Data'!E98</f>
        <v>LSO,MDG,MWI,NAM,SWZ,ZMB,ZWE</v>
      </c>
      <c r="F101" s="237">
        <f>IF('Crisis Indicator Data'!F98="x","x",IF(LOG('Crisis Indicator Data'!F98)&lt;F$4,0,IF(LOG('Crisis Indicator Data'!F98)&gt;F$3,5,ROUND(5-(F$3-LOG('Crisis Indicator Data'!F98))/(F$3-F$4)*5,1))))</f>
        <v>5</v>
      </c>
      <c r="G101" s="141">
        <f>IF('Crisis Indicator Data'!F98="x","x",IF(B101="Regional crisis",('Crisis Indicator Data'!F98/VLOOKUP('Impact of the crisis'!$C101,'Regional Crises'!$B$1:$R$66,4,FALSE)),'Crisis Indicator Data'!F98/VLOOKUP('Impact of the crisis'!$E101,'Country Indicator Data'!$B$4:$P$300,15,FALSE)))</f>
        <v>0.81863310884254648</v>
      </c>
      <c r="H101" s="231">
        <f t="shared" si="26"/>
        <v>4.0999999999999996</v>
      </c>
      <c r="I101" s="231">
        <f t="shared" si="27"/>
        <v>4.55</v>
      </c>
      <c r="J101" s="231">
        <f>IF('Crisis Indicator Data'!G98="x","x",IF(LOG('Crisis Indicator Data'!G98)&lt;J$4,0,IF(LOG('Crisis Indicator Data'!G98)&gt;J$3,5,ROUND(5-(J$3-LOG('Crisis Indicator Data'!G98))/(J$3-J$4)*5,1))))</f>
        <v>5</v>
      </c>
      <c r="K101" s="141">
        <f>IF('Crisis Indicator Data'!G98="x","x",IF(B101="Regional crisis",('Crisis Indicator Data'!G98/VLOOKUP('Impact of the crisis'!$C101,'Regional Crises'!$B$1:$R$66,5,FALSE)),'Crisis Indicator Data'!G98/VLOOKUP('Impact of the crisis'!$E101,'Country Indicator Data'!$B$4:$P$300,14,FALSE)))</f>
        <v>0.82817250820639265</v>
      </c>
      <c r="L101" s="231">
        <f t="shared" si="28"/>
        <v>4.0999999999999996</v>
      </c>
      <c r="M101" s="231">
        <f t="shared" si="29"/>
        <v>4.55</v>
      </c>
      <c r="N101" s="231">
        <f t="shared" si="30"/>
        <v>4.5999999999999996</v>
      </c>
      <c r="O101" s="231">
        <f>IF('Crisis Indicator Data'!H98="x","x",IF('Crisis Indicator Data'!H98=0,0,IF(LOG('Crisis Indicator Data'!H98)&lt;O$4,0,IF(LOG('Crisis Indicator Data'!H98)&gt;O$3,5,ROUND(5-(O$3-LOG('Crisis Indicator Data'!H98))/(O$3-O$4)*5,1)))))</f>
        <v>5</v>
      </c>
      <c r="P101" s="140">
        <f>IF('Crisis Indicator Data'!H98="x","x",'Crisis Indicator Data'!H98/'Crisis Indicator Data'!G98)</f>
        <v>0.69814422444655511</v>
      </c>
      <c r="Q101" s="231">
        <f t="shared" si="31"/>
        <v>3.5</v>
      </c>
      <c r="R101" s="231">
        <f t="shared" si="32"/>
        <v>4.25</v>
      </c>
      <c r="S101" s="231">
        <f>IF('Crisis Indicator Data'!I98="x","x",IF('Crisis Indicator Data'!I98=0,0,IF(LOG('Crisis Indicator Data'!I98)&lt;S$4,0,IF(LOG('Crisis Indicator Data'!I98)&gt;S$3,5,ROUND(5-(S$3-LOG('Crisis Indicator Data'!I98))/(S$3-S$4)*5,1)))))</f>
        <v>4.3</v>
      </c>
      <c r="T101" s="140">
        <f>IF('Crisis Indicator Data'!H98="x","x",IF('Crisis Indicator Data'!I98="x","x",'Crisis Indicator Data'!I98/'Crisis Indicator Data'!H98))</f>
        <v>2.485479566741667E-2</v>
      </c>
      <c r="U101" s="231">
        <f t="shared" si="33"/>
        <v>0.8</v>
      </c>
      <c r="V101" s="231">
        <f t="shared" si="34"/>
        <v>2.6</v>
      </c>
      <c r="W101" s="231">
        <f>IF('Crisis Indicator Data'!L98="x","x",IF('Crisis Indicator Data'!L98=0,0,IF(LOG('Crisis Indicator Data'!L98)&lt;W$4,0,IF(LOG('Crisis Indicator Data'!L98)&gt;W$3,5,ROUND(5-(W$3-LOG('Crisis Indicator Data'!L98))/(W$3-W$4)*5,1)))))</f>
        <v>2.7</v>
      </c>
      <c r="X101" s="238">
        <f>IF(OR('Crisis Indicator Data'!L98="x",'Crisis Indicator Data'!H98="x"),"x",'Crisis Indicator Data'!L98/'Crisis Indicator Data'!H98)</f>
        <v>2.1715242530479828E-6</v>
      </c>
      <c r="Y101" s="231">
        <f t="shared" si="35"/>
        <v>0.1</v>
      </c>
      <c r="Z101" s="231">
        <f t="shared" si="36"/>
        <v>1.4</v>
      </c>
      <c r="AA101" s="231">
        <f t="shared" si="37"/>
        <v>2</v>
      </c>
      <c r="AB101" s="239">
        <f t="shared" si="38"/>
        <v>3.3</v>
      </c>
    </row>
    <row r="102" spans="1:28" x14ac:dyDescent="0.25">
      <c r="A102" s="145" t="str">
        <f>'Crisis Indicator Data'!A99</f>
        <v>Nagorno-Karabakh Conflict</v>
      </c>
      <c r="B102" s="146" t="str">
        <f>'Crisis Indicator Data'!B99</f>
        <v>Regional crisis</v>
      </c>
      <c r="C102" s="146" t="str">
        <f>'Crisis Indicator Data'!C99</f>
        <v>REG013</v>
      </c>
      <c r="D102" s="146" t="str">
        <f>'Crisis Indicator Data'!D99</f>
        <v>Armenia,Azerbaijan</v>
      </c>
      <c r="E102" s="147" t="str">
        <f>'Crisis Indicator Data'!E99</f>
        <v>ARM,AZE</v>
      </c>
      <c r="F102" s="237">
        <f>IF('Crisis Indicator Data'!F99="x","x",IF(LOG('Crisis Indicator Data'!F99)&lt;F$4,0,IF(LOG('Crisis Indicator Data'!F99)&gt;F$3,5,ROUND(5-(F$3-LOG('Crisis Indicator Data'!F99))/(F$3-F$4)*5,1))))</f>
        <v>3</v>
      </c>
      <c r="G102" s="141">
        <f>IF('Crisis Indicator Data'!F99="x","x",IF(B102="Regional crisis",('Crisis Indicator Data'!F99/VLOOKUP('Impact of the crisis'!$C102,'Regional Crises'!$B$1:$R$66,4,FALSE)),'Crisis Indicator Data'!F99/VLOOKUP('Impact of the crisis'!$E102,'Country Indicator Data'!$B$4:$P$300,15,FALSE)))</f>
        <v>0.53776106107096899</v>
      </c>
      <c r="H102" s="231">
        <f t="shared" ref="H102:H133" si="39">IF(G102="x","x",IF(G102&lt;H$4,0,IF(G102&gt;H$3,5,ROUND(5-(H$3-G102)/(H$3-H$4)*5,1))))</f>
        <v>2.6</v>
      </c>
      <c r="I102" s="231">
        <f t="shared" ref="I102:I133" si="40">IF(AND(H102="x",F102="x"),"x",AVERAGE(F102,H102))</f>
        <v>2.8</v>
      </c>
      <c r="J102" s="231">
        <f>IF('Crisis Indicator Data'!G99="x","x",IF(LOG('Crisis Indicator Data'!G99)&lt;J$4,0,IF(LOG('Crisis Indicator Data'!G99)&gt;J$3,5,ROUND(5-(J$3-LOG('Crisis Indicator Data'!G99))/(J$3-J$4)*5,1))))</f>
        <v>2.6</v>
      </c>
      <c r="K102" s="141">
        <f>IF('Crisis Indicator Data'!G99="x","x",IF(B102="Regional crisis",('Crisis Indicator Data'!G99/VLOOKUP('Impact of the crisis'!$C102,'Regional Crises'!$B$1:$R$66,5,FALSE)),'Crisis Indicator Data'!G99/VLOOKUP('Impact of the crisis'!$E102,'Country Indicator Data'!$B$4:$P$300,14,FALSE)))</f>
        <v>0.45120921305182343</v>
      </c>
      <c r="L102" s="231">
        <f t="shared" ref="L102:L133" si="41">IF(K102="x","x",IF(K102&lt;L$4,0,IF(K102&gt;L$3,5,ROUND(5-(L$3-K102)/(L$3-L$4)*5,1))))</f>
        <v>2.2000000000000002</v>
      </c>
      <c r="M102" s="231">
        <f t="shared" ref="M102:M133" si="42">IF(AND(L102="x",J102="x"),"x",AVERAGE(J102,L102))</f>
        <v>2.4000000000000004</v>
      </c>
      <c r="N102" s="231">
        <f t="shared" ref="N102:N133" si="43">IF(AND(M102="x",I102="x"),"x",IF(OR(M102="x",I102="x"),AVERAGE(I102,M102),ROUND((5-GEOMEAN(((5-I102)/5*4+1),((5-M102)/5*4+1)))/4*5,1)))</f>
        <v>2.6</v>
      </c>
      <c r="O102" s="231">
        <f>IF('Crisis Indicator Data'!H99="x","x",IF('Crisis Indicator Data'!H99=0,0,IF(LOG('Crisis Indicator Data'!H99)&lt;O$4,0,IF(LOG('Crisis Indicator Data'!H99)&gt;O$3,5,ROUND(5-(O$3-LOG('Crisis Indicator Data'!H99))/(O$3-O$4)*5,1)))))</f>
        <v>3.3</v>
      </c>
      <c r="P102" s="140">
        <f>IF('Crisis Indicator Data'!H99="x","x",'Crisis Indicator Data'!H99/'Crisis Indicator Data'!G99)</f>
        <v>0.49974476773864218</v>
      </c>
      <c r="Q102" s="231">
        <f t="shared" ref="Q102:Q133" si="44">IF(P102="x","x",IF(P102&lt;Q$4,0,IF(P102&gt;Q$3,5,ROUND(5-(Q$3-P102)/(Q$3-Q$4)*5,1))))</f>
        <v>2.5</v>
      </c>
      <c r="R102" s="231">
        <f t="shared" ref="R102:R133" si="45">IF(AND(Q102="x",O102="x"),"x",AVERAGE(O102,Q102))</f>
        <v>2.9</v>
      </c>
      <c r="S102" s="231">
        <f>IF('Crisis Indicator Data'!I99="x","x",IF('Crisis Indicator Data'!I99=0,0,IF(LOG('Crisis Indicator Data'!I99)&lt;S$4,0,IF(LOG('Crisis Indicator Data'!I99)&gt;S$3,5,ROUND(5-(S$3-LOG('Crisis Indicator Data'!I99))/(S$3-S$4)*5,1)))))</f>
        <v>2.8</v>
      </c>
      <c r="T102" s="140">
        <f>IF('Crisis Indicator Data'!H99="x","x",IF('Crisis Indicator Data'!I99="x","x",'Crisis Indicator Data'!I99/'Crisis Indicator Data'!H99))</f>
        <v>3.1664964249233915E-2</v>
      </c>
      <c r="U102" s="231">
        <f t="shared" ref="U102:U133" si="46">IF(T102="x","x",IF(T102&lt;U$4,0,IF(T102&gt;U$3,5,ROUND(5-(U$3-T102)/(U$3-U$4)*5,1))))</f>
        <v>1.1000000000000001</v>
      </c>
      <c r="V102" s="231">
        <f t="shared" ref="V102:V133" si="47">IF(AND(U102="x",S102="x"),"x",ROUND(AVERAGE(S102,U102),1))</f>
        <v>2</v>
      </c>
      <c r="W102" s="231">
        <f>IF('Crisis Indicator Data'!L99="x","x",IF('Crisis Indicator Data'!L99=0,0,IF(LOG('Crisis Indicator Data'!L99)&lt;W$4,0,IF(LOG('Crisis Indicator Data'!L99)&gt;W$3,5,ROUND(5-(W$3-LOG('Crisis Indicator Data'!L99))/(W$3-W$4)*5,1)))))</f>
        <v>3.1</v>
      </c>
      <c r="X102" s="238">
        <f>IF(OR('Crisis Indicator Data'!L99="x",'Crisis Indicator Data'!H99="x"),"x",'Crisis Indicator Data'!L99/'Crisis Indicator Data'!H99)</f>
        <v>4.6986721144024515E-5</v>
      </c>
      <c r="Y102" s="231">
        <f t="shared" ref="Y102:Y133" si="48">IF(X102="x","x",IF(X102&lt;Y$4,0,IF(X102&gt;Y$3,5,ROUND(5-(Y$3-X102)/(Y$3-Y$4)*5,1))))</f>
        <v>2.2999999999999998</v>
      </c>
      <c r="Z102" s="231">
        <f t="shared" ref="Z102:Z133" si="49">IF(AND(Y102="x",W102="x"),"x",ROUND(AVERAGE(W102,Y102),1))</f>
        <v>2.7</v>
      </c>
      <c r="AA102" s="231">
        <f t="shared" ref="AA102:AA133" si="50">IF(AND(V102="x",Z102="x"),"x",IF(OR(V102="x",Z102="x"),AVERAGE(V102,Z102),ROUND((5-GEOMEAN(((5-V102)/5*4+1),((5-Z102)/5*4+1)))/4*5,1)))</f>
        <v>2.4</v>
      </c>
      <c r="AB102" s="239">
        <f t="shared" ref="AB102:AB133" si="51">IF(AND(R102="x",AA102="x"),"x",IF(OR(R102="x",AA102="x"),AVERAGE(R102,AA102),ROUND((5-GEOMEAN(((5-R102)/5*4+1),((5-AA102)/5*4+1)))/4*5,1)))</f>
        <v>2.7</v>
      </c>
    </row>
    <row r="103" spans="1:28" x14ac:dyDescent="0.25">
      <c r="A103" s="145" t="str">
        <f>'Crisis Indicator Data'!A100</f>
        <v>Burundi and DRC refugees in Rwanda</v>
      </c>
      <c r="B103" s="146" t="str">
        <f>'Crisis Indicator Data'!B100</f>
        <v>International displacement</v>
      </c>
      <c r="C103" s="146" t="str">
        <f>'Crisis Indicator Data'!C100</f>
        <v>RWA002</v>
      </c>
      <c r="D103" s="146" t="str">
        <f>'Crisis Indicator Data'!D100</f>
        <v>Rwanda</v>
      </c>
      <c r="E103" s="147" t="str">
        <f>'Crisis Indicator Data'!E100</f>
        <v>RWA</v>
      </c>
      <c r="F103" s="237">
        <f>IF('Crisis Indicator Data'!F100="x","x",IF(LOG('Crisis Indicator Data'!F100)&lt;F$4,0,IF(LOG('Crisis Indicator Data'!F100)&gt;F$3,5,ROUND(5-(F$3-LOG('Crisis Indicator Data'!F100))/(F$3-F$4)*5,1))))</f>
        <v>1.7</v>
      </c>
      <c r="G103" s="141">
        <f>IF('Crisis Indicator Data'!F100="x","x",IF(B103="Regional crisis",('Crisis Indicator Data'!F100/VLOOKUP('Impact of the crisis'!$C103,'Regional Crises'!$B$1:$R$66,4,FALSE)),'Crisis Indicator Data'!F100/VLOOKUP('Impact of the crisis'!$E103,'Country Indicator Data'!$B$4:$P$300,15,FALSE)))</f>
        <v>0.43153627888123225</v>
      </c>
      <c r="H103" s="231">
        <f t="shared" si="39"/>
        <v>2.1</v>
      </c>
      <c r="I103" s="231">
        <f t="shared" si="40"/>
        <v>1.9</v>
      </c>
      <c r="J103" s="231">
        <f>IF('Crisis Indicator Data'!G100="x","x",IF(LOG('Crisis Indicator Data'!G100)&lt;J$4,0,IF(LOG('Crisis Indicator Data'!G100)&gt;J$3,5,ROUND(5-(J$3-LOG('Crisis Indicator Data'!G100))/(J$3-J$4)*5,1))))</f>
        <v>2.2000000000000002</v>
      </c>
      <c r="K103" s="141">
        <f>IF('Crisis Indicator Data'!G100="x","x",IF(B103="Regional crisis",('Crisis Indicator Data'!G100/VLOOKUP('Impact of the crisis'!$C103,'Regional Crises'!$B$1:$R$66,5,FALSE)),'Crisis Indicator Data'!G100/VLOOKUP('Impact of the crisis'!$E103,'Country Indicator Data'!$B$4:$P$300,14,FALSE)))</f>
        <v>0.47365697132801987</v>
      </c>
      <c r="L103" s="231">
        <f t="shared" si="41"/>
        <v>2.2999999999999998</v>
      </c>
      <c r="M103" s="231">
        <f t="shared" si="42"/>
        <v>2.25</v>
      </c>
      <c r="N103" s="231">
        <f t="shared" si="43"/>
        <v>2.1</v>
      </c>
      <c r="O103" s="231">
        <f>IF('Crisis Indicator Data'!H100="x","x",IF('Crisis Indicator Data'!H100=0,0,IF(LOG('Crisis Indicator Data'!H100)&lt;O$4,0,IF(LOG('Crisis Indicator Data'!H100)&gt;O$3,5,ROUND(5-(O$3-LOG('Crisis Indicator Data'!H100))/(O$3-O$4)*5,1)))))</f>
        <v>1.1000000000000001</v>
      </c>
      <c r="P103" s="140">
        <f>IF('Crisis Indicator Data'!H100="x","x",'Crisis Indicator Data'!H100/'Crisis Indicator Data'!G100)</f>
        <v>3.0594405594405596E-2</v>
      </c>
      <c r="Q103" s="231">
        <f t="shared" si="44"/>
        <v>0.1</v>
      </c>
      <c r="R103" s="231">
        <f t="shared" si="45"/>
        <v>0.60000000000000009</v>
      </c>
      <c r="S103" s="231">
        <f>IF('Crisis Indicator Data'!I100="x","x",IF('Crisis Indicator Data'!I100=0,0,IF(LOG('Crisis Indicator Data'!I100)&lt;S$4,0,IF(LOG('Crisis Indicator Data'!I100)&gt;S$3,5,ROUND(5-(S$3-LOG('Crisis Indicator Data'!I100))/(S$3-S$4)*5,1)))))</f>
        <v>3.1</v>
      </c>
      <c r="T103" s="140">
        <f>IF('Crisis Indicator Data'!H100="x","x",IF('Crisis Indicator Data'!I100="x","x",'Crisis Indicator Data'!I100/'Crisis Indicator Data'!H100))</f>
        <v>1</v>
      </c>
      <c r="U103" s="231">
        <f t="shared" si="46"/>
        <v>5</v>
      </c>
      <c r="V103" s="231">
        <f t="shared" si="47"/>
        <v>4.0999999999999996</v>
      </c>
      <c r="W103" s="231" t="str">
        <f>IF('Crisis Indicator Data'!L100="x","x",IF('Crisis Indicator Data'!L100=0,0,IF(LOG('Crisis Indicator Data'!L100)&lt;W$4,0,IF(LOG('Crisis Indicator Data'!L100)&gt;W$3,5,ROUND(5-(W$3-LOG('Crisis Indicator Data'!L100))/(W$3-W$4)*5,1)))))</f>
        <v>x</v>
      </c>
      <c r="X103" s="238" t="str">
        <f>IF(OR('Crisis Indicator Data'!L100="x",'Crisis Indicator Data'!H100="x"),"x",'Crisis Indicator Data'!L100/'Crisis Indicator Data'!H100)</f>
        <v>x</v>
      </c>
      <c r="Y103" s="231" t="str">
        <f t="shared" si="48"/>
        <v>x</v>
      </c>
      <c r="Z103" s="231" t="str">
        <f t="shared" si="49"/>
        <v>x</v>
      </c>
      <c r="AA103" s="231">
        <f t="shared" si="50"/>
        <v>4.0999999999999996</v>
      </c>
      <c r="AB103" s="239">
        <f t="shared" si="51"/>
        <v>2.8</v>
      </c>
    </row>
    <row r="104" spans="1:28" x14ac:dyDescent="0.25">
      <c r="A104" s="145" t="str">
        <f>'Crisis Indicator Data'!A101</f>
        <v>Complex crisis in Sudan</v>
      </c>
      <c r="B104" s="146" t="str">
        <f>'Crisis Indicator Data'!B101</f>
        <v>Multiple crises country</v>
      </c>
      <c r="C104" s="146" t="str">
        <f>'Crisis Indicator Data'!C101</f>
        <v>SDN001</v>
      </c>
      <c r="D104" s="146" t="str">
        <f>'Crisis Indicator Data'!D101</f>
        <v>Sudan</v>
      </c>
      <c r="E104" s="147" t="str">
        <f>'Crisis Indicator Data'!E101</f>
        <v>SDN</v>
      </c>
      <c r="F104" s="237">
        <f>IF('Crisis Indicator Data'!F101="x","x",IF(LOG('Crisis Indicator Data'!F101)&lt;F$4,0,IF(LOG('Crisis Indicator Data'!F101)&gt;F$3,5,ROUND(5-(F$3-LOG('Crisis Indicator Data'!F101))/(F$3-F$4)*5,1))))</f>
        <v>5</v>
      </c>
      <c r="G104" s="141">
        <f>IF('Crisis Indicator Data'!F101="x","x",IF(B104="Regional crisis",('Crisis Indicator Data'!F101/VLOOKUP('Impact of the crisis'!$C104,'Regional Crises'!$B$1:$R$66,4,FALSE)),'Crisis Indicator Data'!F101/VLOOKUP('Impact of the crisis'!$E104,'Country Indicator Data'!$B$4:$P$300,15,FALSE)))</f>
        <v>0.77469991582491582</v>
      </c>
      <c r="H104" s="231">
        <f t="shared" si="39"/>
        <v>3.9</v>
      </c>
      <c r="I104" s="231">
        <f t="shared" si="40"/>
        <v>4.45</v>
      </c>
      <c r="J104" s="231">
        <f>IF('Crisis Indicator Data'!G101="x","x",IF(LOG('Crisis Indicator Data'!G101)&lt;J$4,0,IF(LOG('Crisis Indicator Data'!G101)&gt;J$3,5,ROUND(5-(J$3-LOG('Crisis Indicator Data'!G101))/(J$3-J$4)*5,1))))</f>
        <v>5</v>
      </c>
      <c r="K104" s="141">
        <f>IF('Crisis Indicator Data'!G101="x","x",IF(B104="Regional crisis",('Crisis Indicator Data'!G101/VLOOKUP('Impact of the crisis'!$C104,'Regional Crises'!$B$1:$R$66,5,FALSE)),'Crisis Indicator Data'!G101/VLOOKUP('Impact of the crisis'!$E104,'Country Indicator Data'!$B$4:$P$300,14,FALSE)))</f>
        <v>1.0344827586206897</v>
      </c>
      <c r="L104" s="231">
        <f t="shared" si="41"/>
        <v>5</v>
      </c>
      <c r="M104" s="231">
        <f t="shared" si="42"/>
        <v>5</v>
      </c>
      <c r="N104" s="231">
        <f t="shared" si="43"/>
        <v>4.8</v>
      </c>
      <c r="O104" s="231">
        <f>IF('Crisis Indicator Data'!H101="x","x",IF('Crisis Indicator Data'!H101=0,0,IF(LOG('Crisis Indicator Data'!H101)&lt;O$4,0,IF(LOG('Crisis Indicator Data'!H101)&gt;O$3,5,ROUND(5-(O$3-LOG('Crisis Indicator Data'!H101))/(O$3-O$4)*5,1)))))</f>
        <v>5</v>
      </c>
      <c r="P104" s="140">
        <f>IF('Crisis Indicator Data'!H101="x","x",'Crisis Indicator Data'!H101/'Crisis Indicator Data'!G101)</f>
        <v>0.62708333333333333</v>
      </c>
      <c r="Q104" s="231">
        <f t="shared" si="44"/>
        <v>3.1</v>
      </c>
      <c r="R104" s="231">
        <f t="shared" si="45"/>
        <v>4.05</v>
      </c>
      <c r="S104" s="231">
        <f>IF('Crisis Indicator Data'!I101="x","x",IF('Crisis Indicator Data'!I101=0,0,IF(LOG('Crisis Indicator Data'!I101)&lt;S$4,0,IF(LOG('Crisis Indicator Data'!I101)&gt;S$3,5,ROUND(5-(S$3-LOG('Crisis Indicator Data'!I101))/(S$3-S$4)*5,1)))))</f>
        <v>5</v>
      </c>
      <c r="T104" s="140">
        <f>IF('Crisis Indicator Data'!H101="x","x",IF('Crisis Indicator Data'!I101="x","x",'Crisis Indicator Data'!I101/'Crisis Indicator Data'!H101))</f>
        <v>0.16252491694352159</v>
      </c>
      <c r="U104" s="231">
        <f t="shared" si="46"/>
        <v>5</v>
      </c>
      <c r="V104" s="231">
        <f t="shared" si="47"/>
        <v>5</v>
      </c>
      <c r="W104" s="231">
        <f>IF('Crisis Indicator Data'!L101="x","x",IF('Crisis Indicator Data'!L101=0,0,IF(LOG('Crisis Indicator Data'!L101)&lt;W$4,0,IF(LOG('Crisis Indicator Data'!L101)&gt;W$3,5,ROUND(5-(W$3-LOG('Crisis Indicator Data'!L101))/(W$3-W$4)*5,1)))))</f>
        <v>4.5999999999999996</v>
      </c>
      <c r="X104" s="238">
        <f>IF(OR('Crisis Indicator Data'!L101="x",'Crisis Indicator Data'!H101="x"),"x",'Crisis Indicator Data'!L101/'Crisis Indicator Data'!H101)</f>
        <v>5.3887043189368769E-5</v>
      </c>
      <c r="Y104" s="231">
        <f t="shared" si="48"/>
        <v>2.7</v>
      </c>
      <c r="Z104" s="231">
        <f t="shared" si="49"/>
        <v>3.7</v>
      </c>
      <c r="AA104" s="231">
        <f t="shared" si="50"/>
        <v>4.5</v>
      </c>
      <c r="AB104" s="239">
        <f t="shared" si="51"/>
        <v>4.3</v>
      </c>
    </row>
    <row r="105" spans="1:28" x14ac:dyDescent="0.25">
      <c r="A105" s="145" t="str">
        <f>'Crisis Indicator Data'!A102</f>
        <v>Refugees in Sudan</v>
      </c>
      <c r="B105" s="146" t="str">
        <f>'Crisis Indicator Data'!B102</f>
        <v>International displacement</v>
      </c>
      <c r="C105" s="146" t="str">
        <f>'Crisis Indicator Data'!C102</f>
        <v>SDN005</v>
      </c>
      <c r="D105" s="146" t="str">
        <f>'Crisis Indicator Data'!D102</f>
        <v>Sudan</v>
      </c>
      <c r="E105" s="147" t="str">
        <f>'Crisis Indicator Data'!E102</f>
        <v>SDN</v>
      </c>
      <c r="F105" s="237">
        <f>IF('Crisis Indicator Data'!F102="x","x",IF(LOG('Crisis Indicator Data'!F102)&lt;F$4,0,IF(LOG('Crisis Indicator Data'!F102)&gt;F$3,5,ROUND(5-(F$3-LOG('Crisis Indicator Data'!F102))/(F$3-F$4)*5,1))))</f>
        <v>3.3</v>
      </c>
      <c r="G105" s="141">
        <f>IF('Crisis Indicator Data'!F102="x","x",IF(B105="Regional crisis",('Crisis Indicator Data'!F102/VLOOKUP('Impact of the crisis'!$C105,'Regional Crises'!$B$1:$R$66,4,FALSE)),'Crisis Indicator Data'!F102/VLOOKUP('Impact of the crisis'!$E105,'Country Indicator Data'!$B$4:$P$300,15,FALSE)))</f>
        <v>3.7568602693602696E-2</v>
      </c>
      <c r="H105" s="231">
        <f t="shared" si="39"/>
        <v>0.1</v>
      </c>
      <c r="I105" s="231">
        <f t="shared" si="40"/>
        <v>1.7</v>
      </c>
      <c r="J105" s="231">
        <f>IF('Crisis Indicator Data'!G102="x","x",IF(LOG('Crisis Indicator Data'!G102)&lt;J$4,0,IF(LOG('Crisis Indicator Data'!G102)&gt;J$3,5,ROUND(5-(J$3-LOG('Crisis Indicator Data'!G102))/(J$3-J$4)*5,1))))</f>
        <v>3.7</v>
      </c>
      <c r="K105" s="141">
        <f>IF('Crisis Indicator Data'!G102="x","x",IF(B105="Regional crisis",('Crisis Indicator Data'!G102/VLOOKUP('Impact of the crisis'!$C105,'Regional Crises'!$B$1:$R$66,5,FALSE)),'Crisis Indicator Data'!G102/VLOOKUP('Impact of the crisis'!$E105,'Country Indicator Data'!$B$4:$P$300,14,FALSE)))</f>
        <v>0.28032327586206895</v>
      </c>
      <c r="L105" s="231">
        <f t="shared" si="41"/>
        <v>1.4</v>
      </c>
      <c r="M105" s="231">
        <f t="shared" si="42"/>
        <v>2.5499999999999998</v>
      </c>
      <c r="N105" s="231">
        <f t="shared" si="43"/>
        <v>2.1</v>
      </c>
      <c r="O105" s="231">
        <f>IF('Crisis Indicator Data'!H102="x","x",IF('Crisis Indicator Data'!H102=0,0,IF(LOG('Crisis Indicator Data'!H102)&lt;O$4,0,IF(LOG('Crisis Indicator Data'!H102)&gt;O$3,5,ROUND(5-(O$3-LOG('Crisis Indicator Data'!H102))/(O$3-O$4)*5,1)))))</f>
        <v>4.4000000000000004</v>
      </c>
      <c r="P105" s="140">
        <f>IF('Crisis Indicator Data'!H102="x","x",'Crisis Indicator Data'!H102/'Crisis Indicator Data'!G102)</f>
        <v>1</v>
      </c>
      <c r="Q105" s="231">
        <f t="shared" si="44"/>
        <v>5</v>
      </c>
      <c r="R105" s="231">
        <f t="shared" si="45"/>
        <v>4.7</v>
      </c>
      <c r="S105" s="231">
        <f>IF('Crisis Indicator Data'!I102="x","x",IF('Crisis Indicator Data'!I102=0,0,IF(LOG('Crisis Indicator Data'!I102)&lt;S$4,0,IF(LOG('Crisis Indicator Data'!I102)&gt;S$3,5,ROUND(5-(S$3-LOG('Crisis Indicator Data'!I102))/(S$3-S$4)*5,1)))))</f>
        <v>4.3</v>
      </c>
      <c r="T105" s="140">
        <f>IF('Crisis Indicator Data'!H102="x","x",IF('Crisis Indicator Data'!I102="x","x",'Crisis Indicator Data'!I102/'Crisis Indicator Data'!H102))</f>
        <v>8.0956408087952639E-2</v>
      </c>
      <c r="U105" s="231">
        <f t="shared" si="46"/>
        <v>2.7</v>
      </c>
      <c r="V105" s="231">
        <f t="shared" si="47"/>
        <v>3.5</v>
      </c>
      <c r="W105" s="231">
        <f>IF('Crisis Indicator Data'!L102="x","x",IF('Crisis Indicator Data'!L102=0,0,IF(LOG('Crisis Indicator Data'!L102)&lt;W$4,0,IF(LOG('Crisis Indicator Data'!L102)&gt;W$3,5,ROUND(5-(W$3-LOG('Crisis Indicator Data'!L102))/(W$3-W$4)*5,1)))))</f>
        <v>2.6</v>
      </c>
      <c r="X105" s="238">
        <f>IF(OR('Crisis Indicator Data'!L102="x",'Crisis Indicator Data'!H102="x"),"x",'Crisis Indicator Data'!L102/'Crisis Indicator Data'!H102)</f>
        <v>4.7666641039440304E-6</v>
      </c>
      <c r="Y105" s="231">
        <f t="shared" si="48"/>
        <v>0.2</v>
      </c>
      <c r="Z105" s="231">
        <f t="shared" si="49"/>
        <v>1.4</v>
      </c>
      <c r="AA105" s="231">
        <f t="shared" si="50"/>
        <v>2.6</v>
      </c>
      <c r="AB105" s="239">
        <f t="shared" si="51"/>
        <v>3.9</v>
      </c>
    </row>
    <row r="106" spans="1:28" x14ac:dyDescent="0.25">
      <c r="A106" s="145" t="str">
        <f>'Crisis Indicator Data'!A103</f>
        <v xml:space="preserve">Floods in Sudan </v>
      </c>
      <c r="B106" s="146" t="str">
        <f>'Crisis Indicator Data'!B103</f>
        <v>Flood</v>
      </c>
      <c r="C106" s="146" t="str">
        <f>'Crisis Indicator Data'!C103</f>
        <v>SDN006</v>
      </c>
      <c r="D106" s="146" t="str">
        <f>'Crisis Indicator Data'!D103</f>
        <v>Sudan</v>
      </c>
      <c r="E106" s="147" t="str">
        <f>'Crisis Indicator Data'!E103</f>
        <v>SDN</v>
      </c>
      <c r="F106" s="237">
        <f>IF('Crisis Indicator Data'!F103="x","x",IF(LOG('Crisis Indicator Data'!F103)&lt;F$4,0,IF(LOG('Crisis Indicator Data'!F103)&gt;F$3,5,ROUND(5-(F$3-LOG('Crisis Indicator Data'!F103))/(F$3-F$4)*5,1))))</f>
        <v>5</v>
      </c>
      <c r="G106" s="141">
        <f>IF('Crisis Indicator Data'!F103="x","x",IF(B106="Regional crisis",('Crisis Indicator Data'!F103/VLOOKUP('Impact of the crisis'!$C106,'Regional Crises'!$B$1:$R$66,4,FALSE)),'Crisis Indicator Data'!F103/VLOOKUP('Impact of the crisis'!$E106,'Country Indicator Data'!$B$4:$P$300,15,FALSE)))</f>
        <v>0.77469991582491582</v>
      </c>
      <c r="H106" s="231">
        <f t="shared" si="39"/>
        <v>3.9</v>
      </c>
      <c r="I106" s="231">
        <f t="shared" si="40"/>
        <v>4.45</v>
      </c>
      <c r="J106" s="231">
        <f>IF('Crisis Indicator Data'!G103="x","x",IF(LOG('Crisis Indicator Data'!G103)&lt;J$4,0,IF(LOG('Crisis Indicator Data'!G103)&gt;J$3,5,ROUND(5-(J$3-LOG('Crisis Indicator Data'!G103))/(J$3-J$4)*5,1))))</f>
        <v>5</v>
      </c>
      <c r="K106" s="141">
        <f>IF('Crisis Indicator Data'!G103="x","x",IF(B106="Regional crisis",('Crisis Indicator Data'!G103/VLOOKUP('Impact of the crisis'!$C106,'Regional Crises'!$B$1:$R$66,5,FALSE)),'Crisis Indicator Data'!G103/VLOOKUP('Impact of the crisis'!$E106,'Country Indicator Data'!$B$4:$P$300,14,FALSE)))</f>
        <v>1</v>
      </c>
      <c r="L106" s="231">
        <f t="shared" si="41"/>
        <v>5</v>
      </c>
      <c r="M106" s="231">
        <f t="shared" si="42"/>
        <v>5</v>
      </c>
      <c r="N106" s="231">
        <f t="shared" si="43"/>
        <v>4.8</v>
      </c>
      <c r="O106" s="231">
        <f>IF('Crisis Indicator Data'!H103="x","x",IF('Crisis Indicator Data'!H103=0,0,IF(LOG('Crisis Indicator Data'!H103)&lt;O$4,0,IF(LOG('Crisis Indicator Data'!H103)&gt;O$3,5,ROUND(5-(O$3-LOG('Crisis Indicator Data'!H103))/(O$3-O$4)*5,1)))))</f>
        <v>1.7</v>
      </c>
      <c r="P106" s="140">
        <f>IF('Crisis Indicator Data'!H103="x","x",'Crisis Indicator Data'!H103/'Crisis Indicator Data'!G103)</f>
        <v>6.7672413793103446E-3</v>
      </c>
      <c r="Q106" s="231">
        <f t="shared" si="44"/>
        <v>0</v>
      </c>
      <c r="R106" s="231">
        <f t="shared" si="45"/>
        <v>0.85</v>
      </c>
      <c r="S106" s="231">
        <f>IF('Crisis Indicator Data'!I103="x","x",IF('Crisis Indicator Data'!I103=0,0,IF(LOG('Crisis Indicator Data'!I103)&lt;S$4,0,IF(LOG('Crisis Indicator Data'!I103)&gt;S$3,5,ROUND(5-(S$3-LOG('Crisis Indicator Data'!I103))/(S$3-S$4)*5,1)))))</f>
        <v>2.8</v>
      </c>
      <c r="T106" s="140">
        <f>IF('Crisis Indicator Data'!H103="x","x",IF('Crisis Indicator Data'!I103="x","x",'Crisis Indicator Data'!I103/'Crisis Indicator Data'!H103))</f>
        <v>0.27707006369426751</v>
      </c>
      <c r="U106" s="231">
        <f t="shared" si="46"/>
        <v>5</v>
      </c>
      <c r="V106" s="231">
        <f t="shared" si="47"/>
        <v>3.9</v>
      </c>
      <c r="W106" s="231">
        <f>IF('Crisis Indicator Data'!L103="x","x",IF('Crisis Indicator Data'!L103=0,0,IF(LOG('Crisis Indicator Data'!L103)&lt;W$4,0,IF(LOG('Crisis Indicator Data'!L103)&gt;W$3,5,ROUND(5-(W$3-LOG('Crisis Indicator Data'!L103))/(W$3-W$4)*5,1)))))</f>
        <v>2.7</v>
      </c>
      <c r="X106" s="238">
        <f>IF(OR('Crisis Indicator Data'!L103="x",'Crisis Indicator Data'!H103="x"),"x",'Crisis Indicator Data'!L103/'Crisis Indicator Data'!H103)</f>
        <v>2.6751592356687897E-4</v>
      </c>
      <c r="Y106" s="231">
        <f t="shared" si="48"/>
        <v>5</v>
      </c>
      <c r="Z106" s="231">
        <f t="shared" si="49"/>
        <v>3.9</v>
      </c>
      <c r="AA106" s="231">
        <f t="shared" si="50"/>
        <v>3.9</v>
      </c>
      <c r="AB106" s="239">
        <f t="shared" si="51"/>
        <v>2.7</v>
      </c>
    </row>
    <row r="107" spans="1:28" x14ac:dyDescent="0.25">
      <c r="A107" s="145" t="str">
        <f>'Crisis Indicator Data'!A104</f>
        <v>Refugees from Ethiopia</v>
      </c>
      <c r="B107" s="146" t="str">
        <f>'Crisis Indicator Data'!B104</f>
        <v>International displacement</v>
      </c>
      <c r="C107" s="146" t="str">
        <f>'Crisis Indicator Data'!C104</f>
        <v>SDN007</v>
      </c>
      <c r="D107" s="146" t="str">
        <f>'Crisis Indicator Data'!D104</f>
        <v>Sudan</v>
      </c>
      <c r="E107" s="147" t="str">
        <f>'Crisis Indicator Data'!E104</f>
        <v>SDN</v>
      </c>
      <c r="F107" s="237">
        <f>IF('Crisis Indicator Data'!F104="x","x",IF(LOG('Crisis Indicator Data'!F104)&lt;F$4,0,IF(LOG('Crisis Indicator Data'!F104)&gt;F$3,5,ROUND(5-(F$3-LOG('Crisis Indicator Data'!F104))/(F$3-F$4)*5,1))))</f>
        <v>3.8</v>
      </c>
      <c r="G107" s="141">
        <f>IF('Crisis Indicator Data'!F104="x","x",IF(B107="Regional crisis",('Crisis Indicator Data'!F104/VLOOKUP('Impact of the crisis'!$C107,'Regional Crises'!$B$1:$R$66,4,FALSE)),'Crisis Indicator Data'!F104/VLOOKUP('Impact of the crisis'!$E107,'Country Indicator Data'!$B$4:$P$300,15,FALSE)))</f>
        <v>7.575757575757576E-2</v>
      </c>
      <c r="H107" s="231">
        <f t="shared" si="39"/>
        <v>0.3</v>
      </c>
      <c r="I107" s="231">
        <f t="shared" si="40"/>
        <v>2.0499999999999998</v>
      </c>
      <c r="J107" s="231">
        <f>IF('Crisis Indicator Data'!G104="x","x",IF(LOG('Crisis Indicator Data'!G104)&lt;J$4,0,IF(LOG('Crisis Indicator Data'!G104)&gt;J$3,5,ROUND(5-(J$3-LOG('Crisis Indicator Data'!G104))/(J$3-J$4)*5,1))))</f>
        <v>3.8</v>
      </c>
      <c r="K107" s="141">
        <f>IF('Crisis Indicator Data'!G104="x","x",IF(B107="Regional crisis",('Crisis Indicator Data'!G104/VLOOKUP('Impact of the crisis'!$C107,'Regional Crises'!$B$1:$R$66,5,FALSE)),'Crisis Indicator Data'!G104/VLOOKUP('Impact of the crisis'!$E107,'Country Indicator Data'!$B$4:$P$300,14,FALSE)))</f>
        <v>0.2980603448275862</v>
      </c>
      <c r="L107" s="231">
        <f t="shared" si="41"/>
        <v>1.5</v>
      </c>
      <c r="M107" s="231">
        <f t="shared" si="42"/>
        <v>2.65</v>
      </c>
      <c r="N107" s="231">
        <f t="shared" si="43"/>
        <v>2.4</v>
      </c>
      <c r="O107" s="231">
        <f>IF('Crisis Indicator Data'!H104="x","x",IF('Crisis Indicator Data'!H104=0,0,IF(LOG('Crisis Indicator Data'!H104)&lt;O$4,0,IF(LOG('Crisis Indicator Data'!H104)&gt;O$3,5,ROUND(5-(O$3-LOG('Crisis Indicator Data'!H104))/(O$3-O$4)*5,1)))))</f>
        <v>4.4000000000000004</v>
      </c>
      <c r="P107" s="140">
        <f>IF('Crisis Indicator Data'!H104="x","x",'Crisis Indicator Data'!H104/'Crisis Indicator Data'!G104)</f>
        <v>1</v>
      </c>
      <c r="Q107" s="231">
        <f t="shared" si="44"/>
        <v>5</v>
      </c>
      <c r="R107" s="231">
        <f t="shared" si="45"/>
        <v>4.7</v>
      </c>
      <c r="S107" s="231">
        <f>IF('Crisis Indicator Data'!I104="x","x",IF('Crisis Indicator Data'!I104=0,0,IF(LOG('Crisis Indicator Data'!I104)&lt;S$4,0,IF(LOG('Crisis Indicator Data'!I104)&gt;S$3,5,ROUND(5-(S$3-LOG('Crisis Indicator Data'!I104))/(S$3-S$4)*5,1)))))</f>
        <v>2.7</v>
      </c>
      <c r="T107" s="140">
        <f>IF('Crisis Indicator Data'!H104="x","x",IF('Crisis Indicator Data'!I104="x","x",'Crisis Indicator Data'!I104/'Crisis Indicator Data'!H104))</f>
        <v>5.2060737527114967E-3</v>
      </c>
      <c r="U107" s="231">
        <f t="shared" si="46"/>
        <v>0.2</v>
      </c>
      <c r="V107" s="231">
        <f t="shared" si="47"/>
        <v>1.5</v>
      </c>
      <c r="W107" s="231">
        <f>IF('Crisis Indicator Data'!L104="x","x",IF('Crisis Indicator Data'!L104=0,0,IF(LOG('Crisis Indicator Data'!L104)&lt;W$4,0,IF(LOG('Crisis Indicator Data'!L104)&gt;W$3,5,ROUND(5-(W$3-LOG('Crisis Indicator Data'!L104))/(W$3-W$4)*5,1)))))</f>
        <v>0</v>
      </c>
      <c r="X107" s="238">
        <f>IF(OR('Crisis Indicator Data'!L104="x",'Crisis Indicator Data'!H104="x"),"x",'Crisis Indicator Data'!L104/'Crisis Indicator Data'!H104)</f>
        <v>0</v>
      </c>
      <c r="Y107" s="231">
        <f t="shared" si="48"/>
        <v>0</v>
      </c>
      <c r="Z107" s="231">
        <f t="shared" si="49"/>
        <v>0</v>
      </c>
      <c r="AA107" s="231">
        <f t="shared" si="50"/>
        <v>0.8</v>
      </c>
      <c r="AB107" s="239">
        <f t="shared" si="51"/>
        <v>3.3</v>
      </c>
    </row>
    <row r="108" spans="1:28" x14ac:dyDescent="0.25">
      <c r="A108" s="145" t="str">
        <f>'Crisis Indicator Data'!A105</f>
        <v>Violence West-Darfur</v>
      </c>
      <c r="B108" s="146" t="str">
        <f>'Crisis Indicator Data'!B105</f>
        <v>Other type of violence</v>
      </c>
      <c r="C108" s="146" t="str">
        <f>'Crisis Indicator Data'!C105</f>
        <v>SDN008</v>
      </c>
      <c r="D108" s="146" t="str">
        <f>'Crisis Indicator Data'!D105</f>
        <v>Sudan</v>
      </c>
      <c r="E108" s="147" t="str">
        <f>'Crisis Indicator Data'!E105</f>
        <v>SDN</v>
      </c>
      <c r="F108" s="237">
        <f>IF('Crisis Indicator Data'!F105="x","x",IF(LOG('Crisis Indicator Data'!F105)&lt;F$4,0,IF(LOG('Crisis Indicator Data'!F105)&gt;F$3,5,ROUND(5-(F$3-LOG('Crisis Indicator Data'!F105))/(F$3-F$4)*5,1))))</f>
        <v>3.2</v>
      </c>
      <c r="G108" s="141">
        <f>IF('Crisis Indicator Data'!F105="x","x",IF(B108="Regional crisis",('Crisis Indicator Data'!F105/VLOOKUP('Impact of the crisis'!$C108,'Regional Crises'!$B$1:$R$66,4,FALSE)),'Crisis Indicator Data'!F105/VLOOKUP('Impact of the crisis'!$E108,'Country Indicator Data'!$B$4:$P$300,15,FALSE)))</f>
        <v>3.3442760942760941E-2</v>
      </c>
      <c r="H108" s="231">
        <f t="shared" si="39"/>
        <v>0.1</v>
      </c>
      <c r="I108" s="231">
        <f t="shared" si="40"/>
        <v>1.6500000000000001</v>
      </c>
      <c r="J108" s="231">
        <f>IF('Crisis Indicator Data'!G105="x","x",IF(LOG('Crisis Indicator Data'!G105)&lt;J$4,0,IF(LOG('Crisis Indicator Data'!G105)&gt;J$3,5,ROUND(5-(J$3-LOG('Crisis Indicator Data'!G105))/(J$3-J$4)*5,1))))</f>
        <v>0.9</v>
      </c>
      <c r="K108" s="141">
        <f>IF('Crisis Indicator Data'!G105="x","x",IF(B108="Regional crisis",('Crisis Indicator Data'!G105/VLOOKUP('Impact of the crisis'!$C108,'Regional Crises'!$B$1:$R$66,5,FALSE)),'Crisis Indicator Data'!G105/VLOOKUP('Impact of the crisis'!$E108,'Country Indicator Data'!$B$4:$P$300,14,FALSE)))</f>
        <v>3.9612068965517243E-2</v>
      </c>
      <c r="L108" s="231">
        <f t="shared" si="41"/>
        <v>0.1</v>
      </c>
      <c r="M108" s="231">
        <f t="shared" si="42"/>
        <v>0.5</v>
      </c>
      <c r="N108" s="231">
        <f t="shared" si="43"/>
        <v>1.1000000000000001</v>
      </c>
      <c r="O108" s="231">
        <f>IF('Crisis Indicator Data'!H105="x","x",IF('Crisis Indicator Data'!H105=0,0,IF(LOG('Crisis Indicator Data'!H105)&lt;O$4,0,IF(LOG('Crisis Indicator Data'!H105)&gt;O$3,5,ROUND(5-(O$3-LOG('Crisis Indicator Data'!H105))/(O$3-O$4)*5,1)))))</f>
        <v>2.5</v>
      </c>
      <c r="P108" s="140">
        <f>IF('Crisis Indicator Data'!H105="x","x",'Crisis Indicator Data'!H105/'Crisis Indicator Data'!G105)</f>
        <v>0.55331882480957562</v>
      </c>
      <c r="Q108" s="231">
        <f t="shared" si="44"/>
        <v>2.7</v>
      </c>
      <c r="R108" s="231">
        <f t="shared" si="45"/>
        <v>2.6</v>
      </c>
      <c r="S108" s="231">
        <f>IF('Crisis Indicator Data'!I105="x","x",IF('Crisis Indicator Data'!I105=0,0,IF(LOG('Crisis Indicator Data'!I105)&lt;S$4,0,IF(LOG('Crisis Indicator Data'!I105)&gt;S$3,5,ROUND(5-(S$3-LOG('Crisis Indicator Data'!I105))/(S$3-S$4)*5,1)))))</f>
        <v>3.6</v>
      </c>
      <c r="T108" s="140">
        <f>IF('Crisis Indicator Data'!H105="x","x",IF('Crisis Indicator Data'!I105="x","x",'Crisis Indicator Data'!I105/'Crisis Indicator Data'!H105))</f>
        <v>0.34414945919370699</v>
      </c>
      <c r="U108" s="231">
        <f t="shared" si="46"/>
        <v>5</v>
      </c>
      <c r="V108" s="231">
        <f t="shared" si="47"/>
        <v>4.3</v>
      </c>
      <c r="W108" s="231">
        <f>IF('Crisis Indicator Data'!L105="x","x",IF('Crisis Indicator Data'!L105=0,0,IF(LOG('Crisis Indicator Data'!L105)&lt;W$4,0,IF(LOG('Crisis Indicator Data'!L105)&gt;W$3,5,ROUND(5-(W$3-LOG('Crisis Indicator Data'!L105))/(W$3-W$4)*5,1)))))</f>
        <v>3.7</v>
      </c>
      <c r="X108" s="238">
        <f>IF(OR('Crisis Indicator Data'!L105="x",'Crisis Indicator Data'!H105="x"),"x",'Crisis Indicator Data'!L105/'Crisis Indicator Data'!H105)</f>
        <v>3.9528023598820058E-4</v>
      </c>
      <c r="Y108" s="231">
        <f t="shared" si="48"/>
        <v>5</v>
      </c>
      <c r="Z108" s="231">
        <f t="shared" si="49"/>
        <v>4.4000000000000004</v>
      </c>
      <c r="AA108" s="231">
        <f t="shared" si="50"/>
        <v>4.4000000000000004</v>
      </c>
      <c r="AB108" s="239">
        <f t="shared" si="51"/>
        <v>3.7</v>
      </c>
    </row>
    <row r="109" spans="1:28" x14ac:dyDescent="0.25">
      <c r="A109" s="145" t="str">
        <f>'Crisis Indicator Data'!A106</f>
        <v>Drought in Senegal</v>
      </c>
      <c r="B109" s="146" t="str">
        <f>'Crisis Indicator Data'!B106</f>
        <v>Drought</v>
      </c>
      <c r="C109" s="146" t="str">
        <f>'Crisis Indicator Data'!C106</f>
        <v>SEN002</v>
      </c>
      <c r="D109" s="146" t="str">
        <f>'Crisis Indicator Data'!D106</f>
        <v>Senegal</v>
      </c>
      <c r="E109" s="147" t="str">
        <f>'Crisis Indicator Data'!E106</f>
        <v>SEN</v>
      </c>
      <c r="F109" s="237">
        <f>IF('Crisis Indicator Data'!F106="x","x",IF(LOG('Crisis Indicator Data'!F106)&lt;F$4,0,IF(LOG('Crisis Indicator Data'!F106)&gt;F$3,5,ROUND(5-(F$3-LOG('Crisis Indicator Data'!F106))/(F$3-F$4)*5,1))))</f>
        <v>3.8</v>
      </c>
      <c r="G109" s="141">
        <f>IF('Crisis Indicator Data'!F106="x","x",IF(B109="Regional crisis",('Crisis Indicator Data'!F106/VLOOKUP('Impact of the crisis'!$C109,'Regional Crises'!$B$1:$R$66,4,FALSE)),'Crisis Indicator Data'!F106/VLOOKUP('Impact of the crisis'!$E109,'Country Indicator Data'!$B$4:$P$300,15,FALSE)))</f>
        <v>1</v>
      </c>
      <c r="H109" s="231">
        <f t="shared" si="39"/>
        <v>5</v>
      </c>
      <c r="I109" s="231">
        <f t="shared" si="40"/>
        <v>4.4000000000000004</v>
      </c>
      <c r="J109" s="231">
        <f>IF('Crisis Indicator Data'!G106="x","x",IF(LOG('Crisis Indicator Data'!G106)&lt;J$4,0,IF(LOG('Crisis Indicator Data'!G106)&gt;J$3,5,ROUND(5-(J$3-LOG('Crisis Indicator Data'!G106))/(J$3-J$4)*5,1))))</f>
        <v>4.0999999999999996</v>
      </c>
      <c r="K109" s="141">
        <f>IF('Crisis Indicator Data'!G106="x","x",IF(B109="Regional crisis",('Crisis Indicator Data'!G106/VLOOKUP('Impact of the crisis'!$C109,'Regional Crises'!$B$1:$R$66,5,FALSE)),'Crisis Indicator Data'!G106/VLOOKUP('Impact of the crisis'!$E109,'Country Indicator Data'!$B$4:$P$300,14,FALSE)))</f>
        <v>1</v>
      </c>
      <c r="L109" s="231">
        <f t="shared" si="41"/>
        <v>5</v>
      </c>
      <c r="M109" s="231">
        <f t="shared" si="42"/>
        <v>4.55</v>
      </c>
      <c r="N109" s="231">
        <f t="shared" si="43"/>
        <v>4.5</v>
      </c>
      <c r="O109" s="231">
        <f>IF('Crisis Indicator Data'!H106="x","x",IF('Crisis Indicator Data'!H106=0,0,IF(LOG('Crisis Indicator Data'!H106)&lt;O$4,0,IF(LOG('Crisis Indicator Data'!H106)&gt;O$3,5,ROUND(5-(O$3-LOG('Crisis Indicator Data'!H106))/(O$3-O$4)*5,1)))))</f>
        <v>3.3</v>
      </c>
      <c r="P109" s="140">
        <f>IF('Crisis Indicator Data'!H106="x","x",'Crisis Indicator Data'!H106/'Crisis Indicator Data'!G106)</f>
        <v>0.19079537973547189</v>
      </c>
      <c r="Q109" s="231">
        <f t="shared" si="44"/>
        <v>0.9</v>
      </c>
      <c r="R109" s="231">
        <f t="shared" si="45"/>
        <v>2.1</v>
      </c>
      <c r="S109" s="231" t="str">
        <f>IF('Crisis Indicator Data'!I106="x","x",IF('Crisis Indicator Data'!I106=0,0,IF(LOG('Crisis Indicator Data'!I106)&lt;S$4,0,IF(LOG('Crisis Indicator Data'!I106)&gt;S$3,5,ROUND(5-(S$3-LOG('Crisis Indicator Data'!I106))/(S$3-S$4)*5,1)))))</f>
        <v>x</v>
      </c>
      <c r="T109" s="140" t="str">
        <f>IF('Crisis Indicator Data'!H106="x","x",IF('Crisis Indicator Data'!I106="x","x",'Crisis Indicator Data'!I106/'Crisis Indicator Data'!H106))</f>
        <v>x</v>
      </c>
      <c r="U109" s="231" t="str">
        <f t="shared" si="46"/>
        <v>x</v>
      </c>
      <c r="V109" s="231" t="str">
        <f t="shared" si="47"/>
        <v>x</v>
      </c>
      <c r="W109" s="231">
        <f>IF('Crisis Indicator Data'!L106="x","x",IF('Crisis Indicator Data'!L106=0,0,IF(LOG('Crisis Indicator Data'!L106)&lt;W$4,0,IF(LOG('Crisis Indicator Data'!L106)&gt;W$3,5,ROUND(5-(W$3-LOG('Crisis Indicator Data'!L106))/(W$3-W$4)*5,1)))))</f>
        <v>0</v>
      </c>
      <c r="X109" s="238">
        <f>IF(OR('Crisis Indicator Data'!L106="x",'Crisis Indicator Data'!H106="x"),"x",'Crisis Indicator Data'!L106/'Crisis Indicator Data'!H106)</f>
        <v>0</v>
      </c>
      <c r="Y109" s="231">
        <f t="shared" si="48"/>
        <v>0</v>
      </c>
      <c r="Z109" s="231">
        <f t="shared" si="49"/>
        <v>0</v>
      </c>
      <c r="AA109" s="231">
        <f t="shared" si="50"/>
        <v>0</v>
      </c>
      <c r="AB109" s="239">
        <f t="shared" si="51"/>
        <v>1.2</v>
      </c>
    </row>
    <row r="110" spans="1:28" x14ac:dyDescent="0.25">
      <c r="A110" s="145" t="str">
        <f>'Crisis Indicator Data'!A107</f>
        <v>Complex crisis in El Salvador</v>
      </c>
      <c r="B110" s="146" t="str">
        <f>'Crisis Indicator Data'!B107</f>
        <v>Complex crisis</v>
      </c>
      <c r="C110" s="146" t="str">
        <f>'Crisis Indicator Data'!C107</f>
        <v>SLV001</v>
      </c>
      <c r="D110" s="146" t="str">
        <f>'Crisis Indicator Data'!D107</f>
        <v>El Salvador</v>
      </c>
      <c r="E110" s="147" t="str">
        <f>'Crisis Indicator Data'!E107</f>
        <v>SLV</v>
      </c>
      <c r="F110" s="237">
        <f>IF('Crisis Indicator Data'!F107="x","x",IF(LOG('Crisis Indicator Data'!F107)&lt;F$4,0,IF(LOG('Crisis Indicator Data'!F107)&gt;F$3,5,ROUND(5-(F$3-LOG('Crisis Indicator Data'!F107))/(F$3-F$4)*5,1))))</f>
        <v>2.2000000000000002</v>
      </c>
      <c r="G110" s="141">
        <f>IF('Crisis Indicator Data'!F107="x","x",IF(B110="Regional crisis",('Crisis Indicator Data'!F107/VLOOKUP('Impact of the crisis'!$C110,'Regional Crises'!$B$1:$R$66,4,FALSE)),'Crisis Indicator Data'!F107/VLOOKUP('Impact of the crisis'!$E110,'Country Indicator Data'!$B$4:$P$300,15,FALSE)))</f>
        <v>0.99903474903474898</v>
      </c>
      <c r="H110" s="231">
        <f t="shared" si="39"/>
        <v>5</v>
      </c>
      <c r="I110" s="231">
        <f t="shared" si="40"/>
        <v>3.6</v>
      </c>
      <c r="J110" s="231">
        <f>IF('Crisis Indicator Data'!G107="x","x",IF(LOG('Crisis Indicator Data'!G107)&lt;J$4,0,IF(LOG('Crisis Indicator Data'!G107)&gt;J$3,5,ROUND(5-(J$3-LOG('Crisis Indicator Data'!G107))/(J$3-J$4)*5,1))))</f>
        <v>2.8</v>
      </c>
      <c r="K110" s="141">
        <f>IF('Crisis Indicator Data'!G107="x","x",IF(B110="Regional crisis",('Crisis Indicator Data'!G107/VLOOKUP('Impact of the crisis'!$C110,'Regional Crises'!$B$1:$R$66,5,FALSE)),'Crisis Indicator Data'!G107/VLOOKUP('Impact of the crisis'!$E110,'Country Indicator Data'!$B$4:$P$300,14,FALSE)))</f>
        <v>1</v>
      </c>
      <c r="L110" s="231">
        <f t="shared" si="41"/>
        <v>5</v>
      </c>
      <c r="M110" s="231">
        <f t="shared" si="42"/>
        <v>3.9</v>
      </c>
      <c r="N110" s="231">
        <f t="shared" si="43"/>
        <v>3.8</v>
      </c>
      <c r="O110" s="231">
        <f>IF('Crisis Indicator Data'!H107="x","x",IF('Crisis Indicator Data'!H107=0,0,IF(LOG('Crisis Indicator Data'!H107)&lt;O$4,0,IF(LOG('Crisis Indicator Data'!H107)&gt;O$3,5,ROUND(5-(O$3-LOG('Crisis Indicator Data'!H107))/(O$3-O$4)*5,1)))))</f>
        <v>3.3</v>
      </c>
      <c r="P110" s="140">
        <f>IF('Crisis Indicator Data'!H107="x","x",'Crisis Indicator Data'!H107/'Crisis Indicator Data'!G107)</f>
        <v>0.47761194029850745</v>
      </c>
      <c r="Q110" s="231">
        <f t="shared" si="44"/>
        <v>2.4</v>
      </c>
      <c r="R110" s="231">
        <f t="shared" si="45"/>
        <v>2.8499999999999996</v>
      </c>
      <c r="S110" s="231">
        <f>IF('Crisis Indicator Data'!I107="x","x",IF('Crisis Indicator Data'!I107=0,0,IF(LOG('Crisis Indicator Data'!I107)&lt;S$4,0,IF(LOG('Crisis Indicator Data'!I107)&gt;S$3,5,ROUND(5-(S$3-LOG('Crisis Indicator Data'!I107))/(S$3-S$4)*5,1)))))</f>
        <v>1.6</v>
      </c>
      <c r="T110" s="140">
        <f>IF('Crisis Indicator Data'!H107="x","x",IF('Crisis Indicator Data'!I107="x","x",'Crisis Indicator Data'!I107/'Crisis Indicator Data'!H107))</f>
        <v>4.0625000000000001E-3</v>
      </c>
      <c r="U110" s="231">
        <f t="shared" si="46"/>
        <v>0.1</v>
      </c>
      <c r="V110" s="231">
        <f t="shared" si="47"/>
        <v>0.9</v>
      </c>
      <c r="W110" s="231">
        <f>IF('Crisis Indicator Data'!L107="x","x",IF('Crisis Indicator Data'!L107=0,0,IF(LOG('Crisis Indicator Data'!L107)&lt;W$4,0,IF(LOG('Crisis Indicator Data'!L107)&gt;W$3,5,ROUND(5-(W$3-LOG('Crisis Indicator Data'!L107))/(W$3-W$4)*5,1)))))</f>
        <v>4.2</v>
      </c>
      <c r="X110" s="238">
        <f>IF(OR('Crisis Indicator Data'!L107="x",'Crisis Indicator Data'!H107="x"),"x",'Crisis Indicator Data'!L107/'Crisis Indicator Data'!H107)</f>
        <v>2.9250000000000001E-4</v>
      </c>
      <c r="Y110" s="231">
        <f t="shared" si="48"/>
        <v>5</v>
      </c>
      <c r="Z110" s="231">
        <f t="shared" si="49"/>
        <v>4.5999999999999996</v>
      </c>
      <c r="AA110" s="231">
        <f t="shared" si="50"/>
        <v>3.3</v>
      </c>
      <c r="AB110" s="239">
        <f t="shared" si="51"/>
        <v>3.1</v>
      </c>
    </row>
    <row r="111" spans="1:28" x14ac:dyDescent="0.25">
      <c r="A111" s="145" t="str">
        <f>'Crisis Indicator Data'!A108</f>
        <v>Complex crisis in Somalia</v>
      </c>
      <c r="B111" s="146" t="str">
        <f>'Crisis Indicator Data'!B108</f>
        <v>Complex crisis</v>
      </c>
      <c r="C111" s="146" t="str">
        <f>'Crisis Indicator Data'!C108</f>
        <v>SOM001</v>
      </c>
      <c r="D111" s="146" t="str">
        <f>'Crisis Indicator Data'!D108</f>
        <v>Somalia</v>
      </c>
      <c r="E111" s="147" t="str">
        <f>'Crisis Indicator Data'!E108</f>
        <v>SOM</v>
      </c>
      <c r="F111" s="237">
        <f>IF('Crisis Indicator Data'!F108="x","x",IF(LOG('Crisis Indicator Data'!F108)&lt;F$4,0,IF(LOG('Crisis Indicator Data'!F108)&gt;F$3,5,ROUND(5-(F$3-LOG('Crisis Indicator Data'!F108))/(F$3-F$4)*5,1))))</f>
        <v>4.7</v>
      </c>
      <c r="G111" s="141">
        <f>IF('Crisis Indicator Data'!F108="x","x",IF(B111="Regional crisis",('Crisis Indicator Data'!F108/VLOOKUP('Impact of the crisis'!$C111,'Regional Crises'!$B$1:$R$66,4,FALSE)),'Crisis Indicator Data'!F108/VLOOKUP('Impact of the crisis'!$E111,'Country Indicator Data'!$B$4:$P$300,15,FALSE)))</f>
        <v>1</v>
      </c>
      <c r="H111" s="231">
        <f t="shared" si="39"/>
        <v>5</v>
      </c>
      <c r="I111" s="231">
        <f t="shared" si="40"/>
        <v>4.8499999999999996</v>
      </c>
      <c r="J111" s="231">
        <f>IF('Crisis Indicator Data'!G108="x","x",IF(LOG('Crisis Indicator Data'!G108)&lt;J$4,0,IF(LOG('Crisis Indicator Data'!G108)&gt;J$3,5,ROUND(5-(J$3-LOG('Crisis Indicator Data'!G108))/(J$3-J$4)*5,1))))</f>
        <v>4</v>
      </c>
      <c r="K111" s="141">
        <f>IF('Crisis Indicator Data'!G108="x","x",IF(B111="Regional crisis",('Crisis Indicator Data'!G108/VLOOKUP('Impact of the crisis'!$C111,'Regional Crises'!$B$1:$R$66,5,FALSE)),'Crisis Indicator Data'!G108/VLOOKUP('Impact of the crisis'!$E111,'Country Indicator Data'!$B$4:$P$300,14,FALSE)))</f>
        <v>1</v>
      </c>
      <c r="L111" s="231">
        <f t="shared" si="41"/>
        <v>5</v>
      </c>
      <c r="M111" s="231">
        <f t="shared" si="42"/>
        <v>4.5</v>
      </c>
      <c r="N111" s="231">
        <f t="shared" si="43"/>
        <v>4.7</v>
      </c>
      <c r="O111" s="231">
        <f>IF('Crisis Indicator Data'!H108="x","x",IF('Crisis Indicator Data'!H108=0,0,IF(LOG('Crisis Indicator Data'!H108)&lt;O$4,0,IF(LOG('Crisis Indicator Data'!H108)&gt;O$3,5,ROUND(5-(O$3-LOG('Crisis Indicator Data'!H108))/(O$3-O$4)*5,1)))))</f>
        <v>4.5</v>
      </c>
      <c r="P111" s="140">
        <f>IF('Crisis Indicator Data'!H108="x","x",'Crisis Indicator Data'!H108/'Crisis Indicator Data'!G108)</f>
        <v>0.99879403364011421</v>
      </c>
      <c r="Q111" s="231">
        <f t="shared" si="44"/>
        <v>5</v>
      </c>
      <c r="R111" s="231">
        <f t="shared" si="45"/>
        <v>4.75</v>
      </c>
      <c r="S111" s="231">
        <f>IF('Crisis Indicator Data'!I108="x","x",IF('Crisis Indicator Data'!I108=0,0,IF(LOG('Crisis Indicator Data'!I108)&lt;S$4,0,IF(LOG('Crisis Indicator Data'!I108)&gt;S$3,5,ROUND(5-(S$3-LOG('Crisis Indicator Data'!I108))/(S$3-S$4)*5,1)))))</f>
        <v>5</v>
      </c>
      <c r="T111" s="140">
        <f>IF('Crisis Indicator Data'!H108="x","x",IF('Crisis Indicator Data'!I108="x","x",'Crisis Indicator Data'!I108/'Crisis Indicator Data'!H108))</f>
        <v>0.23716319267920691</v>
      </c>
      <c r="U111" s="231">
        <f t="shared" si="46"/>
        <v>5</v>
      </c>
      <c r="V111" s="231">
        <f t="shared" si="47"/>
        <v>5</v>
      </c>
      <c r="W111" s="231">
        <f>IF('Crisis Indicator Data'!L108="x","x",IF('Crisis Indicator Data'!L108=0,0,IF(LOG('Crisis Indicator Data'!L108)&lt;W$4,0,IF(LOG('Crisis Indicator Data'!L108)&gt;W$3,5,ROUND(5-(W$3-LOG('Crisis Indicator Data'!L108))/(W$3-W$4)*5,1)))))</f>
        <v>4.7</v>
      </c>
      <c r="X111" s="238">
        <f>IF(OR('Crisis Indicator Data'!L108="x",'Crisis Indicator Data'!H108="x"),"x",'Crisis Indicator Data'!L108/'Crisis Indicator Data'!H108)</f>
        <v>1.1661159125571936E-4</v>
      </c>
      <c r="Y111" s="231">
        <f t="shared" si="48"/>
        <v>5</v>
      </c>
      <c r="Z111" s="231">
        <f t="shared" si="49"/>
        <v>4.9000000000000004</v>
      </c>
      <c r="AA111" s="231">
        <f t="shared" si="50"/>
        <v>5</v>
      </c>
      <c r="AB111" s="239">
        <f t="shared" si="51"/>
        <v>4.9000000000000004</v>
      </c>
    </row>
    <row r="112" spans="1:28" x14ac:dyDescent="0.25">
      <c r="A112" s="145" t="str">
        <f>'Crisis Indicator Data'!A109</f>
        <v>Mixed Migration Flows in Somalia</v>
      </c>
      <c r="B112" s="146" t="str">
        <f>'Crisis Indicator Data'!B109</f>
        <v>International displacement</v>
      </c>
      <c r="C112" s="146" t="str">
        <f>'Crisis Indicator Data'!C109</f>
        <v>SOM002</v>
      </c>
      <c r="D112" s="146" t="str">
        <f>'Crisis Indicator Data'!D109</f>
        <v>Somalia</v>
      </c>
      <c r="E112" s="147" t="str">
        <f>'Crisis Indicator Data'!E109</f>
        <v>SOM</v>
      </c>
      <c r="F112" s="237">
        <f>IF('Crisis Indicator Data'!F109="x","x",IF(LOG('Crisis Indicator Data'!F109)&lt;F$4,0,IF(LOG('Crisis Indicator Data'!F109)&gt;F$3,5,ROUND(5-(F$3-LOG('Crisis Indicator Data'!F109))/(F$3-F$4)*5,1))))</f>
        <v>2.4</v>
      </c>
      <c r="G112" s="141">
        <f>IF('Crisis Indicator Data'!F109="x","x",IF(B112="Regional crisis",('Crisis Indicator Data'!F109/VLOOKUP('Impact of the crisis'!$C112,'Regional Crises'!$B$1:$R$66,4,FALSE)),'Crisis Indicator Data'!F109/VLOOKUP('Impact of the crisis'!$E112,'Country Indicator Data'!$B$4:$P$300,15,FALSE)))</f>
        <v>4.5965505148723183E-2</v>
      </c>
      <c r="H112" s="231">
        <f t="shared" si="39"/>
        <v>0.1</v>
      </c>
      <c r="I112" s="231">
        <f t="shared" si="40"/>
        <v>1.25</v>
      </c>
      <c r="J112" s="231">
        <f>IF('Crisis Indicator Data'!G109="x","x",IF(LOG('Crisis Indicator Data'!G109)&lt;J$4,0,IF(LOG('Crisis Indicator Data'!G109)&gt;J$3,5,ROUND(5-(J$3-LOG('Crisis Indicator Data'!G109))/(J$3-J$4)*5,1))))</f>
        <v>0.4</v>
      </c>
      <c r="K112" s="141">
        <f>IF('Crisis Indicator Data'!G109="x","x",IF(B112="Regional crisis",('Crisis Indicator Data'!G109/VLOOKUP('Impact of the crisis'!$C112,'Regional Crises'!$B$1:$R$66,5,FALSE)),'Crisis Indicator Data'!G109/VLOOKUP('Impact of the crisis'!$E112,'Country Indicator Data'!$B$4:$P$300,14,FALSE)))</f>
        <v>8.3909869882576954E-2</v>
      </c>
      <c r="L112" s="231">
        <f t="shared" si="41"/>
        <v>0.4</v>
      </c>
      <c r="M112" s="231">
        <f t="shared" si="42"/>
        <v>0.4</v>
      </c>
      <c r="N112" s="231">
        <f t="shared" si="43"/>
        <v>0.8</v>
      </c>
      <c r="O112" s="231">
        <f>IF('Crisis Indicator Data'!H109="x","x",IF('Crisis Indicator Data'!H109=0,0,IF(LOG('Crisis Indicator Data'!H109)&lt;O$4,0,IF(LOG('Crisis Indicator Data'!H109)&gt;O$3,5,ROUND(5-(O$3-LOG('Crisis Indicator Data'!H109))/(O$3-O$4)*5,1)))))</f>
        <v>0</v>
      </c>
      <c r="P112" s="140">
        <f>IF('Crisis Indicator Data'!H109="x","x",'Crisis Indicator Data'!H109/'Crisis Indicator Data'!G109)</f>
        <v>1.8910741301059002E-2</v>
      </c>
      <c r="Q112" s="231">
        <f t="shared" si="44"/>
        <v>0</v>
      </c>
      <c r="R112" s="231">
        <f t="shared" si="45"/>
        <v>0</v>
      </c>
      <c r="S112" s="231">
        <f>IF('Crisis Indicator Data'!I109="x","x",IF('Crisis Indicator Data'!I109=0,0,IF(LOG('Crisis Indicator Data'!I109)&lt;S$4,0,IF(LOG('Crisis Indicator Data'!I109)&gt;S$3,5,ROUND(5-(S$3-LOG('Crisis Indicator Data'!I109))/(S$3-S$4)*5,1)))))</f>
        <v>2</v>
      </c>
      <c r="T112" s="140">
        <f>IF('Crisis Indicator Data'!H109="x","x",IF('Crisis Indicator Data'!I109="x","x",'Crisis Indicator Data'!I109/'Crisis Indicator Data'!H109))</f>
        <v>1</v>
      </c>
      <c r="U112" s="231">
        <f t="shared" si="46"/>
        <v>5</v>
      </c>
      <c r="V112" s="231">
        <f t="shared" si="47"/>
        <v>3.5</v>
      </c>
      <c r="W112" s="231">
        <f>IF('Crisis Indicator Data'!L109="x","x",IF('Crisis Indicator Data'!L109=0,0,IF(LOG('Crisis Indicator Data'!L109)&lt;W$4,0,IF(LOG('Crisis Indicator Data'!L109)&gt;W$3,5,ROUND(5-(W$3-LOG('Crisis Indicator Data'!L109))/(W$3-W$4)*5,1)))))</f>
        <v>2.8</v>
      </c>
      <c r="X112" s="238">
        <f>IF(OR('Crisis Indicator Data'!L109="x",'Crisis Indicator Data'!H109="x"),"x",'Crisis Indicator Data'!L109/'Crisis Indicator Data'!H109)</f>
        <v>3.64E-3</v>
      </c>
      <c r="Y112" s="231">
        <f t="shared" si="48"/>
        <v>5</v>
      </c>
      <c r="Z112" s="231">
        <f t="shared" si="49"/>
        <v>3.9</v>
      </c>
      <c r="AA112" s="231">
        <f t="shared" si="50"/>
        <v>3.7</v>
      </c>
      <c r="AB112" s="239">
        <f t="shared" si="51"/>
        <v>2.2999999999999998</v>
      </c>
    </row>
    <row r="113" spans="1:28" x14ac:dyDescent="0.25">
      <c r="A113" s="145" t="str">
        <f>'Crisis Indicator Data'!A110</f>
        <v>Drought in Somalia</v>
      </c>
      <c r="B113" s="146" t="str">
        <f>'Crisis Indicator Data'!B110</f>
        <v>Drought</v>
      </c>
      <c r="C113" s="146" t="str">
        <f>'Crisis Indicator Data'!C110</f>
        <v>SOM005</v>
      </c>
      <c r="D113" s="146" t="str">
        <f>'Crisis Indicator Data'!D110</f>
        <v>Somalia</v>
      </c>
      <c r="E113" s="147" t="str">
        <f>'Crisis Indicator Data'!E110</f>
        <v>SOM</v>
      </c>
      <c r="F113" s="237">
        <f>IF('Crisis Indicator Data'!F110="x","x",IF(LOG('Crisis Indicator Data'!F110)&lt;F$4,0,IF(LOG('Crisis Indicator Data'!F110)&gt;F$3,5,ROUND(5-(F$3-LOG('Crisis Indicator Data'!F110))/(F$3-F$4)*5,1))))</f>
        <v>4.5999999999999996</v>
      </c>
      <c r="G113" s="141">
        <f>IF('Crisis Indicator Data'!F110="x","x",IF(B113="Regional crisis",('Crisis Indicator Data'!F110/VLOOKUP('Impact of the crisis'!$C113,'Regional Crises'!$B$1:$R$66,4,FALSE)),'Crisis Indicator Data'!F110/VLOOKUP('Impact of the crisis'!$E113,'Country Indicator Data'!$B$4:$P$300,15,FALSE)))</f>
        <v>0.9</v>
      </c>
      <c r="H113" s="231">
        <f t="shared" si="39"/>
        <v>4.5</v>
      </c>
      <c r="I113" s="231">
        <f t="shared" si="40"/>
        <v>4.55</v>
      </c>
      <c r="J113" s="231">
        <f>IF('Crisis Indicator Data'!G110="x","x",IF(LOG('Crisis Indicator Data'!G110)&lt;J$4,0,IF(LOG('Crisis Indicator Data'!G110)&gt;J$3,5,ROUND(5-(J$3-LOG('Crisis Indicator Data'!G110))/(J$3-J$4)*5,1))))</f>
        <v>3.9</v>
      </c>
      <c r="K113" s="141">
        <f>IF('Crisis Indicator Data'!G110="x","x",IF(B113="Regional crisis",('Crisis Indicator Data'!G110/VLOOKUP('Impact of the crisis'!$C113,'Regional Crises'!$B$1:$R$66,5,FALSE)),'Crisis Indicator Data'!G110/VLOOKUP('Impact of the crisis'!$E113,'Country Indicator Data'!$B$4:$P$300,14,FALSE)))</f>
        <v>0.93646461440812445</v>
      </c>
      <c r="L113" s="231">
        <f t="shared" si="41"/>
        <v>4.7</v>
      </c>
      <c r="M113" s="231">
        <f t="shared" si="42"/>
        <v>4.3</v>
      </c>
      <c r="N113" s="231">
        <f t="shared" si="43"/>
        <v>4.4000000000000004</v>
      </c>
      <c r="O113" s="231">
        <f>IF('Crisis Indicator Data'!H110="x","x",IF('Crisis Indicator Data'!H110=0,0,IF(LOG('Crisis Indicator Data'!H110)&lt;O$4,0,IF(LOG('Crisis Indicator Data'!H110)&gt;O$3,5,ROUND(5-(O$3-LOG('Crisis Indicator Data'!H110))/(O$3-O$4)*5,1)))))</f>
        <v>3.3</v>
      </c>
      <c r="P113" s="140">
        <f>IF('Crisis Indicator Data'!H110="x","x",'Crisis Indicator Data'!H110/'Crisis Indicator Data'!G110)</f>
        <v>0.21689033482445438</v>
      </c>
      <c r="Q113" s="231">
        <f t="shared" si="44"/>
        <v>1</v>
      </c>
      <c r="R113" s="231">
        <f t="shared" si="45"/>
        <v>2.15</v>
      </c>
      <c r="S113" s="231">
        <f>IF('Crisis Indicator Data'!I110="x","x",IF('Crisis Indicator Data'!I110=0,0,IF(LOG('Crisis Indicator Data'!I110)&lt;S$4,0,IF(LOG('Crisis Indicator Data'!I110)&gt;S$3,5,ROUND(5-(S$3-LOG('Crisis Indicator Data'!I110))/(S$3-S$4)*5,1)))))</f>
        <v>3.2</v>
      </c>
      <c r="T113" s="140">
        <f>IF('Crisis Indicator Data'!H110="x","x",IF('Crisis Indicator Data'!I110="x","x",'Crisis Indicator Data'!I110/'Crisis Indicator Data'!H110))</f>
        <v>5.2812499999999998E-2</v>
      </c>
      <c r="U113" s="231">
        <f t="shared" si="46"/>
        <v>1.8</v>
      </c>
      <c r="V113" s="231">
        <f t="shared" si="47"/>
        <v>2.5</v>
      </c>
      <c r="W113" s="231">
        <f>IF('Crisis Indicator Data'!L110="x","x",IF('Crisis Indicator Data'!L110=0,0,IF(LOG('Crisis Indicator Data'!L110)&lt;W$4,0,IF(LOG('Crisis Indicator Data'!L110)&gt;W$3,5,ROUND(5-(W$3-LOG('Crisis Indicator Data'!L110))/(W$3-W$4)*5,1)))))</f>
        <v>0</v>
      </c>
      <c r="X113" s="238">
        <f>IF(OR('Crisis Indicator Data'!L110="x",'Crisis Indicator Data'!H110="x"),"x",'Crisis Indicator Data'!L110/'Crisis Indicator Data'!H110)</f>
        <v>0</v>
      </c>
      <c r="Y113" s="231">
        <f t="shared" si="48"/>
        <v>0</v>
      </c>
      <c r="Z113" s="231">
        <f t="shared" si="49"/>
        <v>0</v>
      </c>
      <c r="AA113" s="231">
        <f t="shared" si="50"/>
        <v>1.4</v>
      </c>
      <c r="AB113" s="239">
        <f t="shared" si="51"/>
        <v>1.8</v>
      </c>
    </row>
    <row r="114" spans="1:28" x14ac:dyDescent="0.25">
      <c r="A114" s="145" t="str">
        <f>'Crisis Indicator Data'!A111</f>
        <v>Complex crisis in South Sudan</v>
      </c>
      <c r="B114" s="146" t="str">
        <f>'Crisis Indicator Data'!B111</f>
        <v>Complex crisis</v>
      </c>
      <c r="C114" s="146" t="str">
        <f>'Crisis Indicator Data'!C111</f>
        <v>SSD001</v>
      </c>
      <c r="D114" s="146" t="str">
        <f>'Crisis Indicator Data'!D111</f>
        <v>South Sudan</v>
      </c>
      <c r="E114" s="147" t="str">
        <f>'Crisis Indicator Data'!E111</f>
        <v>SSD</v>
      </c>
      <c r="F114" s="237">
        <f>IF('Crisis Indicator Data'!F111="x","x",IF(LOG('Crisis Indicator Data'!F111)&lt;F$4,0,IF(LOG('Crisis Indicator Data'!F111)&gt;F$3,5,ROUND(5-(F$3-LOG('Crisis Indicator Data'!F111))/(F$3-F$4)*5,1))))</f>
        <v>4.7</v>
      </c>
      <c r="G114" s="141">
        <f>IF('Crisis Indicator Data'!F111="x","x",IF(B114="Regional crisis",('Crisis Indicator Data'!F111/VLOOKUP('Impact of the crisis'!$C114,'Regional Crises'!$B$1:$R$66,4,FALSE)),'Crisis Indicator Data'!F111/VLOOKUP('Impact of the crisis'!$E114,'Country Indicator Data'!$B$4:$P$300,15,FALSE)))</f>
        <v>0.99948939128923264</v>
      </c>
      <c r="H114" s="231">
        <f t="shared" si="39"/>
        <v>5</v>
      </c>
      <c r="I114" s="231">
        <f t="shared" si="40"/>
        <v>4.8499999999999996</v>
      </c>
      <c r="J114" s="231">
        <f>IF('Crisis Indicator Data'!G111="x","x",IF(LOG('Crisis Indicator Data'!G111)&lt;J$4,0,IF(LOG('Crisis Indicator Data'!G111)&gt;J$3,5,ROUND(5-(J$3-LOG('Crisis Indicator Data'!G111))/(J$3-J$4)*5,1))))</f>
        <v>3.6</v>
      </c>
      <c r="K114" s="141">
        <f>IF('Crisis Indicator Data'!G111="x","x",IF(B114="Regional crisis",('Crisis Indicator Data'!G111/VLOOKUP('Impact of the crisis'!$C114,'Regional Crises'!$B$1:$R$66,5,FALSE)),'Crisis Indicator Data'!G111/VLOOKUP('Impact of the crisis'!$E114,'Country Indicator Data'!$B$4:$P$300,14,FALSE)))</f>
        <v>1</v>
      </c>
      <c r="L114" s="231">
        <f t="shared" si="41"/>
        <v>5</v>
      </c>
      <c r="M114" s="231">
        <f t="shared" si="42"/>
        <v>4.3</v>
      </c>
      <c r="N114" s="231">
        <f t="shared" si="43"/>
        <v>4.5999999999999996</v>
      </c>
      <c r="O114" s="231">
        <f>IF('Crisis Indicator Data'!H111="x","x",IF('Crisis Indicator Data'!H111=0,0,IF(LOG('Crisis Indicator Data'!H111)&lt;O$4,0,IF(LOG('Crisis Indicator Data'!H111)&gt;O$3,5,ROUND(5-(O$3-LOG('Crisis Indicator Data'!H111))/(O$3-O$4)*5,1)))))</f>
        <v>4.3</v>
      </c>
      <c r="P114" s="140">
        <f>IF('Crisis Indicator Data'!H111="x","x",'Crisis Indicator Data'!H111/'Crisis Indicator Data'!G111)</f>
        <v>1</v>
      </c>
      <c r="Q114" s="231">
        <f t="shared" si="44"/>
        <v>5</v>
      </c>
      <c r="R114" s="231">
        <f t="shared" si="45"/>
        <v>4.6500000000000004</v>
      </c>
      <c r="S114" s="231">
        <f>IF('Crisis Indicator Data'!I111="x","x",IF('Crisis Indicator Data'!I111=0,0,IF(LOG('Crisis Indicator Data'!I111)&lt;S$4,0,IF(LOG('Crisis Indicator Data'!I111)&gt;S$3,5,ROUND(5-(S$3-LOG('Crisis Indicator Data'!I111))/(S$3-S$4)*5,1)))))</f>
        <v>5</v>
      </c>
      <c r="T114" s="140">
        <f>IF('Crisis Indicator Data'!H111="x","x",IF('Crisis Indicator Data'!I111="x","x",'Crisis Indicator Data'!I111/'Crisis Indicator Data'!H111))</f>
        <v>0.37971758664955069</v>
      </c>
      <c r="U114" s="231">
        <f t="shared" si="46"/>
        <v>5</v>
      </c>
      <c r="V114" s="231">
        <f t="shared" si="47"/>
        <v>5</v>
      </c>
      <c r="W114" s="231">
        <f>IF('Crisis Indicator Data'!L111="x","x",IF('Crisis Indicator Data'!L111=0,0,IF(LOG('Crisis Indicator Data'!L111)&lt;W$4,0,IF(LOG('Crisis Indicator Data'!L111)&gt;W$3,5,ROUND(5-(W$3-LOG('Crisis Indicator Data'!L111))/(W$3-W$4)*5,1)))))</f>
        <v>4.4000000000000004</v>
      </c>
      <c r="X114" s="238">
        <f>IF(OR('Crisis Indicator Data'!L111="x",'Crisis Indicator Data'!H111="x"),"x",'Crisis Indicator Data'!L111/'Crisis Indicator Data'!H111)</f>
        <v>9.6448438168592212E-5</v>
      </c>
      <c r="Y114" s="231">
        <f t="shared" si="48"/>
        <v>4.8</v>
      </c>
      <c r="Z114" s="231">
        <f t="shared" si="49"/>
        <v>4.5999999999999996</v>
      </c>
      <c r="AA114" s="231">
        <f t="shared" si="50"/>
        <v>4.8</v>
      </c>
      <c r="AB114" s="239">
        <f t="shared" si="51"/>
        <v>4.7</v>
      </c>
    </row>
    <row r="115" spans="1:28" x14ac:dyDescent="0.25">
      <c r="A115" s="145" t="str">
        <f>'Crisis Indicator Data'!A112</f>
        <v>Food Security Crisis in Eswatini</v>
      </c>
      <c r="B115" s="146" t="str">
        <f>'Crisis Indicator Data'!B112</f>
        <v>Food Security</v>
      </c>
      <c r="C115" s="146" t="str">
        <f>'Crisis Indicator Data'!C112</f>
        <v>SWZ001</v>
      </c>
      <c r="D115" s="146" t="str">
        <f>'Crisis Indicator Data'!D112</f>
        <v>Eswatini</v>
      </c>
      <c r="E115" s="147" t="str">
        <f>'Crisis Indicator Data'!E112</f>
        <v>SWZ</v>
      </c>
      <c r="F115" s="237">
        <f>IF('Crisis Indicator Data'!F112="x","x",IF(LOG('Crisis Indicator Data'!F112)&lt;F$4,0,IF(LOG('Crisis Indicator Data'!F112)&gt;F$3,5,ROUND(5-(F$3-LOG('Crisis Indicator Data'!F112))/(F$3-F$4)*5,1))))</f>
        <v>2.1</v>
      </c>
      <c r="G115" s="141">
        <f>IF('Crisis Indicator Data'!F112="x","x",IF(B115="Regional crisis",('Crisis Indicator Data'!F112/VLOOKUP('Impact of the crisis'!$C115,'Regional Crises'!$B$1:$R$66,4,FALSE)),'Crisis Indicator Data'!F112/VLOOKUP('Impact of the crisis'!$E115,'Country Indicator Data'!$B$4:$P$300,15,FALSE)))</f>
        <v>1.0095348837209301</v>
      </c>
      <c r="H115" s="231">
        <f t="shared" si="39"/>
        <v>5</v>
      </c>
      <c r="I115" s="231">
        <f t="shared" si="40"/>
        <v>3.55</v>
      </c>
      <c r="J115" s="231">
        <f>IF('Crisis Indicator Data'!G112="x","x",IF(LOG('Crisis Indicator Data'!G112)&lt;J$4,0,IF(LOG('Crisis Indicator Data'!G112)&gt;J$3,5,ROUND(5-(J$3-LOG('Crisis Indicator Data'!G112))/(J$3-J$4)*5,1))))</f>
        <v>0.2</v>
      </c>
      <c r="K115" s="141">
        <f>IF('Crisis Indicator Data'!G112="x","x",IF(B115="Regional crisis",('Crisis Indicator Data'!G112/VLOOKUP('Impact of the crisis'!$C115,'Regional Crises'!$B$1:$R$66,5,FALSE)),'Crisis Indicator Data'!G112/VLOOKUP('Impact of the crisis'!$E115,'Country Indicator Data'!$B$4:$P$300,14,FALSE)))</f>
        <v>1.0654545454545454</v>
      </c>
      <c r="L115" s="231">
        <f t="shared" si="41"/>
        <v>5</v>
      </c>
      <c r="M115" s="231">
        <f t="shared" si="42"/>
        <v>2.6</v>
      </c>
      <c r="N115" s="231">
        <f t="shared" si="43"/>
        <v>3.1</v>
      </c>
      <c r="O115" s="231">
        <f>IF('Crisis Indicator Data'!H112="x","x",IF('Crisis Indicator Data'!H112=0,0,IF(LOG('Crisis Indicator Data'!H112)&lt;O$4,0,IF(LOG('Crisis Indicator Data'!H112)&gt;O$3,5,ROUND(5-(O$3-LOG('Crisis Indicator Data'!H112))/(O$3-O$4)*5,1)))))</f>
        <v>2.2000000000000002</v>
      </c>
      <c r="P115" s="140">
        <f>IF('Crisis Indicator Data'!H112="x","x",'Crisis Indicator Data'!H112/'Crisis Indicator Data'!G112)</f>
        <v>0.57764505119453924</v>
      </c>
      <c r="Q115" s="231">
        <f t="shared" si="44"/>
        <v>2.9</v>
      </c>
      <c r="R115" s="231">
        <f t="shared" si="45"/>
        <v>2.5499999999999998</v>
      </c>
      <c r="S115" s="231">
        <f>IF('Crisis Indicator Data'!I112="x","x",IF('Crisis Indicator Data'!I112=0,0,IF(LOG('Crisis Indicator Data'!I112)&lt;S$4,0,IF(LOG('Crisis Indicator Data'!I112)&gt;S$3,5,ROUND(5-(S$3-LOG('Crisis Indicator Data'!I112))/(S$3-S$4)*5,1)))))</f>
        <v>0</v>
      </c>
      <c r="T115" s="140">
        <f>IF('Crisis Indicator Data'!H112="x","x",IF('Crisis Indicator Data'!I112="x","x",'Crisis Indicator Data'!I112/'Crisis Indicator Data'!H112))</f>
        <v>0</v>
      </c>
      <c r="U115" s="231">
        <f t="shared" si="46"/>
        <v>0</v>
      </c>
      <c r="V115" s="231">
        <f t="shared" si="47"/>
        <v>0</v>
      </c>
      <c r="W115" s="231">
        <f>IF('Crisis Indicator Data'!L112="x","x",IF('Crisis Indicator Data'!L112=0,0,IF(LOG('Crisis Indicator Data'!L112)&lt;W$4,0,IF(LOG('Crisis Indicator Data'!L112)&gt;W$3,5,ROUND(5-(W$3-LOG('Crisis Indicator Data'!L112))/(W$3-W$4)*5,1)))))</f>
        <v>0</v>
      </c>
      <c r="X115" s="238">
        <f>IF(OR('Crisis Indicator Data'!L112="x",'Crisis Indicator Data'!H112="x"),"x",'Crisis Indicator Data'!L112/'Crisis Indicator Data'!H112)</f>
        <v>0</v>
      </c>
      <c r="Y115" s="231">
        <f t="shared" si="48"/>
        <v>0</v>
      </c>
      <c r="Z115" s="231">
        <f t="shared" si="49"/>
        <v>0</v>
      </c>
      <c r="AA115" s="231">
        <f t="shared" si="50"/>
        <v>0</v>
      </c>
      <c r="AB115" s="239">
        <f t="shared" si="51"/>
        <v>1.4</v>
      </c>
    </row>
    <row r="116" spans="1:28" x14ac:dyDescent="0.25">
      <c r="A116" s="145" t="str">
        <f>'Crisis Indicator Data'!A113</f>
        <v>Syrian conflict</v>
      </c>
      <c r="B116" s="146" t="str">
        <f>'Crisis Indicator Data'!B113</f>
        <v>Complex crisis</v>
      </c>
      <c r="C116" s="146" t="str">
        <f>'Crisis Indicator Data'!C113</f>
        <v>SYR001</v>
      </c>
      <c r="D116" s="146" t="str">
        <f>'Crisis Indicator Data'!D113</f>
        <v>Syria</v>
      </c>
      <c r="E116" s="147" t="str">
        <f>'Crisis Indicator Data'!E113</f>
        <v>SYR</v>
      </c>
      <c r="F116" s="237">
        <f>IF('Crisis Indicator Data'!F113="x","x",IF(LOG('Crisis Indicator Data'!F113)&lt;F$4,0,IF(LOG('Crisis Indicator Data'!F113)&gt;F$3,5,ROUND(5-(F$3-LOG('Crisis Indicator Data'!F113))/(F$3-F$4)*5,1))))</f>
        <v>3.8</v>
      </c>
      <c r="G116" s="141">
        <f>IF('Crisis Indicator Data'!F113="x","x",IF(B116="Regional crisis",('Crisis Indicator Data'!F113/VLOOKUP('Impact of the crisis'!$C116,'Regional Crises'!$B$1:$R$66,4,FALSE)),'Crisis Indicator Data'!F113/VLOOKUP('Impact of the crisis'!$E116,'Country Indicator Data'!$B$4:$P$300,15,FALSE)))</f>
        <v>1.008440886565376</v>
      </c>
      <c r="H116" s="231">
        <f t="shared" si="39"/>
        <v>5</v>
      </c>
      <c r="I116" s="231">
        <f t="shared" si="40"/>
        <v>4.4000000000000004</v>
      </c>
      <c r="J116" s="231">
        <f>IF('Crisis Indicator Data'!G113="x","x",IF(LOG('Crisis Indicator Data'!G113)&lt;J$4,0,IF(LOG('Crisis Indicator Data'!G113)&gt;J$3,5,ROUND(5-(J$3-LOG('Crisis Indicator Data'!G113))/(J$3-J$4)*5,1))))</f>
        <v>4.0999999999999996</v>
      </c>
      <c r="K116" s="141">
        <f>IF('Crisis Indicator Data'!G113="x","x",IF(B116="Regional crisis",('Crisis Indicator Data'!G113/VLOOKUP('Impact of the crisis'!$C116,'Regional Crises'!$B$1:$R$66,5,FALSE)),'Crisis Indicator Data'!G113/VLOOKUP('Impact of the crisis'!$E116,'Country Indicator Data'!$B$4:$P$300,14,FALSE)))</f>
        <v>1</v>
      </c>
      <c r="L116" s="231">
        <f t="shared" si="41"/>
        <v>5</v>
      </c>
      <c r="M116" s="231">
        <f t="shared" si="42"/>
        <v>4.55</v>
      </c>
      <c r="N116" s="231">
        <f t="shared" si="43"/>
        <v>4.5</v>
      </c>
      <c r="O116" s="231">
        <f>IF('Crisis Indicator Data'!H113="x","x",IF('Crisis Indicator Data'!H113=0,0,IF(LOG('Crisis Indicator Data'!H113)&lt;O$4,0,IF(LOG('Crisis Indicator Data'!H113)&gt;O$3,5,ROUND(5-(O$3-LOG('Crisis Indicator Data'!H113))/(O$3-O$4)*5,1)))))</f>
        <v>4.5999999999999996</v>
      </c>
      <c r="P116" s="140">
        <f>IF('Crisis Indicator Data'!H113="x","x",'Crisis Indicator Data'!H113/'Crisis Indicator Data'!G113)</f>
        <v>1</v>
      </c>
      <c r="Q116" s="231">
        <f t="shared" si="44"/>
        <v>5</v>
      </c>
      <c r="R116" s="231">
        <f t="shared" si="45"/>
        <v>4.8</v>
      </c>
      <c r="S116" s="231">
        <f>IF('Crisis Indicator Data'!I113="x","x",IF('Crisis Indicator Data'!I113=0,0,IF(LOG('Crisis Indicator Data'!I113)&lt;S$4,0,IF(LOG('Crisis Indicator Data'!I113)&gt;S$3,5,ROUND(5-(S$3-LOG('Crisis Indicator Data'!I113))/(S$3-S$4)*5,1)))))</f>
        <v>5</v>
      </c>
      <c r="T116" s="140">
        <f>IF('Crisis Indicator Data'!H113="x","x",IF('Crisis Indicator Data'!I113="x","x",'Crisis Indicator Data'!I113/'Crisis Indicator Data'!H113))</f>
        <v>0.8970285714285714</v>
      </c>
      <c r="U116" s="231">
        <f t="shared" si="46"/>
        <v>5</v>
      </c>
      <c r="V116" s="231">
        <f t="shared" si="47"/>
        <v>5</v>
      </c>
      <c r="W116" s="231">
        <f>IF('Crisis Indicator Data'!L113="x","x",IF('Crisis Indicator Data'!L113=0,0,IF(LOG('Crisis Indicator Data'!L113)&lt;W$4,0,IF(LOG('Crisis Indicator Data'!L113)&gt;W$3,5,ROUND(5-(W$3-LOG('Crisis Indicator Data'!L113))/(W$3-W$4)*5,1)))))</f>
        <v>4.9000000000000004</v>
      </c>
      <c r="X116" s="238">
        <f>IF(OR('Crisis Indicator Data'!L113="x",'Crisis Indicator Data'!H113="x"),"x",'Crisis Indicator Data'!L113/'Crisis Indicator Data'!H113)</f>
        <v>1.5908571428571429E-4</v>
      </c>
      <c r="Y116" s="231">
        <f t="shared" si="48"/>
        <v>5</v>
      </c>
      <c r="Z116" s="231">
        <f t="shared" si="49"/>
        <v>5</v>
      </c>
      <c r="AA116" s="231">
        <f t="shared" si="50"/>
        <v>5</v>
      </c>
      <c r="AB116" s="239">
        <f t="shared" si="51"/>
        <v>4.9000000000000004</v>
      </c>
    </row>
    <row r="117" spans="1:28" x14ac:dyDescent="0.25">
      <c r="A117" s="145" t="str">
        <f>'Crisis Indicator Data'!A114</f>
        <v>Complex crisis in Chad</v>
      </c>
      <c r="B117" s="146" t="str">
        <f>'Crisis Indicator Data'!B114</f>
        <v>Multiple crises country</v>
      </c>
      <c r="C117" s="146" t="str">
        <f>'Crisis Indicator Data'!C114</f>
        <v>TCD001</v>
      </c>
      <c r="D117" s="146" t="str">
        <f>'Crisis Indicator Data'!D114</f>
        <v>Chad</v>
      </c>
      <c r="E117" s="147" t="str">
        <f>'Crisis Indicator Data'!E114</f>
        <v>TCD</v>
      </c>
      <c r="F117" s="237">
        <f>IF('Crisis Indicator Data'!F114="x","x",IF(LOG('Crisis Indicator Data'!F114)&lt;F$4,0,IF(LOG('Crisis Indicator Data'!F114)&gt;F$3,5,ROUND(5-(F$3-LOG('Crisis Indicator Data'!F114))/(F$3-F$4)*5,1))))</f>
        <v>5</v>
      </c>
      <c r="G117" s="141">
        <f>IF('Crisis Indicator Data'!F114="x","x",IF(B117="Regional crisis",('Crisis Indicator Data'!F114/VLOOKUP('Impact of the crisis'!$C117,'Regional Crises'!$B$1:$R$66,4,FALSE)),'Crisis Indicator Data'!F114/VLOOKUP('Impact of the crisis'!$E117,'Country Indicator Data'!$B$4:$P$300,15,FALSE)))</f>
        <v>1</v>
      </c>
      <c r="H117" s="231">
        <f t="shared" si="39"/>
        <v>5</v>
      </c>
      <c r="I117" s="231">
        <f t="shared" si="40"/>
        <v>5</v>
      </c>
      <c r="J117" s="231">
        <f>IF('Crisis Indicator Data'!G114="x","x",IF(LOG('Crisis Indicator Data'!G114)&lt;J$4,0,IF(LOG('Crisis Indicator Data'!G114)&gt;J$3,5,ROUND(5-(J$3-LOG('Crisis Indicator Data'!G114))/(J$3-J$4)*5,1))))</f>
        <v>4.0999999999999996</v>
      </c>
      <c r="K117" s="141">
        <f>IF('Crisis Indicator Data'!G114="x","x",IF(B117="Regional crisis",('Crisis Indicator Data'!G114/VLOOKUP('Impact of the crisis'!$C117,'Regional Crises'!$B$1:$R$66,5,FALSE)),'Crisis Indicator Data'!G114/VLOOKUP('Impact of the crisis'!$E117,'Country Indicator Data'!$B$4:$P$300,14,FALSE)))</f>
        <v>1</v>
      </c>
      <c r="L117" s="231">
        <f t="shared" si="41"/>
        <v>5</v>
      </c>
      <c r="M117" s="231">
        <f t="shared" si="42"/>
        <v>4.55</v>
      </c>
      <c r="N117" s="231">
        <f t="shared" si="43"/>
        <v>4.8</v>
      </c>
      <c r="O117" s="231">
        <f>IF('Crisis Indicator Data'!H114="x","x",IF('Crisis Indicator Data'!H114=0,0,IF(LOG('Crisis Indicator Data'!H114)&lt;O$4,0,IF(LOG('Crisis Indicator Data'!H114)&gt;O$3,5,ROUND(5-(O$3-LOG('Crisis Indicator Data'!H114))/(O$3-O$4)*5,1)))))</f>
        <v>4</v>
      </c>
      <c r="P117" s="140">
        <f>IF('Crisis Indicator Data'!H114="x","x",'Crisis Indicator Data'!H114/'Crisis Indicator Data'!G114)</f>
        <v>0.45287849020658449</v>
      </c>
      <c r="Q117" s="231">
        <f t="shared" si="44"/>
        <v>2.2000000000000002</v>
      </c>
      <c r="R117" s="231">
        <f t="shared" si="45"/>
        <v>3.1</v>
      </c>
      <c r="S117" s="231">
        <f>IF('Crisis Indicator Data'!I114="x","x",IF('Crisis Indicator Data'!I114=0,0,IF(LOG('Crisis Indicator Data'!I114)&lt;S$4,0,IF(LOG('Crisis Indicator Data'!I114)&gt;S$3,5,ROUND(5-(S$3-LOG('Crisis Indicator Data'!I114))/(S$3-S$4)*5,1)))))</f>
        <v>4.3</v>
      </c>
      <c r="T117" s="140">
        <f>IF('Crisis Indicator Data'!H114="x","x",IF('Crisis Indicator Data'!I114="x","x",'Crisis Indicator Data'!I114/'Crisis Indicator Data'!H114))</f>
        <v>0.1371105560667806</v>
      </c>
      <c r="U117" s="231">
        <f t="shared" si="46"/>
        <v>4.5999999999999996</v>
      </c>
      <c r="V117" s="231">
        <f t="shared" si="47"/>
        <v>4.5</v>
      </c>
      <c r="W117" s="231">
        <f>IF('Crisis Indicator Data'!L114="x","x",IF('Crisis Indicator Data'!L114=0,0,IF(LOG('Crisis Indicator Data'!L114)&lt;W$4,0,IF(LOG('Crisis Indicator Data'!L114)&gt;W$3,5,ROUND(5-(W$3-LOG('Crisis Indicator Data'!L114))/(W$3-W$4)*5,1)))))</f>
        <v>3.1</v>
      </c>
      <c r="X117" s="238">
        <f>IF(OR('Crisis Indicator Data'!L114="x",'Crisis Indicator Data'!H114="x"),"x",'Crisis Indicator Data'!L114/'Crisis Indicator Data'!H114)</f>
        <v>1.9061390824240832E-5</v>
      </c>
      <c r="Y117" s="231">
        <f t="shared" si="48"/>
        <v>1</v>
      </c>
      <c r="Z117" s="231">
        <f t="shared" si="49"/>
        <v>2.1</v>
      </c>
      <c r="AA117" s="231">
        <f t="shared" si="50"/>
        <v>3.6</v>
      </c>
      <c r="AB117" s="239">
        <f t="shared" si="51"/>
        <v>3.4</v>
      </c>
    </row>
    <row r="118" spans="1:28" x14ac:dyDescent="0.25">
      <c r="A118" s="145" t="str">
        <f>'Crisis Indicator Data'!A115</f>
        <v>Boko Haram in Chad</v>
      </c>
      <c r="B118" s="146" t="str">
        <f>'Crisis Indicator Data'!B115</f>
        <v>Conflict</v>
      </c>
      <c r="C118" s="146" t="str">
        <f>'Crisis Indicator Data'!C115</f>
        <v>TCD003</v>
      </c>
      <c r="D118" s="146" t="str">
        <f>'Crisis Indicator Data'!D115</f>
        <v>Chad</v>
      </c>
      <c r="E118" s="147" t="str">
        <f>'Crisis Indicator Data'!E115</f>
        <v>TCD</v>
      </c>
      <c r="F118" s="237">
        <f>IF('Crisis Indicator Data'!F115="x","x",IF(LOG('Crisis Indicator Data'!F115)&lt;F$4,0,IF(LOG('Crisis Indicator Data'!F115)&gt;F$3,5,ROUND(5-(F$3-LOG('Crisis Indicator Data'!F115))/(F$3-F$4)*5,1))))</f>
        <v>2.2000000000000002</v>
      </c>
      <c r="G118" s="141">
        <f>IF('Crisis Indicator Data'!F115="x","x",IF(B118="Regional crisis",('Crisis Indicator Data'!F115/VLOOKUP('Impact of the crisis'!$C118,'Regional Crises'!$B$1:$R$66,4,FALSE)),'Crisis Indicator Data'!F115/VLOOKUP('Impact of the crisis'!$E118,'Country Indicator Data'!$B$4:$P$300,15,FALSE)))</f>
        <v>1.5815597204574334E-2</v>
      </c>
      <c r="H118" s="231">
        <f t="shared" si="39"/>
        <v>0</v>
      </c>
      <c r="I118" s="231">
        <f t="shared" si="40"/>
        <v>1.1000000000000001</v>
      </c>
      <c r="J118" s="231">
        <f>IF('Crisis Indicator Data'!G115="x","x",IF(LOG('Crisis Indicator Data'!G115)&lt;J$4,0,IF(LOG('Crisis Indicator Data'!G115)&gt;J$3,5,ROUND(5-(J$3-LOG('Crisis Indicator Data'!G115))/(J$3-J$4)*5,1))))</f>
        <v>0</v>
      </c>
      <c r="K118" s="141">
        <f>IF('Crisis Indicator Data'!G115="x","x",IF(B118="Regional crisis",('Crisis Indicator Data'!G115/VLOOKUP('Impact of the crisis'!$C118,'Regional Crises'!$B$1:$R$66,5,FALSE)),'Crisis Indicator Data'!G115/VLOOKUP('Impact of the crisis'!$E118,'Country Indicator Data'!$B$4:$P$300,14,FALSE)))</f>
        <v>4.0840626302315892E-2</v>
      </c>
      <c r="L118" s="231">
        <f t="shared" si="41"/>
        <v>0.2</v>
      </c>
      <c r="M118" s="231">
        <f t="shared" si="42"/>
        <v>0.1</v>
      </c>
      <c r="N118" s="231">
        <f t="shared" si="43"/>
        <v>0.6</v>
      </c>
      <c r="O118" s="231">
        <f>IF('Crisis Indicator Data'!H115="x","x",IF('Crisis Indicator Data'!H115=0,0,IF(LOG('Crisis Indicator Data'!H115)&lt;O$4,0,IF(LOG('Crisis Indicator Data'!H115)&gt;O$3,5,ROUND(5-(O$3-LOG('Crisis Indicator Data'!H115))/(O$3-O$4)*5,1)))))</f>
        <v>2.2000000000000002</v>
      </c>
      <c r="P118" s="140">
        <f>IF('Crisis Indicator Data'!H115="x","x",'Crisis Indicator Data'!H115/'Crisis Indicator Data'!G115)</f>
        <v>1</v>
      </c>
      <c r="Q118" s="231">
        <f t="shared" si="44"/>
        <v>5</v>
      </c>
      <c r="R118" s="231">
        <f t="shared" si="45"/>
        <v>3.6</v>
      </c>
      <c r="S118" s="231">
        <f>IF('Crisis Indicator Data'!I115="x","x",IF('Crisis Indicator Data'!I115=0,0,IF(LOG('Crisis Indicator Data'!I115)&lt;S$4,0,IF(LOG('Crisis Indicator Data'!I115)&gt;S$3,5,ROUND(5-(S$3-LOG('Crisis Indicator Data'!I115))/(S$3-S$4)*5,1)))))</f>
        <v>3.7</v>
      </c>
      <c r="T118" s="140">
        <f>IF('Crisis Indicator Data'!H115="x","x",IF('Crisis Indicator Data'!I115="x","x",'Crisis Indicator Data'!I115/'Crisis Indicator Data'!H115))</f>
        <v>0.60204081632653061</v>
      </c>
      <c r="U118" s="231">
        <f t="shared" si="46"/>
        <v>5</v>
      </c>
      <c r="V118" s="231">
        <f t="shared" si="47"/>
        <v>4.4000000000000004</v>
      </c>
      <c r="W118" s="231">
        <f>IF('Crisis Indicator Data'!L115="x","x",IF('Crisis Indicator Data'!L115=0,0,IF(LOG('Crisis Indicator Data'!L115)&lt;W$4,0,IF(LOG('Crisis Indicator Data'!L115)&gt;W$3,5,ROUND(5-(W$3-LOG('Crisis Indicator Data'!L115))/(W$3-W$4)*5,1)))))</f>
        <v>2.6</v>
      </c>
      <c r="X118" s="238">
        <f>IF(OR('Crisis Indicator Data'!L115="x",'Crisis Indicator Data'!H115="x"),"x",'Crisis Indicator Data'!L115/'Crisis Indicator Data'!H115)</f>
        <v>1.0349854227405248E-4</v>
      </c>
      <c r="Y118" s="231">
        <f t="shared" si="48"/>
        <v>5</v>
      </c>
      <c r="Z118" s="231">
        <f t="shared" si="49"/>
        <v>3.8</v>
      </c>
      <c r="AA118" s="231">
        <f t="shared" si="50"/>
        <v>4.0999999999999996</v>
      </c>
      <c r="AB118" s="239">
        <f t="shared" si="51"/>
        <v>3.9</v>
      </c>
    </row>
    <row r="119" spans="1:28" x14ac:dyDescent="0.25">
      <c r="A119" s="145" t="str">
        <f>'Crisis Indicator Data'!A116</f>
        <v>CAR refugees in Chad</v>
      </c>
      <c r="B119" s="146" t="str">
        <f>'Crisis Indicator Data'!B116</f>
        <v>International displacement</v>
      </c>
      <c r="C119" s="146" t="str">
        <f>'Crisis Indicator Data'!C116</f>
        <v>TCD004</v>
      </c>
      <c r="D119" s="146" t="str">
        <f>'Crisis Indicator Data'!D116</f>
        <v>Chad</v>
      </c>
      <c r="E119" s="147" t="str">
        <f>'Crisis Indicator Data'!E116</f>
        <v>TCD</v>
      </c>
      <c r="F119" s="237">
        <f>IF('Crisis Indicator Data'!F116="x","x",IF(LOG('Crisis Indicator Data'!F116)&lt;F$4,0,IF(LOG('Crisis Indicator Data'!F116)&gt;F$3,5,ROUND(5-(F$3-LOG('Crisis Indicator Data'!F116))/(F$3-F$4)*5,1))))</f>
        <v>3.6</v>
      </c>
      <c r="G119" s="141">
        <f>IF('Crisis Indicator Data'!F116="x","x",IF(B119="Regional crisis",('Crisis Indicator Data'!F116/VLOOKUP('Impact of the crisis'!$C119,'Regional Crises'!$B$1:$R$66,4,FALSE)),'Crisis Indicator Data'!F116/VLOOKUP('Impact of the crisis'!$E119,'Country Indicator Data'!$B$4:$P$300,15,FALSE)))</f>
        <v>0.12279463151207115</v>
      </c>
      <c r="H119" s="231">
        <f t="shared" si="39"/>
        <v>0.5</v>
      </c>
      <c r="I119" s="231">
        <f t="shared" si="40"/>
        <v>2.0499999999999998</v>
      </c>
      <c r="J119" s="231">
        <f>IF('Crisis Indicator Data'!G116="x","x",IF(LOG('Crisis Indicator Data'!G116)&lt;J$4,0,IF(LOG('Crisis Indicator Data'!G116)&gt;J$3,5,ROUND(5-(J$3-LOG('Crisis Indicator Data'!G116))/(J$3-J$4)*5,1))))</f>
        <v>2.2000000000000002</v>
      </c>
      <c r="K119" s="141">
        <f>IF('Crisis Indicator Data'!G116="x","x",IF(B119="Regional crisis",('Crisis Indicator Data'!G116/VLOOKUP('Impact of the crisis'!$C119,'Regional Crises'!$B$1:$R$66,5,FALSE)),'Crisis Indicator Data'!G116/VLOOKUP('Impact of the crisis'!$E119,'Country Indicator Data'!$B$4:$P$300,14,FALSE)))</f>
        <v>0.26528546764303151</v>
      </c>
      <c r="L119" s="231">
        <f t="shared" si="41"/>
        <v>1.3</v>
      </c>
      <c r="M119" s="231">
        <f t="shared" si="42"/>
        <v>1.75</v>
      </c>
      <c r="N119" s="231">
        <f t="shared" si="43"/>
        <v>1.9</v>
      </c>
      <c r="O119" s="231">
        <f>IF('Crisis Indicator Data'!H116="x","x",IF('Crisis Indicator Data'!H116=0,0,IF(LOG('Crisis Indicator Data'!H116)&lt;O$4,0,IF(LOG('Crisis Indicator Data'!H116)&gt;O$3,5,ROUND(5-(O$3-LOG('Crisis Indicator Data'!H116))/(O$3-O$4)*5,1)))))</f>
        <v>2.5</v>
      </c>
      <c r="P119" s="140">
        <f>IF('Crisis Indicator Data'!H116="x","x",'Crisis Indicator Data'!H116/'Crisis Indicator Data'!G116)</f>
        <v>0.22531418312387791</v>
      </c>
      <c r="Q119" s="231">
        <f t="shared" si="44"/>
        <v>1.1000000000000001</v>
      </c>
      <c r="R119" s="231">
        <f t="shared" si="45"/>
        <v>1.8</v>
      </c>
      <c r="S119" s="231">
        <f>IF('Crisis Indicator Data'!I116="x","x",IF('Crisis Indicator Data'!I116=0,0,IF(LOG('Crisis Indicator Data'!I116)&lt;S$4,0,IF(LOG('Crisis Indicator Data'!I116)&gt;S$3,5,ROUND(5-(S$3-LOG('Crisis Indicator Data'!I116))/(S$3-S$4)*5,1)))))</f>
        <v>3.2</v>
      </c>
      <c r="T119" s="140">
        <f>IF('Crisis Indicator Data'!H116="x","x",IF('Crisis Indicator Data'!I116="x","x",'Crisis Indicator Data'!I116/'Crisis Indicator Data'!H116))</f>
        <v>0.17231075697211157</v>
      </c>
      <c r="U119" s="231">
        <f t="shared" si="46"/>
        <v>5</v>
      </c>
      <c r="V119" s="231">
        <f t="shared" si="47"/>
        <v>4.0999999999999996</v>
      </c>
      <c r="W119" s="231" t="str">
        <f>IF('Crisis Indicator Data'!L116="x","x",IF('Crisis Indicator Data'!L116=0,0,IF(LOG('Crisis Indicator Data'!L116)&lt;W$4,0,IF(LOG('Crisis Indicator Data'!L116)&gt;W$3,5,ROUND(5-(W$3-LOG('Crisis Indicator Data'!L116))/(W$3-W$4)*5,1)))))</f>
        <v>x</v>
      </c>
      <c r="X119" s="238" t="str">
        <f>IF(OR('Crisis Indicator Data'!L116="x",'Crisis Indicator Data'!H116="x"),"x",'Crisis Indicator Data'!L116/'Crisis Indicator Data'!H116)</f>
        <v>x</v>
      </c>
      <c r="Y119" s="231" t="str">
        <f t="shared" si="48"/>
        <v>x</v>
      </c>
      <c r="Z119" s="231" t="str">
        <f t="shared" si="49"/>
        <v>x</v>
      </c>
      <c r="AA119" s="231">
        <f t="shared" si="50"/>
        <v>4.0999999999999996</v>
      </c>
      <c r="AB119" s="239">
        <f t="shared" si="51"/>
        <v>3.2</v>
      </c>
    </row>
    <row r="120" spans="1:28" x14ac:dyDescent="0.25">
      <c r="A120" s="145" t="str">
        <f>'Crisis Indicator Data'!A117</f>
        <v>Darfur refugees in Chad</v>
      </c>
      <c r="B120" s="146" t="str">
        <f>'Crisis Indicator Data'!B117</f>
        <v>International displacement</v>
      </c>
      <c r="C120" s="146" t="str">
        <f>'Crisis Indicator Data'!C117</f>
        <v>TCD005</v>
      </c>
      <c r="D120" s="146" t="str">
        <f>'Crisis Indicator Data'!D117</f>
        <v>Chad</v>
      </c>
      <c r="E120" s="147" t="str">
        <f>'Crisis Indicator Data'!E117</f>
        <v>TCD</v>
      </c>
      <c r="F120" s="237">
        <f>IF('Crisis Indicator Data'!F117="x","x",IF(LOG('Crisis Indicator Data'!F117)&lt;F$4,0,IF(LOG('Crisis Indicator Data'!F117)&gt;F$3,5,ROUND(5-(F$3-LOG('Crisis Indicator Data'!F117))/(F$3-F$4)*5,1))))</f>
        <v>3.9</v>
      </c>
      <c r="G120" s="141">
        <f>IF('Crisis Indicator Data'!F117="x","x",IF(B120="Regional crisis",('Crisis Indicator Data'!F117/VLOOKUP('Impact of the crisis'!$C120,'Regional Crises'!$B$1:$R$66,4,FALSE)),'Crisis Indicator Data'!F117/VLOOKUP('Impact of the crisis'!$E120,'Country Indicator Data'!$B$4:$P$300,15,FALSE)))</f>
        <v>0.16333465692503177</v>
      </c>
      <c r="H120" s="231">
        <f t="shared" si="39"/>
        <v>0.7</v>
      </c>
      <c r="I120" s="231">
        <f t="shared" si="40"/>
        <v>2.2999999999999998</v>
      </c>
      <c r="J120" s="231">
        <f>IF('Crisis Indicator Data'!G117="x","x",IF(LOG('Crisis Indicator Data'!G117)&lt;J$4,0,IF(LOG('Crisis Indicator Data'!G117)&gt;J$3,5,ROUND(5-(J$3-LOG('Crisis Indicator Data'!G117))/(J$3-J$4)*5,1))))</f>
        <v>1.4</v>
      </c>
      <c r="K120" s="141">
        <f>IF('Crisis Indicator Data'!G117="x","x",IF(B120="Regional crisis",('Crisis Indicator Data'!G117/VLOOKUP('Impact of the crisis'!$C120,'Regional Crises'!$B$1:$R$66,5,FALSE)),'Crisis Indicator Data'!G117/VLOOKUP('Impact of the crisis'!$E120,'Country Indicator Data'!$B$4:$P$300,14,FALSE)))</f>
        <v>0.15342025361671727</v>
      </c>
      <c r="L120" s="231">
        <f t="shared" si="41"/>
        <v>0.7</v>
      </c>
      <c r="M120" s="231">
        <f t="shared" si="42"/>
        <v>1.0499999999999998</v>
      </c>
      <c r="N120" s="231">
        <f t="shared" si="43"/>
        <v>1.7</v>
      </c>
      <c r="O120" s="231">
        <f>IF('Crisis Indicator Data'!H117="x","x",IF('Crisis Indicator Data'!H117=0,0,IF(LOG('Crisis Indicator Data'!H117)&lt;O$4,0,IF(LOG('Crisis Indicator Data'!H117)&gt;O$3,5,ROUND(5-(O$3-LOG('Crisis Indicator Data'!H117))/(O$3-O$4)*5,1)))))</f>
        <v>2.6</v>
      </c>
      <c r="P120" s="140">
        <f>IF('Crisis Indicator Data'!H117="x","x",'Crisis Indicator Data'!H117/'Crisis Indicator Data'!G117)</f>
        <v>0.43577803647652308</v>
      </c>
      <c r="Q120" s="231">
        <f t="shared" si="44"/>
        <v>2.2000000000000002</v>
      </c>
      <c r="R120" s="231">
        <f t="shared" si="45"/>
        <v>2.4000000000000004</v>
      </c>
      <c r="S120" s="231">
        <f>IF('Crisis Indicator Data'!I117="x","x",IF('Crisis Indicator Data'!I117=0,0,IF(LOG('Crisis Indicator Data'!I117)&lt;S$4,0,IF(LOG('Crisis Indicator Data'!I117)&gt;S$3,5,ROUND(5-(S$3-LOG('Crisis Indicator Data'!I117))/(S$3-S$4)*5,1)))))</f>
        <v>3.7</v>
      </c>
      <c r="T120" s="140">
        <f>IF('Crisis Indicator Data'!H117="x","x",IF('Crisis Indicator Data'!I117="x","x",'Crisis Indicator Data'!I117/'Crisis Indicator Data'!H117))</f>
        <v>0.33036509349955478</v>
      </c>
      <c r="U120" s="231">
        <f t="shared" si="46"/>
        <v>5</v>
      </c>
      <c r="V120" s="231">
        <f t="shared" si="47"/>
        <v>4.4000000000000004</v>
      </c>
      <c r="W120" s="231">
        <f>IF('Crisis Indicator Data'!L117="x","x",IF('Crisis Indicator Data'!L117=0,0,IF(LOG('Crisis Indicator Data'!L117)&lt;W$4,0,IF(LOG('Crisis Indicator Data'!L117)&gt;W$3,5,ROUND(5-(W$3-LOG('Crisis Indicator Data'!L117))/(W$3-W$4)*5,1)))))</f>
        <v>2</v>
      </c>
      <c r="X120" s="238">
        <f>IF(OR('Crisis Indicator Data'!L117="x",'Crisis Indicator Data'!H117="x"),"x",'Crisis Indicator Data'!L117/'Crisis Indicator Data'!H117)</f>
        <v>2.2261798753339271E-5</v>
      </c>
      <c r="Y120" s="231">
        <f t="shared" si="48"/>
        <v>1.1000000000000001</v>
      </c>
      <c r="Z120" s="231">
        <f t="shared" si="49"/>
        <v>1.6</v>
      </c>
      <c r="AA120" s="231">
        <f t="shared" si="50"/>
        <v>3.3</v>
      </c>
      <c r="AB120" s="239">
        <f t="shared" si="51"/>
        <v>2.9</v>
      </c>
    </row>
    <row r="121" spans="1:28" x14ac:dyDescent="0.25">
      <c r="A121" s="145" t="str">
        <f>'Crisis Indicator Data'!A118</f>
        <v>Tibesti Conflict in Chad</v>
      </c>
      <c r="B121" s="146" t="str">
        <f>'Crisis Indicator Data'!B118</f>
        <v>Conflict</v>
      </c>
      <c r="C121" s="146" t="str">
        <f>'Crisis Indicator Data'!C118</f>
        <v>TCD006</v>
      </c>
      <c r="D121" s="146" t="str">
        <f>'Crisis Indicator Data'!D118</f>
        <v>Chad</v>
      </c>
      <c r="E121" s="147" t="str">
        <f>'Crisis Indicator Data'!E118</f>
        <v>TCD</v>
      </c>
      <c r="F121" s="237">
        <f>IF('Crisis Indicator Data'!F118="x","x",IF(LOG('Crisis Indicator Data'!F118)&lt;F$4,0,IF(LOG('Crisis Indicator Data'!F118)&gt;F$3,5,ROUND(5-(F$3-LOG('Crisis Indicator Data'!F118))/(F$3-F$4)*5,1))))</f>
        <v>3.9</v>
      </c>
      <c r="G121" s="141">
        <f>IF('Crisis Indicator Data'!F118="x","x",IF(B121="Regional crisis",('Crisis Indicator Data'!F118/VLOOKUP('Impact of the crisis'!$C121,'Regional Crises'!$B$1:$R$66,4,FALSE)),'Crisis Indicator Data'!F118/VLOOKUP('Impact of the crisis'!$E121,'Country Indicator Data'!$B$4:$P$300,15,FALSE)))</f>
        <v>0.17471410419313851</v>
      </c>
      <c r="H121" s="231">
        <f t="shared" si="39"/>
        <v>0.8</v>
      </c>
      <c r="I121" s="231">
        <f t="shared" si="40"/>
        <v>2.35</v>
      </c>
      <c r="J121" s="231">
        <f>IF('Crisis Indicator Data'!G118="x","x",IF(LOG('Crisis Indicator Data'!G118)&lt;J$4,0,IF(LOG('Crisis Indicator Data'!G118)&gt;J$3,5,ROUND(5-(J$3-LOG('Crisis Indicator Data'!G118))/(J$3-J$4)*5,1))))</f>
        <v>0</v>
      </c>
      <c r="K121" s="141">
        <f>IF('Crisis Indicator Data'!G118="x","x",IF(B121="Regional crisis",('Crisis Indicator Data'!G118/VLOOKUP('Impact of the crisis'!$C121,'Regional Crises'!$B$1:$R$66,5,FALSE)),'Crisis Indicator Data'!G118/VLOOKUP('Impact of the crisis'!$E121,'Country Indicator Data'!$B$4:$P$300,14,FALSE)))</f>
        <v>2.2623087456093349E-3</v>
      </c>
      <c r="L121" s="231">
        <f t="shared" si="41"/>
        <v>0</v>
      </c>
      <c r="M121" s="231">
        <f t="shared" si="42"/>
        <v>0</v>
      </c>
      <c r="N121" s="231">
        <f t="shared" si="43"/>
        <v>1.3</v>
      </c>
      <c r="O121" s="231">
        <f>IF('Crisis Indicator Data'!H118="x","x",IF('Crisis Indicator Data'!H118=0,0,IF(LOG('Crisis Indicator Data'!H118)&lt;O$4,0,IF(LOG('Crisis Indicator Data'!H118)&gt;O$3,5,ROUND(5-(O$3-LOG('Crisis Indicator Data'!H118))/(O$3-O$4)*5,1)))))</f>
        <v>0.1</v>
      </c>
      <c r="P121" s="140">
        <f>IF('Crisis Indicator Data'!H118="x","x",'Crisis Indicator Data'!H118/'Crisis Indicator Data'!G118)</f>
        <v>1</v>
      </c>
      <c r="Q121" s="231">
        <f t="shared" si="44"/>
        <v>5</v>
      </c>
      <c r="R121" s="231">
        <f t="shared" si="45"/>
        <v>2.5499999999999998</v>
      </c>
      <c r="S121" s="231" t="str">
        <f>IF('Crisis Indicator Data'!I118="x","x",IF('Crisis Indicator Data'!I118=0,0,IF(LOG('Crisis Indicator Data'!I118)&lt;S$4,0,IF(LOG('Crisis Indicator Data'!I118)&gt;S$3,5,ROUND(5-(S$3-LOG('Crisis Indicator Data'!I118))/(S$3-S$4)*5,1)))))</f>
        <v>x</v>
      </c>
      <c r="T121" s="140" t="str">
        <f>IF('Crisis Indicator Data'!H118="x","x",IF('Crisis Indicator Data'!I118="x","x",'Crisis Indicator Data'!I118/'Crisis Indicator Data'!H118))</f>
        <v>x</v>
      </c>
      <c r="U121" s="231" t="str">
        <f t="shared" si="46"/>
        <v>x</v>
      </c>
      <c r="V121" s="231" t="str">
        <f t="shared" si="47"/>
        <v>x</v>
      </c>
      <c r="W121" s="231">
        <f>IF('Crisis Indicator Data'!L118="x","x",IF('Crisis Indicator Data'!L118=0,0,IF(LOG('Crisis Indicator Data'!L118)&lt;W$4,0,IF(LOG('Crisis Indicator Data'!L118)&gt;W$3,5,ROUND(5-(W$3-LOG('Crisis Indicator Data'!L118))/(W$3-W$4)*5,1)))))</f>
        <v>0.9</v>
      </c>
      <c r="X121" s="238">
        <f>IF(OR('Crisis Indicator Data'!L118="x",'Crisis Indicator Data'!H118="x"),"x",'Crisis Indicator Data'!L118/'Crisis Indicator Data'!H118)</f>
        <v>1.0526315789473685E-4</v>
      </c>
      <c r="Y121" s="231">
        <f t="shared" si="48"/>
        <v>5</v>
      </c>
      <c r="Z121" s="231">
        <f t="shared" si="49"/>
        <v>3</v>
      </c>
      <c r="AA121" s="231">
        <f t="shared" si="50"/>
        <v>3</v>
      </c>
      <c r="AB121" s="239">
        <f t="shared" si="51"/>
        <v>2.8</v>
      </c>
    </row>
    <row r="122" spans="1:28" x14ac:dyDescent="0.25">
      <c r="A122" s="145" t="str">
        <f>'Crisis Indicator Data'!A119</f>
        <v>Multiple situations in Thailand</v>
      </c>
      <c r="B122" s="146" t="str">
        <f>'Crisis Indicator Data'!B119</f>
        <v>Multiple crises country</v>
      </c>
      <c r="C122" s="146" t="str">
        <f>'Crisis Indicator Data'!C119</f>
        <v>THA001</v>
      </c>
      <c r="D122" s="146" t="str">
        <f>'Crisis Indicator Data'!D119</f>
        <v>Thailand</v>
      </c>
      <c r="E122" s="147" t="str">
        <f>'Crisis Indicator Data'!E119</f>
        <v>THA</v>
      </c>
      <c r="F122" s="237">
        <f>IF('Crisis Indicator Data'!F119="x","x",IF(LOG('Crisis Indicator Data'!F119)&lt;F$4,0,IF(LOG('Crisis Indicator Data'!F119)&gt;F$3,5,ROUND(5-(F$3-LOG('Crisis Indicator Data'!F119))/(F$3-F$4)*5,1))))</f>
        <v>2.5</v>
      </c>
      <c r="G122" s="141">
        <f>IF('Crisis Indicator Data'!F119="x","x",IF(B122="Regional crisis",('Crisis Indicator Data'!F119/VLOOKUP('Impact of the crisis'!$C122,'Regional Crises'!$B$1:$R$66,4,FALSE)),'Crisis Indicator Data'!F119/VLOOKUP('Impact of the crisis'!$E122,'Country Indicator Data'!$B$4:$P$300,15,FALSE)))</f>
        <v>5.9390475444811998E-2</v>
      </c>
      <c r="H122" s="231">
        <f t="shared" si="39"/>
        <v>0.2</v>
      </c>
      <c r="I122" s="231">
        <f t="shared" si="40"/>
        <v>1.35</v>
      </c>
      <c r="J122" s="231">
        <f>IF('Crisis Indicator Data'!G119="x","x",IF(LOG('Crisis Indicator Data'!G119)&lt;J$4,0,IF(LOG('Crisis Indicator Data'!G119)&gt;J$3,5,ROUND(5-(J$3-LOG('Crisis Indicator Data'!G119))/(J$3-J$4)*5,1))))</f>
        <v>1.8</v>
      </c>
      <c r="K122" s="141">
        <f>IF('Crisis Indicator Data'!G119="x","x",IF(B122="Regional crisis",('Crisis Indicator Data'!G119/VLOOKUP('Impact of the crisis'!$C122,'Regional Crises'!$B$1:$R$66,5,FALSE)),'Crisis Indicator Data'!G119/VLOOKUP('Impact of the crisis'!$E122,'Country Indicator Data'!$B$4:$P$300,14,FALSE)))</f>
        <v>5.3658094071755792E-2</v>
      </c>
      <c r="L122" s="231">
        <f t="shared" si="41"/>
        <v>0.2</v>
      </c>
      <c r="M122" s="231">
        <f t="shared" si="42"/>
        <v>1</v>
      </c>
      <c r="N122" s="231">
        <f t="shared" si="43"/>
        <v>1.2</v>
      </c>
      <c r="O122" s="231">
        <f>IF('Crisis Indicator Data'!H119="x","x",IF('Crisis Indicator Data'!H119=0,0,IF(LOG('Crisis Indicator Data'!H119)&lt;O$4,0,IF(LOG('Crisis Indicator Data'!H119)&gt;O$3,5,ROUND(5-(O$3-LOG('Crisis Indicator Data'!H119))/(O$3-O$4)*5,1)))))</f>
        <v>0.8</v>
      </c>
      <c r="P122" s="140">
        <f>IF('Crisis Indicator Data'!H119="x","x",'Crisis Indicator Data'!H119/'Crisis Indicator Data'!G119)</f>
        <v>2.564102564102564E-2</v>
      </c>
      <c r="Q122" s="231">
        <f t="shared" si="44"/>
        <v>0.1</v>
      </c>
      <c r="R122" s="231">
        <f t="shared" si="45"/>
        <v>0.45</v>
      </c>
      <c r="S122" s="231">
        <f>IF('Crisis Indicator Data'!I119="x","x",IF('Crisis Indicator Data'!I119=0,0,IF(LOG('Crisis Indicator Data'!I119)&lt;S$4,0,IF(LOG('Crisis Indicator Data'!I119)&gt;S$3,5,ROUND(5-(S$3-LOG('Crisis Indicator Data'!I119))/(S$3-S$4)*5,1)))))</f>
        <v>2.8</v>
      </c>
      <c r="T122" s="140">
        <f>IF('Crisis Indicator Data'!H119="x","x",IF('Crisis Indicator Data'!I119="x","x",'Crisis Indicator Data'!I119/'Crisis Indicator Data'!H119))</f>
        <v>1</v>
      </c>
      <c r="U122" s="231">
        <f t="shared" si="46"/>
        <v>5</v>
      </c>
      <c r="V122" s="231">
        <f t="shared" si="47"/>
        <v>3.9</v>
      </c>
      <c r="W122" s="231">
        <f>IF('Crisis Indicator Data'!L119="x","x",IF('Crisis Indicator Data'!L119=0,0,IF(LOG('Crisis Indicator Data'!L119)&lt;W$4,0,IF(LOG('Crisis Indicator Data'!L119)&gt;W$3,5,ROUND(5-(W$3-LOG('Crisis Indicator Data'!L119))/(W$3-W$4)*5,1)))))</f>
        <v>2.6</v>
      </c>
      <c r="X122" s="238">
        <f>IF(OR('Crisis Indicator Data'!L119="x",'Crisis Indicator Data'!H119="x"),"x",'Crisis Indicator Data'!L119/'Crisis Indicator Data'!H119)</f>
        <v>6.9230769230769226E-4</v>
      </c>
      <c r="Y122" s="231">
        <f t="shared" si="48"/>
        <v>5</v>
      </c>
      <c r="Z122" s="231">
        <f t="shared" si="49"/>
        <v>3.8</v>
      </c>
      <c r="AA122" s="231">
        <f t="shared" si="50"/>
        <v>3.9</v>
      </c>
      <c r="AB122" s="239">
        <f t="shared" si="51"/>
        <v>2.6</v>
      </c>
    </row>
    <row r="123" spans="1:28" x14ac:dyDescent="0.25">
      <c r="A123" s="145" t="str">
        <f>'Crisis Indicator Data'!A120</f>
        <v xml:space="preserve">Conflict in southern Thailand </v>
      </c>
      <c r="B123" s="146" t="str">
        <f>'Crisis Indicator Data'!B120</f>
        <v>Conflict</v>
      </c>
      <c r="C123" s="146" t="str">
        <f>'Crisis Indicator Data'!C120</f>
        <v>THA002</v>
      </c>
      <c r="D123" s="146" t="str">
        <f>'Crisis Indicator Data'!D120</f>
        <v>Thailand</v>
      </c>
      <c r="E123" s="147" t="str">
        <f>'Crisis Indicator Data'!E120</f>
        <v>THA</v>
      </c>
      <c r="F123" s="237">
        <f>IF('Crisis Indicator Data'!F120="x","x",IF(LOG('Crisis Indicator Data'!F120)&lt;F$4,0,IF(LOG('Crisis Indicator Data'!F120)&gt;F$3,5,ROUND(5-(F$3-LOG('Crisis Indicator Data'!F120))/(F$3-F$4)*5,1))))</f>
        <v>2.1</v>
      </c>
      <c r="G123" s="141">
        <f>IF('Crisis Indicator Data'!F120="x","x",IF(B123="Regional crisis",('Crisis Indicator Data'!F120/VLOOKUP('Impact of the crisis'!$C123,'Regional Crises'!$B$1:$R$66,4,FALSE)),'Crisis Indicator Data'!F120/VLOOKUP('Impact of the crisis'!$E123,'Country Indicator Data'!$B$4:$P$300,15,FALSE)))</f>
        <v>3.5878564857405704E-2</v>
      </c>
      <c r="H123" s="231">
        <f t="shared" si="39"/>
        <v>0.1</v>
      </c>
      <c r="I123" s="231">
        <f t="shared" si="40"/>
        <v>1.1000000000000001</v>
      </c>
      <c r="J123" s="231">
        <f>IF('Crisis Indicator Data'!G120="x","x",IF(LOG('Crisis Indicator Data'!G120)&lt;J$4,0,IF(LOG('Crisis Indicator Data'!G120)&gt;J$3,5,ROUND(5-(J$3-LOG('Crisis Indicator Data'!G120))/(J$3-J$4)*5,1))))</f>
        <v>1.8</v>
      </c>
      <c r="K123" s="141">
        <f>IF('Crisis Indicator Data'!G120="x","x",IF(B123="Regional crisis",('Crisis Indicator Data'!G120/VLOOKUP('Impact of the crisis'!$C123,'Regional Crises'!$B$1:$R$66,5,FALSE)),'Crisis Indicator Data'!G120/VLOOKUP('Impact of the crisis'!$E123,'Country Indicator Data'!$B$4:$P$300,14,FALSE)))</f>
        <v>5.2282245505813341E-2</v>
      </c>
      <c r="L123" s="231">
        <f t="shared" si="41"/>
        <v>0.2</v>
      </c>
      <c r="M123" s="231">
        <f t="shared" si="42"/>
        <v>1</v>
      </c>
      <c r="N123" s="231">
        <f t="shared" si="43"/>
        <v>1.1000000000000001</v>
      </c>
      <c r="O123" s="231" t="str">
        <f>IF('Crisis Indicator Data'!H120="x","x",IF('Crisis Indicator Data'!H120=0,0,IF(LOG('Crisis Indicator Data'!H120)&lt;O$4,0,IF(LOG('Crisis Indicator Data'!H120)&gt;O$3,5,ROUND(5-(O$3-LOG('Crisis Indicator Data'!H120))/(O$3-O$4)*5,1)))))</f>
        <v>x</v>
      </c>
      <c r="P123" s="140" t="str">
        <f>IF('Crisis Indicator Data'!H120="x","x",'Crisis Indicator Data'!H120/'Crisis Indicator Data'!G120)</f>
        <v>x</v>
      </c>
      <c r="Q123" s="231" t="str">
        <f t="shared" si="44"/>
        <v>x</v>
      </c>
      <c r="R123" s="231" t="str">
        <f t="shared" si="45"/>
        <v>x</v>
      </c>
      <c r="S123" s="231" t="str">
        <f>IF('Crisis Indicator Data'!I120="x","x",IF('Crisis Indicator Data'!I120=0,0,IF(LOG('Crisis Indicator Data'!I120)&lt;S$4,0,IF(LOG('Crisis Indicator Data'!I120)&gt;S$3,5,ROUND(5-(S$3-LOG('Crisis Indicator Data'!I120))/(S$3-S$4)*5,1)))))</f>
        <v>x</v>
      </c>
      <c r="T123" s="140" t="str">
        <f>IF('Crisis Indicator Data'!H120="x","x",IF('Crisis Indicator Data'!I120="x","x",'Crisis Indicator Data'!I120/'Crisis Indicator Data'!H120))</f>
        <v>x</v>
      </c>
      <c r="U123" s="231" t="str">
        <f t="shared" si="46"/>
        <v>x</v>
      </c>
      <c r="V123" s="231" t="str">
        <f t="shared" si="47"/>
        <v>x</v>
      </c>
      <c r="W123" s="231">
        <f>IF('Crisis Indicator Data'!L120="x","x",IF('Crisis Indicator Data'!L120=0,0,IF(LOG('Crisis Indicator Data'!L120)&lt;W$4,0,IF(LOG('Crisis Indicator Data'!L120)&gt;W$3,5,ROUND(5-(W$3-LOG('Crisis Indicator Data'!L120))/(W$3-W$4)*5,1)))))</f>
        <v>2.6</v>
      </c>
      <c r="X123" s="238" t="str">
        <f>IF(OR('Crisis Indicator Data'!L120="x",'Crisis Indicator Data'!H120="x"),"x",'Crisis Indicator Data'!L120/'Crisis Indicator Data'!H120)</f>
        <v>x</v>
      </c>
      <c r="Y123" s="231" t="str">
        <f t="shared" si="48"/>
        <v>x</v>
      </c>
      <c r="Z123" s="231">
        <f t="shared" si="49"/>
        <v>2.6</v>
      </c>
      <c r="AA123" s="231">
        <f t="shared" si="50"/>
        <v>2.6</v>
      </c>
      <c r="AB123" s="239">
        <f t="shared" si="51"/>
        <v>2.6</v>
      </c>
    </row>
    <row r="124" spans="1:28" x14ac:dyDescent="0.25">
      <c r="A124" s="145" t="str">
        <f>'Crisis Indicator Data'!A121</f>
        <v>Myanmar refugees in Thailand</v>
      </c>
      <c r="B124" s="146" t="str">
        <f>'Crisis Indicator Data'!B121</f>
        <v>International displacement</v>
      </c>
      <c r="C124" s="146" t="str">
        <f>'Crisis Indicator Data'!C121</f>
        <v>THA003</v>
      </c>
      <c r="D124" s="146" t="str">
        <f>'Crisis Indicator Data'!D121</f>
        <v>Thailand</v>
      </c>
      <c r="E124" s="147" t="str">
        <f>'Crisis Indicator Data'!E121</f>
        <v>THA</v>
      </c>
      <c r="F124" s="237">
        <f>IF('Crisis Indicator Data'!F121="x","x",IF(LOG('Crisis Indicator Data'!F121)&lt;F$4,0,IF(LOG('Crisis Indicator Data'!F121)&gt;F$3,5,ROUND(5-(F$3-LOG('Crisis Indicator Data'!F121))/(F$3-F$4)*5,1))))</f>
        <v>0</v>
      </c>
      <c r="G124" s="141">
        <f>IF('Crisis Indicator Data'!F121="x","x",IF(B124="Regional crisis",('Crisis Indicator Data'!F121/VLOOKUP('Impact of the crisis'!$C124,'Regional Crises'!$B$1:$R$66,4,FALSE)),'Crisis Indicator Data'!F121/VLOOKUP('Impact of the crisis'!$E124,'Country Indicator Data'!$B$4:$P$300,15,FALSE)))</f>
        <v>1.7616316623930788E-5</v>
      </c>
      <c r="H124" s="231">
        <f t="shared" si="39"/>
        <v>0</v>
      </c>
      <c r="I124" s="231">
        <f t="shared" si="40"/>
        <v>0</v>
      </c>
      <c r="J124" s="231">
        <f>IF('Crisis Indicator Data'!G121="x","x",IF(LOG('Crisis Indicator Data'!G121)&lt;J$4,0,IF(LOG('Crisis Indicator Data'!G121)&gt;J$3,5,ROUND(5-(J$3-LOG('Crisis Indicator Data'!G121))/(J$3-J$4)*5,1))))</f>
        <v>0</v>
      </c>
      <c r="K124" s="141">
        <f>IF('Crisis Indicator Data'!G121="x","x",IF(B124="Regional crisis",('Crisis Indicator Data'!G121/VLOOKUP('Impact of the crisis'!$C124,'Regional Crises'!$B$1:$R$66,5,FALSE)),'Crisis Indicator Data'!G121/VLOOKUP('Impact of the crisis'!$E124,'Country Indicator Data'!$B$4:$P$300,14,FALSE)))</f>
        <v>1.3758485659424564E-3</v>
      </c>
      <c r="L124" s="231">
        <f t="shared" si="41"/>
        <v>0</v>
      </c>
      <c r="M124" s="231">
        <f t="shared" si="42"/>
        <v>0</v>
      </c>
      <c r="N124" s="231">
        <f t="shared" si="43"/>
        <v>0</v>
      </c>
      <c r="O124" s="231">
        <f>IF('Crisis Indicator Data'!H121="x","x",IF('Crisis Indicator Data'!H121=0,0,IF(LOG('Crisis Indicator Data'!H121)&lt;O$4,0,IF(LOG('Crisis Indicator Data'!H121)&gt;O$3,5,ROUND(5-(O$3-LOG('Crisis Indicator Data'!H121))/(O$3-O$4)*5,1)))))</f>
        <v>0.8</v>
      </c>
      <c r="P124" s="140">
        <f>IF('Crisis Indicator Data'!H121="x","x",'Crisis Indicator Data'!H121/'Crisis Indicator Data'!G121)</f>
        <v>1</v>
      </c>
      <c r="Q124" s="231">
        <f t="shared" si="44"/>
        <v>5</v>
      </c>
      <c r="R124" s="231">
        <f t="shared" si="45"/>
        <v>2.9</v>
      </c>
      <c r="S124" s="231">
        <f>IF('Crisis Indicator Data'!I121="x","x",IF('Crisis Indicator Data'!I121=0,0,IF(LOG('Crisis Indicator Data'!I121)&lt;S$4,0,IF(LOG('Crisis Indicator Data'!I121)&gt;S$3,5,ROUND(5-(S$3-LOG('Crisis Indicator Data'!I121))/(S$3-S$4)*5,1)))))</f>
        <v>2.8</v>
      </c>
      <c r="T124" s="140">
        <f>IF('Crisis Indicator Data'!H121="x","x",IF('Crisis Indicator Data'!I121="x","x",'Crisis Indicator Data'!I121/'Crisis Indicator Data'!H121))</f>
        <v>1</v>
      </c>
      <c r="U124" s="231">
        <f t="shared" si="46"/>
        <v>5</v>
      </c>
      <c r="V124" s="231">
        <f t="shared" si="47"/>
        <v>3.9</v>
      </c>
      <c r="W124" s="231" t="str">
        <f>IF('Crisis Indicator Data'!L121="x","x",IF('Crisis Indicator Data'!L121=0,0,IF(LOG('Crisis Indicator Data'!L121)&lt;W$4,0,IF(LOG('Crisis Indicator Data'!L121)&gt;W$3,5,ROUND(5-(W$3-LOG('Crisis Indicator Data'!L121))/(W$3-W$4)*5,1)))))</f>
        <v>x</v>
      </c>
      <c r="X124" s="238" t="str">
        <f>IF(OR('Crisis Indicator Data'!L121="x",'Crisis Indicator Data'!H121="x"),"x",'Crisis Indicator Data'!L121/'Crisis Indicator Data'!H121)</f>
        <v>x</v>
      </c>
      <c r="Y124" s="231" t="str">
        <f t="shared" si="48"/>
        <v>x</v>
      </c>
      <c r="Z124" s="231" t="str">
        <f t="shared" si="49"/>
        <v>x</v>
      </c>
      <c r="AA124" s="231">
        <f t="shared" si="50"/>
        <v>3.9</v>
      </c>
      <c r="AB124" s="239">
        <f t="shared" si="51"/>
        <v>3.4</v>
      </c>
    </row>
    <row r="125" spans="1:28" x14ac:dyDescent="0.25">
      <c r="A125" s="145" t="str">
        <f>'Crisis Indicator Data'!A122</f>
        <v>Venezuelan refugees in Trinidad and Tobago</v>
      </c>
      <c r="B125" s="146" t="str">
        <f>'Crisis Indicator Data'!B122</f>
        <v>International displacement</v>
      </c>
      <c r="C125" s="146" t="str">
        <f>'Crisis Indicator Data'!C122</f>
        <v>TTO002</v>
      </c>
      <c r="D125" s="146" t="str">
        <f>'Crisis Indicator Data'!D122</f>
        <v>Trinidad and Tobago</v>
      </c>
      <c r="E125" s="147" t="str">
        <f>'Crisis Indicator Data'!E122</f>
        <v>TTO</v>
      </c>
      <c r="F125" s="237">
        <f>IF('Crisis Indicator Data'!F122="x","x",IF(LOG('Crisis Indicator Data'!F122)&lt;F$4,0,IF(LOG('Crisis Indicator Data'!F122)&gt;F$3,5,ROUND(5-(F$3-LOG('Crisis Indicator Data'!F122))/(F$3-F$4)*5,1))))</f>
        <v>1.2</v>
      </c>
      <c r="G125" s="141">
        <f>IF('Crisis Indicator Data'!F122="x","x",IF(B125="Regional crisis",('Crisis Indicator Data'!F122/VLOOKUP('Impact of the crisis'!$C125,'Regional Crises'!$B$1:$R$66,4,FALSE)),'Crisis Indicator Data'!F122/VLOOKUP('Impact of the crisis'!$E125,'Country Indicator Data'!$B$4:$P$300,15,FALSE)))</f>
        <v>1</v>
      </c>
      <c r="H125" s="231">
        <f t="shared" si="39"/>
        <v>5</v>
      </c>
      <c r="I125" s="231">
        <f t="shared" si="40"/>
        <v>3.1</v>
      </c>
      <c r="J125" s="231">
        <f>IF('Crisis Indicator Data'!G122="x","x",IF(LOG('Crisis Indicator Data'!G122)&lt;J$4,0,IF(LOG('Crisis Indicator Data'!G122)&gt;J$3,5,ROUND(5-(J$3-LOG('Crisis Indicator Data'!G122))/(J$3-J$4)*5,1))))</f>
        <v>0.5</v>
      </c>
      <c r="K125" s="141">
        <f>IF('Crisis Indicator Data'!G122="x","x",IF(B125="Regional crisis",('Crisis Indicator Data'!G122/VLOOKUP('Impact of the crisis'!$C125,'Regional Crises'!$B$1:$R$66,5,FALSE)),'Crisis Indicator Data'!G122/VLOOKUP('Impact of the crisis'!$E125,'Country Indicator Data'!$B$4:$P$300,14,FALSE)))</f>
        <v>0.99656357388316152</v>
      </c>
      <c r="L125" s="231">
        <f t="shared" si="41"/>
        <v>5</v>
      </c>
      <c r="M125" s="231">
        <f t="shared" si="42"/>
        <v>2.75</v>
      </c>
      <c r="N125" s="231">
        <f t="shared" si="43"/>
        <v>2.9</v>
      </c>
      <c r="O125" s="231">
        <f>IF('Crisis Indicator Data'!H122="x","x",IF('Crisis Indicator Data'!H122=0,0,IF(LOG('Crisis Indicator Data'!H122)&lt;O$4,0,IF(LOG('Crisis Indicator Data'!H122)&gt;O$3,5,ROUND(5-(O$3-LOG('Crisis Indicator Data'!H122))/(O$3-O$4)*5,1)))))</f>
        <v>0.5</v>
      </c>
      <c r="P125" s="140">
        <f>IF('Crisis Indicator Data'!H122="x","x",'Crisis Indicator Data'!H122/'Crisis Indicator Data'!G122)</f>
        <v>4.1379310344827586E-2</v>
      </c>
      <c r="Q125" s="231">
        <f t="shared" si="44"/>
        <v>0.2</v>
      </c>
      <c r="R125" s="231">
        <f t="shared" si="45"/>
        <v>0.35</v>
      </c>
      <c r="S125" s="231">
        <f>IF('Crisis Indicator Data'!I122="x","x",IF('Crisis Indicator Data'!I122=0,0,IF(LOG('Crisis Indicator Data'!I122)&lt;S$4,0,IF(LOG('Crisis Indicator Data'!I122)&gt;S$3,5,ROUND(5-(S$3-LOG('Crisis Indicator Data'!I122))/(S$3-S$4)*5,1)))))</f>
        <v>2.5</v>
      </c>
      <c r="T125" s="140">
        <f>IF('Crisis Indicator Data'!H122="x","x",IF('Crisis Indicator Data'!I122="x","x",'Crisis Indicator Data'!I122/'Crisis Indicator Data'!H122))</f>
        <v>1</v>
      </c>
      <c r="U125" s="231">
        <f t="shared" si="46"/>
        <v>5</v>
      </c>
      <c r="V125" s="231">
        <f t="shared" si="47"/>
        <v>3.8</v>
      </c>
      <c r="W125" s="231">
        <f>IF('Crisis Indicator Data'!L122="x","x",IF('Crisis Indicator Data'!L122=0,0,IF(LOG('Crisis Indicator Data'!L122)&lt;W$4,0,IF(LOG('Crisis Indicator Data'!L122)&gt;W$3,5,ROUND(5-(W$3-LOG('Crisis Indicator Data'!L122))/(W$3-W$4)*5,1)))))</f>
        <v>2.5</v>
      </c>
      <c r="X125" s="238">
        <f>IF(OR('Crisis Indicator Data'!L122="x",'Crisis Indicator Data'!H122="x"),"x",'Crisis Indicator Data'!L122/'Crisis Indicator Data'!H122)</f>
        <v>1E-3</v>
      </c>
      <c r="Y125" s="231">
        <f t="shared" si="48"/>
        <v>5</v>
      </c>
      <c r="Z125" s="231">
        <f t="shared" si="49"/>
        <v>3.8</v>
      </c>
      <c r="AA125" s="231">
        <f t="shared" si="50"/>
        <v>3.8</v>
      </c>
      <c r="AB125" s="239">
        <f t="shared" si="51"/>
        <v>2.4</v>
      </c>
    </row>
    <row r="126" spans="1:28" x14ac:dyDescent="0.25">
      <c r="A126" s="145" t="str">
        <f>'Crisis Indicator Data'!A123</f>
        <v>Mixed migration flows in Tunisia</v>
      </c>
      <c r="B126" s="146" t="str">
        <f>'Crisis Indicator Data'!B123</f>
        <v>International displacement</v>
      </c>
      <c r="C126" s="146" t="str">
        <f>'Crisis Indicator Data'!C123</f>
        <v>TUN002</v>
      </c>
      <c r="D126" s="146" t="str">
        <f>'Crisis Indicator Data'!D123</f>
        <v>Tunisia</v>
      </c>
      <c r="E126" s="147" t="str">
        <f>'Crisis Indicator Data'!E123</f>
        <v>TUN</v>
      </c>
      <c r="F126" s="237">
        <f>IF('Crisis Indicator Data'!F123="x","x",IF(LOG('Crisis Indicator Data'!F123)&lt;F$4,0,IF(LOG('Crisis Indicator Data'!F123)&gt;F$3,5,ROUND(5-(F$3-LOG('Crisis Indicator Data'!F123))/(F$3-F$4)*5,1))))</f>
        <v>3.7</v>
      </c>
      <c r="G126" s="141">
        <f>IF('Crisis Indicator Data'!F123="x","x",IF(B126="Regional crisis",('Crisis Indicator Data'!F123/VLOOKUP('Impact of the crisis'!$C126,'Regional Crises'!$B$1:$R$66,4,FALSE)),'Crisis Indicator Data'!F123/VLOOKUP('Impact of the crisis'!$E126,'Country Indicator Data'!$B$4:$P$300,15,FALSE)))</f>
        <v>1</v>
      </c>
      <c r="H126" s="231">
        <f t="shared" si="39"/>
        <v>5</v>
      </c>
      <c r="I126" s="231">
        <f t="shared" si="40"/>
        <v>4.3499999999999996</v>
      </c>
      <c r="J126" s="231">
        <f>IF('Crisis Indicator Data'!G123="x","x",IF(LOG('Crisis Indicator Data'!G123)&lt;J$4,0,IF(LOG('Crisis Indicator Data'!G123)&gt;J$3,5,ROUND(5-(J$3-LOG('Crisis Indicator Data'!G123))/(J$3-J$4)*5,1))))</f>
        <v>3.6</v>
      </c>
      <c r="K126" s="141">
        <f>IF('Crisis Indicator Data'!G123="x","x",IF(B126="Regional crisis",('Crisis Indicator Data'!G123/VLOOKUP('Impact of the crisis'!$C126,'Regional Crises'!$B$1:$R$66,5,FALSE)),'Crisis Indicator Data'!G123/VLOOKUP('Impact of the crisis'!$E126,'Country Indicator Data'!$B$4:$P$300,14,FALSE)))</f>
        <v>1</v>
      </c>
      <c r="L126" s="231">
        <f t="shared" si="41"/>
        <v>5</v>
      </c>
      <c r="M126" s="231">
        <f t="shared" si="42"/>
        <v>4.3</v>
      </c>
      <c r="N126" s="231">
        <f t="shared" si="43"/>
        <v>4.3</v>
      </c>
      <c r="O126" s="231" t="str">
        <f>IF('Crisis Indicator Data'!H123="x","x",IF('Crisis Indicator Data'!H123=0,0,IF(LOG('Crisis Indicator Data'!H123)&lt;O$4,0,IF(LOG('Crisis Indicator Data'!H123)&gt;O$3,5,ROUND(5-(O$3-LOG('Crisis Indicator Data'!H123))/(O$3-O$4)*5,1)))))</f>
        <v>x</v>
      </c>
      <c r="P126" s="140" t="str">
        <f>IF('Crisis Indicator Data'!H123="x","x",'Crisis Indicator Data'!H123/'Crisis Indicator Data'!G123)</f>
        <v>x</v>
      </c>
      <c r="Q126" s="231" t="str">
        <f t="shared" si="44"/>
        <v>x</v>
      </c>
      <c r="R126" s="231" t="str">
        <f t="shared" si="45"/>
        <v>x</v>
      </c>
      <c r="S126" s="231" t="str">
        <f>IF('Crisis Indicator Data'!I123="x","x",IF('Crisis Indicator Data'!I123=0,0,IF(LOG('Crisis Indicator Data'!I123)&lt;S$4,0,IF(LOG('Crisis Indicator Data'!I123)&gt;S$3,5,ROUND(5-(S$3-LOG('Crisis Indicator Data'!I123))/(S$3-S$4)*5,1)))))</f>
        <v>x</v>
      </c>
      <c r="T126" s="140" t="str">
        <f>IF('Crisis Indicator Data'!H123="x","x",IF('Crisis Indicator Data'!I123="x","x",'Crisis Indicator Data'!I123/'Crisis Indicator Data'!H123))</f>
        <v>x</v>
      </c>
      <c r="U126" s="231" t="str">
        <f t="shared" si="46"/>
        <v>x</v>
      </c>
      <c r="V126" s="231" t="str">
        <f t="shared" si="47"/>
        <v>x</v>
      </c>
      <c r="W126" s="231">
        <f>IF('Crisis Indicator Data'!L123="x","x",IF('Crisis Indicator Data'!L123=0,0,IF(LOG('Crisis Indicator Data'!L123)&lt;W$4,0,IF(LOG('Crisis Indicator Data'!L123)&gt;W$3,5,ROUND(5-(W$3-LOG('Crisis Indicator Data'!L123))/(W$3-W$4)*5,1)))))</f>
        <v>4.2</v>
      </c>
      <c r="X126" s="238" t="str">
        <f>IF(OR('Crisis Indicator Data'!L123="x",'Crisis Indicator Data'!H123="x"),"x",'Crisis Indicator Data'!L123/'Crisis Indicator Data'!H123)</f>
        <v>x</v>
      </c>
      <c r="Y126" s="231" t="str">
        <f t="shared" si="48"/>
        <v>x</v>
      </c>
      <c r="Z126" s="231">
        <f t="shared" si="49"/>
        <v>4.2</v>
      </c>
      <c r="AA126" s="231">
        <f t="shared" si="50"/>
        <v>4.2</v>
      </c>
      <c r="AB126" s="239">
        <f t="shared" si="51"/>
        <v>4.2</v>
      </c>
    </row>
    <row r="127" spans="1:28" x14ac:dyDescent="0.25">
      <c r="A127" s="145" t="str">
        <f>'Crisis Indicator Data'!A124</f>
        <v>Complex situation in Turkey</v>
      </c>
      <c r="B127" s="146" t="str">
        <f>'Crisis Indicator Data'!B124</f>
        <v>Multiple crises country</v>
      </c>
      <c r="C127" s="146" t="str">
        <f>'Crisis Indicator Data'!C124</f>
        <v>TUR001</v>
      </c>
      <c r="D127" s="146" t="str">
        <f>'Crisis Indicator Data'!D124</f>
        <v>Turkey</v>
      </c>
      <c r="E127" s="147" t="str">
        <f>'Crisis Indicator Data'!E124</f>
        <v>TUR</v>
      </c>
      <c r="F127" s="237">
        <f>IF('Crisis Indicator Data'!F124="x","x",IF(LOG('Crisis Indicator Data'!F124)&lt;F$4,0,IF(LOG('Crisis Indicator Data'!F124)&gt;F$3,5,ROUND(5-(F$3-LOG('Crisis Indicator Data'!F124))/(F$3-F$4)*5,1))))</f>
        <v>4.3</v>
      </c>
      <c r="G127" s="141">
        <f>IF('Crisis Indicator Data'!F124="x","x",IF(B127="Regional crisis",('Crisis Indicator Data'!F124/VLOOKUP('Impact of the crisis'!$C127,'Regional Crises'!$B$1:$R$66,4,FALSE)),'Crisis Indicator Data'!F124/VLOOKUP('Impact of the crisis'!$E127,'Country Indicator Data'!$B$4:$P$300,15,FALSE)))</f>
        <v>0.49234437327027275</v>
      </c>
      <c r="H127" s="231">
        <f t="shared" si="39"/>
        <v>2.4</v>
      </c>
      <c r="I127" s="231">
        <f t="shared" si="40"/>
        <v>3.3499999999999996</v>
      </c>
      <c r="J127" s="231">
        <f>IF('Crisis Indicator Data'!G124="x","x",IF(LOG('Crisis Indicator Data'!G124)&lt;J$4,0,IF(LOG('Crisis Indicator Data'!G124)&gt;J$3,5,ROUND(5-(J$3-LOG('Crisis Indicator Data'!G124))/(J$3-J$4)*5,1))))</f>
        <v>5</v>
      </c>
      <c r="K127" s="141">
        <f>IF('Crisis Indicator Data'!G124="x","x",IF(B127="Regional crisis",('Crisis Indicator Data'!G124/VLOOKUP('Impact of the crisis'!$C127,'Regional Crises'!$B$1:$R$66,5,FALSE)),'Crisis Indicator Data'!G124/VLOOKUP('Impact of the crisis'!$E127,'Country Indicator Data'!$B$4:$P$300,14,FALSE)))</f>
        <v>0.59995968650327847</v>
      </c>
      <c r="L127" s="231">
        <f t="shared" si="41"/>
        <v>3</v>
      </c>
      <c r="M127" s="231">
        <f t="shared" si="42"/>
        <v>4</v>
      </c>
      <c r="N127" s="231">
        <f t="shared" si="43"/>
        <v>3.7</v>
      </c>
      <c r="O127" s="231">
        <f>IF('Crisis Indicator Data'!H124="x","x",IF('Crisis Indicator Data'!H124=0,0,IF(LOG('Crisis Indicator Data'!H124)&lt;O$4,0,IF(LOG('Crisis Indicator Data'!H124)&gt;O$3,5,ROUND(5-(O$3-LOG('Crisis Indicator Data'!H124))/(O$3-O$4)*5,1)))))</f>
        <v>4.3</v>
      </c>
      <c r="P127" s="140">
        <f>IF('Crisis Indicator Data'!H124="x","x",'Crisis Indicator Data'!H124/'Crisis Indicator Data'!G124)</f>
        <v>0.24833992094861659</v>
      </c>
      <c r="Q127" s="231">
        <f t="shared" si="44"/>
        <v>1.2</v>
      </c>
      <c r="R127" s="231">
        <f t="shared" si="45"/>
        <v>2.75</v>
      </c>
      <c r="S127" s="231">
        <f>IF('Crisis Indicator Data'!I124="x","x",IF('Crisis Indicator Data'!I124=0,0,IF(LOG('Crisis Indicator Data'!I124)&lt;S$4,0,IF(LOG('Crisis Indicator Data'!I124)&gt;S$3,5,ROUND(5-(S$3-LOG('Crisis Indicator Data'!I124))/(S$3-S$4)*5,1)))))</f>
        <v>5</v>
      </c>
      <c r="T127" s="140">
        <f>IF('Crisis Indicator Data'!H124="x","x",IF('Crisis Indicator Data'!I124="x","x",'Crisis Indicator Data'!I124/'Crisis Indicator Data'!H124))</f>
        <v>0.32357154225688367</v>
      </c>
      <c r="U127" s="231">
        <f t="shared" si="46"/>
        <v>5</v>
      </c>
      <c r="V127" s="231">
        <f t="shared" si="47"/>
        <v>5</v>
      </c>
      <c r="W127" s="231">
        <f>IF('Crisis Indicator Data'!L124="x","x",IF('Crisis Indicator Data'!L124=0,0,IF(LOG('Crisis Indicator Data'!L124)&lt;W$4,0,IF(LOG('Crisis Indicator Data'!L124)&gt;W$3,5,ROUND(5-(W$3-LOG('Crisis Indicator Data'!L124))/(W$3-W$4)*5,1)))))</f>
        <v>3.2</v>
      </c>
      <c r="X127" s="238">
        <f>IF(OR('Crisis Indicator Data'!L124="x",'Crisis Indicator Data'!H124="x"),"x",'Crisis Indicator Data'!L124/'Crisis Indicator Data'!H124)</f>
        <v>1.4483526977558491E-5</v>
      </c>
      <c r="Y127" s="231">
        <f t="shared" si="48"/>
        <v>0.7</v>
      </c>
      <c r="Z127" s="231">
        <f t="shared" si="49"/>
        <v>2</v>
      </c>
      <c r="AA127" s="231">
        <f t="shared" si="50"/>
        <v>3.9</v>
      </c>
      <c r="AB127" s="239">
        <f t="shared" si="51"/>
        <v>3.4</v>
      </c>
    </row>
    <row r="128" spans="1:28" x14ac:dyDescent="0.25">
      <c r="A128" s="145" t="str">
        <f>'Crisis Indicator Data'!A125</f>
        <v>Syrian Refugees in Turkey</v>
      </c>
      <c r="B128" s="146" t="str">
        <f>'Crisis Indicator Data'!B125</f>
        <v>International displacement</v>
      </c>
      <c r="C128" s="146" t="str">
        <f>'Crisis Indicator Data'!C125</f>
        <v>TUR002</v>
      </c>
      <c r="D128" s="146" t="str">
        <f>'Crisis Indicator Data'!D125</f>
        <v>Turkey</v>
      </c>
      <c r="E128" s="147" t="str">
        <f>'Crisis Indicator Data'!E125</f>
        <v>TUR</v>
      </c>
      <c r="F128" s="237">
        <f>IF('Crisis Indicator Data'!F125="x","x",IF(LOG('Crisis Indicator Data'!F125)&lt;F$4,0,IF(LOG('Crisis Indicator Data'!F125)&gt;F$3,5,ROUND(5-(F$3-LOG('Crisis Indicator Data'!F125))/(F$3-F$4)*5,1))))</f>
        <v>3.5</v>
      </c>
      <c r="G128" s="141">
        <f>IF('Crisis Indicator Data'!F125="x","x",IF(B128="Regional crisis",('Crisis Indicator Data'!F125/VLOOKUP('Impact of the crisis'!$C128,'Regional Crises'!$B$1:$R$66,4,FALSE)),'Crisis Indicator Data'!F125/VLOOKUP('Impact of the crisis'!$E128,'Country Indicator Data'!$B$4:$P$300,15,FALSE)))</f>
        <v>0.1715473669165703</v>
      </c>
      <c r="H128" s="231">
        <f t="shared" si="39"/>
        <v>0.8</v>
      </c>
      <c r="I128" s="231">
        <f t="shared" si="40"/>
        <v>2.15</v>
      </c>
      <c r="J128" s="231">
        <f>IF('Crisis Indicator Data'!G125="x","x",IF(LOG('Crisis Indicator Data'!G125)&lt;J$4,0,IF(LOG('Crisis Indicator Data'!G125)&gt;J$3,5,ROUND(5-(J$3-LOG('Crisis Indicator Data'!G125))/(J$3-J$4)*5,1))))</f>
        <v>5</v>
      </c>
      <c r="K128" s="141">
        <f>IF('Crisis Indicator Data'!G125="x","x",IF(B128="Regional crisis",('Crisis Indicator Data'!G125/VLOOKUP('Impact of the crisis'!$C128,'Regional Crises'!$B$1:$R$66,5,FALSE)),'Crisis Indicator Data'!G125/VLOOKUP('Impact of the crisis'!$E128,'Country Indicator Data'!$B$4:$P$300,14,FALSE)))</f>
        <v>0.42872218072303442</v>
      </c>
      <c r="L128" s="231">
        <f t="shared" si="41"/>
        <v>2.1</v>
      </c>
      <c r="M128" s="231">
        <f t="shared" si="42"/>
        <v>3.55</v>
      </c>
      <c r="N128" s="231">
        <f t="shared" si="43"/>
        <v>2.9</v>
      </c>
      <c r="O128" s="231">
        <f>IF('Crisis Indicator Data'!H125="x","x",IF('Crisis Indicator Data'!H125=0,0,IF(LOG('Crisis Indicator Data'!H125)&lt;O$4,0,IF(LOG('Crisis Indicator Data'!H125)&gt;O$3,5,ROUND(5-(O$3-LOG('Crisis Indicator Data'!H125))/(O$3-O$4)*5,1)))))</f>
        <v>4.3</v>
      </c>
      <c r="P128" s="140">
        <f>IF('Crisis Indicator Data'!H125="x","x",'Crisis Indicator Data'!H125/'Crisis Indicator Data'!G125)</f>
        <v>0.33840367276951161</v>
      </c>
      <c r="Q128" s="231">
        <f t="shared" si="44"/>
        <v>1.7</v>
      </c>
      <c r="R128" s="231">
        <f t="shared" si="45"/>
        <v>3</v>
      </c>
      <c r="S128" s="231">
        <f>IF('Crisis Indicator Data'!I125="x","x",IF('Crisis Indicator Data'!I125=0,0,IF(LOG('Crisis Indicator Data'!I125)&lt;S$4,0,IF(LOG('Crisis Indicator Data'!I125)&gt;S$3,5,ROUND(5-(S$3-LOG('Crisis Indicator Data'!I125))/(S$3-S$4)*5,1)))))</f>
        <v>5</v>
      </c>
      <c r="T128" s="140">
        <f>IF('Crisis Indicator Data'!H125="x","x",IF('Crisis Indicator Data'!I125="x","x",'Crisis Indicator Data'!I125/'Crisis Indicator Data'!H125))</f>
        <v>0.30532853873814975</v>
      </c>
      <c r="U128" s="231">
        <f t="shared" si="46"/>
        <v>5</v>
      </c>
      <c r="V128" s="231">
        <f t="shared" si="47"/>
        <v>5</v>
      </c>
      <c r="W128" s="231">
        <f>IF('Crisis Indicator Data'!L125="x","x",IF('Crisis Indicator Data'!L125=0,0,IF(LOG('Crisis Indicator Data'!L125)&lt;W$4,0,IF(LOG('Crisis Indicator Data'!L125)&gt;W$3,5,ROUND(5-(W$3-LOG('Crisis Indicator Data'!L125))/(W$3-W$4)*5,1)))))</f>
        <v>0</v>
      </c>
      <c r="X128" s="238">
        <f>IF(OR('Crisis Indicator Data'!L125="x",'Crisis Indicator Data'!H125="x"),"x",'Crisis Indicator Data'!L125/'Crisis Indicator Data'!H125)</f>
        <v>0</v>
      </c>
      <c r="Y128" s="231">
        <f t="shared" si="48"/>
        <v>0</v>
      </c>
      <c r="Z128" s="231">
        <f t="shared" si="49"/>
        <v>0</v>
      </c>
      <c r="AA128" s="231">
        <f t="shared" si="50"/>
        <v>3.5</v>
      </c>
      <c r="AB128" s="239">
        <f t="shared" si="51"/>
        <v>3.3</v>
      </c>
    </row>
    <row r="129" spans="1:31" x14ac:dyDescent="0.25">
      <c r="A129" s="145" t="str">
        <f>'Crisis Indicator Data'!A126</f>
        <v>Mixed Migration Flows in Turkey</v>
      </c>
      <c r="B129" s="146" t="str">
        <f>'Crisis Indicator Data'!B126</f>
        <v>International displacement</v>
      </c>
      <c r="C129" s="146" t="str">
        <f>'Crisis Indicator Data'!C126</f>
        <v>TUR003</v>
      </c>
      <c r="D129" s="146" t="str">
        <f>'Crisis Indicator Data'!D126</f>
        <v>Turkey</v>
      </c>
      <c r="E129" s="147" t="str">
        <f>'Crisis Indicator Data'!E126</f>
        <v>TUR</v>
      </c>
      <c r="F129" s="237">
        <f>IF('Crisis Indicator Data'!F126="x","x",IF(LOG('Crisis Indicator Data'!F126)&lt;F$4,0,IF(LOG('Crisis Indicator Data'!F126)&gt;F$3,5,ROUND(5-(F$3-LOG('Crisis Indicator Data'!F126))/(F$3-F$4)*5,1))))</f>
        <v>3.7</v>
      </c>
      <c r="G129" s="141">
        <f>IF('Crisis Indicator Data'!F126="x","x",IF(B129="Regional crisis",('Crisis Indicator Data'!F126/VLOOKUP('Impact of the crisis'!$C129,'Regional Crises'!$B$1:$R$66,4,FALSE)),'Crisis Indicator Data'!F126/VLOOKUP('Impact of the crisis'!$E129,'Country Indicator Data'!$B$4:$P$300,15,FALSE)))</f>
        <v>0.23063550017540896</v>
      </c>
      <c r="H129" s="231">
        <f t="shared" si="39"/>
        <v>1.1000000000000001</v>
      </c>
      <c r="I129" s="231">
        <f t="shared" si="40"/>
        <v>2.4000000000000004</v>
      </c>
      <c r="J129" s="231">
        <f>IF('Crisis Indicator Data'!G126="x","x",IF(LOG('Crisis Indicator Data'!G126)&lt;J$4,0,IF(LOG('Crisis Indicator Data'!G126)&gt;J$3,5,ROUND(5-(J$3-LOG('Crisis Indicator Data'!G126))/(J$3-J$4)*5,1))))</f>
        <v>5</v>
      </c>
      <c r="K129" s="141">
        <f>IF('Crisis Indicator Data'!G126="x","x",IF(B129="Regional crisis",('Crisis Indicator Data'!G126/VLOOKUP('Impact of the crisis'!$C129,'Regional Crises'!$B$1:$R$66,5,FALSE)),'Crisis Indicator Data'!G126/VLOOKUP('Impact of the crisis'!$E129,'Country Indicator Data'!$B$4:$P$300,14,FALSE)))</f>
        <v>0.44612812577810979</v>
      </c>
      <c r="L129" s="231">
        <f t="shared" si="41"/>
        <v>2.2000000000000002</v>
      </c>
      <c r="M129" s="231">
        <f t="shared" si="42"/>
        <v>3.6</v>
      </c>
      <c r="N129" s="231">
        <f t="shared" si="43"/>
        <v>3.1</v>
      </c>
      <c r="O129" s="231">
        <f>IF('Crisis Indicator Data'!H126="x","x",IF('Crisis Indicator Data'!H126=0,0,IF(LOG('Crisis Indicator Data'!H126)&lt;O$4,0,IF(LOG('Crisis Indicator Data'!H126)&gt;O$3,5,ROUND(5-(O$3-LOG('Crisis Indicator Data'!H126))/(O$3-O$4)*5,1)))))</f>
        <v>4.3</v>
      </c>
      <c r="P129" s="140">
        <f>IF('Crisis Indicator Data'!H126="x","x",'Crisis Indicator Data'!H126/'Crisis Indicator Data'!G126)</f>
        <v>0.33397119013448145</v>
      </c>
      <c r="Q129" s="231">
        <f t="shared" si="44"/>
        <v>1.6</v>
      </c>
      <c r="R129" s="231">
        <f t="shared" si="45"/>
        <v>2.95</v>
      </c>
      <c r="S129" s="231">
        <f>IF('Crisis Indicator Data'!I126="x","x",IF('Crisis Indicator Data'!I126=0,0,IF(LOG('Crisis Indicator Data'!I126)&lt;S$4,0,IF(LOG('Crisis Indicator Data'!I126)&gt;S$3,5,ROUND(5-(S$3-LOG('Crisis Indicator Data'!I126))/(S$3-S$4)*5,1)))))</f>
        <v>5</v>
      </c>
      <c r="T129" s="140">
        <f>IF('Crisis Indicator Data'!H126="x","x",IF('Crisis Indicator Data'!I126="x","x",'Crisis Indicator Data'!I126/'Crisis Indicator Data'!H126))</f>
        <v>0.32357154225688367</v>
      </c>
      <c r="U129" s="231">
        <f t="shared" si="46"/>
        <v>5</v>
      </c>
      <c r="V129" s="231">
        <f t="shared" si="47"/>
        <v>5</v>
      </c>
      <c r="W129" s="231">
        <f>IF('Crisis Indicator Data'!L126="x","x",IF('Crisis Indicator Data'!L126=0,0,IF(LOG('Crisis Indicator Data'!L126)&lt;W$4,0,IF(LOG('Crisis Indicator Data'!L126)&gt;W$3,5,ROUND(5-(W$3-LOG('Crisis Indicator Data'!L126))/(W$3-W$4)*5,1)))))</f>
        <v>1.7</v>
      </c>
      <c r="X129" s="238">
        <f>IF(OR('Crisis Indicator Data'!L126="x",'Crisis Indicator Data'!H126="x"),"x",'Crisis Indicator Data'!L126/'Crisis Indicator Data'!H126)</f>
        <v>1.1936972783702053E-6</v>
      </c>
      <c r="Y129" s="231">
        <f t="shared" si="48"/>
        <v>0.1</v>
      </c>
      <c r="Z129" s="231">
        <f t="shared" si="49"/>
        <v>0.9</v>
      </c>
      <c r="AA129" s="231">
        <f t="shared" si="50"/>
        <v>3.7</v>
      </c>
      <c r="AB129" s="239">
        <f t="shared" si="51"/>
        <v>3.3</v>
      </c>
    </row>
    <row r="130" spans="1:31" x14ac:dyDescent="0.25">
      <c r="A130" s="145" t="str">
        <f>'Crisis Indicator Data'!A127</f>
        <v>Kurdish Conflict</v>
      </c>
      <c r="B130" s="146" t="str">
        <f>'Crisis Indicator Data'!B127</f>
        <v>Conflict</v>
      </c>
      <c r="C130" s="146" t="str">
        <f>'Crisis Indicator Data'!C127</f>
        <v>TUR004</v>
      </c>
      <c r="D130" s="146" t="str">
        <f>'Crisis Indicator Data'!D127</f>
        <v>Turkey</v>
      </c>
      <c r="E130" s="147" t="str">
        <f>'Crisis Indicator Data'!E127</f>
        <v>TUR</v>
      </c>
      <c r="F130" s="237">
        <f>IF('Crisis Indicator Data'!F127="x","x",IF(LOG('Crisis Indicator Data'!F127)&lt;F$4,0,IF(LOG('Crisis Indicator Data'!F127)&gt;F$3,5,ROUND(5-(F$3-LOG('Crisis Indicator Data'!F127))/(F$3-F$4)*5,1))))</f>
        <v>3.8</v>
      </c>
      <c r="G130" s="141">
        <f>IF('Crisis Indicator Data'!F127="x","x",IF(B130="Regional crisis",('Crisis Indicator Data'!F127/VLOOKUP('Impact of the crisis'!$C130,'Regional Crises'!$B$1:$R$66,4,FALSE)),'Crisis Indicator Data'!F127/VLOOKUP('Impact of the crisis'!$E130,'Country Indicator Data'!$B$4:$P$300,15,FALSE)))</f>
        <v>0.25413120590413574</v>
      </c>
      <c r="H130" s="231">
        <f t="shared" si="39"/>
        <v>1.2</v>
      </c>
      <c r="I130" s="231">
        <f t="shared" si="40"/>
        <v>2.5</v>
      </c>
      <c r="J130" s="231">
        <f>IF('Crisis Indicator Data'!G127="x","x",IF(LOG('Crisis Indicator Data'!G127)&lt;J$4,0,IF(LOG('Crisis Indicator Data'!G127)&gt;J$3,5,ROUND(5-(J$3-LOG('Crisis Indicator Data'!G127))/(J$3-J$4)*5,1))))</f>
        <v>3.7</v>
      </c>
      <c r="K130" s="141">
        <f>IF('Crisis Indicator Data'!G127="x","x",IF(B130="Regional crisis",('Crisis Indicator Data'!G127/VLOOKUP('Impact of the crisis'!$C130,'Regional Crises'!$B$1:$R$66,5,FALSE)),'Crisis Indicator Data'!G127/VLOOKUP('Impact of the crisis'!$E130,'Country Indicator Data'!$B$4:$P$300,14,FALSE)))</f>
        <v>0.15383156072516865</v>
      </c>
      <c r="L130" s="231">
        <f t="shared" si="41"/>
        <v>0.7</v>
      </c>
      <c r="M130" s="231">
        <f t="shared" si="42"/>
        <v>2.2000000000000002</v>
      </c>
      <c r="N130" s="231">
        <f t="shared" si="43"/>
        <v>2.4</v>
      </c>
      <c r="O130" s="231" t="str">
        <f>IF('Crisis Indicator Data'!H127="x","x",IF('Crisis Indicator Data'!H127=0,0,IF(LOG('Crisis Indicator Data'!H127)&lt;O$4,0,IF(LOG('Crisis Indicator Data'!H127)&gt;O$3,5,ROUND(5-(O$3-LOG('Crisis Indicator Data'!H127))/(O$3-O$4)*5,1)))))</f>
        <v>x</v>
      </c>
      <c r="P130" s="140" t="str">
        <f>IF('Crisis Indicator Data'!H127="x","x",'Crisis Indicator Data'!H127/'Crisis Indicator Data'!G127)</f>
        <v>x</v>
      </c>
      <c r="Q130" s="231" t="str">
        <f t="shared" si="44"/>
        <v>x</v>
      </c>
      <c r="R130" s="231" t="str">
        <f t="shared" si="45"/>
        <v>x</v>
      </c>
      <c r="S130" s="231" t="str">
        <f>IF('Crisis Indicator Data'!I127="x","x",IF('Crisis Indicator Data'!I127=0,0,IF(LOG('Crisis Indicator Data'!I127)&lt;S$4,0,IF(LOG('Crisis Indicator Data'!I127)&gt;S$3,5,ROUND(5-(S$3-LOG('Crisis Indicator Data'!I127))/(S$3-S$4)*5,1)))))</f>
        <v>x</v>
      </c>
      <c r="T130" s="140" t="str">
        <f>IF('Crisis Indicator Data'!H127="x","x",IF('Crisis Indicator Data'!I127="x","x",'Crisis Indicator Data'!I127/'Crisis Indicator Data'!H127))</f>
        <v>x</v>
      </c>
      <c r="U130" s="231" t="str">
        <f t="shared" si="46"/>
        <v>x</v>
      </c>
      <c r="V130" s="231" t="str">
        <f t="shared" si="47"/>
        <v>x</v>
      </c>
      <c r="W130" s="231">
        <f>IF('Crisis Indicator Data'!L127="x","x",IF('Crisis Indicator Data'!L127=0,0,IF(LOG('Crisis Indicator Data'!L127)&lt;W$4,0,IF(LOG('Crisis Indicator Data'!L127)&gt;W$3,5,ROUND(5-(W$3-LOG('Crisis Indicator Data'!L127))/(W$3-W$4)*5,1)))))</f>
        <v>3.2</v>
      </c>
      <c r="X130" s="238" t="str">
        <f>IF(OR('Crisis Indicator Data'!L127="x",'Crisis Indicator Data'!H127="x"),"x",'Crisis Indicator Data'!L127/'Crisis Indicator Data'!H127)</f>
        <v>x</v>
      </c>
      <c r="Y130" s="231" t="str">
        <f t="shared" si="48"/>
        <v>x</v>
      </c>
      <c r="Z130" s="231">
        <f t="shared" si="49"/>
        <v>3.2</v>
      </c>
      <c r="AA130" s="231">
        <f t="shared" si="50"/>
        <v>3.2</v>
      </c>
      <c r="AB130" s="239">
        <f t="shared" si="51"/>
        <v>3.2</v>
      </c>
    </row>
    <row r="131" spans="1:31" x14ac:dyDescent="0.25">
      <c r="A131" s="145" t="str">
        <f>'Crisis Indicator Data'!A128</f>
        <v>International Displacement in Tanzania</v>
      </c>
      <c r="B131" s="146" t="str">
        <f>'Crisis Indicator Data'!B128</f>
        <v>International displacement</v>
      </c>
      <c r="C131" s="146" t="str">
        <f>'Crisis Indicator Data'!C128</f>
        <v>TZA002</v>
      </c>
      <c r="D131" s="146" t="str">
        <f>'Crisis Indicator Data'!D128</f>
        <v>Tanzania</v>
      </c>
      <c r="E131" s="147" t="str">
        <f>'Crisis Indicator Data'!E128</f>
        <v>TZA</v>
      </c>
      <c r="F131" s="237">
        <f>IF('Crisis Indicator Data'!F128="x","x",IF(LOG('Crisis Indicator Data'!F128)&lt;F$4,0,IF(LOG('Crisis Indicator Data'!F128)&gt;F$3,5,ROUND(5-(F$3-LOG('Crisis Indicator Data'!F128))/(F$3-F$4)*5,1))))</f>
        <v>3.8</v>
      </c>
      <c r="G131" s="141">
        <f>IF('Crisis Indicator Data'!F128="x","x",IF(B131="Regional crisis",('Crisis Indicator Data'!F128/VLOOKUP('Impact of the crisis'!$C131,'Regional Crises'!$B$1:$R$66,4,FALSE)),'Crisis Indicator Data'!F128/VLOOKUP('Impact of the crisis'!$E131,'Country Indicator Data'!$B$4:$P$300,15,FALSE)))</f>
        <v>0.21110860239331677</v>
      </c>
      <c r="H131" s="231">
        <f t="shared" si="39"/>
        <v>1</v>
      </c>
      <c r="I131" s="231">
        <f t="shared" si="40"/>
        <v>2.4</v>
      </c>
      <c r="J131" s="231">
        <f>IF('Crisis Indicator Data'!G128="x","x",IF(LOG('Crisis Indicator Data'!G128)&lt;J$4,0,IF(LOG('Crisis Indicator Data'!G128)&gt;J$3,5,ROUND(5-(J$3-LOG('Crisis Indicator Data'!G128))/(J$3-J$4)*5,1))))</f>
        <v>3.5</v>
      </c>
      <c r="K131" s="141">
        <f>IF('Crisis Indicator Data'!G128="x","x",IF(B131="Regional crisis",('Crisis Indicator Data'!G128/VLOOKUP('Impact of the crisis'!$C131,'Regional Crises'!$B$1:$R$66,5,FALSE)),'Crisis Indicator Data'!G128/VLOOKUP('Impact of the crisis'!$E131,'Country Indicator Data'!$B$4:$P$300,14,FALSE)))</f>
        <v>0.19712095783518177</v>
      </c>
      <c r="L131" s="231">
        <f t="shared" si="41"/>
        <v>0.9</v>
      </c>
      <c r="M131" s="231">
        <f t="shared" si="42"/>
        <v>2.2000000000000002</v>
      </c>
      <c r="N131" s="231">
        <f t="shared" si="43"/>
        <v>2.2999999999999998</v>
      </c>
      <c r="O131" s="231">
        <f>IF('Crisis Indicator Data'!H128="x","x",IF('Crisis Indicator Data'!H128=0,0,IF(LOG('Crisis Indicator Data'!H128)&lt;O$4,0,IF(LOG('Crisis Indicator Data'!H128)&gt;O$3,5,ROUND(5-(O$3-LOG('Crisis Indicator Data'!H128))/(O$3-O$4)*5,1)))))</f>
        <v>4.3</v>
      </c>
      <c r="P131" s="140">
        <f>IF('Crisis Indicator Data'!H128="x","x",'Crisis Indicator Data'!H128/'Crisis Indicator Data'!G128)</f>
        <v>1</v>
      </c>
      <c r="Q131" s="231">
        <f t="shared" si="44"/>
        <v>5</v>
      </c>
      <c r="R131" s="231">
        <f t="shared" si="45"/>
        <v>4.6500000000000004</v>
      </c>
      <c r="S131" s="231">
        <f>IF('Crisis Indicator Data'!I128="x","x",IF('Crisis Indicator Data'!I128=0,0,IF(LOG('Crisis Indicator Data'!I128)&lt;S$4,0,IF(LOG('Crisis Indicator Data'!I128)&gt;S$3,5,ROUND(5-(S$3-LOG('Crisis Indicator Data'!I128))/(S$3-S$4)*5,1)))))</f>
        <v>3.4</v>
      </c>
      <c r="T131" s="140">
        <f>IF('Crisis Indicator Data'!H128="x","x",IF('Crisis Indicator Data'!I128="x","x",'Crisis Indicator Data'!I128/'Crisis Indicator Data'!H128))</f>
        <v>2.1592205740366893E-2</v>
      </c>
      <c r="U131" s="231">
        <f t="shared" si="46"/>
        <v>0.7</v>
      </c>
      <c r="V131" s="231">
        <f t="shared" si="47"/>
        <v>2.1</v>
      </c>
      <c r="W131" s="231">
        <f>IF('Crisis Indicator Data'!L128="x","x",IF('Crisis Indicator Data'!L128=0,0,IF(LOG('Crisis Indicator Data'!L128)&lt;W$4,0,IF(LOG('Crisis Indicator Data'!L128)&gt;W$3,5,ROUND(5-(W$3-LOG('Crisis Indicator Data'!L128))/(W$3-W$4)*5,1)))))</f>
        <v>1.4</v>
      </c>
      <c r="X131" s="238">
        <f>IF(OR('Crisis Indicator Data'!L128="x",'Crisis Indicator Data'!H128="x"),"x",'Crisis Indicator Data'!L128/'Crisis Indicator Data'!H128)</f>
        <v>8.7773194066532078E-7</v>
      </c>
      <c r="Y131" s="231">
        <f t="shared" si="48"/>
        <v>0</v>
      </c>
      <c r="Z131" s="231">
        <f t="shared" si="49"/>
        <v>0.7</v>
      </c>
      <c r="AA131" s="231">
        <f t="shared" si="50"/>
        <v>1.5</v>
      </c>
      <c r="AB131" s="239">
        <f t="shared" si="51"/>
        <v>3.5</v>
      </c>
    </row>
    <row r="132" spans="1:31" x14ac:dyDescent="0.25">
      <c r="A132" s="145" t="str">
        <f>'Crisis Indicator Data'!A129</f>
        <v>International Displacement in Uganda</v>
      </c>
      <c r="B132" s="146" t="str">
        <f>'Crisis Indicator Data'!B129</f>
        <v>International displacement</v>
      </c>
      <c r="C132" s="146" t="str">
        <f>'Crisis Indicator Data'!C129</f>
        <v>UGA005</v>
      </c>
      <c r="D132" s="146" t="str">
        <f>'Crisis Indicator Data'!D129</f>
        <v>Uganda</v>
      </c>
      <c r="E132" s="147" t="str">
        <f>'Crisis Indicator Data'!E129</f>
        <v>UGA</v>
      </c>
      <c r="F132" s="237">
        <f>IF('Crisis Indicator Data'!F129="x","x",IF(LOG('Crisis Indicator Data'!F129)&lt;F$4,0,IF(LOG('Crisis Indicator Data'!F129)&gt;F$3,5,ROUND(5-(F$3-LOG('Crisis Indicator Data'!F129))/(F$3-F$4)*5,1))))</f>
        <v>3</v>
      </c>
      <c r="G132" s="141">
        <f>IF('Crisis Indicator Data'!F129="x","x",IF(B132="Regional crisis",('Crisis Indicator Data'!F129/VLOOKUP('Impact of the crisis'!$C132,'Regional Crises'!$B$1:$R$66,4,FALSE)),'Crisis Indicator Data'!F129/VLOOKUP('Impact of the crisis'!$E132,'Country Indicator Data'!$B$4:$P$300,15,FALSE)))</f>
        <v>0.3324456413325354</v>
      </c>
      <c r="H132" s="231">
        <f t="shared" si="39"/>
        <v>1.6</v>
      </c>
      <c r="I132" s="231">
        <f t="shared" si="40"/>
        <v>2.2999999999999998</v>
      </c>
      <c r="J132" s="231">
        <f>IF('Crisis Indicator Data'!G129="x","x",IF(LOG('Crisis Indicator Data'!G129)&lt;J$4,0,IF(LOG('Crisis Indicator Data'!G129)&gt;J$3,5,ROUND(5-(J$3-LOG('Crisis Indicator Data'!G129))/(J$3-J$4)*5,1))))</f>
        <v>2.9</v>
      </c>
      <c r="K132" s="141">
        <f>IF('Crisis Indicator Data'!G129="x","x",IF(B132="Regional crisis",('Crisis Indicator Data'!G129/VLOOKUP('Impact of the crisis'!$C132,'Regional Crises'!$B$1:$R$66,5,FALSE)),'Crisis Indicator Data'!G129/VLOOKUP('Impact of the crisis'!$E132,'Country Indicator Data'!$B$4:$P$300,14,FALSE)))</f>
        <v>0.1619430627579638</v>
      </c>
      <c r="L132" s="231">
        <f t="shared" si="41"/>
        <v>0.8</v>
      </c>
      <c r="M132" s="231">
        <f t="shared" si="42"/>
        <v>1.85</v>
      </c>
      <c r="N132" s="231">
        <f t="shared" si="43"/>
        <v>2.1</v>
      </c>
      <c r="O132" s="231">
        <f>IF('Crisis Indicator Data'!H129="x","x",IF('Crisis Indicator Data'!H129=0,0,IF(LOG('Crisis Indicator Data'!H129)&lt;O$4,0,IF(LOG('Crisis Indicator Data'!H129)&gt;O$3,5,ROUND(5-(O$3-LOG('Crisis Indicator Data'!H129))/(O$3-O$4)*5,1)))))</f>
        <v>2.8</v>
      </c>
      <c r="P132" s="140">
        <f>IF('Crisis Indicator Data'!H129="x","x",'Crisis Indicator Data'!H129/'Crisis Indicator Data'!G129)</f>
        <v>0.19657561103123775</v>
      </c>
      <c r="Q132" s="231">
        <f t="shared" si="44"/>
        <v>0.9</v>
      </c>
      <c r="R132" s="231">
        <f t="shared" si="45"/>
        <v>1.8499999999999999</v>
      </c>
      <c r="S132" s="231">
        <f>IF('Crisis Indicator Data'!I129="x","x",IF('Crisis Indicator Data'!I129=0,0,IF(LOG('Crisis Indicator Data'!I129)&lt;S$4,0,IF(LOG('Crisis Indicator Data'!I129)&gt;S$3,5,ROUND(5-(S$3-LOG('Crisis Indicator Data'!I129))/(S$3-S$4)*5,1)))))</f>
        <v>4.5</v>
      </c>
      <c r="T132" s="140">
        <f>IF('Crisis Indicator Data'!H129="x","x",IF('Crisis Indicator Data'!I129="x","x",'Crisis Indicator Data'!I129/'Crisis Indicator Data'!H129))</f>
        <v>1</v>
      </c>
      <c r="U132" s="231">
        <f t="shared" si="46"/>
        <v>5</v>
      </c>
      <c r="V132" s="231">
        <f t="shared" si="47"/>
        <v>4.8</v>
      </c>
      <c r="W132" s="231" t="str">
        <f>IF('Crisis Indicator Data'!L129="x","x",IF('Crisis Indicator Data'!L129=0,0,IF(LOG('Crisis Indicator Data'!L129)&lt;W$4,0,IF(LOG('Crisis Indicator Data'!L129)&gt;W$3,5,ROUND(5-(W$3-LOG('Crisis Indicator Data'!L129))/(W$3-W$4)*5,1)))))</f>
        <v>x</v>
      </c>
      <c r="X132" s="238" t="str">
        <f>IF(OR('Crisis Indicator Data'!L129="x",'Crisis Indicator Data'!H129="x"),"x",'Crisis Indicator Data'!L129/'Crisis Indicator Data'!H129)</f>
        <v>x</v>
      </c>
      <c r="Y132" s="231" t="str">
        <f t="shared" si="48"/>
        <v>x</v>
      </c>
      <c r="Z132" s="231" t="str">
        <f t="shared" si="49"/>
        <v>x</v>
      </c>
      <c r="AA132" s="231">
        <f t="shared" si="50"/>
        <v>4.8</v>
      </c>
      <c r="AB132" s="239">
        <f t="shared" si="51"/>
        <v>3.7</v>
      </c>
    </row>
    <row r="133" spans="1:31" x14ac:dyDescent="0.25">
      <c r="A133" s="145" t="str">
        <f>'Crisis Indicator Data'!A130</f>
        <v>Conflict in Ukraine</v>
      </c>
      <c r="B133" s="146" t="str">
        <f>'Crisis Indicator Data'!B130</f>
        <v>Conflict</v>
      </c>
      <c r="C133" s="146" t="str">
        <f>'Crisis Indicator Data'!C130</f>
        <v>UKR002</v>
      </c>
      <c r="D133" s="146" t="str">
        <f>'Crisis Indicator Data'!D130</f>
        <v>Ukraine</v>
      </c>
      <c r="E133" s="147" t="str">
        <f>'Crisis Indicator Data'!E130</f>
        <v>UKR</v>
      </c>
      <c r="F133" s="237">
        <f>IF('Crisis Indicator Data'!F130="x","x",IF(LOG('Crisis Indicator Data'!F130)&lt;F$4,0,IF(LOG('Crisis Indicator Data'!F130)&gt;F$3,5,ROUND(5-(F$3-LOG('Crisis Indicator Data'!F130))/(F$3-F$4)*5,1))))</f>
        <v>2.9</v>
      </c>
      <c r="G133" s="141">
        <f>IF('Crisis Indicator Data'!F130="x","x",IF(B133="Regional crisis",('Crisis Indicator Data'!F130/VLOOKUP('Impact of the crisis'!$C133,'Regional Crises'!$B$1:$R$66,4,FALSE)),'Crisis Indicator Data'!F130/VLOOKUP('Impact of the crisis'!$E133,'Country Indicator Data'!$B$4:$P$300,15,FALSE)))</f>
        <v>9.1846916052408981E-2</v>
      </c>
      <c r="H133" s="231">
        <f t="shared" si="39"/>
        <v>0.4</v>
      </c>
      <c r="I133" s="231">
        <f t="shared" si="40"/>
        <v>1.65</v>
      </c>
      <c r="J133" s="231">
        <f>IF('Crisis Indicator Data'!G130="x","x",IF(LOG('Crisis Indicator Data'!G130)&lt;J$4,0,IF(LOG('Crisis Indicator Data'!G130)&gt;J$3,5,ROUND(5-(J$3-LOG('Crisis Indicator Data'!G130))/(J$3-J$4)*5,1))))</f>
        <v>2.7</v>
      </c>
      <c r="K133" s="141">
        <f>IF('Crisis Indicator Data'!G130="x","x",IF(B133="Regional crisis",('Crisis Indicator Data'!G130/VLOOKUP('Impact of the crisis'!$C133,'Regional Crises'!$B$1:$R$66,5,FALSE)),'Crisis Indicator Data'!G130/VLOOKUP('Impact of the crisis'!$E133,'Country Indicator Data'!$B$4:$P$300,14,FALSE)))</f>
        <v>0.14995008794029566</v>
      </c>
      <c r="L133" s="231">
        <f t="shared" si="41"/>
        <v>0.7</v>
      </c>
      <c r="M133" s="231">
        <f t="shared" si="42"/>
        <v>1.7000000000000002</v>
      </c>
      <c r="N133" s="231">
        <f t="shared" si="43"/>
        <v>1.7</v>
      </c>
      <c r="O133" s="231">
        <f>IF('Crisis Indicator Data'!H130="x","x",IF('Crisis Indicator Data'!H130=0,0,IF(LOG('Crisis Indicator Data'!H130)&lt;O$4,0,IF(LOG('Crisis Indicator Data'!H130)&gt;O$3,5,ROUND(5-(O$3-LOG('Crisis Indicator Data'!H130))/(O$3-O$4)*5,1)))))</f>
        <v>3.7</v>
      </c>
      <c r="P133" s="140">
        <f>IF('Crisis Indicator Data'!H130="x","x",'Crisis Indicator Data'!H130/'Crisis Indicator Data'!G130)</f>
        <v>0.85592011412268187</v>
      </c>
      <c r="Q133" s="231">
        <f t="shared" si="44"/>
        <v>4.3</v>
      </c>
      <c r="R133" s="231">
        <f t="shared" si="45"/>
        <v>4</v>
      </c>
      <c r="S133" s="231">
        <f>IF('Crisis Indicator Data'!I130="x","x",IF('Crisis Indicator Data'!I130=0,0,IF(LOG('Crisis Indicator Data'!I130)&lt;S$4,0,IF(LOG('Crisis Indicator Data'!I130)&gt;S$3,5,ROUND(5-(S$3-LOG('Crisis Indicator Data'!I130))/(S$3-S$4)*5,1)))))</f>
        <v>4.5</v>
      </c>
      <c r="T133" s="140">
        <f>IF('Crisis Indicator Data'!H130="x","x",IF('Crisis Indicator Data'!I130="x","x",'Crisis Indicator Data'!I130/'Crisis Indicator Data'!H130))</f>
        <v>0.27</v>
      </c>
      <c r="U133" s="231">
        <f t="shared" si="46"/>
        <v>5</v>
      </c>
      <c r="V133" s="231">
        <f t="shared" si="47"/>
        <v>4.8</v>
      </c>
      <c r="W133" s="231">
        <f>IF('Crisis Indicator Data'!L130="x","x",IF('Crisis Indicator Data'!L130=0,0,IF(LOG('Crisis Indicator Data'!L130)&lt;W$4,0,IF(LOG('Crisis Indicator Data'!L130)&gt;W$3,5,ROUND(5-(W$3-LOG('Crisis Indicator Data'!L130))/(W$3-W$4)*5,1)))))</f>
        <v>0.7</v>
      </c>
      <c r="X133" s="238">
        <f>IF(OR('Crisis Indicator Data'!L130="x",'Crisis Indicator Data'!H130="x"),"x",'Crisis Indicator Data'!L130/'Crisis Indicator Data'!H130)</f>
        <v>5.5555555555555552E-7</v>
      </c>
      <c r="Y133" s="231">
        <f t="shared" si="48"/>
        <v>0</v>
      </c>
      <c r="Z133" s="231">
        <f t="shared" si="49"/>
        <v>0.4</v>
      </c>
      <c r="AA133" s="231">
        <f t="shared" si="50"/>
        <v>3.3</v>
      </c>
      <c r="AB133" s="239">
        <f t="shared" si="51"/>
        <v>3.7</v>
      </c>
    </row>
    <row r="134" spans="1:31" x14ac:dyDescent="0.25">
      <c r="A134" s="145" t="str">
        <f>'Crisis Indicator Data'!A131</f>
        <v>Complex crisis in Venezuela</v>
      </c>
      <c r="B134" s="146" t="str">
        <f>'Crisis Indicator Data'!B131</f>
        <v>Complex crisis</v>
      </c>
      <c r="C134" s="146" t="str">
        <f>'Crisis Indicator Data'!C131</f>
        <v>VEN001</v>
      </c>
      <c r="D134" s="146" t="str">
        <f>'Crisis Indicator Data'!D131</f>
        <v>Venezuela</v>
      </c>
      <c r="E134" s="147" t="str">
        <f>'Crisis Indicator Data'!E131</f>
        <v>VEN</v>
      </c>
      <c r="F134" s="237">
        <f>IF('Crisis Indicator Data'!F131="x","x",IF(LOG('Crisis Indicator Data'!F131)&lt;F$4,0,IF(LOG('Crisis Indicator Data'!F131)&gt;F$3,5,ROUND(5-(F$3-LOG('Crisis Indicator Data'!F131))/(F$3-F$4)*5,1))))</f>
        <v>4.9000000000000004</v>
      </c>
      <c r="G134" s="141">
        <f>IF('Crisis Indicator Data'!F131="x","x",IF(B134="Regional crisis",('Crisis Indicator Data'!F131/VLOOKUP('Impact of the crisis'!$C134,'Regional Crises'!$B$1:$R$66,4,FALSE)),'Crisis Indicator Data'!F131/VLOOKUP('Impact of the crisis'!$E134,'Country Indicator Data'!$B$4:$P$300,15,FALSE)))</f>
        <v>1</v>
      </c>
      <c r="H134" s="231">
        <f t="shared" ref="H134:H138" si="52">IF(G134="x","x",IF(G134&lt;H$4,0,IF(G134&gt;H$3,5,ROUND(5-(H$3-G134)/(H$3-H$4)*5,1))))</f>
        <v>5</v>
      </c>
      <c r="I134" s="231">
        <f t="shared" ref="I134:I138" si="53">IF(AND(H134="x",F134="x"),"x",AVERAGE(F134,H134))</f>
        <v>4.95</v>
      </c>
      <c r="J134" s="231">
        <f>IF('Crisis Indicator Data'!G131="x","x",IF(LOG('Crisis Indicator Data'!G131)&lt;J$4,0,IF(LOG('Crisis Indicator Data'!G131)&gt;J$3,5,ROUND(5-(J$3-LOG('Crisis Indicator Data'!G131))/(J$3-J$4)*5,1))))</f>
        <v>4.8</v>
      </c>
      <c r="K134" s="141">
        <f>IF('Crisis Indicator Data'!G131="x","x",IF(B134="Regional crisis",('Crisis Indicator Data'!G131/VLOOKUP('Impact of the crisis'!$C134,'Regional Crises'!$B$1:$R$66,5,FALSE)),'Crisis Indicator Data'!G131/VLOOKUP('Impact of the crisis'!$E134,'Country Indicator Data'!$B$4:$P$300,14,FALSE)))</f>
        <v>1</v>
      </c>
      <c r="L134" s="231">
        <f t="shared" ref="L134:L138" si="54">IF(K134="x","x",IF(K134&lt;L$4,0,IF(K134&gt;L$3,5,ROUND(5-(L$3-K134)/(L$3-L$4)*5,1))))</f>
        <v>5</v>
      </c>
      <c r="M134" s="231">
        <f t="shared" ref="M134:M138" si="55">IF(AND(L134="x",J134="x"),"x",AVERAGE(J134,L134))</f>
        <v>4.9000000000000004</v>
      </c>
      <c r="N134" s="231">
        <f t="shared" ref="N134:N138" si="56">IF(AND(M134="x",I134="x"),"x",IF(OR(M134="x",I134="x"),AVERAGE(I134,M134),ROUND((5-GEOMEAN(((5-I134)/5*4+1),((5-M134)/5*4+1)))/4*5,1)))</f>
        <v>4.9000000000000004</v>
      </c>
      <c r="O134" s="231">
        <f>IF('Crisis Indicator Data'!H131="x","x",IF('Crisis Indicator Data'!H131=0,0,IF(LOG('Crisis Indicator Data'!H131)&lt;O$4,0,IF(LOG('Crisis Indicator Data'!H131)&gt;O$3,5,ROUND(5-(O$3-LOG('Crisis Indicator Data'!H131))/(O$3-O$4)*5,1)))))</f>
        <v>4.9000000000000004</v>
      </c>
      <c r="P134" s="140">
        <f>IF('Crisis Indicator Data'!H131="x","x",'Crisis Indicator Data'!H131/'Crisis Indicator Data'!G131)</f>
        <v>1</v>
      </c>
      <c r="Q134" s="231">
        <f t="shared" ref="Q134:Q138" si="57">IF(P134="x","x",IF(P134&lt;Q$4,0,IF(P134&gt;Q$3,5,ROUND(5-(Q$3-P134)/(Q$3-Q$4)*5,1))))</f>
        <v>5</v>
      </c>
      <c r="R134" s="231">
        <f t="shared" ref="R134:R138" si="58">IF(AND(Q134="x",O134="x"),"x",AVERAGE(O134,Q134))</f>
        <v>4.95</v>
      </c>
      <c r="S134" s="231">
        <f>IF('Crisis Indicator Data'!I131="x","x",IF('Crisis Indicator Data'!I131=0,0,IF(LOG('Crisis Indicator Data'!I131)&lt;S$4,0,IF(LOG('Crisis Indicator Data'!I131)&gt;S$3,5,ROUND(5-(S$3-LOG('Crisis Indicator Data'!I131))/(S$3-S$4)*5,1)))))</f>
        <v>5</v>
      </c>
      <c r="T134" s="140">
        <f>IF('Crisis Indicator Data'!H131="x","x",IF('Crisis Indicator Data'!I131="x","x",'Crisis Indicator Data'!I131/'Crisis Indicator Data'!H131))</f>
        <v>0.1985626732817744</v>
      </c>
      <c r="U134" s="231">
        <f t="shared" ref="U134:U138" si="59">IF(T134="x","x",IF(T134&lt;U$4,0,IF(T134&gt;U$3,5,ROUND(5-(U$3-T134)/(U$3-U$4)*5,1))))</f>
        <v>5</v>
      </c>
      <c r="V134" s="231">
        <f t="shared" ref="V134:V138" si="60">IF(AND(U134="x",S134="x"),"x",ROUND(AVERAGE(S134,U134),1))</f>
        <v>5</v>
      </c>
      <c r="W134" s="231">
        <f>IF('Crisis Indicator Data'!L131="x","x",IF('Crisis Indicator Data'!L131=0,0,IF(LOG('Crisis Indicator Data'!L131)&lt;W$4,0,IF(LOG('Crisis Indicator Data'!L131)&gt;W$3,5,ROUND(5-(W$3-LOG('Crisis Indicator Data'!L131))/(W$3-W$4)*5,1)))))</f>
        <v>5</v>
      </c>
      <c r="X134" s="238">
        <f>IF(OR('Crisis Indicator Data'!L131="x",'Crisis Indicator Data'!H131="x"),"x",'Crisis Indicator Data'!L131/'Crisis Indicator Data'!H131)</f>
        <v>3.0107252298263533E-4</v>
      </c>
      <c r="Y134" s="231">
        <f t="shared" ref="Y134:Y138" si="61">IF(X134="x","x",IF(X134&lt;Y$4,0,IF(X134&gt;Y$3,5,ROUND(5-(Y$3-X134)/(Y$3-Y$4)*5,1))))</f>
        <v>5</v>
      </c>
      <c r="Z134" s="231">
        <f t="shared" ref="Z134:Z138" si="62">IF(AND(Y134="x",W134="x"),"x",ROUND(AVERAGE(W134,Y134),1))</f>
        <v>5</v>
      </c>
      <c r="AA134" s="231">
        <f t="shared" ref="AA134:AA138" si="63">IF(AND(V134="x",Z134="x"),"x",IF(OR(V134="x",Z134="x"),AVERAGE(V134,Z134),ROUND((5-GEOMEAN(((5-V134)/5*4+1),((5-Z134)/5*4+1)))/4*5,1)))</f>
        <v>5</v>
      </c>
      <c r="AB134" s="239">
        <f t="shared" ref="AB134:AB138" si="64">IF(AND(R134="x",AA134="x"),"x",IF(OR(R134="x",AA134="x"),AVERAGE(R134,AA134),ROUND((5-GEOMEAN(((5-R134)/5*4+1),((5-AA134)/5*4+1)))/4*5,1)))</f>
        <v>5</v>
      </c>
    </row>
    <row r="135" spans="1:31" x14ac:dyDescent="0.25">
      <c r="A135" s="145" t="str">
        <f>'Crisis Indicator Data'!A132</f>
        <v>Conflict in Yemen</v>
      </c>
      <c r="B135" s="146" t="str">
        <f>'Crisis Indicator Data'!B132</f>
        <v>Complex crisis</v>
      </c>
      <c r="C135" s="146" t="str">
        <f>'Crisis Indicator Data'!C132</f>
        <v>YEM001</v>
      </c>
      <c r="D135" s="146" t="str">
        <f>'Crisis Indicator Data'!D132</f>
        <v>Yemen</v>
      </c>
      <c r="E135" s="147" t="str">
        <f>'Crisis Indicator Data'!E132</f>
        <v>YEM</v>
      </c>
      <c r="F135" s="237">
        <f>IF('Crisis Indicator Data'!F132="x","x",IF(LOG('Crisis Indicator Data'!F132)&lt;F$4,0,IF(LOG('Crisis Indicator Data'!F132)&gt;F$3,5,ROUND(5-(F$3-LOG('Crisis Indicator Data'!F132))/(F$3-F$4)*5,1))))</f>
        <v>4.5</v>
      </c>
      <c r="G135" s="141">
        <f>IF('Crisis Indicator Data'!F132="x","x",IF(B135="Regional crisis",('Crisis Indicator Data'!F132/VLOOKUP('Impact of the crisis'!$C135,'Regional Crises'!$B$1:$R$66,4,FALSE)),'Crisis Indicator Data'!F132/VLOOKUP('Impact of the crisis'!$E135,'Country Indicator Data'!$B$4:$P$300,15,FALSE)))</f>
        <v>1</v>
      </c>
      <c r="H135" s="231">
        <f t="shared" si="52"/>
        <v>5</v>
      </c>
      <c r="I135" s="231">
        <f t="shared" si="53"/>
        <v>4.75</v>
      </c>
      <c r="J135" s="231">
        <f>IF('Crisis Indicator Data'!G132="x","x",IF(LOG('Crisis Indicator Data'!G132)&lt;J$4,0,IF(LOG('Crisis Indicator Data'!G132)&gt;J$3,5,ROUND(5-(J$3-LOG('Crisis Indicator Data'!G132))/(J$3-J$4)*5,1))))</f>
        <v>5</v>
      </c>
      <c r="K135" s="141">
        <f>IF('Crisis Indicator Data'!G132="x","x",IF(B135="Regional crisis",('Crisis Indicator Data'!G132/VLOOKUP('Impact of the crisis'!$C135,'Regional Crises'!$B$1:$R$66,5,FALSE)),'Crisis Indicator Data'!G132/VLOOKUP('Impact of the crisis'!$E135,'Country Indicator Data'!$B$4:$P$300,14,FALSE)))</f>
        <v>0.99675324675324672</v>
      </c>
      <c r="L135" s="231">
        <f t="shared" si="54"/>
        <v>5</v>
      </c>
      <c r="M135" s="231">
        <f t="shared" si="55"/>
        <v>5</v>
      </c>
      <c r="N135" s="231">
        <f t="shared" si="56"/>
        <v>4.9000000000000004</v>
      </c>
      <c r="O135" s="231">
        <f>IF('Crisis Indicator Data'!H132="x","x",IF('Crisis Indicator Data'!H132=0,0,IF(LOG('Crisis Indicator Data'!H132)&lt;O$4,0,IF(LOG('Crisis Indicator Data'!H132)&gt;O$3,5,ROUND(5-(O$3-LOG('Crisis Indicator Data'!H132))/(O$3-O$4)*5,1)))))</f>
        <v>4.9000000000000004</v>
      </c>
      <c r="P135" s="140">
        <f>IF('Crisis Indicator Data'!H132="x","x",'Crisis Indicator Data'!H132/'Crisis Indicator Data'!G132)</f>
        <v>0.88273615635179148</v>
      </c>
      <c r="Q135" s="231">
        <f t="shared" si="57"/>
        <v>4.4000000000000004</v>
      </c>
      <c r="R135" s="231">
        <f t="shared" si="58"/>
        <v>4.6500000000000004</v>
      </c>
      <c r="S135" s="231">
        <f>IF('Crisis Indicator Data'!I132="x","x",IF('Crisis Indicator Data'!I132=0,0,IF(LOG('Crisis Indicator Data'!I132)&lt;S$4,0,IF(LOG('Crisis Indicator Data'!I132)&gt;S$3,5,ROUND(5-(S$3-LOG('Crisis Indicator Data'!I132))/(S$3-S$4)*5,1)))))</f>
        <v>5</v>
      </c>
      <c r="T135" s="140">
        <f>IF('Crisis Indicator Data'!H132="x","x",IF('Crisis Indicator Data'!I132="x","x",'Crisis Indicator Data'!I132/'Crisis Indicator Data'!H132))</f>
        <v>0.14760147601476015</v>
      </c>
      <c r="U135" s="231">
        <f t="shared" si="59"/>
        <v>4.9000000000000004</v>
      </c>
      <c r="V135" s="231">
        <f t="shared" si="60"/>
        <v>5</v>
      </c>
      <c r="W135" s="231">
        <f>IF('Crisis Indicator Data'!L132="x","x",IF('Crisis Indicator Data'!L132=0,0,IF(LOG('Crisis Indicator Data'!L132)&lt;W$4,0,IF(LOG('Crisis Indicator Data'!L132)&gt;W$3,5,ROUND(5-(W$3-LOG('Crisis Indicator Data'!L132))/(W$3-W$4)*5,1)))))</f>
        <v>3.6</v>
      </c>
      <c r="X135" s="238">
        <f>IF(OR('Crisis Indicator Data'!L132="x",'Crisis Indicator Data'!H132="x"),"x",'Crisis Indicator Data'!L132/'Crisis Indicator Data'!H132)</f>
        <v>1.2287822878228782E-5</v>
      </c>
      <c r="Y135" s="231">
        <f t="shared" si="61"/>
        <v>0.6</v>
      </c>
      <c r="Z135" s="231">
        <f t="shared" si="62"/>
        <v>2.1</v>
      </c>
      <c r="AA135" s="231">
        <f t="shared" si="63"/>
        <v>4</v>
      </c>
      <c r="AB135" s="239">
        <f t="shared" si="64"/>
        <v>4.4000000000000004</v>
      </c>
    </row>
    <row r="136" spans="1:31" x14ac:dyDescent="0.25">
      <c r="A136" s="145" t="str">
        <f>'Crisis Indicator Data'!A133</f>
        <v>Mixed migration flows in Yemen</v>
      </c>
      <c r="B136" s="146" t="str">
        <f>'Crisis Indicator Data'!B133</f>
        <v>International displacement</v>
      </c>
      <c r="C136" s="146" t="str">
        <f>'Crisis Indicator Data'!C133</f>
        <v>YEM002</v>
      </c>
      <c r="D136" s="146" t="str">
        <f>'Crisis Indicator Data'!D133</f>
        <v>Yemen</v>
      </c>
      <c r="E136" s="147" t="str">
        <f>'Crisis Indicator Data'!E133</f>
        <v>YEM</v>
      </c>
      <c r="F136" s="237">
        <f>IF('Crisis Indicator Data'!F133="x","x",IF(LOG('Crisis Indicator Data'!F133)&lt;F$4,0,IF(LOG('Crisis Indicator Data'!F133)&gt;F$3,5,ROUND(5-(F$3-LOG('Crisis Indicator Data'!F133))/(F$3-F$4)*5,1))))</f>
        <v>4.5</v>
      </c>
      <c r="G136" s="141">
        <f>IF('Crisis Indicator Data'!F133="x","x",IF(B136="Regional crisis",('Crisis Indicator Data'!F133/VLOOKUP('Impact of the crisis'!$C136,'Regional Crises'!$B$1:$R$66,4,FALSE)),'Crisis Indicator Data'!F133/VLOOKUP('Impact of the crisis'!$E136,'Country Indicator Data'!$B$4:$P$300,15,FALSE)))</f>
        <v>1</v>
      </c>
      <c r="H136" s="231">
        <f t="shared" si="52"/>
        <v>5</v>
      </c>
      <c r="I136" s="231">
        <f t="shared" si="53"/>
        <v>4.75</v>
      </c>
      <c r="J136" s="231">
        <f>IF('Crisis Indicator Data'!G133="x","x",IF(LOG('Crisis Indicator Data'!G133)&lt;J$4,0,IF(LOG('Crisis Indicator Data'!G133)&gt;J$3,5,ROUND(5-(J$3-LOG('Crisis Indicator Data'!G133))/(J$3-J$4)*5,1))))</f>
        <v>5</v>
      </c>
      <c r="K136" s="141">
        <f>IF('Crisis Indicator Data'!G133="x","x",IF(B136="Regional crisis",('Crisis Indicator Data'!G133/VLOOKUP('Impact of the crisis'!$C136,'Regional Crises'!$B$1:$R$66,5,FALSE)),'Crisis Indicator Data'!G133/VLOOKUP('Impact of the crisis'!$E136,'Country Indicator Data'!$B$4:$P$300,14,FALSE)))</f>
        <v>0.99675324675324672</v>
      </c>
      <c r="L136" s="231">
        <f t="shared" si="54"/>
        <v>5</v>
      </c>
      <c r="M136" s="231">
        <f t="shared" si="55"/>
        <v>5</v>
      </c>
      <c r="N136" s="231">
        <f t="shared" si="56"/>
        <v>4.9000000000000004</v>
      </c>
      <c r="O136" s="231">
        <f>IF('Crisis Indicator Data'!H133="x","x",IF('Crisis Indicator Data'!H133=0,0,IF(LOG('Crisis Indicator Data'!H133)&lt;O$4,0,IF(LOG('Crisis Indicator Data'!H133)&gt;O$3,5,ROUND(5-(O$3-LOG('Crisis Indicator Data'!H133))/(O$3-O$4)*5,1)))))</f>
        <v>4.9000000000000004</v>
      </c>
      <c r="P136" s="140">
        <f>IF('Crisis Indicator Data'!H133="x","x",'Crisis Indicator Data'!H133/'Crisis Indicator Data'!G133)</f>
        <v>0.88273615635179148</v>
      </c>
      <c r="Q136" s="231">
        <f t="shared" si="57"/>
        <v>4.4000000000000004</v>
      </c>
      <c r="R136" s="231">
        <f t="shared" si="58"/>
        <v>4.6500000000000004</v>
      </c>
      <c r="S136" s="231">
        <f>IF('Crisis Indicator Data'!I133="x","x",IF('Crisis Indicator Data'!I133=0,0,IF(LOG('Crisis Indicator Data'!I133)&lt;S$4,0,IF(LOG('Crisis Indicator Data'!I133)&gt;S$3,5,ROUND(5-(S$3-LOG('Crisis Indicator Data'!I133))/(S$3-S$4)*5,1)))))</f>
        <v>5</v>
      </c>
      <c r="T136" s="140">
        <f>IF('Crisis Indicator Data'!H133="x","x",IF('Crisis Indicator Data'!I133="x","x",'Crisis Indicator Data'!I133/'Crisis Indicator Data'!H133))</f>
        <v>0.14760147601476015</v>
      </c>
      <c r="U136" s="231">
        <f t="shared" si="59"/>
        <v>4.9000000000000004</v>
      </c>
      <c r="V136" s="231">
        <f t="shared" si="60"/>
        <v>5</v>
      </c>
      <c r="W136" s="231">
        <f>IF('Crisis Indicator Data'!L133="x","x",IF('Crisis Indicator Data'!L133=0,0,IF(LOG('Crisis Indicator Data'!L133)&lt;W$4,0,IF(LOG('Crisis Indicator Data'!L133)&gt;W$3,5,ROUND(5-(W$3-LOG('Crisis Indicator Data'!L133))/(W$3-W$4)*5,1)))))</f>
        <v>3.6</v>
      </c>
      <c r="X136" s="238">
        <f>IF(OR('Crisis Indicator Data'!L133="x",'Crisis Indicator Data'!H133="x"),"x",'Crisis Indicator Data'!L133/'Crisis Indicator Data'!H133)</f>
        <v>1.2287822878228782E-5</v>
      </c>
      <c r="Y136" s="231">
        <f t="shared" si="61"/>
        <v>0.6</v>
      </c>
      <c r="Z136" s="231">
        <f t="shared" si="62"/>
        <v>2.1</v>
      </c>
      <c r="AA136" s="231">
        <f t="shared" si="63"/>
        <v>4</v>
      </c>
      <c r="AB136" s="239">
        <f t="shared" si="64"/>
        <v>4.4000000000000004</v>
      </c>
    </row>
    <row r="137" spans="1:31" x14ac:dyDescent="0.25">
      <c r="A137" s="145" t="str">
        <f>'Crisis Indicator Data'!A134</f>
        <v>Drought in Zambia</v>
      </c>
      <c r="B137" s="146" t="str">
        <f>'Crisis Indicator Data'!B134</f>
        <v>Drought</v>
      </c>
      <c r="C137" s="146" t="str">
        <f>'Crisis Indicator Data'!C134</f>
        <v>ZMB002</v>
      </c>
      <c r="D137" s="146" t="str">
        <f>'Crisis Indicator Data'!D134</f>
        <v>Zambia</v>
      </c>
      <c r="E137" s="147" t="str">
        <f>'Crisis Indicator Data'!E134</f>
        <v>ZMB</v>
      </c>
      <c r="F137" s="237">
        <f>IF('Crisis Indicator Data'!F134="x","x",IF(LOG('Crisis Indicator Data'!F134)&lt;F$4,0,IF(LOG('Crisis Indicator Data'!F134)&gt;F$3,5,ROUND(5-(F$3-LOG('Crisis Indicator Data'!F134))/(F$3-F$4)*5,1))))</f>
        <v>4.8</v>
      </c>
      <c r="G137" s="141">
        <f>IF('Crisis Indicator Data'!F134="x","x",IF(B137="Regional crisis",('Crisis Indicator Data'!F134/VLOOKUP('Impact of the crisis'!$C137,'Regional Crises'!$B$1:$R$66,4,FALSE)),'Crisis Indicator Data'!F134/VLOOKUP('Impact of the crisis'!$E137,'Country Indicator Data'!$B$4:$P$300,15,FALSE)))</f>
        <v>1.0124134034625163</v>
      </c>
      <c r="H137" s="231">
        <f t="shared" si="52"/>
        <v>5</v>
      </c>
      <c r="I137" s="231">
        <f t="shared" si="53"/>
        <v>4.9000000000000004</v>
      </c>
      <c r="J137" s="231">
        <f>IF('Crisis Indicator Data'!G134="x","x",IF(LOG('Crisis Indicator Data'!G134)&lt;J$4,0,IF(LOG('Crisis Indicator Data'!G134)&gt;J$3,5,ROUND(5-(J$3-LOG('Crisis Indicator Data'!G134))/(J$3-J$4)*5,1))))</f>
        <v>3.6</v>
      </c>
      <c r="K137" s="141">
        <f>IF('Crisis Indicator Data'!G134="x","x",IF(B137="Regional crisis",('Crisis Indicator Data'!G134/VLOOKUP('Impact of the crisis'!$C137,'Regional Crises'!$B$1:$R$66,5,FALSE)),'Crisis Indicator Data'!G134/VLOOKUP('Impact of the crisis'!$E137,'Country Indicator Data'!$B$4:$P$300,14,FALSE)))</f>
        <v>0.66201086956521737</v>
      </c>
      <c r="L137" s="231">
        <f t="shared" si="54"/>
        <v>3.3</v>
      </c>
      <c r="M137" s="231">
        <f t="shared" si="55"/>
        <v>3.45</v>
      </c>
      <c r="N137" s="231">
        <f t="shared" si="56"/>
        <v>4.3</v>
      </c>
      <c r="O137" s="231">
        <f>IF('Crisis Indicator Data'!H134="x","x",IF('Crisis Indicator Data'!H134=0,0,IF(LOG('Crisis Indicator Data'!H134)&lt;O$4,0,IF(LOG('Crisis Indicator Data'!H134)&gt;O$3,5,ROUND(5-(O$3-LOG('Crisis Indicator Data'!H134))/(O$3-O$4)*5,1)))))</f>
        <v>3.9</v>
      </c>
      <c r="P137" s="140">
        <f>IF('Crisis Indicator Data'!H134="x","x",'Crisis Indicator Data'!H134/'Crisis Indicator Data'!G134)</f>
        <v>0.55496264674493068</v>
      </c>
      <c r="Q137" s="231">
        <f t="shared" si="57"/>
        <v>2.8</v>
      </c>
      <c r="R137" s="231">
        <f t="shared" si="58"/>
        <v>3.3499999999999996</v>
      </c>
      <c r="S137" s="231">
        <f>IF('Crisis Indicator Data'!I134="x","x",IF('Crisis Indicator Data'!I134=0,0,IF(LOG('Crisis Indicator Data'!I134)&lt;S$4,0,IF(LOG('Crisis Indicator Data'!I134)&gt;S$3,5,ROUND(5-(S$3-LOG('Crisis Indicator Data'!I134))/(S$3-S$4)*5,1)))))</f>
        <v>0</v>
      </c>
      <c r="T137" s="140">
        <f>IF('Crisis Indicator Data'!H134="x","x",IF('Crisis Indicator Data'!I134="x","x",'Crisis Indicator Data'!I134/'Crisis Indicator Data'!H134))</f>
        <v>0</v>
      </c>
      <c r="U137" s="231">
        <f t="shared" si="59"/>
        <v>0</v>
      </c>
      <c r="V137" s="231">
        <f t="shared" si="60"/>
        <v>0</v>
      </c>
      <c r="W137" s="231">
        <f>IF('Crisis Indicator Data'!L134="x","x",IF('Crisis Indicator Data'!L134=0,0,IF(LOG('Crisis Indicator Data'!L134)&lt;W$4,0,IF(LOG('Crisis Indicator Data'!L134)&gt;W$3,5,ROUND(5-(W$3-LOG('Crisis Indicator Data'!L134))/(W$3-W$4)*5,1)))))</f>
        <v>0</v>
      </c>
      <c r="X137" s="238">
        <f>IF(OR('Crisis Indicator Data'!L134="x",'Crisis Indicator Data'!H134="x"),"x",'Crisis Indicator Data'!L134/'Crisis Indicator Data'!H134)</f>
        <v>0</v>
      </c>
      <c r="Y137" s="231">
        <f t="shared" si="61"/>
        <v>0</v>
      </c>
      <c r="Z137" s="231">
        <f t="shared" si="62"/>
        <v>0</v>
      </c>
      <c r="AA137" s="231">
        <f t="shared" si="63"/>
        <v>0</v>
      </c>
      <c r="AB137" s="239">
        <f t="shared" si="64"/>
        <v>2</v>
      </c>
    </row>
    <row r="138" spans="1:31" x14ac:dyDescent="0.25">
      <c r="A138" s="145" t="str">
        <f>'Crisis Indicator Data'!A135</f>
        <v>Complex crisis in Zimbabwe</v>
      </c>
      <c r="B138" s="146" t="str">
        <f>'Crisis Indicator Data'!B135</f>
        <v>Complex crisis</v>
      </c>
      <c r="C138" s="146" t="str">
        <f>'Crisis Indicator Data'!C135</f>
        <v>ZWE001</v>
      </c>
      <c r="D138" s="146" t="str">
        <f>'Crisis Indicator Data'!D135</f>
        <v>Zimbabwe</v>
      </c>
      <c r="E138" s="147" t="str">
        <f>'Crisis Indicator Data'!E135</f>
        <v>ZWE</v>
      </c>
      <c r="F138" s="237">
        <f>IF('Crisis Indicator Data'!F135="x","x",IF(LOG('Crisis Indicator Data'!F135)&lt;F$4,0,IF(LOG('Crisis Indicator Data'!F135)&gt;F$3,5,ROUND(5-(F$3-LOG('Crisis Indicator Data'!F135))/(F$3-F$4)*5,1))))</f>
        <v>4.3</v>
      </c>
      <c r="G138" s="141">
        <f>IF('Crisis Indicator Data'!F135="x","x",IF(B138="Regional crisis",('Crisis Indicator Data'!F135/VLOOKUP('Impact of the crisis'!$C138,'Regional Crises'!$B$1:$R$66,4,FALSE)),'Crisis Indicator Data'!F135/VLOOKUP('Impact of the crisis'!$E138,'Country Indicator Data'!$B$4:$P$300,15,FALSE)))</f>
        <v>1.0100995217784672</v>
      </c>
      <c r="H138" s="231">
        <f t="shared" si="52"/>
        <v>5</v>
      </c>
      <c r="I138" s="231">
        <f t="shared" si="53"/>
        <v>4.6500000000000004</v>
      </c>
      <c r="J138" s="231">
        <f>IF('Crisis Indicator Data'!G135="x","x",IF(LOG('Crisis Indicator Data'!G135)&lt;J$4,0,IF(LOG('Crisis Indicator Data'!G135)&gt;J$3,5,ROUND(5-(J$3-LOG('Crisis Indicator Data'!G135))/(J$3-J$4)*5,1))))</f>
        <v>4</v>
      </c>
      <c r="K138" s="141">
        <f>IF('Crisis Indicator Data'!G135="x","x",IF(B138="Regional crisis",('Crisis Indicator Data'!G135/VLOOKUP('Impact of the crisis'!$C138,'Regional Crises'!$B$1:$R$66,5,FALSE)),'Crisis Indicator Data'!G135/VLOOKUP('Impact of the crisis'!$E138,'Country Indicator Data'!$B$4:$P$300,14,FALSE)))</f>
        <v>1</v>
      </c>
      <c r="L138" s="231">
        <f t="shared" si="54"/>
        <v>5</v>
      </c>
      <c r="M138" s="231">
        <f t="shared" si="55"/>
        <v>4.5</v>
      </c>
      <c r="N138" s="231">
        <f t="shared" si="56"/>
        <v>4.5999999999999996</v>
      </c>
      <c r="O138" s="231">
        <f>IF('Crisis Indicator Data'!H135="x","x",IF('Crisis Indicator Data'!H135=0,0,IF(LOG('Crisis Indicator Data'!H135)&lt;O$4,0,IF(LOG('Crisis Indicator Data'!H135)&gt;O$3,5,ROUND(5-(O$3-LOG('Crisis Indicator Data'!H135))/(O$3-O$4)*5,1)))))</f>
        <v>4.0999999999999996</v>
      </c>
      <c r="P138" s="140">
        <f>IF('Crisis Indicator Data'!H135="x","x",'Crisis Indicator Data'!H135/'Crisis Indicator Data'!G135)</f>
        <v>0.6238992093591309</v>
      </c>
      <c r="Q138" s="231">
        <f t="shared" si="57"/>
        <v>3.1</v>
      </c>
      <c r="R138" s="231">
        <f t="shared" si="58"/>
        <v>3.5999999999999996</v>
      </c>
      <c r="S138" s="231">
        <f>IF('Crisis Indicator Data'!I135="x","x",IF('Crisis Indicator Data'!I135=0,0,IF(LOG('Crisis Indicator Data'!I135)&lt;S$4,0,IF(LOG('Crisis Indicator Data'!I135)&gt;S$3,5,ROUND(5-(S$3-LOG('Crisis Indicator Data'!I135))/(S$3-S$4)*5,1)))))</f>
        <v>4.3</v>
      </c>
      <c r="T138" s="140">
        <f>IF('Crisis Indicator Data'!H135="x","x",IF('Crisis Indicator Data'!I135="x","x",'Crisis Indicator Data'!I135/'Crisis Indicator Data'!H135))</f>
        <v>9.7877601483618376E-2</v>
      </c>
      <c r="U138" s="231">
        <f t="shared" si="59"/>
        <v>3.3</v>
      </c>
      <c r="V138" s="231">
        <f t="shared" si="60"/>
        <v>3.8</v>
      </c>
      <c r="W138" s="231">
        <f>IF('Crisis Indicator Data'!L135="x","x",IF('Crisis Indicator Data'!L135=0,0,IF(LOG('Crisis Indicator Data'!L135)&lt;W$4,0,IF(LOG('Crisis Indicator Data'!L135)&gt;W$3,5,ROUND(5-(W$3-LOG('Crisis Indicator Data'!L135))/(W$3-W$4)*5,1)))))</f>
        <v>1.6</v>
      </c>
      <c r="X138" s="238">
        <f>IF(OR('Crisis Indicator Data'!L135="x",'Crisis Indicator Data'!H135="x"),"x",'Crisis Indicator Data'!L135/'Crisis Indicator Data'!H135)</f>
        <v>1.4424067587059551E-6</v>
      </c>
      <c r="Y138" s="231">
        <f t="shared" si="61"/>
        <v>0.1</v>
      </c>
      <c r="Z138" s="231">
        <f t="shared" si="62"/>
        <v>0.9</v>
      </c>
      <c r="AA138" s="231">
        <f t="shared" si="63"/>
        <v>2.6</v>
      </c>
      <c r="AB138" s="239">
        <f t="shared" si="64"/>
        <v>3.1</v>
      </c>
    </row>
    <row r="139" spans="1:31" x14ac:dyDescent="0.25">
      <c r="E139"/>
      <c r="F139"/>
      <c r="G139"/>
      <c r="H139"/>
      <c r="I139"/>
      <c r="J139"/>
      <c r="K139"/>
      <c r="L139"/>
      <c r="M139"/>
      <c r="N139"/>
      <c r="O139"/>
      <c r="P139"/>
      <c r="Q139"/>
      <c r="R139"/>
      <c r="S139"/>
      <c r="T139"/>
      <c r="U139"/>
      <c r="V139"/>
      <c r="W139"/>
      <c r="X139"/>
      <c r="Y139"/>
      <c r="Z139"/>
      <c r="AA139"/>
      <c r="AB139"/>
      <c r="AC139"/>
      <c r="AD139"/>
      <c r="AE139"/>
    </row>
    <row r="140" spans="1:31" x14ac:dyDescent="0.25">
      <c r="E140"/>
      <c r="F140"/>
      <c r="G140"/>
      <c r="H140"/>
      <c r="I140"/>
      <c r="J140"/>
      <c r="K140"/>
      <c r="L140"/>
      <c r="M140"/>
      <c r="N140"/>
      <c r="O140"/>
      <c r="P140"/>
      <c r="Q140"/>
      <c r="R140"/>
      <c r="S140"/>
      <c r="T140"/>
      <c r="U140"/>
      <c r="V140"/>
      <c r="W140"/>
      <c r="X140"/>
      <c r="Y140"/>
      <c r="Z140"/>
      <c r="AA140"/>
      <c r="AB140"/>
      <c r="AC140"/>
      <c r="AD140"/>
      <c r="AE140"/>
    </row>
    <row r="141" spans="1:31" x14ac:dyDescent="0.25">
      <c r="E141"/>
      <c r="F141"/>
      <c r="G141"/>
      <c r="H141"/>
      <c r="I141"/>
      <c r="J141"/>
      <c r="K141"/>
      <c r="L141"/>
      <c r="M141"/>
      <c r="N141"/>
      <c r="O141"/>
      <c r="P141"/>
      <c r="Q141"/>
      <c r="R141"/>
      <c r="S141"/>
      <c r="T141"/>
      <c r="U141"/>
      <c r="V141"/>
      <c r="W141"/>
      <c r="X141"/>
      <c r="Y141"/>
      <c r="Z141"/>
      <c r="AA141"/>
      <c r="AB141"/>
      <c r="AC141"/>
      <c r="AD141"/>
      <c r="AE141"/>
    </row>
    <row r="142" spans="1:31" x14ac:dyDescent="0.25">
      <c r="E142"/>
      <c r="F142"/>
      <c r="G142"/>
      <c r="H142"/>
      <c r="I142"/>
      <c r="J142"/>
      <c r="K142"/>
      <c r="L142"/>
      <c r="M142"/>
      <c r="N142"/>
      <c r="O142"/>
      <c r="P142"/>
      <c r="Q142"/>
      <c r="R142"/>
      <c r="S142"/>
      <c r="T142"/>
      <c r="U142"/>
      <c r="V142"/>
      <c r="W142"/>
      <c r="X142"/>
      <c r="Y142"/>
      <c r="Z142"/>
      <c r="AA142"/>
      <c r="AB142"/>
      <c r="AC142"/>
      <c r="AD142"/>
      <c r="AE142"/>
    </row>
    <row r="143" spans="1:31" x14ac:dyDescent="0.25">
      <c r="E143"/>
      <c r="F143"/>
      <c r="G143"/>
      <c r="H143"/>
      <c r="I143"/>
      <c r="J143"/>
      <c r="K143"/>
      <c r="L143"/>
      <c r="M143"/>
      <c r="N143"/>
      <c r="O143"/>
      <c r="P143"/>
      <c r="Q143"/>
      <c r="R143"/>
      <c r="S143"/>
      <c r="T143"/>
      <c r="U143"/>
      <c r="V143"/>
      <c r="W143"/>
      <c r="X143"/>
      <c r="Y143"/>
      <c r="Z143"/>
      <c r="AA143"/>
      <c r="AB143"/>
      <c r="AC143"/>
      <c r="AD143"/>
      <c r="AE143"/>
    </row>
    <row r="144" spans="1:31" x14ac:dyDescent="0.25">
      <c r="E144"/>
      <c r="F144"/>
      <c r="G144"/>
      <c r="H144"/>
      <c r="I144"/>
      <c r="J144"/>
      <c r="K144"/>
      <c r="L144"/>
      <c r="M144"/>
      <c r="N144"/>
      <c r="O144"/>
      <c r="P144"/>
      <c r="Q144"/>
      <c r="R144"/>
      <c r="S144"/>
      <c r="T144"/>
      <c r="U144"/>
      <c r="V144"/>
      <c r="W144"/>
      <c r="X144"/>
      <c r="Y144"/>
      <c r="Z144"/>
      <c r="AA144"/>
      <c r="AB144"/>
      <c r="AC144"/>
      <c r="AD144"/>
      <c r="AE144"/>
    </row>
    <row r="145" spans="5:31" x14ac:dyDescent="0.25">
      <c r="E145"/>
      <c r="F145"/>
      <c r="G145"/>
      <c r="H145"/>
      <c r="I145"/>
      <c r="J145"/>
      <c r="K145"/>
      <c r="L145"/>
      <c r="M145"/>
      <c r="N145"/>
      <c r="O145"/>
      <c r="P145"/>
      <c r="Q145"/>
      <c r="R145"/>
      <c r="S145"/>
      <c r="T145"/>
      <c r="U145"/>
      <c r="V145"/>
      <c r="W145"/>
      <c r="X145"/>
      <c r="Y145"/>
      <c r="Z145"/>
      <c r="AA145"/>
      <c r="AB145"/>
      <c r="AC145"/>
      <c r="AD145"/>
      <c r="AE145"/>
    </row>
    <row r="146" spans="5:31" x14ac:dyDescent="0.25">
      <c r="E146"/>
      <c r="F146"/>
      <c r="G146"/>
      <c r="H146"/>
      <c r="I146"/>
      <c r="J146"/>
      <c r="K146"/>
      <c r="L146"/>
      <c r="M146"/>
      <c r="N146"/>
      <c r="O146"/>
      <c r="P146"/>
      <c r="Q146"/>
      <c r="R146"/>
      <c r="S146"/>
      <c r="T146"/>
      <c r="U146"/>
      <c r="V146"/>
      <c r="W146"/>
      <c r="X146"/>
      <c r="Y146"/>
      <c r="Z146"/>
      <c r="AA146"/>
      <c r="AB146"/>
      <c r="AC146"/>
      <c r="AD146"/>
      <c r="AE146"/>
    </row>
    <row r="147" spans="5:31" x14ac:dyDescent="0.25">
      <c r="E147"/>
      <c r="F147"/>
      <c r="G147"/>
      <c r="H147"/>
      <c r="I147"/>
      <c r="J147"/>
      <c r="K147"/>
      <c r="L147"/>
      <c r="M147"/>
      <c r="N147"/>
      <c r="O147"/>
      <c r="P147"/>
      <c r="Q147"/>
      <c r="R147"/>
      <c r="S147"/>
      <c r="T147"/>
      <c r="U147"/>
      <c r="V147"/>
      <c r="W147"/>
      <c r="X147"/>
      <c r="Y147"/>
      <c r="Z147"/>
      <c r="AA147"/>
      <c r="AB147"/>
      <c r="AC147"/>
      <c r="AD147"/>
      <c r="AE147"/>
    </row>
    <row r="148" spans="5:31" x14ac:dyDescent="0.25">
      <c r="E148"/>
      <c r="F148"/>
      <c r="G148"/>
      <c r="H148"/>
      <c r="I148"/>
      <c r="J148"/>
      <c r="K148"/>
      <c r="L148"/>
      <c r="M148"/>
      <c r="N148"/>
      <c r="O148"/>
      <c r="P148"/>
      <c r="Q148"/>
      <c r="R148"/>
      <c r="S148"/>
      <c r="T148"/>
      <c r="U148"/>
      <c r="V148"/>
      <c r="W148"/>
      <c r="X148"/>
      <c r="Y148"/>
      <c r="Z148"/>
      <c r="AA148"/>
      <c r="AB148"/>
      <c r="AC148"/>
      <c r="AD148"/>
      <c r="AE148"/>
    </row>
  </sheetData>
  <mergeCells count="1">
    <mergeCell ref="A1:AB1"/>
  </mergeCells>
  <conditionalFormatting sqref="K6:K138">
    <cfRule type="cellIs" priority="100" stopIfTrue="1" operator="equal">
      <formula>"x"</formula>
    </cfRule>
  </conditionalFormatting>
  <conditionalFormatting sqref="P6:P138">
    <cfRule type="cellIs" priority="98" stopIfTrue="1" operator="equal">
      <formula>"x"</formula>
    </cfRule>
  </conditionalFormatting>
  <conditionalFormatting sqref="T6:T138">
    <cfRule type="cellIs" priority="96" stopIfTrue="1" operator="equal">
      <formula>"x"</formula>
    </cfRule>
  </conditionalFormatting>
  <conditionalFormatting sqref="F6:F138">
    <cfRule type="cellIs" dxfId="439" priority="91" stopIfTrue="1" operator="between">
      <formula>4</formula>
      <formula>5</formula>
    </cfRule>
    <cfRule type="cellIs" dxfId="438" priority="92" stopIfTrue="1" operator="between">
      <formula>3</formula>
      <formula>4</formula>
    </cfRule>
    <cfRule type="cellIs" dxfId="437" priority="93" stopIfTrue="1" operator="between">
      <formula>2</formula>
      <formula>3</formula>
    </cfRule>
    <cfRule type="cellIs" dxfId="436" priority="94" stopIfTrue="1" operator="between">
      <formula>1</formula>
      <formula>2</formula>
    </cfRule>
    <cfRule type="cellIs" dxfId="435" priority="95" stopIfTrue="1" operator="between">
      <formula>0</formula>
      <formula>1</formula>
    </cfRule>
  </conditionalFormatting>
  <conditionalFormatting sqref="H6:H138">
    <cfRule type="cellIs" dxfId="434" priority="86" stopIfTrue="1" operator="between">
      <formula>4</formula>
      <formula>5</formula>
    </cfRule>
    <cfRule type="cellIs" dxfId="433" priority="87" stopIfTrue="1" operator="between">
      <formula>3</formula>
      <formula>4</formula>
    </cfRule>
    <cfRule type="cellIs" dxfId="432" priority="88" stopIfTrue="1" operator="between">
      <formula>2</formula>
      <formula>3</formula>
    </cfRule>
    <cfRule type="cellIs" dxfId="431" priority="89" stopIfTrue="1" operator="between">
      <formula>1</formula>
      <formula>2</formula>
    </cfRule>
    <cfRule type="cellIs" dxfId="430" priority="90" stopIfTrue="1" operator="between">
      <formula>0</formula>
      <formula>1</formula>
    </cfRule>
  </conditionalFormatting>
  <conditionalFormatting sqref="I7:I138">
    <cfRule type="cellIs" dxfId="429" priority="81" stopIfTrue="1" operator="between">
      <formula>4</formula>
      <formula>5</formula>
    </cfRule>
    <cfRule type="cellIs" dxfId="428" priority="82" stopIfTrue="1" operator="between">
      <formula>3</formula>
      <formula>4</formula>
    </cfRule>
    <cfRule type="cellIs" dxfId="427" priority="83" stopIfTrue="1" operator="between">
      <formula>2</formula>
      <formula>3</formula>
    </cfRule>
    <cfRule type="cellIs" dxfId="426" priority="84" stopIfTrue="1" operator="between">
      <formula>1</formula>
      <formula>2</formula>
    </cfRule>
    <cfRule type="cellIs" dxfId="425" priority="85" stopIfTrue="1" operator="between">
      <formula>0</formula>
      <formula>1</formula>
    </cfRule>
  </conditionalFormatting>
  <conditionalFormatting sqref="J6:J138">
    <cfRule type="cellIs" dxfId="424" priority="76" stopIfTrue="1" operator="between">
      <formula>4</formula>
      <formula>5</formula>
    </cfRule>
    <cfRule type="cellIs" dxfId="423" priority="77" stopIfTrue="1" operator="between">
      <formula>3</formula>
      <formula>4</formula>
    </cfRule>
    <cfRule type="cellIs" dxfId="422" priority="78" stopIfTrue="1" operator="between">
      <formula>2</formula>
      <formula>3</formula>
    </cfRule>
    <cfRule type="cellIs" dxfId="421" priority="79" stopIfTrue="1" operator="between">
      <formula>1</formula>
      <formula>2</formula>
    </cfRule>
    <cfRule type="cellIs" dxfId="420" priority="80" stopIfTrue="1" operator="between">
      <formula>0</formula>
      <formula>1</formula>
    </cfRule>
  </conditionalFormatting>
  <conditionalFormatting sqref="I6">
    <cfRule type="cellIs" dxfId="419" priority="71" stopIfTrue="1" operator="between">
      <formula>4</formula>
      <formula>5</formula>
    </cfRule>
    <cfRule type="cellIs" dxfId="418" priority="72" stopIfTrue="1" operator="between">
      <formula>3</formula>
      <formula>4</formula>
    </cfRule>
    <cfRule type="cellIs" dxfId="417" priority="73" stopIfTrue="1" operator="between">
      <formula>2</formula>
      <formula>3</formula>
    </cfRule>
    <cfRule type="cellIs" dxfId="416" priority="74" stopIfTrue="1" operator="between">
      <formula>1</formula>
      <formula>2</formula>
    </cfRule>
    <cfRule type="cellIs" dxfId="415" priority="75" stopIfTrue="1" operator="between">
      <formula>0</formula>
      <formula>1</formula>
    </cfRule>
  </conditionalFormatting>
  <conditionalFormatting sqref="L6:L138">
    <cfRule type="cellIs" dxfId="414" priority="66" stopIfTrue="1" operator="between">
      <formula>4</formula>
      <formula>5</formula>
    </cfRule>
    <cfRule type="cellIs" dxfId="413" priority="67" stopIfTrue="1" operator="between">
      <formula>3</formula>
      <formula>4</formula>
    </cfRule>
    <cfRule type="cellIs" dxfId="412" priority="68" stopIfTrue="1" operator="between">
      <formula>2</formula>
      <formula>3</formula>
    </cfRule>
    <cfRule type="cellIs" dxfId="411" priority="69" stopIfTrue="1" operator="between">
      <formula>1</formula>
      <formula>2</formula>
    </cfRule>
    <cfRule type="cellIs" dxfId="410" priority="70" stopIfTrue="1" operator="between">
      <formula>0</formula>
      <formula>1</formula>
    </cfRule>
  </conditionalFormatting>
  <conditionalFormatting sqref="M6:M138">
    <cfRule type="cellIs" dxfId="409" priority="61" stopIfTrue="1" operator="between">
      <formula>4</formula>
      <formula>5</formula>
    </cfRule>
    <cfRule type="cellIs" dxfId="408" priority="62" stopIfTrue="1" operator="between">
      <formula>3</formula>
      <formula>4</formula>
    </cfRule>
    <cfRule type="cellIs" dxfId="407" priority="63" stopIfTrue="1" operator="between">
      <formula>2</formula>
      <formula>3</formula>
    </cfRule>
    <cfRule type="cellIs" dxfId="406" priority="64" stopIfTrue="1" operator="between">
      <formula>1</formula>
      <formula>2</formula>
    </cfRule>
    <cfRule type="cellIs" dxfId="405" priority="65" stopIfTrue="1" operator="between">
      <formula>0</formula>
      <formula>1</formula>
    </cfRule>
  </conditionalFormatting>
  <conditionalFormatting sqref="N6:N138">
    <cfRule type="cellIs" dxfId="404" priority="56" stopIfTrue="1" operator="between">
      <formula>4</formula>
      <formula>5</formula>
    </cfRule>
    <cfRule type="cellIs" dxfId="403" priority="57" stopIfTrue="1" operator="between">
      <formula>3</formula>
      <formula>4</formula>
    </cfRule>
    <cfRule type="cellIs" dxfId="402" priority="58" stopIfTrue="1" operator="between">
      <formula>2</formula>
      <formula>3</formula>
    </cfRule>
    <cfRule type="cellIs" dxfId="401" priority="59" stopIfTrue="1" operator="between">
      <formula>1</formula>
      <formula>2</formula>
    </cfRule>
    <cfRule type="cellIs" dxfId="400" priority="60" stopIfTrue="1" operator="between">
      <formula>0</formula>
      <formula>1</formula>
    </cfRule>
  </conditionalFormatting>
  <conditionalFormatting sqref="O6:O138">
    <cfRule type="cellIs" dxfId="399" priority="51" stopIfTrue="1" operator="between">
      <formula>4</formula>
      <formula>5</formula>
    </cfRule>
    <cfRule type="cellIs" dxfId="398" priority="52" stopIfTrue="1" operator="between">
      <formula>3</formula>
      <formula>4</formula>
    </cfRule>
    <cfRule type="cellIs" dxfId="397" priority="53" stopIfTrue="1" operator="between">
      <formula>2</formula>
      <formula>3</formula>
    </cfRule>
    <cfRule type="cellIs" dxfId="396" priority="54" stopIfTrue="1" operator="between">
      <formula>1</formula>
      <formula>2</formula>
    </cfRule>
    <cfRule type="cellIs" dxfId="395" priority="55" stopIfTrue="1" operator="between">
      <formula>0</formula>
      <formula>1</formula>
    </cfRule>
  </conditionalFormatting>
  <conditionalFormatting sqref="Q6:Q138">
    <cfRule type="cellIs" dxfId="394" priority="46" stopIfTrue="1" operator="between">
      <formula>4</formula>
      <formula>5</formula>
    </cfRule>
    <cfRule type="cellIs" dxfId="393" priority="47" stopIfTrue="1" operator="between">
      <formula>3</formula>
      <formula>4</formula>
    </cfRule>
    <cfRule type="cellIs" dxfId="392" priority="48" stopIfTrue="1" operator="between">
      <formula>2</formula>
      <formula>3</formula>
    </cfRule>
    <cfRule type="cellIs" dxfId="391" priority="49" stopIfTrue="1" operator="between">
      <formula>1</formula>
      <formula>2</formula>
    </cfRule>
    <cfRule type="cellIs" dxfId="390" priority="50" stopIfTrue="1" operator="between">
      <formula>0</formula>
      <formula>1</formula>
    </cfRule>
  </conditionalFormatting>
  <conditionalFormatting sqref="R6:R138">
    <cfRule type="cellIs" dxfId="389" priority="41" stopIfTrue="1" operator="between">
      <formula>4</formula>
      <formula>5</formula>
    </cfRule>
    <cfRule type="cellIs" dxfId="388" priority="42" stopIfTrue="1" operator="between">
      <formula>3</formula>
      <formula>4</formula>
    </cfRule>
    <cfRule type="cellIs" dxfId="387" priority="43" stopIfTrue="1" operator="between">
      <formula>2</formula>
      <formula>3</formula>
    </cfRule>
    <cfRule type="cellIs" dxfId="386" priority="44" stopIfTrue="1" operator="between">
      <formula>1</formula>
      <formula>2</formula>
    </cfRule>
    <cfRule type="cellIs" dxfId="385" priority="45" stopIfTrue="1" operator="between">
      <formula>0</formula>
      <formula>1</formula>
    </cfRule>
  </conditionalFormatting>
  <conditionalFormatting sqref="S6:S138">
    <cfRule type="cellIs" dxfId="384" priority="36" stopIfTrue="1" operator="between">
      <formula>4</formula>
      <formula>5</formula>
    </cfRule>
    <cfRule type="cellIs" dxfId="383" priority="37" stopIfTrue="1" operator="between">
      <formula>3</formula>
      <formula>4</formula>
    </cfRule>
    <cfRule type="cellIs" dxfId="382" priority="38" stopIfTrue="1" operator="between">
      <formula>2</formula>
      <formula>3</formula>
    </cfRule>
    <cfRule type="cellIs" dxfId="381" priority="39" stopIfTrue="1" operator="between">
      <formula>1</formula>
      <formula>2</formula>
    </cfRule>
    <cfRule type="cellIs" dxfId="380" priority="40" stopIfTrue="1" operator="between">
      <formula>0</formula>
      <formula>1</formula>
    </cfRule>
  </conditionalFormatting>
  <conditionalFormatting sqref="U6:U138">
    <cfRule type="cellIs" dxfId="379" priority="31" stopIfTrue="1" operator="between">
      <formula>4</formula>
      <formula>5</formula>
    </cfRule>
    <cfRule type="cellIs" dxfId="378" priority="32" stopIfTrue="1" operator="between">
      <formula>3</formula>
      <formula>4</formula>
    </cfRule>
    <cfRule type="cellIs" dxfId="377" priority="33" stopIfTrue="1" operator="between">
      <formula>2</formula>
      <formula>3</formula>
    </cfRule>
    <cfRule type="cellIs" dxfId="376" priority="34" stopIfTrue="1" operator="between">
      <formula>1</formula>
      <formula>2</formula>
    </cfRule>
    <cfRule type="cellIs" dxfId="375" priority="35" stopIfTrue="1" operator="between">
      <formula>0</formula>
      <formula>1</formula>
    </cfRule>
  </conditionalFormatting>
  <conditionalFormatting sqref="V6:V138">
    <cfRule type="cellIs" dxfId="374" priority="26" stopIfTrue="1" operator="between">
      <formula>4</formula>
      <formula>5</formula>
    </cfRule>
    <cfRule type="cellIs" dxfId="373" priority="27" stopIfTrue="1" operator="between">
      <formula>3</formula>
      <formula>4</formula>
    </cfRule>
    <cfRule type="cellIs" dxfId="372" priority="28" stopIfTrue="1" operator="between">
      <formula>2</formula>
      <formula>3</formula>
    </cfRule>
    <cfRule type="cellIs" dxfId="371" priority="29" stopIfTrue="1" operator="between">
      <formula>1</formula>
      <formula>2</formula>
    </cfRule>
    <cfRule type="cellIs" dxfId="370" priority="30" stopIfTrue="1" operator="between">
      <formula>0</formula>
      <formula>1</formula>
    </cfRule>
  </conditionalFormatting>
  <conditionalFormatting sqref="W6:W138">
    <cfRule type="cellIs" dxfId="369" priority="21" stopIfTrue="1" operator="between">
      <formula>4</formula>
      <formula>5</formula>
    </cfRule>
    <cfRule type="cellIs" dxfId="368" priority="22" stopIfTrue="1" operator="between">
      <formula>3</formula>
      <formula>4</formula>
    </cfRule>
    <cfRule type="cellIs" dxfId="367" priority="23" stopIfTrue="1" operator="between">
      <formula>2</formula>
      <formula>3</formula>
    </cfRule>
    <cfRule type="cellIs" dxfId="366" priority="24" stopIfTrue="1" operator="between">
      <formula>1</formula>
      <formula>2</formula>
    </cfRule>
    <cfRule type="cellIs" dxfId="365" priority="25" stopIfTrue="1" operator="between">
      <formula>0</formula>
      <formula>1</formula>
    </cfRule>
  </conditionalFormatting>
  <conditionalFormatting sqref="AB6:AB138">
    <cfRule type="cellIs" dxfId="364" priority="1" stopIfTrue="1" operator="between">
      <formula>4</formula>
      <formula>5</formula>
    </cfRule>
    <cfRule type="cellIs" dxfId="363" priority="2" stopIfTrue="1" operator="between">
      <formula>3</formula>
      <formula>4</formula>
    </cfRule>
    <cfRule type="cellIs" dxfId="362" priority="3" stopIfTrue="1" operator="between">
      <formula>2</formula>
      <formula>3</formula>
    </cfRule>
    <cfRule type="cellIs" dxfId="361" priority="4" stopIfTrue="1" operator="between">
      <formula>1</formula>
      <formula>2</formula>
    </cfRule>
    <cfRule type="cellIs" dxfId="360" priority="5" stopIfTrue="1" operator="between">
      <formula>0</formula>
      <formula>1</formula>
    </cfRule>
  </conditionalFormatting>
  <conditionalFormatting sqref="Y6:Y138">
    <cfRule type="cellIs" dxfId="359" priority="16" stopIfTrue="1" operator="between">
      <formula>4</formula>
      <formula>5</formula>
    </cfRule>
    <cfRule type="cellIs" dxfId="358" priority="17" stopIfTrue="1" operator="between">
      <formula>3</formula>
      <formula>4</formula>
    </cfRule>
    <cfRule type="cellIs" dxfId="357" priority="18" stopIfTrue="1" operator="between">
      <formula>2</formula>
      <formula>3</formula>
    </cfRule>
    <cfRule type="cellIs" dxfId="356" priority="19" stopIfTrue="1" operator="between">
      <formula>1</formula>
      <formula>2</formula>
    </cfRule>
    <cfRule type="cellIs" dxfId="355" priority="20" stopIfTrue="1" operator="between">
      <formula>0</formula>
      <formula>1</formula>
    </cfRule>
  </conditionalFormatting>
  <conditionalFormatting sqref="Z6:Z138">
    <cfRule type="cellIs" dxfId="354" priority="11" stopIfTrue="1" operator="between">
      <formula>4</formula>
      <formula>5</formula>
    </cfRule>
    <cfRule type="cellIs" dxfId="353" priority="12" stopIfTrue="1" operator="between">
      <formula>3</formula>
      <formula>4</formula>
    </cfRule>
    <cfRule type="cellIs" dxfId="352" priority="13" stopIfTrue="1" operator="between">
      <formula>2</formula>
      <formula>3</formula>
    </cfRule>
    <cfRule type="cellIs" dxfId="351" priority="14" stopIfTrue="1" operator="between">
      <formula>1</formula>
      <formula>2</formula>
    </cfRule>
    <cfRule type="cellIs" dxfId="350" priority="15" stopIfTrue="1" operator="between">
      <formula>0</formula>
      <formula>1</formula>
    </cfRule>
  </conditionalFormatting>
  <conditionalFormatting sqref="AA6:AA138">
    <cfRule type="cellIs" dxfId="349" priority="6" stopIfTrue="1" operator="between">
      <formula>4</formula>
      <formula>5</formula>
    </cfRule>
    <cfRule type="cellIs" dxfId="348" priority="7" stopIfTrue="1" operator="between">
      <formula>3</formula>
      <formula>4</formula>
    </cfRule>
    <cfRule type="cellIs" dxfId="347" priority="8" stopIfTrue="1" operator="between">
      <formula>2</formula>
      <formula>3</formula>
    </cfRule>
    <cfRule type="cellIs" dxfId="346" priority="9" stopIfTrue="1" operator="between">
      <formula>1</formula>
      <formula>2</formula>
    </cfRule>
    <cfRule type="cellIs" dxfId="345" priority="10"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U147"/>
  <sheetViews>
    <sheetView topLeftCell="A112" workbookViewId="0">
      <selection activeCell="I139" sqref="I139:U147"/>
    </sheetView>
  </sheetViews>
  <sheetFormatPr defaultColWidth="9.42578125" defaultRowHeight="15" x14ac:dyDescent="0.25"/>
  <cols>
    <col min="1" max="1" width="36.42578125" style="208" customWidth="1"/>
    <col min="2" max="2" width="26" style="208" bestFit="1" customWidth="1"/>
    <col min="3" max="3" width="10.42578125" style="208" bestFit="1" customWidth="1"/>
    <col min="4" max="4" width="13.42578125" style="208" customWidth="1"/>
    <col min="5" max="5" width="11" style="208" customWidth="1"/>
    <col min="6" max="18" width="10" style="204" customWidth="1"/>
    <col min="19" max="19" width="9.42578125" style="208" customWidth="1"/>
    <col min="20" max="16384" width="9.42578125" style="208"/>
  </cols>
  <sheetData>
    <row r="1" spans="1:18" ht="15.75" customHeight="1" thickBot="1" x14ac:dyDescent="0.3">
      <c r="A1" s="291"/>
      <c r="B1" s="288"/>
      <c r="C1" s="288"/>
      <c r="D1" s="288"/>
      <c r="E1" s="288"/>
      <c r="F1" s="289"/>
      <c r="G1" s="289"/>
      <c r="H1" s="289"/>
      <c r="I1" s="289"/>
      <c r="J1" s="289"/>
      <c r="K1" s="289"/>
      <c r="L1" s="289"/>
      <c r="M1" s="289"/>
      <c r="N1" s="289"/>
      <c r="O1" s="289"/>
      <c r="P1" s="289"/>
      <c r="Q1" s="289"/>
      <c r="R1" s="289"/>
    </row>
    <row r="2" spans="1:18" s="203" customFormat="1" ht="110.85" customHeight="1" thickBot="1" x14ac:dyDescent="0.25">
      <c r="A2" s="2"/>
      <c r="B2" s="2"/>
      <c r="C2" s="55"/>
      <c r="D2" s="55"/>
      <c r="E2" s="55"/>
      <c r="F2" s="83" t="s">
        <v>6825</v>
      </c>
      <c r="G2" s="83" t="s">
        <v>6826</v>
      </c>
      <c r="H2" s="83" t="s">
        <v>6827</v>
      </c>
      <c r="I2" s="83" t="s">
        <v>6828</v>
      </c>
      <c r="J2" s="84" t="s">
        <v>6829</v>
      </c>
      <c r="K2" s="82" t="s">
        <v>748</v>
      </c>
      <c r="L2" s="85" t="s">
        <v>6830</v>
      </c>
      <c r="M2" s="85" t="s">
        <v>6831</v>
      </c>
      <c r="N2" s="85" t="s">
        <v>6832</v>
      </c>
      <c r="O2" s="85" t="s">
        <v>6833</v>
      </c>
      <c r="P2" s="85" t="s">
        <v>6834</v>
      </c>
      <c r="Q2" s="82" t="s">
        <v>6790</v>
      </c>
      <c r="R2" s="81" t="s">
        <v>6788</v>
      </c>
    </row>
    <row r="3" spans="1:18" x14ac:dyDescent="0.25">
      <c r="A3" s="51"/>
      <c r="B3" s="51"/>
      <c r="C3" s="55"/>
      <c r="D3" s="55"/>
      <c r="E3" s="7" t="s">
        <v>6822</v>
      </c>
      <c r="F3" s="64"/>
      <c r="G3" s="64"/>
      <c r="H3" s="64"/>
      <c r="I3" s="64"/>
      <c r="J3" s="64"/>
      <c r="K3" s="65">
        <v>7</v>
      </c>
      <c r="L3" s="29">
        <v>0.05</v>
      </c>
      <c r="M3" s="29">
        <v>0.05</v>
      </c>
      <c r="N3" s="29">
        <v>0.05</v>
      </c>
      <c r="O3" s="29">
        <v>0.05</v>
      </c>
      <c r="P3" s="29">
        <v>0.05</v>
      </c>
      <c r="Q3" s="64"/>
      <c r="R3" s="64"/>
    </row>
    <row r="4" spans="1:18" x14ac:dyDescent="0.25">
      <c r="A4" s="51"/>
      <c r="B4" s="51"/>
      <c r="C4" s="55"/>
      <c r="D4" s="55"/>
      <c r="E4" s="7" t="s">
        <v>6823</v>
      </c>
      <c r="F4" s="64"/>
      <c r="G4" s="64"/>
      <c r="H4" s="64"/>
      <c r="I4" s="64"/>
      <c r="J4" s="64"/>
      <c r="K4" s="65">
        <v>4</v>
      </c>
      <c r="L4" s="64"/>
      <c r="M4" s="64"/>
      <c r="N4" s="64"/>
      <c r="O4" s="64"/>
      <c r="P4" s="64"/>
      <c r="Q4" s="64"/>
      <c r="R4" s="64"/>
    </row>
    <row r="5" spans="1:18" x14ac:dyDescent="0.25">
      <c r="A5" s="23" t="s">
        <v>6776</v>
      </c>
      <c r="B5" s="23" t="s">
        <v>6781</v>
      </c>
      <c r="C5" s="23" t="s">
        <v>6778</v>
      </c>
      <c r="D5" s="23" t="s">
        <v>6779</v>
      </c>
      <c r="E5" s="24" t="s">
        <v>6824</v>
      </c>
      <c r="F5" s="25"/>
      <c r="G5" s="26"/>
      <c r="H5" s="25"/>
      <c r="I5" s="27"/>
      <c r="J5" s="25"/>
      <c r="K5" s="25"/>
      <c r="L5" s="25"/>
      <c r="M5" s="25"/>
      <c r="N5" s="25"/>
      <c r="O5" s="25"/>
      <c r="P5" s="25"/>
      <c r="Q5" s="25"/>
      <c r="R5" s="25"/>
    </row>
    <row r="6" spans="1:18" x14ac:dyDescent="0.25">
      <c r="A6" s="142" t="str">
        <f>'Crisis Indicator Data'!A3</f>
        <v>Complex crisis in Afghanistan</v>
      </c>
      <c r="B6" s="143" t="str">
        <f>'Crisis Indicator Data'!B3</f>
        <v>Complex crisis</v>
      </c>
      <c r="C6" s="143" t="str">
        <f>'Crisis Indicator Data'!C3</f>
        <v>AFG001</v>
      </c>
      <c r="D6" s="143" t="str">
        <f>'Crisis Indicator Data'!D3</f>
        <v>Afghanistan</v>
      </c>
      <c r="E6" s="143" t="str">
        <f>'Crisis Indicator Data'!E3</f>
        <v>AFG</v>
      </c>
      <c r="F6" s="151">
        <f>IF('Crisis Indicator Data'!Q3="x","x",('Crisis Indicator Data'!Q3/1000000))</f>
        <v>0</v>
      </c>
      <c r="G6" s="151">
        <f>IF('Crisis Indicator Data'!R3="x","x",('Crisis Indicator Data'!R3/1000000))</f>
        <v>19.641999999999999</v>
      </c>
      <c r="H6" s="151">
        <f>IF('Crisis Indicator Data'!S3="x","x",('Crisis Indicator Data'!S3/1000000))</f>
        <v>12.1</v>
      </c>
      <c r="I6" s="151">
        <f>IF('Crisis Indicator Data'!T3="x","x",('Crisis Indicator Data'!T3/1000000))</f>
        <v>5.8</v>
      </c>
      <c r="J6" s="151">
        <f>IF('Crisis Indicator Data'!U3="x","x",('Crisis Indicator Data'!U3/1000000))</f>
        <v>0.5</v>
      </c>
      <c r="K6" s="237">
        <f t="shared" ref="K6:K37" si="0">IF(H6="x","x",IF(SUM(H6:J6)=0,0,IF(LOG(SUM(H6:J6)*1000000)&lt;$K$4,0,IF(LOG(SUM(H6:J6)*1000000)&gt;$K$3,5,ROUND(5-(K$3-LOG(SUM(H6:J6)*1000000))/(K$3-K$4)*5,1)))))</f>
        <v>5</v>
      </c>
      <c r="L6" s="140">
        <f>IF(F6="x","x",(F6*1000000/VLOOKUP($C6,'Crisis Indicator Data'!$C$3:$H$198,5,FALSE)))</f>
        <v>0</v>
      </c>
      <c r="M6" s="140">
        <f>IF(G6="x","x",(G6*1000000/VLOOKUP($C6,'Crisis Indicator Data'!$C$3:$H$198,5,FALSE)))</f>
        <v>0.5163240628778718</v>
      </c>
      <c r="N6" s="140">
        <f>IF(H6="x","x",(H6*1000000/VLOOKUP($C6,'Crisis Indicator Data'!$C$3:$H$198,5,FALSE)))</f>
        <v>0.31806950212922558</v>
      </c>
      <c r="O6" s="140">
        <f>IF(I6="x","x",(I6*1000000/VLOOKUP($C6,'Crisis Indicator Data'!$C$3:$H$198,5,FALSE)))</f>
        <v>0.15246306713632302</v>
      </c>
      <c r="P6" s="140">
        <f>IF(J6="x","x",(J6*1000000/VLOOKUP($C6,'Crisis Indicator Data'!$C$3:$H$198,5,FALSE)))</f>
        <v>1.3143367856579571E-2</v>
      </c>
      <c r="Q6" s="231">
        <f t="shared" ref="Q6:Q37" si="1">IF(N6="x","x",IF(OR(L6&gt;=$L$3,M6&gt;=$M$3,N6&gt;=$N$3,O6&gt;=$O$3,P6&gt;=$P$3),(IF(P6&gt;=$P$3,5,IF((O6+P6)&gt;=$O$3,4,IF((O6+P6+N6)&gt;=$N$3,3,IF((O6+P6+N6+M6)&gt;=$M$3,2,1)))))))</f>
        <v>4</v>
      </c>
      <c r="R6" s="231">
        <f t="shared" ref="R6:R37" si="2">IF(Q6="x","x",(AVERAGE(K6,Q6)))</f>
        <v>4.5</v>
      </c>
    </row>
    <row r="7" spans="1:18" x14ac:dyDescent="0.25">
      <c r="A7" s="142" t="str">
        <f>'Crisis Indicator Data'!A4</f>
        <v>Drought in South-West Angola</v>
      </c>
      <c r="B7" s="143" t="str">
        <f>'Crisis Indicator Data'!B4</f>
        <v>Food Security</v>
      </c>
      <c r="C7" s="143" t="str">
        <f>'Crisis Indicator Data'!C4</f>
        <v>AGO002</v>
      </c>
      <c r="D7" s="143" t="str">
        <f>'Crisis Indicator Data'!D4</f>
        <v>Angola</v>
      </c>
      <c r="E7" s="143" t="str">
        <f>'Crisis Indicator Data'!E4</f>
        <v>AGO</v>
      </c>
      <c r="F7" s="151">
        <f>IF('Crisis Indicator Data'!Q4="x","x",('Crisis Indicator Data'!Q4/1000000))</f>
        <v>0.54</v>
      </c>
      <c r="G7" s="151">
        <f>IF('Crisis Indicator Data'!R4="x","x",('Crisis Indicator Data'!R4/1000000))</f>
        <v>0.83699999999999997</v>
      </c>
      <c r="H7" s="151">
        <f>IF('Crisis Indicator Data'!S4="x","x",('Crisis Indicator Data'!S4/1000000))</f>
        <v>1.026</v>
      </c>
      <c r="I7" s="151">
        <f>IF('Crisis Indicator Data'!T4="x","x",('Crisis Indicator Data'!T4/1000000))</f>
        <v>0.32400000000000001</v>
      </c>
      <c r="J7" s="151">
        <f>IF('Crisis Indicator Data'!U4="x","x",('Crisis Indicator Data'!U4/1000000))</f>
        <v>0</v>
      </c>
      <c r="K7" s="237">
        <f t="shared" si="0"/>
        <v>3.6</v>
      </c>
      <c r="L7" s="140">
        <f>IF(F7="x","x",(F7*1000000/VLOOKUP($C7,'Crisis Indicator Data'!$C$3:$H$198,5,FALSE)))</f>
        <v>0.19801980198019803</v>
      </c>
      <c r="M7" s="140">
        <f>IF(G7="x","x",(G7*1000000/VLOOKUP($C7,'Crisis Indicator Data'!$C$3:$H$198,5,FALSE)))</f>
        <v>0.30693069306930693</v>
      </c>
      <c r="N7" s="140">
        <f>IF(H7="x","x",(H7*1000000/VLOOKUP($C7,'Crisis Indicator Data'!$C$3:$H$198,5,FALSE)))</f>
        <v>0.37623762376237624</v>
      </c>
      <c r="O7" s="140">
        <f>IF(I7="x","x",(I7*1000000/VLOOKUP($C7,'Crisis Indicator Data'!$C$3:$H$198,5,FALSE)))</f>
        <v>0.11881188118811881</v>
      </c>
      <c r="P7" s="140">
        <f>IF(J7="x","x",(J7*1000000/VLOOKUP($C7,'Crisis Indicator Data'!$C$3:$H$198,5,FALSE)))</f>
        <v>0</v>
      </c>
      <c r="Q7" s="231">
        <f t="shared" si="1"/>
        <v>4</v>
      </c>
      <c r="R7" s="231">
        <f t="shared" si="2"/>
        <v>3.8</v>
      </c>
    </row>
    <row r="8" spans="1:18" x14ac:dyDescent="0.25">
      <c r="A8" s="142" t="str">
        <f>'Crisis Indicator Data'!A5</f>
        <v>Nagorno-Karabakh Conflict in Armenia</v>
      </c>
      <c r="B8" s="143" t="str">
        <f>'Crisis Indicator Data'!B5</f>
        <v>Conflict</v>
      </c>
      <c r="C8" s="143" t="str">
        <f>'Crisis Indicator Data'!C5</f>
        <v>ARM002</v>
      </c>
      <c r="D8" s="143" t="str">
        <f>'Crisis Indicator Data'!D5</f>
        <v>Armenia</v>
      </c>
      <c r="E8" s="143" t="str">
        <f>'Crisis Indicator Data'!E5</f>
        <v>ARM</v>
      </c>
      <c r="F8" s="151">
        <f>IF('Crisis Indicator Data'!Q5="x","x",('Crisis Indicator Data'!Q5/1000000))</f>
        <v>2.8740000000000001</v>
      </c>
      <c r="G8" s="151">
        <f>IF('Crisis Indicator Data'!R5="x","x",('Crisis Indicator Data'!R5/1000000))</f>
        <v>1.7999999999999999E-2</v>
      </c>
      <c r="H8" s="151">
        <f>IF('Crisis Indicator Data'!S5="x","x",('Crisis Indicator Data'!S5/1000000))</f>
        <v>6.6000000000000003E-2</v>
      </c>
      <c r="I8" s="151">
        <f>IF('Crisis Indicator Data'!T5="x","x",('Crisis Indicator Data'!T5/1000000))</f>
        <v>0</v>
      </c>
      <c r="J8" s="151">
        <f>IF('Crisis Indicator Data'!U5="x","x",('Crisis Indicator Data'!U5/1000000))</f>
        <v>0</v>
      </c>
      <c r="K8" s="237">
        <f t="shared" si="0"/>
        <v>1.4</v>
      </c>
      <c r="L8" s="140">
        <f>IF(F8="x","x",(F8*1000000/VLOOKUP($C8,'Crisis Indicator Data'!$C$3:$H$198,5,FALSE)))</f>
        <v>0.95039682539682535</v>
      </c>
      <c r="M8" s="140">
        <f>IF(G8="x","x",(G8*1000000/VLOOKUP($C8,'Crisis Indicator Data'!$C$3:$H$198,5,FALSE)))</f>
        <v>5.9523809523809521E-3</v>
      </c>
      <c r="N8" s="140">
        <f>IF(H8="x","x",(H8*1000000/VLOOKUP($C8,'Crisis Indicator Data'!$C$3:$H$198,5,FALSE)))</f>
        <v>2.1825396825396824E-2</v>
      </c>
      <c r="O8" s="140">
        <f>IF(I8="x","x",(I8*1000000/VLOOKUP($C8,'Crisis Indicator Data'!$C$3:$H$198,5,FALSE)))</f>
        <v>0</v>
      </c>
      <c r="P8" s="140">
        <f>IF(J8="x","x",(J8*1000000/VLOOKUP($C8,'Crisis Indicator Data'!$C$3:$H$198,5,FALSE)))</f>
        <v>0</v>
      </c>
      <c r="Q8" s="231">
        <f t="shared" si="1"/>
        <v>1</v>
      </c>
      <c r="R8" s="231">
        <f t="shared" si="2"/>
        <v>1.2</v>
      </c>
    </row>
    <row r="9" spans="1:18" x14ac:dyDescent="0.25">
      <c r="A9" s="142" t="str">
        <f>'Crisis Indicator Data'!A6</f>
        <v>Nagorno-Karabakh conflict in Azerbaijan</v>
      </c>
      <c r="B9" s="143" t="str">
        <f>'Crisis Indicator Data'!B6</f>
        <v>Conflict</v>
      </c>
      <c r="C9" s="143" t="str">
        <f>'Crisis Indicator Data'!C6</f>
        <v>AZE002</v>
      </c>
      <c r="D9" s="143" t="str">
        <f>'Crisis Indicator Data'!D6</f>
        <v>Azerbaijan</v>
      </c>
      <c r="E9" s="143" t="str">
        <f>'Crisis Indicator Data'!E6</f>
        <v>AZE</v>
      </c>
      <c r="F9" s="151" t="str">
        <f>IF('Crisis Indicator Data'!Q6="x","x",('Crisis Indicator Data'!Q6/1000000))</f>
        <v>x</v>
      </c>
      <c r="G9" s="151" t="str">
        <f>IF('Crisis Indicator Data'!R6="x","x",('Crisis Indicator Data'!R6/1000000))</f>
        <v>x</v>
      </c>
      <c r="H9" s="151" t="str">
        <f>IF('Crisis Indicator Data'!S6="x","x",('Crisis Indicator Data'!S6/1000000))</f>
        <v>x</v>
      </c>
      <c r="I9" s="151" t="str">
        <f>IF('Crisis Indicator Data'!T6="x","x",('Crisis Indicator Data'!T6/1000000))</f>
        <v>x</v>
      </c>
      <c r="J9" s="151" t="str">
        <f>IF('Crisis Indicator Data'!U6="x","x",('Crisis Indicator Data'!U6/1000000))</f>
        <v>x</v>
      </c>
      <c r="K9" s="237" t="str">
        <f t="shared" si="0"/>
        <v>x</v>
      </c>
      <c r="L9" s="140" t="str">
        <f>IF(F9="x","x",(F9*1000000/VLOOKUP($C9,'Crisis Indicator Data'!$C$3:$H$198,5,FALSE)))</f>
        <v>x</v>
      </c>
      <c r="M9" s="140" t="str">
        <f>IF(G9="x","x",(G9*1000000/VLOOKUP($C9,'Crisis Indicator Data'!$C$3:$H$198,5,FALSE)))</f>
        <v>x</v>
      </c>
      <c r="N9" s="140" t="str">
        <f>IF(H9="x","x",(H9*1000000/VLOOKUP($C9,'Crisis Indicator Data'!$C$3:$H$198,5,FALSE)))</f>
        <v>x</v>
      </c>
      <c r="O9" s="140" t="str">
        <f>IF(I9="x","x",(I9*1000000/VLOOKUP($C9,'Crisis Indicator Data'!$C$3:$H$198,5,FALSE)))</f>
        <v>x</v>
      </c>
      <c r="P9" s="140" t="str">
        <f>IF(J9="x","x",(J9*1000000/VLOOKUP($C9,'Crisis Indicator Data'!$C$3:$H$198,5,FALSE)))</f>
        <v>x</v>
      </c>
      <c r="Q9" s="231" t="str">
        <f t="shared" si="1"/>
        <v>x</v>
      </c>
      <c r="R9" s="231" t="str">
        <f t="shared" si="2"/>
        <v>x</v>
      </c>
    </row>
    <row r="10" spans="1:18" x14ac:dyDescent="0.25">
      <c r="A10" s="142" t="str">
        <f>'Crisis Indicator Data'!A7</f>
        <v>Complex in Burundi</v>
      </c>
      <c r="B10" s="143" t="str">
        <f>'Crisis Indicator Data'!B7</f>
        <v>Complex crisis</v>
      </c>
      <c r="C10" s="143" t="str">
        <f>'Crisis Indicator Data'!C7</f>
        <v>BDI001</v>
      </c>
      <c r="D10" s="143" t="str">
        <f>'Crisis Indicator Data'!D7</f>
        <v>Burundi</v>
      </c>
      <c r="E10" s="143" t="str">
        <f>'Crisis Indicator Data'!E7</f>
        <v>BDI</v>
      </c>
      <c r="F10" s="151">
        <f>IF('Crisis Indicator Data'!Q7="x","x",('Crisis Indicator Data'!Q7/1000000))</f>
        <v>0</v>
      </c>
      <c r="G10" s="151">
        <f>IF('Crisis Indicator Data'!R7="x","x",('Crisis Indicator Data'!R7/1000000))</f>
        <v>10.199999999999999</v>
      </c>
      <c r="H10" s="151">
        <f>IF('Crisis Indicator Data'!S7="x","x",('Crisis Indicator Data'!S7/1000000))</f>
        <v>1.272</v>
      </c>
      <c r="I10" s="151">
        <f>IF('Crisis Indicator Data'!T7="x","x",('Crisis Indicator Data'!T7/1000000))</f>
        <v>1.032</v>
      </c>
      <c r="J10" s="151">
        <f>IF('Crisis Indicator Data'!U7="x","x",('Crisis Indicator Data'!U7/1000000))</f>
        <v>9.6000000000000002E-2</v>
      </c>
      <c r="K10" s="237">
        <f t="shared" si="0"/>
        <v>4</v>
      </c>
      <c r="L10" s="140">
        <f>IF(F10="x","x",(F10*1000000/VLOOKUP($C10,'Crisis Indicator Data'!$C$3:$H$198,5,FALSE)))</f>
        <v>0</v>
      </c>
      <c r="M10" s="140">
        <f>IF(G10="x","x",(G10*1000000/VLOOKUP($C10,'Crisis Indicator Data'!$C$3:$H$198,5,FALSE)))</f>
        <v>0.80952380952380953</v>
      </c>
      <c r="N10" s="140">
        <f>IF(H10="x","x",(H10*1000000/VLOOKUP($C10,'Crisis Indicator Data'!$C$3:$H$198,5,FALSE)))</f>
        <v>0.10095238095238095</v>
      </c>
      <c r="O10" s="140">
        <f>IF(I10="x","x",(I10*1000000/VLOOKUP($C10,'Crisis Indicator Data'!$C$3:$H$198,5,FALSE)))</f>
        <v>8.1904761904761911E-2</v>
      </c>
      <c r="P10" s="140">
        <f>IF(J10="x","x",(J10*1000000/VLOOKUP($C10,'Crisis Indicator Data'!$C$3:$H$198,5,FALSE)))</f>
        <v>7.619047619047619E-3</v>
      </c>
      <c r="Q10" s="231">
        <f t="shared" si="1"/>
        <v>4</v>
      </c>
      <c r="R10" s="231">
        <f t="shared" si="2"/>
        <v>4</v>
      </c>
    </row>
    <row r="11" spans="1:18" x14ac:dyDescent="0.25">
      <c r="A11" s="142" t="str">
        <f>'Crisis Indicator Data'!A8</f>
        <v>Conflict in Burkina Faso</v>
      </c>
      <c r="B11" s="143" t="str">
        <f>'Crisis Indicator Data'!B8</f>
        <v>Conflict</v>
      </c>
      <c r="C11" s="143" t="str">
        <f>'Crisis Indicator Data'!C8</f>
        <v>BFA002</v>
      </c>
      <c r="D11" s="143" t="str">
        <f>'Crisis Indicator Data'!D8</f>
        <v>Burkina Faso</v>
      </c>
      <c r="E11" s="143" t="str">
        <f>'Crisis Indicator Data'!E8</f>
        <v>BFA</v>
      </c>
      <c r="F11" s="151">
        <f>IF('Crisis Indicator Data'!Q8="x","x",('Crisis Indicator Data'!Q8/1000000))</f>
        <v>8.1000000000000003E-2</v>
      </c>
      <c r="G11" s="151">
        <f>IF('Crisis Indicator Data'!R8="x","x",('Crisis Indicator Data'!R8/1000000))</f>
        <v>2</v>
      </c>
      <c r="H11" s="151">
        <f>IF('Crisis Indicator Data'!S8="x","x",('Crisis Indicator Data'!S8/1000000))</f>
        <v>0.98299999999999998</v>
      </c>
      <c r="I11" s="151">
        <f>IF('Crisis Indicator Data'!T8="x","x",('Crisis Indicator Data'!T8/1000000))</f>
        <v>0.17499999999999999</v>
      </c>
      <c r="J11" s="151">
        <f>IF('Crisis Indicator Data'!U8="x","x",('Crisis Indicator Data'!U8/1000000))</f>
        <v>0.28399999999999997</v>
      </c>
      <c r="K11" s="237">
        <f t="shared" si="0"/>
        <v>3.6</v>
      </c>
      <c r="L11" s="140">
        <f>IF(F11="x","x",(F11*1000000/VLOOKUP($C11,'Crisis Indicator Data'!$C$3:$H$198,5,FALSE)))</f>
        <v>2.2991768379222254E-2</v>
      </c>
      <c r="M11" s="140">
        <f>IF(G11="x","x",(G11*1000000/VLOOKUP($C11,'Crisis Indicator Data'!$C$3:$H$198,5,FALSE)))</f>
        <v>0.56769798467215438</v>
      </c>
      <c r="N11" s="140">
        <f>IF(H11="x","x",(H11*1000000/VLOOKUP($C11,'Crisis Indicator Data'!$C$3:$H$198,5,FALSE)))</f>
        <v>0.27902355946636387</v>
      </c>
      <c r="O11" s="140">
        <f>IF(I11="x","x",(I11*1000000/VLOOKUP($C11,'Crisis Indicator Data'!$C$3:$H$198,5,FALSE)))</f>
        <v>4.9673573658813509E-2</v>
      </c>
      <c r="P11" s="140">
        <f>IF(J11="x","x",(J11*1000000/VLOOKUP($C11,'Crisis Indicator Data'!$C$3:$H$198,5,FALSE)))</f>
        <v>8.0613113823445923E-2</v>
      </c>
      <c r="Q11" s="231">
        <f t="shared" si="1"/>
        <v>5</v>
      </c>
      <c r="R11" s="231">
        <f t="shared" si="2"/>
        <v>4.3</v>
      </c>
    </row>
    <row r="12" spans="1:18" x14ac:dyDescent="0.25">
      <c r="A12" s="142" t="str">
        <f>'Crisis Indicator Data'!A9</f>
        <v>Rohingya refugee crisis</v>
      </c>
      <c r="B12" s="143" t="str">
        <f>'Crisis Indicator Data'!B9</f>
        <v>International displacement</v>
      </c>
      <c r="C12" s="143" t="str">
        <f>'Crisis Indicator Data'!C9</f>
        <v>BGD002</v>
      </c>
      <c r="D12" s="143" t="str">
        <f>'Crisis Indicator Data'!D9</f>
        <v>Bangladesh</v>
      </c>
      <c r="E12" s="143" t="str">
        <f>'Crisis Indicator Data'!E9</f>
        <v>BGD</v>
      </c>
      <c r="F12" s="151">
        <f>IF('Crisis Indicator Data'!Q9="x","x",('Crisis Indicator Data'!Q9/1000000))</f>
        <v>0</v>
      </c>
      <c r="G12" s="151">
        <f>IF('Crisis Indicator Data'!R9="x","x",('Crisis Indicator Data'!R9/1000000))</f>
        <v>0</v>
      </c>
      <c r="H12" s="151">
        <f>IF('Crisis Indicator Data'!S9="x","x",('Crisis Indicator Data'!S9/1000000))</f>
        <v>1.3560000000000001</v>
      </c>
      <c r="I12" s="151">
        <f>IF('Crisis Indicator Data'!T9="x","x",('Crisis Indicator Data'!T9/1000000))</f>
        <v>0</v>
      </c>
      <c r="J12" s="151">
        <f>IF('Crisis Indicator Data'!U9="x","x",('Crisis Indicator Data'!U9/1000000))</f>
        <v>0</v>
      </c>
      <c r="K12" s="237">
        <f t="shared" si="0"/>
        <v>3.6</v>
      </c>
      <c r="L12" s="140">
        <f>IF(F12="x","x",(F12*1000000/VLOOKUP($C12,'Crisis Indicator Data'!$C$3:$H$198,5,FALSE)))</f>
        <v>0</v>
      </c>
      <c r="M12" s="140">
        <f>IF(G12="x","x",(G12*1000000/VLOOKUP($C12,'Crisis Indicator Data'!$C$3:$H$198,5,FALSE)))</f>
        <v>0</v>
      </c>
      <c r="N12" s="140">
        <f>IF(H12="x","x",(H12*1000000/VLOOKUP($C12,'Crisis Indicator Data'!$C$3:$H$198,5,FALSE)))</f>
        <v>1</v>
      </c>
      <c r="O12" s="140">
        <f>IF(I12="x","x",(I12*1000000/VLOOKUP($C12,'Crisis Indicator Data'!$C$3:$H$198,5,FALSE)))</f>
        <v>0</v>
      </c>
      <c r="P12" s="140">
        <f>IF(J12="x","x",(J12*1000000/VLOOKUP($C12,'Crisis Indicator Data'!$C$3:$H$198,5,FALSE)))</f>
        <v>0</v>
      </c>
      <c r="Q12" s="231">
        <f t="shared" si="1"/>
        <v>3</v>
      </c>
      <c r="R12" s="231">
        <f t="shared" si="2"/>
        <v>3.3</v>
      </c>
    </row>
    <row r="13" spans="1:18" x14ac:dyDescent="0.25">
      <c r="A13" s="142" t="str">
        <f>'Crisis Indicator Data'!A10</f>
        <v>Venezuela displacement in Brazil</v>
      </c>
      <c r="B13" s="143" t="str">
        <f>'Crisis Indicator Data'!B10</f>
        <v>International displacement</v>
      </c>
      <c r="C13" s="143" t="str">
        <f>'Crisis Indicator Data'!C10</f>
        <v>BRA002</v>
      </c>
      <c r="D13" s="143" t="str">
        <f>'Crisis Indicator Data'!D10</f>
        <v>Brazil</v>
      </c>
      <c r="E13" s="143" t="str">
        <f>'Crisis Indicator Data'!E10</f>
        <v>BRA</v>
      </c>
      <c r="F13" s="151">
        <f>IF('Crisis Indicator Data'!Q10="x","x",('Crisis Indicator Data'!Q10/1000000))</f>
        <v>0.27200000000000002</v>
      </c>
      <c r="G13" s="151">
        <f>IF('Crisis Indicator Data'!R10="x","x",('Crisis Indicator Data'!R10/1000000))</f>
        <v>2E-3</v>
      </c>
      <c r="H13" s="151">
        <f>IF('Crisis Indicator Data'!S10="x","x",('Crisis Indicator Data'!S10/1000000))</f>
        <v>0.379</v>
      </c>
      <c r="I13" s="151">
        <f>IF('Crisis Indicator Data'!T10="x","x",('Crisis Indicator Data'!T10/1000000))</f>
        <v>0</v>
      </c>
      <c r="J13" s="151">
        <f>IF('Crisis Indicator Data'!U10="x","x",('Crisis Indicator Data'!U10/1000000))</f>
        <v>0</v>
      </c>
      <c r="K13" s="237">
        <f t="shared" si="0"/>
        <v>2.6</v>
      </c>
      <c r="L13" s="140">
        <f>IF(F13="x","x",(F13*1000000/VLOOKUP($C13,'Crisis Indicator Data'!$C$3:$H$198,5,FALSE)))</f>
        <v>0.41653905053598778</v>
      </c>
      <c r="M13" s="140">
        <f>IF(G13="x","x",(G13*1000000/VLOOKUP($C13,'Crisis Indicator Data'!$C$3:$H$198,5,FALSE)))</f>
        <v>3.0627871362940277E-3</v>
      </c>
      <c r="N13" s="140">
        <f>IF(H13="x","x",(H13*1000000/VLOOKUP($C13,'Crisis Indicator Data'!$C$3:$H$198,5,FALSE)))</f>
        <v>0.58039816232771824</v>
      </c>
      <c r="O13" s="140">
        <f>IF(I13="x","x",(I13*1000000/VLOOKUP($C13,'Crisis Indicator Data'!$C$3:$H$198,5,FALSE)))</f>
        <v>0</v>
      </c>
      <c r="P13" s="140">
        <f>IF(J13="x","x",(J13*1000000/VLOOKUP($C13,'Crisis Indicator Data'!$C$3:$H$198,5,FALSE)))</f>
        <v>0</v>
      </c>
      <c r="Q13" s="231">
        <f t="shared" si="1"/>
        <v>3</v>
      </c>
      <c r="R13" s="231">
        <f t="shared" si="2"/>
        <v>2.8</v>
      </c>
    </row>
    <row r="14" spans="1:18" x14ac:dyDescent="0.25">
      <c r="A14" s="142" t="str">
        <f>'Crisis Indicator Data'!A11</f>
        <v>Complex crisis in CAR</v>
      </c>
      <c r="B14" s="143" t="str">
        <f>'Crisis Indicator Data'!B11</f>
        <v>Complex crisis</v>
      </c>
      <c r="C14" s="143" t="str">
        <f>'Crisis Indicator Data'!C11</f>
        <v>CAF001</v>
      </c>
      <c r="D14" s="143" t="str">
        <f>'Crisis Indicator Data'!D11</f>
        <v>CAR</v>
      </c>
      <c r="E14" s="143" t="str">
        <f>'Crisis Indicator Data'!E11</f>
        <v>CAF</v>
      </c>
      <c r="F14" s="151">
        <f>IF('Crisis Indicator Data'!Q11="x","x",('Crisis Indicator Data'!Q11/1000000))</f>
        <v>0</v>
      </c>
      <c r="G14" s="151">
        <f>IF('Crisis Indicator Data'!R11="x","x",('Crisis Indicator Data'!R11/1000000))</f>
        <v>2.1</v>
      </c>
      <c r="H14" s="151">
        <f>IF('Crisis Indicator Data'!S11="x","x",('Crisis Indicator Data'!S11/1000000))</f>
        <v>0.9</v>
      </c>
      <c r="I14" s="151">
        <f>IF('Crisis Indicator Data'!T11="x","x",('Crisis Indicator Data'!T11/1000000))</f>
        <v>1.9</v>
      </c>
      <c r="J14" s="151">
        <f>IF('Crisis Indicator Data'!U11="x","x",('Crisis Indicator Data'!U11/1000000))</f>
        <v>0</v>
      </c>
      <c r="K14" s="237">
        <f t="shared" si="0"/>
        <v>4.0999999999999996</v>
      </c>
      <c r="L14" s="140">
        <f>IF(F14="x","x",(F14*1000000/VLOOKUP($C14,'Crisis Indicator Data'!$C$3:$H$198,5,FALSE)))</f>
        <v>0</v>
      </c>
      <c r="M14" s="140">
        <f>IF(G14="x","x",(G14*1000000/VLOOKUP($C14,'Crisis Indicator Data'!$C$3:$H$198,5,FALSE)))</f>
        <v>0.42857142857142855</v>
      </c>
      <c r="N14" s="140">
        <f>IF(H14="x","x",(H14*1000000/VLOOKUP($C14,'Crisis Indicator Data'!$C$3:$H$198,5,FALSE)))</f>
        <v>0.18367346938775511</v>
      </c>
      <c r="O14" s="140">
        <f>IF(I14="x","x",(I14*1000000/VLOOKUP($C14,'Crisis Indicator Data'!$C$3:$H$198,5,FALSE)))</f>
        <v>0.38775510204081631</v>
      </c>
      <c r="P14" s="140">
        <f>IF(J14="x","x",(J14*1000000/VLOOKUP($C14,'Crisis Indicator Data'!$C$3:$H$198,5,FALSE)))</f>
        <v>0</v>
      </c>
      <c r="Q14" s="231">
        <f t="shared" si="1"/>
        <v>4</v>
      </c>
      <c r="R14" s="231">
        <f t="shared" si="2"/>
        <v>4.05</v>
      </c>
    </row>
    <row r="15" spans="1:18" x14ac:dyDescent="0.25">
      <c r="A15" s="142" t="str">
        <f>'Crisis Indicator Data'!A12</f>
        <v>Multiple crises in Cameroon</v>
      </c>
      <c r="B15" s="143" t="str">
        <f>'Crisis Indicator Data'!B12</f>
        <v>Multiple crises country</v>
      </c>
      <c r="C15" s="143" t="str">
        <f>'Crisis Indicator Data'!C12</f>
        <v>CMR001</v>
      </c>
      <c r="D15" s="143" t="str">
        <f>'Crisis Indicator Data'!D12</f>
        <v>Cameroon</v>
      </c>
      <c r="E15" s="143" t="str">
        <f>'Crisis Indicator Data'!E12</f>
        <v>CMR</v>
      </c>
      <c r="F15" s="151">
        <f>IF('Crisis Indicator Data'!Q12="x","x",('Crisis Indicator Data'!Q12/1000000))</f>
        <v>21.533000000000001</v>
      </c>
      <c r="G15" s="151">
        <f>IF('Crisis Indicator Data'!R12="x","x",('Crisis Indicator Data'!R12/1000000))</f>
        <v>0.34300000000000003</v>
      </c>
      <c r="H15" s="151">
        <f>IF('Crisis Indicator Data'!S12="x","x",('Crisis Indicator Data'!S12/1000000))</f>
        <v>2</v>
      </c>
      <c r="I15" s="151">
        <f>IF('Crisis Indicator Data'!T12="x","x",('Crisis Indicator Data'!T12/1000000))</f>
        <v>2</v>
      </c>
      <c r="J15" s="151">
        <f>IF('Crisis Indicator Data'!U12="x","x",('Crisis Indicator Data'!U12/1000000))</f>
        <v>0</v>
      </c>
      <c r="K15" s="237">
        <f t="shared" si="0"/>
        <v>4.3</v>
      </c>
      <c r="L15" s="140">
        <f>IF(F15="x","x",(F15*1000000/VLOOKUP($C15,'Crisis Indicator Data'!$C$3:$H$198,5,FALSE)))</f>
        <v>0.8321610759004483</v>
      </c>
      <c r="M15" s="140">
        <f>IF(G15="x","x",(G15*1000000/VLOOKUP($C15,'Crisis Indicator Data'!$C$3:$H$198,5,FALSE)))</f>
        <v>1.3255526356469316E-2</v>
      </c>
      <c r="N15" s="140">
        <f>IF(H15="x","x",(H15*1000000/VLOOKUP($C15,'Crisis Indicator Data'!$C$3:$H$198,5,FALSE)))</f>
        <v>7.7291698871541192E-2</v>
      </c>
      <c r="O15" s="140">
        <f>IF(I15="x","x",(I15*1000000/VLOOKUP($C15,'Crisis Indicator Data'!$C$3:$H$198,5,FALSE)))</f>
        <v>7.7291698871541192E-2</v>
      </c>
      <c r="P15" s="140">
        <f>IF(J15="x","x",(J15*1000000/VLOOKUP($C15,'Crisis Indicator Data'!$C$3:$H$198,5,FALSE)))</f>
        <v>0</v>
      </c>
      <c r="Q15" s="231">
        <f t="shared" si="1"/>
        <v>4</v>
      </c>
      <c r="R15" s="231">
        <f t="shared" si="2"/>
        <v>4.1500000000000004</v>
      </c>
    </row>
    <row r="16" spans="1:18" x14ac:dyDescent="0.25">
      <c r="A16" s="142" t="str">
        <f>'Crisis Indicator Data'!A13</f>
        <v>Boko Haram in Cameroon</v>
      </c>
      <c r="B16" s="143" t="str">
        <f>'Crisis Indicator Data'!B13</f>
        <v>Conflict</v>
      </c>
      <c r="C16" s="143" t="str">
        <f>'Crisis Indicator Data'!C13</f>
        <v>CMR002</v>
      </c>
      <c r="D16" s="143" t="str">
        <f>'Crisis Indicator Data'!D13</f>
        <v>Cameroon</v>
      </c>
      <c r="E16" s="143" t="str">
        <f>'Crisis Indicator Data'!E13</f>
        <v>CMR</v>
      </c>
      <c r="F16" s="151">
        <f>IF('Crisis Indicator Data'!Q13="x","x",('Crisis Indicator Data'!Q13/1000000))</f>
        <v>1.9119999999999999</v>
      </c>
      <c r="G16" s="151">
        <f>IF('Crisis Indicator Data'!R13="x","x",('Crisis Indicator Data'!R13/1000000))</f>
        <v>0</v>
      </c>
      <c r="H16" s="151">
        <f>IF('Crisis Indicator Data'!S13="x","x",('Crisis Indicator Data'!S13/1000000))</f>
        <v>0.91700000000000004</v>
      </c>
      <c r="I16" s="151">
        <f>IF('Crisis Indicator Data'!T13="x","x",('Crisis Indicator Data'!T13/1000000))</f>
        <v>0.28399999999999997</v>
      </c>
      <c r="J16" s="151">
        <f>IF('Crisis Indicator Data'!U13="x","x",('Crisis Indicator Data'!U13/1000000))</f>
        <v>0</v>
      </c>
      <c r="K16" s="237">
        <f t="shared" si="0"/>
        <v>3.5</v>
      </c>
      <c r="L16" s="140">
        <f>IF(F16="x","x",(F16*1000000/VLOOKUP($C16,'Crisis Indicator Data'!$C$3:$H$198,5,FALSE)))</f>
        <v>0.61439588688946012</v>
      </c>
      <c r="M16" s="140">
        <f>IF(G16="x","x",(G16*1000000/VLOOKUP($C16,'Crisis Indicator Data'!$C$3:$H$198,5,FALSE)))</f>
        <v>0</v>
      </c>
      <c r="N16" s="140">
        <f>IF(H16="x","x",(H16*1000000/VLOOKUP($C16,'Crisis Indicator Data'!$C$3:$H$198,5,FALSE)))</f>
        <v>0.29466580976863754</v>
      </c>
      <c r="O16" s="140">
        <f>IF(I16="x","x",(I16*1000000/VLOOKUP($C16,'Crisis Indicator Data'!$C$3:$H$198,5,FALSE)))</f>
        <v>9.1259640102827763E-2</v>
      </c>
      <c r="P16" s="140">
        <f>IF(J16="x","x",(J16*1000000/VLOOKUP($C16,'Crisis Indicator Data'!$C$3:$H$198,5,FALSE)))</f>
        <v>0</v>
      </c>
      <c r="Q16" s="231">
        <f t="shared" si="1"/>
        <v>4</v>
      </c>
      <c r="R16" s="231">
        <f t="shared" si="2"/>
        <v>3.75</v>
      </c>
    </row>
    <row r="17" spans="1:18" x14ac:dyDescent="0.25">
      <c r="A17" s="142" t="str">
        <f>'Crisis Indicator Data'!A14</f>
        <v>Anglophone Crisis in Cameroon</v>
      </c>
      <c r="B17" s="143" t="str">
        <f>'Crisis Indicator Data'!B14</f>
        <v>Conflict</v>
      </c>
      <c r="C17" s="143" t="str">
        <f>'Crisis Indicator Data'!C14</f>
        <v>CMR003</v>
      </c>
      <c r="D17" s="143" t="str">
        <f>'Crisis Indicator Data'!D14</f>
        <v>Cameroon</v>
      </c>
      <c r="E17" s="143" t="str">
        <f>'Crisis Indicator Data'!E14</f>
        <v>CMR</v>
      </c>
      <c r="F17" s="151">
        <f>IF('Crisis Indicator Data'!Q14="x","x",('Crisis Indicator Data'!Q14/1000000))</f>
        <v>2.0270000000000001</v>
      </c>
      <c r="G17" s="151">
        <f>IF('Crisis Indicator Data'!R14="x","x",('Crisis Indicator Data'!R14/1000000))</f>
        <v>1.4890000000000001</v>
      </c>
      <c r="H17" s="151">
        <f>IF('Crisis Indicator Data'!S14="x","x",('Crisis Indicator Data'!S14/1000000))</f>
        <v>0.88200000000000001</v>
      </c>
      <c r="I17" s="151">
        <f>IF('Crisis Indicator Data'!T14="x","x",('Crisis Indicator Data'!T14/1000000))</f>
        <v>7.8E-2</v>
      </c>
      <c r="J17" s="151">
        <f>IF('Crisis Indicator Data'!U14="x","x",('Crisis Indicator Data'!U14/1000000))</f>
        <v>0</v>
      </c>
      <c r="K17" s="237">
        <f t="shared" si="0"/>
        <v>3.3</v>
      </c>
      <c r="L17" s="140">
        <f>IF(F17="x","x",(F17*1000000/VLOOKUP($C17,'Crisis Indicator Data'!$C$3:$H$198,5,FALSE)))</f>
        <v>0.45285969615728333</v>
      </c>
      <c r="M17" s="140">
        <f>IF(G17="x","x",(G17*1000000/VLOOKUP($C17,'Crisis Indicator Data'!$C$3:$H$198,5,FALSE)))</f>
        <v>0.33266309204647004</v>
      </c>
      <c r="N17" s="140">
        <f>IF(H17="x","x",(H17*1000000/VLOOKUP($C17,'Crisis Indicator Data'!$C$3:$H$198,5,FALSE)))</f>
        <v>0.1970509383378016</v>
      </c>
      <c r="O17" s="140">
        <f>IF(I17="x","x",(I17*1000000/VLOOKUP($C17,'Crisis Indicator Data'!$C$3:$H$198,5,FALSE)))</f>
        <v>1.7426273458445041E-2</v>
      </c>
      <c r="P17" s="140">
        <f>IF(J17="x","x",(J17*1000000/VLOOKUP($C17,'Crisis Indicator Data'!$C$3:$H$198,5,FALSE)))</f>
        <v>0</v>
      </c>
      <c r="Q17" s="231">
        <f t="shared" si="1"/>
        <v>3</v>
      </c>
      <c r="R17" s="231">
        <f t="shared" si="2"/>
        <v>3.15</v>
      </c>
    </row>
    <row r="18" spans="1:18" x14ac:dyDescent="0.25">
      <c r="A18" s="142" t="str">
        <f>'Crisis Indicator Data'!A15</f>
        <v>CAR refugees in Cameroon</v>
      </c>
      <c r="B18" s="143" t="str">
        <f>'Crisis Indicator Data'!B15</f>
        <v>International displacement</v>
      </c>
      <c r="C18" s="143" t="str">
        <f>'Crisis Indicator Data'!C15</f>
        <v>CMR004</v>
      </c>
      <c r="D18" s="143" t="str">
        <f>'Crisis Indicator Data'!D15</f>
        <v>Cameroon</v>
      </c>
      <c r="E18" s="143" t="str">
        <f>'Crisis Indicator Data'!E15</f>
        <v>CMR</v>
      </c>
      <c r="F18" s="151">
        <f>IF('Crisis Indicator Data'!Q15="x","x",('Crisis Indicator Data'!Q15/1000000))</f>
        <v>1.2490000000000001</v>
      </c>
      <c r="G18" s="151">
        <f>IF('Crisis Indicator Data'!R15="x","x",('Crisis Indicator Data'!R15/1000000))</f>
        <v>0</v>
      </c>
      <c r="H18" s="151">
        <f>IF('Crisis Indicator Data'!S15="x","x",('Crisis Indicator Data'!S15/1000000))</f>
        <v>0.316</v>
      </c>
      <c r="I18" s="151">
        <f>IF('Crisis Indicator Data'!T15="x","x",('Crisis Indicator Data'!T15/1000000))</f>
        <v>0</v>
      </c>
      <c r="J18" s="151">
        <f>IF('Crisis Indicator Data'!U15="x","x",('Crisis Indicator Data'!U15/1000000))</f>
        <v>0</v>
      </c>
      <c r="K18" s="237">
        <f t="shared" si="0"/>
        <v>2.5</v>
      </c>
      <c r="L18" s="140">
        <f>IF(F18="x","x",(F18*1000000/VLOOKUP($C18,'Crisis Indicator Data'!$C$3:$H$198,5,FALSE)))</f>
        <v>0.79808306709265175</v>
      </c>
      <c r="M18" s="140">
        <f>IF(G18="x","x",(G18*1000000/VLOOKUP($C18,'Crisis Indicator Data'!$C$3:$H$198,5,FALSE)))</f>
        <v>0</v>
      </c>
      <c r="N18" s="140">
        <f>IF(H18="x","x",(H18*1000000/VLOOKUP($C18,'Crisis Indicator Data'!$C$3:$H$198,5,FALSE)))</f>
        <v>0.20191693290734825</v>
      </c>
      <c r="O18" s="140">
        <f>IF(I18="x","x",(I18*1000000/VLOOKUP($C18,'Crisis Indicator Data'!$C$3:$H$198,5,FALSE)))</f>
        <v>0</v>
      </c>
      <c r="P18" s="140">
        <f>IF(J18="x","x",(J18*1000000/VLOOKUP($C18,'Crisis Indicator Data'!$C$3:$H$198,5,FALSE)))</f>
        <v>0</v>
      </c>
      <c r="Q18" s="231">
        <f t="shared" si="1"/>
        <v>3</v>
      </c>
      <c r="R18" s="231">
        <f t="shared" si="2"/>
        <v>2.75</v>
      </c>
    </row>
    <row r="19" spans="1:18" x14ac:dyDescent="0.25">
      <c r="A19" s="142" t="str">
        <f>'Crisis Indicator Data'!A16</f>
        <v>Complex crisis in DRC</v>
      </c>
      <c r="B19" s="143" t="str">
        <f>'Crisis Indicator Data'!B16</f>
        <v>Complex crisis</v>
      </c>
      <c r="C19" s="143" t="str">
        <f>'Crisis Indicator Data'!C16</f>
        <v>COD001</v>
      </c>
      <c r="D19" s="143" t="str">
        <f>'Crisis Indicator Data'!D16</f>
        <v>DRC</v>
      </c>
      <c r="E19" s="143" t="str">
        <f>'Crisis Indicator Data'!E16</f>
        <v>COD</v>
      </c>
      <c r="F19" s="151">
        <f>IF('Crisis Indicator Data'!Q16="x","x",('Crisis Indicator Data'!Q16/1000000))</f>
        <v>52.92</v>
      </c>
      <c r="G19" s="151">
        <f>IF('Crisis Indicator Data'!R16="x","x",('Crisis Indicator Data'!R16/1000000))</f>
        <v>30.27</v>
      </c>
      <c r="H19" s="151">
        <f>IF('Crisis Indicator Data'!S16="x","x",('Crisis Indicator Data'!S16/1000000))</f>
        <v>14.112</v>
      </c>
      <c r="I19" s="151">
        <f>IF('Crisis Indicator Data'!T16="x","x",('Crisis Indicator Data'!T16/1000000))</f>
        <v>4.7039999999999997</v>
      </c>
      <c r="J19" s="151">
        <f>IF('Crisis Indicator Data'!U16="x","x",('Crisis Indicator Data'!U16/1000000))</f>
        <v>0.78400000000000003</v>
      </c>
      <c r="K19" s="237">
        <f t="shared" si="0"/>
        <v>5</v>
      </c>
      <c r="L19" s="140">
        <f>IF(F19="x","x",(F19*1000000/VLOOKUP($C19,'Crisis Indicator Data'!$C$3:$H$198,5,FALSE)))</f>
        <v>0.51507158638544714</v>
      </c>
      <c r="M19" s="140">
        <f>IF(G19="x","x",(G19*1000000/VLOOKUP($C19,'Crisis Indicator Data'!$C$3:$H$198,5,FALSE)))</f>
        <v>0.29461861148691393</v>
      </c>
      <c r="N19" s="140">
        <f>IF(H19="x","x",(H19*1000000/VLOOKUP($C19,'Crisis Indicator Data'!$C$3:$H$198,5,FALSE)))</f>
        <v>0.13735242303611925</v>
      </c>
      <c r="O19" s="140">
        <f>IF(I19="x","x",(I19*1000000/VLOOKUP($C19,'Crisis Indicator Data'!$C$3:$H$198,5,FALSE)))</f>
        <v>4.5784141012039752E-2</v>
      </c>
      <c r="P19" s="140">
        <f>IF(J19="x","x",(J19*1000000/VLOOKUP($C19,'Crisis Indicator Data'!$C$3:$H$198,5,FALSE)))</f>
        <v>7.6306901686732913E-3</v>
      </c>
      <c r="Q19" s="231">
        <f t="shared" si="1"/>
        <v>4</v>
      </c>
      <c r="R19" s="231">
        <f t="shared" si="2"/>
        <v>4.5</v>
      </c>
    </row>
    <row r="20" spans="1:18" x14ac:dyDescent="0.25">
      <c r="A20" s="142" t="str">
        <f>'Crisis Indicator Data'!A17</f>
        <v>Complex crisis in Congo</v>
      </c>
      <c r="B20" s="143" t="str">
        <f>'Crisis Indicator Data'!B17</f>
        <v>Complex crisis</v>
      </c>
      <c r="C20" s="143" t="str">
        <f>'Crisis Indicator Data'!C17</f>
        <v>COG001</v>
      </c>
      <c r="D20" s="143" t="str">
        <f>'Crisis Indicator Data'!D17</f>
        <v>Congo</v>
      </c>
      <c r="E20" s="143" t="str">
        <f>'Crisis Indicator Data'!E17</f>
        <v>COG</v>
      </c>
      <c r="F20" s="151">
        <f>IF('Crisis Indicator Data'!Q17="x","x",('Crisis Indicator Data'!Q17/1000000))</f>
        <v>4.399</v>
      </c>
      <c r="G20" s="151">
        <f>IF('Crisis Indicator Data'!R17="x","x",('Crisis Indicator Data'!R17/1000000))</f>
        <v>0</v>
      </c>
      <c r="H20" s="151">
        <f>IF('Crisis Indicator Data'!S17="x","x",('Crisis Indicator Data'!S17/1000000))</f>
        <v>1.2</v>
      </c>
      <c r="I20" s="151">
        <f>IF('Crisis Indicator Data'!T17="x","x",('Crisis Indicator Data'!T17/1000000))</f>
        <v>0</v>
      </c>
      <c r="J20" s="151">
        <f>IF('Crisis Indicator Data'!U17="x","x",('Crisis Indicator Data'!U17/1000000))</f>
        <v>0</v>
      </c>
      <c r="K20" s="237">
        <f t="shared" si="0"/>
        <v>3.5</v>
      </c>
      <c r="L20" s="140">
        <f>IF(F20="x","x",(F20*1000000/VLOOKUP($C20,'Crisis Indicator Data'!$C$3:$H$198,5,FALSE)))</f>
        <v>0.78567601357385253</v>
      </c>
      <c r="M20" s="140">
        <f>IF(G20="x","x",(G20*1000000/VLOOKUP($C20,'Crisis Indicator Data'!$C$3:$H$198,5,FALSE)))</f>
        <v>0</v>
      </c>
      <c r="N20" s="140">
        <f>IF(H20="x","x",(H20*1000000/VLOOKUP($C20,'Crisis Indicator Data'!$C$3:$H$198,5,FALSE)))</f>
        <v>0.21432398642614753</v>
      </c>
      <c r="O20" s="140">
        <f>IF(I20="x","x",(I20*1000000/VLOOKUP($C20,'Crisis Indicator Data'!$C$3:$H$198,5,FALSE)))</f>
        <v>0</v>
      </c>
      <c r="P20" s="140">
        <f>IF(J20="x","x",(J20*1000000/VLOOKUP($C20,'Crisis Indicator Data'!$C$3:$H$198,5,FALSE)))</f>
        <v>0</v>
      </c>
      <c r="Q20" s="231">
        <f t="shared" si="1"/>
        <v>3</v>
      </c>
      <c r="R20" s="231">
        <f t="shared" si="2"/>
        <v>3.25</v>
      </c>
    </row>
    <row r="21" spans="1:18" x14ac:dyDescent="0.25">
      <c r="A21" s="142" t="str">
        <f>'Crisis Indicator Data'!A18</f>
        <v>Complex crisis in Colombia</v>
      </c>
      <c r="B21" s="143" t="str">
        <f>'Crisis Indicator Data'!B18</f>
        <v>Complex crisis</v>
      </c>
      <c r="C21" s="143" t="str">
        <f>'Crisis Indicator Data'!C18</f>
        <v>COL001</v>
      </c>
      <c r="D21" s="143" t="str">
        <f>'Crisis Indicator Data'!D18</f>
        <v>Colombia</v>
      </c>
      <c r="E21" s="143" t="str">
        <f>'Crisis Indicator Data'!E18</f>
        <v>COL</v>
      </c>
      <c r="F21" s="151">
        <f>IF('Crisis Indicator Data'!Q18="x","x",('Crisis Indicator Data'!Q18/1000000))</f>
        <v>43.69</v>
      </c>
      <c r="G21" s="151">
        <f>IF('Crisis Indicator Data'!R18="x","x",('Crisis Indicator Data'!R18/1000000))</f>
        <v>1.1000000000000001</v>
      </c>
      <c r="H21" s="151">
        <f>IF('Crisis Indicator Data'!S18="x","x",('Crisis Indicator Data'!S18/1000000))</f>
        <v>2.7</v>
      </c>
      <c r="I21" s="151">
        <f>IF('Crisis Indicator Data'!T18="x","x",('Crisis Indicator Data'!T18/1000000))</f>
        <v>2.5</v>
      </c>
      <c r="J21" s="151">
        <f>IF('Crisis Indicator Data'!U18="x","x",('Crisis Indicator Data'!U18/1000000))</f>
        <v>0.31</v>
      </c>
      <c r="K21" s="237">
        <f t="shared" si="0"/>
        <v>4.5999999999999996</v>
      </c>
      <c r="L21" s="140">
        <f>IF(F21="x","x",(F21*1000000/VLOOKUP($C21,'Crisis Indicator Data'!$C$3:$H$198,5,FALSE)))</f>
        <v>0.86858846918489063</v>
      </c>
      <c r="M21" s="140">
        <f>IF(G21="x","x",(G21*1000000/VLOOKUP($C21,'Crisis Indicator Data'!$C$3:$H$198,5,FALSE)))</f>
        <v>2.186878727634195E-2</v>
      </c>
      <c r="N21" s="140">
        <f>IF(H21="x","x",(H21*1000000/VLOOKUP($C21,'Crisis Indicator Data'!$C$3:$H$198,5,FALSE)))</f>
        <v>5.3677932405566599E-2</v>
      </c>
      <c r="O21" s="140">
        <f>IF(I21="x","x",(I21*1000000/VLOOKUP($C21,'Crisis Indicator Data'!$C$3:$H$198,5,FALSE)))</f>
        <v>4.9701789264413522E-2</v>
      </c>
      <c r="P21" s="140">
        <f>IF(J21="x","x",(J21*1000000/VLOOKUP($C21,'Crisis Indicator Data'!$C$3:$H$198,5,FALSE)))</f>
        <v>6.1630218687872759E-3</v>
      </c>
      <c r="Q21" s="231">
        <f t="shared" si="1"/>
        <v>4</v>
      </c>
      <c r="R21" s="231">
        <f t="shared" si="2"/>
        <v>4.3</v>
      </c>
    </row>
    <row r="22" spans="1:18" x14ac:dyDescent="0.25">
      <c r="A22" s="142" t="str">
        <f>'Crisis Indicator Data'!A19</f>
        <v>Venezuela displacement in Colombia</v>
      </c>
      <c r="B22" s="143" t="str">
        <f>'Crisis Indicator Data'!B19</f>
        <v>International displacement</v>
      </c>
      <c r="C22" s="143" t="str">
        <f>'Crisis Indicator Data'!C19</f>
        <v>COL002</v>
      </c>
      <c r="D22" s="143" t="str">
        <f>'Crisis Indicator Data'!D19</f>
        <v>Colombia</v>
      </c>
      <c r="E22" s="143" t="str">
        <f>'Crisis Indicator Data'!E19</f>
        <v>COL</v>
      </c>
      <c r="F22" s="151">
        <f>IF('Crisis Indicator Data'!Q19="x","x",('Crisis Indicator Data'!Q19/1000000))</f>
        <v>16.177</v>
      </c>
      <c r="G22" s="151">
        <f>IF('Crisis Indicator Data'!R19="x","x",('Crisis Indicator Data'!R19/1000000))</f>
        <v>1.734</v>
      </c>
      <c r="H22" s="151">
        <f>IF('Crisis Indicator Data'!S19="x","x",('Crisis Indicator Data'!S19/1000000))</f>
        <v>4.0999999999999996</v>
      </c>
      <c r="I22" s="151">
        <f>IF('Crisis Indicator Data'!T19="x","x",('Crisis Indicator Data'!T19/1000000))</f>
        <v>0</v>
      </c>
      <c r="J22" s="151">
        <f>IF('Crisis Indicator Data'!U19="x","x",('Crisis Indicator Data'!U19/1000000))</f>
        <v>0</v>
      </c>
      <c r="K22" s="237">
        <f t="shared" si="0"/>
        <v>4.4000000000000004</v>
      </c>
      <c r="L22" s="140">
        <f>IF(F22="x","x",(F22*1000000/VLOOKUP($C22,'Crisis Indicator Data'!$C$3:$H$198,5,FALSE)))</f>
        <v>0.73495070646494931</v>
      </c>
      <c r="M22" s="140">
        <f>IF(G22="x","x",(G22*1000000/VLOOKUP($C22,'Crisis Indicator Data'!$C$3:$H$198,5,FALSE)))</f>
        <v>7.8778792421970834E-2</v>
      </c>
      <c r="N22" s="140">
        <f>IF(H22="x","x",(H22*1000000/VLOOKUP($C22,'Crisis Indicator Data'!$C$3:$H$198,5,FALSE)))</f>
        <v>0.1862705011130798</v>
      </c>
      <c r="O22" s="140">
        <f>IF(I22="x","x",(I22*1000000/VLOOKUP($C22,'Crisis Indicator Data'!$C$3:$H$198,5,FALSE)))</f>
        <v>0</v>
      </c>
      <c r="P22" s="140">
        <f>IF(J22="x","x",(J22*1000000/VLOOKUP($C22,'Crisis Indicator Data'!$C$3:$H$198,5,FALSE)))</f>
        <v>0</v>
      </c>
      <c r="Q22" s="231">
        <f t="shared" si="1"/>
        <v>3</v>
      </c>
      <c r="R22" s="231">
        <f t="shared" si="2"/>
        <v>3.7</v>
      </c>
    </row>
    <row r="23" spans="1:18" x14ac:dyDescent="0.25">
      <c r="A23" s="142" t="str">
        <f>'Crisis Indicator Data'!A20</f>
        <v>Nicaraguan refugees in Costa Rica</v>
      </c>
      <c r="B23" s="143" t="str">
        <f>'Crisis Indicator Data'!B20</f>
        <v>International displacement</v>
      </c>
      <c r="C23" s="143" t="str">
        <f>'Crisis Indicator Data'!C20</f>
        <v>CRI002</v>
      </c>
      <c r="D23" s="143" t="str">
        <f>'Crisis Indicator Data'!D20</f>
        <v>Costa Rica</v>
      </c>
      <c r="E23" s="143" t="str">
        <f>'Crisis Indicator Data'!E20</f>
        <v>CRI</v>
      </c>
      <c r="F23" s="151">
        <f>IF('Crisis Indicator Data'!Q20="x","x",('Crisis Indicator Data'!Q20/1000000))</f>
        <v>1.6439999999999999</v>
      </c>
      <c r="G23" s="151">
        <f>IF('Crisis Indicator Data'!R20="x","x",('Crisis Indicator Data'!R20/1000000))</f>
        <v>4.2999999999999997E-2</v>
      </c>
      <c r="H23" s="151">
        <f>IF('Crisis Indicator Data'!S20="x","x",('Crisis Indicator Data'!S20/1000000))</f>
        <v>4.2999999999999997E-2</v>
      </c>
      <c r="I23" s="151">
        <f>IF('Crisis Indicator Data'!T20="x","x",('Crisis Indicator Data'!T20/1000000))</f>
        <v>0</v>
      </c>
      <c r="J23" s="151">
        <f>IF('Crisis Indicator Data'!U20="x","x",('Crisis Indicator Data'!U20/1000000))</f>
        <v>0</v>
      </c>
      <c r="K23" s="237">
        <f t="shared" si="0"/>
        <v>1.1000000000000001</v>
      </c>
      <c r="L23" s="140">
        <f>IF(F23="x","x",(F23*1000000/VLOOKUP($C23,'Crisis Indicator Data'!$C$3:$H$198,5,FALSE)))</f>
        <v>0.95028901734104043</v>
      </c>
      <c r="M23" s="140">
        <f>IF(G23="x","x",(G23*1000000/VLOOKUP($C23,'Crisis Indicator Data'!$C$3:$H$198,5,FALSE)))</f>
        <v>2.485549132947977E-2</v>
      </c>
      <c r="N23" s="140">
        <f>IF(H23="x","x",(H23*1000000/VLOOKUP($C23,'Crisis Indicator Data'!$C$3:$H$198,5,FALSE)))</f>
        <v>2.485549132947977E-2</v>
      </c>
      <c r="O23" s="140">
        <f>IF(I23="x","x",(I23*1000000/VLOOKUP($C23,'Crisis Indicator Data'!$C$3:$H$198,5,FALSE)))</f>
        <v>0</v>
      </c>
      <c r="P23" s="140">
        <f>IF(J23="x","x",(J23*1000000/VLOOKUP($C23,'Crisis Indicator Data'!$C$3:$H$198,5,FALSE)))</f>
        <v>0</v>
      </c>
      <c r="Q23" s="231">
        <f t="shared" si="1"/>
        <v>1</v>
      </c>
      <c r="R23" s="231">
        <f t="shared" si="2"/>
        <v>1.05</v>
      </c>
    </row>
    <row r="24" spans="1:18" x14ac:dyDescent="0.25">
      <c r="A24" s="142" t="str">
        <f>'Crisis Indicator Data'!A21</f>
        <v>Multiple crises in Djibouti</v>
      </c>
      <c r="B24" s="143" t="str">
        <f>'Crisis Indicator Data'!B21</f>
        <v>Multiple crises country</v>
      </c>
      <c r="C24" s="143" t="str">
        <f>'Crisis Indicator Data'!C21</f>
        <v>DJI001</v>
      </c>
      <c r="D24" s="143" t="str">
        <f>'Crisis Indicator Data'!D21</f>
        <v>Djibouti</v>
      </c>
      <c r="E24" s="143" t="str">
        <f>'Crisis Indicator Data'!E21</f>
        <v>DJI</v>
      </c>
      <c r="F24" s="151">
        <f>IF('Crisis Indicator Data'!Q21="x","x",('Crisis Indicator Data'!Q21/1000000))</f>
        <v>0.40400000000000003</v>
      </c>
      <c r="G24" s="151">
        <f>IF('Crisis Indicator Data'!R21="x","x",('Crisis Indicator Data'!R21/1000000))</f>
        <v>0.38900000000000001</v>
      </c>
      <c r="H24" s="151">
        <f>IF('Crisis Indicator Data'!S21="x","x",('Crisis Indicator Data'!S21/1000000))</f>
        <v>0.20300000000000001</v>
      </c>
      <c r="I24" s="151">
        <f>IF('Crisis Indicator Data'!T21="x","x",('Crisis Indicator Data'!T21/1000000))</f>
        <v>2.7E-2</v>
      </c>
      <c r="J24" s="151">
        <f>IF('Crisis Indicator Data'!U21="x","x",('Crisis Indicator Data'!U21/1000000))</f>
        <v>0</v>
      </c>
      <c r="K24" s="237">
        <f t="shared" si="0"/>
        <v>2.2999999999999998</v>
      </c>
      <c r="L24" s="140">
        <f>IF(F24="x","x",(F24*1000000/VLOOKUP($C24,'Crisis Indicator Data'!$C$3:$H$198,5,FALSE)))</f>
        <v>0.39491691104594329</v>
      </c>
      <c r="M24" s="140">
        <f>IF(G24="x","x",(G24*1000000/VLOOKUP($C24,'Crisis Indicator Data'!$C$3:$H$198,5,FALSE)))</f>
        <v>0.38025415444770283</v>
      </c>
      <c r="N24" s="140">
        <f>IF(H24="x","x",(H24*1000000/VLOOKUP($C24,'Crisis Indicator Data'!$C$3:$H$198,5,FALSE)))</f>
        <v>0.19843597262952101</v>
      </c>
      <c r="O24" s="140">
        <f>IF(I24="x","x",(I24*1000000/VLOOKUP($C24,'Crisis Indicator Data'!$C$3:$H$198,5,FALSE)))</f>
        <v>2.6392961876832845E-2</v>
      </c>
      <c r="P24" s="140">
        <f>IF(J24="x","x",(J24*1000000/VLOOKUP($C24,'Crisis Indicator Data'!$C$3:$H$198,5,FALSE)))</f>
        <v>0</v>
      </c>
      <c r="Q24" s="231">
        <f t="shared" si="1"/>
        <v>3</v>
      </c>
      <c r="R24" s="231">
        <f t="shared" si="2"/>
        <v>2.65</v>
      </c>
    </row>
    <row r="25" spans="1:18" x14ac:dyDescent="0.25">
      <c r="A25" s="142" t="str">
        <f>'Crisis Indicator Data'!A22</f>
        <v>Mixed migration in Djibouti</v>
      </c>
      <c r="B25" s="143" t="str">
        <f>'Crisis Indicator Data'!B22</f>
        <v>International displacement</v>
      </c>
      <c r="C25" s="143" t="str">
        <f>'Crisis Indicator Data'!C22</f>
        <v>DJI002</v>
      </c>
      <c r="D25" s="143" t="str">
        <f>'Crisis Indicator Data'!D22</f>
        <v>Djibouti</v>
      </c>
      <c r="E25" s="143" t="str">
        <f>'Crisis Indicator Data'!E22</f>
        <v>DJI</v>
      </c>
      <c r="F25" s="151">
        <f>IF('Crisis Indicator Data'!Q22="x","x",('Crisis Indicator Data'!Q22/1000000))</f>
        <v>0.98699999999999999</v>
      </c>
      <c r="G25" s="151">
        <f>IF('Crisis Indicator Data'!R22="x","x",('Crisis Indicator Data'!R22/1000000))</f>
        <v>0</v>
      </c>
      <c r="H25" s="151">
        <f>IF('Crisis Indicator Data'!S22="x","x",('Crisis Indicator Data'!S22/1000000))</f>
        <v>3.5999999999999997E-2</v>
      </c>
      <c r="I25" s="151">
        <f>IF('Crisis Indicator Data'!T22="x","x",('Crisis Indicator Data'!T22/1000000))</f>
        <v>0</v>
      </c>
      <c r="J25" s="151">
        <f>IF('Crisis Indicator Data'!U22="x","x",('Crisis Indicator Data'!U22/1000000))</f>
        <v>0</v>
      </c>
      <c r="K25" s="237">
        <f t="shared" si="0"/>
        <v>0.9</v>
      </c>
      <c r="L25" s="140">
        <f>IF(F25="x","x",(F25*1000000/VLOOKUP($C25,'Crisis Indicator Data'!$C$3:$H$198,5,FALSE)))</f>
        <v>0.96480938416422291</v>
      </c>
      <c r="M25" s="140">
        <f>IF(G25="x","x",(G25*1000000/VLOOKUP($C25,'Crisis Indicator Data'!$C$3:$H$198,5,FALSE)))</f>
        <v>0</v>
      </c>
      <c r="N25" s="140">
        <f>IF(H25="x","x",(H25*1000000/VLOOKUP($C25,'Crisis Indicator Data'!$C$3:$H$198,5,FALSE)))</f>
        <v>3.519061583577713E-2</v>
      </c>
      <c r="O25" s="140">
        <f>IF(I25="x","x",(I25*1000000/VLOOKUP($C25,'Crisis Indicator Data'!$C$3:$H$198,5,FALSE)))</f>
        <v>0</v>
      </c>
      <c r="P25" s="140">
        <f>IF(J25="x","x",(J25*1000000/VLOOKUP($C25,'Crisis Indicator Data'!$C$3:$H$198,5,FALSE)))</f>
        <v>0</v>
      </c>
      <c r="Q25" s="231">
        <f t="shared" si="1"/>
        <v>1</v>
      </c>
      <c r="R25" s="231">
        <f t="shared" si="2"/>
        <v>0.95</v>
      </c>
    </row>
    <row r="26" spans="1:18" x14ac:dyDescent="0.25">
      <c r="A26" s="142" t="str">
        <f>'Crisis Indicator Data'!A23</f>
        <v>Drought in Djibouti</v>
      </c>
      <c r="B26" s="143" t="str">
        <f>'Crisis Indicator Data'!B23</f>
        <v>Drought</v>
      </c>
      <c r="C26" s="143" t="str">
        <f>'Crisis Indicator Data'!C23</f>
        <v>DJI003</v>
      </c>
      <c r="D26" s="143" t="str">
        <f>'Crisis Indicator Data'!D23</f>
        <v>Djibouti</v>
      </c>
      <c r="E26" s="143" t="str">
        <f>'Crisis Indicator Data'!E23</f>
        <v>DJI</v>
      </c>
      <c r="F26" s="151">
        <f>IF('Crisis Indicator Data'!Q23="x","x",('Crisis Indicator Data'!Q23/1000000))</f>
        <v>0.44</v>
      </c>
      <c r="G26" s="151">
        <f>IF('Crisis Indicator Data'!R23="x","x",('Crisis Indicator Data'!R23/1000000))</f>
        <v>0.38900000000000001</v>
      </c>
      <c r="H26" s="151">
        <f>IF('Crisis Indicator Data'!S23="x","x",('Crisis Indicator Data'!S23/1000000))</f>
        <v>0.16700000000000001</v>
      </c>
      <c r="I26" s="151">
        <f>IF('Crisis Indicator Data'!T23="x","x",('Crisis Indicator Data'!T23/1000000))</f>
        <v>2.7E-2</v>
      </c>
      <c r="J26" s="151">
        <f>IF('Crisis Indicator Data'!U23="x","x",('Crisis Indicator Data'!U23/1000000))</f>
        <v>0</v>
      </c>
      <c r="K26" s="237">
        <f t="shared" si="0"/>
        <v>2.1</v>
      </c>
      <c r="L26" s="140">
        <f>IF(F26="x","x",(F26*1000000/VLOOKUP($C26,'Crisis Indicator Data'!$C$3:$H$198,5,FALSE)))</f>
        <v>0.43010752688172044</v>
      </c>
      <c r="M26" s="140">
        <f>IF(G26="x","x",(G26*1000000/VLOOKUP($C26,'Crisis Indicator Data'!$C$3:$H$198,5,FALSE)))</f>
        <v>0.38025415444770283</v>
      </c>
      <c r="N26" s="140">
        <f>IF(H26="x","x",(H26*1000000/VLOOKUP($C26,'Crisis Indicator Data'!$C$3:$H$198,5,FALSE)))</f>
        <v>0.16324535679374388</v>
      </c>
      <c r="O26" s="140">
        <f>IF(I26="x","x",(I26*1000000/VLOOKUP($C26,'Crisis Indicator Data'!$C$3:$H$198,5,FALSE)))</f>
        <v>2.6392961876832845E-2</v>
      </c>
      <c r="P26" s="140">
        <f>IF(J26="x","x",(J26*1000000/VLOOKUP($C26,'Crisis Indicator Data'!$C$3:$H$198,5,FALSE)))</f>
        <v>0</v>
      </c>
      <c r="Q26" s="231">
        <f t="shared" si="1"/>
        <v>3</v>
      </c>
      <c r="R26" s="231">
        <f t="shared" si="2"/>
        <v>2.5499999999999998</v>
      </c>
    </row>
    <row r="27" spans="1:18" x14ac:dyDescent="0.25">
      <c r="A27" s="142" t="str">
        <f>'Crisis Indicator Data'!A24</f>
        <v>Mixed migration flows in Algeria</v>
      </c>
      <c r="B27" s="143" t="str">
        <f>'Crisis Indicator Data'!B24</f>
        <v>International displacement</v>
      </c>
      <c r="C27" s="143" t="str">
        <f>'Crisis Indicator Data'!C24</f>
        <v>DZA002</v>
      </c>
      <c r="D27" s="143" t="str">
        <f>'Crisis Indicator Data'!D24</f>
        <v>Algeria</v>
      </c>
      <c r="E27" s="143" t="str">
        <f>'Crisis Indicator Data'!E24</f>
        <v>DZA</v>
      </c>
      <c r="F27" s="151" t="str">
        <f>IF('Crisis Indicator Data'!Q24="x","x",('Crisis Indicator Data'!Q24/1000000))</f>
        <v>x</v>
      </c>
      <c r="G27" s="151" t="str">
        <f>IF('Crisis Indicator Data'!R24="x","x",('Crisis Indicator Data'!R24/1000000))</f>
        <v>x</v>
      </c>
      <c r="H27" s="151" t="str">
        <f>IF('Crisis Indicator Data'!S24="x","x",('Crisis Indicator Data'!S24/1000000))</f>
        <v>x</v>
      </c>
      <c r="I27" s="151" t="str">
        <f>IF('Crisis Indicator Data'!T24="x","x",('Crisis Indicator Data'!T24/1000000))</f>
        <v>x</v>
      </c>
      <c r="J27" s="151" t="str">
        <f>IF('Crisis Indicator Data'!U24="x","x",('Crisis Indicator Data'!U24/1000000))</f>
        <v>x</v>
      </c>
      <c r="K27" s="237" t="str">
        <f t="shared" si="0"/>
        <v>x</v>
      </c>
      <c r="L27" s="140" t="str">
        <f>IF(F27="x","x",(F27*1000000/VLOOKUP($C27,'Crisis Indicator Data'!$C$3:$H$198,5,FALSE)))</f>
        <v>x</v>
      </c>
      <c r="M27" s="140" t="str">
        <f>IF(G27="x","x",(G27*1000000/VLOOKUP($C27,'Crisis Indicator Data'!$C$3:$H$198,5,FALSE)))</f>
        <v>x</v>
      </c>
      <c r="N27" s="140" t="str">
        <f>IF(H27="x","x",(H27*1000000/VLOOKUP($C27,'Crisis Indicator Data'!$C$3:$H$198,5,FALSE)))</f>
        <v>x</v>
      </c>
      <c r="O27" s="140" t="str">
        <f>IF(I27="x","x",(I27*1000000/VLOOKUP($C27,'Crisis Indicator Data'!$C$3:$H$198,5,FALSE)))</f>
        <v>x</v>
      </c>
      <c r="P27" s="140" t="str">
        <f>IF(J27="x","x",(J27*1000000/VLOOKUP($C27,'Crisis Indicator Data'!$C$3:$H$198,5,FALSE)))</f>
        <v>x</v>
      </c>
      <c r="Q27" s="231" t="str">
        <f t="shared" si="1"/>
        <v>x</v>
      </c>
      <c r="R27" s="231" t="str">
        <f t="shared" si="2"/>
        <v>x</v>
      </c>
    </row>
    <row r="28" spans="1:18" x14ac:dyDescent="0.25">
      <c r="A28" s="142" t="str">
        <f>'Crisis Indicator Data'!A25</f>
        <v>Sahrawi refugees in Algeria</v>
      </c>
      <c r="B28" s="143" t="str">
        <f>'Crisis Indicator Data'!B25</f>
        <v>International displacement</v>
      </c>
      <c r="C28" s="143" t="str">
        <f>'Crisis Indicator Data'!C25</f>
        <v>DZA003</v>
      </c>
      <c r="D28" s="143" t="str">
        <f>'Crisis Indicator Data'!D25</f>
        <v>Algeria</v>
      </c>
      <c r="E28" s="143" t="str">
        <f>'Crisis Indicator Data'!E25</f>
        <v>DZA</v>
      </c>
      <c r="F28" s="151">
        <f>IF('Crisis Indicator Data'!Q25="x","x",('Crisis Indicator Data'!Q25/1000000))</f>
        <v>4.9000000000000002E-2</v>
      </c>
      <c r="G28" s="151">
        <f>IF('Crisis Indicator Data'!R25="x","x",('Crisis Indicator Data'!R25/1000000))</f>
        <v>8.4000000000000005E-2</v>
      </c>
      <c r="H28" s="151">
        <f>IF('Crisis Indicator Data'!S25="x","x",('Crisis Indicator Data'!S25/1000000))</f>
        <v>0.09</v>
      </c>
      <c r="I28" s="151">
        <f>IF('Crisis Indicator Data'!T25="x","x",('Crisis Indicator Data'!T25/1000000))</f>
        <v>0</v>
      </c>
      <c r="J28" s="151">
        <f>IF('Crisis Indicator Data'!U25="x","x",('Crisis Indicator Data'!U25/1000000))</f>
        <v>0</v>
      </c>
      <c r="K28" s="237">
        <f t="shared" si="0"/>
        <v>1.6</v>
      </c>
      <c r="L28" s="140">
        <f>IF(F28="x","x",(F28*1000000/VLOOKUP($C28,'Crisis Indicator Data'!$C$3:$H$198,5,FALSE)))</f>
        <v>0.21973094170403587</v>
      </c>
      <c r="M28" s="140">
        <f>IF(G28="x","x",(G28*1000000/VLOOKUP($C28,'Crisis Indicator Data'!$C$3:$H$198,5,FALSE)))</f>
        <v>0.37668161434977576</v>
      </c>
      <c r="N28" s="140">
        <f>IF(H28="x","x",(H28*1000000/VLOOKUP($C28,'Crisis Indicator Data'!$C$3:$H$198,5,FALSE)))</f>
        <v>0.40358744394618834</v>
      </c>
      <c r="O28" s="140">
        <f>IF(I28="x","x",(I28*1000000/VLOOKUP($C28,'Crisis Indicator Data'!$C$3:$H$198,5,FALSE)))</f>
        <v>0</v>
      </c>
      <c r="P28" s="140">
        <f>IF(J28="x","x",(J28*1000000/VLOOKUP($C28,'Crisis Indicator Data'!$C$3:$H$198,5,FALSE)))</f>
        <v>0</v>
      </c>
      <c r="Q28" s="231">
        <f t="shared" si="1"/>
        <v>3</v>
      </c>
      <c r="R28" s="231">
        <f t="shared" si="2"/>
        <v>2.2999999999999998</v>
      </c>
    </row>
    <row r="29" spans="1:18" x14ac:dyDescent="0.25">
      <c r="A29" s="142" t="str">
        <f>'Crisis Indicator Data'!A26</f>
        <v>Multiple crises in Algeria</v>
      </c>
      <c r="B29" s="143" t="str">
        <f>'Crisis Indicator Data'!B26</f>
        <v>Multiple crises country</v>
      </c>
      <c r="C29" s="143" t="str">
        <f>'Crisis Indicator Data'!C26</f>
        <v>DZA004</v>
      </c>
      <c r="D29" s="143" t="str">
        <f>'Crisis Indicator Data'!D26</f>
        <v>Algeria</v>
      </c>
      <c r="E29" s="143" t="str">
        <f>'Crisis Indicator Data'!E26</f>
        <v>DZA</v>
      </c>
      <c r="F29" s="151" t="str">
        <f>IF('Crisis Indicator Data'!Q26="x","x",('Crisis Indicator Data'!Q26/1000000))</f>
        <v>x</v>
      </c>
      <c r="G29" s="151" t="str">
        <f>IF('Crisis Indicator Data'!R26="x","x",('Crisis Indicator Data'!R26/1000000))</f>
        <v>x</v>
      </c>
      <c r="H29" s="151" t="str">
        <f>IF('Crisis Indicator Data'!S26="x","x",('Crisis Indicator Data'!S26/1000000))</f>
        <v>x</v>
      </c>
      <c r="I29" s="151" t="str">
        <f>IF('Crisis Indicator Data'!T26="x","x",('Crisis Indicator Data'!T26/1000000))</f>
        <v>x</v>
      </c>
      <c r="J29" s="151" t="str">
        <f>IF('Crisis Indicator Data'!U26="x","x",('Crisis Indicator Data'!U26/1000000))</f>
        <v>x</v>
      </c>
      <c r="K29" s="237" t="str">
        <f t="shared" si="0"/>
        <v>x</v>
      </c>
      <c r="L29" s="140" t="str">
        <f>IF(F29="x","x",(F29*1000000/VLOOKUP($C29,'Crisis Indicator Data'!$C$3:$H$198,5,FALSE)))</f>
        <v>x</v>
      </c>
      <c r="M29" s="140" t="str">
        <f>IF(G29="x","x",(G29*1000000/VLOOKUP($C29,'Crisis Indicator Data'!$C$3:$H$198,5,FALSE)))</f>
        <v>x</v>
      </c>
      <c r="N29" s="140" t="str">
        <f>IF(H29="x","x",(H29*1000000/VLOOKUP($C29,'Crisis Indicator Data'!$C$3:$H$198,5,FALSE)))</f>
        <v>x</v>
      </c>
      <c r="O29" s="140" t="str">
        <f>IF(I29="x","x",(I29*1000000/VLOOKUP($C29,'Crisis Indicator Data'!$C$3:$H$198,5,FALSE)))</f>
        <v>x</v>
      </c>
      <c r="P29" s="140" t="str">
        <f>IF(J29="x","x",(J29*1000000/VLOOKUP($C29,'Crisis Indicator Data'!$C$3:$H$198,5,FALSE)))</f>
        <v>x</v>
      </c>
      <c r="Q29" s="231" t="str">
        <f t="shared" si="1"/>
        <v>x</v>
      </c>
      <c r="R29" s="231" t="str">
        <f t="shared" si="2"/>
        <v>x</v>
      </c>
    </row>
    <row r="30" spans="1:18" x14ac:dyDescent="0.25">
      <c r="A30" s="142" t="str">
        <f>'Crisis Indicator Data'!A27</f>
        <v>Venezuela displacement in Ecuador</v>
      </c>
      <c r="B30" s="143" t="str">
        <f>'Crisis Indicator Data'!B27</f>
        <v>International displacement</v>
      </c>
      <c r="C30" s="143" t="str">
        <f>'Crisis Indicator Data'!C27</f>
        <v>ECU002</v>
      </c>
      <c r="D30" s="143" t="str">
        <f>'Crisis Indicator Data'!D27</f>
        <v>Ecuador</v>
      </c>
      <c r="E30" s="143" t="str">
        <f>'Crisis Indicator Data'!E27</f>
        <v>ECU</v>
      </c>
      <c r="F30" s="151">
        <f>IF('Crisis Indicator Data'!Q27="x","x",('Crisis Indicator Data'!Q27/1000000))</f>
        <v>4.8170000000000002</v>
      </c>
      <c r="G30" s="151">
        <f>IF('Crisis Indicator Data'!R27="x","x",('Crisis Indicator Data'!R27/1000000))</f>
        <v>0.20899999999999999</v>
      </c>
      <c r="H30" s="151">
        <f>IF('Crisis Indicator Data'!S27="x","x",('Crisis Indicator Data'!S27/1000000))</f>
        <v>0.41599999999999998</v>
      </c>
      <c r="I30" s="151">
        <f>IF('Crisis Indicator Data'!T27="x","x",('Crisis Indicator Data'!T27/1000000))</f>
        <v>0</v>
      </c>
      <c r="J30" s="151">
        <f>IF('Crisis Indicator Data'!U27="x","x",('Crisis Indicator Data'!U27/1000000))</f>
        <v>0</v>
      </c>
      <c r="K30" s="237">
        <f t="shared" si="0"/>
        <v>2.7</v>
      </c>
      <c r="L30" s="140">
        <f>IF(F30="x","x",(F30*1000000/VLOOKUP($C30,'Crisis Indicator Data'!$C$3:$H$198,5,FALSE)))</f>
        <v>0.88531519941187287</v>
      </c>
      <c r="M30" s="140">
        <f>IF(G30="x","x",(G30*1000000/VLOOKUP($C30,'Crisis Indicator Data'!$C$3:$H$198,5,FALSE)))</f>
        <v>3.8412056607241313E-2</v>
      </c>
      <c r="N30" s="140">
        <f>IF(H30="x","x",(H30*1000000/VLOOKUP($C30,'Crisis Indicator Data'!$C$3:$H$198,5,FALSE)))</f>
        <v>7.6456533725418122E-2</v>
      </c>
      <c r="O30" s="140">
        <f>IF(I30="x","x",(I30*1000000/VLOOKUP($C30,'Crisis Indicator Data'!$C$3:$H$198,5,FALSE)))</f>
        <v>0</v>
      </c>
      <c r="P30" s="140">
        <f>IF(J30="x","x",(J30*1000000/VLOOKUP($C30,'Crisis Indicator Data'!$C$3:$H$198,5,FALSE)))</f>
        <v>0</v>
      </c>
      <c r="Q30" s="231">
        <f t="shared" si="1"/>
        <v>3</v>
      </c>
      <c r="R30" s="231">
        <f t="shared" si="2"/>
        <v>2.85</v>
      </c>
    </row>
    <row r="31" spans="1:18" x14ac:dyDescent="0.25">
      <c r="A31" s="142" t="str">
        <f>'Crisis Indicator Data'!A28</f>
        <v>Syrian Refugee Crisis in Egypt</v>
      </c>
      <c r="B31" s="143" t="str">
        <f>'Crisis Indicator Data'!B28</f>
        <v>International displacement</v>
      </c>
      <c r="C31" s="143" t="str">
        <f>'Crisis Indicator Data'!C28</f>
        <v>EGY002</v>
      </c>
      <c r="D31" s="143" t="str">
        <f>'Crisis Indicator Data'!D28</f>
        <v>Egypt</v>
      </c>
      <c r="E31" s="143" t="str">
        <f>'Crisis Indicator Data'!E28</f>
        <v>EGY</v>
      </c>
      <c r="F31" s="151">
        <f>IF('Crisis Indicator Data'!Q28="x","x",('Crisis Indicator Data'!Q28/1000000))</f>
        <v>21.861000000000001</v>
      </c>
      <c r="G31" s="151">
        <f>IF('Crisis Indicator Data'!R28="x","x",('Crisis Indicator Data'!R28/1000000))</f>
        <v>0.93600000000000005</v>
      </c>
      <c r="H31" s="151">
        <f>IF('Crisis Indicator Data'!S28="x","x",('Crisis Indicator Data'!S28/1000000))</f>
        <v>0.16500000000000001</v>
      </c>
      <c r="I31" s="151">
        <f>IF('Crisis Indicator Data'!T28="x","x",('Crisis Indicator Data'!T28/1000000))</f>
        <v>0.33800000000000002</v>
      </c>
      <c r="J31" s="151">
        <f>IF('Crisis Indicator Data'!U28="x","x",('Crisis Indicator Data'!U28/1000000))</f>
        <v>0</v>
      </c>
      <c r="K31" s="237">
        <f t="shared" si="0"/>
        <v>2.8</v>
      </c>
      <c r="L31" s="140">
        <f>IF(F31="x","x",(F31*1000000/VLOOKUP($C31,'Crisis Indicator Data'!$C$3:$H$198,5,FALSE)))</f>
        <v>0.9382403433476395</v>
      </c>
      <c r="M31" s="140">
        <f>IF(G31="x","x",(G31*1000000/VLOOKUP($C31,'Crisis Indicator Data'!$C$3:$H$198,5,FALSE)))</f>
        <v>4.0171673819742487E-2</v>
      </c>
      <c r="N31" s="140">
        <f>IF(H31="x","x",(H31*1000000/VLOOKUP($C31,'Crisis Indicator Data'!$C$3:$H$198,5,FALSE)))</f>
        <v>7.0815450643776827E-3</v>
      </c>
      <c r="O31" s="140">
        <f>IF(I31="x","x",(I31*1000000/VLOOKUP($C31,'Crisis Indicator Data'!$C$3:$H$198,5,FALSE)))</f>
        <v>1.4506437768240343E-2</v>
      </c>
      <c r="P31" s="140">
        <f>IF(J31="x","x",(J31*1000000/VLOOKUP($C31,'Crisis Indicator Data'!$C$3:$H$198,5,FALSE)))</f>
        <v>0</v>
      </c>
      <c r="Q31" s="231">
        <f t="shared" si="1"/>
        <v>2</v>
      </c>
      <c r="R31" s="231">
        <f t="shared" si="2"/>
        <v>2.4</v>
      </c>
    </row>
    <row r="32" spans="1:18" x14ac:dyDescent="0.25">
      <c r="A32" s="142" t="str">
        <f>'Crisis Indicator Data'!A29</f>
        <v>Complex crisis in Eritrea</v>
      </c>
      <c r="B32" s="143" t="str">
        <f>'Crisis Indicator Data'!B29</f>
        <v>Complex crisis</v>
      </c>
      <c r="C32" s="143" t="str">
        <f>'Crisis Indicator Data'!C29</f>
        <v>ERI001</v>
      </c>
      <c r="D32" s="143" t="str">
        <f>'Crisis Indicator Data'!D29</f>
        <v>Eritrea</v>
      </c>
      <c r="E32" s="143" t="str">
        <f>'Crisis Indicator Data'!E29</f>
        <v>ERI</v>
      </c>
      <c r="F32" s="151">
        <f>IF('Crisis Indicator Data'!Q29="x","x",('Crisis Indicator Data'!Q29/1000000))</f>
        <v>0.64500000000000002</v>
      </c>
      <c r="G32" s="151">
        <f>IF('Crisis Indicator Data'!R29="x","x",('Crisis Indicator Data'!R29/1000000))</f>
        <v>0</v>
      </c>
      <c r="H32" s="151">
        <f>IF('Crisis Indicator Data'!S29="x","x",('Crisis Indicator Data'!S29/1000000))</f>
        <v>2.5819999999999999</v>
      </c>
      <c r="I32" s="151">
        <f>IF('Crisis Indicator Data'!T29="x","x",('Crisis Indicator Data'!T29/1000000))</f>
        <v>0</v>
      </c>
      <c r="J32" s="151">
        <f>IF('Crisis Indicator Data'!U29="x","x",('Crisis Indicator Data'!U29/1000000))</f>
        <v>0</v>
      </c>
      <c r="K32" s="237">
        <f t="shared" si="0"/>
        <v>4</v>
      </c>
      <c r="L32" s="140">
        <f>IF(F32="x","x",(F32*1000000/VLOOKUP($C32,'Crisis Indicator Data'!$C$3:$H$198,5,FALSE)))</f>
        <v>0.19987604586303068</v>
      </c>
      <c r="M32" s="140">
        <f>IF(G32="x","x",(G32*1000000/VLOOKUP($C32,'Crisis Indicator Data'!$C$3:$H$198,5,FALSE)))</f>
        <v>0</v>
      </c>
      <c r="N32" s="140">
        <f>IF(H32="x","x",(H32*1000000/VLOOKUP($C32,'Crisis Indicator Data'!$C$3:$H$198,5,FALSE)))</f>
        <v>0.80012395413696935</v>
      </c>
      <c r="O32" s="140">
        <f>IF(I32="x","x",(I32*1000000/VLOOKUP($C32,'Crisis Indicator Data'!$C$3:$H$198,5,FALSE)))</f>
        <v>0</v>
      </c>
      <c r="P32" s="140">
        <f>IF(J32="x","x",(J32*1000000/VLOOKUP($C32,'Crisis Indicator Data'!$C$3:$H$198,5,FALSE)))</f>
        <v>0</v>
      </c>
      <c r="Q32" s="231">
        <f t="shared" si="1"/>
        <v>3</v>
      </c>
      <c r="R32" s="231">
        <f t="shared" si="2"/>
        <v>3.5</v>
      </c>
    </row>
    <row r="33" spans="1:18" x14ac:dyDescent="0.25">
      <c r="A33" s="142" t="str">
        <f>'Crisis Indicator Data'!A30</f>
        <v>Mixed migration flows in spain</v>
      </c>
      <c r="B33" s="143" t="str">
        <f>'Crisis Indicator Data'!B30</f>
        <v>International displacement</v>
      </c>
      <c r="C33" s="143" t="str">
        <f>'Crisis Indicator Data'!C30</f>
        <v>ESP002</v>
      </c>
      <c r="D33" s="143" t="str">
        <f>'Crisis Indicator Data'!D30</f>
        <v>Spain</v>
      </c>
      <c r="E33" s="143" t="str">
        <f>'Crisis Indicator Data'!E30</f>
        <v>ESP</v>
      </c>
      <c r="F33" s="151">
        <f>IF('Crisis Indicator Data'!Q30="x","x",('Crisis Indicator Data'!Q30/1000000))</f>
        <v>11.868</v>
      </c>
      <c r="G33" s="151">
        <f>IF('Crisis Indicator Data'!R30="x","x",('Crisis Indicator Data'!R30/1000000))</f>
        <v>0</v>
      </c>
      <c r="H33" s="151">
        <f>IF('Crisis Indicator Data'!S30="x","x",('Crisis Indicator Data'!S30/1000000))</f>
        <v>0.115</v>
      </c>
      <c r="I33" s="151">
        <f>IF('Crisis Indicator Data'!T30="x","x",('Crisis Indicator Data'!T30/1000000))</f>
        <v>0</v>
      </c>
      <c r="J33" s="151">
        <f>IF('Crisis Indicator Data'!U30="x","x",('Crisis Indicator Data'!U30/1000000))</f>
        <v>0</v>
      </c>
      <c r="K33" s="237">
        <f t="shared" si="0"/>
        <v>1.8</v>
      </c>
      <c r="L33" s="140">
        <f>IF(F33="x","x",(F33*1000000/VLOOKUP($C33,'Crisis Indicator Data'!$C$3:$H$198,5,FALSE)))</f>
        <v>0.99040307101727443</v>
      </c>
      <c r="M33" s="140">
        <f>IF(G33="x","x",(G33*1000000/VLOOKUP($C33,'Crisis Indicator Data'!$C$3:$H$198,5,FALSE)))</f>
        <v>0</v>
      </c>
      <c r="N33" s="140">
        <f>IF(H33="x","x",(H33*1000000/VLOOKUP($C33,'Crisis Indicator Data'!$C$3:$H$198,5,FALSE)))</f>
        <v>9.5969289827255271E-3</v>
      </c>
      <c r="O33" s="140">
        <f>IF(I33="x","x",(I33*1000000/VLOOKUP($C33,'Crisis Indicator Data'!$C$3:$H$198,5,FALSE)))</f>
        <v>0</v>
      </c>
      <c r="P33" s="140">
        <f>IF(J33="x","x",(J33*1000000/VLOOKUP($C33,'Crisis Indicator Data'!$C$3:$H$198,5,FALSE)))</f>
        <v>0</v>
      </c>
      <c r="Q33" s="231">
        <f t="shared" si="1"/>
        <v>1</v>
      </c>
      <c r="R33" s="231">
        <f t="shared" si="2"/>
        <v>1.4</v>
      </c>
    </row>
    <row r="34" spans="1:18" x14ac:dyDescent="0.25">
      <c r="A34" s="142" t="str">
        <f>'Crisis Indicator Data'!A31</f>
        <v>Complex crisis in Ethiopia</v>
      </c>
      <c r="B34" s="143" t="str">
        <f>'Crisis Indicator Data'!B31</f>
        <v>Complex crisis</v>
      </c>
      <c r="C34" s="143" t="str">
        <f>'Crisis Indicator Data'!C31</f>
        <v>ETH001</v>
      </c>
      <c r="D34" s="143" t="str">
        <f>'Crisis Indicator Data'!D31</f>
        <v>Ethiopia</v>
      </c>
      <c r="E34" s="143" t="str">
        <f>'Crisis Indicator Data'!E31</f>
        <v>ETH</v>
      </c>
      <c r="F34" s="151">
        <f>IF('Crisis Indicator Data'!Q31="x","x",('Crisis Indicator Data'!Q31/1000000))</f>
        <v>0</v>
      </c>
      <c r="G34" s="151">
        <f>IF('Crisis Indicator Data'!R31="x","x",('Crisis Indicator Data'!R31/1000000))</f>
        <v>80.2</v>
      </c>
      <c r="H34" s="151">
        <f>IF('Crisis Indicator Data'!S31="x","x",('Crisis Indicator Data'!S31/1000000))</f>
        <v>0.92500000000000004</v>
      </c>
      <c r="I34" s="151">
        <f>IF('Crisis Indicator Data'!T31="x","x",('Crisis Indicator Data'!T31/1000000))</f>
        <v>17.149999999999999</v>
      </c>
      <c r="J34" s="151">
        <f>IF('Crisis Indicator Data'!U31="x","x",('Crisis Indicator Data'!U31/1000000))</f>
        <v>5.4249999999999998</v>
      </c>
      <c r="K34" s="237">
        <f t="shared" si="0"/>
        <v>5</v>
      </c>
      <c r="L34" s="140">
        <f>IF(F34="x","x",(F34*1000000/VLOOKUP($C34,'Crisis Indicator Data'!$C$3:$H$198,5,FALSE)))</f>
        <v>0</v>
      </c>
      <c r="M34" s="140">
        <f>IF(G34="x","x",(G34*1000000/VLOOKUP($C34,'Crisis Indicator Data'!$C$3:$H$198,5,FALSE)))</f>
        <v>0.77338476374156218</v>
      </c>
      <c r="N34" s="140">
        <f>IF(H34="x","x",(H34*1000000/VLOOKUP($C34,'Crisis Indicator Data'!$C$3:$H$198,5,FALSE)))</f>
        <v>8.9199614271938277E-3</v>
      </c>
      <c r="O34" s="140">
        <f>IF(I34="x","x",(I34*1000000/VLOOKUP($C34,'Crisis Indicator Data'!$C$3:$H$198,5,FALSE)))</f>
        <v>0.16538090646094503</v>
      </c>
      <c r="P34" s="140">
        <f>IF(J34="x","x",(J34*1000000/VLOOKUP($C34,'Crisis Indicator Data'!$C$3:$H$198,5,FALSE)))</f>
        <v>5.2314368370298937E-2</v>
      </c>
      <c r="Q34" s="231">
        <f t="shared" si="1"/>
        <v>5</v>
      </c>
      <c r="R34" s="231">
        <f t="shared" si="2"/>
        <v>5</v>
      </c>
    </row>
    <row r="35" spans="1:18" x14ac:dyDescent="0.25">
      <c r="A35" s="142" t="str">
        <f>'Crisis Indicator Data'!A32</f>
        <v>Flood Crisis in Ethiopia</v>
      </c>
      <c r="B35" s="143" t="str">
        <f>'Crisis Indicator Data'!B32</f>
        <v>Flood</v>
      </c>
      <c r="C35" s="143" t="str">
        <f>'Crisis Indicator Data'!C32</f>
        <v>ETH002</v>
      </c>
      <c r="D35" s="143" t="str">
        <f>'Crisis Indicator Data'!D32</f>
        <v>Ethiopia</v>
      </c>
      <c r="E35" s="143" t="str">
        <f>'Crisis Indicator Data'!E32</f>
        <v>ETH</v>
      </c>
      <c r="F35" s="152">
        <f>IF('Crisis Indicator Data'!Q32="x","x",('Crisis Indicator Data'!Q32/1000000))</f>
        <v>87.382999999999996</v>
      </c>
      <c r="G35" s="152">
        <f>IF('Crisis Indicator Data'!R32="x","x",('Crisis Indicator Data'!R32/1000000))</f>
        <v>0.47699999999999998</v>
      </c>
      <c r="H35" s="152">
        <f>IF('Crisis Indicator Data'!S32="x","x",('Crisis Indicator Data'!S32/1000000))</f>
        <v>0.14000000000000001</v>
      </c>
      <c r="I35" s="152">
        <f>IF('Crisis Indicator Data'!T32="x","x",('Crisis Indicator Data'!T32/1000000))</f>
        <v>0</v>
      </c>
      <c r="J35" s="152">
        <f>IF('Crisis Indicator Data'!U32="x","x",('Crisis Indicator Data'!U32/1000000))</f>
        <v>0</v>
      </c>
      <c r="K35" s="237">
        <f t="shared" si="0"/>
        <v>1.9</v>
      </c>
      <c r="L35" s="140">
        <f>IF(F35="x","x",(F35*1000000/VLOOKUP($C35,'Crisis Indicator Data'!$C$3:$H$198,5,FALSE)))</f>
        <v>0.99298863636363632</v>
      </c>
      <c r="M35" s="140">
        <f>IF(G35="x","x",(G35*1000000/VLOOKUP($C35,'Crisis Indicator Data'!$C$3:$H$198,5,FALSE)))</f>
        <v>5.4204545454545451E-3</v>
      </c>
      <c r="N35" s="140">
        <f>IF(H35="x","x",(H35*1000000/VLOOKUP($C35,'Crisis Indicator Data'!$C$3:$H$198,5,FALSE)))</f>
        <v>1.590909090909091E-3</v>
      </c>
      <c r="O35" s="140">
        <f>IF(I35="x","x",(I35*1000000/VLOOKUP($C35,'Crisis Indicator Data'!$C$3:$H$198,5,FALSE)))</f>
        <v>0</v>
      </c>
      <c r="P35" s="140">
        <f>IF(J35="x","x",(J35*1000000/VLOOKUP($C35,'Crisis Indicator Data'!$C$3:$H$198,5,FALSE)))</f>
        <v>0</v>
      </c>
      <c r="Q35" s="231">
        <f t="shared" si="1"/>
        <v>1</v>
      </c>
      <c r="R35" s="231">
        <f t="shared" si="2"/>
        <v>1.45</v>
      </c>
    </row>
    <row r="36" spans="1:18" x14ac:dyDescent="0.25">
      <c r="A36" s="142" t="str">
        <f>'Crisis Indicator Data'!A33</f>
        <v>International Displacement</v>
      </c>
      <c r="B36" s="143" t="str">
        <f>'Crisis Indicator Data'!B33</f>
        <v>International displacement</v>
      </c>
      <c r="C36" s="143" t="str">
        <f>'Crisis Indicator Data'!C33</f>
        <v>ETH003</v>
      </c>
      <c r="D36" s="143" t="str">
        <f>'Crisis Indicator Data'!D33</f>
        <v>Ethiopia</v>
      </c>
      <c r="E36" s="143" t="str">
        <f>'Crisis Indicator Data'!E33</f>
        <v>ETH</v>
      </c>
      <c r="F36" s="152">
        <f>IF('Crisis Indicator Data'!Q33="x","x",('Crisis Indicator Data'!Q33/1000000))</f>
        <v>86</v>
      </c>
      <c r="G36" s="152">
        <f>IF('Crisis Indicator Data'!R33="x","x",('Crisis Indicator Data'!R33/1000000))</f>
        <v>16.882999999999999</v>
      </c>
      <c r="H36" s="152">
        <f>IF('Crisis Indicator Data'!S33="x","x",('Crisis Indicator Data'!S33/1000000))</f>
        <v>0.81699999999999995</v>
      </c>
      <c r="I36" s="152">
        <f>IF('Crisis Indicator Data'!T33="x","x",('Crisis Indicator Data'!T33/1000000))</f>
        <v>0</v>
      </c>
      <c r="J36" s="152">
        <f>IF('Crisis Indicator Data'!U33="x","x",('Crisis Indicator Data'!U33/1000000))</f>
        <v>0</v>
      </c>
      <c r="K36" s="237">
        <f t="shared" si="0"/>
        <v>3.2</v>
      </c>
      <c r="L36" s="140">
        <f>IF(F36="x","x",(F36*1000000/VLOOKUP($C36,'Crisis Indicator Data'!$C$3:$H$198,5,FALSE)))</f>
        <v>0.82931533269045321</v>
      </c>
      <c r="M36" s="140">
        <f>IF(G36="x","x",(G36*1000000/VLOOKUP($C36,'Crisis Indicator Data'!$C$3:$H$198,5,FALSE)))</f>
        <v>0.16280617164898747</v>
      </c>
      <c r="N36" s="140">
        <f>IF(H36="x","x",(H36*1000000/VLOOKUP($C36,'Crisis Indicator Data'!$C$3:$H$198,5,FALSE)))</f>
        <v>7.8784956605593062E-3</v>
      </c>
      <c r="O36" s="140">
        <f>IF(I36="x","x",(I36*1000000/VLOOKUP($C36,'Crisis Indicator Data'!$C$3:$H$198,5,FALSE)))</f>
        <v>0</v>
      </c>
      <c r="P36" s="140">
        <f>IF(J36="x","x",(J36*1000000/VLOOKUP($C36,'Crisis Indicator Data'!$C$3:$H$198,5,FALSE)))</f>
        <v>0</v>
      </c>
      <c r="Q36" s="231">
        <f t="shared" si="1"/>
        <v>2</v>
      </c>
      <c r="R36" s="231">
        <f t="shared" si="2"/>
        <v>2.6</v>
      </c>
    </row>
    <row r="37" spans="1:18" x14ac:dyDescent="0.25">
      <c r="A37" s="142" t="str">
        <f>'Crisis Indicator Data'!A34</f>
        <v>Northern Ethiopia Conflict</v>
      </c>
      <c r="B37" s="143" t="str">
        <f>'Crisis Indicator Data'!B34</f>
        <v>Conflict</v>
      </c>
      <c r="C37" s="143" t="str">
        <f>'Crisis Indicator Data'!C34</f>
        <v>ETH004</v>
      </c>
      <c r="D37" s="143" t="str">
        <f>'Crisis Indicator Data'!D34</f>
        <v>Ethiopia</v>
      </c>
      <c r="E37" s="143" t="str">
        <f>'Crisis Indicator Data'!E34</f>
        <v>ETH</v>
      </c>
      <c r="F37" s="152">
        <f>IF('Crisis Indicator Data'!Q34="x","x",('Crisis Indicator Data'!Q34/1000000))</f>
        <v>0</v>
      </c>
      <c r="G37" s="152">
        <f>IF('Crisis Indicator Data'!R34="x","x",('Crisis Indicator Data'!R34/1000000))</f>
        <v>21.1</v>
      </c>
      <c r="H37" s="152">
        <f>IF('Crisis Indicator Data'!S34="x","x",('Crisis Indicator Data'!S34/1000000))</f>
        <v>6.899</v>
      </c>
      <c r="I37" s="152">
        <f>IF('Crisis Indicator Data'!T34="x","x",('Crisis Indicator Data'!T34/1000000))</f>
        <v>2.1</v>
      </c>
      <c r="J37" s="152">
        <f>IF('Crisis Indicator Data'!U34="x","x",('Crisis Indicator Data'!U34/1000000))</f>
        <v>0.40100000000000002</v>
      </c>
      <c r="K37" s="237">
        <f t="shared" si="0"/>
        <v>5</v>
      </c>
      <c r="L37" s="140">
        <f>IF(F37="x","x",(F37*1000000/VLOOKUP($C37,'Crisis Indicator Data'!$C$3:$H$198,5,FALSE)))</f>
        <v>0</v>
      </c>
      <c r="M37" s="140">
        <f>IF(G37="x","x",(G37*1000000/VLOOKUP($C37,'Crisis Indicator Data'!$C$3:$H$198,5,FALSE)))</f>
        <v>0.69180327868852454</v>
      </c>
      <c r="N37" s="140">
        <f>IF(H37="x","x",(H37*1000000/VLOOKUP($C37,'Crisis Indicator Data'!$C$3:$H$198,5,FALSE)))</f>
        <v>0.22619672131147542</v>
      </c>
      <c r="O37" s="140">
        <f>IF(I37="x","x",(I37*1000000/VLOOKUP($C37,'Crisis Indicator Data'!$C$3:$H$198,5,FALSE)))</f>
        <v>6.8852459016393447E-2</v>
      </c>
      <c r="P37" s="140">
        <f>IF(J37="x","x",(J37*1000000/VLOOKUP($C37,'Crisis Indicator Data'!$C$3:$H$198,5,FALSE)))</f>
        <v>1.3147540983606557E-2</v>
      </c>
      <c r="Q37" s="231">
        <f t="shared" si="1"/>
        <v>4</v>
      </c>
      <c r="R37" s="231">
        <f t="shared" si="2"/>
        <v>4.5</v>
      </c>
    </row>
    <row r="38" spans="1:18" x14ac:dyDescent="0.25">
      <c r="A38" s="142" t="str">
        <f>'Crisis Indicator Data'!A35</f>
        <v>Mixed migration flows in Greece</v>
      </c>
      <c r="B38" s="143" t="str">
        <f>'Crisis Indicator Data'!B35</f>
        <v>International displacement</v>
      </c>
      <c r="C38" s="143" t="str">
        <f>'Crisis Indicator Data'!C35</f>
        <v>GRC002</v>
      </c>
      <c r="D38" s="143" t="str">
        <f>'Crisis Indicator Data'!D35</f>
        <v>Greece</v>
      </c>
      <c r="E38" s="143" t="str">
        <f>'Crisis Indicator Data'!E35</f>
        <v>GRC</v>
      </c>
      <c r="F38" s="152">
        <f>IF('Crisis Indicator Data'!Q35="x","x",('Crisis Indicator Data'!Q35/1000000))</f>
        <v>0.245</v>
      </c>
      <c r="G38" s="152">
        <f>IF('Crisis Indicator Data'!R35="x","x",('Crisis Indicator Data'!R35/1000000))</f>
        <v>0.151</v>
      </c>
      <c r="H38" s="152">
        <f>IF('Crisis Indicator Data'!S35="x","x",('Crisis Indicator Data'!S35/1000000))</f>
        <v>1.7999999999999999E-2</v>
      </c>
      <c r="I38" s="152">
        <f>IF('Crisis Indicator Data'!T35="x","x",('Crisis Indicator Data'!T35/1000000))</f>
        <v>0</v>
      </c>
      <c r="J38" s="152">
        <f>IF('Crisis Indicator Data'!U35="x","x",('Crisis Indicator Data'!U35/1000000))</f>
        <v>0</v>
      </c>
      <c r="K38" s="237">
        <f t="shared" ref="K38:K69" si="3">IF(H38="x","x",IF(SUM(H38:J38)=0,0,IF(LOG(SUM(H38:J38)*1000000)&lt;$K$4,0,IF(LOG(SUM(H38:J38)*1000000)&gt;$K$3,5,ROUND(5-(K$3-LOG(SUM(H38:J38)*1000000))/(K$3-K$4)*5,1)))))</f>
        <v>0.4</v>
      </c>
      <c r="L38" s="140">
        <f>IF(F38="x","x",(F38*1000000/VLOOKUP($C38,'Crisis Indicator Data'!$C$3:$H$198,5,FALSE)))</f>
        <v>0.59178743961352653</v>
      </c>
      <c r="M38" s="140">
        <f>IF(G38="x","x",(G38*1000000/VLOOKUP($C38,'Crisis Indicator Data'!$C$3:$H$198,5,FALSE)))</f>
        <v>0.36473429951690822</v>
      </c>
      <c r="N38" s="140">
        <f>IF(H38="x","x",(H38*1000000/VLOOKUP($C38,'Crisis Indicator Data'!$C$3:$H$198,5,FALSE)))</f>
        <v>4.3478260869565216E-2</v>
      </c>
      <c r="O38" s="140">
        <f>IF(I38="x","x",(I38*1000000/VLOOKUP($C38,'Crisis Indicator Data'!$C$3:$H$198,5,FALSE)))</f>
        <v>0</v>
      </c>
      <c r="P38" s="140">
        <f>IF(J38="x","x",(J38*1000000/VLOOKUP($C38,'Crisis Indicator Data'!$C$3:$H$198,5,FALSE)))</f>
        <v>0</v>
      </c>
      <c r="Q38" s="231">
        <f t="shared" ref="Q38:Q69" si="4">IF(N38="x","x",IF(OR(L38&gt;=$L$3,M38&gt;=$M$3,N38&gt;=$N$3,O38&gt;=$O$3,P38&gt;=$P$3),(IF(P38&gt;=$P$3,5,IF((O38+P38)&gt;=$O$3,4,IF((O38+P38+N38)&gt;=$N$3,3,IF((O38+P38+N38+M38)&gt;=$M$3,2,1)))))))</f>
        <v>2</v>
      </c>
      <c r="R38" s="231">
        <f t="shared" ref="R38:R69" si="5">IF(Q38="x","x",(AVERAGE(K38,Q38)))</f>
        <v>1.2</v>
      </c>
    </row>
    <row r="39" spans="1:18" x14ac:dyDescent="0.25">
      <c r="A39" s="142" t="str">
        <f>'Crisis Indicator Data'!A36</f>
        <v>Complex crisis in Guatemala</v>
      </c>
      <c r="B39" s="143" t="str">
        <f>'Crisis Indicator Data'!B36</f>
        <v>Complex crisis</v>
      </c>
      <c r="C39" s="143" t="str">
        <f>'Crisis Indicator Data'!C36</f>
        <v>GTM001</v>
      </c>
      <c r="D39" s="143" t="str">
        <f>'Crisis Indicator Data'!D36</f>
        <v>Guatemala</v>
      </c>
      <c r="E39" s="143" t="str">
        <f>'Crisis Indicator Data'!E36</f>
        <v>GTM</v>
      </c>
      <c r="F39" s="152">
        <f>IF('Crisis Indicator Data'!Q36="x","x",('Crisis Indicator Data'!Q36/1000000))</f>
        <v>11.4</v>
      </c>
      <c r="G39" s="152">
        <f>IF('Crisis Indicator Data'!R36="x","x",('Crisis Indicator Data'!R36/1000000))</f>
        <v>1.9</v>
      </c>
      <c r="H39" s="152">
        <f>IF('Crisis Indicator Data'!S36="x","x",('Crisis Indicator Data'!S36/1000000))</f>
        <v>3.3</v>
      </c>
      <c r="I39" s="152">
        <f>IF('Crisis Indicator Data'!T36="x","x",('Crisis Indicator Data'!T36/1000000))</f>
        <v>0.17399999999999999</v>
      </c>
      <c r="J39" s="152">
        <f>IF('Crisis Indicator Data'!U36="x","x",('Crisis Indicator Data'!U36/1000000))</f>
        <v>0.32600000000000001</v>
      </c>
      <c r="K39" s="237">
        <f t="shared" si="3"/>
        <v>4.3</v>
      </c>
      <c r="L39" s="140">
        <f>IF(F39="x","x",(F39*1000000/VLOOKUP($C39,'Crisis Indicator Data'!$C$3:$H$198,5,FALSE)))</f>
        <v>0.66666666666666663</v>
      </c>
      <c r="M39" s="140">
        <f>IF(G39="x","x",(G39*1000000/VLOOKUP($C39,'Crisis Indicator Data'!$C$3:$H$198,5,FALSE)))</f>
        <v>0.1111111111111111</v>
      </c>
      <c r="N39" s="140">
        <f>IF(H39="x","x",(H39*1000000/VLOOKUP($C39,'Crisis Indicator Data'!$C$3:$H$198,5,FALSE)))</f>
        <v>0.19298245614035087</v>
      </c>
      <c r="O39" s="140">
        <f>IF(I39="x","x",(I39*1000000/VLOOKUP($C39,'Crisis Indicator Data'!$C$3:$H$198,5,FALSE)))</f>
        <v>1.0175438596491228E-2</v>
      </c>
      <c r="P39" s="140">
        <f>IF(J39="x","x",(J39*1000000/VLOOKUP($C39,'Crisis Indicator Data'!$C$3:$H$198,5,FALSE)))</f>
        <v>1.9064327485380117E-2</v>
      </c>
      <c r="Q39" s="231">
        <f t="shared" si="4"/>
        <v>3</v>
      </c>
      <c r="R39" s="231">
        <f t="shared" si="5"/>
        <v>3.65</v>
      </c>
    </row>
    <row r="40" spans="1:18" x14ac:dyDescent="0.25">
      <c r="A40" s="142" t="str">
        <f>'Crisis Indicator Data'!A37</f>
        <v>Complex crisis in Honduras</v>
      </c>
      <c r="B40" s="143" t="str">
        <f>'Crisis Indicator Data'!B37</f>
        <v>Complex crisis</v>
      </c>
      <c r="C40" s="143" t="str">
        <f>'Crisis Indicator Data'!C37</f>
        <v>HND001</v>
      </c>
      <c r="D40" s="143" t="str">
        <f>'Crisis Indicator Data'!D37</f>
        <v>Honduras</v>
      </c>
      <c r="E40" s="143" t="str">
        <f>'Crisis Indicator Data'!E37</f>
        <v>HND</v>
      </c>
      <c r="F40" s="152">
        <f>IF('Crisis Indicator Data'!Q37="x","x",('Crisis Indicator Data'!Q37/1000000))</f>
        <v>5.4</v>
      </c>
      <c r="G40" s="152">
        <f>IF('Crisis Indicator Data'!R37="x","x",('Crisis Indicator Data'!R37/1000000))</f>
        <v>0.70599999999999996</v>
      </c>
      <c r="H40" s="152">
        <f>IF('Crisis Indicator Data'!S37="x","x",('Crisis Indicator Data'!S37/1000000))</f>
        <v>2.6789999999999998</v>
      </c>
      <c r="I40" s="152">
        <f>IF('Crisis Indicator Data'!T37="x","x",('Crisis Indicator Data'!T37/1000000))</f>
        <v>0.61499999999999999</v>
      </c>
      <c r="J40" s="152">
        <f>IF('Crisis Indicator Data'!U37="x","x",('Crisis Indicator Data'!U37/1000000))</f>
        <v>0</v>
      </c>
      <c r="K40" s="237">
        <f t="shared" si="3"/>
        <v>4.2</v>
      </c>
      <c r="L40" s="140">
        <f>IF(F40="x","x",(F40*1000000/VLOOKUP($C40,'Crisis Indicator Data'!$C$3:$H$198,5,FALSE)))</f>
        <v>0.57446808510638303</v>
      </c>
      <c r="M40" s="140">
        <f>IF(G40="x","x",(G40*1000000/VLOOKUP($C40,'Crisis Indicator Data'!$C$3:$H$198,5,FALSE)))</f>
        <v>7.5106382978723407E-2</v>
      </c>
      <c r="N40" s="140">
        <f>IF(H40="x","x",(H40*1000000/VLOOKUP($C40,'Crisis Indicator Data'!$C$3:$H$198,5,FALSE)))</f>
        <v>0.28499999999999998</v>
      </c>
      <c r="O40" s="140">
        <f>IF(I40="x","x",(I40*1000000/VLOOKUP($C40,'Crisis Indicator Data'!$C$3:$H$198,5,FALSE)))</f>
        <v>6.5425531914893614E-2</v>
      </c>
      <c r="P40" s="140">
        <f>IF(J40="x","x",(J40*1000000/VLOOKUP($C40,'Crisis Indicator Data'!$C$3:$H$198,5,FALSE)))</f>
        <v>0</v>
      </c>
      <c r="Q40" s="231">
        <f t="shared" si="4"/>
        <v>4</v>
      </c>
      <c r="R40" s="231">
        <f t="shared" si="5"/>
        <v>4.0999999999999996</v>
      </c>
    </row>
    <row r="41" spans="1:18" x14ac:dyDescent="0.25">
      <c r="A41" s="142" t="str">
        <f>'Crisis Indicator Data'!A38</f>
        <v>Complex crisis in Haiti</v>
      </c>
      <c r="B41" s="143" t="str">
        <f>'Crisis Indicator Data'!B38</f>
        <v>Complex crisis</v>
      </c>
      <c r="C41" s="143" t="str">
        <f>'Crisis Indicator Data'!C38</f>
        <v>HTI001</v>
      </c>
      <c r="D41" s="143" t="str">
        <f>'Crisis Indicator Data'!D38</f>
        <v>Haiti</v>
      </c>
      <c r="E41" s="143" t="str">
        <f>'Crisis Indicator Data'!E38</f>
        <v>HTI</v>
      </c>
      <c r="F41" s="152">
        <f>IF('Crisis Indicator Data'!Q38="x","x",('Crisis Indicator Data'!Q38/1000000))</f>
        <v>3.948</v>
      </c>
      <c r="G41" s="152">
        <f>IF('Crisis Indicator Data'!R38="x","x",('Crisis Indicator Data'!R38/1000000))</f>
        <v>1.9</v>
      </c>
      <c r="H41" s="152">
        <f>IF('Crisis Indicator Data'!S38="x","x",('Crisis Indicator Data'!S38/1000000))</f>
        <v>2.5499999999999998</v>
      </c>
      <c r="I41" s="152">
        <f>IF('Crisis Indicator Data'!T38="x","x",('Crisis Indicator Data'!T38/1000000))</f>
        <v>1.5</v>
      </c>
      <c r="J41" s="152">
        <f>IF('Crisis Indicator Data'!U38="x","x",('Crisis Indicator Data'!U38/1000000))</f>
        <v>1</v>
      </c>
      <c r="K41" s="237">
        <f t="shared" si="3"/>
        <v>4.5</v>
      </c>
      <c r="L41" s="140">
        <f>IF(F41="x","x",(F41*1000000/VLOOKUP($C41,'Crisis Indicator Data'!$C$3:$H$198,5,FALSE)))</f>
        <v>0.36226830611121308</v>
      </c>
      <c r="M41" s="140">
        <f>IF(G41="x","x",(G41*1000000/VLOOKUP($C41,'Crisis Indicator Data'!$C$3:$H$198,5,FALSE)))</f>
        <v>0.17434391631492016</v>
      </c>
      <c r="N41" s="140">
        <f>IF(H41="x","x",(H41*1000000/VLOOKUP($C41,'Crisis Indicator Data'!$C$3:$H$198,5,FALSE)))</f>
        <v>0.23398788768581391</v>
      </c>
      <c r="O41" s="140">
        <f>IF(I41="x","x",(I41*1000000/VLOOKUP($C41,'Crisis Indicator Data'!$C$3:$H$198,5,FALSE)))</f>
        <v>0.13763993393283172</v>
      </c>
      <c r="P41" s="140">
        <f>IF(J41="x","x",(J41*1000000/VLOOKUP($C41,'Crisis Indicator Data'!$C$3:$H$198,5,FALSE)))</f>
        <v>9.1759955955221142E-2</v>
      </c>
      <c r="Q41" s="231">
        <f t="shared" si="4"/>
        <v>5</v>
      </c>
      <c r="R41" s="231">
        <f t="shared" si="5"/>
        <v>4.75</v>
      </c>
    </row>
    <row r="42" spans="1:18" x14ac:dyDescent="0.25">
      <c r="A42" s="142" t="str">
        <f>'Crisis Indicator Data'!A39</f>
        <v xml:space="preserve">Nippes Earthquake </v>
      </c>
      <c r="B42" s="143" t="str">
        <f>'Crisis Indicator Data'!B39</f>
        <v>Earthquake</v>
      </c>
      <c r="C42" s="143" t="str">
        <f>'Crisis Indicator Data'!C39</f>
        <v>HTI002</v>
      </c>
      <c r="D42" s="143" t="str">
        <f>'Crisis Indicator Data'!D39</f>
        <v>Haiti</v>
      </c>
      <c r="E42" s="143" t="str">
        <f>'Crisis Indicator Data'!E39</f>
        <v>HTI</v>
      </c>
      <c r="F42" s="152">
        <f>IF('Crisis Indicator Data'!Q39="x","x",('Crisis Indicator Data'!Q39/1000000))</f>
        <v>5.6289999999999996</v>
      </c>
      <c r="G42" s="152">
        <f>IF('Crisis Indicator Data'!R39="x","x",('Crisis Indicator Data'!R39/1000000))</f>
        <v>0.15</v>
      </c>
      <c r="H42" s="152">
        <f>IF('Crisis Indicator Data'!S39="x","x",('Crisis Indicator Data'!S39/1000000))</f>
        <v>0.65</v>
      </c>
      <c r="I42" s="152">
        <f>IF('Crisis Indicator Data'!T39="x","x",('Crisis Indicator Data'!T39/1000000))</f>
        <v>0</v>
      </c>
      <c r="J42" s="152">
        <f>IF('Crisis Indicator Data'!U39="x","x",('Crisis Indicator Data'!U39/1000000))</f>
        <v>0</v>
      </c>
      <c r="K42" s="237">
        <f t="shared" si="3"/>
        <v>3</v>
      </c>
      <c r="L42" s="140">
        <f>IF(F42="x","x",(F42*1000000/VLOOKUP($C42,'Crisis Indicator Data'!$C$3:$H$198,5,FALSE)))</f>
        <v>0.87556385129880232</v>
      </c>
      <c r="M42" s="140">
        <f>IF(G42="x","x",(G42*1000000/VLOOKUP($C42,'Crisis Indicator Data'!$C$3:$H$198,5,FALSE)))</f>
        <v>2.3331777881474568E-2</v>
      </c>
      <c r="N42" s="140">
        <f>IF(H42="x","x",(H42*1000000/VLOOKUP($C42,'Crisis Indicator Data'!$C$3:$H$198,5,FALSE)))</f>
        <v>0.10110437081972314</v>
      </c>
      <c r="O42" s="140">
        <f>IF(I42="x","x",(I42*1000000/VLOOKUP($C42,'Crisis Indicator Data'!$C$3:$H$198,5,FALSE)))</f>
        <v>0</v>
      </c>
      <c r="P42" s="140">
        <f>IF(J42="x","x",(J42*1000000/VLOOKUP($C42,'Crisis Indicator Data'!$C$3:$H$198,5,FALSE)))</f>
        <v>0</v>
      </c>
      <c r="Q42" s="231">
        <f t="shared" si="4"/>
        <v>3</v>
      </c>
      <c r="R42" s="231">
        <f t="shared" si="5"/>
        <v>3</v>
      </c>
    </row>
    <row r="43" spans="1:18" x14ac:dyDescent="0.25">
      <c r="A43" s="142" t="str">
        <f>'Crisis Indicator Data'!A40</f>
        <v>Papua Conflict</v>
      </c>
      <c r="B43" s="143" t="str">
        <f>'Crisis Indicator Data'!B40</f>
        <v>Conflict</v>
      </c>
      <c r="C43" s="143" t="str">
        <f>'Crisis Indicator Data'!C40</f>
        <v>IDN002</v>
      </c>
      <c r="D43" s="143" t="str">
        <f>'Crisis Indicator Data'!D40</f>
        <v>Indonesia</v>
      </c>
      <c r="E43" s="143" t="str">
        <f>'Crisis Indicator Data'!E40</f>
        <v>IDN</v>
      </c>
      <c r="F43" s="152">
        <f>IF('Crisis Indicator Data'!Q40="x","x",('Crisis Indicator Data'!Q40/1000000))</f>
        <v>3.5339999999999998</v>
      </c>
      <c r="G43" s="152">
        <f>IF('Crisis Indicator Data'!R40="x","x",('Crisis Indicator Data'!R40/1000000))</f>
        <v>0</v>
      </c>
      <c r="H43" s="152">
        <f>IF('Crisis Indicator Data'!S40="x","x",('Crisis Indicator Data'!S40/1000000))</f>
        <v>0.06</v>
      </c>
      <c r="I43" s="152">
        <f>IF('Crisis Indicator Data'!T40="x","x",('Crisis Indicator Data'!T40/1000000))</f>
        <v>0</v>
      </c>
      <c r="J43" s="152">
        <f>IF('Crisis Indicator Data'!U40="x","x",('Crisis Indicator Data'!U40/1000000))</f>
        <v>0</v>
      </c>
      <c r="K43" s="237">
        <f t="shared" si="3"/>
        <v>1.3</v>
      </c>
      <c r="L43" s="140">
        <f>IF(F43="x","x",(F43*1000000/VLOOKUP($C43,'Crisis Indicator Data'!$C$3:$H$198,5,FALSE)))</f>
        <v>0.98330550918196991</v>
      </c>
      <c r="M43" s="140">
        <f>IF(G43="x","x",(G43*1000000/VLOOKUP($C43,'Crisis Indicator Data'!$C$3:$H$198,5,FALSE)))</f>
        <v>0</v>
      </c>
      <c r="N43" s="140">
        <f>IF(H43="x","x",(H43*1000000/VLOOKUP($C43,'Crisis Indicator Data'!$C$3:$H$198,5,FALSE)))</f>
        <v>1.6694490818030049E-2</v>
      </c>
      <c r="O43" s="140">
        <f>IF(I43="x","x",(I43*1000000/VLOOKUP($C43,'Crisis Indicator Data'!$C$3:$H$198,5,FALSE)))</f>
        <v>0</v>
      </c>
      <c r="P43" s="140">
        <f>IF(J43="x","x",(J43*1000000/VLOOKUP($C43,'Crisis Indicator Data'!$C$3:$H$198,5,FALSE)))</f>
        <v>0</v>
      </c>
      <c r="Q43" s="231">
        <f t="shared" si="4"/>
        <v>1</v>
      </c>
      <c r="R43" s="231">
        <f t="shared" si="5"/>
        <v>1.1499999999999999</v>
      </c>
    </row>
    <row r="44" spans="1:18" x14ac:dyDescent="0.25">
      <c r="A44" s="142" t="str">
        <f>'Crisis Indicator Data'!A41</f>
        <v>Conflict in Jammu and Kashmir</v>
      </c>
      <c r="B44" s="143" t="str">
        <f>'Crisis Indicator Data'!B41</f>
        <v>Conflict</v>
      </c>
      <c r="C44" s="143" t="str">
        <f>'Crisis Indicator Data'!C41</f>
        <v>IND002</v>
      </c>
      <c r="D44" s="143" t="str">
        <f>'Crisis Indicator Data'!D41</f>
        <v>India</v>
      </c>
      <c r="E44" s="143" t="str">
        <f>'Crisis Indicator Data'!E41</f>
        <v>IND</v>
      </c>
      <c r="F44" s="152">
        <f>IF('Crisis Indicator Data'!Q41="x","x",('Crisis Indicator Data'!Q41/1000000))</f>
        <v>12.541</v>
      </c>
      <c r="G44" s="152" t="str">
        <f>IF('Crisis Indicator Data'!R41="x","x",('Crisis Indicator Data'!R41/1000000))</f>
        <v>x</v>
      </c>
      <c r="H44" s="152" t="str">
        <f>IF('Crisis Indicator Data'!S41="x","x",('Crisis Indicator Data'!S41/1000000))</f>
        <v>x</v>
      </c>
      <c r="I44" s="152" t="str">
        <f>IF('Crisis Indicator Data'!T41="x","x",('Crisis Indicator Data'!T41/1000000))</f>
        <v>x</v>
      </c>
      <c r="J44" s="152" t="str">
        <f>IF('Crisis Indicator Data'!U41="x","x",('Crisis Indicator Data'!U41/1000000))</f>
        <v>x</v>
      </c>
      <c r="K44" s="237" t="str">
        <f t="shared" si="3"/>
        <v>x</v>
      </c>
      <c r="L44" s="140">
        <f>IF(F44="x","x",(F44*1000000/VLOOKUP($C44,'Crisis Indicator Data'!$C$3:$H$198,5,FALSE)))</f>
        <v>1</v>
      </c>
      <c r="M44" s="140" t="str">
        <f>IF(G44="x","x",(G44*1000000/VLOOKUP($C44,'Crisis Indicator Data'!$C$3:$H$198,5,FALSE)))</f>
        <v>x</v>
      </c>
      <c r="N44" s="140" t="str">
        <f>IF(H44="x","x",(H44*1000000/VLOOKUP($C44,'Crisis Indicator Data'!$C$3:$H$198,5,FALSE)))</f>
        <v>x</v>
      </c>
      <c r="O44" s="140" t="str">
        <f>IF(I44="x","x",(I44*1000000/VLOOKUP($C44,'Crisis Indicator Data'!$C$3:$H$198,5,FALSE)))</f>
        <v>x</v>
      </c>
      <c r="P44" s="140" t="str">
        <f>IF(J44="x","x",(J44*1000000/VLOOKUP($C44,'Crisis Indicator Data'!$C$3:$H$198,5,FALSE)))</f>
        <v>x</v>
      </c>
      <c r="Q44" s="231" t="str">
        <f t="shared" si="4"/>
        <v>x</v>
      </c>
      <c r="R44" s="231" t="str">
        <f t="shared" si="5"/>
        <v>x</v>
      </c>
    </row>
    <row r="45" spans="1:18" x14ac:dyDescent="0.25">
      <c r="A45" s="142" t="str">
        <f>'Crisis Indicator Data'!A42</f>
        <v>Afghan Refugees in Iran</v>
      </c>
      <c r="B45" s="143" t="str">
        <f>'Crisis Indicator Data'!B42</f>
        <v>International displacement</v>
      </c>
      <c r="C45" s="143" t="str">
        <f>'Crisis Indicator Data'!C42</f>
        <v>IRN004</v>
      </c>
      <c r="D45" s="143" t="str">
        <f>'Crisis Indicator Data'!D42</f>
        <v>Iran</v>
      </c>
      <c r="E45" s="143" t="str">
        <f>'Crisis Indicator Data'!E42</f>
        <v>IRN</v>
      </c>
      <c r="F45" s="152">
        <f>IF('Crisis Indicator Data'!Q42="x","x",('Crisis Indicator Data'!Q42/1000000))</f>
        <v>21.422999999999998</v>
      </c>
      <c r="G45" s="152">
        <f>IF('Crisis Indicator Data'!R42="x","x",('Crisis Indicator Data'!R42/1000000))</f>
        <v>0</v>
      </c>
      <c r="H45" s="152">
        <f>IF('Crisis Indicator Data'!S42="x","x",('Crisis Indicator Data'!S42/1000000))</f>
        <v>0.8</v>
      </c>
      <c r="I45" s="152">
        <f>IF('Crisis Indicator Data'!T42="x","x",('Crisis Indicator Data'!T42/1000000))</f>
        <v>2.6</v>
      </c>
      <c r="J45" s="152">
        <f>IF('Crisis Indicator Data'!U42="x","x",('Crisis Indicator Data'!U42/1000000))</f>
        <v>0</v>
      </c>
      <c r="K45" s="237">
        <f t="shared" si="3"/>
        <v>4.2</v>
      </c>
      <c r="L45" s="140">
        <f>IF(F45="x","x",(F45*1000000/VLOOKUP($C45,'Crisis Indicator Data'!$C$3:$H$198,5,FALSE)))</f>
        <v>0.86303025419973411</v>
      </c>
      <c r="M45" s="140">
        <f>IF(G45="x","x",(G45*1000000/VLOOKUP($C45,'Crisis Indicator Data'!$C$3:$H$198,5,FALSE)))</f>
        <v>0</v>
      </c>
      <c r="N45" s="140">
        <f>IF(H45="x","x",(H45*1000000/VLOOKUP($C45,'Crisis Indicator Data'!$C$3:$H$198,5,FALSE)))</f>
        <v>3.2228175482415501E-2</v>
      </c>
      <c r="O45" s="140">
        <f>IF(I45="x","x",(I45*1000000/VLOOKUP($C45,'Crisis Indicator Data'!$C$3:$H$198,5,FALSE)))</f>
        <v>0.10474157031785038</v>
      </c>
      <c r="P45" s="140">
        <f>IF(J45="x","x",(J45*1000000/VLOOKUP($C45,'Crisis Indicator Data'!$C$3:$H$198,5,FALSE)))</f>
        <v>0</v>
      </c>
      <c r="Q45" s="231">
        <f t="shared" si="4"/>
        <v>4</v>
      </c>
      <c r="R45" s="231">
        <f t="shared" si="5"/>
        <v>4.0999999999999996</v>
      </c>
    </row>
    <row r="46" spans="1:18" x14ac:dyDescent="0.25">
      <c r="A46" s="142" t="str">
        <f>'Crisis Indicator Data'!A43</f>
        <v>Multiple crises in Iraq</v>
      </c>
      <c r="B46" s="143" t="str">
        <f>'Crisis Indicator Data'!B43</f>
        <v>Multiple crises country</v>
      </c>
      <c r="C46" s="143" t="str">
        <f>'Crisis Indicator Data'!C43</f>
        <v>IRQ001</v>
      </c>
      <c r="D46" s="143" t="str">
        <f>'Crisis Indicator Data'!D43</f>
        <v>Iraq</v>
      </c>
      <c r="E46" s="143" t="str">
        <f>'Crisis Indicator Data'!E43</f>
        <v>IRQ</v>
      </c>
      <c r="F46" s="152">
        <f>IF('Crisis Indicator Data'!Q43="x","x",('Crisis Indicator Data'!Q43/1000000))</f>
        <v>33.840000000000003</v>
      </c>
      <c r="G46" s="152">
        <f>IF('Crisis Indicator Data'!R43="x","x",('Crisis Indicator Data'!R43/1000000))</f>
        <v>2.0299999999999998</v>
      </c>
      <c r="H46" s="152">
        <f>IF('Crisis Indicator Data'!S43="x","x",('Crisis Indicator Data'!S43/1000000))</f>
        <v>1.393</v>
      </c>
      <c r="I46" s="152">
        <f>IF('Crisis Indicator Data'!T43="x","x",('Crisis Indicator Data'!T43/1000000))</f>
        <v>2.8580000000000001</v>
      </c>
      <c r="J46" s="152">
        <f>IF('Crisis Indicator Data'!U43="x","x",('Crisis Indicator Data'!U43/1000000))</f>
        <v>0.10199999999999999</v>
      </c>
      <c r="K46" s="237">
        <f t="shared" si="3"/>
        <v>4.4000000000000004</v>
      </c>
      <c r="L46" s="140">
        <f>IF(F46="x","x",(F46*1000000/VLOOKUP($C46,'Crisis Indicator Data'!$C$3:$H$198,5,FALSE)))</f>
        <v>0.84130969843124581</v>
      </c>
      <c r="M46" s="140">
        <f>IF(G46="x","x",(G46*1000000/VLOOKUP($C46,'Crisis Indicator Data'!$C$3:$H$198,5,FALSE)))</f>
        <v>5.0468637346791634E-2</v>
      </c>
      <c r="N46" s="140">
        <f>IF(H46="x","x",(H46*1000000/VLOOKUP($C46,'Crisis Indicator Data'!$C$3:$H$198,5,FALSE)))</f>
        <v>3.4631927006936333E-2</v>
      </c>
      <c r="O46" s="140">
        <f>IF(I46="x","x",(I46*1000000/VLOOKUP($C46,'Crisis Indicator Data'!$C$3:$H$198,5,FALSE)))</f>
        <v>7.1053874648832754E-2</v>
      </c>
      <c r="P46" s="140">
        <f>IF(J46="x","x",(J46*1000000/VLOOKUP($C46,'Crisis Indicator Data'!$C$3:$H$198,5,FALSE)))</f>
        <v>2.5358625661934713E-3</v>
      </c>
      <c r="Q46" s="231">
        <f t="shared" si="4"/>
        <v>4</v>
      </c>
      <c r="R46" s="231">
        <f t="shared" si="5"/>
        <v>4.2</v>
      </c>
    </row>
    <row r="47" spans="1:18" x14ac:dyDescent="0.25">
      <c r="A47" s="142" t="str">
        <f>'Crisis Indicator Data'!A44</f>
        <v>Conflict  in Iraq</v>
      </c>
      <c r="B47" s="143" t="str">
        <f>'Crisis Indicator Data'!B44</f>
        <v>Conflict</v>
      </c>
      <c r="C47" s="143" t="str">
        <f>'Crisis Indicator Data'!C44</f>
        <v>IRQ002</v>
      </c>
      <c r="D47" s="143" t="str">
        <f>'Crisis Indicator Data'!D44</f>
        <v>Iraq</v>
      </c>
      <c r="E47" s="143" t="str">
        <f>'Crisis Indicator Data'!E44</f>
        <v>IRQ</v>
      </c>
      <c r="F47" s="152">
        <f>IF('Crisis Indicator Data'!Q44="x","x",('Crisis Indicator Data'!Q44/1000000))</f>
        <v>34.093000000000004</v>
      </c>
      <c r="G47" s="152">
        <f>IF('Crisis Indicator Data'!R44="x","x",('Crisis Indicator Data'!R44/1000000))</f>
        <v>2.0299999999999998</v>
      </c>
      <c r="H47" s="152">
        <f>IF('Crisis Indicator Data'!S44="x","x",('Crisis Indicator Data'!S44/1000000))</f>
        <v>1.3120000000000001</v>
      </c>
      <c r="I47" s="152">
        <f>IF('Crisis Indicator Data'!T44="x","x",('Crisis Indicator Data'!T44/1000000))</f>
        <v>2.706</v>
      </c>
      <c r="J47" s="152">
        <f>IF('Crisis Indicator Data'!U44="x","x",('Crisis Indicator Data'!U44/1000000))</f>
        <v>8.2000000000000003E-2</v>
      </c>
      <c r="K47" s="237">
        <f t="shared" si="3"/>
        <v>4.4000000000000004</v>
      </c>
      <c r="L47" s="140">
        <f>IF(F47="x","x",(F47*1000000/VLOOKUP($C47,'Crisis Indicator Data'!$C$3:$H$198,5,FALSE)))</f>
        <v>0.84759963205131394</v>
      </c>
      <c r="M47" s="140">
        <f>IF(G47="x","x",(G47*1000000/VLOOKUP($C47,'Crisis Indicator Data'!$C$3:$H$198,5,FALSE)))</f>
        <v>5.0468637346791634E-2</v>
      </c>
      <c r="N47" s="140">
        <f>IF(H47="x","x",(H47*1000000/VLOOKUP($C47,'Crisis Indicator Data'!$C$3:$H$198,5,FALSE)))</f>
        <v>3.2618153792606221E-2</v>
      </c>
      <c r="O47" s="140">
        <f>IF(I47="x","x",(I47*1000000/VLOOKUP($C47,'Crisis Indicator Data'!$C$3:$H$198,5,FALSE)))</f>
        <v>6.7274942197250331E-2</v>
      </c>
      <c r="P47" s="140">
        <f>IF(J47="x","x",(J47*1000000/VLOOKUP($C47,'Crisis Indicator Data'!$C$3:$H$198,5,FALSE)))</f>
        <v>2.0386346120378888E-3</v>
      </c>
      <c r="Q47" s="231">
        <f t="shared" si="4"/>
        <v>4</v>
      </c>
      <c r="R47" s="231">
        <f t="shared" si="5"/>
        <v>4.2</v>
      </c>
    </row>
    <row r="48" spans="1:18" x14ac:dyDescent="0.25">
      <c r="A48" s="142" t="str">
        <f>'Crisis Indicator Data'!A45</f>
        <v>Syrian and Palestinian refugees in iraq</v>
      </c>
      <c r="B48" s="143" t="str">
        <f>'Crisis Indicator Data'!B45</f>
        <v>International displacement</v>
      </c>
      <c r="C48" s="143" t="str">
        <f>'Crisis Indicator Data'!C45</f>
        <v>IRQ003</v>
      </c>
      <c r="D48" s="143" t="str">
        <f>'Crisis Indicator Data'!D45</f>
        <v>Iraq</v>
      </c>
      <c r="E48" s="143" t="str">
        <f>'Crisis Indicator Data'!E45</f>
        <v>IRQ</v>
      </c>
      <c r="F48" s="152">
        <f>IF('Crisis Indicator Data'!Q45="x","x",('Crisis Indicator Data'!Q45/1000000))</f>
        <v>4.6609999999999996</v>
      </c>
      <c r="G48" s="152">
        <f>IF('Crisis Indicator Data'!R45="x","x",('Crisis Indicator Data'!R45/1000000))</f>
        <v>0</v>
      </c>
      <c r="H48" s="152">
        <f>IF('Crisis Indicator Data'!S45="x","x",('Crisis Indicator Data'!S45/1000000))</f>
        <v>0.313</v>
      </c>
      <c r="I48" s="152">
        <f>IF('Crisis Indicator Data'!T45="x","x",('Crisis Indicator Data'!T45/1000000))</f>
        <v>0.152</v>
      </c>
      <c r="J48" s="152">
        <f>IF('Crisis Indicator Data'!U45="x","x",('Crisis Indicator Data'!U45/1000000))</f>
        <v>0.02</v>
      </c>
      <c r="K48" s="237">
        <f t="shared" si="3"/>
        <v>2.8</v>
      </c>
      <c r="L48" s="140">
        <f>IF(F48="x","x",(F48*1000000/VLOOKUP($C48,'Crisis Indicator Data'!$C$3:$H$198,5,FALSE)))</f>
        <v>0.906280381100525</v>
      </c>
      <c r="M48" s="140">
        <f>IF(G48="x","x",(G48*1000000/VLOOKUP($C48,'Crisis Indicator Data'!$C$3:$H$198,5,FALSE)))</f>
        <v>0</v>
      </c>
      <c r="N48" s="140">
        <f>IF(H48="x","x",(H48*1000000/VLOOKUP($C48,'Crisis Indicator Data'!$C$3:$H$198,5,FALSE)))</f>
        <v>6.0859420571650787E-2</v>
      </c>
      <c r="O48" s="140">
        <f>IF(I48="x","x",(I48*1000000/VLOOKUP($C48,'Crisis Indicator Data'!$C$3:$H$198,5,FALSE)))</f>
        <v>2.9554734590705813E-2</v>
      </c>
      <c r="P48" s="140">
        <f>IF(J48="x","x",(J48*1000000/VLOOKUP($C48,'Crisis Indicator Data'!$C$3:$H$198,5,FALSE)))</f>
        <v>3.8887808671981333E-3</v>
      </c>
      <c r="Q48" s="231">
        <f t="shared" si="4"/>
        <v>3</v>
      </c>
      <c r="R48" s="231">
        <f t="shared" si="5"/>
        <v>2.9</v>
      </c>
    </row>
    <row r="49" spans="1:18" x14ac:dyDescent="0.25">
      <c r="A49" s="142" t="str">
        <f>'Crisis Indicator Data'!A46</f>
        <v>Mixed migration flows in Italy</v>
      </c>
      <c r="B49" s="143" t="str">
        <f>'Crisis Indicator Data'!B46</f>
        <v>International displacement</v>
      </c>
      <c r="C49" s="143" t="str">
        <f>'Crisis Indicator Data'!C46</f>
        <v>ITA002</v>
      </c>
      <c r="D49" s="143" t="str">
        <f>'Crisis Indicator Data'!D46</f>
        <v>Italy</v>
      </c>
      <c r="E49" s="143" t="str">
        <f>'Crisis Indicator Data'!E46</f>
        <v>ITA</v>
      </c>
      <c r="F49" s="152">
        <f>IF('Crisis Indicator Data'!Q46="x","x",('Crisis Indicator Data'!Q46/1000000))</f>
        <v>6.8040000000000003</v>
      </c>
      <c r="G49" s="152">
        <f>IF('Crisis Indicator Data'!R46="x","x",('Crisis Indicator Data'!R46/1000000))</f>
        <v>0</v>
      </c>
      <c r="H49" s="152">
        <f>IF('Crisis Indicator Data'!S46="x","x",('Crisis Indicator Data'!S46/1000000))</f>
        <v>0.20799999999999999</v>
      </c>
      <c r="I49" s="152">
        <f>IF('Crisis Indicator Data'!T46="x","x",('Crisis Indicator Data'!T46/1000000))</f>
        <v>0</v>
      </c>
      <c r="J49" s="152">
        <f>IF('Crisis Indicator Data'!U46="x","x",('Crisis Indicator Data'!U46/1000000))</f>
        <v>0</v>
      </c>
      <c r="K49" s="237">
        <f t="shared" si="3"/>
        <v>2.2000000000000002</v>
      </c>
      <c r="L49" s="140">
        <f>IF(F49="x","x",(F49*1000000/VLOOKUP($C49,'Crisis Indicator Data'!$C$3:$H$198,5,FALSE)))</f>
        <v>0.97033656588705075</v>
      </c>
      <c r="M49" s="140">
        <f>IF(G49="x","x",(G49*1000000/VLOOKUP($C49,'Crisis Indicator Data'!$C$3:$H$198,5,FALSE)))</f>
        <v>0</v>
      </c>
      <c r="N49" s="140">
        <f>IF(H49="x","x",(H49*1000000/VLOOKUP($C49,'Crisis Indicator Data'!$C$3:$H$198,5,FALSE)))</f>
        <v>2.9663434112949229E-2</v>
      </c>
      <c r="O49" s="140">
        <f>IF(I49="x","x",(I49*1000000/VLOOKUP($C49,'Crisis Indicator Data'!$C$3:$H$198,5,FALSE)))</f>
        <v>0</v>
      </c>
      <c r="P49" s="140">
        <f>IF(J49="x","x",(J49*1000000/VLOOKUP($C49,'Crisis Indicator Data'!$C$3:$H$198,5,FALSE)))</f>
        <v>0</v>
      </c>
      <c r="Q49" s="231">
        <f t="shared" si="4"/>
        <v>1</v>
      </c>
      <c r="R49" s="231">
        <f t="shared" si="5"/>
        <v>1.6</v>
      </c>
    </row>
    <row r="50" spans="1:18" x14ac:dyDescent="0.25">
      <c r="A50" s="142" t="str">
        <f>'Crisis Indicator Data'!A47</f>
        <v>Syrian refugees in Jordan</v>
      </c>
      <c r="B50" s="143" t="str">
        <f>'Crisis Indicator Data'!B47</f>
        <v>International displacement</v>
      </c>
      <c r="C50" s="143" t="str">
        <f>'Crisis Indicator Data'!C47</f>
        <v>JOR002</v>
      </c>
      <c r="D50" s="143" t="str">
        <f>'Crisis Indicator Data'!D47</f>
        <v>Jordan</v>
      </c>
      <c r="E50" s="143" t="str">
        <f>'Crisis Indicator Data'!E47</f>
        <v>JOR</v>
      </c>
      <c r="F50" s="152">
        <f>IF('Crisis Indicator Data'!Q47="x","x",('Crisis Indicator Data'!Q47/1000000))</f>
        <v>6.87</v>
      </c>
      <c r="G50" s="152">
        <f>IF('Crisis Indicator Data'!R47="x","x",('Crisis Indicator Data'!R47/1000000))</f>
        <v>1.149</v>
      </c>
      <c r="H50" s="152">
        <f>IF('Crisis Indicator Data'!S47="x","x",('Crisis Indicator Data'!S47/1000000))</f>
        <v>0.53</v>
      </c>
      <c r="I50" s="152">
        <f>IF('Crisis Indicator Data'!T47="x","x",('Crisis Indicator Data'!T47/1000000))</f>
        <v>0.159</v>
      </c>
      <c r="J50" s="152">
        <f>IF('Crisis Indicator Data'!U47="x","x",('Crisis Indicator Data'!U47/1000000))</f>
        <v>0</v>
      </c>
      <c r="K50" s="237">
        <f t="shared" si="3"/>
        <v>3.1</v>
      </c>
      <c r="L50" s="140">
        <f>IF(F50="x","x",(F50*1000000/VLOOKUP($C50,'Crisis Indicator Data'!$C$3:$H$198,5,FALSE)))</f>
        <v>0.78892971979788695</v>
      </c>
      <c r="M50" s="140">
        <f>IF(G50="x","x",(G50*1000000/VLOOKUP($C50,'Crisis Indicator Data'!$C$3:$H$198,5,FALSE)))</f>
        <v>0.13194763435920992</v>
      </c>
      <c r="N50" s="140">
        <f>IF(H50="x","x",(H50*1000000/VLOOKUP($C50,'Crisis Indicator Data'!$C$3:$H$198,5,FALSE)))</f>
        <v>6.0863573725310059E-2</v>
      </c>
      <c r="O50" s="140">
        <f>IF(I50="x","x",(I50*1000000/VLOOKUP($C50,'Crisis Indicator Data'!$C$3:$H$198,5,FALSE)))</f>
        <v>1.8259072117593016E-2</v>
      </c>
      <c r="P50" s="140">
        <f>IF(J50="x","x",(J50*1000000/VLOOKUP($C50,'Crisis Indicator Data'!$C$3:$H$198,5,FALSE)))</f>
        <v>0</v>
      </c>
      <c r="Q50" s="231">
        <f t="shared" si="4"/>
        <v>3</v>
      </c>
      <c r="R50" s="231">
        <f t="shared" si="5"/>
        <v>3.05</v>
      </c>
    </row>
    <row r="51" spans="1:18" x14ac:dyDescent="0.25">
      <c r="A51" s="142" t="str">
        <f>'Crisis Indicator Data'!A48</f>
        <v xml:space="preserve">Multiple crisis in Kenya </v>
      </c>
      <c r="B51" s="143" t="str">
        <f>'Crisis Indicator Data'!B48</f>
        <v>Multiple crises country</v>
      </c>
      <c r="C51" s="143" t="str">
        <f>'Crisis Indicator Data'!C48</f>
        <v>KEN001</v>
      </c>
      <c r="D51" s="143" t="str">
        <f>'Crisis Indicator Data'!D48</f>
        <v>Kenya</v>
      </c>
      <c r="E51" s="143" t="str">
        <f>'Crisis Indicator Data'!E48</f>
        <v>KEN</v>
      </c>
      <c r="F51" s="152">
        <f>IF('Crisis Indicator Data'!Q48="x","x",('Crisis Indicator Data'!Q48/1000000))</f>
        <v>13.467000000000001</v>
      </c>
      <c r="G51" s="152">
        <f>IF('Crisis Indicator Data'!R48="x","x",('Crisis Indicator Data'!R48/1000000))</f>
        <v>0</v>
      </c>
      <c r="H51" s="152">
        <f>IF('Crisis Indicator Data'!S48="x","x",('Crisis Indicator Data'!S48/1000000))</f>
        <v>3.073</v>
      </c>
      <c r="I51" s="152">
        <f>IF('Crisis Indicator Data'!T48="x","x",('Crisis Indicator Data'!T48/1000000))</f>
        <v>0.36799999999999999</v>
      </c>
      <c r="J51" s="152">
        <f>IF('Crisis Indicator Data'!U48="x","x",('Crisis Indicator Data'!U48/1000000))</f>
        <v>0</v>
      </c>
      <c r="K51" s="237">
        <f t="shared" si="3"/>
        <v>4.2</v>
      </c>
      <c r="L51" s="140">
        <f>IF(F51="x","x",(F51*1000000/VLOOKUP($C51,'Crisis Indicator Data'!$C$3:$H$198,5,FALSE)))</f>
        <v>0.79653398000828057</v>
      </c>
      <c r="M51" s="140">
        <f>IF(G51="x","x",(G51*1000000/VLOOKUP($C51,'Crisis Indicator Data'!$C$3:$H$198,5,FALSE)))</f>
        <v>0</v>
      </c>
      <c r="N51" s="140">
        <f>IF(H51="x","x",(H51*1000000/VLOOKUP($C51,'Crisis Indicator Data'!$C$3:$H$198,5,FALSE)))</f>
        <v>0.18175903471934701</v>
      </c>
      <c r="O51" s="140">
        <f>IF(I51="x","x",(I51*1000000/VLOOKUP($C51,'Crisis Indicator Data'!$C$3:$H$198,5,FALSE)))</f>
        <v>2.1766132371207194E-2</v>
      </c>
      <c r="P51" s="140">
        <f>IF(J51="x","x",(J51*1000000/VLOOKUP($C51,'Crisis Indicator Data'!$C$3:$H$198,5,FALSE)))</f>
        <v>0</v>
      </c>
      <c r="Q51" s="231">
        <f t="shared" si="4"/>
        <v>3</v>
      </c>
      <c r="R51" s="231">
        <f t="shared" si="5"/>
        <v>3.6</v>
      </c>
    </row>
    <row r="52" spans="1:18" x14ac:dyDescent="0.25">
      <c r="A52" s="142" t="str">
        <f>'Crisis Indicator Data'!A49</f>
        <v>Refugee situation in Kenya</v>
      </c>
      <c r="B52" s="143" t="str">
        <f>'Crisis Indicator Data'!B49</f>
        <v>International displacement</v>
      </c>
      <c r="C52" s="143" t="str">
        <f>'Crisis Indicator Data'!C49</f>
        <v>KEN002</v>
      </c>
      <c r="D52" s="143" t="str">
        <f>'Crisis Indicator Data'!D49</f>
        <v>Kenya</v>
      </c>
      <c r="E52" s="143" t="str">
        <f>'Crisis Indicator Data'!E49</f>
        <v>KEN</v>
      </c>
      <c r="F52" s="152">
        <f>IF('Crisis Indicator Data'!Q49="x","x",('Crisis Indicator Data'!Q49/1000000))</f>
        <v>0.55900000000000005</v>
      </c>
      <c r="G52" s="152">
        <f>IF('Crisis Indicator Data'!R49="x","x",('Crisis Indicator Data'!R49/1000000))</f>
        <v>0</v>
      </c>
      <c r="H52" s="152">
        <f>IF('Crisis Indicator Data'!S49="x","x",('Crisis Indicator Data'!S49/1000000))</f>
        <v>0.54</v>
      </c>
      <c r="I52" s="152">
        <f>IF('Crisis Indicator Data'!T49="x","x",('Crisis Indicator Data'!T49/1000000))</f>
        <v>0</v>
      </c>
      <c r="J52" s="152">
        <f>IF('Crisis Indicator Data'!U49="x","x",('Crisis Indicator Data'!U49/1000000))</f>
        <v>0</v>
      </c>
      <c r="K52" s="237">
        <f t="shared" si="3"/>
        <v>2.9</v>
      </c>
      <c r="L52" s="140">
        <f>IF(F52="x","x",(F52*1000000/VLOOKUP($C52,'Crisis Indicator Data'!$C$3:$H$198,5,FALSE)))</f>
        <v>0.50864422202001824</v>
      </c>
      <c r="M52" s="140">
        <f>IF(G52="x","x",(G52*1000000/VLOOKUP($C52,'Crisis Indicator Data'!$C$3:$H$198,5,FALSE)))</f>
        <v>0</v>
      </c>
      <c r="N52" s="140">
        <f>IF(H52="x","x",(H52*1000000/VLOOKUP($C52,'Crisis Indicator Data'!$C$3:$H$198,5,FALSE)))</f>
        <v>0.49135577797998181</v>
      </c>
      <c r="O52" s="140">
        <f>IF(I52="x","x",(I52*1000000/VLOOKUP($C52,'Crisis Indicator Data'!$C$3:$H$198,5,FALSE)))</f>
        <v>0</v>
      </c>
      <c r="P52" s="140">
        <f>IF(J52="x","x",(J52*1000000/VLOOKUP($C52,'Crisis Indicator Data'!$C$3:$H$198,5,FALSE)))</f>
        <v>0</v>
      </c>
      <c r="Q52" s="231">
        <f t="shared" si="4"/>
        <v>3</v>
      </c>
      <c r="R52" s="231">
        <f t="shared" si="5"/>
        <v>2.95</v>
      </c>
    </row>
    <row r="53" spans="1:18" x14ac:dyDescent="0.25">
      <c r="A53" s="142" t="str">
        <f>'Crisis Indicator Data'!A50</f>
        <v>Drought in Kenya</v>
      </c>
      <c r="B53" s="143" t="str">
        <f>'Crisis Indicator Data'!B50</f>
        <v>Drought</v>
      </c>
      <c r="C53" s="143" t="str">
        <f>'Crisis Indicator Data'!C50</f>
        <v>KEN003</v>
      </c>
      <c r="D53" s="143" t="str">
        <f>'Crisis Indicator Data'!D50</f>
        <v>Kenya</v>
      </c>
      <c r="E53" s="143" t="str">
        <f>'Crisis Indicator Data'!E50</f>
        <v>KEN</v>
      </c>
      <c r="F53" s="152">
        <f>IF('Crisis Indicator Data'!Q50="x","x",('Crisis Indicator Data'!Q50/1000000))</f>
        <v>13.91</v>
      </c>
      <c r="G53" s="152">
        <f>IF('Crisis Indicator Data'!R50="x","x",('Crisis Indicator Data'!R50/1000000))</f>
        <v>0</v>
      </c>
      <c r="H53" s="152">
        <f>IF('Crisis Indicator Data'!S50="x","x",('Crisis Indicator Data'!S50/1000000))</f>
        <v>2.532</v>
      </c>
      <c r="I53" s="152">
        <f>IF('Crisis Indicator Data'!T50="x","x",('Crisis Indicator Data'!T50/1000000))</f>
        <v>0.36799999999999999</v>
      </c>
      <c r="J53" s="152">
        <f>IF('Crisis Indicator Data'!U50="x","x",('Crisis Indicator Data'!U50/1000000))</f>
        <v>0</v>
      </c>
      <c r="K53" s="237">
        <f t="shared" si="3"/>
        <v>4.0999999999999996</v>
      </c>
      <c r="L53" s="140">
        <f>IF(F53="x","x",(F53*1000000/VLOOKUP($C53,'Crisis Indicator Data'!$C$3:$H$198,5,FALSE)))</f>
        <v>0.82748364069006541</v>
      </c>
      <c r="M53" s="140">
        <f>IF(G53="x","x",(G53*1000000/VLOOKUP($C53,'Crisis Indicator Data'!$C$3:$H$198,5,FALSE)))</f>
        <v>0</v>
      </c>
      <c r="N53" s="140">
        <f>IF(H53="x","x",(H53*1000000/VLOOKUP($C53,'Crisis Indicator Data'!$C$3:$H$198,5,FALSE)))</f>
        <v>0.1506246281975015</v>
      </c>
      <c r="O53" s="140">
        <f>IF(I53="x","x",(I53*1000000/VLOOKUP($C53,'Crisis Indicator Data'!$C$3:$H$198,5,FALSE)))</f>
        <v>2.1891731112433074E-2</v>
      </c>
      <c r="P53" s="140">
        <f>IF(J53="x","x",(J53*1000000/VLOOKUP($C53,'Crisis Indicator Data'!$C$3:$H$198,5,FALSE)))</f>
        <v>0</v>
      </c>
      <c r="Q53" s="231">
        <f t="shared" si="4"/>
        <v>3</v>
      </c>
      <c r="R53" s="231">
        <f t="shared" si="5"/>
        <v>3.55</v>
      </c>
    </row>
    <row r="54" spans="1:18" x14ac:dyDescent="0.25">
      <c r="A54" s="145" t="str">
        <f>'Crisis Indicator Data'!A51</f>
        <v>Syrian refugees in Lebanon</v>
      </c>
      <c r="B54" s="146" t="str">
        <f>'Crisis Indicator Data'!B51</f>
        <v>International displacement</v>
      </c>
      <c r="C54" s="146" t="str">
        <f>'Crisis Indicator Data'!C51</f>
        <v>LBN002</v>
      </c>
      <c r="D54" s="146" t="str">
        <f>'Crisis Indicator Data'!D51</f>
        <v>Lebanon</v>
      </c>
      <c r="E54" s="146" t="str">
        <f>'Crisis Indicator Data'!E51</f>
        <v>LBN</v>
      </c>
      <c r="F54" s="152">
        <f>IF('Crisis Indicator Data'!Q51="x","x",('Crisis Indicator Data'!Q51/1000000))</f>
        <v>3.798</v>
      </c>
      <c r="G54" s="152">
        <f>IF('Crisis Indicator Data'!R51="x","x",('Crisis Indicator Data'!R51/1000000))</f>
        <v>1.5</v>
      </c>
      <c r="H54" s="152">
        <f>IF('Crisis Indicator Data'!S51="x","x",('Crisis Indicator Data'!S51/1000000))</f>
        <v>0.105</v>
      </c>
      <c r="I54" s="152">
        <f>IF('Crisis Indicator Data'!T51="x","x",('Crisis Indicator Data'!T51/1000000))</f>
        <v>1.363</v>
      </c>
      <c r="J54" s="152">
        <f>IF('Crisis Indicator Data'!U51="x","x",('Crisis Indicator Data'!U51/1000000))</f>
        <v>0.06</v>
      </c>
      <c r="K54" s="237">
        <f t="shared" si="3"/>
        <v>3.6</v>
      </c>
      <c r="L54" s="140">
        <f>IF(F54="x","x",(F54*1000000/VLOOKUP($C54,'Crisis Indicator Data'!$C$3:$H$198,5,FALSE)))</f>
        <v>0.55648351648351646</v>
      </c>
      <c r="M54" s="140">
        <f>IF(G54="x","x",(G54*1000000/VLOOKUP($C54,'Crisis Indicator Data'!$C$3:$H$198,5,FALSE)))</f>
        <v>0.21978021978021978</v>
      </c>
      <c r="N54" s="140">
        <f>IF(H54="x","x",(H54*1000000/VLOOKUP($C54,'Crisis Indicator Data'!$C$3:$H$198,5,FALSE)))</f>
        <v>1.5384615384615385E-2</v>
      </c>
      <c r="O54" s="140">
        <f>IF(I54="x","x",(I54*1000000/VLOOKUP($C54,'Crisis Indicator Data'!$C$3:$H$198,5,FALSE)))</f>
        <v>0.1997069597069597</v>
      </c>
      <c r="P54" s="140">
        <f>IF(J54="x","x",(J54*1000000/VLOOKUP($C54,'Crisis Indicator Data'!$C$3:$H$198,5,FALSE)))</f>
        <v>8.7912087912087912E-3</v>
      </c>
      <c r="Q54" s="231">
        <f t="shared" si="4"/>
        <v>4</v>
      </c>
      <c r="R54" s="231">
        <f t="shared" si="5"/>
        <v>3.8</v>
      </c>
    </row>
    <row r="55" spans="1:18" x14ac:dyDescent="0.25">
      <c r="A55" s="145" t="str">
        <f>'Crisis Indicator Data'!A52</f>
        <v>Socioeconomic crisis in Lebanon</v>
      </c>
      <c r="B55" s="146" t="str">
        <f>'Crisis Indicator Data'!B52</f>
        <v>Political and economic crisis</v>
      </c>
      <c r="C55" s="146" t="str">
        <f>'Crisis Indicator Data'!C52</f>
        <v>LBN004</v>
      </c>
      <c r="D55" s="146" t="str">
        <f>'Crisis Indicator Data'!D52</f>
        <v>Lebanon</v>
      </c>
      <c r="E55" s="146" t="str">
        <f>'Crisis Indicator Data'!E52</f>
        <v>LBN</v>
      </c>
      <c r="F55" s="152">
        <f>IF('Crisis Indicator Data'!Q52="x","x",('Crisis Indicator Data'!Q52/1000000))</f>
        <v>3.028</v>
      </c>
      <c r="G55" s="152">
        <f>IF('Crisis Indicator Data'!R52="x","x",('Crisis Indicator Data'!R52/1000000))</f>
        <v>0.37</v>
      </c>
      <c r="H55" s="152">
        <f>IF('Crisis Indicator Data'!S52="x","x",('Crisis Indicator Data'!S52/1000000))</f>
        <v>1.321</v>
      </c>
      <c r="I55" s="152">
        <f>IF('Crisis Indicator Data'!T52="x","x",('Crisis Indicator Data'!T52/1000000))</f>
        <v>2.0470000000000002</v>
      </c>
      <c r="J55" s="152">
        <f>IF('Crisis Indicator Data'!U52="x","x",('Crisis Indicator Data'!U52/1000000))</f>
        <v>0.06</v>
      </c>
      <c r="K55" s="237">
        <f t="shared" si="3"/>
        <v>4.2</v>
      </c>
      <c r="L55" s="140">
        <f>IF(F55="x","x",(F55*1000000/VLOOKUP($C55,'Crisis Indicator Data'!$C$3:$H$198,5,FALSE)))</f>
        <v>0.44366300366300365</v>
      </c>
      <c r="M55" s="140">
        <f>IF(G55="x","x",(G55*1000000/VLOOKUP($C55,'Crisis Indicator Data'!$C$3:$H$198,5,FALSE)))</f>
        <v>5.4212454212454214E-2</v>
      </c>
      <c r="N55" s="140">
        <f>IF(H55="x","x",(H55*1000000/VLOOKUP($C55,'Crisis Indicator Data'!$C$3:$H$198,5,FALSE)))</f>
        <v>0.19355311355311355</v>
      </c>
      <c r="O55" s="140">
        <f>IF(I55="x","x",(I55*1000000/VLOOKUP($C55,'Crisis Indicator Data'!$C$3:$H$198,5,FALSE)))</f>
        <v>0.29992673992673996</v>
      </c>
      <c r="P55" s="140">
        <f>IF(J55="x","x",(J55*1000000/VLOOKUP($C55,'Crisis Indicator Data'!$C$3:$H$198,5,FALSE)))</f>
        <v>8.7912087912087912E-3</v>
      </c>
      <c r="Q55" s="231">
        <f t="shared" si="4"/>
        <v>4</v>
      </c>
      <c r="R55" s="231">
        <f t="shared" si="5"/>
        <v>4.0999999999999996</v>
      </c>
    </row>
    <row r="56" spans="1:18" x14ac:dyDescent="0.25">
      <c r="A56" s="145" t="str">
        <f>'Crisis Indicator Data'!A53</f>
        <v>Complex crisis in Libya</v>
      </c>
      <c r="B56" s="146" t="str">
        <f>'Crisis Indicator Data'!B53</f>
        <v>Multiple crises country</v>
      </c>
      <c r="C56" s="146" t="str">
        <f>'Crisis Indicator Data'!C53</f>
        <v>LBY001</v>
      </c>
      <c r="D56" s="146" t="str">
        <f>'Crisis Indicator Data'!D53</f>
        <v>Libya</v>
      </c>
      <c r="E56" s="146" t="str">
        <f>'Crisis Indicator Data'!E53</f>
        <v>LBY</v>
      </c>
      <c r="F56" s="152">
        <f>IF('Crisis Indicator Data'!Q53="x","x",('Crisis Indicator Data'!Q53/1000000))</f>
        <v>4.9000000000000004</v>
      </c>
      <c r="G56" s="152">
        <f>IF('Crisis Indicator Data'!R53="x","x",('Crisis Indicator Data'!R53/1000000))</f>
        <v>1.2</v>
      </c>
      <c r="H56" s="152">
        <f>IF('Crisis Indicator Data'!S53="x","x",('Crisis Indicator Data'!S53/1000000))</f>
        <v>0.871</v>
      </c>
      <c r="I56" s="152">
        <f>IF('Crisis Indicator Data'!T53="x","x",('Crisis Indicator Data'!T53/1000000))</f>
        <v>0.27300000000000002</v>
      </c>
      <c r="J56" s="152">
        <f>IF('Crisis Indicator Data'!U53="x","x",('Crisis Indicator Data'!U53/1000000))</f>
        <v>0.156</v>
      </c>
      <c r="K56" s="237">
        <f t="shared" si="3"/>
        <v>3.5</v>
      </c>
      <c r="L56" s="140">
        <f>IF(F56="x","x",(F56*1000000/VLOOKUP($C56,'Crisis Indicator Data'!$C$3:$H$198,5,FALSE)))</f>
        <v>0.66216216216216217</v>
      </c>
      <c r="M56" s="140">
        <f>IF(G56="x","x",(G56*1000000/VLOOKUP($C56,'Crisis Indicator Data'!$C$3:$H$198,5,FALSE)))</f>
        <v>0.16216216216216217</v>
      </c>
      <c r="N56" s="140">
        <f>IF(H56="x","x",(H56*1000000/VLOOKUP($C56,'Crisis Indicator Data'!$C$3:$H$198,5,FALSE)))</f>
        <v>0.11770270270270271</v>
      </c>
      <c r="O56" s="140">
        <f>IF(I56="x","x",(I56*1000000/VLOOKUP($C56,'Crisis Indicator Data'!$C$3:$H$198,5,FALSE)))</f>
        <v>3.689189189189189E-2</v>
      </c>
      <c r="P56" s="140">
        <f>IF(J56="x","x",(J56*1000000/VLOOKUP($C56,'Crisis Indicator Data'!$C$3:$H$198,5,FALSE)))</f>
        <v>2.1081081081081081E-2</v>
      </c>
      <c r="Q56" s="231">
        <f t="shared" si="4"/>
        <v>4</v>
      </c>
      <c r="R56" s="231">
        <f t="shared" si="5"/>
        <v>3.75</v>
      </c>
    </row>
    <row r="57" spans="1:18" x14ac:dyDescent="0.25">
      <c r="A57" s="145" t="str">
        <f>'Crisis Indicator Data'!A54</f>
        <v>Mixed migration flows in Libya</v>
      </c>
      <c r="B57" s="146" t="str">
        <f>'Crisis Indicator Data'!B54</f>
        <v>International displacement</v>
      </c>
      <c r="C57" s="146" t="str">
        <f>'Crisis Indicator Data'!C54</f>
        <v>LBY002</v>
      </c>
      <c r="D57" s="146" t="str">
        <f>'Crisis Indicator Data'!D54</f>
        <v>Libya</v>
      </c>
      <c r="E57" s="146" t="str">
        <f>'Crisis Indicator Data'!E54</f>
        <v>LBY</v>
      </c>
      <c r="F57" s="152">
        <f>IF('Crisis Indicator Data'!Q54="x","x",('Crisis Indicator Data'!Q54/1000000))</f>
        <v>6.766</v>
      </c>
      <c r="G57" s="152">
        <f>IF('Crisis Indicator Data'!R54="x","x",('Crisis Indicator Data'!R54/1000000))</f>
        <v>0.28599999999999998</v>
      </c>
      <c r="H57" s="152">
        <f>IF('Crisis Indicator Data'!S54="x","x",('Crisis Indicator Data'!S54/1000000))</f>
        <v>6.5000000000000002E-2</v>
      </c>
      <c r="I57" s="152">
        <f>IF('Crisis Indicator Data'!T54="x","x",('Crisis Indicator Data'!T54/1000000))</f>
        <v>0.27700000000000002</v>
      </c>
      <c r="J57" s="152">
        <f>IF('Crisis Indicator Data'!U54="x","x",('Crisis Indicator Data'!U54/1000000))</f>
        <v>6.0000000000000001E-3</v>
      </c>
      <c r="K57" s="237">
        <f t="shared" si="3"/>
        <v>2.6</v>
      </c>
      <c r="L57" s="140">
        <f>IF(F57="x","x",(F57*1000000/VLOOKUP($C57,'Crisis Indicator Data'!$C$3:$H$198,5,FALSE)))</f>
        <v>0.91432432432432431</v>
      </c>
      <c r="M57" s="140">
        <f>IF(G57="x","x",(G57*1000000/VLOOKUP($C57,'Crisis Indicator Data'!$C$3:$H$198,5,FALSE)))</f>
        <v>3.8648648648648649E-2</v>
      </c>
      <c r="N57" s="140">
        <f>IF(H57="x","x",(H57*1000000/VLOOKUP($C57,'Crisis Indicator Data'!$C$3:$H$198,5,FALSE)))</f>
        <v>8.7837837837837843E-3</v>
      </c>
      <c r="O57" s="140">
        <f>IF(I57="x","x",(I57*1000000/VLOOKUP($C57,'Crisis Indicator Data'!$C$3:$H$198,5,FALSE)))</f>
        <v>3.7432432432432432E-2</v>
      </c>
      <c r="P57" s="140">
        <f>IF(J57="x","x",(J57*1000000/VLOOKUP($C57,'Crisis Indicator Data'!$C$3:$H$198,5,FALSE)))</f>
        <v>8.1081081081081077E-4</v>
      </c>
      <c r="Q57" s="231">
        <f t="shared" si="4"/>
        <v>2</v>
      </c>
      <c r="R57" s="231">
        <f t="shared" si="5"/>
        <v>2.2999999999999998</v>
      </c>
    </row>
    <row r="58" spans="1:18" x14ac:dyDescent="0.25">
      <c r="A58" s="145" t="str">
        <f>'Crisis Indicator Data'!A55</f>
        <v>Drought in Lesotho</v>
      </c>
      <c r="B58" s="146" t="str">
        <f>'Crisis Indicator Data'!B55</f>
        <v>Drought</v>
      </c>
      <c r="C58" s="146" t="str">
        <f>'Crisis Indicator Data'!C55</f>
        <v>LSO002</v>
      </c>
      <c r="D58" s="146" t="str">
        <f>'Crisis Indicator Data'!D55</f>
        <v>Lesotho</v>
      </c>
      <c r="E58" s="146" t="str">
        <f>'Crisis Indicator Data'!E55</f>
        <v>LSO</v>
      </c>
      <c r="F58" s="152">
        <f>IF('Crisis Indicator Data'!Q55="x","x",('Crisis Indicator Data'!Q55/1000000))</f>
        <v>0.60199999999999998</v>
      </c>
      <c r="G58" s="152">
        <f>IF('Crisis Indicator Data'!R55="x","x",('Crisis Indicator Data'!R55/1000000))</f>
        <v>0.56100000000000005</v>
      </c>
      <c r="H58" s="152">
        <f>IF('Crisis Indicator Data'!S55="x","x",('Crisis Indicator Data'!S55/1000000))</f>
        <v>0.312</v>
      </c>
      <c r="I58" s="152">
        <f>IF('Crisis Indicator Data'!T55="x","x",('Crisis Indicator Data'!T55/1000000))</f>
        <v>0</v>
      </c>
      <c r="J58" s="152">
        <f>IF('Crisis Indicator Data'!U55="x","x",('Crisis Indicator Data'!U55/1000000))</f>
        <v>0</v>
      </c>
      <c r="K58" s="237">
        <f t="shared" si="3"/>
        <v>2.5</v>
      </c>
      <c r="L58" s="140">
        <f>IF(F58="x","x",(F58*1000000/VLOOKUP($C58,'Crisis Indicator Data'!$C$3:$H$198,5,FALSE)))</f>
        <v>0.40813559322033899</v>
      </c>
      <c r="M58" s="140">
        <f>IF(G58="x","x",(G58*1000000/VLOOKUP($C58,'Crisis Indicator Data'!$C$3:$H$198,5,FALSE)))</f>
        <v>0.38033898305084746</v>
      </c>
      <c r="N58" s="140">
        <f>IF(H58="x","x",(H58*1000000/VLOOKUP($C58,'Crisis Indicator Data'!$C$3:$H$198,5,FALSE)))</f>
        <v>0.21152542372881356</v>
      </c>
      <c r="O58" s="140">
        <f>IF(I58="x","x",(I58*1000000/VLOOKUP($C58,'Crisis Indicator Data'!$C$3:$H$198,5,FALSE)))</f>
        <v>0</v>
      </c>
      <c r="P58" s="140">
        <f>IF(J58="x","x",(J58*1000000/VLOOKUP($C58,'Crisis Indicator Data'!$C$3:$H$198,5,FALSE)))</f>
        <v>0</v>
      </c>
      <c r="Q58" s="231">
        <f t="shared" si="4"/>
        <v>3</v>
      </c>
      <c r="R58" s="231">
        <f t="shared" si="5"/>
        <v>2.75</v>
      </c>
    </row>
    <row r="59" spans="1:18" x14ac:dyDescent="0.25">
      <c r="A59" s="145" t="str">
        <f>'Crisis Indicator Data'!A56</f>
        <v>Mixed migration flows in Morocco</v>
      </c>
      <c r="B59" s="146" t="str">
        <f>'Crisis Indicator Data'!B56</f>
        <v>International displacement</v>
      </c>
      <c r="C59" s="146" t="str">
        <f>'Crisis Indicator Data'!C56</f>
        <v>MAR002</v>
      </c>
      <c r="D59" s="146" t="str">
        <f>'Crisis Indicator Data'!D56</f>
        <v>Morocco</v>
      </c>
      <c r="E59" s="146" t="str">
        <f>'Crisis Indicator Data'!E56</f>
        <v>MAR</v>
      </c>
      <c r="F59" s="152" t="str">
        <f>IF('Crisis Indicator Data'!Q56="x","x",('Crisis Indicator Data'!Q56/1000000))</f>
        <v>x</v>
      </c>
      <c r="G59" s="152" t="str">
        <f>IF('Crisis Indicator Data'!R56="x","x",('Crisis Indicator Data'!R56/1000000))</f>
        <v>x</v>
      </c>
      <c r="H59" s="152" t="str">
        <f>IF('Crisis Indicator Data'!S56="x","x",('Crisis Indicator Data'!S56/1000000))</f>
        <v>x</v>
      </c>
      <c r="I59" s="152" t="str">
        <f>IF('Crisis Indicator Data'!T56="x","x",('Crisis Indicator Data'!T56/1000000))</f>
        <v>x</v>
      </c>
      <c r="J59" s="152" t="str">
        <f>IF('Crisis Indicator Data'!U56="x","x",('Crisis Indicator Data'!U56/1000000))</f>
        <v>x</v>
      </c>
      <c r="K59" s="237" t="str">
        <f t="shared" si="3"/>
        <v>x</v>
      </c>
      <c r="L59" s="140" t="str">
        <f>IF(F59="x","x",(F59*1000000/VLOOKUP($C59,'Crisis Indicator Data'!$C$3:$H$198,5,FALSE)))</f>
        <v>x</v>
      </c>
      <c r="M59" s="140" t="str">
        <f>IF(G59="x","x",(G59*1000000/VLOOKUP($C59,'Crisis Indicator Data'!$C$3:$H$198,5,FALSE)))</f>
        <v>x</v>
      </c>
      <c r="N59" s="140" t="str">
        <f>IF(H59="x","x",(H59*1000000/VLOOKUP($C59,'Crisis Indicator Data'!$C$3:$H$198,5,FALSE)))</f>
        <v>x</v>
      </c>
      <c r="O59" s="140" t="str">
        <f>IF(I59="x","x",(I59*1000000/VLOOKUP($C59,'Crisis Indicator Data'!$C$3:$H$198,5,FALSE)))</f>
        <v>x</v>
      </c>
      <c r="P59" s="140" t="str">
        <f>IF(J59="x","x",(J59*1000000/VLOOKUP($C59,'Crisis Indicator Data'!$C$3:$H$198,5,FALSE)))</f>
        <v>x</v>
      </c>
      <c r="Q59" s="231" t="str">
        <f t="shared" si="4"/>
        <v>x</v>
      </c>
      <c r="R59" s="231" t="str">
        <f t="shared" si="5"/>
        <v>x</v>
      </c>
    </row>
    <row r="60" spans="1:18" x14ac:dyDescent="0.25">
      <c r="A60" s="145" t="str">
        <f>'Crisis Indicator Data'!A57</f>
        <v>Drought in Madagascar</v>
      </c>
      <c r="B60" s="146" t="str">
        <f>'Crisis Indicator Data'!B57</f>
        <v>Drought</v>
      </c>
      <c r="C60" s="146" t="str">
        <f>'Crisis Indicator Data'!C57</f>
        <v>MDG002</v>
      </c>
      <c r="D60" s="146" t="str">
        <f>'Crisis Indicator Data'!D57</f>
        <v>Madagascar</v>
      </c>
      <c r="E60" s="146" t="str">
        <f>'Crisis Indicator Data'!E57</f>
        <v>MDG</v>
      </c>
      <c r="F60" s="152">
        <f>IF('Crisis Indicator Data'!Q57="x","x",('Crisis Indicator Data'!Q57/1000000))</f>
        <v>1.304</v>
      </c>
      <c r="G60" s="152">
        <f>IF('Crisis Indicator Data'!R57="x","x",('Crisis Indicator Data'!R57/1000000))</f>
        <v>6.6000000000000003E-2</v>
      </c>
      <c r="H60" s="152">
        <f>IF('Crisis Indicator Data'!S57="x","x",('Crisis Indicator Data'!S57/1000000))</f>
        <v>0.80100000000000005</v>
      </c>
      <c r="I60" s="152">
        <f>IF('Crisis Indicator Data'!T57="x","x",('Crisis Indicator Data'!T57/1000000))</f>
        <v>0.48399999999999999</v>
      </c>
      <c r="J60" s="152">
        <f>IF('Crisis Indicator Data'!U57="x","x",('Crisis Indicator Data'!U57/1000000))</f>
        <v>2.8000000000000001E-2</v>
      </c>
      <c r="K60" s="237">
        <f t="shared" si="3"/>
        <v>3.5</v>
      </c>
      <c r="L60" s="140">
        <f>IF(F60="x","x",(F60*1000000/VLOOKUP($C60,'Crisis Indicator Data'!$C$3:$H$198,5,FALSE)))</f>
        <v>0.48602310846067837</v>
      </c>
      <c r="M60" s="140">
        <f>IF(G60="x","x",(G60*1000000/VLOOKUP($C60,'Crisis Indicator Data'!$C$3:$H$198,5,FALSE)))</f>
        <v>2.4599329109206113E-2</v>
      </c>
      <c r="N60" s="140">
        <f>IF(H60="x","x",(H60*1000000/VLOOKUP($C60,'Crisis Indicator Data'!$C$3:$H$198,5,FALSE)))</f>
        <v>0.29854640327991055</v>
      </c>
      <c r="O60" s="140">
        <f>IF(I60="x","x",(I60*1000000/VLOOKUP($C60,'Crisis Indicator Data'!$C$3:$H$198,5,FALSE)))</f>
        <v>0.18039508013417815</v>
      </c>
      <c r="P60" s="140">
        <f>IF(J60="x","x",(J60*1000000/VLOOKUP($C60,'Crisis Indicator Data'!$C$3:$H$198,5,FALSE)))</f>
        <v>1.0436079016026835E-2</v>
      </c>
      <c r="Q60" s="231">
        <f t="shared" si="4"/>
        <v>4</v>
      </c>
      <c r="R60" s="231">
        <f t="shared" si="5"/>
        <v>3.75</v>
      </c>
    </row>
    <row r="61" spans="1:18" x14ac:dyDescent="0.25">
      <c r="A61" s="145" t="str">
        <f>'Crisis Indicator Data'!A58</f>
        <v>Multiple crisis in Mexico</v>
      </c>
      <c r="B61" s="146" t="str">
        <f>'Crisis Indicator Data'!B58</f>
        <v>Multiple crises country</v>
      </c>
      <c r="C61" s="146" t="str">
        <f>'Crisis Indicator Data'!C58</f>
        <v>MEX001</v>
      </c>
      <c r="D61" s="146" t="str">
        <f>'Crisis Indicator Data'!D58</f>
        <v>Mexico</v>
      </c>
      <c r="E61" s="146" t="str">
        <f>'Crisis Indicator Data'!E58</f>
        <v>MEX</v>
      </c>
      <c r="F61" s="152">
        <f>IF('Crisis Indicator Data'!Q58="x","x",('Crisis Indicator Data'!Q58/1000000))</f>
        <v>124.227</v>
      </c>
      <c r="G61" s="152">
        <f>IF('Crisis Indicator Data'!R58="x","x",('Crisis Indicator Data'!R58/1000000))</f>
        <v>0.32100000000000001</v>
      </c>
      <c r="H61" s="152" t="str">
        <f>IF('Crisis Indicator Data'!S58="x","x",('Crisis Indicator Data'!S58/1000000))</f>
        <v>x</v>
      </c>
      <c r="I61" s="152" t="str">
        <f>IF('Crisis Indicator Data'!T58="x","x",('Crisis Indicator Data'!T58/1000000))</f>
        <v>x</v>
      </c>
      <c r="J61" s="152" t="str">
        <f>IF('Crisis Indicator Data'!U58="x","x",('Crisis Indicator Data'!U58/1000000))</f>
        <v>x</v>
      </c>
      <c r="K61" s="237" t="str">
        <f t="shared" si="3"/>
        <v>x</v>
      </c>
      <c r="L61" s="140">
        <f>IF(F61="x","x",(F61*1000000/VLOOKUP($C61,'Crisis Indicator Data'!$C$3:$H$198,5,FALSE)))</f>
        <v>1</v>
      </c>
      <c r="M61" s="140">
        <f>IF(G61="x","x",(G61*1000000/VLOOKUP($C61,'Crisis Indicator Data'!$C$3:$H$198,5,FALSE)))</f>
        <v>2.5839793281653748E-3</v>
      </c>
      <c r="N61" s="140" t="str">
        <f>IF(H61="x","x",(H61*1000000/VLOOKUP($C61,'Crisis Indicator Data'!$C$3:$H$198,5,FALSE)))</f>
        <v>x</v>
      </c>
      <c r="O61" s="140" t="str">
        <f>IF(I61="x","x",(I61*1000000/VLOOKUP($C61,'Crisis Indicator Data'!$C$3:$H$198,5,FALSE)))</f>
        <v>x</v>
      </c>
      <c r="P61" s="140" t="str">
        <f>IF(J61="x","x",(J61*1000000/VLOOKUP($C61,'Crisis Indicator Data'!$C$3:$H$198,5,FALSE)))</f>
        <v>x</v>
      </c>
      <c r="Q61" s="231" t="str">
        <f t="shared" si="4"/>
        <v>x</v>
      </c>
      <c r="R61" s="231" t="str">
        <f t="shared" si="5"/>
        <v>x</v>
      </c>
    </row>
    <row r="62" spans="1:18" x14ac:dyDescent="0.25">
      <c r="A62" s="145" t="str">
        <f>'Crisis Indicator Data'!A59</f>
        <v>Criminal Violence in Mexico</v>
      </c>
      <c r="B62" s="146" t="str">
        <f>'Crisis Indicator Data'!B59</f>
        <v>Other type of violence</v>
      </c>
      <c r="C62" s="146" t="str">
        <f>'Crisis Indicator Data'!C59</f>
        <v>MEX002</v>
      </c>
      <c r="D62" s="146" t="str">
        <f>'Crisis Indicator Data'!D59</f>
        <v>Mexico</v>
      </c>
      <c r="E62" s="146" t="str">
        <f>'Crisis Indicator Data'!E59</f>
        <v>MEX</v>
      </c>
      <c r="F62" s="152">
        <f>IF('Crisis Indicator Data'!Q59="x","x",('Crisis Indicator Data'!Q59/1000000))</f>
        <v>124.227</v>
      </c>
      <c r="G62" s="152">
        <f>IF('Crisis Indicator Data'!R59="x","x",('Crisis Indicator Data'!R59/1000000))</f>
        <v>0.32100000000000001</v>
      </c>
      <c r="H62" s="152" t="str">
        <f>IF('Crisis Indicator Data'!S59="x","x",('Crisis Indicator Data'!S59/1000000))</f>
        <v>x</v>
      </c>
      <c r="I62" s="152" t="str">
        <f>IF('Crisis Indicator Data'!T59="x","x",('Crisis Indicator Data'!T59/1000000))</f>
        <v>x</v>
      </c>
      <c r="J62" s="152" t="str">
        <f>IF('Crisis Indicator Data'!U59="x","x",('Crisis Indicator Data'!U59/1000000))</f>
        <v>x</v>
      </c>
      <c r="K62" s="237" t="str">
        <f t="shared" si="3"/>
        <v>x</v>
      </c>
      <c r="L62" s="140">
        <f>IF(F62="x","x",(F62*1000000/VLOOKUP($C62,'Crisis Indicator Data'!$C$3:$H$198,5,FALSE)))</f>
        <v>0.96320906863505262</v>
      </c>
      <c r="M62" s="140">
        <f>IF(G62="x","x",(G62*1000000/VLOOKUP($C62,'Crisis Indicator Data'!$C$3:$H$198,5,FALSE)))</f>
        <v>2.4889123220543995E-3</v>
      </c>
      <c r="N62" s="140" t="str">
        <f>IF(H62="x","x",(H62*1000000/VLOOKUP($C62,'Crisis Indicator Data'!$C$3:$H$198,5,FALSE)))</f>
        <v>x</v>
      </c>
      <c r="O62" s="140" t="str">
        <f>IF(I62="x","x",(I62*1000000/VLOOKUP($C62,'Crisis Indicator Data'!$C$3:$H$198,5,FALSE)))</f>
        <v>x</v>
      </c>
      <c r="P62" s="140" t="str">
        <f>IF(J62="x","x",(J62*1000000/VLOOKUP($C62,'Crisis Indicator Data'!$C$3:$H$198,5,FALSE)))</f>
        <v>x</v>
      </c>
      <c r="Q62" s="231" t="str">
        <f t="shared" si="4"/>
        <v>x</v>
      </c>
      <c r="R62" s="231" t="str">
        <f t="shared" si="5"/>
        <v>x</v>
      </c>
    </row>
    <row r="63" spans="1:18" x14ac:dyDescent="0.25">
      <c r="A63" s="145" t="str">
        <f>'Crisis Indicator Data'!A60</f>
        <v>Mixed Migration in Mexico</v>
      </c>
      <c r="B63" s="146" t="str">
        <f>'Crisis Indicator Data'!B60</f>
        <v>International displacement</v>
      </c>
      <c r="C63" s="146" t="str">
        <f>'Crisis Indicator Data'!C60</f>
        <v>MEX003</v>
      </c>
      <c r="D63" s="146" t="str">
        <f>'Crisis Indicator Data'!D60</f>
        <v>Mexico</v>
      </c>
      <c r="E63" s="146" t="str">
        <f>'Crisis Indicator Data'!E60</f>
        <v>MEX</v>
      </c>
      <c r="F63" s="152">
        <f>IF('Crisis Indicator Data'!Q60="x","x",('Crisis Indicator Data'!Q60/1000000))</f>
        <v>124.227</v>
      </c>
      <c r="G63" s="152">
        <f>IF('Crisis Indicator Data'!R60="x","x",('Crisis Indicator Data'!R60/1000000))</f>
        <v>0.32100000000000001</v>
      </c>
      <c r="H63" s="152" t="str">
        <f>IF('Crisis Indicator Data'!S60="x","x",('Crisis Indicator Data'!S60/1000000))</f>
        <v>x</v>
      </c>
      <c r="I63" s="152" t="str">
        <f>IF('Crisis Indicator Data'!T60="x","x",('Crisis Indicator Data'!T60/1000000))</f>
        <v>x</v>
      </c>
      <c r="J63" s="152" t="str">
        <f>IF('Crisis Indicator Data'!U60="x","x",('Crisis Indicator Data'!U60/1000000))</f>
        <v>x</v>
      </c>
      <c r="K63" s="237" t="str">
        <f t="shared" si="3"/>
        <v>x</v>
      </c>
      <c r="L63" s="140">
        <f>IF(F63="x","x",(F63*1000000/VLOOKUP($C63,'Crisis Indicator Data'!$C$3:$H$198,5,FALSE)))</f>
        <v>1</v>
      </c>
      <c r="M63" s="140">
        <f>IF(G63="x","x",(G63*1000000/VLOOKUP($C63,'Crisis Indicator Data'!$C$3:$H$198,5,FALSE)))</f>
        <v>2.5839793281653748E-3</v>
      </c>
      <c r="N63" s="140" t="str">
        <f>IF(H63="x","x",(H63*1000000/VLOOKUP($C63,'Crisis Indicator Data'!$C$3:$H$198,5,FALSE)))</f>
        <v>x</v>
      </c>
      <c r="O63" s="140" t="str">
        <f>IF(I63="x","x",(I63*1000000/VLOOKUP($C63,'Crisis Indicator Data'!$C$3:$H$198,5,FALSE)))</f>
        <v>x</v>
      </c>
      <c r="P63" s="140" t="str">
        <f>IF(J63="x","x",(J63*1000000/VLOOKUP($C63,'Crisis Indicator Data'!$C$3:$H$198,5,FALSE)))</f>
        <v>x</v>
      </c>
      <c r="Q63" s="231" t="str">
        <f t="shared" si="4"/>
        <v>x</v>
      </c>
      <c r="R63" s="231" t="str">
        <f t="shared" si="5"/>
        <v>x</v>
      </c>
    </row>
    <row r="64" spans="1:18" x14ac:dyDescent="0.25">
      <c r="A64" s="145" t="str">
        <f>'Crisis Indicator Data'!A61</f>
        <v>Complex crisis in Mali</v>
      </c>
      <c r="B64" s="146" t="str">
        <f>'Crisis Indicator Data'!B61</f>
        <v>Complex crisis</v>
      </c>
      <c r="C64" s="146" t="str">
        <f>'Crisis Indicator Data'!C61</f>
        <v>MLI001</v>
      </c>
      <c r="D64" s="146" t="str">
        <f>'Crisis Indicator Data'!D61</f>
        <v>Mali</v>
      </c>
      <c r="E64" s="146" t="str">
        <f>'Crisis Indicator Data'!E61</f>
        <v>MLI</v>
      </c>
      <c r="F64" s="152">
        <f>IF('Crisis Indicator Data'!Q61="x","x",('Crisis Indicator Data'!Q61/1000000))</f>
        <v>8.6910000000000007</v>
      </c>
      <c r="G64" s="152">
        <f>IF('Crisis Indicator Data'!R61="x","x",('Crisis Indicator Data'!R61/1000000))</f>
        <v>5.8120000000000003</v>
      </c>
      <c r="H64" s="152">
        <f>IF('Crisis Indicator Data'!S61="x","x",('Crisis Indicator Data'!S61/1000000))</f>
        <v>3.7</v>
      </c>
      <c r="I64" s="152">
        <f>IF('Crisis Indicator Data'!T61="x","x",('Crisis Indicator Data'!T61/1000000))</f>
        <v>2.2000000000000002</v>
      </c>
      <c r="J64" s="152">
        <f>IF('Crisis Indicator Data'!U61="x","x",('Crisis Indicator Data'!U61/1000000))</f>
        <v>0</v>
      </c>
      <c r="K64" s="237">
        <f t="shared" si="3"/>
        <v>4.5999999999999996</v>
      </c>
      <c r="L64" s="140">
        <f>IF(F64="x","x",(F64*1000000/VLOOKUP($C64,'Crisis Indicator Data'!$C$3:$H$198,5,FALSE)))</f>
        <v>0.42598764826977747</v>
      </c>
      <c r="M64" s="140">
        <f>IF(G64="x","x",(G64*1000000/VLOOKUP($C64,'Crisis Indicator Data'!$C$3:$H$198,5,FALSE)))</f>
        <v>0.28487403195765121</v>
      </c>
      <c r="N64" s="140">
        <f>IF(H64="x","x",(H64*1000000/VLOOKUP($C64,'Crisis Indicator Data'!$C$3:$H$198,5,FALSE)))</f>
        <v>0.18135476914028037</v>
      </c>
      <c r="O64" s="140">
        <f>IF(I64="x","x",(I64*1000000/VLOOKUP($C64,'Crisis Indicator Data'!$C$3:$H$198,5,FALSE)))</f>
        <v>0.1078325654347613</v>
      </c>
      <c r="P64" s="140">
        <f>IF(J64="x","x",(J64*1000000/VLOOKUP($C64,'Crisis Indicator Data'!$C$3:$H$198,5,FALSE)))</f>
        <v>0</v>
      </c>
      <c r="Q64" s="231">
        <f t="shared" si="4"/>
        <v>4</v>
      </c>
      <c r="R64" s="231">
        <f t="shared" si="5"/>
        <v>4.3</v>
      </c>
    </row>
    <row r="65" spans="1:18" x14ac:dyDescent="0.25">
      <c r="A65" s="145" t="str">
        <f>'Crisis Indicator Data'!A62</f>
        <v>Multiple crises in Myanmar</v>
      </c>
      <c r="B65" s="146" t="str">
        <f>'Crisis Indicator Data'!B62</f>
        <v>Multiple crises country</v>
      </c>
      <c r="C65" s="146" t="str">
        <f>'Crisis Indicator Data'!C62</f>
        <v>MMR001</v>
      </c>
      <c r="D65" s="146" t="str">
        <f>'Crisis Indicator Data'!D62</f>
        <v>Myanmar</v>
      </c>
      <c r="E65" s="146" t="str">
        <f>'Crisis Indicator Data'!E62</f>
        <v>MMR</v>
      </c>
      <c r="F65" s="152">
        <f>IF('Crisis Indicator Data'!Q62="x","x",('Crisis Indicator Data'!Q62/1000000))</f>
        <v>36.701999999999998</v>
      </c>
      <c r="G65" s="152">
        <f>IF('Crisis Indicator Data'!R62="x","x",('Crisis Indicator Data'!R62/1000000))</f>
        <v>3.6190000000000002</v>
      </c>
      <c r="H65" s="152">
        <f>IF('Crisis Indicator Data'!S62="x","x",('Crisis Indicator Data'!S62/1000000))</f>
        <v>3.0470000000000002</v>
      </c>
      <c r="I65" s="152">
        <f>IF('Crisis Indicator Data'!T62="x","x",('Crisis Indicator Data'!T62/1000000))</f>
        <v>0.498</v>
      </c>
      <c r="J65" s="152">
        <f>IF('Crisis Indicator Data'!U62="x","x",('Crisis Indicator Data'!U62/1000000))</f>
        <v>0.15</v>
      </c>
      <c r="K65" s="237">
        <f t="shared" si="3"/>
        <v>4.3</v>
      </c>
      <c r="L65" s="140">
        <f>IF(F65="x","x",(F65*1000000/VLOOKUP($C65,'Crisis Indicator Data'!$C$3:$H$198,5,FALSE)))</f>
        <v>0.83744809017478206</v>
      </c>
      <c r="M65" s="140">
        <f>IF(G65="x","x",(G65*1000000/VLOOKUP($C65,'Crisis Indicator Data'!$C$3:$H$198,5,FALSE)))</f>
        <v>8.2576552731255415E-2</v>
      </c>
      <c r="N65" s="140">
        <f>IF(H65="x","x",(H65*1000000/VLOOKUP($C65,'Crisis Indicator Data'!$C$3:$H$198,5,FALSE)))</f>
        <v>6.9524939533610192E-2</v>
      </c>
      <c r="O65" s="140">
        <f>IF(I65="x","x",(I65*1000000/VLOOKUP($C65,'Crisis Indicator Data'!$C$3:$H$198,5,FALSE)))</f>
        <v>1.1363117783963856E-2</v>
      </c>
      <c r="P65" s="140">
        <f>IF(J65="x","x",(J65*1000000/VLOOKUP($C65,'Crisis Indicator Data'!$C$3:$H$198,5,FALSE)))</f>
        <v>3.4226258385433306E-3</v>
      </c>
      <c r="Q65" s="231">
        <f t="shared" si="4"/>
        <v>3</v>
      </c>
      <c r="R65" s="231">
        <f t="shared" si="5"/>
        <v>3.65</v>
      </c>
    </row>
    <row r="66" spans="1:18" x14ac:dyDescent="0.25">
      <c r="A66" s="145" t="str">
        <f>'Crisis Indicator Data'!A63</f>
        <v>Rakhine Conflict</v>
      </c>
      <c r="B66" s="146" t="str">
        <f>'Crisis Indicator Data'!B63</f>
        <v>Conflict</v>
      </c>
      <c r="C66" s="146" t="str">
        <f>'Crisis Indicator Data'!C63</f>
        <v>MMR002</v>
      </c>
      <c r="D66" s="146" t="str">
        <f>'Crisis Indicator Data'!D63</f>
        <v>Myanmar</v>
      </c>
      <c r="E66" s="146" t="str">
        <f>'Crisis Indicator Data'!E63</f>
        <v>MMR</v>
      </c>
      <c r="F66" s="152">
        <f>IF('Crisis Indicator Data'!Q63="x","x",('Crisis Indicator Data'!Q63/1000000))</f>
        <v>2.3180000000000001</v>
      </c>
      <c r="G66" s="152">
        <f>IF('Crisis Indicator Data'!R63="x","x",('Crisis Indicator Data'!R63/1000000))</f>
        <v>0.72899999999999998</v>
      </c>
      <c r="H66" s="152">
        <f>IF('Crisis Indicator Data'!S63="x","x",('Crisis Indicator Data'!S63/1000000))</f>
        <v>0.247</v>
      </c>
      <c r="I66" s="152">
        <f>IF('Crisis Indicator Data'!T63="x","x",('Crisis Indicator Data'!T63/1000000))</f>
        <v>0.437</v>
      </c>
      <c r="J66" s="152">
        <f>IF('Crisis Indicator Data'!U63="x","x",('Crisis Indicator Data'!U63/1000000))</f>
        <v>0.15</v>
      </c>
      <c r="K66" s="237">
        <f t="shared" si="3"/>
        <v>3.2</v>
      </c>
      <c r="L66" s="140">
        <f>IF(F66="x","x",(F66*1000000/VLOOKUP($C66,'Crisis Indicator Data'!$C$3:$H$198,5,FALSE)))</f>
        <v>0.59711488923235445</v>
      </c>
      <c r="M66" s="140">
        <f>IF(G66="x","x",(G66*1000000/VLOOKUP($C66,'Crisis Indicator Data'!$C$3:$H$198,5,FALSE)))</f>
        <v>0.18778979907264295</v>
      </c>
      <c r="N66" s="140">
        <f>IF(H66="x","x",(H66*1000000/VLOOKUP($C66,'Crisis Indicator Data'!$C$3:$H$198,5,FALSE)))</f>
        <v>6.3626996393611537E-2</v>
      </c>
      <c r="O66" s="140">
        <f>IF(I66="x","x",(I66*1000000/VLOOKUP($C66,'Crisis Indicator Data'!$C$3:$H$198,5,FALSE)))</f>
        <v>0.11257083977331273</v>
      </c>
      <c r="P66" s="140">
        <f>IF(J66="x","x",(J66*1000000/VLOOKUP($C66,'Crisis Indicator Data'!$C$3:$H$198,5,FALSE)))</f>
        <v>3.8639876352395672E-2</v>
      </c>
      <c r="Q66" s="231">
        <f t="shared" si="4"/>
        <v>4</v>
      </c>
      <c r="R66" s="231">
        <f t="shared" si="5"/>
        <v>3.6</v>
      </c>
    </row>
    <row r="67" spans="1:18" x14ac:dyDescent="0.25">
      <c r="A67" s="145" t="str">
        <f>'Crisis Indicator Data'!A64</f>
        <v>Kachin and Shan Conflict</v>
      </c>
      <c r="B67" s="146" t="str">
        <f>'Crisis Indicator Data'!B64</f>
        <v>Conflict</v>
      </c>
      <c r="C67" s="146" t="str">
        <f>'Crisis Indicator Data'!C64</f>
        <v>MMR003</v>
      </c>
      <c r="D67" s="146" t="str">
        <f>'Crisis Indicator Data'!D64</f>
        <v>Myanmar</v>
      </c>
      <c r="E67" s="146" t="str">
        <f>'Crisis Indicator Data'!E64</f>
        <v>MMR</v>
      </c>
      <c r="F67" s="152">
        <f>IF('Crisis Indicator Data'!Q64="x","x",('Crisis Indicator Data'!Q64/1000000))</f>
        <v>2.9529999999999998</v>
      </c>
      <c r="G67" s="152">
        <f>IF('Crisis Indicator Data'!R64="x","x",('Crisis Indicator Data'!R64/1000000))</f>
        <v>2.6989999999999998</v>
      </c>
      <c r="H67" s="152">
        <f>IF('Crisis Indicator Data'!S64="x","x",('Crisis Indicator Data'!S64/1000000))</f>
        <v>0.8</v>
      </c>
      <c r="I67" s="152">
        <f>IF('Crisis Indicator Data'!T64="x","x",('Crisis Indicator Data'!T64/1000000))</f>
        <v>6.0999999999999999E-2</v>
      </c>
      <c r="J67" s="152">
        <f>IF('Crisis Indicator Data'!U64="x","x",('Crisis Indicator Data'!U64/1000000))</f>
        <v>0</v>
      </c>
      <c r="K67" s="237">
        <f t="shared" si="3"/>
        <v>3.2</v>
      </c>
      <c r="L67" s="140">
        <f>IF(F67="x","x",(F67*1000000/VLOOKUP($C67,'Crisis Indicator Data'!$C$3:$H$198,5,FALSE)))</f>
        <v>0.45340089052663901</v>
      </c>
      <c r="M67" s="140">
        <f>IF(G67="x","x",(G67*1000000/VLOOKUP($C67,'Crisis Indicator Data'!$C$3:$H$198,5,FALSE)))</f>
        <v>0.41440196530016887</v>
      </c>
      <c r="N67" s="140">
        <f>IF(H67="x","x",(H67*1000000/VLOOKUP($C67,'Crisis Indicator Data'!$C$3:$H$198,5,FALSE)))</f>
        <v>0.12283126055581145</v>
      </c>
      <c r="O67" s="140">
        <f>IF(I67="x","x",(I67*1000000/VLOOKUP($C67,'Crisis Indicator Data'!$C$3:$H$198,5,FALSE)))</f>
        <v>9.3658836173806225E-3</v>
      </c>
      <c r="P67" s="140">
        <f>IF(J67="x","x",(J67*1000000/VLOOKUP($C67,'Crisis Indicator Data'!$C$3:$H$198,5,FALSE)))</f>
        <v>0</v>
      </c>
      <c r="Q67" s="231">
        <f t="shared" si="4"/>
        <v>3</v>
      </c>
      <c r="R67" s="231">
        <f t="shared" si="5"/>
        <v>3.1</v>
      </c>
    </row>
    <row r="68" spans="1:18" x14ac:dyDescent="0.25">
      <c r="A68" s="145" t="str">
        <f>'Crisis Indicator Data'!A65</f>
        <v>Post-coup Violence in Myanmar</v>
      </c>
      <c r="B68" s="146" t="str">
        <f>'Crisis Indicator Data'!B65</f>
        <v>Conflict</v>
      </c>
      <c r="C68" s="146" t="str">
        <f>'Crisis Indicator Data'!C65</f>
        <v>MMR004</v>
      </c>
      <c r="D68" s="146" t="str">
        <f>'Crisis Indicator Data'!D65</f>
        <v>Myanmar</v>
      </c>
      <c r="E68" s="146" t="str">
        <f>'Crisis Indicator Data'!E65</f>
        <v>MMR</v>
      </c>
      <c r="F68" s="152">
        <f>IF('Crisis Indicator Data'!Q65="x","x",('Crisis Indicator Data'!Q65/1000000))</f>
        <v>31.431000000000001</v>
      </c>
      <c r="G68" s="152">
        <f>IF('Crisis Indicator Data'!R65="x","x",('Crisis Indicator Data'!R65/1000000))</f>
        <v>0.19</v>
      </c>
      <c r="H68" s="152">
        <f>IF('Crisis Indicator Data'!S65="x","x",('Crisis Indicator Data'!S65/1000000))</f>
        <v>2</v>
      </c>
      <c r="I68" s="152">
        <f>IF('Crisis Indicator Data'!T65="x","x",('Crisis Indicator Data'!T65/1000000))</f>
        <v>0</v>
      </c>
      <c r="J68" s="152">
        <f>IF('Crisis Indicator Data'!U65="x","x",('Crisis Indicator Data'!U65/1000000))</f>
        <v>0</v>
      </c>
      <c r="K68" s="237">
        <f t="shared" si="3"/>
        <v>3.8</v>
      </c>
      <c r="L68" s="140">
        <f>IF(F68="x","x",(F68*1000000/VLOOKUP($C68,'Crisis Indicator Data'!$C$3:$H$198,5,FALSE)))</f>
        <v>0.94017528641081627</v>
      </c>
      <c r="M68" s="140">
        <f>IF(G68="x","x",(G68*1000000/VLOOKUP($C68,'Crisis Indicator Data'!$C$3:$H$198,5,FALSE)))</f>
        <v>5.6833477909724508E-3</v>
      </c>
      <c r="N68" s="140">
        <f>IF(H68="x","x",(H68*1000000/VLOOKUP($C68,'Crisis Indicator Data'!$C$3:$H$198,5,FALSE)))</f>
        <v>5.982471358918369E-2</v>
      </c>
      <c r="O68" s="140">
        <f>IF(I68="x","x",(I68*1000000/VLOOKUP($C68,'Crisis Indicator Data'!$C$3:$H$198,5,FALSE)))</f>
        <v>0</v>
      </c>
      <c r="P68" s="140">
        <f>IF(J68="x","x",(J68*1000000/VLOOKUP($C68,'Crisis Indicator Data'!$C$3:$H$198,5,FALSE)))</f>
        <v>0</v>
      </c>
      <c r="Q68" s="231">
        <f t="shared" si="4"/>
        <v>3</v>
      </c>
      <c r="R68" s="231">
        <f t="shared" si="5"/>
        <v>3.4</v>
      </c>
    </row>
    <row r="69" spans="1:18" x14ac:dyDescent="0.25">
      <c r="A69" s="145" t="str">
        <f>'Crisis Indicator Data'!A66</f>
        <v>Cabo Delgado Islamist Insurgency</v>
      </c>
      <c r="B69" s="146" t="str">
        <f>'Crisis Indicator Data'!B66</f>
        <v>Other type of violence</v>
      </c>
      <c r="C69" s="146" t="str">
        <f>'Crisis Indicator Data'!C66</f>
        <v>MOZ004</v>
      </c>
      <c r="D69" s="146" t="str">
        <f>'Crisis Indicator Data'!D66</f>
        <v>Mozambique</v>
      </c>
      <c r="E69" s="146" t="str">
        <f>'Crisis Indicator Data'!E66</f>
        <v>MOZ</v>
      </c>
      <c r="F69" s="152">
        <f>IF('Crisis Indicator Data'!Q66="x","x",('Crisis Indicator Data'!Q66/1000000))</f>
        <v>7.9690000000000003</v>
      </c>
      <c r="G69" s="152">
        <f>IF('Crisis Indicator Data'!R66="x","x",('Crisis Indicator Data'!R66/1000000))</f>
        <v>1.0329999999999999</v>
      </c>
      <c r="H69" s="152">
        <f>IF('Crisis Indicator Data'!S66="x","x",('Crisis Indicator Data'!S66/1000000))</f>
        <v>1.2</v>
      </c>
      <c r="I69" s="152">
        <f>IF('Crisis Indicator Data'!T66="x","x",('Crisis Indicator Data'!T66/1000000))</f>
        <v>0.1</v>
      </c>
      <c r="J69" s="152">
        <f>IF('Crisis Indicator Data'!U66="x","x",('Crisis Indicator Data'!U66/1000000))</f>
        <v>0</v>
      </c>
      <c r="K69" s="237">
        <f t="shared" si="3"/>
        <v>3.5</v>
      </c>
      <c r="L69" s="140">
        <f>IF(F69="x","x",(F69*1000000/VLOOKUP($C69,'Crisis Indicator Data'!$C$3:$H$198,5,FALSE)))</f>
        <v>0.77353911861774416</v>
      </c>
      <c r="M69" s="140">
        <f>IF(G69="x","x",(G69*1000000/VLOOKUP($C69,'Crisis Indicator Data'!$C$3:$H$198,5,FALSE)))</f>
        <v>0.10027179188507085</v>
      </c>
      <c r="N69" s="140">
        <f>IF(H69="x","x",(H69*1000000/VLOOKUP($C69,'Crisis Indicator Data'!$C$3:$H$198,5,FALSE)))</f>
        <v>0.11648223645894001</v>
      </c>
      <c r="O69" s="140">
        <f>IF(I69="x","x",(I69*1000000/VLOOKUP($C69,'Crisis Indicator Data'!$C$3:$H$198,5,FALSE)))</f>
        <v>9.7068530382450006E-3</v>
      </c>
      <c r="P69" s="140">
        <f>IF(J69="x","x",(J69*1000000/VLOOKUP($C69,'Crisis Indicator Data'!$C$3:$H$198,5,FALSE)))</f>
        <v>0</v>
      </c>
      <c r="Q69" s="231">
        <f t="shared" si="4"/>
        <v>3</v>
      </c>
      <c r="R69" s="231">
        <f t="shared" si="5"/>
        <v>3.25</v>
      </c>
    </row>
    <row r="70" spans="1:18" x14ac:dyDescent="0.25">
      <c r="A70" s="145" t="str">
        <f>'Crisis Indicator Data'!A67</f>
        <v>Refugees from Mali in Mauritania</v>
      </c>
      <c r="B70" s="146" t="str">
        <f>'Crisis Indicator Data'!B67</f>
        <v>International displacement</v>
      </c>
      <c r="C70" s="146" t="str">
        <f>'Crisis Indicator Data'!C67</f>
        <v>MRT002</v>
      </c>
      <c r="D70" s="146" t="str">
        <f>'Crisis Indicator Data'!D67</f>
        <v>Mauritania</v>
      </c>
      <c r="E70" s="146" t="str">
        <f>'Crisis Indicator Data'!E67</f>
        <v>MRT</v>
      </c>
      <c r="F70" s="152">
        <f>IF('Crisis Indicator Data'!Q67="x","x",('Crisis Indicator Data'!Q67/1000000))</f>
        <v>1.0999999999999999E-2</v>
      </c>
      <c r="G70" s="152">
        <f>IF('Crisis Indicator Data'!R67="x","x",('Crisis Indicator Data'!R67/1000000))</f>
        <v>0</v>
      </c>
      <c r="H70" s="152">
        <f>IF('Crisis Indicator Data'!S67="x","x",('Crisis Indicator Data'!S67/1000000))</f>
        <v>8.5000000000000006E-2</v>
      </c>
      <c r="I70" s="152">
        <f>IF('Crisis Indicator Data'!T67="x","x",('Crisis Indicator Data'!T67/1000000))</f>
        <v>0</v>
      </c>
      <c r="J70" s="152">
        <f>IF('Crisis Indicator Data'!U67="x","x",('Crisis Indicator Data'!U67/1000000))</f>
        <v>0</v>
      </c>
      <c r="K70" s="237">
        <f t="shared" ref="K70:K101" si="6">IF(H70="x","x",IF(SUM(H70:J70)=0,0,IF(LOG(SUM(H70:J70)*1000000)&lt;$K$4,0,IF(LOG(SUM(H70:J70)*1000000)&gt;$K$3,5,ROUND(5-(K$3-LOG(SUM(H70:J70)*1000000))/(K$3-K$4)*5,1)))))</f>
        <v>1.5</v>
      </c>
      <c r="L70" s="140">
        <f>IF(F70="x","x",(F70*1000000/VLOOKUP($C70,'Crisis Indicator Data'!$C$3:$H$198,5,FALSE)))</f>
        <v>0.11578947368421053</v>
      </c>
      <c r="M70" s="140">
        <f>IF(G70="x","x",(G70*1000000/VLOOKUP($C70,'Crisis Indicator Data'!$C$3:$H$198,5,FALSE)))</f>
        <v>0</v>
      </c>
      <c r="N70" s="140">
        <f>IF(H70="x","x",(H70*1000000/VLOOKUP($C70,'Crisis Indicator Data'!$C$3:$H$198,5,FALSE)))</f>
        <v>0.89473684210526316</v>
      </c>
      <c r="O70" s="140">
        <f>IF(I70="x","x",(I70*1000000/VLOOKUP($C70,'Crisis Indicator Data'!$C$3:$H$198,5,FALSE)))</f>
        <v>0</v>
      </c>
      <c r="P70" s="140">
        <f>IF(J70="x","x",(J70*1000000/VLOOKUP($C70,'Crisis Indicator Data'!$C$3:$H$198,5,FALSE)))</f>
        <v>0</v>
      </c>
      <c r="Q70" s="231">
        <f t="shared" ref="Q70:Q101" si="7">IF(N70="x","x",IF(OR(L70&gt;=$L$3,M70&gt;=$M$3,N70&gt;=$N$3,O70&gt;=$O$3,P70&gt;=$P$3),(IF(P70&gt;=$P$3,5,IF((O70+P70)&gt;=$O$3,4,IF((O70+P70+N70)&gt;=$N$3,3,IF((O70+P70+N70+M70)&gt;=$M$3,2,1)))))))</f>
        <v>3</v>
      </c>
      <c r="R70" s="231">
        <f t="shared" ref="R70:R101" si="8">IF(Q70="x","x",(AVERAGE(K70,Q70)))</f>
        <v>2.25</v>
      </c>
    </row>
    <row r="71" spans="1:18" x14ac:dyDescent="0.25">
      <c r="A71" s="145" t="str">
        <f>'Crisis Indicator Data'!A68</f>
        <v>Food Security in Mauritania</v>
      </c>
      <c r="B71" s="146" t="str">
        <f>'Crisis Indicator Data'!B68</f>
        <v>Drought</v>
      </c>
      <c r="C71" s="146" t="str">
        <f>'Crisis Indicator Data'!C68</f>
        <v>MRT003</v>
      </c>
      <c r="D71" s="146" t="str">
        <f>'Crisis Indicator Data'!D68</f>
        <v>Mauritania</v>
      </c>
      <c r="E71" s="146" t="str">
        <f>'Crisis Indicator Data'!E68</f>
        <v>MRT</v>
      </c>
      <c r="F71" s="152">
        <f>IF('Crisis Indicator Data'!Q68="x","x",('Crisis Indicator Data'!Q68/1000000))</f>
        <v>2.6320000000000001</v>
      </c>
      <c r="G71" s="152">
        <f>IF('Crisis Indicator Data'!R68="x","x",('Crisis Indicator Data'!R68/1000000))</f>
        <v>1.036</v>
      </c>
      <c r="H71" s="152">
        <f>IF('Crisis Indicator Data'!S68="x","x",('Crisis Indicator Data'!S68/1000000))</f>
        <v>0.47599999999999998</v>
      </c>
      <c r="I71" s="152">
        <f>IF('Crisis Indicator Data'!T68="x","x",('Crisis Indicator Data'!T68/1000000))</f>
        <v>0</v>
      </c>
      <c r="J71" s="152">
        <f>IF('Crisis Indicator Data'!U68="x","x",('Crisis Indicator Data'!U68/1000000))</f>
        <v>0</v>
      </c>
      <c r="K71" s="237">
        <f t="shared" si="6"/>
        <v>2.8</v>
      </c>
      <c r="L71" s="140">
        <f>IF(F71="x","x",(F71*1000000/VLOOKUP($C71,'Crisis Indicator Data'!$C$3:$H$198,5,FALSE)))</f>
        <v>0.63208453410182519</v>
      </c>
      <c r="M71" s="140">
        <f>IF(G71="x","x",(G71*1000000/VLOOKUP($C71,'Crisis Indicator Data'!$C$3:$H$198,5,FALSE)))</f>
        <v>0.24879923150816521</v>
      </c>
      <c r="N71" s="140">
        <f>IF(H71="x","x",(H71*1000000/VLOOKUP($C71,'Crisis Indicator Data'!$C$3:$H$198,5,FALSE)))</f>
        <v>0.11431316042267051</v>
      </c>
      <c r="O71" s="140">
        <f>IF(I71="x","x",(I71*1000000/VLOOKUP($C71,'Crisis Indicator Data'!$C$3:$H$198,5,FALSE)))</f>
        <v>0</v>
      </c>
      <c r="P71" s="140">
        <f>IF(J71="x","x",(J71*1000000/VLOOKUP($C71,'Crisis Indicator Data'!$C$3:$H$198,5,FALSE)))</f>
        <v>0</v>
      </c>
      <c r="Q71" s="231">
        <f t="shared" si="7"/>
        <v>3</v>
      </c>
      <c r="R71" s="231">
        <f t="shared" si="8"/>
        <v>2.9</v>
      </c>
    </row>
    <row r="72" spans="1:18" x14ac:dyDescent="0.25">
      <c r="A72" s="145" t="str">
        <f>'Crisis Indicator Data'!A69</f>
        <v>Complex crisis in Malawi</v>
      </c>
      <c r="B72" s="146" t="str">
        <f>'Crisis Indicator Data'!B69</f>
        <v>Complex crisis</v>
      </c>
      <c r="C72" s="146" t="str">
        <f>'Crisis Indicator Data'!C69</f>
        <v>MWI002</v>
      </c>
      <c r="D72" s="146" t="str">
        <f>'Crisis Indicator Data'!D69</f>
        <v>Malawi</v>
      </c>
      <c r="E72" s="146" t="str">
        <f>'Crisis Indicator Data'!E69</f>
        <v>MWI</v>
      </c>
      <c r="F72" s="152">
        <f>IF('Crisis Indicator Data'!Q69="x","x",('Crisis Indicator Data'!Q69/1000000))</f>
        <v>1.889</v>
      </c>
      <c r="G72" s="152">
        <f>IF('Crisis Indicator Data'!R69="x","x",('Crisis Indicator Data'!R69/1000000))</f>
        <v>15.744</v>
      </c>
      <c r="H72" s="152">
        <f>IF('Crisis Indicator Data'!S69="x","x",('Crisis Indicator Data'!S69/1000000))</f>
        <v>1.496</v>
      </c>
      <c r="I72" s="152">
        <f>IF('Crisis Indicator Data'!T69="x","x",('Crisis Indicator Data'!T69/1000000))</f>
        <v>0</v>
      </c>
      <c r="J72" s="152">
        <f>IF('Crisis Indicator Data'!U69="x","x",('Crisis Indicator Data'!U69/1000000))</f>
        <v>0</v>
      </c>
      <c r="K72" s="237">
        <f t="shared" si="6"/>
        <v>3.6</v>
      </c>
      <c r="L72" s="140">
        <f>IF(F72="x","x",(F72*1000000/VLOOKUP($C72,'Crisis Indicator Data'!$C$3:$H$198,5,FALSE)))</f>
        <v>9.8750588112290247E-2</v>
      </c>
      <c r="M72" s="140">
        <f>IF(G72="x","x",(G72*1000000/VLOOKUP($C72,'Crisis Indicator Data'!$C$3:$H$198,5,FALSE)))</f>
        <v>0.82304354644780175</v>
      </c>
      <c r="N72" s="140">
        <f>IF(H72="x","x",(H72*1000000/VLOOKUP($C72,'Crisis Indicator Data'!$C$3:$H$198,5,FALSE)))</f>
        <v>7.8205865439907998E-2</v>
      </c>
      <c r="O72" s="140">
        <f>IF(I72="x","x",(I72*1000000/VLOOKUP($C72,'Crisis Indicator Data'!$C$3:$H$198,5,FALSE)))</f>
        <v>0</v>
      </c>
      <c r="P72" s="140">
        <f>IF(J72="x","x",(J72*1000000/VLOOKUP($C72,'Crisis Indicator Data'!$C$3:$H$198,5,FALSE)))</f>
        <v>0</v>
      </c>
      <c r="Q72" s="231">
        <f t="shared" si="7"/>
        <v>3</v>
      </c>
      <c r="R72" s="231">
        <f t="shared" si="8"/>
        <v>3.3</v>
      </c>
    </row>
    <row r="73" spans="1:18" x14ac:dyDescent="0.25">
      <c r="A73" s="145" t="str">
        <f>'Crisis Indicator Data'!A70</f>
        <v>International Refugees in Malaysia</v>
      </c>
      <c r="B73" s="146" t="str">
        <f>'Crisis Indicator Data'!B70</f>
        <v>International displacement</v>
      </c>
      <c r="C73" s="146" t="str">
        <f>'Crisis Indicator Data'!C70</f>
        <v>MYS001</v>
      </c>
      <c r="D73" s="146" t="str">
        <f>'Crisis Indicator Data'!D70</f>
        <v>Malaysia</v>
      </c>
      <c r="E73" s="146" t="str">
        <f>'Crisis Indicator Data'!E70</f>
        <v>MYS</v>
      </c>
      <c r="F73" s="152">
        <f>IF('Crisis Indicator Data'!Q70="x","x",('Crisis Indicator Data'!Q70/1000000))</f>
        <v>3.6349999999999998</v>
      </c>
      <c r="G73" s="152">
        <f>IF('Crisis Indicator Data'!R70="x","x",('Crisis Indicator Data'!R70/1000000))</f>
        <v>0</v>
      </c>
      <c r="H73" s="152">
        <f>IF('Crisis Indicator Data'!S70="x","x",('Crisis Indicator Data'!S70/1000000))</f>
        <v>0.18</v>
      </c>
      <c r="I73" s="152">
        <f>IF('Crisis Indicator Data'!T70="x","x",('Crisis Indicator Data'!T70/1000000))</f>
        <v>0</v>
      </c>
      <c r="J73" s="152">
        <f>IF('Crisis Indicator Data'!U70="x","x",('Crisis Indicator Data'!U70/1000000))</f>
        <v>0</v>
      </c>
      <c r="K73" s="237">
        <f t="shared" si="6"/>
        <v>2.1</v>
      </c>
      <c r="L73" s="140">
        <f>IF(F73="x","x",(F73*1000000/VLOOKUP($C73,'Crisis Indicator Data'!$C$3:$H$198,5,FALSE)))</f>
        <v>0.95281782437745743</v>
      </c>
      <c r="M73" s="140">
        <f>IF(G73="x","x",(G73*1000000/VLOOKUP($C73,'Crisis Indicator Data'!$C$3:$H$198,5,FALSE)))</f>
        <v>0</v>
      </c>
      <c r="N73" s="140">
        <f>IF(H73="x","x",(H73*1000000/VLOOKUP($C73,'Crisis Indicator Data'!$C$3:$H$198,5,FALSE)))</f>
        <v>4.7182175622542594E-2</v>
      </c>
      <c r="O73" s="140">
        <f>IF(I73="x","x",(I73*1000000/VLOOKUP($C73,'Crisis Indicator Data'!$C$3:$H$198,5,FALSE)))</f>
        <v>0</v>
      </c>
      <c r="P73" s="140">
        <f>IF(J73="x","x",(J73*1000000/VLOOKUP($C73,'Crisis Indicator Data'!$C$3:$H$198,5,FALSE)))</f>
        <v>0</v>
      </c>
      <c r="Q73" s="231">
        <f t="shared" si="7"/>
        <v>1</v>
      </c>
      <c r="R73" s="231">
        <f t="shared" si="8"/>
        <v>1.55</v>
      </c>
    </row>
    <row r="74" spans="1:18" x14ac:dyDescent="0.25">
      <c r="A74" s="145" t="str">
        <f>'Crisis Indicator Data'!A71</f>
        <v>Food Security Crisis in Namibia</v>
      </c>
      <c r="B74" s="146" t="str">
        <f>'Crisis Indicator Data'!B71</f>
        <v>Food Security</v>
      </c>
      <c r="C74" s="146" t="str">
        <f>'Crisis Indicator Data'!C71</f>
        <v>NAM002</v>
      </c>
      <c r="D74" s="146" t="str">
        <f>'Crisis Indicator Data'!D71</f>
        <v>Namibia</v>
      </c>
      <c r="E74" s="146" t="str">
        <f>'Crisis Indicator Data'!E71</f>
        <v>NAM</v>
      </c>
      <c r="F74" s="152">
        <f>IF('Crisis Indicator Data'!Q71="x","x",('Crisis Indicator Data'!Q71/1000000))</f>
        <v>0.96399999999999997</v>
      </c>
      <c r="G74" s="152">
        <f>IF('Crisis Indicator Data'!R71="x","x",('Crisis Indicator Data'!R71/1000000))</f>
        <v>0.83599999999999997</v>
      </c>
      <c r="H74" s="152">
        <f>IF('Crisis Indicator Data'!S71="x","x",('Crisis Indicator Data'!S71/1000000))</f>
        <v>0.63200000000000001</v>
      </c>
      <c r="I74" s="152">
        <f>IF('Crisis Indicator Data'!T71="x","x",('Crisis Indicator Data'!T71/1000000))</f>
        <v>0.11899999999999999</v>
      </c>
      <c r="J74" s="152">
        <f>IF('Crisis Indicator Data'!U71="x","x",('Crisis Indicator Data'!U71/1000000))</f>
        <v>0</v>
      </c>
      <c r="K74" s="237">
        <f t="shared" si="6"/>
        <v>3.1</v>
      </c>
      <c r="L74" s="140">
        <f>IF(F74="x","x",(F74*1000000/VLOOKUP($C74,'Crisis Indicator Data'!$C$3:$H$198,5,FALSE)))</f>
        <v>0.37789102312818501</v>
      </c>
      <c r="M74" s="140">
        <f>IF(G74="x","x",(G74*1000000/VLOOKUP($C74,'Crisis Indicator Data'!$C$3:$H$198,5,FALSE)))</f>
        <v>0.32771462171697374</v>
      </c>
      <c r="N74" s="140">
        <f>IF(H74="x","x",(H74*1000000/VLOOKUP($C74,'Crisis Indicator Data'!$C$3:$H$198,5,FALSE)))</f>
        <v>0.24774598196785574</v>
      </c>
      <c r="O74" s="140">
        <f>IF(I74="x","x",(I74*1000000/VLOOKUP($C74,'Crisis Indicator Data'!$C$3:$H$198,5,FALSE)))</f>
        <v>4.6648373186985496E-2</v>
      </c>
      <c r="P74" s="140">
        <f>IF(J74="x","x",(J74*1000000/VLOOKUP($C74,'Crisis Indicator Data'!$C$3:$H$198,5,FALSE)))</f>
        <v>0</v>
      </c>
      <c r="Q74" s="231">
        <f t="shared" si="7"/>
        <v>3</v>
      </c>
      <c r="R74" s="231">
        <f t="shared" si="8"/>
        <v>3.05</v>
      </c>
    </row>
    <row r="75" spans="1:18" x14ac:dyDescent="0.25">
      <c r="A75" s="145" t="str">
        <f>'Crisis Indicator Data'!A72</f>
        <v>Multiple crises in Niger</v>
      </c>
      <c r="B75" s="146" t="str">
        <f>'Crisis Indicator Data'!B72</f>
        <v>Multiple crises country</v>
      </c>
      <c r="C75" s="146" t="str">
        <f>'Crisis Indicator Data'!C72</f>
        <v>NER001</v>
      </c>
      <c r="D75" s="146" t="str">
        <f>'Crisis Indicator Data'!D72</f>
        <v>Niger</v>
      </c>
      <c r="E75" s="146" t="str">
        <f>'Crisis Indicator Data'!E72</f>
        <v>NER</v>
      </c>
      <c r="F75" s="152">
        <f>IF('Crisis Indicator Data'!Q72="x","x",('Crisis Indicator Data'!Q72/1000000))</f>
        <v>19.917999999999999</v>
      </c>
      <c r="G75" s="152">
        <f>IF('Crisis Indicator Data'!R72="x","x",('Crisis Indicator Data'!R72/1000000))</f>
        <v>0.06</v>
      </c>
      <c r="H75" s="152">
        <f>IF('Crisis Indicator Data'!S72="x","x",('Crisis Indicator Data'!S72/1000000))</f>
        <v>3.6480000000000001</v>
      </c>
      <c r="I75" s="152">
        <f>IF('Crisis Indicator Data'!T72="x","x",('Crisis Indicator Data'!T72/1000000))</f>
        <v>0.17299999999999999</v>
      </c>
      <c r="J75" s="152">
        <f>IF('Crisis Indicator Data'!U72="x","x",('Crisis Indicator Data'!U72/1000000))</f>
        <v>0</v>
      </c>
      <c r="K75" s="237">
        <f t="shared" si="6"/>
        <v>4.3</v>
      </c>
      <c r="L75" s="140">
        <f>IF(F75="x","x",(F75*1000000/VLOOKUP($C75,'Crisis Indicator Data'!$C$3:$H$198,5,FALSE)))</f>
        <v>0.83689075630252097</v>
      </c>
      <c r="M75" s="140">
        <f>IF(G75="x","x",(G75*1000000/VLOOKUP($C75,'Crisis Indicator Data'!$C$3:$H$198,5,FALSE)))</f>
        <v>2.5210084033613447E-3</v>
      </c>
      <c r="N75" s="140">
        <f>IF(H75="x","x",(H75*1000000/VLOOKUP($C75,'Crisis Indicator Data'!$C$3:$H$198,5,FALSE)))</f>
        <v>0.15327731092436975</v>
      </c>
      <c r="O75" s="140">
        <f>IF(I75="x","x",(I75*1000000/VLOOKUP($C75,'Crisis Indicator Data'!$C$3:$H$198,5,FALSE)))</f>
        <v>7.2689075630252105E-3</v>
      </c>
      <c r="P75" s="140">
        <f>IF(J75="x","x",(J75*1000000/VLOOKUP($C75,'Crisis Indicator Data'!$C$3:$H$198,5,FALSE)))</f>
        <v>0</v>
      </c>
      <c r="Q75" s="231">
        <f t="shared" si="7"/>
        <v>3</v>
      </c>
      <c r="R75" s="231">
        <f t="shared" si="8"/>
        <v>3.65</v>
      </c>
    </row>
    <row r="76" spans="1:18" x14ac:dyDescent="0.25">
      <c r="A76" s="145" t="str">
        <f>'Crisis Indicator Data'!A73</f>
        <v>Boko Haram in Niger</v>
      </c>
      <c r="B76" s="146" t="str">
        <f>'Crisis Indicator Data'!B73</f>
        <v>Conflict</v>
      </c>
      <c r="C76" s="146" t="str">
        <f>'Crisis Indicator Data'!C73</f>
        <v>NER002</v>
      </c>
      <c r="D76" s="146" t="str">
        <f>'Crisis Indicator Data'!D73</f>
        <v>Niger</v>
      </c>
      <c r="E76" s="146" t="str">
        <f>'Crisis Indicator Data'!E73</f>
        <v>NER</v>
      </c>
      <c r="F76" s="152">
        <f>IF('Crisis Indicator Data'!Q73="x","x",('Crisis Indicator Data'!Q73/1000000))</f>
        <v>0.65600000000000003</v>
      </c>
      <c r="G76" s="152">
        <f>IF('Crisis Indicator Data'!R73="x","x",('Crisis Indicator Data'!R73/1000000))</f>
        <v>1E-3</v>
      </c>
      <c r="H76" s="152">
        <f>IF('Crisis Indicator Data'!S73="x","x",('Crisis Indicator Data'!S73/1000000))</f>
        <v>0.27200000000000002</v>
      </c>
      <c r="I76" s="152">
        <f>IF('Crisis Indicator Data'!T73="x","x",('Crisis Indicator Data'!T73/1000000))</f>
        <v>0.02</v>
      </c>
      <c r="J76" s="152">
        <f>IF('Crisis Indicator Data'!U73="x","x",('Crisis Indicator Data'!U73/1000000))</f>
        <v>0</v>
      </c>
      <c r="K76" s="237">
        <f t="shared" si="6"/>
        <v>2.4</v>
      </c>
      <c r="L76" s="140">
        <f>IF(F76="x","x",(F76*1000000/VLOOKUP($C76,'Crisis Indicator Data'!$C$3:$H$198,5,FALSE)))</f>
        <v>0.69125395152792413</v>
      </c>
      <c r="M76" s="140">
        <f>IF(G76="x","x",(G76*1000000/VLOOKUP($C76,'Crisis Indicator Data'!$C$3:$H$198,5,FALSE)))</f>
        <v>1.053740779768177E-3</v>
      </c>
      <c r="N76" s="140">
        <f>IF(H76="x","x",(H76*1000000/VLOOKUP($C76,'Crisis Indicator Data'!$C$3:$H$198,5,FALSE)))</f>
        <v>0.28661749209694415</v>
      </c>
      <c r="O76" s="140">
        <f>IF(I76="x","x",(I76*1000000/VLOOKUP($C76,'Crisis Indicator Data'!$C$3:$H$198,5,FALSE)))</f>
        <v>2.107481559536354E-2</v>
      </c>
      <c r="P76" s="140">
        <f>IF(J76="x","x",(J76*1000000/VLOOKUP($C76,'Crisis Indicator Data'!$C$3:$H$198,5,FALSE)))</f>
        <v>0</v>
      </c>
      <c r="Q76" s="231">
        <f t="shared" si="7"/>
        <v>3</v>
      </c>
      <c r="R76" s="231">
        <f t="shared" si="8"/>
        <v>2.7</v>
      </c>
    </row>
    <row r="77" spans="1:18" x14ac:dyDescent="0.25">
      <c r="A77" s="145" t="str">
        <f>'Crisis Indicator Data'!A74</f>
        <v>Mali/Burkina Faso conflict</v>
      </c>
      <c r="B77" s="146" t="str">
        <f>'Crisis Indicator Data'!B74</f>
        <v>Conflict</v>
      </c>
      <c r="C77" s="146" t="str">
        <f>'Crisis Indicator Data'!C74</f>
        <v>NER003</v>
      </c>
      <c r="D77" s="146" t="str">
        <f>'Crisis Indicator Data'!D74</f>
        <v>Niger</v>
      </c>
      <c r="E77" s="146" t="str">
        <f>'Crisis Indicator Data'!E74</f>
        <v>NER</v>
      </c>
      <c r="F77" s="152">
        <f>IF('Crisis Indicator Data'!Q74="x","x",('Crisis Indicator Data'!Q74/1000000))</f>
        <v>7.0439999999999996</v>
      </c>
      <c r="G77" s="152">
        <f>IF('Crisis Indicator Data'!R74="x","x",('Crisis Indicator Data'!R74/1000000))</f>
        <v>8.9999999999999993E-3</v>
      </c>
      <c r="H77" s="152">
        <f>IF('Crisis Indicator Data'!S74="x","x",('Crisis Indicator Data'!S74/1000000))</f>
        <v>1.31</v>
      </c>
      <c r="I77" s="152">
        <f>IF('Crisis Indicator Data'!T74="x","x",('Crisis Indicator Data'!T74/1000000))</f>
        <v>3.5999999999999997E-2</v>
      </c>
      <c r="J77" s="152">
        <f>IF('Crisis Indicator Data'!U74="x","x",('Crisis Indicator Data'!U74/1000000))</f>
        <v>0</v>
      </c>
      <c r="K77" s="237">
        <f t="shared" si="6"/>
        <v>3.5</v>
      </c>
      <c r="L77" s="140">
        <f>IF(F77="x","x",(F77*1000000/VLOOKUP($C77,'Crisis Indicator Data'!$C$3:$H$198,5,FALSE)))</f>
        <v>0.83857142857142852</v>
      </c>
      <c r="M77" s="140">
        <f>IF(G77="x","x",(G77*1000000/VLOOKUP($C77,'Crisis Indicator Data'!$C$3:$H$198,5,FALSE)))</f>
        <v>1.0714285714285715E-3</v>
      </c>
      <c r="N77" s="140">
        <f>IF(H77="x","x",(H77*1000000/VLOOKUP($C77,'Crisis Indicator Data'!$C$3:$H$198,5,FALSE)))</f>
        <v>0.15595238095238095</v>
      </c>
      <c r="O77" s="140">
        <f>IF(I77="x","x",(I77*1000000/VLOOKUP($C77,'Crisis Indicator Data'!$C$3:$H$198,5,FALSE)))</f>
        <v>4.2857142857142859E-3</v>
      </c>
      <c r="P77" s="140">
        <f>IF(J77="x","x",(J77*1000000/VLOOKUP($C77,'Crisis Indicator Data'!$C$3:$H$198,5,FALSE)))</f>
        <v>0</v>
      </c>
      <c r="Q77" s="231">
        <f t="shared" si="7"/>
        <v>3</v>
      </c>
      <c r="R77" s="231">
        <f t="shared" si="8"/>
        <v>3.25</v>
      </c>
    </row>
    <row r="78" spans="1:18" x14ac:dyDescent="0.25">
      <c r="A78" s="145" t="str">
        <f>'Crisis Indicator Data'!A75</f>
        <v>Nigerian Refugees</v>
      </c>
      <c r="B78" s="146" t="str">
        <f>'Crisis Indicator Data'!B75</f>
        <v>International displacement</v>
      </c>
      <c r="C78" s="146" t="str">
        <f>'Crisis Indicator Data'!C75</f>
        <v>NER004</v>
      </c>
      <c r="D78" s="146" t="str">
        <f>'Crisis Indicator Data'!D75</f>
        <v>Niger</v>
      </c>
      <c r="E78" s="146" t="str">
        <f>'Crisis Indicator Data'!E75</f>
        <v>NER</v>
      </c>
      <c r="F78" s="152">
        <f>IF('Crisis Indicator Data'!Q75="x","x",('Crisis Indicator Data'!Q75/1000000))</f>
        <v>0.624</v>
      </c>
      <c r="G78" s="152">
        <f>IF('Crisis Indicator Data'!R75="x","x",('Crisis Indicator Data'!R75/1000000))</f>
        <v>0</v>
      </c>
      <c r="H78" s="152">
        <f>IF('Crisis Indicator Data'!S75="x","x",('Crisis Indicator Data'!S75/1000000))</f>
        <v>0.66200000000000003</v>
      </c>
      <c r="I78" s="152">
        <f>IF('Crisis Indicator Data'!T75="x","x",('Crisis Indicator Data'!T75/1000000))</f>
        <v>4.2000000000000003E-2</v>
      </c>
      <c r="J78" s="152">
        <f>IF('Crisis Indicator Data'!U75="x","x",('Crisis Indicator Data'!U75/1000000))</f>
        <v>0</v>
      </c>
      <c r="K78" s="237">
        <f t="shared" si="6"/>
        <v>3.1</v>
      </c>
      <c r="L78" s="140">
        <f>IF(F78="x","x",(F78*1000000/VLOOKUP($C78,'Crisis Indicator Data'!$C$3:$H$198,5,FALSE)))</f>
        <v>0.46987951807228917</v>
      </c>
      <c r="M78" s="140">
        <f>IF(G78="x","x",(G78*1000000/VLOOKUP($C78,'Crisis Indicator Data'!$C$3:$H$198,5,FALSE)))</f>
        <v>0</v>
      </c>
      <c r="N78" s="140">
        <f>IF(H78="x","x",(H78*1000000/VLOOKUP($C78,'Crisis Indicator Data'!$C$3:$H$198,5,FALSE)))</f>
        <v>0.49849397590361444</v>
      </c>
      <c r="O78" s="140">
        <f>IF(I78="x","x",(I78*1000000/VLOOKUP($C78,'Crisis Indicator Data'!$C$3:$H$198,5,FALSE)))</f>
        <v>3.1626506024096383E-2</v>
      </c>
      <c r="P78" s="140">
        <f>IF(J78="x","x",(J78*1000000/VLOOKUP($C78,'Crisis Indicator Data'!$C$3:$H$198,5,FALSE)))</f>
        <v>0</v>
      </c>
      <c r="Q78" s="231">
        <f t="shared" si="7"/>
        <v>3</v>
      </c>
      <c r="R78" s="231">
        <f t="shared" si="8"/>
        <v>3.05</v>
      </c>
    </row>
    <row r="79" spans="1:18" x14ac:dyDescent="0.25">
      <c r="A79" s="145" t="str">
        <f>'Crisis Indicator Data'!A76</f>
        <v>Complex crisis in Nigeria</v>
      </c>
      <c r="B79" s="146" t="str">
        <f>'Crisis Indicator Data'!B76</f>
        <v>Complex crisis</v>
      </c>
      <c r="C79" s="146" t="str">
        <f>'Crisis Indicator Data'!C76</f>
        <v>NGA001</v>
      </c>
      <c r="D79" s="146" t="str">
        <f>'Crisis Indicator Data'!D76</f>
        <v>Nigeria</v>
      </c>
      <c r="E79" s="146" t="str">
        <f>'Crisis Indicator Data'!E76</f>
        <v>NGA</v>
      </c>
      <c r="F79" s="152">
        <f>IF('Crisis Indicator Data'!Q76="x","x",('Crisis Indicator Data'!Q76/1000000))</f>
        <v>59.07</v>
      </c>
      <c r="G79" s="152">
        <f>IF('Crisis Indicator Data'!R76="x","x",('Crisis Indicator Data'!R76/1000000))</f>
        <v>4.4000000000000004</v>
      </c>
      <c r="H79" s="152">
        <f>IF('Crisis Indicator Data'!S76="x","x",('Crisis Indicator Data'!S76/1000000))</f>
        <v>10.734</v>
      </c>
      <c r="I79" s="152">
        <f>IF('Crisis Indicator Data'!T76="x","x",('Crisis Indicator Data'!T76/1000000))</f>
        <v>2.6970000000000001</v>
      </c>
      <c r="J79" s="152">
        <f>IF('Crisis Indicator Data'!U76="x","x",('Crisis Indicator Data'!U76/1000000))</f>
        <v>0</v>
      </c>
      <c r="K79" s="237">
        <f t="shared" si="6"/>
        <v>5</v>
      </c>
      <c r="L79" s="140">
        <f>IF(F79="x","x",(F79*1000000/VLOOKUP($C79,'Crisis Indicator Data'!$C$3:$H$198,5,FALSE)))</f>
        <v>0.76813045344013731</v>
      </c>
      <c r="M79" s="140">
        <f>IF(G79="x","x",(G79*1000000/VLOOKUP($C79,'Crisis Indicator Data'!$C$3:$H$198,5,FALSE)))</f>
        <v>5.7216421112859392E-2</v>
      </c>
      <c r="N79" s="140">
        <f>IF(H79="x","x",(H79*1000000/VLOOKUP($C79,'Crisis Indicator Data'!$C$3:$H$198,5,FALSE)))</f>
        <v>0.13958206005123469</v>
      </c>
      <c r="O79" s="140">
        <f>IF(I79="x","x",(I79*1000000/VLOOKUP($C79,'Crisis Indicator Data'!$C$3:$H$198,5,FALSE)))</f>
        <v>3.5071065395768583E-2</v>
      </c>
      <c r="P79" s="140">
        <f>IF(J79="x","x",(J79*1000000/VLOOKUP($C79,'Crisis Indicator Data'!$C$3:$H$198,5,FALSE)))</f>
        <v>0</v>
      </c>
      <c r="Q79" s="231">
        <f t="shared" si="7"/>
        <v>3</v>
      </c>
      <c r="R79" s="231">
        <f t="shared" si="8"/>
        <v>4</v>
      </c>
    </row>
    <row r="80" spans="1:18" x14ac:dyDescent="0.25">
      <c r="A80" s="145" t="str">
        <f>'Crisis Indicator Data'!A77</f>
        <v>Middle belt conflict</v>
      </c>
      <c r="B80" s="146" t="str">
        <f>'Crisis Indicator Data'!B77</f>
        <v>Conflict</v>
      </c>
      <c r="C80" s="146" t="str">
        <f>'Crisis Indicator Data'!C77</f>
        <v>NGA003</v>
      </c>
      <c r="D80" s="146" t="str">
        <f>'Crisis Indicator Data'!D77</f>
        <v>Nigeria</v>
      </c>
      <c r="E80" s="146" t="str">
        <f>'Crisis Indicator Data'!E77</f>
        <v>NGA</v>
      </c>
      <c r="F80" s="152">
        <f>IF('Crisis Indicator Data'!Q77="x","x",('Crisis Indicator Data'!Q77/1000000))</f>
        <v>14.55</v>
      </c>
      <c r="G80" s="152">
        <f>IF('Crisis Indicator Data'!R77="x","x",('Crisis Indicator Data'!R77/1000000))</f>
        <v>0</v>
      </c>
      <c r="H80" s="152">
        <f>IF('Crisis Indicator Data'!S77="x","x",('Crisis Indicator Data'!S77/1000000))</f>
        <v>0.98199999999999998</v>
      </c>
      <c r="I80" s="152">
        <f>IF('Crisis Indicator Data'!T77="x","x",('Crisis Indicator Data'!T77/1000000))</f>
        <v>0</v>
      </c>
      <c r="J80" s="152">
        <f>IF('Crisis Indicator Data'!U77="x","x",('Crisis Indicator Data'!U77/1000000))</f>
        <v>0</v>
      </c>
      <c r="K80" s="237">
        <f t="shared" si="6"/>
        <v>3.3</v>
      </c>
      <c r="L80" s="140">
        <f>IF(F80="x","x",(F80*1000000/VLOOKUP($C80,'Crisis Indicator Data'!$C$3:$H$198,5,FALSE)))</f>
        <v>0.9367756889003348</v>
      </c>
      <c r="M80" s="140">
        <f>IF(G80="x","x",(G80*1000000/VLOOKUP($C80,'Crisis Indicator Data'!$C$3:$H$198,5,FALSE)))</f>
        <v>0</v>
      </c>
      <c r="N80" s="140">
        <f>IF(H80="x","x",(H80*1000000/VLOOKUP($C80,'Crisis Indicator Data'!$C$3:$H$198,5,FALSE)))</f>
        <v>6.3224311099665212E-2</v>
      </c>
      <c r="O80" s="140">
        <f>IF(I80="x","x",(I80*1000000/VLOOKUP($C80,'Crisis Indicator Data'!$C$3:$H$198,5,FALSE)))</f>
        <v>0</v>
      </c>
      <c r="P80" s="140">
        <f>IF(J80="x","x",(J80*1000000/VLOOKUP($C80,'Crisis Indicator Data'!$C$3:$H$198,5,FALSE)))</f>
        <v>0</v>
      </c>
      <c r="Q80" s="231">
        <f t="shared" si="7"/>
        <v>3</v>
      </c>
      <c r="R80" s="231">
        <f t="shared" si="8"/>
        <v>3.15</v>
      </c>
    </row>
    <row r="81" spans="1:18" x14ac:dyDescent="0.25">
      <c r="A81" s="145" t="str">
        <f>'Crisis Indicator Data'!A78</f>
        <v>Boko Haram crisis in Nigeria</v>
      </c>
      <c r="B81" s="146" t="str">
        <f>'Crisis Indicator Data'!B78</f>
        <v>Conflict</v>
      </c>
      <c r="C81" s="146" t="str">
        <f>'Crisis Indicator Data'!C78</f>
        <v>NGA004</v>
      </c>
      <c r="D81" s="146" t="str">
        <f>'Crisis Indicator Data'!D78</f>
        <v>Nigeria</v>
      </c>
      <c r="E81" s="146" t="str">
        <f>'Crisis Indicator Data'!E78</f>
        <v>NGA</v>
      </c>
      <c r="F81" s="152">
        <f>IF('Crisis Indicator Data'!Q78="x","x",('Crisis Indicator Data'!Q78/1000000))</f>
        <v>0</v>
      </c>
      <c r="G81" s="152">
        <f>IF('Crisis Indicator Data'!R78="x","x",('Crisis Indicator Data'!R78/1000000))</f>
        <v>4.4000000000000004</v>
      </c>
      <c r="H81" s="152">
        <f>IF('Crisis Indicator Data'!S78="x","x",('Crisis Indicator Data'!S78/1000000))</f>
        <v>6.0030000000000001</v>
      </c>
      <c r="I81" s="152">
        <f>IF('Crisis Indicator Data'!T78="x","x",('Crisis Indicator Data'!T78/1000000))</f>
        <v>2.6970000000000001</v>
      </c>
      <c r="J81" s="152">
        <f>IF('Crisis Indicator Data'!U78="x","x",('Crisis Indicator Data'!U78/1000000))</f>
        <v>0</v>
      </c>
      <c r="K81" s="237">
        <f t="shared" si="6"/>
        <v>4.9000000000000004</v>
      </c>
      <c r="L81" s="140">
        <f>IF(F81="x","x",(F81*1000000/VLOOKUP($C81,'Crisis Indicator Data'!$C$3:$H$198,5,FALSE)))</f>
        <v>0</v>
      </c>
      <c r="M81" s="140">
        <f>IF(G81="x","x",(G81*1000000/VLOOKUP($C81,'Crisis Indicator Data'!$C$3:$H$198,5,FALSE)))</f>
        <v>0.33587786259541985</v>
      </c>
      <c r="N81" s="140">
        <f>IF(H81="x","x",(H81*1000000/VLOOKUP($C81,'Crisis Indicator Data'!$C$3:$H$198,5,FALSE)))</f>
        <v>0.4582442748091603</v>
      </c>
      <c r="O81" s="140">
        <f>IF(I81="x","x",(I81*1000000/VLOOKUP($C81,'Crisis Indicator Data'!$C$3:$H$198,5,FALSE)))</f>
        <v>0.20587786259541985</v>
      </c>
      <c r="P81" s="140">
        <f>IF(J81="x","x",(J81*1000000/VLOOKUP($C81,'Crisis Indicator Data'!$C$3:$H$198,5,FALSE)))</f>
        <v>0</v>
      </c>
      <c r="Q81" s="231">
        <f t="shared" si="7"/>
        <v>4</v>
      </c>
      <c r="R81" s="231">
        <f t="shared" si="8"/>
        <v>4.45</v>
      </c>
    </row>
    <row r="82" spans="1:18" x14ac:dyDescent="0.25">
      <c r="A82" s="145" t="str">
        <f>'Crisis Indicator Data'!A79</f>
        <v>Northwest Banditry</v>
      </c>
      <c r="B82" s="146" t="str">
        <f>'Crisis Indicator Data'!B79</f>
        <v>Other type of violence</v>
      </c>
      <c r="C82" s="146" t="str">
        <f>'Crisis Indicator Data'!C79</f>
        <v>NGA007</v>
      </c>
      <c r="D82" s="146" t="str">
        <f>'Crisis Indicator Data'!D79</f>
        <v>Nigeria</v>
      </c>
      <c r="E82" s="146" t="str">
        <f>'Crisis Indicator Data'!E79</f>
        <v>NGA</v>
      </c>
      <c r="F82" s="152">
        <f>IF('Crisis Indicator Data'!Q79="x","x",('Crisis Indicator Data'!Q79/1000000))</f>
        <v>31.914000000000001</v>
      </c>
      <c r="G82" s="152">
        <f>IF('Crisis Indicator Data'!R79="x","x",('Crisis Indicator Data'!R79/1000000))</f>
        <v>0</v>
      </c>
      <c r="H82" s="152">
        <f>IF('Crisis Indicator Data'!S79="x","x",('Crisis Indicator Data'!S79/1000000))</f>
        <v>3.6789999999999998</v>
      </c>
      <c r="I82" s="152">
        <f>IF('Crisis Indicator Data'!T79="x","x",('Crisis Indicator Data'!T79/1000000))</f>
        <v>0</v>
      </c>
      <c r="J82" s="152">
        <f>IF('Crisis Indicator Data'!U79="x","x",('Crisis Indicator Data'!U79/1000000))</f>
        <v>0</v>
      </c>
      <c r="K82" s="237">
        <f t="shared" si="6"/>
        <v>4.3</v>
      </c>
      <c r="L82" s="140">
        <f>IF(F82="x","x",(F82*1000000/VLOOKUP($C82,'Crisis Indicator Data'!$C$3:$H$198,5,FALSE)))</f>
        <v>0.8966369791812997</v>
      </c>
      <c r="M82" s="140">
        <f>IF(G82="x","x",(G82*1000000/VLOOKUP($C82,'Crisis Indicator Data'!$C$3:$H$198,5,FALSE)))</f>
        <v>0</v>
      </c>
      <c r="N82" s="140">
        <f>IF(H82="x","x",(H82*1000000/VLOOKUP($C82,'Crisis Indicator Data'!$C$3:$H$198,5,FALSE)))</f>
        <v>0.1033630208187003</v>
      </c>
      <c r="O82" s="140">
        <f>IF(I82="x","x",(I82*1000000/VLOOKUP($C82,'Crisis Indicator Data'!$C$3:$H$198,5,FALSE)))</f>
        <v>0</v>
      </c>
      <c r="P82" s="140">
        <f>IF(J82="x","x",(J82*1000000/VLOOKUP($C82,'Crisis Indicator Data'!$C$3:$H$198,5,FALSE)))</f>
        <v>0</v>
      </c>
      <c r="Q82" s="231">
        <f t="shared" si="7"/>
        <v>3</v>
      </c>
      <c r="R82" s="231">
        <f t="shared" si="8"/>
        <v>3.65</v>
      </c>
    </row>
    <row r="83" spans="1:18" x14ac:dyDescent="0.25">
      <c r="A83" s="145" t="str">
        <f>'Crisis Indicator Data'!A80</f>
        <v>Cameroonian Refugees in Nigeria</v>
      </c>
      <c r="B83" s="146" t="str">
        <f>'Crisis Indicator Data'!B80</f>
        <v>International displacement</v>
      </c>
      <c r="C83" s="146" t="str">
        <f>'Crisis Indicator Data'!C80</f>
        <v>NGA008</v>
      </c>
      <c r="D83" s="146" t="str">
        <f>'Crisis Indicator Data'!D80</f>
        <v>Nigeria</v>
      </c>
      <c r="E83" s="146" t="str">
        <f>'Crisis Indicator Data'!E80</f>
        <v>NGA</v>
      </c>
      <c r="F83" s="152">
        <f>IF('Crisis Indicator Data'!Q80="x","x",('Crisis Indicator Data'!Q80/1000000))</f>
        <v>12.606</v>
      </c>
      <c r="G83" s="152">
        <f>IF('Crisis Indicator Data'!R80="x","x",('Crisis Indicator Data'!R80/1000000))</f>
        <v>0</v>
      </c>
      <c r="H83" s="152">
        <f>IF('Crisis Indicator Data'!S80="x","x",('Crisis Indicator Data'!S80/1000000))</f>
        <v>6.9000000000000006E-2</v>
      </c>
      <c r="I83" s="152">
        <f>IF('Crisis Indicator Data'!T80="x","x",('Crisis Indicator Data'!T80/1000000))</f>
        <v>0</v>
      </c>
      <c r="J83" s="152">
        <f>IF('Crisis Indicator Data'!U80="x","x",('Crisis Indicator Data'!U80/1000000))</f>
        <v>0</v>
      </c>
      <c r="K83" s="237">
        <f t="shared" si="6"/>
        <v>1.4</v>
      </c>
      <c r="L83" s="140">
        <f>IF(F83="x","x",(F83*1000000/VLOOKUP($C83,'Crisis Indicator Data'!$C$3:$H$198,5,FALSE)))</f>
        <v>0.99455621301775143</v>
      </c>
      <c r="M83" s="140">
        <f>IF(G83="x","x",(G83*1000000/VLOOKUP($C83,'Crisis Indicator Data'!$C$3:$H$198,5,FALSE)))</f>
        <v>0</v>
      </c>
      <c r="N83" s="140">
        <f>IF(H83="x","x",(H83*1000000/VLOOKUP($C83,'Crisis Indicator Data'!$C$3:$H$198,5,FALSE)))</f>
        <v>5.4437869822485203E-3</v>
      </c>
      <c r="O83" s="140">
        <f>IF(I83="x","x",(I83*1000000/VLOOKUP($C83,'Crisis Indicator Data'!$C$3:$H$198,5,FALSE)))</f>
        <v>0</v>
      </c>
      <c r="P83" s="140">
        <f>IF(J83="x","x",(J83*1000000/VLOOKUP($C83,'Crisis Indicator Data'!$C$3:$H$198,5,FALSE)))</f>
        <v>0</v>
      </c>
      <c r="Q83" s="231">
        <f t="shared" si="7"/>
        <v>1</v>
      </c>
      <c r="R83" s="231">
        <f t="shared" si="8"/>
        <v>1.2</v>
      </c>
    </row>
    <row r="84" spans="1:18" x14ac:dyDescent="0.25">
      <c r="A84" s="145" t="str">
        <f>'Crisis Indicator Data'!A81</f>
        <v>Socioeconomic crisis in Nicaragua</v>
      </c>
      <c r="B84" s="146" t="str">
        <f>'Crisis Indicator Data'!B81</f>
        <v>Political and economic crisis</v>
      </c>
      <c r="C84" s="146" t="str">
        <f>'Crisis Indicator Data'!C81</f>
        <v>NIC001</v>
      </c>
      <c r="D84" s="146" t="str">
        <f>'Crisis Indicator Data'!D81</f>
        <v>Nicaragua</v>
      </c>
      <c r="E84" s="146" t="str">
        <f>'Crisis Indicator Data'!E81</f>
        <v>NIC</v>
      </c>
      <c r="F84" s="152" t="str">
        <f>IF('Crisis Indicator Data'!Q81="x","x",('Crisis Indicator Data'!Q81/1000000))</f>
        <v>x</v>
      </c>
      <c r="G84" s="152" t="str">
        <f>IF('Crisis Indicator Data'!R81="x","x",('Crisis Indicator Data'!R81/1000000))</f>
        <v>x</v>
      </c>
      <c r="H84" s="152" t="str">
        <f>IF('Crisis Indicator Data'!S81="x","x",('Crisis Indicator Data'!S81/1000000))</f>
        <v>x</v>
      </c>
      <c r="I84" s="152">
        <f>IF('Crisis Indicator Data'!T81="x","x",('Crisis Indicator Data'!T81/1000000))</f>
        <v>0</v>
      </c>
      <c r="J84" s="152">
        <f>IF('Crisis Indicator Data'!U81="x","x",('Crisis Indicator Data'!U81/1000000))</f>
        <v>0</v>
      </c>
      <c r="K84" s="237" t="str">
        <f t="shared" si="6"/>
        <v>x</v>
      </c>
      <c r="L84" s="140" t="str">
        <f>IF(F84="x","x",(F84*1000000/VLOOKUP($C84,'Crisis Indicator Data'!$C$3:$H$198,5,FALSE)))</f>
        <v>x</v>
      </c>
      <c r="M84" s="140" t="str">
        <f>IF(G84="x","x",(G84*1000000/VLOOKUP($C84,'Crisis Indicator Data'!$C$3:$H$198,5,FALSE)))</f>
        <v>x</v>
      </c>
      <c r="N84" s="140" t="str">
        <f>IF(H84="x","x",(H84*1000000/VLOOKUP($C84,'Crisis Indicator Data'!$C$3:$H$198,5,FALSE)))</f>
        <v>x</v>
      </c>
      <c r="O84" s="140">
        <f>IF(I84="x","x",(I84*1000000/VLOOKUP($C84,'Crisis Indicator Data'!$C$3:$H$198,5,FALSE)))</f>
        <v>0</v>
      </c>
      <c r="P84" s="140">
        <f>IF(J84="x","x",(J84*1000000/VLOOKUP($C84,'Crisis Indicator Data'!$C$3:$H$198,5,FALSE)))</f>
        <v>0</v>
      </c>
      <c r="Q84" s="231" t="str">
        <f t="shared" si="7"/>
        <v>x</v>
      </c>
      <c r="R84" s="231" t="str">
        <f t="shared" si="8"/>
        <v>x</v>
      </c>
    </row>
    <row r="85" spans="1:18" x14ac:dyDescent="0.25">
      <c r="A85" s="145" t="str">
        <f>'Crisis Indicator Data'!A82</f>
        <v>Complex crisis in Pakistan</v>
      </c>
      <c r="B85" s="146" t="str">
        <f>'Crisis Indicator Data'!B82</f>
        <v>Complex crisis</v>
      </c>
      <c r="C85" s="146" t="str">
        <f>'Crisis Indicator Data'!C82</f>
        <v>PAK001</v>
      </c>
      <c r="D85" s="146" t="str">
        <f>'Crisis Indicator Data'!D82</f>
        <v>Pakistan</v>
      </c>
      <c r="E85" s="146" t="str">
        <f>'Crisis Indicator Data'!E82</f>
        <v>PAK</v>
      </c>
      <c r="F85" s="152">
        <f>IF('Crisis Indicator Data'!Q82="x","x",('Crisis Indicator Data'!Q82/1000000))</f>
        <v>158.94300000000001</v>
      </c>
      <c r="G85" s="152">
        <f>IF('Crisis Indicator Data'!R82="x","x",('Crisis Indicator Data'!R82/1000000))</f>
        <v>59.545999999999999</v>
      </c>
      <c r="H85" s="152">
        <f>IF('Crisis Indicator Data'!S82="x","x",('Crisis Indicator Data'!S82/1000000))</f>
        <v>9.8559999999999999</v>
      </c>
      <c r="I85" s="152">
        <f>IF('Crisis Indicator Data'!T82="x","x",('Crisis Indicator Data'!T82/1000000))</f>
        <v>1.1439999999999999</v>
      </c>
      <c r="J85" s="152">
        <f>IF('Crisis Indicator Data'!U82="x","x",('Crisis Indicator Data'!U82/1000000))</f>
        <v>0</v>
      </c>
      <c r="K85" s="237">
        <f t="shared" si="6"/>
        <v>5</v>
      </c>
      <c r="L85" s="140">
        <f>IF(F85="x","x",(F85*1000000/VLOOKUP($C85,'Crisis Indicator Data'!$C$3:$H$198,5,FALSE)))</f>
        <v>0.69259528779157176</v>
      </c>
      <c r="M85" s="140">
        <f>IF(G85="x","x",(G85*1000000/VLOOKUP($C85,'Crisis Indicator Data'!$C$3:$H$198,5,FALSE)))</f>
        <v>0.25947213156186133</v>
      </c>
      <c r="N85" s="140">
        <f>IF(H85="x","x",(H85*1000000/VLOOKUP($C85,'Crisis Indicator Data'!$C$3:$H$198,5,FALSE)))</f>
        <v>4.2947592259323979E-2</v>
      </c>
      <c r="O85" s="140">
        <f>IF(I85="x","x",(I85*1000000/VLOOKUP($C85,'Crisis Indicator Data'!$C$3:$H$198,5,FALSE)))</f>
        <v>4.9849883872429617E-3</v>
      </c>
      <c r="P85" s="140">
        <f>IF(J85="x","x",(J85*1000000/VLOOKUP($C85,'Crisis Indicator Data'!$C$3:$H$198,5,FALSE)))</f>
        <v>0</v>
      </c>
      <c r="Q85" s="231">
        <f t="shared" si="7"/>
        <v>2</v>
      </c>
      <c r="R85" s="231">
        <f t="shared" si="8"/>
        <v>3.5</v>
      </c>
    </row>
    <row r="86" spans="1:18" x14ac:dyDescent="0.25">
      <c r="A86" s="145" t="str">
        <f>'Crisis Indicator Data'!A83</f>
        <v>Kashmir conflict in Pakistan</v>
      </c>
      <c r="B86" s="146" t="str">
        <f>'Crisis Indicator Data'!B83</f>
        <v>Conflict</v>
      </c>
      <c r="C86" s="146" t="str">
        <f>'Crisis Indicator Data'!C83</f>
        <v>PAK004</v>
      </c>
      <c r="D86" s="146" t="str">
        <f>'Crisis Indicator Data'!D83</f>
        <v>Pakistan</v>
      </c>
      <c r="E86" s="146" t="str">
        <f>'Crisis Indicator Data'!E83</f>
        <v>PAK</v>
      </c>
      <c r="F86" s="152" t="str">
        <f>IF('Crisis Indicator Data'!Q83="x","x",('Crisis Indicator Data'!Q83/1000000))</f>
        <v>x</v>
      </c>
      <c r="G86" s="152" t="str">
        <f>IF('Crisis Indicator Data'!R83="x","x",('Crisis Indicator Data'!R83/1000000))</f>
        <v>x</v>
      </c>
      <c r="H86" s="152" t="str">
        <f>IF('Crisis Indicator Data'!S83="x","x",('Crisis Indicator Data'!S83/1000000))</f>
        <v>x</v>
      </c>
      <c r="I86" s="152" t="str">
        <f>IF('Crisis Indicator Data'!T83="x","x",('Crisis Indicator Data'!T83/1000000))</f>
        <v>x</v>
      </c>
      <c r="J86" s="152" t="str">
        <f>IF('Crisis Indicator Data'!U83="x","x",('Crisis Indicator Data'!U83/1000000))</f>
        <v>x</v>
      </c>
      <c r="K86" s="237" t="str">
        <f t="shared" si="6"/>
        <v>x</v>
      </c>
      <c r="L86" s="140" t="str">
        <f>IF(F86="x","x",(F86*1000000/VLOOKUP($C86,'Crisis Indicator Data'!$C$3:$H$198,5,FALSE)))</f>
        <v>x</v>
      </c>
      <c r="M86" s="140" t="str">
        <f>IF(G86="x","x",(G86*1000000/VLOOKUP($C86,'Crisis Indicator Data'!$C$3:$H$198,5,FALSE)))</f>
        <v>x</v>
      </c>
      <c r="N86" s="140" t="str">
        <f>IF(H86="x","x",(H86*1000000/VLOOKUP($C86,'Crisis Indicator Data'!$C$3:$H$198,5,FALSE)))</f>
        <v>x</v>
      </c>
      <c r="O86" s="140" t="str">
        <f>IF(I86="x","x",(I86*1000000/VLOOKUP($C86,'Crisis Indicator Data'!$C$3:$H$198,5,FALSE)))</f>
        <v>x</v>
      </c>
      <c r="P86" s="140" t="str">
        <f>IF(J86="x","x",(J86*1000000/VLOOKUP($C86,'Crisis Indicator Data'!$C$3:$H$198,5,FALSE)))</f>
        <v>x</v>
      </c>
      <c r="Q86" s="231" t="str">
        <f t="shared" si="7"/>
        <v>x</v>
      </c>
      <c r="R86" s="231" t="str">
        <f t="shared" si="8"/>
        <v>x</v>
      </c>
    </row>
    <row r="87" spans="1:18" x14ac:dyDescent="0.25">
      <c r="A87" s="145" t="str">
        <f>'Crisis Indicator Data'!A84</f>
        <v>Venezuela displacement in Peru</v>
      </c>
      <c r="B87" s="146" t="str">
        <f>'Crisis Indicator Data'!B84</f>
        <v>International displacement</v>
      </c>
      <c r="C87" s="146" t="str">
        <f>'Crisis Indicator Data'!C84</f>
        <v>PER002</v>
      </c>
      <c r="D87" s="146" t="str">
        <f>'Crisis Indicator Data'!D84</f>
        <v>Peru</v>
      </c>
      <c r="E87" s="146" t="str">
        <f>'Crisis Indicator Data'!E84</f>
        <v>PER</v>
      </c>
      <c r="F87" s="152">
        <f>IF('Crisis Indicator Data'!Q84="x","x",('Crisis Indicator Data'!Q84/1000000))</f>
        <v>0.33700000000000002</v>
      </c>
      <c r="G87" s="152">
        <f>IF('Crisis Indicator Data'!R84="x","x",('Crisis Indicator Data'!R84/1000000))</f>
        <v>0</v>
      </c>
      <c r="H87" s="152">
        <f>IF('Crisis Indicator Data'!S84="x","x",('Crisis Indicator Data'!S84/1000000))</f>
        <v>0.71299999999999997</v>
      </c>
      <c r="I87" s="152">
        <f>IF('Crisis Indicator Data'!T84="x","x",('Crisis Indicator Data'!T84/1000000))</f>
        <v>0</v>
      </c>
      <c r="J87" s="152">
        <f>IF('Crisis Indicator Data'!U84="x","x",('Crisis Indicator Data'!U84/1000000))</f>
        <v>0</v>
      </c>
      <c r="K87" s="237">
        <f t="shared" si="6"/>
        <v>3.1</v>
      </c>
      <c r="L87" s="140">
        <f>IF(F87="x","x",(F87*1000000/VLOOKUP($C87,'Crisis Indicator Data'!$C$3:$H$198,5,FALSE)))</f>
        <v>0.32095238095238093</v>
      </c>
      <c r="M87" s="140">
        <f>IF(G87="x","x",(G87*1000000/VLOOKUP($C87,'Crisis Indicator Data'!$C$3:$H$198,5,FALSE)))</f>
        <v>0</v>
      </c>
      <c r="N87" s="140">
        <f>IF(H87="x","x",(H87*1000000/VLOOKUP($C87,'Crisis Indicator Data'!$C$3:$H$198,5,FALSE)))</f>
        <v>0.67904761904761901</v>
      </c>
      <c r="O87" s="140">
        <f>IF(I87="x","x",(I87*1000000/VLOOKUP($C87,'Crisis Indicator Data'!$C$3:$H$198,5,FALSE)))</f>
        <v>0</v>
      </c>
      <c r="P87" s="140">
        <f>IF(J87="x","x",(J87*1000000/VLOOKUP($C87,'Crisis Indicator Data'!$C$3:$H$198,5,FALSE)))</f>
        <v>0</v>
      </c>
      <c r="Q87" s="231">
        <f t="shared" si="7"/>
        <v>3</v>
      </c>
      <c r="R87" s="231">
        <f t="shared" si="8"/>
        <v>3.05</v>
      </c>
    </row>
    <row r="88" spans="1:18" x14ac:dyDescent="0.25">
      <c r="A88" s="145" t="str">
        <f>'Crisis Indicator Data'!A85</f>
        <v>Multiple crises in the Philippines</v>
      </c>
      <c r="B88" s="146" t="str">
        <f>'Crisis Indicator Data'!B85</f>
        <v>Multiple crises country</v>
      </c>
      <c r="C88" s="146" t="str">
        <f>'Crisis Indicator Data'!C85</f>
        <v>PHL001</v>
      </c>
      <c r="D88" s="146" t="str">
        <f>'Crisis Indicator Data'!D85</f>
        <v>Philippines</v>
      </c>
      <c r="E88" s="146" t="str">
        <f>'Crisis Indicator Data'!E85</f>
        <v>PHL</v>
      </c>
      <c r="F88" s="152">
        <f>IF('Crisis Indicator Data'!Q85="x","x",('Crisis Indicator Data'!Q85/1000000))</f>
        <v>36.613999999999997</v>
      </c>
      <c r="G88" s="152">
        <f>IF('Crisis Indicator Data'!R85="x","x",('Crisis Indicator Data'!R85/1000000))</f>
        <v>5.7850000000000001</v>
      </c>
      <c r="H88" s="152">
        <f>IF('Crisis Indicator Data'!S85="x","x",('Crisis Indicator Data'!S85/1000000))</f>
        <v>2.5169999999999999</v>
      </c>
      <c r="I88" s="152">
        <f>IF('Crisis Indicator Data'!T85="x","x",('Crisis Indicator Data'!T85/1000000))</f>
        <v>0</v>
      </c>
      <c r="J88" s="152">
        <f>IF('Crisis Indicator Data'!U85="x","x",('Crisis Indicator Data'!U85/1000000))</f>
        <v>0</v>
      </c>
      <c r="K88" s="237">
        <f t="shared" si="6"/>
        <v>4</v>
      </c>
      <c r="L88" s="140">
        <f>IF(F88="x","x",(F88*1000000/VLOOKUP($C88,'Crisis Indicator Data'!$C$3:$H$198,5,FALSE)))</f>
        <v>0.81518423689190689</v>
      </c>
      <c r="M88" s="140">
        <f>IF(G88="x","x",(G88*1000000/VLOOKUP($C88,'Crisis Indicator Data'!$C$3:$H$198,5,FALSE)))</f>
        <v>0.12879884225759769</v>
      </c>
      <c r="N88" s="140">
        <f>IF(H88="x","x",(H88*1000000/VLOOKUP($C88,'Crisis Indicator Data'!$C$3:$H$198,5,FALSE)))</f>
        <v>5.6039185127462983E-2</v>
      </c>
      <c r="O88" s="140">
        <f>IF(I88="x","x",(I88*1000000/VLOOKUP($C88,'Crisis Indicator Data'!$C$3:$H$198,5,FALSE)))</f>
        <v>0</v>
      </c>
      <c r="P88" s="140">
        <f>IF(J88="x","x",(J88*1000000/VLOOKUP($C88,'Crisis Indicator Data'!$C$3:$H$198,5,FALSE)))</f>
        <v>0</v>
      </c>
      <c r="Q88" s="231">
        <f t="shared" si="7"/>
        <v>3</v>
      </c>
      <c r="R88" s="231">
        <f t="shared" si="8"/>
        <v>3.5</v>
      </c>
    </row>
    <row r="89" spans="1:18" x14ac:dyDescent="0.25">
      <c r="A89" s="145" t="str">
        <f>'Crisis Indicator Data'!A86</f>
        <v>Mindanao conflict</v>
      </c>
      <c r="B89" s="146" t="str">
        <f>'Crisis Indicator Data'!B86</f>
        <v>Conflict</v>
      </c>
      <c r="C89" s="146" t="str">
        <f>'Crisis Indicator Data'!C86</f>
        <v>PHL003</v>
      </c>
      <c r="D89" s="146" t="str">
        <f>'Crisis Indicator Data'!D86</f>
        <v>Philippines</v>
      </c>
      <c r="E89" s="146" t="str">
        <f>'Crisis Indicator Data'!E86</f>
        <v>PHL</v>
      </c>
      <c r="F89" s="152">
        <f>IF('Crisis Indicator Data'!Q86="x","x",('Crisis Indicator Data'!Q86/1000000))</f>
        <v>26.135999999999999</v>
      </c>
      <c r="G89" s="152">
        <f>IF('Crisis Indicator Data'!R86="x","x",('Crisis Indicator Data'!R86/1000000))</f>
        <v>0</v>
      </c>
      <c r="H89" s="152">
        <f>IF('Crisis Indicator Data'!S86="x","x",('Crisis Indicator Data'!S86/1000000))</f>
        <v>0.11700000000000001</v>
      </c>
      <c r="I89" s="152">
        <f>IF('Crisis Indicator Data'!T86="x","x",('Crisis Indicator Data'!T86/1000000))</f>
        <v>0</v>
      </c>
      <c r="J89" s="152">
        <f>IF('Crisis Indicator Data'!U86="x","x",('Crisis Indicator Data'!U86/1000000))</f>
        <v>0</v>
      </c>
      <c r="K89" s="237">
        <f t="shared" si="6"/>
        <v>1.8</v>
      </c>
      <c r="L89" s="140">
        <f>IF(F89="x","x",(F89*1000000/VLOOKUP($C89,'Crisis Indicator Data'!$C$3:$H$198,5,FALSE)))</f>
        <v>0.99558128904464427</v>
      </c>
      <c r="M89" s="140">
        <f>IF(G89="x","x",(G89*1000000/VLOOKUP($C89,'Crisis Indicator Data'!$C$3:$H$198,5,FALSE)))</f>
        <v>0</v>
      </c>
      <c r="N89" s="140">
        <f>IF(H89="x","x",(H89*1000000/VLOOKUP($C89,'Crisis Indicator Data'!$C$3:$H$198,5,FALSE)))</f>
        <v>4.456803291177815E-3</v>
      </c>
      <c r="O89" s="140">
        <f>IF(I89="x","x",(I89*1000000/VLOOKUP($C89,'Crisis Indicator Data'!$C$3:$H$198,5,FALSE)))</f>
        <v>0</v>
      </c>
      <c r="P89" s="140">
        <f>IF(J89="x","x",(J89*1000000/VLOOKUP($C89,'Crisis Indicator Data'!$C$3:$H$198,5,FALSE)))</f>
        <v>0</v>
      </c>
      <c r="Q89" s="231">
        <f t="shared" si="7"/>
        <v>1</v>
      </c>
      <c r="R89" s="231">
        <f t="shared" si="8"/>
        <v>1.4</v>
      </c>
    </row>
    <row r="90" spans="1:18" x14ac:dyDescent="0.25">
      <c r="A90" s="145" t="str">
        <f>'Crisis Indicator Data'!A87</f>
        <v>Typhoon RAI</v>
      </c>
      <c r="B90" s="146" t="str">
        <f>'Crisis Indicator Data'!B87</f>
        <v>Tropical cyclone</v>
      </c>
      <c r="C90" s="146" t="str">
        <f>'Crisis Indicator Data'!C87</f>
        <v>PHL010</v>
      </c>
      <c r="D90" s="146" t="str">
        <f>'Crisis Indicator Data'!D87</f>
        <v>Philippines</v>
      </c>
      <c r="E90" s="146" t="str">
        <f>'Crisis Indicator Data'!E87</f>
        <v>PHL</v>
      </c>
      <c r="F90" s="152">
        <f>IF('Crisis Indicator Data'!Q87="x","x",('Crisis Indicator Data'!Q87/1000000))</f>
        <v>10.478</v>
      </c>
      <c r="G90" s="152">
        <f>IF('Crisis Indicator Data'!R87="x","x",('Crisis Indicator Data'!R87/1000000))</f>
        <v>5.7850000000000001</v>
      </c>
      <c r="H90" s="152">
        <f>IF('Crisis Indicator Data'!S87="x","x",('Crisis Indicator Data'!S87/1000000))</f>
        <v>2.4</v>
      </c>
      <c r="I90" s="152">
        <f>IF('Crisis Indicator Data'!T87="x","x",('Crisis Indicator Data'!T87/1000000))</f>
        <v>0</v>
      </c>
      <c r="J90" s="152">
        <f>IF('Crisis Indicator Data'!U87="x","x",('Crisis Indicator Data'!U87/1000000))</f>
        <v>0</v>
      </c>
      <c r="K90" s="237">
        <f t="shared" si="6"/>
        <v>4</v>
      </c>
      <c r="L90" s="140">
        <f>IF(F90="x","x",(F90*1000000/VLOOKUP($C90,'Crisis Indicator Data'!$C$3:$H$198,5,FALSE)))</f>
        <v>0.56146179401993357</v>
      </c>
      <c r="M90" s="140">
        <f>IF(G90="x","x",(G90*1000000/VLOOKUP($C90,'Crisis Indicator Data'!$C$3:$H$198,5,FALSE)))</f>
        <v>0.30998821133854892</v>
      </c>
      <c r="N90" s="140">
        <f>IF(H90="x","x",(H90*1000000/VLOOKUP($C90,'Crisis Indicator Data'!$C$3:$H$198,5,FALSE)))</f>
        <v>0.12860357946629514</v>
      </c>
      <c r="O90" s="140">
        <f>IF(I90="x","x",(I90*1000000/VLOOKUP($C90,'Crisis Indicator Data'!$C$3:$H$198,5,FALSE)))</f>
        <v>0</v>
      </c>
      <c r="P90" s="140">
        <f>IF(J90="x","x",(J90*1000000/VLOOKUP($C90,'Crisis Indicator Data'!$C$3:$H$198,5,FALSE)))</f>
        <v>0</v>
      </c>
      <c r="Q90" s="231">
        <f t="shared" si="7"/>
        <v>3</v>
      </c>
      <c r="R90" s="231">
        <f t="shared" si="8"/>
        <v>3.5</v>
      </c>
    </row>
    <row r="91" spans="1:18" x14ac:dyDescent="0.25">
      <c r="A91" s="145" t="str">
        <f>'Crisis Indicator Data'!A88</f>
        <v>Complex crisis in DPRK</v>
      </c>
      <c r="B91" s="146" t="str">
        <f>'Crisis Indicator Data'!B88</f>
        <v>Complex crisis</v>
      </c>
      <c r="C91" s="146" t="str">
        <f>'Crisis Indicator Data'!C88</f>
        <v>PRK001</v>
      </c>
      <c r="D91" s="146" t="str">
        <f>'Crisis Indicator Data'!D88</f>
        <v>DPRK</v>
      </c>
      <c r="E91" s="146" t="str">
        <f>'Crisis Indicator Data'!E88</f>
        <v>PRK</v>
      </c>
      <c r="F91" s="152">
        <f>IF('Crisis Indicator Data'!Q88="x","x",('Crisis Indicator Data'!Q88/1000000))</f>
        <v>0</v>
      </c>
      <c r="G91" s="152">
        <f>IF('Crisis Indicator Data'!R88="x","x",('Crisis Indicator Data'!R88/1000000))</f>
        <v>15.12</v>
      </c>
      <c r="H91" s="152">
        <f>IF('Crisis Indicator Data'!S88="x","x",('Crisis Indicator Data'!S88/1000000))</f>
        <v>4.97</v>
      </c>
      <c r="I91" s="152">
        <f>IF('Crisis Indicator Data'!T88="x","x",('Crisis Indicator Data'!T88/1000000))</f>
        <v>5.4589999999999996</v>
      </c>
      <c r="J91" s="152">
        <f>IF('Crisis Indicator Data'!U88="x","x",('Crisis Indicator Data'!U88/1000000))</f>
        <v>0</v>
      </c>
      <c r="K91" s="237">
        <f t="shared" si="6"/>
        <v>5</v>
      </c>
      <c r="L91" s="140">
        <f>IF(F91="x","x",(F91*1000000/VLOOKUP($C91,'Crisis Indicator Data'!$C$3:$H$198,5,FALSE)))</f>
        <v>0</v>
      </c>
      <c r="M91" s="140">
        <f>IF(G91="x","x",(G91*1000000/VLOOKUP($C91,'Crisis Indicator Data'!$C$3:$H$198,5,FALSE)))</f>
        <v>0.58910621055092338</v>
      </c>
      <c r="N91" s="140">
        <f>IF(H91="x","x",(H91*1000000/VLOOKUP($C91,'Crisis Indicator Data'!$C$3:$H$198,5,FALSE)))</f>
        <v>0.19364139328294241</v>
      </c>
      <c r="O91" s="140">
        <f>IF(I91="x","x",(I91*1000000/VLOOKUP($C91,'Crisis Indicator Data'!$C$3:$H$198,5,FALSE)))</f>
        <v>0.21269383620353777</v>
      </c>
      <c r="P91" s="140">
        <f>IF(J91="x","x",(J91*1000000/VLOOKUP($C91,'Crisis Indicator Data'!$C$3:$H$198,5,FALSE)))</f>
        <v>0</v>
      </c>
      <c r="Q91" s="231">
        <f t="shared" si="7"/>
        <v>4</v>
      </c>
      <c r="R91" s="231">
        <f t="shared" si="8"/>
        <v>4.5</v>
      </c>
    </row>
    <row r="92" spans="1:18" x14ac:dyDescent="0.25">
      <c r="A92" s="145" t="str">
        <f>'Crisis Indicator Data'!A89</f>
        <v>Conflict in Palestine</v>
      </c>
      <c r="B92" s="146" t="str">
        <f>'Crisis Indicator Data'!B89</f>
        <v>Conflict</v>
      </c>
      <c r="C92" s="146" t="str">
        <f>'Crisis Indicator Data'!C89</f>
        <v>PSE002</v>
      </c>
      <c r="D92" s="146" t="str">
        <f>'Crisis Indicator Data'!D89</f>
        <v>Palestine</v>
      </c>
      <c r="E92" s="146" t="str">
        <f>'Crisis Indicator Data'!E89</f>
        <v>PSE</v>
      </c>
      <c r="F92" s="152">
        <f>IF('Crisis Indicator Data'!Q89="x","x",('Crisis Indicator Data'!Q89/1000000))</f>
        <v>0.63</v>
      </c>
      <c r="G92" s="152">
        <f>IF('Crisis Indicator Data'!R89="x","x",('Crisis Indicator Data'!R89/1000000))</f>
        <v>2.294</v>
      </c>
      <c r="H92" s="152">
        <f>IF('Crisis Indicator Data'!S89="x","x",('Crisis Indicator Data'!S89/1000000))</f>
        <v>2.0539999999999998</v>
      </c>
      <c r="I92" s="152">
        <f>IF('Crisis Indicator Data'!T89="x","x",('Crisis Indicator Data'!T89/1000000))</f>
        <v>0.33600000000000002</v>
      </c>
      <c r="J92" s="152">
        <f>IF('Crisis Indicator Data'!U89="x","x",('Crisis Indicator Data'!U89/1000000))</f>
        <v>2.1000000000000001E-2</v>
      </c>
      <c r="K92" s="237">
        <f t="shared" si="6"/>
        <v>4</v>
      </c>
      <c r="L92" s="140">
        <f>IF(F92="x","x",(F92*1000000/VLOOKUP($C92,'Crisis Indicator Data'!$C$3:$H$198,5,FALSE)))</f>
        <v>0.11808809746954077</v>
      </c>
      <c r="M92" s="140">
        <f>IF(G92="x","x",(G92*1000000/VLOOKUP($C92,'Crisis Indicator Data'!$C$3:$H$198,5,FALSE)))</f>
        <v>0.42999062792877224</v>
      </c>
      <c r="N92" s="140">
        <f>IF(H92="x","x",(H92*1000000/VLOOKUP($C92,'Crisis Indicator Data'!$C$3:$H$198,5,FALSE)))</f>
        <v>0.38500468603561383</v>
      </c>
      <c r="O92" s="140">
        <f>IF(I92="x","x",(I92*1000000/VLOOKUP($C92,'Crisis Indicator Data'!$C$3:$H$198,5,FALSE)))</f>
        <v>6.2980318650421738E-2</v>
      </c>
      <c r="P92" s="140">
        <f>IF(J92="x","x",(J92*1000000/VLOOKUP($C92,'Crisis Indicator Data'!$C$3:$H$198,5,FALSE)))</f>
        <v>3.9362699156513586E-3</v>
      </c>
      <c r="Q92" s="231">
        <f t="shared" si="7"/>
        <v>4</v>
      </c>
      <c r="R92" s="231">
        <f t="shared" si="8"/>
        <v>4</v>
      </c>
    </row>
    <row r="93" spans="1:18" x14ac:dyDescent="0.25">
      <c r="A93" s="145" t="str">
        <f>'Crisis Indicator Data'!A90</f>
        <v>Regional Boko Haram Crisis</v>
      </c>
      <c r="B93" s="146" t="str">
        <f>'Crisis Indicator Data'!B90</f>
        <v>Regional crisis</v>
      </c>
      <c r="C93" s="146" t="str">
        <f>'Crisis Indicator Data'!C90</f>
        <v>REG001</v>
      </c>
      <c r="D93" s="146" t="str">
        <f>'Crisis Indicator Data'!D90</f>
        <v>Nigeria,Niger,Chad,Cameroon</v>
      </c>
      <c r="E93" s="146" t="str">
        <f>'Crisis Indicator Data'!E90</f>
        <v>NGA,NER,TCD,CMR</v>
      </c>
      <c r="F93" s="152">
        <f>IF('Crisis Indicator Data'!Q90="x","x",('Crisis Indicator Data'!Q90/1000000))</f>
        <v>6.0350000000000001</v>
      </c>
      <c r="G93" s="152">
        <f>IF('Crisis Indicator Data'!R90="x","x",('Crisis Indicator Data'!R90/1000000))</f>
        <v>4.2229999999999999</v>
      </c>
      <c r="H93" s="152">
        <f>IF('Crisis Indicator Data'!S90="x","x",('Crisis Indicator Data'!S90/1000000))</f>
        <v>4.6360000000000001</v>
      </c>
      <c r="I93" s="152">
        <f>IF('Crisis Indicator Data'!T90="x","x",('Crisis Indicator Data'!T90/1000000))</f>
        <v>4.2009999999999996</v>
      </c>
      <c r="J93" s="152">
        <f>IF('Crisis Indicator Data'!U90="x","x",('Crisis Indicator Data'!U90/1000000))</f>
        <v>0.122</v>
      </c>
      <c r="K93" s="237">
        <f t="shared" si="6"/>
        <v>4.9000000000000004</v>
      </c>
      <c r="L93" s="140">
        <f>IF(F93="x","x",(F93*1000000/VLOOKUP($C93,'Crisis Indicator Data'!$C$3:$H$198,5,FALSE)))</f>
        <v>0.31404485611697974</v>
      </c>
      <c r="M93" s="140">
        <f>IF(G93="x","x",(G93*1000000/VLOOKUP($C93,'Crisis Indicator Data'!$C$3:$H$198,5,FALSE)))</f>
        <v>0.21975334339387001</v>
      </c>
      <c r="N93" s="140">
        <f>IF(H93="x","x",(H93*1000000/VLOOKUP($C93,'Crisis Indicator Data'!$C$3:$H$198,5,FALSE)))</f>
        <v>0.24124473122755893</v>
      </c>
      <c r="O93" s="140">
        <f>IF(I93="x","x",(I93*1000000/VLOOKUP($C93,'Crisis Indicator Data'!$C$3:$H$198,5,FALSE)))</f>
        <v>0.21860852370297132</v>
      </c>
      <c r="P93" s="140">
        <f>IF(J93="x","x",(J93*1000000/VLOOKUP($C93,'Crisis Indicator Data'!$C$3:$H$198,5,FALSE)))</f>
        <v>6.348545558619972E-3</v>
      </c>
      <c r="Q93" s="231">
        <f t="shared" si="7"/>
        <v>4</v>
      </c>
      <c r="R93" s="231">
        <f t="shared" si="8"/>
        <v>4.45</v>
      </c>
    </row>
    <row r="94" spans="1:18" x14ac:dyDescent="0.25">
      <c r="A94" s="145" t="str">
        <f>'Crisis Indicator Data'!A91</f>
        <v>Venezuela Regional Crisis</v>
      </c>
      <c r="B94" s="146" t="str">
        <f>'Crisis Indicator Data'!B91</f>
        <v>Regional crisis</v>
      </c>
      <c r="C94" s="146" t="str">
        <f>'Crisis Indicator Data'!C91</f>
        <v>REG002</v>
      </c>
      <c r="D94" s="146" t="str">
        <f>'Crisis Indicator Data'!D91</f>
        <v>Venezuela,Brazil,Colombia,Ecuador,Peru,Trinidad and Tobago</v>
      </c>
      <c r="E94" s="146" t="str">
        <f>'Crisis Indicator Data'!E91</f>
        <v>VEN,BRA,COL,ECU,PER,TTO</v>
      </c>
      <c r="F94" s="152">
        <f>IF('Crisis Indicator Data'!Q91="x","x",('Crisis Indicator Data'!Q91/1000000))</f>
        <v>39.506</v>
      </c>
      <c r="G94" s="152">
        <f>IF('Crisis Indicator Data'!R91="x","x",('Crisis Indicator Data'!R91/1000000))</f>
        <v>13.009</v>
      </c>
      <c r="H94" s="152">
        <f>IF('Crisis Indicator Data'!S91="x","x",('Crisis Indicator Data'!S91/1000000))</f>
        <v>20.391999999999999</v>
      </c>
      <c r="I94" s="152">
        <f>IF('Crisis Indicator Data'!T91="x","x",('Crisis Indicator Data'!T91/1000000))</f>
        <v>0.16200000000000001</v>
      </c>
      <c r="J94" s="152">
        <f>IF('Crisis Indicator Data'!U91="x","x",('Crisis Indicator Data'!U91/1000000))</f>
        <v>0</v>
      </c>
      <c r="K94" s="237">
        <f t="shared" si="6"/>
        <v>5</v>
      </c>
      <c r="L94" s="140">
        <f>IF(F94="x","x",(F94*1000000/VLOOKUP($C94,'Crisis Indicator Data'!$C$3:$H$198,5,FALSE)))</f>
        <v>0.54066704074231209</v>
      </c>
      <c r="M94" s="140">
        <f>IF(G94="x","x",(G94*1000000/VLOOKUP($C94,'Crisis Indicator Data'!$C$3:$H$198,5,FALSE)))</f>
        <v>0.17803719771722618</v>
      </c>
      <c r="N94" s="140">
        <f>IF(H94="x","x",(H94*1000000/VLOOKUP($C94,'Crisis Indicator Data'!$C$3:$H$198,5,FALSE)))</f>
        <v>0.27907867905678196</v>
      </c>
      <c r="O94" s="140">
        <f>IF(I94="x","x",(I94*1000000/VLOOKUP($C94,'Crisis Indicator Data'!$C$3:$H$198,5,FALSE)))</f>
        <v>2.2170824836798093E-3</v>
      </c>
      <c r="P94" s="140">
        <f>IF(J94="x","x",(J94*1000000/VLOOKUP($C94,'Crisis Indicator Data'!$C$3:$H$198,5,FALSE)))</f>
        <v>0</v>
      </c>
      <c r="Q94" s="231">
        <f t="shared" si="7"/>
        <v>3</v>
      </c>
      <c r="R94" s="231">
        <f t="shared" si="8"/>
        <v>4</v>
      </c>
    </row>
    <row r="95" spans="1:18" x14ac:dyDescent="0.25">
      <c r="A95" s="145" t="str">
        <f>'Crisis Indicator Data'!A92</f>
        <v>Regional Kashmir conflict</v>
      </c>
      <c r="B95" s="146" t="str">
        <f>'Crisis Indicator Data'!B92</f>
        <v>Regional crisis</v>
      </c>
      <c r="C95" s="146" t="str">
        <f>'Crisis Indicator Data'!C92</f>
        <v>REG003</v>
      </c>
      <c r="D95" s="146" t="str">
        <f>'Crisis Indicator Data'!D92</f>
        <v>India,Pakistan</v>
      </c>
      <c r="E95" s="146" t="str">
        <f>'Crisis Indicator Data'!E92</f>
        <v>IND,PAK</v>
      </c>
      <c r="F95" s="152" t="str">
        <f>IF('Crisis Indicator Data'!Q92="x","x",('Crisis Indicator Data'!Q92/1000000))</f>
        <v>x</v>
      </c>
      <c r="G95" s="152" t="str">
        <f>IF('Crisis Indicator Data'!R92="x","x",('Crisis Indicator Data'!R92/1000000))</f>
        <v>x</v>
      </c>
      <c r="H95" s="152" t="str">
        <f>IF('Crisis Indicator Data'!S92="x","x",('Crisis Indicator Data'!S92/1000000))</f>
        <v>x</v>
      </c>
      <c r="I95" s="152" t="str">
        <f>IF('Crisis Indicator Data'!T92="x","x",('Crisis Indicator Data'!T92/1000000))</f>
        <v>x</v>
      </c>
      <c r="J95" s="152" t="str">
        <f>IF('Crisis Indicator Data'!U92="x","x",('Crisis Indicator Data'!U92/1000000))</f>
        <v>x</v>
      </c>
      <c r="K95" s="237" t="str">
        <f t="shared" si="6"/>
        <v>x</v>
      </c>
      <c r="L95" s="140" t="str">
        <f>IF(F95="x","x",(F95*1000000/VLOOKUP($C95,'Crisis Indicator Data'!$C$3:$H$198,5,FALSE)))</f>
        <v>x</v>
      </c>
      <c r="M95" s="140" t="str">
        <f>IF(G95="x","x",(G95*1000000/VLOOKUP($C95,'Crisis Indicator Data'!$C$3:$H$198,5,FALSE)))</f>
        <v>x</v>
      </c>
      <c r="N95" s="140" t="str">
        <f>IF(H95="x","x",(H95*1000000/VLOOKUP($C95,'Crisis Indicator Data'!$C$3:$H$198,5,FALSE)))</f>
        <v>x</v>
      </c>
      <c r="O95" s="140" t="str">
        <f>IF(I95="x","x",(I95*1000000/VLOOKUP($C95,'Crisis Indicator Data'!$C$3:$H$198,5,FALSE)))</f>
        <v>x</v>
      </c>
      <c r="P95" s="140" t="str">
        <f>IF(J95="x","x",(J95*1000000/VLOOKUP($C95,'Crisis Indicator Data'!$C$3:$H$198,5,FALSE)))</f>
        <v>x</v>
      </c>
      <c r="Q95" s="231" t="str">
        <f t="shared" si="7"/>
        <v>x</v>
      </c>
      <c r="R95" s="231" t="str">
        <f t="shared" si="8"/>
        <v>x</v>
      </c>
    </row>
    <row r="96" spans="1:18" x14ac:dyDescent="0.25">
      <c r="A96" s="145" t="str">
        <f>'Crisis Indicator Data'!A93</f>
        <v>Syrian Regional Crisis</v>
      </c>
      <c r="B96" s="146" t="str">
        <f>'Crisis Indicator Data'!B93</f>
        <v>Regional crisis</v>
      </c>
      <c r="C96" s="146" t="str">
        <f>'Crisis Indicator Data'!C93</f>
        <v>REG004</v>
      </c>
      <c r="D96" s="146" t="str">
        <f>'Crisis Indicator Data'!D93</f>
        <v>Syria,Turkey,Iraq,Egypt,Jordan,Lebanon</v>
      </c>
      <c r="E96" s="146" t="str">
        <f>'Crisis Indicator Data'!E93</f>
        <v>SYR,TUR,IRQ,EGY,JOR,LBN</v>
      </c>
      <c r="F96" s="152">
        <f>IF('Crisis Indicator Data'!Q93="x","x",('Crisis Indicator Data'!Q93/1000000))</f>
        <v>56.45</v>
      </c>
      <c r="G96" s="152">
        <f>IF('Crisis Indicator Data'!R93="x","x",('Crisis Indicator Data'!R93/1000000))</f>
        <v>17.829000000000001</v>
      </c>
      <c r="H96" s="152">
        <f>IF('Crisis Indicator Data'!S93="x","x",('Crisis Indicator Data'!S93/1000000))</f>
        <v>3.1110000000000002</v>
      </c>
      <c r="I96" s="152">
        <f>IF('Crisis Indicator Data'!T93="x","x",('Crisis Indicator Data'!T93/1000000))</f>
        <v>13.541</v>
      </c>
      <c r="J96" s="152">
        <f>IF('Crisis Indicator Data'!U93="x","x",('Crisis Indicator Data'!U93/1000000))</f>
        <v>1.56</v>
      </c>
      <c r="K96" s="237">
        <f t="shared" si="6"/>
        <v>5</v>
      </c>
      <c r="L96" s="140">
        <f>IF(F96="x","x",(F96*1000000/VLOOKUP($C96,'Crisis Indicator Data'!$C$3:$H$198,5,FALSE)))</f>
        <v>0.61032965369603531</v>
      </c>
      <c r="M96" s="140">
        <f>IF(G96="x","x",(G96*1000000/VLOOKUP($C96,'Crisis Indicator Data'!$C$3:$H$198,5,FALSE)))</f>
        <v>0.19276470143040944</v>
      </c>
      <c r="N96" s="140">
        <f>IF(H96="x","x",(H96*1000000/VLOOKUP($C96,'Crisis Indicator Data'!$C$3:$H$198,5,FALSE)))</f>
        <v>3.3635705095630929E-2</v>
      </c>
      <c r="O96" s="140">
        <f>IF(I96="x","x",(I96*1000000/VLOOKUP($C96,'Crisis Indicator Data'!$C$3:$H$198,5,FALSE)))</f>
        <v>0.14640343384761761</v>
      </c>
      <c r="P96" s="140">
        <f>IF(J96="x","x",(J96*1000000/VLOOKUP($C96,'Crisis Indicator Data'!$C$3:$H$198,5,FALSE)))</f>
        <v>1.6866505930306731E-2</v>
      </c>
      <c r="Q96" s="231">
        <f t="shared" si="7"/>
        <v>4</v>
      </c>
      <c r="R96" s="231">
        <f t="shared" si="8"/>
        <v>4.5</v>
      </c>
    </row>
    <row r="97" spans="1:18" x14ac:dyDescent="0.25">
      <c r="A97" s="145" t="str">
        <f>'Crisis Indicator Data'!A94</f>
        <v xml:space="preserve">Eastern Mediterranean Route </v>
      </c>
      <c r="B97" s="146" t="str">
        <f>'Crisis Indicator Data'!B94</f>
        <v>Regional crisis</v>
      </c>
      <c r="C97" s="146" t="str">
        <f>'Crisis Indicator Data'!C94</f>
        <v>REG006</v>
      </c>
      <c r="D97" s="146" t="str">
        <f>'Crisis Indicator Data'!D94</f>
        <v>Turkey,Greece</v>
      </c>
      <c r="E97" s="146" t="str">
        <f>'Crisis Indicator Data'!E94</f>
        <v>TUR,GRC</v>
      </c>
      <c r="F97" s="152">
        <f>IF('Crisis Indicator Data'!Q94="x","x",('Crisis Indicator Data'!Q94/1000000))</f>
        <v>25.305</v>
      </c>
      <c r="G97" s="152">
        <f>IF('Crisis Indicator Data'!R94="x","x",('Crisis Indicator Data'!R94/1000000))</f>
        <v>10.294</v>
      </c>
      <c r="H97" s="152">
        <f>IF('Crisis Indicator Data'!S94="x","x",('Crisis Indicator Data'!S94/1000000))</f>
        <v>1.6990000000000001</v>
      </c>
      <c r="I97" s="152">
        <f>IF('Crisis Indicator Data'!T94="x","x",('Crisis Indicator Data'!T94/1000000))</f>
        <v>0.74099999999999999</v>
      </c>
      <c r="J97" s="152">
        <f>IF('Crisis Indicator Data'!U94="x","x",('Crisis Indicator Data'!U94/1000000))</f>
        <v>0</v>
      </c>
      <c r="K97" s="237">
        <f t="shared" si="6"/>
        <v>4</v>
      </c>
      <c r="L97" s="140">
        <f>IF(F97="x","x",(F97*1000000/VLOOKUP($C97,'Crisis Indicator Data'!$C$3:$H$198,5,FALSE)))</f>
        <v>0.66522082018927442</v>
      </c>
      <c r="M97" s="140">
        <f>IF(G97="x","x",(G97*1000000/VLOOKUP($C97,'Crisis Indicator Data'!$C$3:$H$198,5,FALSE)))</f>
        <v>0.27060988433228184</v>
      </c>
      <c r="N97" s="140">
        <f>IF(H97="x","x",(H97*1000000/VLOOKUP($C97,'Crisis Indicator Data'!$C$3:$H$198,5,FALSE)))</f>
        <v>4.4663512092534177E-2</v>
      </c>
      <c r="O97" s="140">
        <f>IF(I97="x","x",(I97*1000000/VLOOKUP($C97,'Crisis Indicator Data'!$C$3:$H$198,5,FALSE)))</f>
        <v>1.9479495268138802E-2</v>
      </c>
      <c r="P97" s="140">
        <f>IF(J97="x","x",(J97*1000000/VLOOKUP($C97,'Crisis Indicator Data'!$C$3:$H$198,5,FALSE)))</f>
        <v>0</v>
      </c>
      <c r="Q97" s="231">
        <f t="shared" si="7"/>
        <v>3</v>
      </c>
      <c r="R97" s="231">
        <f t="shared" si="8"/>
        <v>3.5</v>
      </c>
    </row>
    <row r="98" spans="1:18" x14ac:dyDescent="0.25">
      <c r="A98" s="145" t="str">
        <f>'Crisis Indicator Data'!A95</f>
        <v>Central Mediterranean Route</v>
      </c>
      <c r="B98" s="146" t="str">
        <f>'Crisis Indicator Data'!B95</f>
        <v>Regional crisis</v>
      </c>
      <c r="C98" s="146" t="str">
        <f>'Crisis Indicator Data'!C95</f>
        <v>REG007</v>
      </c>
      <c r="D98" s="146" t="str">
        <f>'Crisis Indicator Data'!D95</f>
        <v>Algeria,Tunisia,Libya,Italy</v>
      </c>
      <c r="E98" s="146" t="str">
        <f>'Crisis Indicator Data'!E95</f>
        <v>DZA,TUN,LBY,ITA</v>
      </c>
      <c r="F98" s="152" t="str">
        <f>IF('Crisis Indicator Data'!Q95="x","x",('Crisis Indicator Data'!Q95/1000000))</f>
        <v>x</v>
      </c>
      <c r="G98" s="152" t="str">
        <f>IF('Crisis Indicator Data'!R95="x","x",('Crisis Indicator Data'!R95/1000000))</f>
        <v>x</v>
      </c>
      <c r="H98" s="152" t="str">
        <f>IF('Crisis Indicator Data'!S95="x","x",('Crisis Indicator Data'!S95/1000000))</f>
        <v>x</v>
      </c>
      <c r="I98" s="152" t="str">
        <f>IF('Crisis Indicator Data'!T95="x","x",('Crisis Indicator Data'!T95/1000000))</f>
        <v>x</v>
      </c>
      <c r="J98" s="152" t="str">
        <f>IF('Crisis Indicator Data'!U95="x","x",('Crisis Indicator Data'!U95/1000000))</f>
        <v>x</v>
      </c>
      <c r="K98" s="237" t="str">
        <f t="shared" si="6"/>
        <v>x</v>
      </c>
      <c r="L98" s="140" t="str">
        <f>IF(F98="x","x",(F98*1000000/VLOOKUP($C98,'Crisis Indicator Data'!$C$3:$H$198,5,FALSE)))</f>
        <v>x</v>
      </c>
      <c r="M98" s="140" t="str">
        <f>IF(G98="x","x",(G98*1000000/VLOOKUP($C98,'Crisis Indicator Data'!$C$3:$H$198,5,FALSE)))</f>
        <v>x</v>
      </c>
      <c r="N98" s="140" t="str">
        <f>IF(H98="x","x",(H98*1000000/VLOOKUP($C98,'Crisis Indicator Data'!$C$3:$H$198,5,FALSE)))</f>
        <v>x</v>
      </c>
      <c r="O98" s="140" t="str">
        <f>IF(I98="x","x",(I98*1000000/VLOOKUP($C98,'Crisis Indicator Data'!$C$3:$H$198,5,FALSE)))</f>
        <v>x</v>
      </c>
      <c r="P98" s="140" t="str">
        <f>IF(J98="x","x",(J98*1000000/VLOOKUP($C98,'Crisis Indicator Data'!$C$3:$H$198,5,FALSE)))</f>
        <v>x</v>
      </c>
      <c r="Q98" s="231" t="str">
        <f t="shared" si="7"/>
        <v>x</v>
      </c>
      <c r="R98" s="231" t="str">
        <f t="shared" si="8"/>
        <v>x</v>
      </c>
    </row>
    <row r="99" spans="1:18" x14ac:dyDescent="0.25">
      <c r="A99" s="145" t="str">
        <f>'Crisis Indicator Data'!A96</f>
        <v>Western Mediterranean Route</v>
      </c>
      <c r="B99" s="146" t="str">
        <f>'Crisis Indicator Data'!B96</f>
        <v>Regional crisis</v>
      </c>
      <c r="C99" s="146" t="str">
        <f>'Crisis Indicator Data'!C96</f>
        <v>REG008</v>
      </c>
      <c r="D99" s="146" t="str">
        <f>'Crisis Indicator Data'!D96</f>
        <v>Algeria,Morocco,Spain</v>
      </c>
      <c r="E99" s="146" t="str">
        <f>'Crisis Indicator Data'!E96</f>
        <v>DZA,MAR,ESP</v>
      </c>
      <c r="F99" s="152" t="str">
        <f>IF('Crisis Indicator Data'!Q96="x","x",('Crisis Indicator Data'!Q96/1000000))</f>
        <v>x</v>
      </c>
      <c r="G99" s="152" t="str">
        <f>IF('Crisis Indicator Data'!R96="x","x",('Crisis Indicator Data'!R96/1000000))</f>
        <v>x</v>
      </c>
      <c r="H99" s="152" t="str">
        <f>IF('Crisis Indicator Data'!S96="x","x",('Crisis Indicator Data'!S96/1000000))</f>
        <v>x</v>
      </c>
      <c r="I99" s="152" t="str">
        <f>IF('Crisis Indicator Data'!T96="x","x",('Crisis Indicator Data'!T96/1000000))</f>
        <v>x</v>
      </c>
      <c r="J99" s="152" t="str">
        <f>IF('Crisis Indicator Data'!U96="x","x",('Crisis Indicator Data'!U96/1000000))</f>
        <v>x</v>
      </c>
      <c r="K99" s="237" t="str">
        <f t="shared" si="6"/>
        <v>x</v>
      </c>
      <c r="L99" s="140" t="str">
        <f>IF(F99="x","x",(F99*1000000/VLOOKUP($C99,'Crisis Indicator Data'!$C$3:$H$198,5,FALSE)))</f>
        <v>x</v>
      </c>
      <c r="M99" s="140" t="str">
        <f>IF(G99="x","x",(G99*1000000/VLOOKUP($C99,'Crisis Indicator Data'!$C$3:$H$198,5,FALSE)))</f>
        <v>x</v>
      </c>
      <c r="N99" s="140" t="str">
        <f>IF(H99="x","x",(H99*1000000/VLOOKUP($C99,'Crisis Indicator Data'!$C$3:$H$198,5,FALSE)))</f>
        <v>x</v>
      </c>
      <c r="O99" s="140" t="str">
        <f>IF(I99="x","x",(I99*1000000/VLOOKUP($C99,'Crisis Indicator Data'!$C$3:$H$198,5,FALSE)))</f>
        <v>x</v>
      </c>
      <c r="P99" s="140" t="str">
        <f>IF(J99="x","x",(J99*1000000/VLOOKUP($C99,'Crisis Indicator Data'!$C$3:$H$198,5,FALSE)))</f>
        <v>x</v>
      </c>
      <c r="Q99" s="231" t="str">
        <f t="shared" si="7"/>
        <v>x</v>
      </c>
      <c r="R99" s="231" t="str">
        <f t="shared" si="8"/>
        <v>x</v>
      </c>
    </row>
    <row r="100" spans="1:18" x14ac:dyDescent="0.25">
      <c r="A100" s="145" t="str">
        <f>'Crisis Indicator Data'!A97</f>
        <v>Rohingya Regional Crisis</v>
      </c>
      <c r="B100" s="146" t="str">
        <f>'Crisis Indicator Data'!B97</f>
        <v>Regional crisis</v>
      </c>
      <c r="C100" s="146" t="str">
        <f>'Crisis Indicator Data'!C97</f>
        <v>REG011</v>
      </c>
      <c r="D100" s="146" t="str">
        <f>'Crisis Indicator Data'!D97</f>
        <v>Bangladesh,Myanmar</v>
      </c>
      <c r="E100" s="146" t="str">
        <f>'Crisis Indicator Data'!E97</f>
        <v>BGD,MMR</v>
      </c>
      <c r="F100" s="152">
        <f>IF('Crisis Indicator Data'!Q97="x","x",('Crisis Indicator Data'!Q97/1000000))</f>
        <v>3.0409999999999999</v>
      </c>
      <c r="G100" s="152">
        <f>IF('Crisis Indicator Data'!R97="x","x",('Crisis Indicator Data'!R97/1000000))</f>
        <v>0</v>
      </c>
      <c r="H100" s="152">
        <f>IF('Crisis Indicator Data'!S97="x","x",('Crisis Indicator Data'!S97/1000000))</f>
        <v>2.19</v>
      </c>
      <c r="I100" s="152">
        <f>IF('Crisis Indicator Data'!T97="x","x",('Crisis Indicator Data'!T97/1000000))</f>
        <v>0</v>
      </c>
      <c r="J100" s="152">
        <f>IF('Crisis Indicator Data'!U97="x","x",('Crisis Indicator Data'!U97/1000000))</f>
        <v>0</v>
      </c>
      <c r="K100" s="237">
        <f t="shared" si="6"/>
        <v>3.9</v>
      </c>
      <c r="L100" s="140">
        <f>IF(F100="x","x",(F100*1000000/VLOOKUP($C100,'Crisis Indicator Data'!$C$3:$H$198,5,FALSE)))</f>
        <v>0.58134199961766397</v>
      </c>
      <c r="M100" s="140">
        <f>IF(G100="x","x",(G100*1000000/VLOOKUP($C100,'Crisis Indicator Data'!$C$3:$H$198,5,FALSE)))</f>
        <v>0</v>
      </c>
      <c r="N100" s="140">
        <f>IF(H100="x","x",(H100*1000000/VLOOKUP($C100,'Crisis Indicator Data'!$C$3:$H$198,5,FALSE)))</f>
        <v>0.41865800038233608</v>
      </c>
      <c r="O100" s="140">
        <f>IF(I100="x","x",(I100*1000000/VLOOKUP($C100,'Crisis Indicator Data'!$C$3:$H$198,5,FALSE)))</f>
        <v>0</v>
      </c>
      <c r="P100" s="140">
        <f>IF(J100="x","x",(J100*1000000/VLOOKUP($C100,'Crisis Indicator Data'!$C$3:$H$198,5,FALSE)))</f>
        <v>0</v>
      </c>
      <c r="Q100" s="231">
        <f t="shared" si="7"/>
        <v>3</v>
      </c>
      <c r="R100" s="231">
        <f t="shared" si="8"/>
        <v>3.45</v>
      </c>
    </row>
    <row r="101" spans="1:18" x14ac:dyDescent="0.25">
      <c r="A101" s="145" t="str">
        <f>'Crisis Indicator Data'!A98</f>
        <v>Southern Africa Regional Food Security Crisis</v>
      </c>
      <c r="B101" s="146" t="str">
        <f>'Crisis Indicator Data'!B98</f>
        <v>Regional crisis</v>
      </c>
      <c r="C101" s="146" t="str">
        <f>'Crisis Indicator Data'!C98</f>
        <v>REG012</v>
      </c>
      <c r="D101" s="146" t="str">
        <f>'Crisis Indicator Data'!D98</f>
        <v>Lesotho,Madagascar,Malawi,Namibia,Eswatini,Zambia,Zimbabwe</v>
      </c>
      <c r="E101" s="146" t="str">
        <f>'Crisis Indicator Data'!E98</f>
        <v>LSO,MDG,MWI,NAM,SWZ,ZMB,ZWE</v>
      </c>
      <c r="F101" s="152">
        <f>IF('Crisis Indicator Data'!Q98="x","x",('Crisis Indicator Data'!Q98/1000000))</f>
        <v>16.526</v>
      </c>
      <c r="G101" s="152">
        <f>IF('Crisis Indicator Data'!R98="x","x",('Crisis Indicator Data'!R98/1000000))</f>
        <v>25.457999999999998</v>
      </c>
      <c r="H101" s="152">
        <f>IF('Crisis Indicator Data'!S98="x","x",('Crisis Indicator Data'!S98/1000000))</f>
        <v>11.132999999999999</v>
      </c>
      <c r="I101" s="152">
        <f>IF('Crisis Indicator Data'!T98="x","x",('Crisis Indicator Data'!T98/1000000))</f>
        <v>1.603</v>
      </c>
      <c r="J101" s="152">
        <f>IF('Crisis Indicator Data'!U98="x","x",('Crisis Indicator Data'!U98/1000000))</f>
        <v>2.8000000000000001E-2</v>
      </c>
      <c r="K101" s="237">
        <f t="shared" si="6"/>
        <v>5</v>
      </c>
      <c r="L101" s="140">
        <f>IF(F101="x","x",(F101*1000000/VLOOKUP($C101,'Crisis Indicator Data'!$C$3:$H$198,5,FALSE)))</f>
        <v>0.30185577555344489</v>
      </c>
      <c r="M101" s="140">
        <f>IF(G101="x","x",(G101*1000000/VLOOKUP($C101,'Crisis Indicator Data'!$C$3:$H$198,5,FALSE)))</f>
        <v>0.46500328779133482</v>
      </c>
      <c r="N101" s="140">
        <f>IF(H101="x","x",(H101*1000000/VLOOKUP($C101,'Crisis Indicator Data'!$C$3:$H$198,5,FALSE)))</f>
        <v>0.20334989406005699</v>
      </c>
      <c r="O101" s="140">
        <f>IF(I101="x","x",(I101*1000000/VLOOKUP($C101,'Crisis Indicator Data'!$C$3:$H$198,5,FALSE)))</f>
        <v>2.9279608387521007E-2</v>
      </c>
      <c r="P101" s="140">
        <f>IF(J101="x","x",(J101*1000000/VLOOKUP($C101,'Crisis Indicator Data'!$C$3:$H$198,5,FALSE)))</f>
        <v>5.114342076422883E-4</v>
      </c>
      <c r="Q101" s="231">
        <f t="shared" si="7"/>
        <v>3</v>
      </c>
      <c r="R101" s="231">
        <f t="shared" si="8"/>
        <v>4</v>
      </c>
    </row>
    <row r="102" spans="1:18" x14ac:dyDescent="0.25">
      <c r="A102" s="145" t="str">
        <f>'Crisis Indicator Data'!A99</f>
        <v>Nagorno-Karabakh Conflict</v>
      </c>
      <c r="B102" s="146" t="str">
        <f>'Crisis Indicator Data'!B99</f>
        <v>Regional crisis</v>
      </c>
      <c r="C102" s="146" t="str">
        <f>'Crisis Indicator Data'!C99</f>
        <v>REG013</v>
      </c>
      <c r="D102" s="146" t="str">
        <f>'Crisis Indicator Data'!D99</f>
        <v>Armenia,Azerbaijan</v>
      </c>
      <c r="E102" s="146" t="str">
        <f>'Crisis Indicator Data'!E99</f>
        <v>ARM,AZE</v>
      </c>
      <c r="F102" s="152" t="str">
        <f>IF('Crisis Indicator Data'!Q99="x","x",('Crisis Indicator Data'!Q99/1000000))</f>
        <v>x</v>
      </c>
      <c r="G102" s="152" t="str">
        <f>IF('Crisis Indicator Data'!R99="x","x",('Crisis Indicator Data'!R99/1000000))</f>
        <v>x</v>
      </c>
      <c r="H102" s="152" t="str">
        <f>IF('Crisis Indicator Data'!S99="x","x",('Crisis Indicator Data'!S99/1000000))</f>
        <v>x</v>
      </c>
      <c r="I102" s="152" t="str">
        <f>IF('Crisis Indicator Data'!T99="x","x",('Crisis Indicator Data'!T99/1000000))</f>
        <v>x</v>
      </c>
      <c r="J102" s="152" t="str">
        <f>IF('Crisis Indicator Data'!U99="x","x",('Crisis Indicator Data'!U99/1000000))</f>
        <v>x</v>
      </c>
      <c r="K102" s="237" t="str">
        <f t="shared" ref="K102:K133" si="9">IF(H102="x","x",IF(SUM(H102:J102)=0,0,IF(LOG(SUM(H102:J102)*1000000)&lt;$K$4,0,IF(LOG(SUM(H102:J102)*1000000)&gt;$K$3,5,ROUND(5-(K$3-LOG(SUM(H102:J102)*1000000))/(K$3-K$4)*5,1)))))</f>
        <v>x</v>
      </c>
      <c r="L102" s="140" t="str">
        <f>IF(F102="x","x",(F102*1000000/VLOOKUP($C102,'Crisis Indicator Data'!$C$3:$H$198,5,FALSE)))</f>
        <v>x</v>
      </c>
      <c r="M102" s="140" t="str">
        <f>IF(G102="x","x",(G102*1000000/VLOOKUP($C102,'Crisis Indicator Data'!$C$3:$H$198,5,FALSE)))</f>
        <v>x</v>
      </c>
      <c r="N102" s="140" t="str">
        <f>IF(H102="x","x",(H102*1000000/VLOOKUP($C102,'Crisis Indicator Data'!$C$3:$H$198,5,FALSE)))</f>
        <v>x</v>
      </c>
      <c r="O102" s="140" t="str">
        <f>IF(I102="x","x",(I102*1000000/VLOOKUP($C102,'Crisis Indicator Data'!$C$3:$H$198,5,FALSE)))</f>
        <v>x</v>
      </c>
      <c r="P102" s="140" t="str">
        <f>IF(J102="x","x",(J102*1000000/VLOOKUP($C102,'Crisis Indicator Data'!$C$3:$H$198,5,FALSE)))</f>
        <v>x</v>
      </c>
      <c r="Q102" s="231" t="str">
        <f t="shared" ref="Q102:Q133" si="10">IF(N102="x","x",IF(OR(L102&gt;=$L$3,M102&gt;=$M$3,N102&gt;=$N$3,O102&gt;=$O$3,P102&gt;=$P$3),(IF(P102&gt;=$P$3,5,IF((O102+P102)&gt;=$O$3,4,IF((O102+P102+N102)&gt;=$N$3,3,IF((O102+P102+N102+M102)&gt;=$M$3,2,1)))))))</f>
        <v>x</v>
      </c>
      <c r="R102" s="231" t="str">
        <f t="shared" ref="R102:R133" si="11">IF(Q102="x","x",(AVERAGE(K102,Q102)))</f>
        <v>x</v>
      </c>
    </row>
    <row r="103" spans="1:18" x14ac:dyDescent="0.25">
      <c r="A103" s="145" t="str">
        <f>'Crisis Indicator Data'!A100</f>
        <v>Burundi and DRC refugees in Rwanda</v>
      </c>
      <c r="B103" s="146" t="str">
        <f>'Crisis Indicator Data'!B100</f>
        <v>International displacement</v>
      </c>
      <c r="C103" s="146" t="str">
        <f>'Crisis Indicator Data'!C100</f>
        <v>RWA002</v>
      </c>
      <c r="D103" s="146" t="str">
        <f>'Crisis Indicator Data'!D100</f>
        <v>Rwanda</v>
      </c>
      <c r="E103" s="146" t="str">
        <f>'Crisis Indicator Data'!E100</f>
        <v>RWA</v>
      </c>
      <c r="F103" s="152">
        <f>IF('Crisis Indicator Data'!Q100="x","x",('Crisis Indicator Data'!Q100/1000000))</f>
        <v>4.4359999999999999</v>
      </c>
      <c r="G103" s="152">
        <f>IF('Crisis Indicator Data'!R100="x","x",('Crisis Indicator Data'!R100/1000000))</f>
        <v>0</v>
      </c>
      <c r="H103" s="152">
        <f>IF('Crisis Indicator Data'!S100="x","x",('Crisis Indicator Data'!S100/1000000))</f>
        <v>0.14000000000000001</v>
      </c>
      <c r="I103" s="152">
        <f>IF('Crisis Indicator Data'!T100="x","x",('Crisis Indicator Data'!T100/1000000))</f>
        <v>0</v>
      </c>
      <c r="J103" s="152">
        <f>IF('Crisis Indicator Data'!U100="x","x",('Crisis Indicator Data'!U100/1000000))</f>
        <v>0</v>
      </c>
      <c r="K103" s="237">
        <f t="shared" si="9"/>
        <v>1.9</v>
      </c>
      <c r="L103" s="140">
        <f>IF(F103="x","x",(F103*1000000/VLOOKUP($C103,'Crisis Indicator Data'!$C$3:$H$198,5,FALSE)))</f>
        <v>0.96940559440559437</v>
      </c>
      <c r="M103" s="140">
        <f>IF(G103="x","x",(G103*1000000/VLOOKUP($C103,'Crisis Indicator Data'!$C$3:$H$198,5,FALSE)))</f>
        <v>0</v>
      </c>
      <c r="N103" s="140">
        <f>IF(H103="x","x",(H103*1000000/VLOOKUP($C103,'Crisis Indicator Data'!$C$3:$H$198,5,FALSE)))</f>
        <v>3.0594405594405596E-2</v>
      </c>
      <c r="O103" s="140">
        <f>IF(I103="x","x",(I103*1000000/VLOOKUP($C103,'Crisis Indicator Data'!$C$3:$H$198,5,FALSE)))</f>
        <v>0</v>
      </c>
      <c r="P103" s="140">
        <f>IF(J103="x","x",(J103*1000000/VLOOKUP($C103,'Crisis Indicator Data'!$C$3:$H$198,5,FALSE)))</f>
        <v>0</v>
      </c>
      <c r="Q103" s="231">
        <f t="shared" si="10"/>
        <v>1</v>
      </c>
      <c r="R103" s="231">
        <f t="shared" si="11"/>
        <v>1.45</v>
      </c>
    </row>
    <row r="104" spans="1:18" x14ac:dyDescent="0.25">
      <c r="A104" s="145" t="str">
        <f>'Crisis Indicator Data'!A101</f>
        <v>Complex crisis in Sudan</v>
      </c>
      <c r="B104" s="146" t="str">
        <f>'Crisis Indicator Data'!B101</f>
        <v>Multiple crises country</v>
      </c>
      <c r="C104" s="146" t="str">
        <f>'Crisis Indicator Data'!C101</f>
        <v>SDN001</v>
      </c>
      <c r="D104" s="146" t="str">
        <f>'Crisis Indicator Data'!D101</f>
        <v>Sudan</v>
      </c>
      <c r="E104" s="146" t="str">
        <f>'Crisis Indicator Data'!E101</f>
        <v>SDN</v>
      </c>
      <c r="F104" s="152">
        <f>IF('Crisis Indicator Data'!Q101="x","x",('Crisis Indicator Data'!Q101/1000000))</f>
        <v>17.899999999999999</v>
      </c>
      <c r="G104" s="152">
        <f>IF('Crisis Indicator Data'!R101="x","x",('Crisis Indicator Data'!R101/1000000))</f>
        <v>15.8</v>
      </c>
      <c r="H104" s="152">
        <f>IF('Crisis Indicator Data'!S101="x","x",('Crisis Indicator Data'!S101/1000000))</f>
        <v>6.2</v>
      </c>
      <c r="I104" s="152">
        <f>IF('Crisis Indicator Data'!T101="x","x",('Crisis Indicator Data'!T101/1000000))</f>
        <v>6.2</v>
      </c>
      <c r="J104" s="152">
        <f>IF('Crisis Indicator Data'!U101="x","x",('Crisis Indicator Data'!U101/1000000))</f>
        <v>1.9</v>
      </c>
      <c r="K104" s="237">
        <f t="shared" si="9"/>
        <v>5</v>
      </c>
      <c r="L104" s="140">
        <f>IF(F104="x","x",(F104*1000000/VLOOKUP($C104,'Crisis Indicator Data'!$C$3:$H$198,5,FALSE)))</f>
        <v>0.37291666666666667</v>
      </c>
      <c r="M104" s="140">
        <f>IF(G104="x","x",(G104*1000000/VLOOKUP($C104,'Crisis Indicator Data'!$C$3:$H$198,5,FALSE)))</f>
        <v>0.32916666666666666</v>
      </c>
      <c r="N104" s="140">
        <f>IF(H104="x","x",(H104*1000000/VLOOKUP($C104,'Crisis Indicator Data'!$C$3:$H$198,5,FALSE)))</f>
        <v>0.12916666666666668</v>
      </c>
      <c r="O104" s="140">
        <f>IF(I104="x","x",(I104*1000000/VLOOKUP($C104,'Crisis Indicator Data'!$C$3:$H$198,5,FALSE)))</f>
        <v>0.12916666666666668</v>
      </c>
      <c r="P104" s="140">
        <f>IF(J104="x","x",(J104*1000000/VLOOKUP($C104,'Crisis Indicator Data'!$C$3:$H$198,5,FALSE)))</f>
        <v>3.9583333333333331E-2</v>
      </c>
      <c r="Q104" s="231">
        <f t="shared" si="10"/>
        <v>4</v>
      </c>
      <c r="R104" s="231">
        <f t="shared" si="11"/>
        <v>4.5</v>
      </c>
    </row>
    <row r="105" spans="1:18" x14ac:dyDescent="0.25">
      <c r="A105" s="145" t="str">
        <f>'Crisis Indicator Data'!A102</f>
        <v>Refugees in Sudan</v>
      </c>
      <c r="B105" s="146" t="str">
        <f>'Crisis Indicator Data'!B102</f>
        <v>International displacement</v>
      </c>
      <c r="C105" s="146" t="str">
        <f>'Crisis Indicator Data'!C102</f>
        <v>SDN005</v>
      </c>
      <c r="D105" s="146" t="str">
        <f>'Crisis Indicator Data'!D102</f>
        <v>Sudan</v>
      </c>
      <c r="E105" s="146" t="str">
        <f>'Crisis Indicator Data'!E102</f>
        <v>SDN</v>
      </c>
      <c r="F105" s="152">
        <f>IF('Crisis Indicator Data'!Q102="x","x",('Crisis Indicator Data'!Q102/1000000))</f>
        <v>0</v>
      </c>
      <c r="G105" s="152">
        <f>IF('Crisis Indicator Data'!R102="x","x",('Crisis Indicator Data'!R102/1000000))</f>
        <v>11.954000000000001</v>
      </c>
      <c r="H105" s="152">
        <f>IF('Crisis Indicator Data'!S102="x","x",('Crisis Indicator Data'!S102/1000000))</f>
        <v>1.0529999999999999</v>
      </c>
      <c r="I105" s="152">
        <f>IF('Crisis Indicator Data'!T102="x","x",('Crisis Indicator Data'!T102/1000000))</f>
        <v>0</v>
      </c>
      <c r="J105" s="152">
        <f>IF('Crisis Indicator Data'!U102="x","x",('Crisis Indicator Data'!U102/1000000))</f>
        <v>0</v>
      </c>
      <c r="K105" s="237">
        <f t="shared" si="9"/>
        <v>3.4</v>
      </c>
      <c r="L105" s="140">
        <f>IF(F105="x","x",(F105*1000000/VLOOKUP($C105,'Crisis Indicator Data'!$C$3:$H$198,5,FALSE)))</f>
        <v>0</v>
      </c>
      <c r="M105" s="140">
        <f>IF(G105="x","x",(G105*1000000/VLOOKUP($C105,'Crisis Indicator Data'!$C$3:$H$198,5,FALSE)))</f>
        <v>0.91904359191204732</v>
      </c>
      <c r="N105" s="140">
        <f>IF(H105="x","x",(H105*1000000/VLOOKUP($C105,'Crisis Indicator Data'!$C$3:$H$198,5,FALSE)))</f>
        <v>8.0956408087952639E-2</v>
      </c>
      <c r="O105" s="140">
        <f>IF(I105="x","x",(I105*1000000/VLOOKUP($C105,'Crisis Indicator Data'!$C$3:$H$198,5,FALSE)))</f>
        <v>0</v>
      </c>
      <c r="P105" s="140">
        <f>IF(J105="x","x",(J105*1000000/VLOOKUP($C105,'Crisis Indicator Data'!$C$3:$H$198,5,FALSE)))</f>
        <v>0</v>
      </c>
      <c r="Q105" s="231">
        <f t="shared" si="10"/>
        <v>3</v>
      </c>
      <c r="R105" s="231">
        <f t="shared" si="11"/>
        <v>3.2</v>
      </c>
    </row>
    <row r="106" spans="1:18" x14ac:dyDescent="0.25">
      <c r="A106" s="145" t="str">
        <f>'Crisis Indicator Data'!A103</f>
        <v xml:space="preserve">Floods in Sudan </v>
      </c>
      <c r="B106" s="146" t="str">
        <f>'Crisis Indicator Data'!B103</f>
        <v>Flood</v>
      </c>
      <c r="C106" s="146" t="str">
        <f>'Crisis Indicator Data'!C103</f>
        <v>SDN006</v>
      </c>
      <c r="D106" s="146" t="str">
        <f>'Crisis Indicator Data'!D103</f>
        <v>Sudan</v>
      </c>
      <c r="E106" s="146" t="str">
        <f>'Crisis Indicator Data'!E103</f>
        <v>SDN</v>
      </c>
      <c r="F106" s="152">
        <f>IF('Crisis Indicator Data'!Q103="x","x",('Crisis Indicator Data'!Q103/1000000))</f>
        <v>46.085999999999999</v>
      </c>
      <c r="G106" s="152">
        <f>IF('Crisis Indicator Data'!R103="x","x",('Crisis Indicator Data'!R103/1000000))</f>
        <v>0.22700000000000001</v>
      </c>
      <c r="H106" s="152">
        <f>IF('Crisis Indicator Data'!S103="x","x",('Crisis Indicator Data'!S103/1000000))</f>
        <v>8.6999999999999994E-2</v>
      </c>
      <c r="I106" s="152">
        <f>IF('Crisis Indicator Data'!T103="x","x",('Crisis Indicator Data'!T103/1000000))</f>
        <v>0</v>
      </c>
      <c r="J106" s="152">
        <f>IF('Crisis Indicator Data'!U103="x","x",('Crisis Indicator Data'!U103/1000000))</f>
        <v>0</v>
      </c>
      <c r="K106" s="237">
        <f t="shared" si="9"/>
        <v>1.6</v>
      </c>
      <c r="L106" s="140">
        <f>IF(F106="x","x",(F106*1000000/VLOOKUP($C106,'Crisis Indicator Data'!$C$3:$H$198,5,FALSE)))</f>
        <v>0.9932327586206896</v>
      </c>
      <c r="M106" s="140">
        <f>IF(G106="x","x",(G106*1000000/VLOOKUP($C106,'Crisis Indicator Data'!$C$3:$H$198,5,FALSE)))</f>
        <v>4.8922413793103447E-3</v>
      </c>
      <c r="N106" s="140">
        <f>IF(H106="x","x",(H106*1000000/VLOOKUP($C106,'Crisis Indicator Data'!$C$3:$H$198,5,FALSE)))</f>
        <v>1.8749999999999999E-3</v>
      </c>
      <c r="O106" s="140">
        <f>IF(I106="x","x",(I106*1000000/VLOOKUP($C106,'Crisis Indicator Data'!$C$3:$H$198,5,FALSE)))</f>
        <v>0</v>
      </c>
      <c r="P106" s="140">
        <f>IF(J106="x","x",(J106*1000000/VLOOKUP($C106,'Crisis Indicator Data'!$C$3:$H$198,5,FALSE)))</f>
        <v>0</v>
      </c>
      <c r="Q106" s="231">
        <f t="shared" si="10"/>
        <v>1</v>
      </c>
      <c r="R106" s="231">
        <f t="shared" si="11"/>
        <v>1.3</v>
      </c>
    </row>
    <row r="107" spans="1:18" x14ac:dyDescent="0.25">
      <c r="A107" s="145" t="str">
        <f>'Crisis Indicator Data'!A104</f>
        <v>Refugees from Ethiopia</v>
      </c>
      <c r="B107" s="146" t="str">
        <f>'Crisis Indicator Data'!B104</f>
        <v>International displacement</v>
      </c>
      <c r="C107" s="146" t="str">
        <f>'Crisis Indicator Data'!C104</f>
        <v>SDN007</v>
      </c>
      <c r="D107" s="146" t="str">
        <f>'Crisis Indicator Data'!D104</f>
        <v>Sudan</v>
      </c>
      <c r="E107" s="146" t="str">
        <f>'Crisis Indicator Data'!E104</f>
        <v>SDN</v>
      </c>
      <c r="F107" s="152">
        <f>IF('Crisis Indicator Data'!Q104="x","x",('Crisis Indicator Data'!Q104/1000000))</f>
        <v>0</v>
      </c>
      <c r="G107" s="152">
        <f>IF('Crisis Indicator Data'!R104="x","x",('Crisis Indicator Data'!R104/1000000))</f>
        <v>13.757999999999999</v>
      </c>
      <c r="H107" s="152">
        <f>IF('Crisis Indicator Data'!S104="x","x",('Crisis Indicator Data'!S104/1000000))</f>
        <v>7.1999999999999995E-2</v>
      </c>
      <c r="I107" s="152">
        <f>IF('Crisis Indicator Data'!T104="x","x",('Crisis Indicator Data'!T104/1000000))</f>
        <v>0</v>
      </c>
      <c r="J107" s="152">
        <f>IF('Crisis Indicator Data'!U104="x","x",('Crisis Indicator Data'!U104/1000000))</f>
        <v>0</v>
      </c>
      <c r="K107" s="237">
        <f t="shared" si="9"/>
        <v>1.4</v>
      </c>
      <c r="L107" s="140">
        <f>IF(F107="x","x",(F107*1000000/VLOOKUP($C107,'Crisis Indicator Data'!$C$3:$H$198,5,FALSE)))</f>
        <v>0</v>
      </c>
      <c r="M107" s="140">
        <f>IF(G107="x","x",(G107*1000000/VLOOKUP($C107,'Crisis Indicator Data'!$C$3:$H$198,5,FALSE)))</f>
        <v>0.99479392624728846</v>
      </c>
      <c r="N107" s="140">
        <f>IF(H107="x","x",(H107*1000000/VLOOKUP($C107,'Crisis Indicator Data'!$C$3:$H$198,5,FALSE)))</f>
        <v>5.2060737527114967E-3</v>
      </c>
      <c r="O107" s="140">
        <f>IF(I107="x","x",(I107*1000000/VLOOKUP($C107,'Crisis Indicator Data'!$C$3:$H$198,5,FALSE)))</f>
        <v>0</v>
      </c>
      <c r="P107" s="140">
        <f>IF(J107="x","x",(J107*1000000/VLOOKUP($C107,'Crisis Indicator Data'!$C$3:$H$198,5,FALSE)))</f>
        <v>0</v>
      </c>
      <c r="Q107" s="231">
        <f t="shared" si="10"/>
        <v>2</v>
      </c>
      <c r="R107" s="231">
        <f t="shared" si="11"/>
        <v>1.7</v>
      </c>
    </row>
    <row r="108" spans="1:18" x14ac:dyDescent="0.25">
      <c r="A108" s="145" t="str">
        <f>'Crisis Indicator Data'!A105</f>
        <v>Violence West-Darfur</v>
      </c>
      <c r="B108" s="146" t="str">
        <f>'Crisis Indicator Data'!B105</f>
        <v>Other type of violence</v>
      </c>
      <c r="C108" s="146" t="str">
        <f>'Crisis Indicator Data'!C105</f>
        <v>SDN008</v>
      </c>
      <c r="D108" s="146" t="str">
        <f>'Crisis Indicator Data'!D105</f>
        <v>Sudan</v>
      </c>
      <c r="E108" s="146" t="str">
        <f>'Crisis Indicator Data'!E105</f>
        <v>SDN</v>
      </c>
      <c r="F108" s="152">
        <f>IF('Crisis Indicator Data'!Q105="x","x",('Crisis Indicator Data'!Q105/1000000))</f>
        <v>0</v>
      </c>
      <c r="G108" s="152">
        <f>IF('Crisis Indicator Data'!R105="x","x",('Crisis Indicator Data'!R105/1000000))</f>
        <v>0.96199999999999997</v>
      </c>
      <c r="H108" s="152">
        <f>IF('Crisis Indicator Data'!S105="x","x",('Crisis Indicator Data'!S105/1000000))</f>
        <v>0.13</v>
      </c>
      <c r="I108" s="152">
        <f>IF('Crisis Indicator Data'!T105="x","x",('Crisis Indicator Data'!T105/1000000))</f>
        <v>0.72</v>
      </c>
      <c r="J108" s="152">
        <f>IF('Crisis Indicator Data'!U105="x","x",('Crisis Indicator Data'!U105/1000000))</f>
        <v>0.08</v>
      </c>
      <c r="K108" s="237">
        <f t="shared" si="9"/>
        <v>3.3</v>
      </c>
      <c r="L108" s="140">
        <f>IF(F108="x","x",(F108*1000000/VLOOKUP($C108,'Crisis Indicator Data'!$C$3:$H$198,5,FALSE)))</f>
        <v>0</v>
      </c>
      <c r="M108" s="140">
        <f>IF(G108="x","x",(G108*1000000/VLOOKUP($C108,'Crisis Indicator Data'!$C$3:$H$198,5,FALSE)))</f>
        <v>0.52339499455930361</v>
      </c>
      <c r="N108" s="140">
        <f>IF(H108="x","x",(H108*1000000/VLOOKUP($C108,'Crisis Indicator Data'!$C$3:$H$198,5,FALSE)))</f>
        <v>7.0729053318824814E-2</v>
      </c>
      <c r="O108" s="140">
        <f>IF(I108="x","x",(I108*1000000/VLOOKUP($C108,'Crisis Indicator Data'!$C$3:$H$198,5,FALSE)))</f>
        <v>0.39173014145810664</v>
      </c>
      <c r="P108" s="140">
        <f>IF(J108="x","x",(J108*1000000/VLOOKUP($C108,'Crisis Indicator Data'!$C$3:$H$198,5,FALSE)))</f>
        <v>4.3525571273122961E-2</v>
      </c>
      <c r="Q108" s="231">
        <f t="shared" si="10"/>
        <v>4</v>
      </c>
      <c r="R108" s="231">
        <f t="shared" si="11"/>
        <v>3.65</v>
      </c>
    </row>
    <row r="109" spans="1:18" x14ac:dyDescent="0.25">
      <c r="A109" s="145" t="str">
        <f>'Crisis Indicator Data'!A106</f>
        <v>Drought in Senegal</v>
      </c>
      <c r="B109" s="146" t="str">
        <f>'Crisis Indicator Data'!B106</f>
        <v>Drought</v>
      </c>
      <c r="C109" s="146" t="str">
        <f>'Crisis Indicator Data'!C106</f>
        <v>SEN002</v>
      </c>
      <c r="D109" s="146" t="str">
        <f>'Crisis Indicator Data'!D106</f>
        <v>Senegal</v>
      </c>
      <c r="E109" s="146" t="str">
        <f>'Crisis Indicator Data'!E106</f>
        <v>SEN</v>
      </c>
      <c r="F109" s="152">
        <f>IF('Crisis Indicator Data'!Q106="x","x",('Crisis Indicator Data'!Q106/1000000))</f>
        <v>13.521000000000001</v>
      </c>
      <c r="G109" s="152">
        <f>IF('Crisis Indicator Data'!R106="x","x",('Crisis Indicator Data'!R106/1000000))</f>
        <v>2.6760000000000002</v>
      </c>
      <c r="H109" s="152">
        <f>IF('Crisis Indicator Data'!S106="x","x",('Crisis Indicator Data'!S106/1000000))</f>
        <v>0.498</v>
      </c>
      <c r="I109" s="152">
        <f>IF('Crisis Indicator Data'!T106="x","x",('Crisis Indicator Data'!T106/1000000))</f>
        <v>1.2999999999999999E-2</v>
      </c>
      <c r="J109" s="152">
        <f>IF('Crisis Indicator Data'!U106="x","x",('Crisis Indicator Data'!U106/1000000))</f>
        <v>0</v>
      </c>
      <c r="K109" s="237">
        <f t="shared" si="9"/>
        <v>2.8</v>
      </c>
      <c r="L109" s="140">
        <f>IF(F109="x","x",(F109*1000000/VLOOKUP($C109,'Crisis Indicator Data'!$C$3:$H$198,5,FALSE)))</f>
        <v>0.80920462026452811</v>
      </c>
      <c r="M109" s="140">
        <f>IF(G109="x","x",(G109*1000000/VLOOKUP($C109,'Crisis Indicator Data'!$C$3:$H$198,5,FALSE)))</f>
        <v>0.16015321084445508</v>
      </c>
      <c r="N109" s="140">
        <f>IF(H109="x","x",(H109*1000000/VLOOKUP($C109,'Crisis Indicator Data'!$C$3:$H$198,5,FALSE)))</f>
        <v>2.9804297085403077E-2</v>
      </c>
      <c r="O109" s="140">
        <f>IF(I109="x","x",(I109*1000000/VLOOKUP($C109,'Crisis Indicator Data'!$C$3:$H$198,5,FALSE)))</f>
        <v>7.7802381949847383E-4</v>
      </c>
      <c r="P109" s="140">
        <f>IF(J109="x","x",(J109*1000000/VLOOKUP($C109,'Crisis Indicator Data'!$C$3:$H$198,5,FALSE)))</f>
        <v>0</v>
      </c>
      <c r="Q109" s="231">
        <f t="shared" si="10"/>
        <v>2</v>
      </c>
      <c r="R109" s="231">
        <f t="shared" si="11"/>
        <v>2.4</v>
      </c>
    </row>
    <row r="110" spans="1:18" x14ac:dyDescent="0.25">
      <c r="A110" s="145" t="str">
        <f>'Crisis Indicator Data'!A107</f>
        <v>Complex crisis in El Salvador</v>
      </c>
      <c r="B110" s="146" t="str">
        <f>'Crisis Indicator Data'!B107</f>
        <v>Complex crisis</v>
      </c>
      <c r="C110" s="146" t="str">
        <f>'Crisis Indicator Data'!C107</f>
        <v>SLV001</v>
      </c>
      <c r="D110" s="146" t="str">
        <f>'Crisis Indicator Data'!D107</f>
        <v>El Salvador</v>
      </c>
      <c r="E110" s="146" t="str">
        <f>'Crisis Indicator Data'!E107</f>
        <v>SLV</v>
      </c>
      <c r="F110" s="152">
        <f>IF('Crisis Indicator Data'!Q107="x","x",('Crisis Indicator Data'!Q107/1000000))</f>
        <v>3.5</v>
      </c>
      <c r="G110" s="152">
        <f>IF('Crisis Indicator Data'!R107="x","x",('Crisis Indicator Data'!R107/1000000))</f>
        <v>1.5</v>
      </c>
      <c r="H110" s="152">
        <f>IF('Crisis Indicator Data'!S107="x","x",('Crisis Indicator Data'!S107/1000000))</f>
        <v>1.4</v>
      </c>
      <c r="I110" s="152">
        <f>IF('Crisis Indicator Data'!T107="x","x",('Crisis Indicator Data'!T107/1000000))</f>
        <v>0.3</v>
      </c>
      <c r="J110" s="152">
        <f>IF('Crisis Indicator Data'!U107="x","x",('Crisis Indicator Data'!U107/1000000))</f>
        <v>0</v>
      </c>
      <c r="K110" s="237">
        <f t="shared" si="9"/>
        <v>3.7</v>
      </c>
      <c r="L110" s="140">
        <f>IF(F110="x","x",(F110*1000000/VLOOKUP($C110,'Crisis Indicator Data'!$C$3:$H$198,5,FALSE)))</f>
        <v>0.52238805970149249</v>
      </c>
      <c r="M110" s="140">
        <f>IF(G110="x","x",(G110*1000000/VLOOKUP($C110,'Crisis Indicator Data'!$C$3:$H$198,5,FALSE)))</f>
        <v>0.22388059701492538</v>
      </c>
      <c r="N110" s="140">
        <f>IF(H110="x","x",(H110*1000000/VLOOKUP($C110,'Crisis Indicator Data'!$C$3:$H$198,5,FALSE)))</f>
        <v>0.20895522388059701</v>
      </c>
      <c r="O110" s="140">
        <f>IF(I110="x","x",(I110*1000000/VLOOKUP($C110,'Crisis Indicator Data'!$C$3:$H$198,5,FALSE)))</f>
        <v>4.4776119402985072E-2</v>
      </c>
      <c r="P110" s="140">
        <f>IF(J110="x","x",(J110*1000000/VLOOKUP($C110,'Crisis Indicator Data'!$C$3:$H$198,5,FALSE)))</f>
        <v>0</v>
      </c>
      <c r="Q110" s="231">
        <f t="shared" si="10"/>
        <v>3</v>
      </c>
      <c r="R110" s="231">
        <f t="shared" si="11"/>
        <v>3.35</v>
      </c>
    </row>
    <row r="111" spans="1:18" x14ac:dyDescent="0.25">
      <c r="A111" s="145" t="str">
        <f>'Crisis Indicator Data'!A108</f>
        <v>Complex crisis in Somalia</v>
      </c>
      <c r="B111" s="146" t="str">
        <f>'Crisis Indicator Data'!B108</f>
        <v>Complex crisis</v>
      </c>
      <c r="C111" s="146" t="str">
        <f>'Crisis Indicator Data'!C108</f>
        <v>SOM001</v>
      </c>
      <c r="D111" s="146" t="str">
        <f>'Crisis Indicator Data'!D108</f>
        <v>Somalia</v>
      </c>
      <c r="E111" s="146" t="str">
        <f>'Crisis Indicator Data'!E108</f>
        <v>SOM</v>
      </c>
      <c r="F111" s="152">
        <f>IF('Crisis Indicator Data'!Q108="x","x",('Crisis Indicator Data'!Q108/1000000))</f>
        <v>1.9E-2</v>
      </c>
      <c r="G111" s="152">
        <f>IF('Crisis Indicator Data'!R108="x","x",('Crisis Indicator Data'!R108/1000000))</f>
        <v>8</v>
      </c>
      <c r="H111" s="152">
        <f>IF('Crisis Indicator Data'!S108="x","x",('Crisis Indicator Data'!S108/1000000))</f>
        <v>7.7</v>
      </c>
      <c r="I111" s="152">
        <f>IF('Crisis Indicator Data'!T108="x","x",('Crisis Indicator Data'!T108/1000000))</f>
        <v>3.5999999999999997E-2</v>
      </c>
      <c r="J111" s="152">
        <f>IF('Crisis Indicator Data'!U108="x","x",('Crisis Indicator Data'!U108/1000000))</f>
        <v>0</v>
      </c>
      <c r="K111" s="237">
        <f t="shared" si="9"/>
        <v>4.8</v>
      </c>
      <c r="L111" s="140">
        <f>IF(F111="x","x",(F111*1000000/VLOOKUP($C111,'Crisis Indicator Data'!$C$3:$H$198,5,FALSE)))</f>
        <v>1.2059663598857505E-3</v>
      </c>
      <c r="M111" s="140">
        <f>IF(G111="x","x",(G111*1000000/VLOOKUP($C111,'Crisis Indicator Data'!$C$3:$H$198,5,FALSE)))</f>
        <v>0.50777530942557914</v>
      </c>
      <c r="N111" s="140">
        <f>IF(H111="x","x",(H111*1000000/VLOOKUP($C111,'Crisis Indicator Data'!$C$3:$H$198,5,FALSE)))</f>
        <v>0.48873373532211994</v>
      </c>
      <c r="O111" s="140">
        <f>IF(I111="x","x",(I111*1000000/VLOOKUP($C111,'Crisis Indicator Data'!$C$3:$H$198,5,FALSE)))</f>
        <v>2.2849888924151062E-3</v>
      </c>
      <c r="P111" s="140">
        <f>IF(J111="x","x",(J111*1000000/VLOOKUP($C111,'Crisis Indicator Data'!$C$3:$H$198,5,FALSE)))</f>
        <v>0</v>
      </c>
      <c r="Q111" s="231">
        <f t="shared" si="10"/>
        <v>3</v>
      </c>
      <c r="R111" s="231">
        <f t="shared" si="11"/>
        <v>3.9</v>
      </c>
    </row>
    <row r="112" spans="1:18" x14ac:dyDescent="0.25">
      <c r="A112" s="145" t="str">
        <f>'Crisis Indicator Data'!A109</f>
        <v>Mixed Migration Flows in Somalia</v>
      </c>
      <c r="B112" s="146" t="str">
        <f>'Crisis Indicator Data'!B109</f>
        <v>International displacement</v>
      </c>
      <c r="C112" s="146" t="str">
        <f>'Crisis Indicator Data'!C109</f>
        <v>SOM002</v>
      </c>
      <c r="D112" s="146" t="str">
        <f>'Crisis Indicator Data'!D109</f>
        <v>Somalia</v>
      </c>
      <c r="E112" s="146" t="str">
        <f>'Crisis Indicator Data'!E109</f>
        <v>SOM</v>
      </c>
      <c r="F112" s="152">
        <f>IF('Crisis Indicator Data'!Q109="x","x",('Crisis Indicator Data'!Q109/1000000))</f>
        <v>1.296</v>
      </c>
      <c r="G112" s="152">
        <f>IF('Crisis Indicator Data'!R109="x","x",('Crisis Indicator Data'!R109/1000000))</f>
        <v>0</v>
      </c>
      <c r="H112" s="152">
        <f>IF('Crisis Indicator Data'!S109="x","x",('Crisis Indicator Data'!S109/1000000))</f>
        <v>0</v>
      </c>
      <c r="I112" s="152">
        <f>IF('Crisis Indicator Data'!T109="x","x",('Crisis Indicator Data'!T109/1000000))</f>
        <v>2.5000000000000001E-2</v>
      </c>
      <c r="J112" s="152">
        <f>IF('Crisis Indicator Data'!U109="x","x",('Crisis Indicator Data'!U109/1000000))</f>
        <v>0</v>
      </c>
      <c r="K112" s="237">
        <f t="shared" si="9"/>
        <v>0.7</v>
      </c>
      <c r="L112" s="140">
        <f>IF(F112="x","x",(F112*1000000/VLOOKUP($C112,'Crisis Indicator Data'!$C$3:$H$198,5,FALSE)))</f>
        <v>0.98033282904689867</v>
      </c>
      <c r="M112" s="140">
        <f>IF(G112="x","x",(G112*1000000/VLOOKUP($C112,'Crisis Indicator Data'!$C$3:$H$198,5,FALSE)))</f>
        <v>0</v>
      </c>
      <c r="N112" s="140">
        <f>IF(H112="x","x",(H112*1000000/VLOOKUP($C112,'Crisis Indicator Data'!$C$3:$H$198,5,FALSE)))</f>
        <v>0</v>
      </c>
      <c r="O112" s="140">
        <f>IF(I112="x","x",(I112*1000000/VLOOKUP($C112,'Crisis Indicator Data'!$C$3:$H$198,5,FALSE)))</f>
        <v>1.8910741301059002E-2</v>
      </c>
      <c r="P112" s="140">
        <f>IF(J112="x","x",(J112*1000000/VLOOKUP($C112,'Crisis Indicator Data'!$C$3:$H$198,5,FALSE)))</f>
        <v>0</v>
      </c>
      <c r="Q112" s="231">
        <f t="shared" si="10"/>
        <v>1</v>
      </c>
      <c r="R112" s="231">
        <f t="shared" si="11"/>
        <v>0.85</v>
      </c>
    </row>
    <row r="113" spans="1:18" x14ac:dyDescent="0.25">
      <c r="A113" s="145" t="str">
        <f>'Crisis Indicator Data'!A110</f>
        <v>Drought in Somalia</v>
      </c>
      <c r="B113" s="146" t="str">
        <f>'Crisis Indicator Data'!B110</f>
        <v>Drought</v>
      </c>
      <c r="C113" s="146" t="str">
        <f>'Crisis Indicator Data'!C110</f>
        <v>SOM005</v>
      </c>
      <c r="D113" s="146" t="str">
        <f>'Crisis Indicator Data'!D110</f>
        <v>Somalia</v>
      </c>
      <c r="E113" s="146" t="str">
        <f>'Crisis Indicator Data'!E110</f>
        <v>SOM</v>
      </c>
      <c r="F113" s="152">
        <f>IF('Crisis Indicator Data'!Q110="x","x",('Crisis Indicator Data'!Q110/1000000))</f>
        <v>11.554</v>
      </c>
      <c r="G113" s="152">
        <f>IF('Crisis Indicator Data'!R110="x","x",('Crisis Indicator Data'!R110/1000000))</f>
        <v>0</v>
      </c>
      <c r="H113" s="152">
        <f>IF('Crisis Indicator Data'!S110="x","x",('Crisis Indicator Data'!S110/1000000))</f>
        <v>3.0310000000000001</v>
      </c>
      <c r="I113" s="152">
        <f>IF('Crisis Indicator Data'!T110="x","x",('Crisis Indicator Data'!T110/1000000))</f>
        <v>0.16900000000000001</v>
      </c>
      <c r="J113" s="152">
        <f>IF('Crisis Indicator Data'!U110="x","x",('Crisis Indicator Data'!U110/1000000))</f>
        <v>0</v>
      </c>
      <c r="K113" s="237">
        <f t="shared" si="9"/>
        <v>4.2</v>
      </c>
      <c r="L113" s="140">
        <f>IF(F113="x","x",(F113*1000000/VLOOKUP($C113,'Crisis Indicator Data'!$C$3:$H$198,5,FALSE)))</f>
        <v>0.78310966517554559</v>
      </c>
      <c r="M113" s="140">
        <f>IF(G113="x","x",(G113*1000000/VLOOKUP($C113,'Crisis Indicator Data'!$C$3:$H$198,5,FALSE)))</f>
        <v>0</v>
      </c>
      <c r="N113" s="140">
        <f>IF(H113="x","x",(H113*1000000/VLOOKUP($C113,'Crisis Indicator Data'!$C$3:$H$198,5,FALSE)))</f>
        <v>0.20543581401653788</v>
      </c>
      <c r="O113" s="140">
        <f>IF(I113="x","x",(I113*1000000/VLOOKUP($C113,'Crisis Indicator Data'!$C$3:$H$198,5,FALSE)))</f>
        <v>1.1454520807916497E-2</v>
      </c>
      <c r="P113" s="140">
        <f>IF(J113="x","x",(J113*1000000/VLOOKUP($C113,'Crisis Indicator Data'!$C$3:$H$198,5,FALSE)))</f>
        <v>0</v>
      </c>
      <c r="Q113" s="231">
        <f t="shared" si="10"/>
        <v>3</v>
      </c>
      <c r="R113" s="231">
        <f t="shared" si="11"/>
        <v>3.6</v>
      </c>
    </row>
    <row r="114" spans="1:18" x14ac:dyDescent="0.25">
      <c r="A114" s="145" t="str">
        <f>'Crisis Indicator Data'!A111</f>
        <v>Complex crisis in South Sudan</v>
      </c>
      <c r="B114" s="146" t="str">
        <f>'Crisis Indicator Data'!B111</f>
        <v>Complex crisis</v>
      </c>
      <c r="C114" s="146" t="str">
        <f>'Crisis Indicator Data'!C111</f>
        <v>SSD001</v>
      </c>
      <c r="D114" s="146" t="str">
        <f>'Crisis Indicator Data'!D111</f>
        <v>South Sudan</v>
      </c>
      <c r="E114" s="146" t="str">
        <f>'Crisis Indicator Data'!E111</f>
        <v>SSD</v>
      </c>
      <c r="F114" s="152">
        <f>IF('Crisis Indicator Data'!Q111="x","x",('Crisis Indicator Data'!Q111/1000000))</f>
        <v>0</v>
      </c>
      <c r="G114" s="152">
        <f>IF('Crisis Indicator Data'!R111="x","x",('Crisis Indicator Data'!R111/1000000))</f>
        <v>3.4</v>
      </c>
      <c r="H114" s="152">
        <f>IF('Crisis Indicator Data'!S111="x","x",('Crisis Indicator Data'!S111/1000000))</f>
        <v>4.4710000000000001</v>
      </c>
      <c r="I114" s="152">
        <f>IF('Crisis Indicator Data'!T111="x","x",('Crisis Indicator Data'!T111/1000000))</f>
        <v>3.8290000000000002</v>
      </c>
      <c r="J114" s="152">
        <f>IF('Crisis Indicator Data'!U111="x","x",('Crisis Indicator Data'!U111/1000000))</f>
        <v>0</v>
      </c>
      <c r="K114" s="237">
        <f t="shared" si="9"/>
        <v>4.9000000000000004</v>
      </c>
      <c r="L114" s="140">
        <f>IF(F114="x","x",(F114*1000000/VLOOKUP($C114,'Crisis Indicator Data'!$C$3:$H$198,5,FALSE)))</f>
        <v>0</v>
      </c>
      <c r="M114" s="140">
        <f>IF(G114="x","x",(G114*1000000/VLOOKUP($C114,'Crisis Indicator Data'!$C$3:$H$198,5,FALSE)))</f>
        <v>0.29097133076593923</v>
      </c>
      <c r="N114" s="140">
        <f>IF(H114="x","x",(H114*1000000/VLOOKUP($C114,'Crisis Indicator Data'!$C$3:$H$198,5,FALSE)))</f>
        <v>0.38262729995721012</v>
      </c>
      <c r="O114" s="140">
        <f>IF(I114="x","x",(I114*1000000/VLOOKUP($C114,'Crisis Indicator Data'!$C$3:$H$198,5,FALSE)))</f>
        <v>0.32768506632434746</v>
      </c>
      <c r="P114" s="140">
        <f>IF(J114="x","x",(J114*1000000/VLOOKUP($C114,'Crisis Indicator Data'!$C$3:$H$198,5,FALSE)))</f>
        <v>0</v>
      </c>
      <c r="Q114" s="231">
        <f t="shared" si="10"/>
        <v>4</v>
      </c>
      <c r="R114" s="231">
        <f t="shared" si="11"/>
        <v>4.45</v>
      </c>
    </row>
    <row r="115" spans="1:18" x14ac:dyDescent="0.25">
      <c r="A115" s="145" t="str">
        <f>'Crisis Indicator Data'!A112</f>
        <v>Food Security Crisis in Eswatini</v>
      </c>
      <c r="B115" s="146" t="str">
        <f>'Crisis Indicator Data'!B112</f>
        <v>Food Security</v>
      </c>
      <c r="C115" s="146" t="str">
        <f>'Crisis Indicator Data'!C112</f>
        <v>SWZ001</v>
      </c>
      <c r="D115" s="146" t="str">
        <f>'Crisis Indicator Data'!D112</f>
        <v>Eswatini</v>
      </c>
      <c r="E115" s="146" t="str">
        <f>'Crisis Indicator Data'!E112</f>
        <v>SWZ</v>
      </c>
      <c r="F115" s="152">
        <f>IF('Crisis Indicator Data'!Q112="x","x",('Crisis Indicator Data'!Q112/1000000))</f>
        <v>0.495</v>
      </c>
      <c r="G115" s="152">
        <f>IF('Crisis Indicator Data'!R112="x","x",('Crisis Indicator Data'!R112/1000000))</f>
        <v>0.36</v>
      </c>
      <c r="H115" s="152">
        <f>IF('Crisis Indicator Data'!S112="x","x",('Crisis Indicator Data'!S112/1000000))</f>
        <v>0.26700000000000002</v>
      </c>
      <c r="I115" s="152">
        <f>IF('Crisis Indicator Data'!T112="x","x",('Crisis Indicator Data'!T112/1000000))</f>
        <v>0.05</v>
      </c>
      <c r="J115" s="152">
        <f>IF('Crisis Indicator Data'!U112="x","x",('Crisis Indicator Data'!U112/1000000))</f>
        <v>0</v>
      </c>
      <c r="K115" s="237">
        <f t="shared" si="9"/>
        <v>2.5</v>
      </c>
      <c r="L115" s="140">
        <f>IF(F115="x","x",(F115*1000000/VLOOKUP($C115,'Crisis Indicator Data'!$C$3:$H$198,5,FALSE)))</f>
        <v>0.42235494880546076</v>
      </c>
      <c r="M115" s="140">
        <f>IF(G115="x","x",(G115*1000000/VLOOKUP($C115,'Crisis Indicator Data'!$C$3:$H$198,5,FALSE)))</f>
        <v>0.30716723549488056</v>
      </c>
      <c r="N115" s="140">
        <f>IF(H115="x","x",(H115*1000000/VLOOKUP($C115,'Crisis Indicator Data'!$C$3:$H$198,5,FALSE)))</f>
        <v>0.22781569965870307</v>
      </c>
      <c r="O115" s="140">
        <f>IF(I115="x","x",(I115*1000000/VLOOKUP($C115,'Crisis Indicator Data'!$C$3:$H$198,5,FALSE)))</f>
        <v>4.2662116040955635E-2</v>
      </c>
      <c r="P115" s="140">
        <f>IF(J115="x","x",(J115*1000000/VLOOKUP($C115,'Crisis Indicator Data'!$C$3:$H$198,5,FALSE)))</f>
        <v>0</v>
      </c>
      <c r="Q115" s="231">
        <f t="shared" si="10"/>
        <v>3</v>
      </c>
      <c r="R115" s="231">
        <f t="shared" si="11"/>
        <v>2.75</v>
      </c>
    </row>
    <row r="116" spans="1:18" x14ac:dyDescent="0.25">
      <c r="A116" s="145" t="str">
        <f>'Crisis Indicator Data'!A113</f>
        <v>Syrian conflict</v>
      </c>
      <c r="B116" s="146" t="str">
        <f>'Crisis Indicator Data'!B113</f>
        <v>Complex crisis</v>
      </c>
      <c r="C116" s="146" t="str">
        <f>'Crisis Indicator Data'!C113</f>
        <v>SYR001</v>
      </c>
      <c r="D116" s="146" t="str">
        <f>'Crisis Indicator Data'!D113</f>
        <v>Syria</v>
      </c>
      <c r="E116" s="146" t="str">
        <f>'Crisis Indicator Data'!E113</f>
        <v>SYR</v>
      </c>
      <c r="F116" s="152">
        <f>IF('Crisis Indicator Data'!Q113="x","x",('Crisis Indicator Data'!Q113/1000000))</f>
        <v>0</v>
      </c>
      <c r="G116" s="152">
        <f>IF('Crisis Indicator Data'!R113="x","x",('Crisis Indicator Data'!R113/1000000))</f>
        <v>4.0999999999999996</v>
      </c>
      <c r="H116" s="152">
        <f>IF('Crisis Indicator Data'!S113="x","x",('Crisis Indicator Data'!S113/1000000))</f>
        <v>0.63</v>
      </c>
      <c r="I116" s="152">
        <f>IF('Crisis Indicator Data'!T113="x","x",('Crisis Indicator Data'!T113/1000000))</f>
        <v>11.27</v>
      </c>
      <c r="J116" s="152">
        <f>IF('Crisis Indicator Data'!U113="x","x",('Crisis Indicator Data'!U113/1000000))</f>
        <v>1.5</v>
      </c>
      <c r="K116" s="237">
        <f t="shared" si="9"/>
        <v>5</v>
      </c>
      <c r="L116" s="140">
        <f>IF(F116="x","x",(F116*1000000/VLOOKUP($C116,'Crisis Indicator Data'!$C$3:$H$198,5,FALSE)))</f>
        <v>0</v>
      </c>
      <c r="M116" s="140">
        <f>IF(G116="x","x",(G116*1000000/VLOOKUP($C116,'Crisis Indicator Data'!$C$3:$H$198,5,FALSE)))</f>
        <v>0.23428571428571426</v>
      </c>
      <c r="N116" s="140">
        <f>IF(H116="x","x",(H116*1000000/VLOOKUP($C116,'Crisis Indicator Data'!$C$3:$H$198,5,FALSE)))</f>
        <v>3.5999999999999997E-2</v>
      </c>
      <c r="O116" s="140">
        <f>IF(I116="x","x",(I116*1000000/VLOOKUP($C116,'Crisis Indicator Data'!$C$3:$H$198,5,FALSE)))</f>
        <v>0.64400000000000002</v>
      </c>
      <c r="P116" s="140">
        <f>IF(J116="x","x",(J116*1000000/VLOOKUP($C116,'Crisis Indicator Data'!$C$3:$H$198,5,FALSE)))</f>
        <v>8.5714285714285715E-2</v>
      </c>
      <c r="Q116" s="231">
        <f t="shared" si="10"/>
        <v>5</v>
      </c>
      <c r="R116" s="231">
        <f t="shared" si="11"/>
        <v>5</v>
      </c>
    </row>
    <row r="117" spans="1:18" x14ac:dyDescent="0.25">
      <c r="A117" s="145" t="str">
        <f>'Crisis Indicator Data'!A114</f>
        <v>Complex crisis in Chad</v>
      </c>
      <c r="B117" s="146" t="str">
        <f>'Crisis Indicator Data'!B114</f>
        <v>Multiple crises country</v>
      </c>
      <c r="C117" s="146" t="str">
        <f>'Crisis Indicator Data'!C114</f>
        <v>TCD001</v>
      </c>
      <c r="D117" s="146" t="str">
        <f>'Crisis Indicator Data'!D114</f>
        <v>Chad</v>
      </c>
      <c r="E117" s="146" t="str">
        <f>'Crisis Indicator Data'!E114</f>
        <v>TCD</v>
      </c>
      <c r="F117" s="152">
        <f>IF('Crisis Indicator Data'!Q114="x","x",('Crisis Indicator Data'!Q114/1000000))</f>
        <v>9.1750000000000007</v>
      </c>
      <c r="G117" s="152">
        <f>IF('Crisis Indicator Data'!R114="x","x",('Crisis Indicator Data'!R114/1000000))</f>
        <v>1.2070000000000001</v>
      </c>
      <c r="H117" s="152">
        <f>IF('Crisis Indicator Data'!S114="x","x",('Crisis Indicator Data'!S114/1000000))</f>
        <v>4.7359999999999998</v>
      </c>
      <c r="I117" s="152">
        <f>IF('Crisis Indicator Data'!T114="x","x",('Crisis Indicator Data'!T114/1000000))</f>
        <v>1.472</v>
      </c>
      <c r="J117" s="152">
        <f>IF('Crisis Indicator Data'!U114="x","x",('Crisis Indicator Data'!U114/1000000))</f>
        <v>0.192</v>
      </c>
      <c r="K117" s="237">
        <f t="shared" si="9"/>
        <v>4.7</v>
      </c>
      <c r="L117" s="140">
        <f>IF(F117="x","x",(F117*1000000/VLOOKUP($C117,'Crisis Indicator Data'!$C$3:$H$198,5,FALSE)))</f>
        <v>0.54622849318330657</v>
      </c>
      <c r="M117" s="140">
        <f>IF(G117="x","x",(G117*1000000/VLOOKUP($C117,'Crisis Indicator Data'!$C$3:$H$198,5,FALSE)))</f>
        <v>7.1858069893433352E-2</v>
      </c>
      <c r="N117" s="140">
        <f>IF(H117="x","x",(H117*1000000/VLOOKUP($C117,'Crisis Indicator Data'!$C$3:$H$198,5,FALSE)))</f>
        <v>0.28195511103173188</v>
      </c>
      <c r="O117" s="140">
        <f>IF(I117="x","x",(I117*1000000/VLOOKUP($C117,'Crisis Indicator Data'!$C$3:$H$198,5,FALSE)))</f>
        <v>8.7634696672024767E-2</v>
      </c>
      <c r="P117" s="140">
        <f>IF(J117="x","x",(J117*1000000/VLOOKUP($C117,'Crisis Indicator Data'!$C$3:$H$198,5,FALSE)))</f>
        <v>1.1430612609394535E-2</v>
      </c>
      <c r="Q117" s="231">
        <f t="shared" si="10"/>
        <v>4</v>
      </c>
      <c r="R117" s="231">
        <f t="shared" si="11"/>
        <v>4.3499999999999996</v>
      </c>
    </row>
    <row r="118" spans="1:18" x14ac:dyDescent="0.25">
      <c r="A118" s="145" t="str">
        <f>'Crisis Indicator Data'!A115</f>
        <v>Boko Haram in Chad</v>
      </c>
      <c r="B118" s="146" t="str">
        <f>'Crisis Indicator Data'!B115</f>
        <v>Conflict</v>
      </c>
      <c r="C118" s="146" t="str">
        <f>'Crisis Indicator Data'!C115</f>
        <v>TCD003</v>
      </c>
      <c r="D118" s="146" t="str">
        <f>'Crisis Indicator Data'!D115</f>
        <v>Chad</v>
      </c>
      <c r="E118" s="146" t="str">
        <f>'Crisis Indicator Data'!E115</f>
        <v>TCD</v>
      </c>
      <c r="F118" s="152">
        <f>IF('Crisis Indicator Data'!Q115="x","x",('Crisis Indicator Data'!Q115/1000000))</f>
        <v>0</v>
      </c>
      <c r="G118" s="152">
        <f>IF('Crisis Indicator Data'!R115="x","x",('Crisis Indicator Data'!R115/1000000))</f>
        <v>0.318</v>
      </c>
      <c r="H118" s="152">
        <f>IF('Crisis Indicator Data'!S115="x","x",('Crisis Indicator Data'!S115/1000000))</f>
        <v>9.8000000000000004E-2</v>
      </c>
      <c r="I118" s="152">
        <f>IF('Crisis Indicator Data'!T115="x","x",('Crisis Indicator Data'!T115/1000000))</f>
        <v>0.14699999999999999</v>
      </c>
      <c r="J118" s="152">
        <f>IF('Crisis Indicator Data'!U115="x","x",('Crisis Indicator Data'!U115/1000000))</f>
        <v>0.122</v>
      </c>
      <c r="K118" s="237">
        <f t="shared" si="9"/>
        <v>2.6</v>
      </c>
      <c r="L118" s="140">
        <f>IF(F118="x","x",(F118*1000000/VLOOKUP($C118,'Crisis Indicator Data'!$C$3:$H$198,5,FALSE)))</f>
        <v>0</v>
      </c>
      <c r="M118" s="140">
        <f>IF(G118="x","x",(G118*1000000/VLOOKUP($C118,'Crisis Indicator Data'!$C$3:$H$198,5,FALSE)))</f>
        <v>0.46355685131195334</v>
      </c>
      <c r="N118" s="140">
        <f>IF(H118="x","x",(H118*1000000/VLOOKUP($C118,'Crisis Indicator Data'!$C$3:$H$198,5,FALSE)))</f>
        <v>0.14285714285714285</v>
      </c>
      <c r="O118" s="140">
        <f>IF(I118="x","x",(I118*1000000/VLOOKUP($C118,'Crisis Indicator Data'!$C$3:$H$198,5,FALSE)))</f>
        <v>0.21428571428571427</v>
      </c>
      <c r="P118" s="140">
        <f>IF(J118="x","x",(J118*1000000/VLOOKUP($C118,'Crisis Indicator Data'!$C$3:$H$198,5,FALSE)))</f>
        <v>0.17784256559766765</v>
      </c>
      <c r="Q118" s="231">
        <f t="shared" si="10"/>
        <v>5</v>
      </c>
      <c r="R118" s="231">
        <f t="shared" si="11"/>
        <v>3.8</v>
      </c>
    </row>
    <row r="119" spans="1:18" x14ac:dyDescent="0.25">
      <c r="A119" s="145" t="str">
        <f>'Crisis Indicator Data'!A116</f>
        <v>CAR refugees in Chad</v>
      </c>
      <c r="B119" s="146" t="str">
        <f>'Crisis Indicator Data'!B116</f>
        <v>International displacement</v>
      </c>
      <c r="C119" s="146" t="str">
        <f>'Crisis Indicator Data'!C116</f>
        <v>TCD004</v>
      </c>
      <c r="D119" s="146" t="str">
        <f>'Crisis Indicator Data'!D116</f>
        <v>Chad</v>
      </c>
      <c r="E119" s="146" t="str">
        <f>'Crisis Indicator Data'!E116</f>
        <v>TCD</v>
      </c>
      <c r="F119" s="152">
        <f>IF('Crisis Indicator Data'!Q116="x","x",('Crisis Indicator Data'!Q116/1000000))</f>
        <v>3.452</v>
      </c>
      <c r="G119" s="152">
        <f>IF('Crisis Indicator Data'!R116="x","x",('Crisis Indicator Data'!R116/1000000))</f>
        <v>0</v>
      </c>
      <c r="H119" s="152">
        <f>IF('Crisis Indicator Data'!S116="x","x",('Crisis Indicator Data'!S116/1000000))</f>
        <v>0.74299999999999999</v>
      </c>
      <c r="I119" s="152">
        <f>IF('Crisis Indicator Data'!T116="x","x",('Crisis Indicator Data'!T116/1000000))</f>
        <v>0.26100000000000001</v>
      </c>
      <c r="J119" s="152">
        <f>IF('Crisis Indicator Data'!U116="x","x",('Crisis Indicator Data'!U116/1000000))</f>
        <v>0</v>
      </c>
      <c r="K119" s="237">
        <f t="shared" si="9"/>
        <v>3.3</v>
      </c>
      <c r="L119" s="140">
        <f>IF(F119="x","x",(F119*1000000/VLOOKUP($C119,'Crisis Indicator Data'!$C$3:$H$198,5,FALSE)))</f>
        <v>0.77468581687612204</v>
      </c>
      <c r="M119" s="140">
        <f>IF(G119="x","x",(G119*1000000/VLOOKUP($C119,'Crisis Indicator Data'!$C$3:$H$198,5,FALSE)))</f>
        <v>0</v>
      </c>
      <c r="N119" s="140">
        <f>IF(H119="x","x",(H119*1000000/VLOOKUP($C119,'Crisis Indicator Data'!$C$3:$H$198,5,FALSE)))</f>
        <v>0.16674147217235188</v>
      </c>
      <c r="O119" s="140">
        <f>IF(I119="x","x",(I119*1000000/VLOOKUP($C119,'Crisis Indicator Data'!$C$3:$H$198,5,FALSE)))</f>
        <v>5.8572710951526032E-2</v>
      </c>
      <c r="P119" s="140">
        <f>IF(J119="x","x",(J119*1000000/VLOOKUP($C119,'Crisis Indicator Data'!$C$3:$H$198,5,FALSE)))</f>
        <v>0</v>
      </c>
      <c r="Q119" s="231">
        <f t="shared" si="10"/>
        <v>4</v>
      </c>
      <c r="R119" s="231">
        <f t="shared" si="11"/>
        <v>3.65</v>
      </c>
    </row>
    <row r="120" spans="1:18" x14ac:dyDescent="0.25">
      <c r="A120" s="145" t="str">
        <f>'Crisis Indicator Data'!A117</f>
        <v>Darfur refugees in Chad</v>
      </c>
      <c r="B120" s="146" t="str">
        <f>'Crisis Indicator Data'!B117</f>
        <v>International displacement</v>
      </c>
      <c r="C120" s="146" t="str">
        <f>'Crisis Indicator Data'!C117</f>
        <v>TCD005</v>
      </c>
      <c r="D120" s="146" t="str">
        <f>'Crisis Indicator Data'!D117</f>
        <v>Chad</v>
      </c>
      <c r="E120" s="146" t="str">
        <f>'Crisis Indicator Data'!E117</f>
        <v>TCD</v>
      </c>
      <c r="F120" s="152">
        <f>IF('Crisis Indicator Data'!Q117="x","x",('Crisis Indicator Data'!Q117/1000000))</f>
        <v>1.454</v>
      </c>
      <c r="G120" s="152">
        <f>IF('Crisis Indicator Data'!R117="x","x",('Crisis Indicator Data'!R117/1000000))</f>
        <v>0</v>
      </c>
      <c r="H120" s="152">
        <f>IF('Crisis Indicator Data'!S117="x","x",('Crisis Indicator Data'!S117/1000000))</f>
        <v>0.69399999999999995</v>
      </c>
      <c r="I120" s="152">
        <f>IF('Crisis Indicator Data'!T117="x","x",('Crisis Indicator Data'!T117/1000000))</f>
        <v>0.42899999999999999</v>
      </c>
      <c r="J120" s="152">
        <f>IF('Crisis Indicator Data'!U117="x","x",('Crisis Indicator Data'!U117/1000000))</f>
        <v>0</v>
      </c>
      <c r="K120" s="237">
        <f t="shared" si="9"/>
        <v>3.4</v>
      </c>
      <c r="L120" s="140">
        <f>IF(F120="x","x",(F120*1000000/VLOOKUP($C120,'Crisis Indicator Data'!$C$3:$H$198,5,FALSE)))</f>
        <v>0.56422196352347687</v>
      </c>
      <c r="M120" s="140">
        <f>IF(G120="x","x",(G120*1000000/VLOOKUP($C120,'Crisis Indicator Data'!$C$3:$H$198,5,FALSE)))</f>
        <v>0</v>
      </c>
      <c r="N120" s="140">
        <f>IF(H120="x","x",(H120*1000000/VLOOKUP($C120,'Crisis Indicator Data'!$C$3:$H$198,5,FALSE)))</f>
        <v>0.26930539386883973</v>
      </c>
      <c r="O120" s="140">
        <f>IF(I120="x","x",(I120*1000000/VLOOKUP($C120,'Crisis Indicator Data'!$C$3:$H$198,5,FALSE)))</f>
        <v>0.16647264260768335</v>
      </c>
      <c r="P120" s="140">
        <f>IF(J120="x","x",(J120*1000000/VLOOKUP($C120,'Crisis Indicator Data'!$C$3:$H$198,5,FALSE)))</f>
        <v>0</v>
      </c>
      <c r="Q120" s="231">
        <f t="shared" si="10"/>
        <v>4</v>
      </c>
      <c r="R120" s="231">
        <f t="shared" si="11"/>
        <v>3.7</v>
      </c>
    </row>
    <row r="121" spans="1:18" x14ac:dyDescent="0.25">
      <c r="A121" s="145" t="str">
        <f>'Crisis Indicator Data'!A118</f>
        <v>Tibesti Conflict in Chad</v>
      </c>
      <c r="B121" s="146" t="str">
        <f>'Crisis Indicator Data'!B118</f>
        <v>Conflict</v>
      </c>
      <c r="C121" s="146" t="str">
        <f>'Crisis Indicator Data'!C118</f>
        <v>TCD006</v>
      </c>
      <c r="D121" s="146" t="str">
        <f>'Crisis Indicator Data'!D118</f>
        <v>Chad</v>
      </c>
      <c r="E121" s="146" t="str">
        <f>'Crisis Indicator Data'!E118</f>
        <v>TCD</v>
      </c>
      <c r="F121" s="152">
        <f>IF('Crisis Indicator Data'!Q118="x","x",('Crisis Indicator Data'!Q118/1000000))</f>
        <v>0</v>
      </c>
      <c r="G121" s="152">
        <f>IF('Crisis Indicator Data'!R118="x","x",('Crisis Indicator Data'!R118/1000000))</f>
        <v>0.02</v>
      </c>
      <c r="H121" s="152">
        <f>IF('Crisis Indicator Data'!S118="x","x",('Crisis Indicator Data'!S118/1000000))</f>
        <v>1.0999999999999999E-2</v>
      </c>
      <c r="I121" s="152">
        <f>IF('Crisis Indicator Data'!T118="x","x",('Crisis Indicator Data'!T118/1000000))</f>
        <v>6.0000000000000001E-3</v>
      </c>
      <c r="J121" s="152">
        <f>IF('Crisis Indicator Data'!U118="x","x",('Crisis Indicator Data'!U118/1000000))</f>
        <v>1E-3</v>
      </c>
      <c r="K121" s="237">
        <f t="shared" si="9"/>
        <v>0.4</v>
      </c>
      <c r="L121" s="140">
        <f>IF(F121="x","x",(F121*1000000/VLOOKUP($C121,'Crisis Indicator Data'!$C$3:$H$198,5,FALSE)))</f>
        <v>0</v>
      </c>
      <c r="M121" s="140">
        <f>IF(G121="x","x",(G121*1000000/VLOOKUP($C121,'Crisis Indicator Data'!$C$3:$H$198,5,FALSE)))</f>
        <v>0.52631578947368418</v>
      </c>
      <c r="N121" s="140">
        <f>IF(H121="x","x",(H121*1000000/VLOOKUP($C121,'Crisis Indicator Data'!$C$3:$H$198,5,FALSE)))</f>
        <v>0.28947368421052633</v>
      </c>
      <c r="O121" s="140">
        <f>IF(I121="x","x",(I121*1000000/VLOOKUP($C121,'Crisis Indicator Data'!$C$3:$H$198,5,FALSE)))</f>
        <v>0.15789473684210525</v>
      </c>
      <c r="P121" s="140">
        <f>IF(J121="x","x",(J121*1000000/VLOOKUP($C121,'Crisis Indicator Data'!$C$3:$H$198,5,FALSE)))</f>
        <v>2.6315789473684209E-2</v>
      </c>
      <c r="Q121" s="231">
        <f t="shared" si="10"/>
        <v>4</v>
      </c>
      <c r="R121" s="231">
        <f t="shared" si="11"/>
        <v>2.2000000000000002</v>
      </c>
    </row>
    <row r="122" spans="1:18" x14ac:dyDescent="0.25">
      <c r="A122" s="145" t="str">
        <f>'Crisis Indicator Data'!A119</f>
        <v>Multiple situations in Thailand</v>
      </c>
      <c r="B122" s="146" t="str">
        <f>'Crisis Indicator Data'!B119</f>
        <v>Multiple crises country</v>
      </c>
      <c r="C122" s="146" t="str">
        <f>'Crisis Indicator Data'!C119</f>
        <v>THA001</v>
      </c>
      <c r="D122" s="146" t="str">
        <f>'Crisis Indicator Data'!D119</f>
        <v>Thailand</v>
      </c>
      <c r="E122" s="146" t="str">
        <f>'Crisis Indicator Data'!E119</f>
        <v>THA</v>
      </c>
      <c r="F122" s="152">
        <f>IF('Crisis Indicator Data'!Q119="x","x",('Crisis Indicator Data'!Q119/1000000))</f>
        <v>3.4580000000000002</v>
      </c>
      <c r="G122" s="152">
        <f>IF('Crisis Indicator Data'!R119="x","x",('Crisis Indicator Data'!R119/1000000))</f>
        <v>0</v>
      </c>
      <c r="H122" s="152">
        <f>IF('Crisis Indicator Data'!S119="x","x",('Crisis Indicator Data'!S119/1000000))</f>
        <v>9.0999999999999998E-2</v>
      </c>
      <c r="I122" s="152">
        <f>IF('Crisis Indicator Data'!T119="x","x",('Crisis Indicator Data'!T119/1000000))</f>
        <v>0</v>
      </c>
      <c r="J122" s="152">
        <f>IF('Crisis Indicator Data'!U119="x","x",('Crisis Indicator Data'!U119/1000000))</f>
        <v>0</v>
      </c>
      <c r="K122" s="237">
        <f t="shared" si="9"/>
        <v>1.6</v>
      </c>
      <c r="L122" s="140">
        <f>IF(F122="x","x",(F122*1000000/VLOOKUP($C122,'Crisis Indicator Data'!$C$3:$H$198,5,FALSE)))</f>
        <v>0.97435897435897434</v>
      </c>
      <c r="M122" s="140">
        <f>IF(G122="x","x",(G122*1000000/VLOOKUP($C122,'Crisis Indicator Data'!$C$3:$H$198,5,FALSE)))</f>
        <v>0</v>
      </c>
      <c r="N122" s="140">
        <f>IF(H122="x","x",(H122*1000000/VLOOKUP($C122,'Crisis Indicator Data'!$C$3:$H$198,5,FALSE)))</f>
        <v>2.564102564102564E-2</v>
      </c>
      <c r="O122" s="140">
        <f>IF(I122="x","x",(I122*1000000/VLOOKUP($C122,'Crisis Indicator Data'!$C$3:$H$198,5,FALSE)))</f>
        <v>0</v>
      </c>
      <c r="P122" s="140">
        <f>IF(J122="x","x",(J122*1000000/VLOOKUP($C122,'Crisis Indicator Data'!$C$3:$H$198,5,FALSE)))</f>
        <v>0</v>
      </c>
      <c r="Q122" s="231">
        <f t="shared" si="10"/>
        <v>1</v>
      </c>
      <c r="R122" s="231">
        <f t="shared" si="11"/>
        <v>1.3</v>
      </c>
    </row>
    <row r="123" spans="1:18" x14ac:dyDescent="0.25">
      <c r="A123" s="145" t="str">
        <f>'Crisis Indicator Data'!A120</f>
        <v xml:space="preserve">Conflict in southern Thailand </v>
      </c>
      <c r="B123" s="146" t="str">
        <f>'Crisis Indicator Data'!B120</f>
        <v>Conflict</v>
      </c>
      <c r="C123" s="146" t="str">
        <f>'Crisis Indicator Data'!C120</f>
        <v>THA002</v>
      </c>
      <c r="D123" s="146" t="str">
        <f>'Crisis Indicator Data'!D120</f>
        <v>Thailand</v>
      </c>
      <c r="E123" s="146" t="str">
        <f>'Crisis Indicator Data'!E120</f>
        <v>THA</v>
      </c>
      <c r="F123" s="152" t="str">
        <f>IF('Crisis Indicator Data'!Q120="x","x",('Crisis Indicator Data'!Q120/1000000))</f>
        <v>x</v>
      </c>
      <c r="G123" s="152" t="str">
        <f>IF('Crisis Indicator Data'!R120="x","x",('Crisis Indicator Data'!R120/1000000))</f>
        <v>x</v>
      </c>
      <c r="H123" s="152" t="str">
        <f>IF('Crisis Indicator Data'!S120="x","x",('Crisis Indicator Data'!S120/1000000))</f>
        <v>x</v>
      </c>
      <c r="I123" s="152" t="str">
        <f>IF('Crisis Indicator Data'!T120="x","x",('Crisis Indicator Data'!T120/1000000))</f>
        <v>x</v>
      </c>
      <c r="J123" s="152" t="str">
        <f>IF('Crisis Indicator Data'!U120="x","x",('Crisis Indicator Data'!U120/1000000))</f>
        <v>x</v>
      </c>
      <c r="K123" s="237" t="str">
        <f t="shared" si="9"/>
        <v>x</v>
      </c>
      <c r="L123" s="140" t="str">
        <f>IF(F123="x","x",(F123*1000000/VLOOKUP($C123,'Crisis Indicator Data'!$C$3:$H$198,5,FALSE)))</f>
        <v>x</v>
      </c>
      <c r="M123" s="140" t="str">
        <f>IF(G123="x","x",(G123*1000000/VLOOKUP($C123,'Crisis Indicator Data'!$C$3:$H$198,5,FALSE)))</f>
        <v>x</v>
      </c>
      <c r="N123" s="140" t="str">
        <f>IF(H123="x","x",(H123*1000000/VLOOKUP($C123,'Crisis Indicator Data'!$C$3:$H$198,5,FALSE)))</f>
        <v>x</v>
      </c>
      <c r="O123" s="140" t="str">
        <f>IF(I123="x","x",(I123*1000000/VLOOKUP($C123,'Crisis Indicator Data'!$C$3:$H$198,5,FALSE)))</f>
        <v>x</v>
      </c>
      <c r="P123" s="140" t="str">
        <f>IF(J123="x","x",(J123*1000000/VLOOKUP($C123,'Crisis Indicator Data'!$C$3:$H$198,5,FALSE)))</f>
        <v>x</v>
      </c>
      <c r="Q123" s="231" t="str">
        <f t="shared" si="10"/>
        <v>x</v>
      </c>
      <c r="R123" s="231" t="str">
        <f t="shared" si="11"/>
        <v>x</v>
      </c>
    </row>
    <row r="124" spans="1:18" x14ac:dyDescent="0.25">
      <c r="A124" s="145" t="str">
        <f>'Crisis Indicator Data'!A121</f>
        <v>Myanmar refugees in Thailand</v>
      </c>
      <c r="B124" s="146" t="str">
        <f>'Crisis Indicator Data'!B121</f>
        <v>International displacement</v>
      </c>
      <c r="C124" s="146" t="str">
        <f>'Crisis Indicator Data'!C121</f>
        <v>THA003</v>
      </c>
      <c r="D124" s="146" t="str">
        <f>'Crisis Indicator Data'!D121</f>
        <v>Thailand</v>
      </c>
      <c r="E124" s="146" t="str">
        <f>'Crisis Indicator Data'!E121</f>
        <v>THA</v>
      </c>
      <c r="F124" s="152">
        <f>IF('Crisis Indicator Data'!Q121="x","x",('Crisis Indicator Data'!Q121/1000000))</f>
        <v>0</v>
      </c>
      <c r="G124" s="152">
        <f>IF('Crisis Indicator Data'!R121="x","x",('Crisis Indicator Data'!R121/1000000))</f>
        <v>0</v>
      </c>
      <c r="H124" s="152">
        <f>IF('Crisis Indicator Data'!S121="x","x",('Crisis Indicator Data'!S121/1000000))</f>
        <v>9.0999999999999998E-2</v>
      </c>
      <c r="I124" s="152">
        <f>IF('Crisis Indicator Data'!T121="x","x",('Crisis Indicator Data'!T121/1000000))</f>
        <v>0</v>
      </c>
      <c r="J124" s="152">
        <f>IF('Crisis Indicator Data'!U121="x","x",('Crisis Indicator Data'!U121/1000000))</f>
        <v>0</v>
      </c>
      <c r="K124" s="237">
        <f t="shared" si="9"/>
        <v>1.6</v>
      </c>
      <c r="L124" s="140">
        <f>IF(F124="x","x",(F124*1000000/VLOOKUP($C124,'Crisis Indicator Data'!$C$3:$H$198,5,FALSE)))</f>
        <v>0</v>
      </c>
      <c r="M124" s="140">
        <f>IF(G124="x","x",(G124*1000000/VLOOKUP($C124,'Crisis Indicator Data'!$C$3:$H$198,5,FALSE)))</f>
        <v>0</v>
      </c>
      <c r="N124" s="140">
        <f>IF(H124="x","x",(H124*1000000/VLOOKUP($C124,'Crisis Indicator Data'!$C$3:$H$198,5,FALSE)))</f>
        <v>1</v>
      </c>
      <c r="O124" s="140">
        <f>IF(I124="x","x",(I124*1000000/VLOOKUP($C124,'Crisis Indicator Data'!$C$3:$H$198,5,FALSE)))</f>
        <v>0</v>
      </c>
      <c r="P124" s="140">
        <f>IF(J124="x","x",(J124*1000000/VLOOKUP($C124,'Crisis Indicator Data'!$C$3:$H$198,5,FALSE)))</f>
        <v>0</v>
      </c>
      <c r="Q124" s="231">
        <f t="shared" si="10"/>
        <v>3</v>
      </c>
      <c r="R124" s="231">
        <f t="shared" si="11"/>
        <v>2.2999999999999998</v>
      </c>
    </row>
    <row r="125" spans="1:18" x14ac:dyDescent="0.25">
      <c r="A125" s="145" t="str">
        <f>'Crisis Indicator Data'!A122</f>
        <v>Venezuelan refugees in Trinidad and Tobago</v>
      </c>
      <c r="B125" s="146" t="str">
        <f>'Crisis Indicator Data'!B122</f>
        <v>International displacement</v>
      </c>
      <c r="C125" s="146" t="str">
        <f>'Crisis Indicator Data'!C122</f>
        <v>TTO002</v>
      </c>
      <c r="D125" s="146" t="str">
        <f>'Crisis Indicator Data'!D122</f>
        <v>Trinidad and Tobago</v>
      </c>
      <c r="E125" s="146" t="str">
        <f>'Crisis Indicator Data'!E122</f>
        <v>TTO</v>
      </c>
      <c r="F125" s="152">
        <f>IF('Crisis Indicator Data'!Q122="x","x",('Crisis Indicator Data'!Q122/1000000))</f>
        <v>1.395</v>
      </c>
      <c r="G125" s="152">
        <f>IF('Crisis Indicator Data'!R122="x","x",('Crisis Indicator Data'!R122/1000000))</f>
        <v>0</v>
      </c>
      <c r="H125" s="152">
        <f>IF('Crisis Indicator Data'!S122="x","x",('Crisis Indicator Data'!S122/1000000))</f>
        <v>0.06</v>
      </c>
      <c r="I125" s="152">
        <f>IF('Crisis Indicator Data'!T122="x","x",('Crisis Indicator Data'!T122/1000000))</f>
        <v>0</v>
      </c>
      <c r="J125" s="152">
        <f>IF('Crisis Indicator Data'!U122="x","x",('Crisis Indicator Data'!U122/1000000))</f>
        <v>0</v>
      </c>
      <c r="K125" s="237">
        <f t="shared" si="9"/>
        <v>1.3</v>
      </c>
      <c r="L125" s="140">
        <f>IF(F125="x","x",(F125*1000000/VLOOKUP($C125,'Crisis Indicator Data'!$C$3:$H$198,5,FALSE)))</f>
        <v>0.96206896551724141</v>
      </c>
      <c r="M125" s="140">
        <f>IF(G125="x","x",(G125*1000000/VLOOKUP($C125,'Crisis Indicator Data'!$C$3:$H$198,5,FALSE)))</f>
        <v>0</v>
      </c>
      <c r="N125" s="140">
        <f>IF(H125="x","x",(H125*1000000/VLOOKUP($C125,'Crisis Indicator Data'!$C$3:$H$198,5,FALSE)))</f>
        <v>4.1379310344827586E-2</v>
      </c>
      <c r="O125" s="140">
        <f>IF(I125="x","x",(I125*1000000/VLOOKUP($C125,'Crisis Indicator Data'!$C$3:$H$198,5,FALSE)))</f>
        <v>0</v>
      </c>
      <c r="P125" s="140">
        <f>IF(J125="x","x",(J125*1000000/VLOOKUP($C125,'Crisis Indicator Data'!$C$3:$H$198,5,FALSE)))</f>
        <v>0</v>
      </c>
      <c r="Q125" s="231">
        <f t="shared" si="10"/>
        <v>1</v>
      </c>
      <c r="R125" s="231">
        <f t="shared" si="11"/>
        <v>1.1499999999999999</v>
      </c>
    </row>
    <row r="126" spans="1:18" x14ac:dyDescent="0.25">
      <c r="A126" s="145" t="str">
        <f>'Crisis Indicator Data'!A123</f>
        <v>Mixed migration flows in Tunisia</v>
      </c>
      <c r="B126" s="146" t="str">
        <f>'Crisis Indicator Data'!B123</f>
        <v>International displacement</v>
      </c>
      <c r="C126" s="146" t="str">
        <f>'Crisis Indicator Data'!C123</f>
        <v>TUN002</v>
      </c>
      <c r="D126" s="146" t="str">
        <f>'Crisis Indicator Data'!D123</f>
        <v>Tunisia</v>
      </c>
      <c r="E126" s="146" t="str">
        <f>'Crisis Indicator Data'!E123</f>
        <v>TUN</v>
      </c>
      <c r="F126" s="152" t="str">
        <f>IF('Crisis Indicator Data'!Q123="x","x",('Crisis Indicator Data'!Q123/1000000))</f>
        <v>x</v>
      </c>
      <c r="G126" s="152" t="str">
        <f>IF('Crisis Indicator Data'!R123="x","x",('Crisis Indicator Data'!R123/1000000))</f>
        <v>x</v>
      </c>
      <c r="H126" s="152" t="str">
        <f>IF('Crisis Indicator Data'!S123="x","x",('Crisis Indicator Data'!S123/1000000))</f>
        <v>x</v>
      </c>
      <c r="I126" s="152" t="str">
        <f>IF('Crisis Indicator Data'!T123="x","x",('Crisis Indicator Data'!T123/1000000))</f>
        <v>x</v>
      </c>
      <c r="J126" s="152" t="str">
        <f>IF('Crisis Indicator Data'!U123="x","x",('Crisis Indicator Data'!U123/1000000))</f>
        <v>x</v>
      </c>
      <c r="K126" s="237" t="str">
        <f t="shared" si="9"/>
        <v>x</v>
      </c>
      <c r="L126" s="140" t="str">
        <f>IF(F126="x","x",(F126*1000000/VLOOKUP($C126,'Crisis Indicator Data'!$C$3:$H$198,5,FALSE)))</f>
        <v>x</v>
      </c>
      <c r="M126" s="140" t="str">
        <f>IF(G126="x","x",(G126*1000000/VLOOKUP($C126,'Crisis Indicator Data'!$C$3:$H$198,5,FALSE)))</f>
        <v>x</v>
      </c>
      <c r="N126" s="140" t="str">
        <f>IF(H126="x","x",(H126*1000000/VLOOKUP($C126,'Crisis Indicator Data'!$C$3:$H$198,5,FALSE)))</f>
        <v>x</v>
      </c>
      <c r="O126" s="140" t="str">
        <f>IF(I126="x","x",(I126*1000000/VLOOKUP($C126,'Crisis Indicator Data'!$C$3:$H$198,5,FALSE)))</f>
        <v>x</v>
      </c>
      <c r="P126" s="140" t="str">
        <f>IF(J126="x","x",(J126*1000000/VLOOKUP($C126,'Crisis Indicator Data'!$C$3:$H$198,5,FALSE)))</f>
        <v>x</v>
      </c>
      <c r="Q126" s="231" t="str">
        <f t="shared" si="10"/>
        <v>x</v>
      </c>
      <c r="R126" s="231" t="str">
        <f t="shared" si="11"/>
        <v>x</v>
      </c>
    </row>
    <row r="127" spans="1:18" x14ac:dyDescent="0.25">
      <c r="A127" s="145" t="str">
        <f>'Crisis Indicator Data'!A124</f>
        <v>Complex situation in Turkey</v>
      </c>
      <c r="B127" s="146" t="str">
        <f>'Crisis Indicator Data'!B124</f>
        <v>Multiple crises country</v>
      </c>
      <c r="C127" s="146" t="str">
        <f>'Crisis Indicator Data'!C124</f>
        <v>TUR001</v>
      </c>
      <c r="D127" s="146" t="str">
        <f>'Crisis Indicator Data'!D124</f>
        <v>Turkey</v>
      </c>
      <c r="E127" s="146" t="str">
        <f>'Crisis Indicator Data'!E124</f>
        <v>TUR</v>
      </c>
      <c r="F127" s="152">
        <f>IF('Crisis Indicator Data'!Q124="x","x",('Crisis Indicator Data'!Q124/1000000))</f>
        <v>38.033999999999999</v>
      </c>
      <c r="G127" s="152">
        <f>IF('Crisis Indicator Data'!R124="x","x",('Crisis Indicator Data'!R124/1000000))</f>
        <v>10.144</v>
      </c>
      <c r="H127" s="152">
        <f>IF('Crisis Indicator Data'!S124="x","x",('Crisis Indicator Data'!S124/1000000))</f>
        <v>1.681</v>
      </c>
      <c r="I127" s="152">
        <f>IF('Crisis Indicator Data'!T124="x","x",('Crisis Indicator Data'!T124/1000000))</f>
        <v>0.74099999999999999</v>
      </c>
      <c r="J127" s="152">
        <f>IF('Crisis Indicator Data'!U124="x","x",('Crisis Indicator Data'!U124/1000000))</f>
        <v>0</v>
      </c>
      <c r="K127" s="237">
        <f t="shared" si="9"/>
        <v>4</v>
      </c>
      <c r="L127" s="140">
        <f>IF(F127="x","x",(F127*1000000/VLOOKUP($C127,'Crisis Indicator Data'!$C$3:$H$198,5,FALSE)))</f>
        <v>0.75166007905138343</v>
      </c>
      <c r="M127" s="140">
        <f>IF(G127="x","x",(G127*1000000/VLOOKUP($C127,'Crisis Indicator Data'!$C$3:$H$198,5,FALSE)))</f>
        <v>0.20047430830039525</v>
      </c>
      <c r="N127" s="140">
        <f>IF(H127="x","x",(H127*1000000/VLOOKUP($C127,'Crisis Indicator Data'!$C$3:$H$198,5,FALSE)))</f>
        <v>3.3221343873517786E-2</v>
      </c>
      <c r="O127" s="140">
        <f>IF(I127="x","x",(I127*1000000/VLOOKUP($C127,'Crisis Indicator Data'!$C$3:$H$198,5,FALSE)))</f>
        <v>1.4644268774703557E-2</v>
      </c>
      <c r="P127" s="140">
        <f>IF(J127="x","x",(J127*1000000/VLOOKUP($C127,'Crisis Indicator Data'!$C$3:$H$198,5,FALSE)))</f>
        <v>0</v>
      </c>
      <c r="Q127" s="231">
        <f t="shared" si="10"/>
        <v>2</v>
      </c>
      <c r="R127" s="231">
        <f t="shared" si="11"/>
        <v>3</v>
      </c>
    </row>
    <row r="128" spans="1:18" x14ac:dyDescent="0.25">
      <c r="A128" s="145" t="str">
        <f>'Crisis Indicator Data'!A125</f>
        <v>Syrian Refugees in Turkey</v>
      </c>
      <c r="B128" s="146" t="str">
        <f>'Crisis Indicator Data'!B125</f>
        <v>International displacement</v>
      </c>
      <c r="C128" s="146" t="str">
        <f>'Crisis Indicator Data'!C125</f>
        <v>TUR002</v>
      </c>
      <c r="D128" s="146" t="str">
        <f>'Crisis Indicator Data'!D125</f>
        <v>Turkey</v>
      </c>
      <c r="E128" s="146" t="str">
        <f>'Crisis Indicator Data'!E125</f>
        <v>TUR</v>
      </c>
      <c r="F128" s="152">
        <f>IF('Crisis Indicator Data'!Q125="x","x",('Crisis Indicator Data'!Q125/1000000))</f>
        <v>23.922000000000001</v>
      </c>
      <c r="G128" s="152">
        <f>IF('Crisis Indicator Data'!R125="x","x",('Crisis Indicator Data'!R125/1000000))</f>
        <v>10.144</v>
      </c>
      <c r="H128" s="152">
        <f>IF('Crisis Indicator Data'!S125="x","x",('Crisis Indicator Data'!S125/1000000))</f>
        <v>1.681</v>
      </c>
      <c r="I128" s="152">
        <f>IF('Crisis Indicator Data'!T125="x","x",('Crisis Indicator Data'!T125/1000000))</f>
        <v>0.41099999999999998</v>
      </c>
      <c r="J128" s="152">
        <f>IF('Crisis Indicator Data'!U125="x","x",('Crisis Indicator Data'!U125/1000000))</f>
        <v>0</v>
      </c>
      <c r="K128" s="237">
        <f t="shared" si="9"/>
        <v>3.9</v>
      </c>
      <c r="L128" s="140">
        <f>IF(F128="x","x",(F128*1000000/VLOOKUP($C128,'Crisis Indicator Data'!$C$3:$H$198,5,FALSE)))</f>
        <v>0.66159632723048845</v>
      </c>
      <c r="M128" s="140">
        <f>IF(G128="x","x",(G128*1000000/VLOOKUP($C128,'Crisis Indicator Data'!$C$3:$H$198,5,FALSE)))</f>
        <v>0.28054649040323026</v>
      </c>
      <c r="N128" s="140">
        <f>IF(H128="x","x",(H128*1000000/VLOOKUP($C128,'Crisis Indicator Data'!$C$3:$H$198,5,FALSE)))</f>
        <v>4.6490403230267159E-2</v>
      </c>
      <c r="O128" s="140">
        <f>IF(I128="x","x",(I128*1000000/VLOOKUP($C128,'Crisis Indicator Data'!$C$3:$H$198,5,FALSE)))</f>
        <v>1.136677913601416E-2</v>
      </c>
      <c r="P128" s="140">
        <f>IF(J128="x","x",(J128*1000000/VLOOKUP($C128,'Crisis Indicator Data'!$C$3:$H$198,5,FALSE)))</f>
        <v>0</v>
      </c>
      <c r="Q128" s="231">
        <f t="shared" si="10"/>
        <v>3</v>
      </c>
      <c r="R128" s="231">
        <f t="shared" si="11"/>
        <v>3.45</v>
      </c>
    </row>
    <row r="129" spans="1:21" x14ac:dyDescent="0.25">
      <c r="A129" s="145" t="str">
        <f>'Crisis Indicator Data'!A126</f>
        <v>Mixed Migration Flows in Turkey</v>
      </c>
      <c r="B129" s="146" t="str">
        <f>'Crisis Indicator Data'!B126</f>
        <v>International displacement</v>
      </c>
      <c r="C129" s="146" t="str">
        <f>'Crisis Indicator Data'!C126</f>
        <v>TUR003</v>
      </c>
      <c r="D129" s="146" t="str">
        <f>'Crisis Indicator Data'!D126</f>
        <v>Turkey</v>
      </c>
      <c r="E129" s="146" t="str">
        <f>'Crisis Indicator Data'!E126</f>
        <v>TUR</v>
      </c>
      <c r="F129" s="152">
        <f>IF('Crisis Indicator Data'!Q126="x","x",('Crisis Indicator Data'!Q126/1000000))</f>
        <v>25.06</v>
      </c>
      <c r="G129" s="152">
        <f>IF('Crisis Indicator Data'!R126="x","x",('Crisis Indicator Data'!R126/1000000))</f>
        <v>10.144</v>
      </c>
      <c r="H129" s="152">
        <f>IF('Crisis Indicator Data'!S126="x","x",('Crisis Indicator Data'!S126/1000000))</f>
        <v>1.681</v>
      </c>
      <c r="I129" s="152">
        <f>IF('Crisis Indicator Data'!T126="x","x",('Crisis Indicator Data'!T126/1000000))</f>
        <v>0.74099999999999999</v>
      </c>
      <c r="J129" s="152">
        <f>IF('Crisis Indicator Data'!U126="x","x",('Crisis Indicator Data'!U126/1000000))</f>
        <v>0</v>
      </c>
      <c r="K129" s="237">
        <f t="shared" si="9"/>
        <v>4</v>
      </c>
      <c r="L129" s="140">
        <f>IF(F129="x","x",(F129*1000000/VLOOKUP($C129,'Crisis Indicator Data'!$C$3:$H$198,5,FALSE)))</f>
        <v>0.66602880986551849</v>
      </c>
      <c r="M129" s="140">
        <f>IF(G129="x","x",(G129*1000000/VLOOKUP($C129,'Crisis Indicator Data'!$C$3:$H$198,5,FALSE)))</f>
        <v>0.26960080795194813</v>
      </c>
      <c r="N129" s="140">
        <f>IF(H129="x","x",(H129*1000000/VLOOKUP($C129,'Crisis Indicator Data'!$C$3:$H$198,5,FALSE)))</f>
        <v>4.4676553447084461E-2</v>
      </c>
      <c r="O129" s="140">
        <f>IF(I129="x","x",(I129*1000000/VLOOKUP($C129,'Crisis Indicator Data'!$C$3:$H$198,5,FALSE)))</f>
        <v>1.9693828735448893E-2</v>
      </c>
      <c r="P129" s="140">
        <f>IF(J129="x","x",(J129*1000000/VLOOKUP($C129,'Crisis Indicator Data'!$C$3:$H$198,5,FALSE)))</f>
        <v>0</v>
      </c>
      <c r="Q129" s="231">
        <f t="shared" si="10"/>
        <v>3</v>
      </c>
      <c r="R129" s="231">
        <f t="shared" si="11"/>
        <v>3.5</v>
      </c>
    </row>
    <row r="130" spans="1:21" x14ac:dyDescent="0.25">
      <c r="A130" s="145" t="str">
        <f>'Crisis Indicator Data'!A127</f>
        <v>Kurdish Conflict</v>
      </c>
      <c r="B130" s="146" t="str">
        <f>'Crisis Indicator Data'!B127</f>
        <v>Conflict</v>
      </c>
      <c r="C130" s="146" t="str">
        <f>'Crisis Indicator Data'!C127</f>
        <v>TUR004</v>
      </c>
      <c r="D130" s="146" t="str">
        <f>'Crisis Indicator Data'!D127</f>
        <v>Turkey</v>
      </c>
      <c r="E130" s="146" t="str">
        <f>'Crisis Indicator Data'!E127</f>
        <v>TUR</v>
      </c>
      <c r="F130" s="152" t="str">
        <f>IF('Crisis Indicator Data'!Q127="x","x",('Crisis Indicator Data'!Q127/1000000))</f>
        <v>x</v>
      </c>
      <c r="G130" s="152" t="str">
        <f>IF('Crisis Indicator Data'!R127="x","x",('Crisis Indicator Data'!R127/1000000))</f>
        <v>x</v>
      </c>
      <c r="H130" s="152" t="str">
        <f>IF('Crisis Indicator Data'!S127="x","x",('Crisis Indicator Data'!S127/1000000))</f>
        <v>x</v>
      </c>
      <c r="I130" s="152" t="str">
        <f>IF('Crisis Indicator Data'!T127="x","x",('Crisis Indicator Data'!T127/1000000))</f>
        <v>x</v>
      </c>
      <c r="J130" s="152" t="str">
        <f>IF('Crisis Indicator Data'!U127="x","x",('Crisis Indicator Data'!U127/1000000))</f>
        <v>x</v>
      </c>
      <c r="K130" s="237" t="str">
        <f t="shared" si="9"/>
        <v>x</v>
      </c>
      <c r="L130" s="140" t="str">
        <f>IF(F130="x","x",(F130*1000000/VLOOKUP($C130,'Crisis Indicator Data'!$C$3:$H$198,5,FALSE)))</f>
        <v>x</v>
      </c>
      <c r="M130" s="140" t="str">
        <f>IF(G130="x","x",(G130*1000000/VLOOKUP($C130,'Crisis Indicator Data'!$C$3:$H$198,5,FALSE)))</f>
        <v>x</v>
      </c>
      <c r="N130" s="140" t="str">
        <f>IF(H130="x","x",(H130*1000000/VLOOKUP($C130,'Crisis Indicator Data'!$C$3:$H$198,5,FALSE)))</f>
        <v>x</v>
      </c>
      <c r="O130" s="140" t="str">
        <f>IF(I130="x","x",(I130*1000000/VLOOKUP($C130,'Crisis Indicator Data'!$C$3:$H$198,5,FALSE)))</f>
        <v>x</v>
      </c>
      <c r="P130" s="140" t="str">
        <f>IF(J130="x","x",(J130*1000000/VLOOKUP($C130,'Crisis Indicator Data'!$C$3:$H$198,5,FALSE)))</f>
        <v>x</v>
      </c>
      <c r="Q130" s="231" t="str">
        <f t="shared" si="10"/>
        <v>x</v>
      </c>
      <c r="R130" s="231" t="str">
        <f t="shared" si="11"/>
        <v>x</v>
      </c>
    </row>
    <row r="131" spans="1:21" x14ac:dyDescent="0.25">
      <c r="A131" s="145" t="str">
        <f>'Crisis Indicator Data'!A128</f>
        <v>International Displacement in Tanzania</v>
      </c>
      <c r="B131" s="146" t="str">
        <f>'Crisis Indicator Data'!B128</f>
        <v>International displacement</v>
      </c>
      <c r="C131" s="146" t="str">
        <f>'Crisis Indicator Data'!C128</f>
        <v>TZA002</v>
      </c>
      <c r="D131" s="146" t="str">
        <f>'Crisis Indicator Data'!D128</f>
        <v>Tanzania</v>
      </c>
      <c r="E131" s="146" t="str">
        <f>'Crisis Indicator Data'!E128</f>
        <v>TZA</v>
      </c>
      <c r="F131" s="152">
        <f>IF('Crisis Indicator Data'!Q128="x","x",('Crisis Indicator Data'!Q128/1000000))</f>
        <v>0</v>
      </c>
      <c r="G131" s="152">
        <f>IF('Crisis Indicator Data'!R128="x","x",('Crisis Indicator Data'!R128/1000000))</f>
        <v>11.147</v>
      </c>
      <c r="H131" s="152">
        <f>IF('Crisis Indicator Data'!S128="x","x",('Crisis Indicator Data'!S128/1000000))</f>
        <v>0.246</v>
      </c>
      <c r="I131" s="152">
        <f>IF('Crisis Indicator Data'!T128="x","x",('Crisis Indicator Data'!T128/1000000))</f>
        <v>0</v>
      </c>
      <c r="J131" s="152">
        <f>IF('Crisis Indicator Data'!U128="x","x",('Crisis Indicator Data'!U128/1000000))</f>
        <v>0</v>
      </c>
      <c r="K131" s="237">
        <f t="shared" si="9"/>
        <v>2.2999999999999998</v>
      </c>
      <c r="L131" s="140">
        <f>IF(F131="x","x",(F131*1000000/VLOOKUP($C131,'Crisis Indicator Data'!$C$3:$H$198,5,FALSE)))</f>
        <v>0</v>
      </c>
      <c r="M131" s="140">
        <f>IF(G131="x","x",(G131*1000000/VLOOKUP($C131,'Crisis Indicator Data'!$C$3:$H$198,5,FALSE)))</f>
        <v>0.97840779425963309</v>
      </c>
      <c r="N131" s="140">
        <f>IF(H131="x","x",(H131*1000000/VLOOKUP($C131,'Crisis Indicator Data'!$C$3:$H$198,5,FALSE)))</f>
        <v>2.1592205740366893E-2</v>
      </c>
      <c r="O131" s="140">
        <f>IF(I131="x","x",(I131*1000000/VLOOKUP($C131,'Crisis Indicator Data'!$C$3:$H$198,5,FALSE)))</f>
        <v>0</v>
      </c>
      <c r="P131" s="140">
        <f>IF(J131="x","x",(J131*1000000/VLOOKUP($C131,'Crisis Indicator Data'!$C$3:$H$198,5,FALSE)))</f>
        <v>0</v>
      </c>
      <c r="Q131" s="231">
        <f t="shared" si="10"/>
        <v>2</v>
      </c>
      <c r="R131" s="231">
        <f t="shared" si="11"/>
        <v>2.15</v>
      </c>
    </row>
    <row r="132" spans="1:21" x14ac:dyDescent="0.25">
      <c r="A132" s="145" t="str">
        <f>'Crisis Indicator Data'!A129</f>
        <v>International Displacement in Uganda</v>
      </c>
      <c r="B132" s="146" t="str">
        <f>'Crisis Indicator Data'!B129</f>
        <v>International displacement</v>
      </c>
      <c r="C132" s="146" t="str">
        <f>'Crisis Indicator Data'!C129</f>
        <v>UGA005</v>
      </c>
      <c r="D132" s="146" t="str">
        <f>'Crisis Indicator Data'!D129</f>
        <v>Uganda</v>
      </c>
      <c r="E132" s="146" t="str">
        <f>'Crisis Indicator Data'!E129</f>
        <v>UGA</v>
      </c>
      <c r="F132" s="152">
        <f>IF('Crisis Indicator Data'!Q129="x","x",('Crisis Indicator Data'!Q129/1000000))</f>
        <v>6.1470000000000002</v>
      </c>
      <c r="G132" s="152">
        <f>IF('Crisis Indicator Data'!R129="x","x",('Crisis Indicator Data'!R129/1000000))</f>
        <v>0</v>
      </c>
      <c r="H132" s="152">
        <f>IF('Crisis Indicator Data'!S129="x","x",('Crisis Indicator Data'!S129/1000000))</f>
        <v>1.504</v>
      </c>
      <c r="I132" s="152">
        <f>IF('Crisis Indicator Data'!T129="x","x",('Crisis Indicator Data'!T129/1000000))</f>
        <v>0</v>
      </c>
      <c r="J132" s="152">
        <f>IF('Crisis Indicator Data'!U129="x","x",('Crisis Indicator Data'!U129/1000000))</f>
        <v>0</v>
      </c>
      <c r="K132" s="237">
        <f t="shared" si="9"/>
        <v>3.6</v>
      </c>
      <c r="L132" s="140">
        <f>IF(F132="x","x",(F132*1000000/VLOOKUP($C132,'Crisis Indicator Data'!$C$3:$H$198,5,FALSE)))</f>
        <v>0.80342438896876223</v>
      </c>
      <c r="M132" s="140">
        <f>IF(G132="x","x",(G132*1000000/VLOOKUP($C132,'Crisis Indicator Data'!$C$3:$H$198,5,FALSE)))</f>
        <v>0</v>
      </c>
      <c r="N132" s="140">
        <f>IF(H132="x","x",(H132*1000000/VLOOKUP($C132,'Crisis Indicator Data'!$C$3:$H$198,5,FALSE)))</f>
        <v>0.19657561103123775</v>
      </c>
      <c r="O132" s="140">
        <f>IF(I132="x","x",(I132*1000000/VLOOKUP($C132,'Crisis Indicator Data'!$C$3:$H$198,5,FALSE)))</f>
        <v>0</v>
      </c>
      <c r="P132" s="140">
        <f>IF(J132="x","x",(J132*1000000/VLOOKUP($C132,'Crisis Indicator Data'!$C$3:$H$198,5,FALSE)))</f>
        <v>0</v>
      </c>
      <c r="Q132" s="231">
        <f t="shared" si="10"/>
        <v>3</v>
      </c>
      <c r="R132" s="231">
        <f t="shared" si="11"/>
        <v>3.3</v>
      </c>
    </row>
    <row r="133" spans="1:21" x14ac:dyDescent="0.25">
      <c r="A133" s="145" t="str">
        <f>'Crisis Indicator Data'!A130</f>
        <v>Conflict in Ukraine</v>
      </c>
      <c r="B133" s="146" t="str">
        <f>'Crisis Indicator Data'!B130</f>
        <v>Conflict</v>
      </c>
      <c r="C133" s="146" t="str">
        <f>'Crisis Indicator Data'!C130</f>
        <v>UKR002</v>
      </c>
      <c r="D133" s="146" t="str">
        <f>'Crisis Indicator Data'!D130</f>
        <v>Ukraine</v>
      </c>
      <c r="E133" s="146" t="str">
        <f>'Crisis Indicator Data'!E130</f>
        <v>UKR</v>
      </c>
      <c r="F133" s="152">
        <f>IF('Crisis Indicator Data'!Q130="x","x",('Crisis Indicator Data'!Q130/1000000))</f>
        <v>0.90900000000000003</v>
      </c>
      <c r="G133" s="152">
        <f>IF('Crisis Indicator Data'!R130="x","x",('Crisis Indicator Data'!R130/1000000))</f>
        <v>2</v>
      </c>
      <c r="H133" s="152">
        <f>IF('Crisis Indicator Data'!S130="x","x",('Crisis Indicator Data'!S130/1000000))</f>
        <v>1.7</v>
      </c>
      <c r="I133" s="152">
        <f>IF('Crisis Indicator Data'!T130="x","x",('Crisis Indicator Data'!T130/1000000))</f>
        <v>1.7</v>
      </c>
      <c r="J133" s="152">
        <f>IF('Crisis Indicator Data'!U130="x","x",('Crisis Indicator Data'!U130/1000000))</f>
        <v>0</v>
      </c>
      <c r="K133" s="237">
        <f t="shared" si="9"/>
        <v>4.2</v>
      </c>
      <c r="L133" s="140">
        <f>IF(F133="x","x",(F133*1000000/VLOOKUP($C133,'Crisis Indicator Data'!$C$3:$H$198,5,FALSE)))</f>
        <v>0.14407988587731813</v>
      </c>
      <c r="M133" s="140">
        <f>IF(G133="x","x",(G133*1000000/VLOOKUP($C133,'Crisis Indicator Data'!$C$3:$H$198,5,FALSE)))</f>
        <v>0.31700744967506739</v>
      </c>
      <c r="N133" s="140">
        <f>IF(H133="x","x",(H133*1000000/VLOOKUP($C133,'Crisis Indicator Data'!$C$3:$H$198,5,FALSE)))</f>
        <v>0.26945633222380727</v>
      </c>
      <c r="O133" s="140">
        <f>IF(I133="x","x",(I133*1000000/VLOOKUP($C133,'Crisis Indicator Data'!$C$3:$H$198,5,FALSE)))</f>
        <v>0.26945633222380727</v>
      </c>
      <c r="P133" s="140">
        <f>IF(J133="x","x",(J133*1000000/VLOOKUP($C133,'Crisis Indicator Data'!$C$3:$H$198,5,FALSE)))</f>
        <v>0</v>
      </c>
      <c r="Q133" s="231">
        <f t="shared" si="10"/>
        <v>4</v>
      </c>
      <c r="R133" s="231">
        <f t="shared" si="11"/>
        <v>4.0999999999999996</v>
      </c>
    </row>
    <row r="134" spans="1:21" x14ac:dyDescent="0.25">
      <c r="A134" s="145" t="str">
        <f>'Crisis Indicator Data'!A131</f>
        <v>Complex crisis in Venezuela</v>
      </c>
      <c r="B134" s="146" t="str">
        <f>'Crisis Indicator Data'!B131</f>
        <v>Complex crisis</v>
      </c>
      <c r="C134" s="146" t="str">
        <f>'Crisis Indicator Data'!C131</f>
        <v>VEN001</v>
      </c>
      <c r="D134" s="146" t="str">
        <f>'Crisis Indicator Data'!D131</f>
        <v>Venezuela</v>
      </c>
      <c r="E134" s="146" t="str">
        <f>'Crisis Indicator Data'!E131</f>
        <v>VEN</v>
      </c>
      <c r="F134" s="152">
        <f>IF('Crisis Indicator Data'!Q131="x","x",('Crisis Indicator Data'!Q131/1000000))</f>
        <v>0</v>
      </c>
      <c r="G134" s="152">
        <f>IF('Crisis Indicator Data'!R131="x","x",('Crisis Indicator Data'!R131/1000000))</f>
        <v>12.61</v>
      </c>
      <c r="H134" s="152">
        <f>IF('Crisis Indicator Data'!S131="x","x",('Crisis Indicator Data'!S131/1000000))</f>
        <v>14.803000000000001</v>
      </c>
      <c r="I134" s="152">
        <f>IF('Crisis Indicator Data'!T131="x","x",('Crisis Indicator Data'!T131/1000000))</f>
        <v>0</v>
      </c>
      <c r="J134" s="152">
        <f>IF('Crisis Indicator Data'!U131="x","x",('Crisis Indicator Data'!U131/1000000))</f>
        <v>0</v>
      </c>
      <c r="K134" s="237">
        <f t="shared" ref="K134:K138" si="12">IF(H134="x","x",IF(SUM(H134:J134)=0,0,IF(LOG(SUM(H134:J134)*1000000)&lt;$K$4,0,IF(LOG(SUM(H134:J134)*1000000)&gt;$K$3,5,ROUND(5-(K$3-LOG(SUM(H134:J134)*1000000))/(K$3-K$4)*5,1)))))</f>
        <v>5</v>
      </c>
      <c r="L134" s="140">
        <f>IF(F134="x","x",(F134*1000000/VLOOKUP($C134,'Crisis Indicator Data'!$C$3:$H$198,5,FALSE)))</f>
        <v>0</v>
      </c>
      <c r="M134" s="140">
        <f>IF(G134="x","x",(G134*1000000/VLOOKUP($C134,'Crisis Indicator Data'!$C$3:$H$198,5,FALSE)))</f>
        <v>0.46001751057930834</v>
      </c>
      <c r="N134" s="140">
        <f>IF(H134="x","x",(H134*1000000/VLOOKUP($C134,'Crisis Indicator Data'!$C$3:$H$198,5,FALSE)))</f>
        <v>0.54001896979425068</v>
      </c>
      <c r="O134" s="140">
        <f>IF(I134="x","x",(I134*1000000/VLOOKUP($C134,'Crisis Indicator Data'!$C$3:$H$198,5,FALSE)))</f>
        <v>0</v>
      </c>
      <c r="P134" s="140">
        <f>IF(J134="x","x",(J134*1000000/VLOOKUP($C134,'Crisis Indicator Data'!$C$3:$H$198,5,FALSE)))</f>
        <v>0</v>
      </c>
      <c r="Q134" s="231">
        <f t="shared" ref="Q134:Q138" si="13">IF(N134="x","x",IF(OR(L134&gt;=$L$3,M134&gt;=$M$3,N134&gt;=$N$3,O134&gt;=$O$3,P134&gt;=$P$3),(IF(P134&gt;=$P$3,5,IF((O134+P134)&gt;=$O$3,4,IF((O134+P134+N134)&gt;=$N$3,3,IF((O134+P134+N134+M134)&gt;=$M$3,2,1)))))))</f>
        <v>3</v>
      </c>
      <c r="R134" s="231">
        <f t="shared" ref="R134:R138" si="14">IF(Q134="x","x",(AVERAGE(K134,Q134)))</f>
        <v>4</v>
      </c>
    </row>
    <row r="135" spans="1:21" x14ac:dyDescent="0.25">
      <c r="A135" s="145" t="str">
        <f>'Crisis Indicator Data'!A132</f>
        <v>Conflict in Yemen</v>
      </c>
      <c r="B135" s="146" t="str">
        <f>'Crisis Indicator Data'!B132</f>
        <v>Complex crisis</v>
      </c>
      <c r="C135" s="146" t="str">
        <f>'Crisis Indicator Data'!C132</f>
        <v>YEM001</v>
      </c>
      <c r="D135" s="146" t="str">
        <f>'Crisis Indicator Data'!D132</f>
        <v>Yemen</v>
      </c>
      <c r="E135" s="146" t="str">
        <f>'Crisis Indicator Data'!E132</f>
        <v>YEM</v>
      </c>
      <c r="F135" s="152">
        <f>IF('Crisis Indicator Data'!Q132="x","x",('Crisis Indicator Data'!Q132/1000000))</f>
        <v>3.6</v>
      </c>
      <c r="G135" s="152">
        <f>IF('Crisis Indicator Data'!R132="x","x",('Crisis Indicator Data'!R132/1000000))</f>
        <v>6.4</v>
      </c>
      <c r="H135" s="152">
        <f>IF('Crisis Indicator Data'!S132="x","x",('Crisis Indicator Data'!S132/1000000))</f>
        <v>8.4</v>
      </c>
      <c r="I135" s="152">
        <f>IF('Crisis Indicator Data'!T132="x","x",('Crisis Indicator Data'!T132/1000000))</f>
        <v>8.9</v>
      </c>
      <c r="J135" s="152">
        <f>IF('Crisis Indicator Data'!U132="x","x",('Crisis Indicator Data'!U132/1000000))</f>
        <v>3.4</v>
      </c>
      <c r="K135" s="237">
        <f t="shared" si="12"/>
        <v>5</v>
      </c>
      <c r="L135" s="140">
        <f>IF(F135="x","x",(F135*1000000/VLOOKUP($C135,'Crisis Indicator Data'!$C$3:$H$198,5,FALSE)))</f>
        <v>0.11726384364820847</v>
      </c>
      <c r="M135" s="140">
        <f>IF(G135="x","x",(G135*1000000/VLOOKUP($C135,'Crisis Indicator Data'!$C$3:$H$198,5,FALSE)))</f>
        <v>0.20846905537459284</v>
      </c>
      <c r="N135" s="140">
        <f>IF(H135="x","x",(H135*1000000/VLOOKUP($C135,'Crisis Indicator Data'!$C$3:$H$198,5,FALSE)))</f>
        <v>0.2736156351791531</v>
      </c>
      <c r="O135" s="140">
        <f>IF(I135="x","x",(I135*1000000/VLOOKUP($C135,'Crisis Indicator Data'!$C$3:$H$198,5,FALSE)))</f>
        <v>0.28990228013029318</v>
      </c>
      <c r="P135" s="140">
        <f>IF(J135="x","x",(J135*1000000/VLOOKUP($C135,'Crisis Indicator Data'!$C$3:$H$198,5,FALSE)))</f>
        <v>0.11074918566775244</v>
      </c>
      <c r="Q135" s="231">
        <f t="shared" si="13"/>
        <v>5</v>
      </c>
      <c r="R135" s="231">
        <f t="shared" si="14"/>
        <v>5</v>
      </c>
    </row>
    <row r="136" spans="1:21" x14ac:dyDescent="0.25">
      <c r="A136" s="145" t="str">
        <f>'Crisis Indicator Data'!A133</f>
        <v>Mixed migration flows in Yemen</v>
      </c>
      <c r="B136" s="146" t="str">
        <f>'Crisis Indicator Data'!B133</f>
        <v>International displacement</v>
      </c>
      <c r="C136" s="146" t="str">
        <f>'Crisis Indicator Data'!C133</f>
        <v>YEM002</v>
      </c>
      <c r="D136" s="146" t="str">
        <f>'Crisis Indicator Data'!D133</f>
        <v>Yemen</v>
      </c>
      <c r="E136" s="146" t="str">
        <f>'Crisis Indicator Data'!E133</f>
        <v>YEM</v>
      </c>
      <c r="F136" s="152">
        <f>IF('Crisis Indicator Data'!Q133="x","x",('Crisis Indicator Data'!Q133/1000000))</f>
        <v>3.6</v>
      </c>
      <c r="G136" s="152">
        <f>IF('Crisis Indicator Data'!R133="x","x",('Crisis Indicator Data'!R133/1000000))</f>
        <v>6.4</v>
      </c>
      <c r="H136" s="152">
        <f>IF('Crisis Indicator Data'!S133="x","x",('Crisis Indicator Data'!S133/1000000))</f>
        <v>8.4</v>
      </c>
      <c r="I136" s="152">
        <f>IF('Crisis Indicator Data'!T133="x","x",('Crisis Indicator Data'!T133/1000000))</f>
        <v>8.9</v>
      </c>
      <c r="J136" s="152">
        <f>IF('Crisis Indicator Data'!U133="x","x",('Crisis Indicator Data'!U133/1000000))</f>
        <v>3.4</v>
      </c>
      <c r="K136" s="237">
        <f t="shared" si="12"/>
        <v>5</v>
      </c>
      <c r="L136" s="140">
        <f>IF(F136="x","x",(F136*1000000/VLOOKUP($C136,'Crisis Indicator Data'!$C$3:$H$198,5,FALSE)))</f>
        <v>0.11726384364820847</v>
      </c>
      <c r="M136" s="140">
        <f>IF(G136="x","x",(G136*1000000/VLOOKUP($C136,'Crisis Indicator Data'!$C$3:$H$198,5,FALSE)))</f>
        <v>0.20846905537459284</v>
      </c>
      <c r="N136" s="140">
        <f>IF(H136="x","x",(H136*1000000/VLOOKUP($C136,'Crisis Indicator Data'!$C$3:$H$198,5,FALSE)))</f>
        <v>0.2736156351791531</v>
      </c>
      <c r="O136" s="140">
        <f>IF(I136="x","x",(I136*1000000/VLOOKUP($C136,'Crisis Indicator Data'!$C$3:$H$198,5,FALSE)))</f>
        <v>0.28990228013029318</v>
      </c>
      <c r="P136" s="140">
        <f>IF(J136="x","x",(J136*1000000/VLOOKUP($C136,'Crisis Indicator Data'!$C$3:$H$198,5,FALSE)))</f>
        <v>0.11074918566775244</v>
      </c>
      <c r="Q136" s="231">
        <f t="shared" si="13"/>
        <v>5</v>
      </c>
      <c r="R136" s="231">
        <f t="shared" si="14"/>
        <v>5</v>
      </c>
    </row>
    <row r="137" spans="1:21" x14ac:dyDescent="0.25">
      <c r="A137" s="145" t="str">
        <f>'Crisis Indicator Data'!A134</f>
        <v>Drought in Zambia</v>
      </c>
      <c r="B137" s="146" t="str">
        <f>'Crisis Indicator Data'!B134</f>
        <v>Drought</v>
      </c>
      <c r="C137" s="146" t="str">
        <f>'Crisis Indicator Data'!C134</f>
        <v>ZMB002</v>
      </c>
      <c r="D137" s="146" t="str">
        <f>'Crisis Indicator Data'!D134</f>
        <v>Zambia</v>
      </c>
      <c r="E137" s="146" t="str">
        <f>'Crisis Indicator Data'!E134</f>
        <v>ZMB</v>
      </c>
      <c r="F137" s="152">
        <f>IF('Crisis Indicator Data'!Q134="x","x",('Crisis Indicator Data'!Q134/1000000))</f>
        <v>5.4210000000000003</v>
      </c>
      <c r="G137" s="152">
        <f>IF('Crisis Indicator Data'!R134="x","x",('Crisis Indicator Data'!R134/1000000))</f>
        <v>5.1849999999999996</v>
      </c>
      <c r="H137" s="152">
        <f>IF('Crisis Indicator Data'!S134="x","x",('Crisis Indicator Data'!S134/1000000))</f>
        <v>1.575</v>
      </c>
      <c r="I137" s="152">
        <f>IF('Crisis Indicator Data'!T134="x","x",('Crisis Indicator Data'!T134/1000000))</f>
        <v>0</v>
      </c>
      <c r="J137" s="152">
        <f>IF('Crisis Indicator Data'!U134="x","x",('Crisis Indicator Data'!U134/1000000))</f>
        <v>0</v>
      </c>
      <c r="K137" s="237">
        <f t="shared" si="12"/>
        <v>3.7</v>
      </c>
      <c r="L137" s="140">
        <f>IF(F137="x","x",(F137*1000000/VLOOKUP($C137,'Crisis Indicator Data'!$C$3:$H$198,5,FALSE)))</f>
        <v>0.44503735325506938</v>
      </c>
      <c r="M137" s="140">
        <f>IF(G137="x","x",(G137*1000000/VLOOKUP($C137,'Crisis Indicator Data'!$C$3:$H$198,5,FALSE)))</f>
        <v>0.42566291765864872</v>
      </c>
      <c r="N137" s="140">
        <f>IF(H137="x","x",(H137*1000000/VLOOKUP($C137,'Crisis Indicator Data'!$C$3:$H$198,5,FALSE)))</f>
        <v>0.12929972908628193</v>
      </c>
      <c r="O137" s="140">
        <f>IF(I137="x","x",(I137*1000000/VLOOKUP($C137,'Crisis Indicator Data'!$C$3:$H$198,5,FALSE)))</f>
        <v>0</v>
      </c>
      <c r="P137" s="140">
        <f>IF(J137="x","x",(J137*1000000/VLOOKUP($C137,'Crisis Indicator Data'!$C$3:$H$198,5,FALSE)))</f>
        <v>0</v>
      </c>
      <c r="Q137" s="231">
        <f t="shared" si="13"/>
        <v>3</v>
      </c>
      <c r="R137" s="231">
        <f t="shared" si="14"/>
        <v>3.35</v>
      </c>
    </row>
    <row r="138" spans="1:21" x14ac:dyDescent="0.25">
      <c r="A138" s="145" t="str">
        <f>'Crisis Indicator Data'!A135</f>
        <v>Complex crisis in Zimbabwe</v>
      </c>
      <c r="B138" s="146" t="str">
        <f>'Crisis Indicator Data'!B135</f>
        <v>Complex crisis</v>
      </c>
      <c r="C138" s="146" t="str">
        <f>'Crisis Indicator Data'!C135</f>
        <v>ZWE001</v>
      </c>
      <c r="D138" s="146" t="str">
        <f>'Crisis Indicator Data'!D135</f>
        <v>Zimbabwe</v>
      </c>
      <c r="E138" s="146" t="str">
        <f>'Crisis Indicator Data'!E135</f>
        <v>ZWE</v>
      </c>
      <c r="F138" s="152">
        <f>IF('Crisis Indicator Data'!Q135="x","x",('Crisis Indicator Data'!Q135/1000000))</f>
        <v>5.851</v>
      </c>
      <c r="G138" s="152">
        <f>IF('Crisis Indicator Data'!R135="x","x",('Crisis Indicator Data'!R135/1000000))</f>
        <v>2.706</v>
      </c>
      <c r="H138" s="152">
        <f>IF('Crisis Indicator Data'!S135="x","x",('Crisis Indicator Data'!S135/1000000))</f>
        <v>6.05</v>
      </c>
      <c r="I138" s="152">
        <f>IF('Crisis Indicator Data'!T135="x","x",('Crisis Indicator Data'!T135/1000000))</f>
        <v>0.95</v>
      </c>
      <c r="J138" s="152">
        <f>IF('Crisis Indicator Data'!U135="x","x",('Crisis Indicator Data'!U135/1000000))</f>
        <v>0</v>
      </c>
      <c r="K138" s="237">
        <f t="shared" si="12"/>
        <v>4.7</v>
      </c>
      <c r="L138" s="140">
        <f>IF(F138="x","x",(F138*1000000/VLOOKUP($C138,'Crisis Indicator Data'!$C$3:$H$198,5,FALSE)))</f>
        <v>0.37610079064086904</v>
      </c>
      <c r="M138" s="140">
        <f>IF(G138="x","x",(G138*1000000/VLOOKUP($C138,'Crisis Indicator Data'!$C$3:$H$198,5,FALSE)))</f>
        <v>0.17394099119367487</v>
      </c>
      <c r="N138" s="140">
        <f>IF(H138="x","x",(H138*1000000/VLOOKUP($C138,'Crisis Indicator Data'!$C$3:$H$198,5,FALSE)))</f>
        <v>0.38889245998585847</v>
      </c>
      <c r="O138" s="140">
        <f>IF(I138="x","x",(I138*1000000/VLOOKUP($C138,'Crisis Indicator Data'!$C$3:$H$198,5,FALSE)))</f>
        <v>6.1065758179597605E-2</v>
      </c>
      <c r="P138" s="140">
        <f>IF(J138="x","x",(J138*1000000/VLOOKUP($C138,'Crisis Indicator Data'!$C$3:$H$198,5,FALSE)))</f>
        <v>0</v>
      </c>
      <c r="Q138" s="231">
        <f t="shared" si="13"/>
        <v>4</v>
      </c>
      <c r="R138" s="231">
        <f t="shared" si="14"/>
        <v>4.3499999999999996</v>
      </c>
    </row>
    <row r="139" spans="1:21" x14ac:dyDescent="0.25">
      <c r="I139"/>
      <c r="J139"/>
      <c r="K139"/>
      <c r="L139"/>
      <c r="M139"/>
      <c r="N139"/>
      <c r="O139"/>
      <c r="P139"/>
      <c r="Q139"/>
      <c r="R139"/>
      <c r="S139"/>
      <c r="T139"/>
      <c r="U139"/>
    </row>
    <row r="140" spans="1:21" x14ac:dyDescent="0.25">
      <c r="I140"/>
      <c r="J140"/>
      <c r="K140"/>
      <c r="L140"/>
      <c r="M140"/>
      <c r="N140"/>
      <c r="O140"/>
      <c r="P140"/>
      <c r="Q140"/>
      <c r="R140"/>
      <c r="S140"/>
      <c r="T140"/>
      <c r="U140"/>
    </row>
    <row r="141" spans="1:21" x14ac:dyDescent="0.25">
      <c r="I141"/>
      <c r="J141"/>
      <c r="K141"/>
      <c r="L141"/>
      <c r="M141"/>
      <c r="N141"/>
      <c r="O141"/>
      <c r="P141"/>
      <c r="Q141"/>
      <c r="R141"/>
      <c r="S141"/>
      <c r="T141"/>
      <c r="U141"/>
    </row>
    <row r="142" spans="1:21" x14ac:dyDescent="0.25">
      <c r="I142"/>
      <c r="J142"/>
      <c r="K142"/>
      <c r="L142"/>
      <c r="M142"/>
      <c r="N142"/>
      <c r="O142"/>
      <c r="P142"/>
      <c r="Q142"/>
      <c r="R142"/>
      <c r="S142"/>
      <c r="T142"/>
      <c r="U142"/>
    </row>
    <row r="143" spans="1:21" x14ac:dyDescent="0.25">
      <c r="I143"/>
      <c r="J143"/>
      <c r="K143"/>
      <c r="L143"/>
      <c r="M143"/>
      <c r="N143"/>
      <c r="O143"/>
      <c r="P143"/>
      <c r="Q143"/>
      <c r="R143"/>
      <c r="S143"/>
      <c r="T143"/>
      <c r="U143"/>
    </row>
    <row r="144" spans="1:21" x14ac:dyDescent="0.25">
      <c r="I144"/>
      <c r="J144"/>
      <c r="K144"/>
      <c r="L144"/>
      <c r="M144"/>
      <c r="N144"/>
      <c r="O144"/>
      <c r="P144"/>
      <c r="Q144"/>
      <c r="R144"/>
      <c r="S144"/>
      <c r="T144"/>
      <c r="U144"/>
    </row>
    <row r="145" spans="9:21" x14ac:dyDescent="0.25">
      <c r="I145"/>
      <c r="J145"/>
      <c r="K145"/>
      <c r="L145"/>
      <c r="M145"/>
      <c r="N145"/>
      <c r="O145"/>
      <c r="P145"/>
      <c r="Q145"/>
      <c r="R145"/>
      <c r="S145"/>
      <c r="T145"/>
      <c r="U145"/>
    </row>
    <row r="146" spans="9:21" x14ac:dyDescent="0.25">
      <c r="I146"/>
      <c r="J146"/>
      <c r="K146"/>
      <c r="L146"/>
      <c r="M146"/>
      <c r="N146"/>
      <c r="O146"/>
      <c r="P146"/>
      <c r="Q146"/>
      <c r="R146"/>
      <c r="S146"/>
      <c r="T146"/>
      <c r="U146"/>
    </row>
    <row r="147" spans="9:21" x14ac:dyDescent="0.25">
      <c r="I147"/>
      <c r="J147"/>
      <c r="K147"/>
      <c r="L147"/>
      <c r="M147"/>
      <c r="N147"/>
      <c r="O147"/>
      <c r="P147"/>
      <c r="Q147"/>
      <c r="R147"/>
      <c r="S147"/>
      <c r="T147"/>
      <c r="U147"/>
    </row>
  </sheetData>
  <mergeCells count="1">
    <mergeCell ref="A1:R1"/>
  </mergeCells>
  <conditionalFormatting sqref="K6:K138">
    <cfRule type="cellIs" dxfId="344" priority="21" stopIfTrue="1" operator="between">
      <formula>7.1</formula>
      <formula>10</formula>
    </cfRule>
    <cfRule type="cellIs" dxfId="343" priority="22" stopIfTrue="1" operator="between">
      <formula>5.4</formula>
      <formula>7</formula>
    </cfRule>
    <cfRule type="cellIs" dxfId="342" priority="23" stopIfTrue="1" operator="between">
      <formula>3.5</formula>
      <formula>5.3</formula>
    </cfRule>
    <cfRule type="cellIs" dxfId="341" priority="24" stopIfTrue="1" operator="between">
      <formula>1.8</formula>
      <formula>3.4</formula>
    </cfRule>
    <cfRule type="cellIs" dxfId="340" priority="25" stopIfTrue="1" operator="between">
      <formula>0</formula>
      <formula>1.7</formula>
    </cfRule>
  </conditionalFormatting>
  <conditionalFormatting sqref="Q6:Q138">
    <cfRule type="cellIs" dxfId="339" priority="16" stopIfTrue="1" operator="between">
      <formula>7.1</formula>
      <formula>10</formula>
    </cfRule>
    <cfRule type="cellIs" dxfId="338" priority="17" stopIfTrue="1" operator="between">
      <formula>5.4</formula>
      <formula>7</formula>
    </cfRule>
    <cfRule type="cellIs" dxfId="337" priority="18" stopIfTrue="1" operator="between">
      <formula>3.5</formula>
      <formula>5.3</formula>
    </cfRule>
    <cfRule type="cellIs" dxfId="336" priority="19" stopIfTrue="1" operator="between">
      <formula>1.8</formula>
      <formula>3.4</formula>
    </cfRule>
    <cfRule type="cellIs" dxfId="335" priority="20" stopIfTrue="1" operator="between">
      <formula>0</formula>
      <formula>1.7</formula>
    </cfRule>
  </conditionalFormatting>
  <conditionalFormatting sqref="R6:R138">
    <cfRule type="cellIs" dxfId="334" priority="6" stopIfTrue="1" operator="between">
      <formula>5</formula>
      <formula>5.9</formula>
    </cfRule>
    <cfRule type="cellIs" dxfId="333" priority="7" stopIfTrue="1" operator="between">
      <formula>4</formula>
      <formula>4.9</formula>
    </cfRule>
    <cfRule type="cellIs" dxfId="332" priority="8" stopIfTrue="1" operator="between">
      <formula>3</formula>
      <formula>3.9</formula>
    </cfRule>
    <cfRule type="cellIs" dxfId="331" priority="9" stopIfTrue="1" operator="between">
      <formula>2</formula>
      <formula>2.9</formula>
    </cfRule>
    <cfRule type="cellIs" dxfId="330" priority="10" stopIfTrue="1" operator="between">
      <formula>0</formula>
      <formula>1.9</formula>
    </cfRule>
  </conditionalFormatting>
  <conditionalFormatting sqref="L6:P138">
    <cfRule type="cellIs" priority="4" stopIfTrue="1" operator="equal">
      <formula>"x"</formula>
    </cfRule>
    <cfRule type="cellIs" dxfId="329" priority="5" operator="greaterThan">
      <formula>1.05</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48"/>
  <sheetViews>
    <sheetView topLeftCell="D118" workbookViewId="0">
      <selection activeCell="D139" sqref="D139:AN148"/>
    </sheetView>
  </sheetViews>
  <sheetFormatPr defaultColWidth="9.42578125" defaultRowHeight="15" x14ac:dyDescent="0.25"/>
  <cols>
    <col min="1" max="1" width="40.42578125" style="208" bestFit="1" customWidth="1"/>
    <col min="2" max="2" width="25.5703125" style="208" bestFit="1" customWidth="1"/>
    <col min="3" max="3" width="11.42578125" style="208" bestFit="1" customWidth="1"/>
    <col min="4" max="4" width="11.42578125" style="208" customWidth="1"/>
    <col min="5" max="5" width="8.42578125" style="205" customWidth="1"/>
    <col min="6" max="14" width="8.5703125" style="208" customWidth="1"/>
    <col min="15" max="15" width="8.5703125" style="206" customWidth="1"/>
    <col min="16" max="17" width="8.5703125" style="208" customWidth="1"/>
    <col min="18" max="18" width="8.5703125" style="206" customWidth="1"/>
    <col min="19" max="22" width="8.5703125" style="208" customWidth="1"/>
    <col min="23" max="24" width="8.5703125" style="206" customWidth="1"/>
    <col min="25" max="25" width="8.5703125" style="208" customWidth="1"/>
    <col min="26" max="26" width="8.5703125" style="206" customWidth="1"/>
    <col min="27" max="30" width="13" style="208" hidden="1" customWidth="1"/>
    <col min="31" max="31" width="8.5703125" style="208" hidden="1" customWidth="1"/>
    <col min="32" max="38" width="13" style="208" hidden="1" customWidth="1"/>
    <col min="39" max="40" width="8.5703125" style="206" customWidth="1"/>
    <col min="41" max="41" width="9.42578125" style="208" customWidth="1"/>
    <col min="42" max="16384" width="9.42578125" style="208"/>
  </cols>
  <sheetData>
    <row r="1" spans="1:40" x14ac:dyDescent="0.25">
      <c r="A1" s="292"/>
      <c r="B1" s="288"/>
      <c r="C1" s="288"/>
      <c r="D1" s="288"/>
      <c r="E1" s="293"/>
      <c r="F1" s="288"/>
      <c r="G1" s="288"/>
      <c r="H1" s="288"/>
      <c r="I1" s="288"/>
      <c r="J1" s="288"/>
      <c r="K1" s="288"/>
      <c r="L1" s="288"/>
      <c r="M1" s="288"/>
      <c r="N1" s="288"/>
      <c r="O1" s="294"/>
      <c r="P1" s="288"/>
      <c r="Q1" s="288"/>
      <c r="R1" s="294"/>
      <c r="S1" s="288"/>
      <c r="T1" s="288"/>
      <c r="U1" s="288"/>
      <c r="V1" s="288"/>
      <c r="W1" s="294"/>
      <c r="X1" s="294"/>
      <c r="Y1" s="288"/>
      <c r="Z1" s="294"/>
      <c r="AA1" s="288"/>
      <c r="AB1" s="288"/>
      <c r="AC1" s="288"/>
      <c r="AD1" s="288"/>
      <c r="AE1" s="288"/>
      <c r="AF1" s="288"/>
      <c r="AG1" s="288"/>
      <c r="AH1" s="288"/>
      <c r="AI1" s="288"/>
      <c r="AJ1" s="288"/>
      <c r="AK1" s="288"/>
      <c r="AL1" s="288"/>
      <c r="AM1" s="294"/>
      <c r="AN1" s="294"/>
    </row>
    <row r="2" spans="1:40" ht="109.5" customHeight="1" thickBot="1" x14ac:dyDescent="0.3">
      <c r="A2" s="51"/>
      <c r="B2" s="51"/>
      <c r="C2" s="55"/>
      <c r="D2" s="55"/>
      <c r="E2" s="8"/>
      <c r="F2" s="80" t="s">
        <v>6835</v>
      </c>
      <c r="G2" s="80" t="s">
        <v>6836</v>
      </c>
      <c r="H2" s="79" t="s">
        <v>6837</v>
      </c>
      <c r="I2" s="80" t="s">
        <v>6838</v>
      </c>
      <c r="J2" s="80" t="s">
        <v>6839</v>
      </c>
      <c r="K2" s="79" t="s">
        <v>6840</v>
      </c>
      <c r="L2" s="80" t="s">
        <v>6841</v>
      </c>
      <c r="M2" s="80" t="s">
        <v>6842</v>
      </c>
      <c r="N2" s="79" t="s">
        <v>6843</v>
      </c>
      <c r="O2" s="78" t="s">
        <v>6844</v>
      </c>
      <c r="P2" s="80" t="s">
        <v>6845</v>
      </c>
      <c r="Q2" s="80" t="s">
        <v>6846</v>
      </c>
      <c r="R2" s="78" t="s">
        <v>6847</v>
      </c>
      <c r="S2" s="80" t="s">
        <v>6848</v>
      </c>
      <c r="T2" s="80" t="s">
        <v>6849</v>
      </c>
      <c r="U2" s="80" t="s">
        <v>6850</v>
      </c>
      <c r="V2" s="80" t="s">
        <v>6851</v>
      </c>
      <c r="W2" s="78" t="s">
        <v>6852</v>
      </c>
      <c r="X2" s="77" t="s">
        <v>6792</v>
      </c>
      <c r="Y2" s="80" t="s">
        <v>6853</v>
      </c>
      <c r="Z2" s="78" t="s">
        <v>6854</v>
      </c>
      <c r="AA2" s="80" t="s">
        <v>4130</v>
      </c>
      <c r="AB2" s="80" t="s">
        <v>4140</v>
      </c>
      <c r="AC2" s="80" t="s">
        <v>4132</v>
      </c>
      <c r="AD2" s="80" t="s">
        <v>3172</v>
      </c>
      <c r="AE2" s="79" t="s">
        <v>6855</v>
      </c>
      <c r="AF2" s="80" t="s">
        <v>4128</v>
      </c>
      <c r="AG2" s="80" t="s">
        <v>4138</v>
      </c>
      <c r="AH2" s="79" t="s">
        <v>6856</v>
      </c>
      <c r="AI2" s="80" t="s">
        <v>4134</v>
      </c>
      <c r="AJ2" s="80" t="s">
        <v>6857</v>
      </c>
      <c r="AK2" s="80" t="s">
        <v>4136</v>
      </c>
      <c r="AL2" s="79" t="s">
        <v>6858</v>
      </c>
      <c r="AM2" s="78" t="s">
        <v>6859</v>
      </c>
      <c r="AN2" s="77" t="s">
        <v>6793</v>
      </c>
    </row>
    <row r="3" spans="1:40" x14ac:dyDescent="0.25">
      <c r="A3" s="51"/>
      <c r="B3" s="51"/>
      <c r="C3" s="55"/>
      <c r="D3" s="55"/>
      <c r="E3" s="7" t="s">
        <v>6822</v>
      </c>
      <c r="F3" s="240">
        <v>14</v>
      </c>
      <c r="G3" s="240">
        <v>10</v>
      </c>
      <c r="H3" s="240"/>
      <c r="I3" s="240">
        <v>1</v>
      </c>
      <c r="J3" s="240">
        <v>0.5</v>
      </c>
      <c r="K3" s="240"/>
      <c r="L3" s="240">
        <v>0.75</v>
      </c>
      <c r="M3" s="240">
        <v>65</v>
      </c>
      <c r="N3" s="240"/>
      <c r="O3" s="240"/>
      <c r="P3" s="240"/>
      <c r="Q3" s="67">
        <v>3000</v>
      </c>
      <c r="R3" s="240"/>
      <c r="S3" s="240">
        <v>100</v>
      </c>
      <c r="T3" s="240">
        <v>2.5</v>
      </c>
      <c r="U3" s="240">
        <v>10</v>
      </c>
      <c r="V3" s="240">
        <v>100</v>
      </c>
      <c r="W3" s="240"/>
      <c r="X3" s="240"/>
      <c r="Y3" s="240"/>
      <c r="Z3" s="240"/>
      <c r="AA3" s="240"/>
      <c r="AB3" s="240"/>
      <c r="AC3" s="240"/>
      <c r="AD3" s="240"/>
      <c r="AE3" s="240"/>
      <c r="AF3" s="240"/>
      <c r="AG3" s="240"/>
      <c r="AH3" s="240"/>
      <c r="AI3" s="240"/>
      <c r="AJ3" s="240"/>
      <c r="AK3" s="240"/>
      <c r="AL3" s="240"/>
      <c r="AM3" s="240"/>
      <c r="AN3" s="240"/>
    </row>
    <row r="4" spans="1:40" x14ac:dyDescent="0.25">
      <c r="A4" s="51"/>
      <c r="B4" s="51"/>
      <c r="C4" s="55"/>
      <c r="D4" s="55"/>
      <c r="E4" s="7" t="s">
        <v>6823</v>
      </c>
      <c r="F4" s="240">
        <v>0</v>
      </c>
      <c r="G4" s="240">
        <v>0</v>
      </c>
      <c r="H4" s="240"/>
      <c r="I4" s="240">
        <v>0</v>
      </c>
      <c r="J4" s="240">
        <v>0</v>
      </c>
      <c r="K4" s="240"/>
      <c r="L4" s="240">
        <v>0</v>
      </c>
      <c r="M4" s="240">
        <v>25</v>
      </c>
      <c r="N4" s="240"/>
      <c r="O4" s="240"/>
      <c r="P4" s="240"/>
      <c r="Q4" s="240">
        <v>1</v>
      </c>
      <c r="R4" s="240"/>
      <c r="S4" s="240">
        <v>0</v>
      </c>
      <c r="T4" s="240">
        <v>-2.5</v>
      </c>
      <c r="U4" s="240">
        <v>0</v>
      </c>
      <c r="V4" s="240">
        <v>0</v>
      </c>
      <c r="W4" s="240"/>
      <c r="X4" s="240"/>
      <c r="Y4" s="240"/>
      <c r="Z4" s="240"/>
      <c r="AA4" s="240"/>
      <c r="AB4" s="240"/>
      <c r="AC4" s="240"/>
      <c r="AD4" s="240"/>
      <c r="AE4" s="240"/>
      <c r="AF4" s="240"/>
      <c r="AG4" s="240"/>
      <c r="AH4" s="240"/>
      <c r="AI4" s="240"/>
      <c r="AJ4" s="240"/>
      <c r="AK4" s="240"/>
      <c r="AL4" s="240"/>
      <c r="AM4" s="240"/>
      <c r="AN4" s="240"/>
    </row>
    <row r="5" spans="1:40" x14ac:dyDescent="0.25">
      <c r="A5" s="23" t="s">
        <v>6776</v>
      </c>
      <c r="B5" s="23" t="s">
        <v>6860</v>
      </c>
      <c r="C5" s="23" t="s">
        <v>6778</v>
      </c>
      <c r="D5" s="23" t="s">
        <v>6779</v>
      </c>
      <c r="E5" s="24" t="s">
        <v>6824</v>
      </c>
      <c r="F5" s="25"/>
      <c r="G5" s="25"/>
      <c r="H5" s="25"/>
      <c r="I5" s="25"/>
      <c r="J5" s="25"/>
      <c r="K5" s="25"/>
      <c r="L5" s="25"/>
      <c r="M5" s="25"/>
      <c r="N5" s="25"/>
      <c r="O5" s="26"/>
      <c r="P5" s="25"/>
      <c r="Q5" s="27"/>
      <c r="R5" s="25"/>
      <c r="S5" s="26"/>
      <c r="T5" s="25"/>
      <c r="U5" s="27"/>
      <c r="V5" s="28"/>
      <c r="W5" s="25"/>
      <c r="X5" s="26"/>
      <c r="Y5" s="25"/>
      <c r="Z5" s="27"/>
      <c r="AA5" s="27"/>
      <c r="AB5" s="27"/>
      <c r="AC5" s="27"/>
      <c r="AD5" s="27"/>
      <c r="AE5" s="25"/>
      <c r="AF5" s="25"/>
      <c r="AG5" s="25"/>
      <c r="AH5" s="25"/>
      <c r="AI5" s="25"/>
      <c r="AJ5" s="25"/>
      <c r="AK5" s="25"/>
      <c r="AL5" s="25"/>
      <c r="AM5" s="26"/>
      <c r="AN5" s="27"/>
    </row>
    <row r="6" spans="1:40" ht="13.5" customHeight="1" x14ac:dyDescent="0.25">
      <c r="A6" s="142" t="str">
        <f>'Crisis Indicator Data'!A3</f>
        <v>Complex crisis in Afghanistan</v>
      </c>
      <c r="B6" s="143" t="str">
        <f>'Crisis Indicator Data'!B3</f>
        <v>Complex crisis</v>
      </c>
      <c r="C6" s="143" t="str">
        <f>'Crisis Indicator Data'!C3</f>
        <v>AFG001</v>
      </c>
      <c r="D6" s="143" t="str">
        <f>'Crisis Indicator Data'!D3</f>
        <v>Afghanistan</v>
      </c>
      <c r="E6" s="144" t="str">
        <f>'Crisis Indicator Data'!E3</f>
        <v>AFG</v>
      </c>
      <c r="F6" s="234">
        <f>IF(B6="Regional crisis",(IF(VLOOKUP($C6,'Regional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234">
        <f>IF(B6="Regional crisis",(IF(VLOOKUP($C6,'Regional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234">
        <f t="shared" ref="H6:H37" si="0">IF(AND(F6="x",G6="x"),"x",AVERAGE(F6,G6))</f>
        <v>3.5</v>
      </c>
      <c r="I6" s="234">
        <f>IF(B6="Regional crisis",(IF(VLOOKUP($C6,'Regional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234">
        <f>IF(B6="Regional crisis",(IF(VLOOKUP($C6,'Regional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234">
        <f t="shared" ref="K6:K37" si="1">IF(AND(I6="x",J6="x"),"x",AVERAGE(I6,J6))</f>
        <v>1.85</v>
      </c>
      <c r="L6" s="234">
        <f>IF(B6="Regional crisis",(IF(VLOOKUP($C6,'Regional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234" t="str">
        <f>IF(B6="Regional crisis",(IF(VLOOKUP($C6,'Regional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234">
        <f t="shared" ref="N6:N37" si="2">IF(AND(L6="x",M6="x"),"x",AVERAGE(L6,M6))</f>
        <v>3.8</v>
      </c>
      <c r="O6" s="234">
        <f t="shared" ref="O6:O37" si="3">AVERAGE(H6,K6,N6)</f>
        <v>3.0499999999999994</v>
      </c>
      <c r="P6" s="234">
        <f>IF(B6="Regional crisis",VLOOKUP(C6,'Regional Crises'!$B$1:$R$69,12,FALSE),VLOOKUP(E6,'Country Indicator Data'!$B$4:$I$300,8,FALSE))</f>
        <v>10</v>
      </c>
      <c r="Q6" s="234">
        <f>IF($B6="Regional crisis",((IF(VLOOKUP($C6,'Regional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5</v>
      </c>
      <c r="R6" s="234">
        <f t="shared" ref="R6:R37" si="4">AVERAGE(P6:Q6)</f>
        <v>7.5</v>
      </c>
      <c r="S6" s="234">
        <f>IF($B6="Regional crisis",((IF(VLOOKUP($C6,'Regional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234">
        <f>IF(B6="Regional crisis",((IF(VLOOKUP($C6,'Regional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234">
        <f>IF(B6="Regional crisis",((IF(VLOOKUP($C6,'Regional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234">
        <f>IF(B6="Regional crisis",((IF(VLOOKUP($C6,'Regional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234">
        <f t="shared" ref="W6:W37" si="5">IF(AND(S6="x",V6="x"),"x",ROUND(AVERAGE(S6,V6,T6,U6),1))</f>
        <v>3.9</v>
      </c>
      <c r="X6" s="234">
        <f t="shared" ref="X6:X37" si="6">ROUND(AVERAGE(O6,W6,R6),1)</f>
        <v>4.8</v>
      </c>
      <c r="Y6" s="241">
        <f>IF('Core Indicators'!FC3="x","x",IF('Core Indicators'!FC3&gt;=5,5,IF('Core Indicators'!FC3&gt;=4,4,IF('Core Indicators'!FC3&gt;=3,3,IF('Core Indicators'!FC3&gt;=2,2,IF('Core Indicators'!FC3&gt;=1,1,0))))))</f>
        <v>5</v>
      </c>
      <c r="Z6" s="234">
        <f t="shared" ref="Z6:Z37" si="7">Y6</f>
        <v>5</v>
      </c>
      <c r="AA6" s="241">
        <f>'Crisis Indicator Data'!Y3</f>
        <v>1</v>
      </c>
      <c r="AB6" s="241">
        <f>'Crisis Indicator Data'!Z3</f>
        <v>2</v>
      </c>
      <c r="AC6" s="241">
        <f>'Crisis Indicator Data'!AA3</f>
        <v>2</v>
      </c>
      <c r="AD6" s="241">
        <f>'Crisis Indicator Data'!AB3</f>
        <v>3</v>
      </c>
      <c r="AE6" s="241">
        <f t="shared" ref="AE6:AE37" si="8">IF(SUM(AA6:AD6)=0,0,IF(SUM(AA6,AB6,AC6,AD6)&lt;2,1,IF(SUM(AA6:AD6)&lt;6,2,IF(SUM(AA6:AD6)&lt;8,3,IF(SUM(AA6:AD6)&lt;10,4,5)))))</f>
        <v>4</v>
      </c>
      <c r="AF6" s="241">
        <f>'Crisis Indicator Data'!AC3</f>
        <v>2</v>
      </c>
      <c r="AG6" s="241">
        <f>'Crisis Indicator Data'!AD3</f>
        <v>3</v>
      </c>
      <c r="AH6" s="241">
        <f t="shared" ref="AH6:AH37" si="9">IF(SUM(AF6:AG6)=0,0,IF(SUM(AF6,AG6)=1,1,IF(SUM(AF6:AG6)&lt;3,2,IF(SUM(AF6:AG6)&lt;4,3,IF(SUM(AF6:AG6)&lt;5,4,5)))))</f>
        <v>5</v>
      </c>
      <c r="AI6" s="241">
        <f>'Crisis Indicator Data'!AE3</f>
        <v>3</v>
      </c>
      <c r="AJ6" s="241">
        <f>'Crisis Indicator Data'!AF3</f>
        <v>3</v>
      </c>
      <c r="AK6" s="241">
        <f>'Crisis Indicator Data'!AG3</f>
        <v>3</v>
      </c>
      <c r="AL6" s="241">
        <f t="shared" ref="AL6:AL37" si="10">IF(SUM(AI6:AK6)=0,0,IF(SUM(AI6:AK6)=1,1,IF(SUM(AI6:AK6)&lt;3,2,IF(SUM(AI6:AK6)&lt;5,3,IF(SUM(AI6:AK6)&lt;7,4,5)))))</f>
        <v>5</v>
      </c>
      <c r="AM6" s="234">
        <f t="shared" ref="AM6:AM37" si="11">IF(AA6=3,5,ROUND(AVERAGE(AE6,AH6,AL6),0))</f>
        <v>5</v>
      </c>
      <c r="AN6" s="234">
        <f t="shared" ref="AN6:AN37" si="12">IF(AND(Z6="x",AM6="x"),"x",ROUND(AVERAGE(Z6,AM6),1))</f>
        <v>5</v>
      </c>
    </row>
    <row r="7" spans="1:40" ht="13.5" customHeight="1" x14ac:dyDescent="0.25">
      <c r="A7" s="142" t="str">
        <f>'Crisis Indicator Data'!A4</f>
        <v>Drought in South-West Angola</v>
      </c>
      <c r="B7" s="143" t="str">
        <f>'Crisis Indicator Data'!B4</f>
        <v>Food Security</v>
      </c>
      <c r="C7" s="143" t="str">
        <f>'Crisis Indicator Data'!C4</f>
        <v>AGO002</v>
      </c>
      <c r="D7" s="143" t="str">
        <f>'Crisis Indicator Data'!D4</f>
        <v>Angola</v>
      </c>
      <c r="E7" s="144" t="str">
        <f>'Crisis Indicator Data'!E4</f>
        <v>AGO</v>
      </c>
      <c r="F7" s="234">
        <f>IF(B7="Regional crisis",(IF(VLOOKUP($C7,'Regional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234">
        <f>IF(B7="Regional crisis",(IF(VLOOKUP($C7,'Regional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2.7</v>
      </c>
      <c r="H7" s="234">
        <f t="shared" si="0"/>
        <v>3.1500000000000004</v>
      </c>
      <c r="I7" s="234">
        <f>IF(B7="Regional crisis",(IF(VLOOKUP($C7,'Regional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3.8</v>
      </c>
      <c r="J7" s="234">
        <f>IF(B7="Regional crisis",(IF(VLOOKUP($C7,'Regional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5</v>
      </c>
      <c r="K7" s="234">
        <f t="shared" si="1"/>
        <v>4.4000000000000004</v>
      </c>
      <c r="L7" s="234">
        <f>IF(B7="Regional crisis",(IF(VLOOKUP($C7,'Regional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3.9</v>
      </c>
      <c r="M7" s="234">
        <f>IF(B7="Regional crisis",(IF(VLOOKUP($C7,'Regional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3.3</v>
      </c>
      <c r="N7" s="234">
        <f t="shared" si="2"/>
        <v>3.5999999999999996</v>
      </c>
      <c r="O7" s="234">
        <f t="shared" si="3"/>
        <v>3.7166666666666668</v>
      </c>
      <c r="P7" s="234">
        <f>IF(B7="Regional crisis",VLOOKUP(C7,'Regional Crises'!$B$1:$R$69,12,FALSE),VLOOKUP(E7,'Country Indicator Data'!$B$4:$I$300,8,FALSE))</f>
        <v>6</v>
      </c>
      <c r="Q7" s="234">
        <f>IF($B7="Regional crisis",((IF(VLOOKUP($C7,'Regional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0.9</v>
      </c>
      <c r="R7" s="234">
        <f t="shared" si="4"/>
        <v>3.45</v>
      </c>
      <c r="S7" s="234">
        <f>IF(B7="Regional crisis",((IF(VLOOKUP($C7,'Regional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3.7</v>
      </c>
      <c r="T7" s="234">
        <f>IF(B7="Regional crisis",((IF(VLOOKUP($C7,'Regional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3.6</v>
      </c>
      <c r="U7" s="234">
        <f>IF(B7="Regional crisis",((IF(VLOOKUP($C7,'Regional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3.1</v>
      </c>
      <c r="V7" s="234">
        <f>IF(B7="Regional crisis",((IF(VLOOKUP($C7,'Regional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3.4</v>
      </c>
      <c r="W7" s="234">
        <f t="shared" si="5"/>
        <v>3.5</v>
      </c>
      <c r="X7" s="234">
        <f t="shared" si="6"/>
        <v>3.6</v>
      </c>
      <c r="Y7" s="241">
        <f>IF('Core Indicators'!FC4="x","x",IF('Core Indicators'!FC4&gt;=5,5,IF('Core Indicators'!FC4&gt;=4,4,IF('Core Indicators'!FC4&gt;=3,3,IF('Core Indicators'!FC4&gt;=2,2,IF('Core Indicators'!FC4&gt;=1,1,0))))))</f>
        <v>3</v>
      </c>
      <c r="Z7" s="234">
        <f t="shared" si="7"/>
        <v>3</v>
      </c>
      <c r="AA7" s="241">
        <f>'Crisis Indicator Data'!Y4</f>
        <v>1</v>
      </c>
      <c r="AB7" s="241">
        <f>'Crisis Indicator Data'!Z4</f>
        <v>0</v>
      </c>
      <c r="AC7" s="241">
        <f>'Crisis Indicator Data'!AA4</f>
        <v>0</v>
      </c>
      <c r="AD7" s="241">
        <f>'Crisis Indicator Data'!AB4</f>
        <v>0</v>
      </c>
      <c r="AE7" s="241">
        <f t="shared" si="8"/>
        <v>1</v>
      </c>
      <c r="AF7" s="241">
        <f>'Crisis Indicator Data'!AC4</f>
        <v>0</v>
      </c>
      <c r="AG7" s="241">
        <f>'Crisis Indicator Data'!AD4</f>
        <v>0</v>
      </c>
      <c r="AH7" s="241">
        <f t="shared" si="9"/>
        <v>0</v>
      </c>
      <c r="AI7" s="241">
        <f>'Crisis Indicator Data'!AE4</f>
        <v>0</v>
      </c>
      <c r="AJ7" s="241">
        <f>'Crisis Indicator Data'!AF4</f>
        <v>2</v>
      </c>
      <c r="AK7" s="241">
        <f>'Crisis Indicator Data'!AG4</f>
        <v>0</v>
      </c>
      <c r="AL7" s="241">
        <f t="shared" si="10"/>
        <v>2</v>
      </c>
      <c r="AM7" s="234">
        <f t="shared" si="11"/>
        <v>1</v>
      </c>
      <c r="AN7" s="234">
        <f t="shared" si="12"/>
        <v>2</v>
      </c>
    </row>
    <row r="8" spans="1:40" ht="13.5" customHeight="1" x14ac:dyDescent="0.25">
      <c r="A8" s="142" t="str">
        <f>'Crisis Indicator Data'!A5</f>
        <v>Nagorno-Karabakh Conflict in Armenia</v>
      </c>
      <c r="B8" s="143" t="str">
        <f>'Crisis Indicator Data'!B5</f>
        <v>Conflict</v>
      </c>
      <c r="C8" s="143" t="str">
        <f>'Crisis Indicator Data'!C5</f>
        <v>ARM002</v>
      </c>
      <c r="D8" s="143" t="str">
        <f>'Crisis Indicator Data'!D5</f>
        <v>Armenia</v>
      </c>
      <c r="E8" s="144" t="str">
        <f>'Crisis Indicator Data'!E5</f>
        <v>ARM</v>
      </c>
      <c r="F8" s="234">
        <f>IF(B8="Regional crisis",(IF(VLOOKUP($C8,'Regional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2.9</v>
      </c>
      <c r="G8" s="234">
        <f>IF(B8="Regional crisis",(IF(VLOOKUP($C8,'Regional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1.5</v>
      </c>
      <c r="H8" s="234">
        <f t="shared" si="0"/>
        <v>2.2000000000000002</v>
      </c>
      <c r="I8" s="234">
        <f>IF(B8="Regional crisis",(IF(VLOOKUP($C8,'Regional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0.2</v>
      </c>
      <c r="J8" s="234">
        <f>IF(B8="Regional crisis",(IF(VLOOKUP($C8,'Regional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0.2</v>
      </c>
      <c r="K8" s="234">
        <f t="shared" si="1"/>
        <v>0.2</v>
      </c>
      <c r="L8" s="234">
        <f>IF(B8="Regional crisis",(IF(VLOOKUP($C8,'Regional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1.7</v>
      </c>
      <c r="M8" s="234">
        <f>IF(B8="Regional crisis",(IF(VLOOKUP($C8,'Regional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0.6</v>
      </c>
      <c r="N8" s="234">
        <f t="shared" si="2"/>
        <v>1.1499999999999999</v>
      </c>
      <c r="O8" s="234">
        <f t="shared" si="3"/>
        <v>1.1833333333333333</v>
      </c>
      <c r="P8" s="234">
        <f>IF(B8="Regional crisis",VLOOKUP(C8,'Regional Crises'!$B$1:$R$69,12,FALSE),VLOOKUP(E8,'Country Indicator Data'!$B$4:$I$300,8,FALSE))</f>
        <v>6</v>
      </c>
      <c r="Q8" s="234">
        <f>IF($B8="Regional crisis",((IF(VLOOKUP($C8,'Regional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v>
      </c>
      <c r="R8" s="234">
        <f t="shared" si="4"/>
        <v>3</v>
      </c>
      <c r="S8" s="234">
        <f>IF(B8="Regional crisis",((IF(VLOOKUP($C8,'Regional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2.9</v>
      </c>
      <c r="T8" s="234">
        <f>IF(B8="Regional crisis",((IF(VLOOKUP($C8,'Regional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2.6</v>
      </c>
      <c r="U8" s="234">
        <f>IF(B8="Regional crisis",((IF(VLOOKUP($C8,'Regional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2</v>
      </c>
      <c r="V8" s="234">
        <f>IF(B8="Regional crisis",((IF(VLOOKUP($C8,'Regional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2.4</v>
      </c>
      <c r="W8" s="234">
        <f t="shared" si="5"/>
        <v>2.5</v>
      </c>
      <c r="X8" s="234">
        <f t="shared" si="6"/>
        <v>2.2000000000000002</v>
      </c>
      <c r="Y8" s="241">
        <f>IF('Core Indicators'!FC5="x","x",IF('Core Indicators'!FC5&gt;=5,5,IF('Core Indicators'!FC5&gt;=4,4,IF('Core Indicators'!FC5&gt;=3,3,IF('Core Indicators'!FC5&gt;=2,2,IF('Core Indicators'!FC5&gt;=1,1,0))))))</f>
        <v>2</v>
      </c>
      <c r="Z8" s="234">
        <f t="shared" si="7"/>
        <v>2</v>
      </c>
      <c r="AA8" s="241">
        <f>'Crisis Indicator Data'!Y5</f>
        <v>0</v>
      </c>
      <c r="AB8" s="241">
        <f>'Crisis Indicator Data'!Z5</f>
        <v>0</v>
      </c>
      <c r="AC8" s="241">
        <f>'Crisis Indicator Data'!AA5</f>
        <v>0</v>
      </c>
      <c r="AD8" s="241">
        <f>'Crisis Indicator Data'!AB5</f>
        <v>0</v>
      </c>
      <c r="AE8" s="241">
        <f t="shared" si="8"/>
        <v>0</v>
      </c>
      <c r="AF8" s="241">
        <f>'Crisis Indicator Data'!AC5</f>
        <v>0</v>
      </c>
      <c r="AG8" s="241">
        <f>'Crisis Indicator Data'!AD5</f>
        <v>0</v>
      </c>
      <c r="AH8" s="241">
        <f t="shared" si="9"/>
        <v>0</v>
      </c>
      <c r="AI8" s="241">
        <f>'Crisis Indicator Data'!AE5</f>
        <v>0</v>
      </c>
      <c r="AJ8" s="241">
        <f>'Crisis Indicator Data'!AF5</f>
        <v>1</v>
      </c>
      <c r="AK8" s="241">
        <f>'Crisis Indicator Data'!AG5</f>
        <v>0</v>
      </c>
      <c r="AL8" s="241">
        <f t="shared" si="10"/>
        <v>1</v>
      </c>
      <c r="AM8" s="234">
        <f t="shared" si="11"/>
        <v>0</v>
      </c>
      <c r="AN8" s="234">
        <f t="shared" si="12"/>
        <v>1</v>
      </c>
    </row>
    <row r="9" spans="1:40" ht="13.5" customHeight="1" x14ac:dyDescent="0.25">
      <c r="A9" s="142" t="str">
        <f>'Crisis Indicator Data'!A6</f>
        <v>Nagorno-Karabakh conflict in Azerbaijan</v>
      </c>
      <c r="B9" s="143" t="str">
        <f>'Crisis Indicator Data'!B6</f>
        <v>Conflict</v>
      </c>
      <c r="C9" s="143" t="str">
        <f>'Crisis Indicator Data'!C6</f>
        <v>AZE002</v>
      </c>
      <c r="D9" s="143" t="str">
        <f>'Crisis Indicator Data'!D6</f>
        <v>Azerbaijan</v>
      </c>
      <c r="E9" s="144" t="str">
        <f>'Crisis Indicator Data'!E6</f>
        <v>AZE</v>
      </c>
      <c r="F9" s="234">
        <f>IF(B9="Regional crisis",(IF(VLOOKUP($C9,'Regional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3.6</v>
      </c>
      <c r="G9" s="234">
        <f>IF(B9="Regional crisis",(IF(VLOOKUP($C9,'Regional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3.3</v>
      </c>
      <c r="H9" s="234">
        <f t="shared" si="0"/>
        <v>3.45</v>
      </c>
      <c r="I9" s="234">
        <f>IF(B9="Regional crisis",(IF(VLOOKUP($C9,'Regional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0.8</v>
      </c>
      <c r="J9" s="234">
        <f>IF(B9="Regional crisis",(IF(VLOOKUP($C9,'Regional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0.6</v>
      </c>
      <c r="K9" s="234">
        <f t="shared" si="1"/>
        <v>0.7</v>
      </c>
      <c r="L9" s="234">
        <f>IF(B9="Regional crisis",(IF(VLOOKUP($C9,'Regional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2.1</v>
      </c>
      <c r="M9" s="234">
        <f>IF(B9="Regional crisis",(IF(VLOOKUP($C9,'Regional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0.2</v>
      </c>
      <c r="N9" s="234">
        <f t="shared" si="2"/>
        <v>1.1500000000000001</v>
      </c>
      <c r="O9" s="234">
        <f t="shared" si="3"/>
        <v>1.7666666666666668</v>
      </c>
      <c r="P9" s="234">
        <f>IF(B9="Regional crisis",VLOOKUP(C9,'Regional Crises'!$B$1:$R$69,12,FALSE),VLOOKUP(E9,'Country Indicator Data'!$B$4:$I$300,8,FALSE))</f>
        <v>10</v>
      </c>
      <c r="Q9" s="234">
        <f>IF($B9="Regional crisis",((IF(VLOOKUP($C9,'Regional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2.8</v>
      </c>
      <c r="R9" s="234">
        <f t="shared" si="4"/>
        <v>6.4</v>
      </c>
      <c r="S9" s="234">
        <f>IF(B9="Regional crisis",((IF(VLOOKUP($C9,'Regional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3.5</v>
      </c>
      <c r="T9" s="234">
        <f>IF(B9="Regional crisis",((IF(VLOOKUP($C9,'Regional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3.1</v>
      </c>
      <c r="U9" s="234">
        <f>IF(B9="Regional crisis",((IF(VLOOKUP($C9,'Regional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3.5</v>
      </c>
      <c r="V9" s="234">
        <f>IF(B9="Regional crisis",((IF(VLOOKUP($C9,'Regional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4.5</v>
      </c>
      <c r="W9" s="234">
        <f t="shared" si="5"/>
        <v>3.7</v>
      </c>
      <c r="X9" s="234">
        <f t="shared" si="6"/>
        <v>4</v>
      </c>
      <c r="Y9" s="241">
        <f>IF('Core Indicators'!FC6="x","x",IF('Core Indicators'!FC6&gt;=5,5,IF('Core Indicators'!FC6&gt;=4,4,IF('Core Indicators'!FC6&gt;=3,3,IF('Core Indicators'!FC6&gt;=2,2,IF('Core Indicators'!FC6&gt;=1,1,0))))))</f>
        <v>3</v>
      </c>
      <c r="Z9" s="234">
        <f t="shared" si="7"/>
        <v>3</v>
      </c>
      <c r="AA9" s="241">
        <f>'Crisis Indicator Data'!Y6</f>
        <v>1</v>
      </c>
      <c r="AB9" s="241">
        <f>'Crisis Indicator Data'!Z6</f>
        <v>0</v>
      </c>
      <c r="AC9" s="241">
        <f>'Crisis Indicator Data'!AA6</f>
        <v>1</v>
      </c>
      <c r="AD9" s="241">
        <f>'Crisis Indicator Data'!AB6</f>
        <v>0</v>
      </c>
      <c r="AE9" s="241">
        <f t="shared" si="8"/>
        <v>2</v>
      </c>
      <c r="AF9" s="241">
        <f>'Crisis Indicator Data'!AC6</f>
        <v>0</v>
      </c>
      <c r="AG9" s="241">
        <f>'Crisis Indicator Data'!AD6</f>
        <v>0</v>
      </c>
      <c r="AH9" s="241">
        <f t="shared" si="9"/>
        <v>0</v>
      </c>
      <c r="AI9" s="241">
        <f>'Crisis Indicator Data'!AE6</f>
        <v>1</v>
      </c>
      <c r="AJ9" s="241">
        <f>'Crisis Indicator Data'!AF6</f>
        <v>2</v>
      </c>
      <c r="AK9" s="241">
        <f>'Crisis Indicator Data'!AG6</f>
        <v>1</v>
      </c>
      <c r="AL9" s="241">
        <f t="shared" si="10"/>
        <v>3</v>
      </c>
      <c r="AM9" s="234">
        <f t="shared" si="11"/>
        <v>2</v>
      </c>
      <c r="AN9" s="234">
        <f t="shared" si="12"/>
        <v>2.5</v>
      </c>
    </row>
    <row r="10" spans="1:40" ht="13.5" customHeight="1" x14ac:dyDescent="0.25">
      <c r="A10" s="142" t="str">
        <f>'Crisis Indicator Data'!A7</f>
        <v>Complex in Burundi</v>
      </c>
      <c r="B10" s="143" t="str">
        <f>'Crisis Indicator Data'!B7</f>
        <v>Complex crisis</v>
      </c>
      <c r="C10" s="143" t="str">
        <f>'Crisis Indicator Data'!C7</f>
        <v>BDI001</v>
      </c>
      <c r="D10" s="143" t="str">
        <f>'Crisis Indicator Data'!D7</f>
        <v>Burundi</v>
      </c>
      <c r="E10" s="144" t="str">
        <f>'Crisis Indicator Data'!E7</f>
        <v>BDI</v>
      </c>
      <c r="F10" s="234">
        <f>IF(B10="Regional crisis",(IF(VLOOKUP($C10,'Regional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2.1</v>
      </c>
      <c r="G10" s="234">
        <f>IF(B10="Regional crisis",(IF(VLOOKUP($C10,'Regional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3.2</v>
      </c>
      <c r="H10" s="234">
        <f t="shared" si="0"/>
        <v>2.6500000000000004</v>
      </c>
      <c r="I10" s="234">
        <f>IF(B10="Regional crisis",(IF(VLOOKUP($C10,'Regional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1.3</v>
      </c>
      <c r="J10" s="234">
        <f>IF(B10="Regional crisis",(IF(VLOOKUP($C10,'Regional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v>
      </c>
      <c r="K10" s="234">
        <f t="shared" si="1"/>
        <v>0.65</v>
      </c>
      <c r="L10" s="234">
        <f>IF(B10="Regional crisis",(IF(VLOOKUP($C10,'Regional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3.5</v>
      </c>
      <c r="M10" s="234">
        <f>IF(B10="Regional crisis",(IF(VLOOKUP($C10,'Regional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1.7</v>
      </c>
      <c r="N10" s="234">
        <f t="shared" si="2"/>
        <v>2.6</v>
      </c>
      <c r="O10" s="234">
        <f t="shared" si="3"/>
        <v>1.9666666666666668</v>
      </c>
      <c r="P10" s="234">
        <f>IF(B10="Regional crisis",VLOOKUP(C10,'Regional Crises'!$B$1:$R$69,12,FALSE),VLOOKUP(E10,'Country Indicator Data'!$B$4:$I$300,8,FALSE))</f>
        <v>6</v>
      </c>
      <c r="Q10" s="234">
        <f>IF($B10="Regional crisis",((IF(VLOOKUP($C10,'Regional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3.4</v>
      </c>
      <c r="R10" s="234">
        <f t="shared" si="4"/>
        <v>4.7</v>
      </c>
      <c r="S10" s="234">
        <f>IF(B10="Regional crisis",((IF(VLOOKUP($C10,'Regional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4.0999999999999996</v>
      </c>
      <c r="T10" s="234">
        <f>IF(B10="Regional crisis",((IF(VLOOKUP($C10,'Regional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3.9</v>
      </c>
      <c r="U10" s="234">
        <f>IF(B10="Regional crisis",((IF(VLOOKUP($C10,'Regional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3.8</v>
      </c>
      <c r="V10" s="234">
        <f>IF(B10="Regional crisis",((IF(VLOOKUP($C10,'Regional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4.4000000000000004</v>
      </c>
      <c r="W10" s="234">
        <f t="shared" si="5"/>
        <v>4.0999999999999996</v>
      </c>
      <c r="X10" s="234">
        <f t="shared" si="6"/>
        <v>3.6</v>
      </c>
      <c r="Y10" s="241">
        <f>IF('Core Indicators'!FC7="x","x",IF('Core Indicators'!FC7&gt;=5,5,IF('Core Indicators'!FC7&gt;=4,4,IF('Core Indicators'!FC7&gt;=3,3,IF('Core Indicators'!FC7&gt;=2,2,IF('Core Indicators'!FC7&gt;=1,1,0))))))</f>
        <v>5</v>
      </c>
      <c r="Z10" s="234">
        <f t="shared" si="7"/>
        <v>5</v>
      </c>
      <c r="AA10" s="241">
        <f>'Crisis Indicator Data'!Y7</f>
        <v>0</v>
      </c>
      <c r="AB10" s="241">
        <f>'Crisis Indicator Data'!Z7</f>
        <v>1</v>
      </c>
      <c r="AC10" s="241">
        <f>'Crisis Indicator Data'!AA7</f>
        <v>2</v>
      </c>
      <c r="AD10" s="241">
        <f>'Crisis Indicator Data'!AB7</f>
        <v>0</v>
      </c>
      <c r="AE10" s="241">
        <f t="shared" si="8"/>
        <v>2</v>
      </c>
      <c r="AF10" s="241">
        <f>'Crisis Indicator Data'!AC7</f>
        <v>2</v>
      </c>
      <c r="AG10" s="241">
        <f>'Crisis Indicator Data'!AD7</f>
        <v>1</v>
      </c>
      <c r="AH10" s="241">
        <f t="shared" si="9"/>
        <v>3</v>
      </c>
      <c r="AI10" s="241">
        <f>'Crisis Indicator Data'!AE7</f>
        <v>0</v>
      </c>
      <c r="AJ10" s="241">
        <f>'Crisis Indicator Data'!AF7</f>
        <v>0</v>
      </c>
      <c r="AK10" s="241">
        <f>'Crisis Indicator Data'!AG7</f>
        <v>2</v>
      </c>
      <c r="AL10" s="241">
        <f t="shared" si="10"/>
        <v>2</v>
      </c>
      <c r="AM10" s="234">
        <f t="shared" si="11"/>
        <v>2</v>
      </c>
      <c r="AN10" s="234">
        <f t="shared" si="12"/>
        <v>3.5</v>
      </c>
    </row>
    <row r="11" spans="1:40" ht="13.5" customHeight="1" x14ac:dyDescent="0.25">
      <c r="A11" s="142" t="str">
        <f>'Crisis Indicator Data'!A8</f>
        <v>Conflict in Burkina Faso</v>
      </c>
      <c r="B11" s="143" t="str">
        <f>'Crisis Indicator Data'!B8</f>
        <v>Conflict</v>
      </c>
      <c r="C11" s="143" t="str">
        <f>'Crisis Indicator Data'!C8</f>
        <v>BFA002</v>
      </c>
      <c r="D11" s="143" t="str">
        <f>'Crisis Indicator Data'!D8</f>
        <v>Burkina Faso</v>
      </c>
      <c r="E11" s="144" t="str">
        <f>'Crisis Indicator Data'!E8</f>
        <v>BFA</v>
      </c>
      <c r="F11" s="234">
        <f>IF(B11="Regional crisis",(IF(VLOOKUP($C11,'Regional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1.1000000000000001</v>
      </c>
      <c r="G11" s="234">
        <f>IF(B11="Regional crisis",(IF(VLOOKUP($C11,'Regional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1.9</v>
      </c>
      <c r="H11" s="234">
        <f t="shared" si="0"/>
        <v>1.5</v>
      </c>
      <c r="I11" s="234">
        <f>IF(B11="Regional crisis",(IF(VLOOKUP($C11,'Regional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2.8</v>
      </c>
      <c r="J11" s="234">
        <f>IF(B11="Regional crisis",(IF(VLOOKUP($C11,'Regional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234">
        <f t="shared" si="1"/>
        <v>1.4</v>
      </c>
      <c r="L11" s="234">
        <f>IF(B11="Regional crisis",(IF(VLOOKUP($C11,'Regional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4.0999999999999996</v>
      </c>
      <c r="M11" s="234">
        <f>IF(B11="Regional crisis",(IF(VLOOKUP($C11,'Regional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1.3</v>
      </c>
      <c r="N11" s="234">
        <f t="shared" si="2"/>
        <v>2.6999999999999997</v>
      </c>
      <c r="O11" s="234">
        <f t="shared" si="3"/>
        <v>1.8666666666666665</v>
      </c>
      <c r="P11" s="234">
        <f>IF(B11="Regional crisis",VLOOKUP(C11,'Regional Crises'!$B$1:$R$69,12,FALSE),VLOOKUP(E11,'Country Indicator Data'!$B$4:$I$300,8,FALSE))</f>
        <v>10</v>
      </c>
      <c r="Q11" s="234">
        <f>IF($B11="Regional crisis",((IF(VLOOKUP($C11,'Regional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4</v>
      </c>
      <c r="R11" s="234">
        <f t="shared" si="4"/>
        <v>7</v>
      </c>
      <c r="S11" s="234">
        <f>IF(B11="Regional crisis",((IF(VLOOKUP($C11,'Regional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v>
      </c>
      <c r="T11" s="234">
        <f>IF(B11="Regional crisis",((IF(VLOOKUP($C11,'Regional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2.9</v>
      </c>
      <c r="U11" s="234">
        <f>IF(B11="Regional crisis",((IF(VLOOKUP($C11,'Regional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2.9</v>
      </c>
      <c r="V11" s="234">
        <f>IF(B11="Regional crisis",((IF(VLOOKUP($C11,'Regional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2.2000000000000002</v>
      </c>
      <c r="W11" s="234">
        <f t="shared" si="5"/>
        <v>2.8</v>
      </c>
      <c r="X11" s="234">
        <f t="shared" si="6"/>
        <v>3.9</v>
      </c>
      <c r="Y11" s="241">
        <f>IF('Core Indicators'!FC8="x","x",IF('Core Indicators'!FC8&gt;=5,5,IF('Core Indicators'!FC8&gt;=4,4,IF('Core Indicators'!FC8&gt;=3,3,IF('Core Indicators'!FC8&gt;=2,2,IF('Core Indicators'!FC8&gt;=1,1,0))))))</f>
        <v>4</v>
      </c>
      <c r="Z11" s="234">
        <f t="shared" si="7"/>
        <v>4</v>
      </c>
      <c r="AA11" s="241">
        <f>'Crisis Indicator Data'!Y8</f>
        <v>1</v>
      </c>
      <c r="AB11" s="241">
        <f>'Crisis Indicator Data'!Z8</f>
        <v>3</v>
      </c>
      <c r="AC11" s="241">
        <f>'Crisis Indicator Data'!AA8</f>
        <v>3</v>
      </c>
      <c r="AD11" s="241">
        <f>'Crisis Indicator Data'!AB8</f>
        <v>0</v>
      </c>
      <c r="AE11" s="241">
        <f t="shared" si="8"/>
        <v>3</v>
      </c>
      <c r="AF11" s="241">
        <f>'Crisis Indicator Data'!AC8</f>
        <v>0</v>
      </c>
      <c r="AG11" s="241">
        <f>'Crisis Indicator Data'!AD8</f>
        <v>3</v>
      </c>
      <c r="AH11" s="241">
        <f t="shared" si="9"/>
        <v>3</v>
      </c>
      <c r="AI11" s="241">
        <f>'Crisis Indicator Data'!AE8</f>
        <v>2</v>
      </c>
      <c r="AJ11" s="241">
        <f>'Crisis Indicator Data'!AF8</f>
        <v>1</v>
      </c>
      <c r="AK11" s="241">
        <f>'Crisis Indicator Data'!AG8</f>
        <v>3</v>
      </c>
      <c r="AL11" s="241">
        <f t="shared" si="10"/>
        <v>4</v>
      </c>
      <c r="AM11" s="234">
        <f t="shared" si="11"/>
        <v>3</v>
      </c>
      <c r="AN11" s="234">
        <f t="shared" si="12"/>
        <v>3.5</v>
      </c>
    </row>
    <row r="12" spans="1:40" ht="13.5" customHeight="1" x14ac:dyDescent="0.25">
      <c r="A12" s="142" t="str">
        <f>'Crisis Indicator Data'!A9</f>
        <v>Rohingya refugee crisis</v>
      </c>
      <c r="B12" s="143" t="str">
        <f>'Crisis Indicator Data'!B9</f>
        <v>International displacement</v>
      </c>
      <c r="C12" s="143" t="str">
        <f>'Crisis Indicator Data'!C9</f>
        <v>BGD002</v>
      </c>
      <c r="D12" s="143" t="str">
        <f>'Crisis Indicator Data'!D9</f>
        <v>Bangladesh</v>
      </c>
      <c r="E12" s="144" t="str">
        <f>'Crisis Indicator Data'!E9</f>
        <v>BGD</v>
      </c>
      <c r="F12" s="234">
        <f>IF(B12="Regional crisis",(IF(VLOOKUP($C12,'Regional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2.5</v>
      </c>
      <c r="G12" s="234">
        <f>IF(B12="Regional crisis",(IF(VLOOKUP($C12,'Regional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2.8</v>
      </c>
      <c r="H12" s="234">
        <f t="shared" si="0"/>
        <v>2.65</v>
      </c>
      <c r="I12" s="234">
        <f>IF(B12="Regional crisis",(IF(VLOOKUP($C12,'Regional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0.9</v>
      </c>
      <c r="J12" s="234">
        <f>IF(B12="Regional crisis",(IF(VLOOKUP($C12,'Regional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1.2</v>
      </c>
      <c r="K12" s="234">
        <f t="shared" si="1"/>
        <v>1.05</v>
      </c>
      <c r="L12" s="234">
        <f>IF(B12="Regional crisis",(IF(VLOOKUP($C12,'Regional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3.6</v>
      </c>
      <c r="M12" s="234">
        <f>IF(B12="Regional crisis",(IF(VLOOKUP($C12,'Regional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0.9</v>
      </c>
      <c r="N12" s="234">
        <f t="shared" si="2"/>
        <v>2.25</v>
      </c>
      <c r="O12" s="234">
        <f t="shared" si="3"/>
        <v>1.9833333333333334</v>
      </c>
      <c r="P12" s="234">
        <f>IF(B12="Regional crisis",VLOOKUP(C12,'Regional Crises'!$B$1:$R$69,12,FALSE),VLOOKUP(E12,'Country Indicator Data'!$B$4:$I$300,8,FALSE))</f>
        <v>6</v>
      </c>
      <c r="Q12" s="234">
        <f>IF($B12="Regional crisis",((IF(VLOOKUP($C12,'Regional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3.1</v>
      </c>
      <c r="R12" s="234">
        <f t="shared" si="4"/>
        <v>4.55</v>
      </c>
      <c r="S12" s="234">
        <f>IF(B12="Regional crisis",((IF(VLOOKUP($C12,'Regional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3.7</v>
      </c>
      <c r="T12" s="234">
        <f>IF(B12="Regional crisis",((IF(VLOOKUP($C12,'Regional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234">
        <f>IF(B12="Regional crisis",((IF(VLOOKUP($C12,'Regional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3.3</v>
      </c>
      <c r="V12" s="234">
        <f>IF(B12="Regional crisis",((IF(VLOOKUP($C12,'Regional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3.1</v>
      </c>
      <c r="W12" s="234">
        <f t="shared" si="5"/>
        <v>3.3</v>
      </c>
      <c r="X12" s="234">
        <f t="shared" si="6"/>
        <v>3.3</v>
      </c>
      <c r="Y12" s="241">
        <f>IF('Core Indicators'!FC9="x","x",IF('Core Indicators'!FC9&gt;=5,5,IF('Core Indicators'!FC9&gt;=4,4,IF('Core Indicators'!FC9&gt;=3,3,IF('Core Indicators'!FC9&gt;=2,2,IF('Core Indicators'!FC9&gt;=1,1,0))))))</f>
        <v>3</v>
      </c>
      <c r="Z12" s="234">
        <f t="shared" si="7"/>
        <v>3</v>
      </c>
      <c r="AA12" s="241">
        <f>'Crisis Indicator Data'!Y9</f>
        <v>2</v>
      </c>
      <c r="AB12" s="241">
        <f>'Crisis Indicator Data'!Z9</f>
        <v>1</v>
      </c>
      <c r="AC12" s="241">
        <f>'Crisis Indicator Data'!AA9</f>
        <v>2</v>
      </c>
      <c r="AD12" s="241">
        <f>'Crisis Indicator Data'!AB9</f>
        <v>0</v>
      </c>
      <c r="AE12" s="241">
        <f t="shared" si="8"/>
        <v>2</v>
      </c>
      <c r="AF12" s="241">
        <f>'Crisis Indicator Data'!AC9</f>
        <v>1</v>
      </c>
      <c r="AG12" s="241">
        <f>'Crisis Indicator Data'!AD9</f>
        <v>2</v>
      </c>
      <c r="AH12" s="241">
        <f t="shared" si="9"/>
        <v>3</v>
      </c>
      <c r="AI12" s="241">
        <f>'Crisis Indicator Data'!AE9</f>
        <v>1</v>
      </c>
      <c r="AJ12" s="241">
        <f>'Crisis Indicator Data'!AF9</f>
        <v>0</v>
      </c>
      <c r="AK12" s="241">
        <f>'Crisis Indicator Data'!AG9</f>
        <v>3</v>
      </c>
      <c r="AL12" s="241">
        <f t="shared" si="10"/>
        <v>3</v>
      </c>
      <c r="AM12" s="234">
        <f t="shared" si="11"/>
        <v>3</v>
      </c>
      <c r="AN12" s="234">
        <f t="shared" si="12"/>
        <v>3</v>
      </c>
    </row>
    <row r="13" spans="1:40" ht="13.5" customHeight="1" x14ac:dyDescent="0.25">
      <c r="A13" s="142" t="str">
        <f>'Crisis Indicator Data'!A10</f>
        <v>Venezuela displacement in Brazil</v>
      </c>
      <c r="B13" s="143" t="str">
        <f>'Crisis Indicator Data'!B10</f>
        <v>International displacement</v>
      </c>
      <c r="C13" s="143" t="str">
        <f>'Crisis Indicator Data'!C10</f>
        <v>BRA002</v>
      </c>
      <c r="D13" s="143" t="str">
        <f>'Crisis Indicator Data'!D10</f>
        <v>Brazil</v>
      </c>
      <c r="E13" s="144" t="str">
        <f>'Crisis Indicator Data'!E10</f>
        <v>BRA</v>
      </c>
      <c r="F13" s="234">
        <f>IF(B13="Regional crisis",(IF(VLOOKUP($C13,'Regional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0.7</v>
      </c>
      <c r="G13" s="234">
        <f>IF(B13="Regional crisis",(IF(VLOOKUP($C13,'Regional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1.3</v>
      </c>
      <c r="H13" s="234">
        <f t="shared" si="0"/>
        <v>1</v>
      </c>
      <c r="I13" s="234">
        <f>IF(B13="Regional crisis",(IF(VLOOKUP($C13,'Regional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2.6</v>
      </c>
      <c r="J13" s="234">
        <f>IF(B13="Regional crisis",(IF(VLOOKUP($C13,'Regional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0.7</v>
      </c>
      <c r="K13" s="234">
        <f t="shared" si="1"/>
        <v>1.65</v>
      </c>
      <c r="L13" s="234">
        <f>IF(B13="Regional crisis",(IF(VLOOKUP($C13,'Regional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2.6</v>
      </c>
      <c r="M13" s="234">
        <f>IF(B13="Regional crisis",(IF(VLOOKUP($C13,'Regional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3.6</v>
      </c>
      <c r="N13" s="234">
        <f t="shared" si="2"/>
        <v>3.1</v>
      </c>
      <c r="O13" s="234">
        <f t="shared" si="3"/>
        <v>1.9166666666666667</v>
      </c>
      <c r="P13" s="234">
        <f>IF(B13="Regional crisis",VLOOKUP(C13,'Regional Crises'!$B$1:$R$69,12,FALSE),VLOOKUP(E13,'Country Indicator Data'!$B$4:$I$300,8,FALSE))</f>
        <v>10</v>
      </c>
      <c r="Q13" s="234">
        <f>IF($B13="Regional crisis",((IF(VLOOKUP($C13,'Regional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0</v>
      </c>
      <c r="R13" s="234">
        <f t="shared" si="4"/>
        <v>5</v>
      </c>
      <c r="S13" s="234">
        <f>IF(B13="Regional crisis",((IF(VLOOKUP($C13,'Regional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3.3</v>
      </c>
      <c r="T13" s="234">
        <f>IF(B13="Regional crisis",((IF(VLOOKUP($C13,'Regional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2.7</v>
      </c>
      <c r="U13" s="234">
        <f>IF(B13="Regional crisis",((IF(VLOOKUP($C13,'Regional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1.3</v>
      </c>
      <c r="V13" s="234">
        <f>IF(B13="Regional crisis",((IF(VLOOKUP($C13,'Regional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1.3</v>
      </c>
      <c r="W13" s="234">
        <f t="shared" si="5"/>
        <v>2.2000000000000002</v>
      </c>
      <c r="X13" s="234">
        <f t="shared" si="6"/>
        <v>3</v>
      </c>
      <c r="Y13" s="241">
        <f>IF('Core Indicators'!FC10="x","x",IF('Core Indicators'!FC10&gt;=5,5,IF('Core Indicators'!FC10&gt;=4,4,IF('Core Indicators'!FC10&gt;=3,3,IF('Core Indicators'!FC10&gt;=2,2,IF('Core Indicators'!FC10&gt;=1,1,0))))))</f>
        <v>2</v>
      </c>
      <c r="Z13" s="234">
        <f t="shared" si="7"/>
        <v>2</v>
      </c>
      <c r="AA13" s="241">
        <f>'Crisis Indicator Data'!Y10</f>
        <v>0</v>
      </c>
      <c r="AB13" s="241">
        <f>'Crisis Indicator Data'!Z10</f>
        <v>1</v>
      </c>
      <c r="AC13" s="241">
        <f>'Crisis Indicator Data'!AA10</f>
        <v>1</v>
      </c>
      <c r="AD13" s="241">
        <f>'Crisis Indicator Data'!AB10</f>
        <v>0</v>
      </c>
      <c r="AE13" s="241">
        <f t="shared" si="8"/>
        <v>2</v>
      </c>
      <c r="AF13" s="241">
        <f>'Crisis Indicator Data'!AC10</f>
        <v>0</v>
      </c>
      <c r="AG13" s="241">
        <f>'Crisis Indicator Data'!AD10</f>
        <v>1</v>
      </c>
      <c r="AH13" s="241">
        <f t="shared" si="9"/>
        <v>1</v>
      </c>
      <c r="AI13" s="241">
        <f>'Crisis Indicator Data'!AE10</f>
        <v>0</v>
      </c>
      <c r="AJ13" s="241">
        <f>'Crisis Indicator Data'!AF10</f>
        <v>0</v>
      </c>
      <c r="AK13" s="241">
        <f>'Crisis Indicator Data'!AG10</f>
        <v>0</v>
      </c>
      <c r="AL13" s="241">
        <f t="shared" si="10"/>
        <v>0</v>
      </c>
      <c r="AM13" s="234">
        <f t="shared" si="11"/>
        <v>1</v>
      </c>
      <c r="AN13" s="234">
        <f t="shared" si="12"/>
        <v>1.5</v>
      </c>
    </row>
    <row r="14" spans="1:40" ht="13.5" customHeight="1" x14ac:dyDescent="0.25">
      <c r="A14" s="142" t="str">
        <f>'Crisis Indicator Data'!A11</f>
        <v>Complex crisis in CAR</v>
      </c>
      <c r="B14" s="143" t="str">
        <f>'Crisis Indicator Data'!B11</f>
        <v>Complex crisis</v>
      </c>
      <c r="C14" s="143" t="str">
        <f>'Crisis Indicator Data'!C11</f>
        <v>CAF001</v>
      </c>
      <c r="D14" s="143" t="str">
        <f>'Crisis Indicator Data'!D11</f>
        <v>CAR</v>
      </c>
      <c r="E14" s="144" t="str">
        <f>'Crisis Indicator Data'!E11</f>
        <v>CAF</v>
      </c>
      <c r="F14" s="234">
        <f>IF(B14="Regional crisis",(IF(VLOOKUP($C14,'Regional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3.6</v>
      </c>
      <c r="G14" s="234">
        <f>IF(B14="Regional crisis",(IF(VLOOKUP($C14,'Regional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3.2</v>
      </c>
      <c r="H14" s="234">
        <f t="shared" si="0"/>
        <v>3.4000000000000004</v>
      </c>
      <c r="I14" s="234">
        <f>IF(B14="Regional crisis",(IF(VLOOKUP($C14,'Regional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4.4000000000000004</v>
      </c>
      <c r="J14" s="234">
        <f>IF(B14="Regional crisis",(IF(VLOOKUP($C14,'Regional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1.8</v>
      </c>
      <c r="K14" s="234">
        <f t="shared" si="1"/>
        <v>3.1</v>
      </c>
      <c r="L14" s="234">
        <f>IF(B14="Regional crisis",(IF(VLOOKUP($C14,'Regional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4.5</v>
      </c>
      <c r="M14" s="234">
        <f>IF(B14="Regional crisis",(IF(VLOOKUP($C14,'Regional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3.9</v>
      </c>
      <c r="N14" s="234">
        <f t="shared" si="2"/>
        <v>4.2</v>
      </c>
      <c r="O14" s="234">
        <f t="shared" si="3"/>
        <v>3.5666666666666664</v>
      </c>
      <c r="P14" s="234">
        <f>IF(B14="Regional crisis",VLOOKUP(C14,'Regional Crises'!$B$1:$R$69,12,FALSE),VLOOKUP(E14,'Country Indicator Data'!$B$4:$I$300,8,FALSE))</f>
        <v>8</v>
      </c>
      <c r="Q14" s="234">
        <f>IF($B14="Regional crisis",((IF(VLOOKUP($C14,'Regional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3.6</v>
      </c>
      <c r="R14" s="234">
        <f t="shared" si="4"/>
        <v>5.8</v>
      </c>
      <c r="S14" s="234">
        <f>IF(B14="Regional crisis",((IF(VLOOKUP($C14,'Regional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3.8</v>
      </c>
      <c r="T14" s="234">
        <f>IF(B14="Regional crisis",((IF(VLOOKUP($C14,'Regional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4.2</v>
      </c>
      <c r="U14" s="234">
        <f>IF(B14="Regional crisis",((IF(VLOOKUP($C14,'Regional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3.4</v>
      </c>
      <c r="V14" s="234">
        <f>IF(B14="Regional crisis",((IF(VLOOKUP($C14,'Regional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4.5</v>
      </c>
      <c r="W14" s="234">
        <f t="shared" si="5"/>
        <v>4</v>
      </c>
      <c r="X14" s="234">
        <f t="shared" si="6"/>
        <v>4.5</v>
      </c>
      <c r="Y14" s="241">
        <f>IF('Core Indicators'!FC11="x","x",IF('Core Indicators'!FC11&gt;=5,5,IF('Core Indicators'!FC11&gt;=4,4,IF('Core Indicators'!FC11&gt;=3,3,IF('Core Indicators'!FC11&gt;=2,2,IF('Core Indicators'!FC11&gt;=1,1,0))))))</f>
        <v>5</v>
      </c>
      <c r="Z14" s="234">
        <f t="shared" si="7"/>
        <v>5</v>
      </c>
      <c r="AA14" s="241">
        <f>'Crisis Indicator Data'!Y11</f>
        <v>1</v>
      </c>
      <c r="AB14" s="241">
        <f>'Crisis Indicator Data'!Z11</f>
        <v>3</v>
      </c>
      <c r="AC14" s="241">
        <f>'Crisis Indicator Data'!AA11</f>
        <v>2</v>
      </c>
      <c r="AD14" s="241">
        <f>'Crisis Indicator Data'!AB11</f>
        <v>3</v>
      </c>
      <c r="AE14" s="241">
        <f t="shared" si="8"/>
        <v>4</v>
      </c>
      <c r="AF14" s="241">
        <f>'Crisis Indicator Data'!AC11</f>
        <v>0</v>
      </c>
      <c r="AG14" s="241">
        <f>'Crisis Indicator Data'!AD11</f>
        <v>3</v>
      </c>
      <c r="AH14" s="241">
        <f t="shared" si="9"/>
        <v>3</v>
      </c>
      <c r="AI14" s="241">
        <f>'Crisis Indicator Data'!AE11</f>
        <v>3</v>
      </c>
      <c r="AJ14" s="241">
        <f>'Crisis Indicator Data'!AF11</f>
        <v>0</v>
      </c>
      <c r="AK14" s="241">
        <f>'Crisis Indicator Data'!AG11</f>
        <v>3</v>
      </c>
      <c r="AL14" s="241">
        <f t="shared" si="10"/>
        <v>4</v>
      </c>
      <c r="AM14" s="234">
        <f t="shared" si="11"/>
        <v>4</v>
      </c>
      <c r="AN14" s="234">
        <f t="shared" si="12"/>
        <v>4.5</v>
      </c>
    </row>
    <row r="15" spans="1:40" ht="13.5" customHeight="1" x14ac:dyDescent="0.25">
      <c r="A15" s="142" t="str">
        <f>'Crisis Indicator Data'!A12</f>
        <v>Multiple crises in Cameroon</v>
      </c>
      <c r="B15" s="143" t="str">
        <f>'Crisis Indicator Data'!B12</f>
        <v>Multiple crises country</v>
      </c>
      <c r="C15" s="143" t="str">
        <f>'Crisis Indicator Data'!C12</f>
        <v>CMR001</v>
      </c>
      <c r="D15" s="143" t="str">
        <f>'Crisis Indicator Data'!D12</f>
        <v>Cameroon</v>
      </c>
      <c r="E15" s="144" t="str">
        <f>'Crisis Indicator Data'!E12</f>
        <v>CMR</v>
      </c>
      <c r="F15" s="234">
        <f>IF(B15="Regional crisis",(IF(VLOOKUP($C15,'Regional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3.2</v>
      </c>
      <c r="G15" s="234">
        <f>IF(B15="Regional crisis",(IF(VLOOKUP($C15,'Regional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3.2</v>
      </c>
      <c r="H15" s="234">
        <f t="shared" si="0"/>
        <v>3.2</v>
      </c>
      <c r="I15" s="234">
        <f>IF(B15="Regional crisis",(IF(VLOOKUP($C15,'Regional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4.3</v>
      </c>
      <c r="J15" s="234">
        <f>IF(B15="Regional crisis",(IF(VLOOKUP($C15,'Regional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v>
      </c>
      <c r="K15" s="234">
        <f t="shared" si="1"/>
        <v>2.15</v>
      </c>
      <c r="L15" s="234">
        <f>IF(B15="Regional crisis",(IF(VLOOKUP($C15,'Regional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3.8</v>
      </c>
      <c r="M15" s="234">
        <f>IF(B15="Regional crisis",(IF(VLOOKUP($C15,'Regional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2.7</v>
      </c>
      <c r="N15" s="234">
        <f t="shared" si="2"/>
        <v>3.25</v>
      </c>
      <c r="O15" s="234">
        <f t="shared" si="3"/>
        <v>2.8666666666666667</v>
      </c>
      <c r="P15" s="234">
        <f>IF(B15="Regional crisis",VLOOKUP(C15,'Regional Crises'!$B$1:$R$69,12,FALSE),VLOOKUP(E15,'Country Indicator Data'!$B$4:$I$300,8,FALSE))</f>
        <v>8</v>
      </c>
      <c r="Q15" s="234">
        <f>IF($B15="Regional crisis",((IF(VLOOKUP($C15,'Regional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3.9</v>
      </c>
      <c r="R15" s="234">
        <f t="shared" si="4"/>
        <v>5.95</v>
      </c>
      <c r="S15" s="234">
        <f>IF(B15="Regional crisis",((IF(VLOOKUP($C15,'Regional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3.8</v>
      </c>
      <c r="T15" s="234">
        <f>IF(B15="Regional crisis",((IF(VLOOKUP($C15,'Regional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3.6</v>
      </c>
      <c r="U15" s="234">
        <f>IF(B15="Regional crisis",((IF(VLOOKUP($C15,'Regional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3.4</v>
      </c>
      <c r="V15" s="234">
        <f>IF(B15="Regional crisis",((IF(VLOOKUP($C15,'Regional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4.0999999999999996</v>
      </c>
      <c r="W15" s="234">
        <f t="shared" si="5"/>
        <v>3.7</v>
      </c>
      <c r="X15" s="234">
        <f t="shared" si="6"/>
        <v>4.2</v>
      </c>
      <c r="Y15" s="241">
        <f>IF('Core Indicators'!FC12="x","x",IF('Core Indicators'!FC12&gt;=5,5,IF('Core Indicators'!FC12&gt;=4,4,IF('Core Indicators'!FC12&gt;=3,3,IF('Core Indicators'!FC12&gt;=2,2,IF('Core Indicators'!FC12&gt;=1,1,0))))))</f>
        <v>5</v>
      </c>
      <c r="Z15" s="234">
        <f t="shared" si="7"/>
        <v>5</v>
      </c>
      <c r="AA15" s="241">
        <f>'Crisis Indicator Data'!Y12</f>
        <v>1</v>
      </c>
      <c r="AB15" s="241">
        <f>'Crisis Indicator Data'!Z12</f>
        <v>3</v>
      </c>
      <c r="AC15" s="241">
        <f>'Crisis Indicator Data'!AA12</f>
        <v>3</v>
      </c>
      <c r="AD15" s="241">
        <f>'Crisis Indicator Data'!AB12</f>
        <v>2</v>
      </c>
      <c r="AE15" s="241">
        <f t="shared" si="8"/>
        <v>4</v>
      </c>
      <c r="AF15" s="241">
        <f>'Crisis Indicator Data'!AC12</f>
        <v>2</v>
      </c>
      <c r="AG15" s="241">
        <f>'Crisis Indicator Data'!AD12</f>
        <v>3</v>
      </c>
      <c r="AH15" s="241">
        <f t="shared" si="9"/>
        <v>5</v>
      </c>
      <c r="AI15" s="241">
        <f>'Crisis Indicator Data'!AE12</f>
        <v>3</v>
      </c>
      <c r="AJ15" s="241">
        <f>'Crisis Indicator Data'!AF12</f>
        <v>1</v>
      </c>
      <c r="AK15" s="241">
        <f>'Crisis Indicator Data'!AG12</f>
        <v>3</v>
      </c>
      <c r="AL15" s="241">
        <f t="shared" si="10"/>
        <v>5</v>
      </c>
      <c r="AM15" s="234">
        <f t="shared" si="11"/>
        <v>5</v>
      </c>
      <c r="AN15" s="234">
        <f t="shared" si="12"/>
        <v>5</v>
      </c>
    </row>
    <row r="16" spans="1:40" ht="13.5" customHeight="1" x14ac:dyDescent="0.25">
      <c r="A16" s="142" t="str">
        <f>'Crisis Indicator Data'!A13</f>
        <v>Boko Haram in Cameroon</v>
      </c>
      <c r="B16" s="143" t="str">
        <f>'Crisis Indicator Data'!B13</f>
        <v>Conflict</v>
      </c>
      <c r="C16" s="143" t="str">
        <f>'Crisis Indicator Data'!C13</f>
        <v>CMR002</v>
      </c>
      <c r="D16" s="143" t="str">
        <f>'Crisis Indicator Data'!D13</f>
        <v>Cameroon</v>
      </c>
      <c r="E16" s="144" t="str">
        <f>'Crisis Indicator Data'!E13</f>
        <v>CMR</v>
      </c>
      <c r="F16" s="234">
        <f>IF(B16="Regional crisis",(IF(VLOOKUP($C16,'Regional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3.2</v>
      </c>
      <c r="G16" s="234">
        <f>IF(B16="Regional crisis",(IF(VLOOKUP($C16,'Regional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3.2</v>
      </c>
      <c r="H16" s="234">
        <f t="shared" si="0"/>
        <v>3.2</v>
      </c>
      <c r="I16" s="234">
        <f>IF(B16="Regional crisis",(IF(VLOOKUP($C16,'Regional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4.3</v>
      </c>
      <c r="J16" s="234">
        <f>IF(B16="Regional crisis",(IF(VLOOKUP($C16,'Regional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v>
      </c>
      <c r="K16" s="234">
        <f t="shared" si="1"/>
        <v>2.15</v>
      </c>
      <c r="L16" s="234">
        <f>IF(B16="Regional crisis",(IF(VLOOKUP($C16,'Regional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3.8</v>
      </c>
      <c r="M16" s="234">
        <f>IF(B16="Regional crisis",(IF(VLOOKUP($C16,'Regional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2.7</v>
      </c>
      <c r="N16" s="234">
        <f t="shared" si="2"/>
        <v>3.25</v>
      </c>
      <c r="O16" s="234">
        <f t="shared" si="3"/>
        <v>2.8666666666666667</v>
      </c>
      <c r="P16" s="234">
        <f>IF(B16="Regional crisis",VLOOKUP(C16,'Regional Crises'!$B$1:$R$69,12,FALSE),VLOOKUP(E16,'Country Indicator Data'!$B$4:$I$300,8,FALSE))</f>
        <v>8</v>
      </c>
      <c r="Q16" s="234">
        <f>IF($B16="Regional crisis",((IF(VLOOKUP($C16,'Regional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3.9</v>
      </c>
      <c r="R16" s="234">
        <f t="shared" si="4"/>
        <v>5.95</v>
      </c>
      <c r="S16" s="234">
        <f>IF(B16="Regional crisis",((IF(VLOOKUP($C16,'Regional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234">
        <f>IF(B16="Regional crisis",((IF(VLOOKUP($C16,'Regional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3.6</v>
      </c>
      <c r="U16" s="234">
        <f>IF(B16="Regional crisis",((IF(VLOOKUP($C16,'Regional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3.4</v>
      </c>
      <c r="V16" s="234">
        <f>IF(B16="Regional crisis",((IF(VLOOKUP($C16,'Regional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4.0999999999999996</v>
      </c>
      <c r="W16" s="234">
        <f t="shared" si="5"/>
        <v>3.7</v>
      </c>
      <c r="X16" s="234">
        <f t="shared" si="6"/>
        <v>4.2</v>
      </c>
      <c r="Y16" s="241">
        <f>IF('Core Indicators'!FC13="x","x",IF('Core Indicators'!FC13&gt;=5,5,IF('Core Indicators'!FC13&gt;=4,4,IF('Core Indicators'!FC13&gt;=3,3,IF('Core Indicators'!FC13&gt;=2,2,IF('Core Indicators'!FC13&gt;=1,1,0))))))</f>
        <v>5</v>
      </c>
      <c r="Z16" s="234">
        <f t="shared" si="7"/>
        <v>5</v>
      </c>
      <c r="AA16" s="241">
        <f>'Crisis Indicator Data'!Y13</f>
        <v>1</v>
      </c>
      <c r="AB16" s="241">
        <f>'Crisis Indicator Data'!Z13</f>
        <v>2</v>
      </c>
      <c r="AC16" s="241">
        <f>'Crisis Indicator Data'!AA13</f>
        <v>1</v>
      </c>
      <c r="AD16" s="241">
        <f>'Crisis Indicator Data'!AB13</f>
        <v>0</v>
      </c>
      <c r="AE16" s="241">
        <f t="shared" si="8"/>
        <v>2</v>
      </c>
      <c r="AF16" s="241">
        <f>'Crisis Indicator Data'!AC13</f>
        <v>0</v>
      </c>
      <c r="AG16" s="241">
        <f>'Crisis Indicator Data'!AD13</f>
        <v>3</v>
      </c>
      <c r="AH16" s="241">
        <f t="shared" si="9"/>
        <v>3</v>
      </c>
      <c r="AI16" s="241">
        <f>'Crisis Indicator Data'!AE13</f>
        <v>2</v>
      </c>
      <c r="AJ16" s="241">
        <f>'Crisis Indicator Data'!AF13</f>
        <v>1</v>
      </c>
      <c r="AK16" s="241">
        <f>'Crisis Indicator Data'!AG13</f>
        <v>3</v>
      </c>
      <c r="AL16" s="241">
        <f t="shared" si="10"/>
        <v>4</v>
      </c>
      <c r="AM16" s="234">
        <f t="shared" si="11"/>
        <v>3</v>
      </c>
      <c r="AN16" s="234">
        <f t="shared" si="12"/>
        <v>4</v>
      </c>
    </row>
    <row r="17" spans="1:40" ht="13.5" customHeight="1" x14ac:dyDescent="0.25">
      <c r="A17" s="142" t="str">
        <f>'Crisis Indicator Data'!A14</f>
        <v>Anglophone Crisis in Cameroon</v>
      </c>
      <c r="B17" s="143" t="str">
        <f>'Crisis Indicator Data'!B14</f>
        <v>Conflict</v>
      </c>
      <c r="C17" s="143" t="str">
        <f>'Crisis Indicator Data'!C14</f>
        <v>CMR003</v>
      </c>
      <c r="D17" s="143" t="str">
        <f>'Crisis Indicator Data'!D14</f>
        <v>Cameroon</v>
      </c>
      <c r="E17" s="144" t="str">
        <f>'Crisis Indicator Data'!E14</f>
        <v>CMR</v>
      </c>
      <c r="F17" s="234">
        <f>IF(B17="Regional crisis",(IF(VLOOKUP($C17,'Regional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3.2</v>
      </c>
      <c r="G17" s="234">
        <f>IF(B17="Regional crisis",(IF(VLOOKUP($C17,'Regional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3.2</v>
      </c>
      <c r="H17" s="234">
        <f t="shared" si="0"/>
        <v>3.2</v>
      </c>
      <c r="I17" s="234">
        <f>IF(B17="Regional crisis",(IF(VLOOKUP($C17,'Regional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4.3</v>
      </c>
      <c r="J17" s="234">
        <f>IF(B17="Regional crisis",(IF(VLOOKUP($C17,'Regional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v>
      </c>
      <c r="K17" s="234">
        <f t="shared" si="1"/>
        <v>2.15</v>
      </c>
      <c r="L17" s="234">
        <f>IF(B17="Regional crisis",(IF(VLOOKUP($C17,'Regional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3.8</v>
      </c>
      <c r="M17" s="234">
        <f>IF(B17="Regional crisis",(IF(VLOOKUP($C17,'Regional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2.7</v>
      </c>
      <c r="N17" s="234">
        <f t="shared" si="2"/>
        <v>3.25</v>
      </c>
      <c r="O17" s="234">
        <f t="shared" si="3"/>
        <v>2.8666666666666667</v>
      </c>
      <c r="P17" s="234">
        <f>IF(B17="Regional crisis",VLOOKUP(C17,'Regional Crises'!$B$1:$R$69,12,FALSE),VLOOKUP(E17,'Country Indicator Data'!$B$4:$I$300,8,FALSE))</f>
        <v>8</v>
      </c>
      <c r="Q17" s="234">
        <f>IF($B17="Regional crisis",((IF(VLOOKUP($C17,'Regional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3.9</v>
      </c>
      <c r="R17" s="234">
        <f t="shared" si="4"/>
        <v>5.95</v>
      </c>
      <c r="S17" s="234">
        <f>IF(B17="Regional crisis",((IF(VLOOKUP($C17,'Regional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3.8</v>
      </c>
      <c r="T17" s="234">
        <f>IF(B17="Regional crisis",((IF(VLOOKUP($C17,'Regional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3.6</v>
      </c>
      <c r="U17" s="234">
        <f>IF(B17="Regional crisis",((IF(VLOOKUP($C17,'Regional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3.4</v>
      </c>
      <c r="V17" s="234">
        <f>IF(B17="Regional crisis",((IF(VLOOKUP($C17,'Regional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4.0999999999999996</v>
      </c>
      <c r="W17" s="234">
        <f t="shared" si="5"/>
        <v>3.7</v>
      </c>
      <c r="X17" s="234">
        <f t="shared" si="6"/>
        <v>4.2</v>
      </c>
      <c r="Y17" s="241">
        <f>IF('Core Indicators'!FC14="x","x",IF('Core Indicators'!FC14&gt;=5,5,IF('Core Indicators'!FC14&gt;=4,4,IF('Core Indicators'!FC14&gt;=3,3,IF('Core Indicators'!FC14&gt;=2,2,IF('Core Indicators'!FC14&gt;=1,1,0))))))</f>
        <v>4</v>
      </c>
      <c r="Z17" s="234">
        <f t="shared" si="7"/>
        <v>4</v>
      </c>
      <c r="AA17" s="241">
        <f>'Crisis Indicator Data'!Y14</f>
        <v>1</v>
      </c>
      <c r="AB17" s="241">
        <f>'Crisis Indicator Data'!Z14</f>
        <v>3</v>
      </c>
      <c r="AC17" s="241">
        <f>'Crisis Indicator Data'!AA14</f>
        <v>3</v>
      </c>
      <c r="AD17" s="241">
        <f>'Crisis Indicator Data'!AB14</f>
        <v>2</v>
      </c>
      <c r="AE17" s="241">
        <f t="shared" si="8"/>
        <v>4</v>
      </c>
      <c r="AF17" s="241">
        <f>'Crisis Indicator Data'!AC14</f>
        <v>2</v>
      </c>
      <c r="AG17" s="241">
        <f>'Crisis Indicator Data'!AD14</f>
        <v>3</v>
      </c>
      <c r="AH17" s="241">
        <f t="shared" si="9"/>
        <v>5</v>
      </c>
      <c r="AI17" s="241">
        <f>'Crisis Indicator Data'!AE14</f>
        <v>3</v>
      </c>
      <c r="AJ17" s="241">
        <f>'Crisis Indicator Data'!AF14</f>
        <v>1</v>
      </c>
      <c r="AK17" s="241">
        <f>'Crisis Indicator Data'!AG14</f>
        <v>3</v>
      </c>
      <c r="AL17" s="241">
        <f t="shared" si="10"/>
        <v>5</v>
      </c>
      <c r="AM17" s="234">
        <f t="shared" si="11"/>
        <v>5</v>
      </c>
      <c r="AN17" s="234">
        <f t="shared" si="12"/>
        <v>4.5</v>
      </c>
    </row>
    <row r="18" spans="1:40" ht="13.5" customHeight="1" x14ac:dyDescent="0.25">
      <c r="A18" s="142" t="str">
        <f>'Crisis Indicator Data'!A15</f>
        <v>CAR refugees in Cameroon</v>
      </c>
      <c r="B18" s="143" t="str">
        <f>'Crisis Indicator Data'!B15</f>
        <v>International displacement</v>
      </c>
      <c r="C18" s="143" t="str">
        <f>'Crisis Indicator Data'!C15</f>
        <v>CMR004</v>
      </c>
      <c r="D18" s="143" t="str">
        <f>'Crisis Indicator Data'!D15</f>
        <v>Cameroon</v>
      </c>
      <c r="E18" s="144" t="str">
        <f>'Crisis Indicator Data'!E15</f>
        <v>CMR</v>
      </c>
      <c r="F18" s="234">
        <f>IF(B18="Regional crisis",(IF(VLOOKUP($C18,'Regional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3.2</v>
      </c>
      <c r="G18" s="234">
        <f>IF(B18="Regional crisis",(IF(VLOOKUP($C18,'Regional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3.2</v>
      </c>
      <c r="H18" s="234">
        <f t="shared" si="0"/>
        <v>3.2</v>
      </c>
      <c r="I18" s="234">
        <f>IF(B18="Regional crisis",(IF(VLOOKUP($C18,'Regional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4.3</v>
      </c>
      <c r="J18" s="234">
        <f>IF(B18="Regional crisis",(IF(VLOOKUP($C18,'Regional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v>
      </c>
      <c r="K18" s="234">
        <f t="shared" si="1"/>
        <v>2.15</v>
      </c>
      <c r="L18" s="234">
        <f>IF(B18="Regional crisis",(IF(VLOOKUP($C18,'Regional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3.8</v>
      </c>
      <c r="M18" s="234">
        <f>IF(B18="Regional crisis",(IF(VLOOKUP($C18,'Regional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2.7</v>
      </c>
      <c r="N18" s="234">
        <f t="shared" si="2"/>
        <v>3.25</v>
      </c>
      <c r="O18" s="234">
        <f t="shared" si="3"/>
        <v>2.8666666666666667</v>
      </c>
      <c r="P18" s="234">
        <f>IF(B18="Regional crisis",VLOOKUP(C18,'Regional Crises'!$B$1:$R$69,12,FALSE),VLOOKUP(E18,'Country Indicator Data'!$B$4:$I$300,8,FALSE))</f>
        <v>8</v>
      </c>
      <c r="Q18" s="234">
        <f>IF($B18="Regional crisis",((IF(VLOOKUP($C18,'Regional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3.9</v>
      </c>
      <c r="R18" s="234">
        <f t="shared" si="4"/>
        <v>5.95</v>
      </c>
      <c r="S18" s="234">
        <f>IF(B18="Regional crisis",((IF(VLOOKUP($C18,'Regional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3.8</v>
      </c>
      <c r="T18" s="234">
        <f>IF(B18="Regional crisis",((IF(VLOOKUP($C18,'Regional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3.6</v>
      </c>
      <c r="U18" s="234">
        <f>IF(B18="Regional crisis",((IF(VLOOKUP($C18,'Regional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3.4</v>
      </c>
      <c r="V18" s="234">
        <f>IF(B18="Regional crisis",((IF(VLOOKUP($C18,'Regional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4.0999999999999996</v>
      </c>
      <c r="W18" s="234">
        <f t="shared" si="5"/>
        <v>3.7</v>
      </c>
      <c r="X18" s="234">
        <f t="shared" si="6"/>
        <v>4.2</v>
      </c>
      <c r="Y18" s="241">
        <f>IF('Core Indicators'!FC15="x","x",IF('Core Indicators'!FC15&gt;=5,5,IF('Core Indicators'!FC15&gt;=4,4,IF('Core Indicators'!FC15&gt;=3,3,IF('Core Indicators'!FC15&gt;=2,2,IF('Core Indicators'!FC15&gt;=1,1,0))))))</f>
        <v>3</v>
      </c>
      <c r="Z18" s="234">
        <f t="shared" si="7"/>
        <v>3</v>
      </c>
      <c r="AA18" s="241">
        <f>'Crisis Indicator Data'!Y15</f>
        <v>1</v>
      </c>
      <c r="AB18" s="241">
        <f>'Crisis Indicator Data'!Z15</f>
        <v>2</v>
      </c>
      <c r="AC18" s="241">
        <f>'Crisis Indicator Data'!AA15</f>
        <v>0</v>
      </c>
      <c r="AD18" s="241">
        <f>'Crisis Indicator Data'!AB15</f>
        <v>0</v>
      </c>
      <c r="AE18" s="241">
        <f t="shared" si="8"/>
        <v>2</v>
      </c>
      <c r="AF18" s="241">
        <f>'Crisis Indicator Data'!AC15</f>
        <v>0</v>
      </c>
      <c r="AG18" s="241">
        <f>'Crisis Indicator Data'!AD15</f>
        <v>2</v>
      </c>
      <c r="AH18" s="241">
        <f t="shared" si="9"/>
        <v>2</v>
      </c>
      <c r="AI18" s="241">
        <f>'Crisis Indicator Data'!AE15</f>
        <v>0</v>
      </c>
      <c r="AJ18" s="241">
        <f>'Crisis Indicator Data'!AF15</f>
        <v>1</v>
      </c>
      <c r="AK18" s="241">
        <f>'Crisis Indicator Data'!AG15</f>
        <v>2</v>
      </c>
      <c r="AL18" s="241">
        <f t="shared" si="10"/>
        <v>3</v>
      </c>
      <c r="AM18" s="234">
        <f t="shared" si="11"/>
        <v>2</v>
      </c>
      <c r="AN18" s="234">
        <f t="shared" si="12"/>
        <v>2.5</v>
      </c>
    </row>
    <row r="19" spans="1:40" ht="13.5" customHeight="1" x14ac:dyDescent="0.25">
      <c r="A19" s="142" t="str">
        <f>'Crisis Indicator Data'!A16</f>
        <v>Complex crisis in DRC</v>
      </c>
      <c r="B19" s="143" t="str">
        <f>'Crisis Indicator Data'!B16</f>
        <v>Complex crisis</v>
      </c>
      <c r="C19" s="143" t="str">
        <f>'Crisis Indicator Data'!C16</f>
        <v>COD001</v>
      </c>
      <c r="D19" s="143" t="str">
        <f>'Crisis Indicator Data'!D16</f>
        <v>DRC</v>
      </c>
      <c r="E19" s="144" t="str">
        <f>'Crisis Indicator Data'!E16</f>
        <v>COD</v>
      </c>
      <c r="F19" s="234">
        <f>IF(B19="Regional crisis",(IF(VLOOKUP($C19,'Regional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3.9</v>
      </c>
      <c r="G19" s="234">
        <f>IF(B19="Regional crisis",(IF(VLOOKUP($C19,'Regional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234">
        <f t="shared" si="0"/>
        <v>3.55</v>
      </c>
      <c r="I19" s="234">
        <f>IF(B19="Regional crisis",(IF(VLOOKUP($C19,'Regional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4.7</v>
      </c>
      <c r="J19" s="234">
        <f>IF(B19="Regional crisis",(IF(VLOOKUP($C19,'Regional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5</v>
      </c>
      <c r="K19" s="234">
        <f t="shared" si="1"/>
        <v>4.8499999999999996</v>
      </c>
      <c r="L19" s="234">
        <f>IF(B19="Regional crisis",(IF(VLOOKUP($C19,'Regional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4.4000000000000004</v>
      </c>
      <c r="M19" s="234">
        <f>IF(B19="Regional crisis",(IF(VLOOKUP($C19,'Regional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2.1</v>
      </c>
      <c r="N19" s="234">
        <f t="shared" si="2"/>
        <v>3.25</v>
      </c>
      <c r="O19" s="234">
        <f t="shared" si="3"/>
        <v>3.8833333333333329</v>
      </c>
      <c r="P19" s="234">
        <f>IF(B19="Regional crisis",VLOOKUP(C19,'Regional Crises'!$B$1:$R$69,12,FALSE),VLOOKUP(E19,'Country Indicator Data'!$B$4:$I$300,8,FALSE))</f>
        <v>10</v>
      </c>
      <c r="Q19" s="234">
        <f>IF($B19="Regional crisis",((IF(VLOOKUP($C19,'Regional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4.9000000000000004</v>
      </c>
      <c r="R19" s="234">
        <f t="shared" si="4"/>
        <v>7.45</v>
      </c>
      <c r="S19" s="234">
        <f>IF(B19="Regional crisis",((IF(VLOOKUP($C19,'Regional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4.0999999999999996</v>
      </c>
      <c r="T19" s="234">
        <f>IF(B19="Regional crisis",((IF(VLOOKUP($C19,'Regional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4.3</v>
      </c>
      <c r="U19" s="234">
        <f>IF(B19="Regional crisis",((IF(VLOOKUP($C19,'Regional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3.6</v>
      </c>
      <c r="V19" s="234">
        <f>IF(B19="Regional crisis",((IF(VLOOKUP($C19,'Regional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4.0999999999999996</v>
      </c>
      <c r="W19" s="234">
        <f t="shared" si="5"/>
        <v>4</v>
      </c>
      <c r="X19" s="234">
        <f t="shared" si="6"/>
        <v>5.0999999999999996</v>
      </c>
      <c r="Y19" s="241">
        <f>IF('Core Indicators'!FC16="x","x",IF('Core Indicators'!FC16&gt;=5,5,IF('Core Indicators'!FC16&gt;=4,4,IF('Core Indicators'!FC16&gt;=3,3,IF('Core Indicators'!FC16&gt;=2,2,IF('Core Indicators'!FC16&gt;=1,1,0))))))</f>
        <v>5</v>
      </c>
      <c r="Z19" s="234">
        <f t="shared" si="7"/>
        <v>5</v>
      </c>
      <c r="AA19" s="241">
        <f>'Crisis Indicator Data'!Y16</f>
        <v>1</v>
      </c>
      <c r="AB19" s="241">
        <f>'Crisis Indicator Data'!Z16</f>
        <v>3</v>
      </c>
      <c r="AC19" s="241">
        <f>'Crisis Indicator Data'!AA16</f>
        <v>2</v>
      </c>
      <c r="AD19" s="241">
        <f>'Crisis Indicator Data'!AB16</f>
        <v>3</v>
      </c>
      <c r="AE19" s="241">
        <f t="shared" si="8"/>
        <v>4</v>
      </c>
      <c r="AF19" s="241">
        <f>'Crisis Indicator Data'!AC16</f>
        <v>0</v>
      </c>
      <c r="AG19" s="241">
        <f>'Crisis Indicator Data'!AD16</f>
        <v>2</v>
      </c>
      <c r="AH19" s="241">
        <f t="shared" si="9"/>
        <v>2</v>
      </c>
      <c r="AI19" s="241">
        <f>'Crisis Indicator Data'!AE16</f>
        <v>3</v>
      </c>
      <c r="AJ19" s="241">
        <f>'Crisis Indicator Data'!AF16</f>
        <v>1</v>
      </c>
      <c r="AK19" s="241">
        <f>'Crisis Indicator Data'!AG16</f>
        <v>3</v>
      </c>
      <c r="AL19" s="241">
        <f t="shared" si="10"/>
        <v>5</v>
      </c>
      <c r="AM19" s="234">
        <f t="shared" si="11"/>
        <v>4</v>
      </c>
      <c r="AN19" s="234">
        <f t="shared" si="12"/>
        <v>4.5</v>
      </c>
    </row>
    <row r="20" spans="1:40" ht="13.5" customHeight="1" x14ac:dyDescent="0.25">
      <c r="A20" s="142" t="str">
        <f>'Crisis Indicator Data'!A17</f>
        <v>Complex crisis in Congo</v>
      </c>
      <c r="B20" s="143" t="str">
        <f>'Crisis Indicator Data'!B17</f>
        <v>Complex crisis</v>
      </c>
      <c r="C20" s="143" t="str">
        <f>'Crisis Indicator Data'!C17</f>
        <v>COG001</v>
      </c>
      <c r="D20" s="143" t="str">
        <f>'Crisis Indicator Data'!D17</f>
        <v>Congo</v>
      </c>
      <c r="E20" s="144" t="str">
        <f>'Crisis Indicator Data'!E17</f>
        <v>COG</v>
      </c>
      <c r="F20" s="234">
        <f>IF(B20="Regional crisis",(IF(VLOOKUP($C20,'Regional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1.4</v>
      </c>
      <c r="G20" s="234">
        <f>IF(B20="Regional crisis",(IF(VLOOKUP($C20,'Regional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3.4</v>
      </c>
      <c r="H20" s="234">
        <f t="shared" si="0"/>
        <v>2.4</v>
      </c>
      <c r="I20" s="234">
        <f>IF(B20="Regional crisis",(IF(VLOOKUP($C20,'Regional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4.4000000000000004</v>
      </c>
      <c r="J20" s="234">
        <f>IF(B20="Regional crisis",(IF(VLOOKUP($C20,'Regional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5</v>
      </c>
      <c r="K20" s="234">
        <f t="shared" si="1"/>
        <v>4.7</v>
      </c>
      <c r="L20" s="234">
        <f>IF(B20="Regional crisis",(IF(VLOOKUP($C20,'Regional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3.9</v>
      </c>
      <c r="M20" s="234">
        <f>IF(B20="Regional crisis",(IF(VLOOKUP($C20,'Regional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v>
      </c>
      <c r="N20" s="234">
        <f t="shared" si="2"/>
        <v>3.45</v>
      </c>
      <c r="O20" s="234">
        <f t="shared" si="3"/>
        <v>3.5166666666666671</v>
      </c>
      <c r="P20" s="234">
        <f>IF(B20="Regional crisis",VLOOKUP(C20,'Regional Crises'!$B$1:$R$69,12,FALSE),VLOOKUP(E20,'Country Indicator Data'!$B$4:$I$300,8,FALSE))</f>
        <v>2</v>
      </c>
      <c r="Q20" s="234" t="str">
        <f>IF($B20="Regional crisis",((IF(VLOOKUP($C20,'Regional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x</v>
      </c>
      <c r="R20" s="234">
        <f t="shared" si="4"/>
        <v>2</v>
      </c>
      <c r="S20" s="234">
        <f>IF(B20="Regional crisis",((IF(VLOOKUP($C20,'Regional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4.0999999999999996</v>
      </c>
      <c r="T20" s="234">
        <f>IF(B20="Regional crisis",((IF(VLOOKUP($C20,'Regional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3.6</v>
      </c>
      <c r="U20" s="234">
        <f>IF(B20="Regional crisis",((IF(VLOOKUP($C20,'Regional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3.8</v>
      </c>
      <c r="V20" s="234">
        <f>IF(B20="Regional crisis",((IF(VLOOKUP($C20,'Regional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v>
      </c>
      <c r="W20" s="234">
        <f t="shared" si="5"/>
        <v>3.9</v>
      </c>
      <c r="X20" s="234">
        <f t="shared" si="6"/>
        <v>3.1</v>
      </c>
      <c r="Y20" s="241">
        <f>IF('Core Indicators'!FC17="x","x",IF('Core Indicators'!FC17&gt;=5,5,IF('Core Indicators'!FC17&gt;=4,4,IF('Core Indicators'!FC17&gt;=3,3,IF('Core Indicators'!FC17&gt;=2,2,IF('Core Indicators'!FC17&gt;=1,1,0))))))</f>
        <v>5</v>
      </c>
      <c r="Z20" s="234">
        <f t="shared" si="7"/>
        <v>5</v>
      </c>
      <c r="AA20" s="241">
        <f>'Crisis Indicator Data'!Y17</f>
        <v>1</v>
      </c>
      <c r="AB20" s="241">
        <f>'Crisis Indicator Data'!Z17</f>
        <v>0</v>
      </c>
      <c r="AC20" s="241">
        <f>'Crisis Indicator Data'!AA17</f>
        <v>0</v>
      </c>
      <c r="AD20" s="241">
        <f>'Crisis Indicator Data'!AB17</f>
        <v>0</v>
      </c>
      <c r="AE20" s="241">
        <f t="shared" si="8"/>
        <v>1</v>
      </c>
      <c r="AF20" s="241">
        <f>'Crisis Indicator Data'!AC17</f>
        <v>0</v>
      </c>
      <c r="AG20" s="241">
        <f>'Crisis Indicator Data'!AD17</f>
        <v>2</v>
      </c>
      <c r="AH20" s="241">
        <f t="shared" si="9"/>
        <v>2</v>
      </c>
      <c r="AI20" s="241">
        <f>'Crisis Indicator Data'!AE17</f>
        <v>0</v>
      </c>
      <c r="AJ20" s="241">
        <f>'Crisis Indicator Data'!AF17</f>
        <v>0</v>
      </c>
      <c r="AK20" s="241">
        <f>'Crisis Indicator Data'!AG17</f>
        <v>3</v>
      </c>
      <c r="AL20" s="241">
        <f t="shared" si="10"/>
        <v>3</v>
      </c>
      <c r="AM20" s="234">
        <f t="shared" si="11"/>
        <v>2</v>
      </c>
      <c r="AN20" s="234">
        <f t="shared" si="12"/>
        <v>3.5</v>
      </c>
    </row>
    <row r="21" spans="1:40" ht="13.5" customHeight="1" x14ac:dyDescent="0.25">
      <c r="A21" s="142" t="str">
        <f>'Crisis Indicator Data'!A18</f>
        <v>Complex crisis in Colombia</v>
      </c>
      <c r="B21" s="143" t="str">
        <f>'Crisis Indicator Data'!B18</f>
        <v>Complex crisis</v>
      </c>
      <c r="C21" s="143" t="str">
        <f>'Crisis Indicator Data'!C18</f>
        <v>COL001</v>
      </c>
      <c r="D21" s="143" t="str">
        <f>'Crisis Indicator Data'!D18</f>
        <v>Colombia</v>
      </c>
      <c r="E21" s="144" t="str">
        <f>'Crisis Indicator Data'!E18</f>
        <v>COL</v>
      </c>
      <c r="F21" s="234">
        <f>IF(B21="Regional crisis",(IF(VLOOKUP($C21,'Regional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1.4</v>
      </c>
      <c r="G21" s="234">
        <f>IF(B21="Regional crisis",(IF(VLOOKUP($C21,'Regional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1.7</v>
      </c>
      <c r="H21" s="234">
        <f t="shared" si="0"/>
        <v>1.5499999999999998</v>
      </c>
      <c r="I21" s="234">
        <f>IF(B21="Regional crisis",(IF(VLOOKUP($C21,'Regional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2.1</v>
      </c>
      <c r="J21" s="234">
        <f>IF(B21="Regional crisis",(IF(VLOOKUP($C21,'Regional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2.5</v>
      </c>
      <c r="K21" s="234">
        <f t="shared" si="1"/>
        <v>2.2999999999999998</v>
      </c>
      <c r="L21" s="234">
        <f>IF(B21="Regional crisis",(IF(VLOOKUP($C21,'Regional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2.7</v>
      </c>
      <c r="M21" s="234">
        <f>IF(B21="Regional crisis",(IF(VLOOKUP($C21,'Regional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3.3</v>
      </c>
      <c r="N21" s="234">
        <f t="shared" si="2"/>
        <v>3</v>
      </c>
      <c r="O21" s="234">
        <f t="shared" si="3"/>
        <v>2.2833333333333332</v>
      </c>
      <c r="P21" s="234">
        <f>IF(B21="Regional crisis",VLOOKUP(C21,'Regional Crises'!$B$1:$R$69,12,FALSE),VLOOKUP(E21,'Country Indicator Data'!$B$4:$I$300,8,FALSE))</f>
        <v>8</v>
      </c>
      <c r="Q21" s="234">
        <f>IF($B21="Regional crisis",((IF(VLOOKUP($C21,'Regional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3.8</v>
      </c>
      <c r="R21" s="234">
        <f t="shared" si="4"/>
        <v>5.9</v>
      </c>
      <c r="S21" s="234">
        <f>IF(B21="Regional crisis",((IF(VLOOKUP($C21,'Regional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3.2</v>
      </c>
      <c r="T21" s="234">
        <f>IF(B21="Regional crisis",((IF(VLOOKUP($C21,'Regional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2.9</v>
      </c>
      <c r="U21" s="234">
        <f>IF(B21="Regional crisis",((IF(VLOOKUP($C21,'Regional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1.9</v>
      </c>
      <c r="V21" s="234">
        <f>IF(B21="Regional crisis",((IF(VLOOKUP($C21,'Regional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1.7</v>
      </c>
      <c r="W21" s="234">
        <f t="shared" si="5"/>
        <v>2.4</v>
      </c>
      <c r="X21" s="234">
        <f t="shared" si="6"/>
        <v>3.5</v>
      </c>
      <c r="Y21" s="241">
        <f>IF('Core Indicators'!FC18="x","x",IF('Core Indicators'!FC18&gt;=5,5,IF('Core Indicators'!FC18&gt;=4,4,IF('Core Indicators'!FC18&gt;=3,3,IF('Core Indicators'!FC18&gt;=2,2,IF('Core Indicators'!FC18&gt;=1,1,0))))))</f>
        <v>5</v>
      </c>
      <c r="Z21" s="234">
        <f t="shared" si="7"/>
        <v>5</v>
      </c>
      <c r="AA21" s="241">
        <f>'Crisis Indicator Data'!Y18</f>
        <v>0</v>
      </c>
      <c r="AB21" s="241">
        <f>'Crisis Indicator Data'!Z18</f>
        <v>3</v>
      </c>
      <c r="AC21" s="241">
        <f>'Crisis Indicator Data'!AA18</f>
        <v>1</v>
      </c>
      <c r="AD21" s="241">
        <f>'Crisis Indicator Data'!AB18</f>
        <v>0</v>
      </c>
      <c r="AE21" s="241">
        <f t="shared" si="8"/>
        <v>2</v>
      </c>
      <c r="AF21" s="241">
        <f>'Crisis Indicator Data'!AC18</f>
        <v>2</v>
      </c>
      <c r="AG21" s="241">
        <f>'Crisis Indicator Data'!AD18</f>
        <v>2</v>
      </c>
      <c r="AH21" s="241">
        <f t="shared" si="9"/>
        <v>4</v>
      </c>
      <c r="AI21" s="241">
        <f>'Crisis Indicator Data'!AE18</f>
        <v>3</v>
      </c>
      <c r="AJ21" s="241">
        <f>'Crisis Indicator Data'!AF18</f>
        <v>2</v>
      </c>
      <c r="AK21" s="241">
        <f>'Crisis Indicator Data'!AG18</f>
        <v>3</v>
      </c>
      <c r="AL21" s="241">
        <f t="shared" si="10"/>
        <v>5</v>
      </c>
      <c r="AM21" s="234">
        <f t="shared" si="11"/>
        <v>4</v>
      </c>
      <c r="AN21" s="234">
        <f t="shared" si="12"/>
        <v>4.5</v>
      </c>
    </row>
    <row r="22" spans="1:40" ht="13.5" customHeight="1" x14ac:dyDescent="0.25">
      <c r="A22" s="142" t="str">
        <f>'Crisis Indicator Data'!A19</f>
        <v>Venezuela displacement in Colombia</v>
      </c>
      <c r="B22" s="143" t="str">
        <f>'Crisis Indicator Data'!B19</f>
        <v>International displacement</v>
      </c>
      <c r="C22" s="143" t="str">
        <f>'Crisis Indicator Data'!C19</f>
        <v>COL002</v>
      </c>
      <c r="D22" s="143" t="str">
        <f>'Crisis Indicator Data'!D19</f>
        <v>Colombia</v>
      </c>
      <c r="E22" s="144" t="str">
        <f>'Crisis Indicator Data'!E19</f>
        <v>COL</v>
      </c>
      <c r="F22" s="234">
        <f>IF(B22="Regional crisis",(IF(VLOOKUP($C22,'Regional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1.4</v>
      </c>
      <c r="G22" s="234">
        <f>IF(B22="Regional crisis",(IF(VLOOKUP($C22,'Regional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1.7</v>
      </c>
      <c r="H22" s="234">
        <f t="shared" si="0"/>
        <v>1.5499999999999998</v>
      </c>
      <c r="I22" s="234">
        <f>IF(B22="Regional crisis",(IF(VLOOKUP($C22,'Regional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2.1</v>
      </c>
      <c r="J22" s="234">
        <f>IF(B22="Regional crisis",(IF(VLOOKUP($C22,'Regional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2.5</v>
      </c>
      <c r="K22" s="234">
        <f t="shared" si="1"/>
        <v>2.2999999999999998</v>
      </c>
      <c r="L22" s="234">
        <f>IF(B22="Regional crisis",(IF(VLOOKUP($C22,'Regional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2.7</v>
      </c>
      <c r="M22" s="234">
        <f>IF(B22="Regional crisis",(IF(VLOOKUP($C22,'Regional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3.3</v>
      </c>
      <c r="N22" s="234">
        <f t="shared" si="2"/>
        <v>3</v>
      </c>
      <c r="O22" s="234">
        <f t="shared" si="3"/>
        <v>2.2833333333333332</v>
      </c>
      <c r="P22" s="234">
        <f>IF(B22="Regional crisis",VLOOKUP(C22,'Regional Crises'!$B$1:$R$69,12,FALSE),VLOOKUP(E22,'Country Indicator Data'!$B$4:$I$300,8,FALSE))</f>
        <v>8</v>
      </c>
      <c r="Q22" s="234">
        <f>IF($B22="Regional crisis",((IF(VLOOKUP($C22,'Regional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3.8</v>
      </c>
      <c r="R22" s="234">
        <f t="shared" si="4"/>
        <v>5.9</v>
      </c>
      <c r="S22" s="234">
        <f>IF(B22="Regional crisis",((IF(VLOOKUP($C22,'Regional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3.2</v>
      </c>
      <c r="T22" s="234">
        <f>IF(B22="Regional crisis",((IF(VLOOKUP($C22,'Regional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2.9</v>
      </c>
      <c r="U22" s="234">
        <f>IF(B22="Regional crisis",((IF(VLOOKUP($C22,'Regional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1.9</v>
      </c>
      <c r="V22" s="234">
        <f>IF(B22="Regional crisis",((IF(VLOOKUP($C22,'Regional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1.7</v>
      </c>
      <c r="W22" s="234">
        <f t="shared" si="5"/>
        <v>2.4</v>
      </c>
      <c r="X22" s="234">
        <f t="shared" si="6"/>
        <v>3.5</v>
      </c>
      <c r="Y22" s="241">
        <f>IF('Core Indicators'!FC19="x","x",IF('Core Indicators'!FC19&gt;=5,5,IF('Core Indicators'!FC19&gt;=4,4,IF('Core Indicators'!FC19&gt;=3,3,IF('Core Indicators'!FC19&gt;=2,2,IF('Core Indicators'!FC19&gt;=1,1,0))))))</f>
        <v>3</v>
      </c>
      <c r="Z22" s="234">
        <f t="shared" si="7"/>
        <v>3</v>
      </c>
      <c r="AA22" s="241">
        <f>'Crisis Indicator Data'!Y19</f>
        <v>0</v>
      </c>
      <c r="AB22" s="241">
        <f>'Crisis Indicator Data'!Z19</f>
        <v>2</v>
      </c>
      <c r="AC22" s="241">
        <f>'Crisis Indicator Data'!AA19</f>
        <v>1</v>
      </c>
      <c r="AD22" s="241">
        <f>'Crisis Indicator Data'!AB19</f>
        <v>0</v>
      </c>
      <c r="AE22" s="241">
        <f t="shared" si="8"/>
        <v>2</v>
      </c>
      <c r="AF22" s="241">
        <f>'Crisis Indicator Data'!AC19</f>
        <v>2</v>
      </c>
      <c r="AG22" s="241">
        <f>'Crisis Indicator Data'!AD19</f>
        <v>2</v>
      </c>
      <c r="AH22" s="241">
        <f t="shared" si="9"/>
        <v>4</v>
      </c>
      <c r="AI22" s="241">
        <f>'Crisis Indicator Data'!AE19</f>
        <v>3</v>
      </c>
      <c r="AJ22" s="241">
        <f>'Crisis Indicator Data'!AF19</f>
        <v>2</v>
      </c>
      <c r="AK22" s="241">
        <f>'Crisis Indicator Data'!AG19</f>
        <v>3</v>
      </c>
      <c r="AL22" s="241">
        <f t="shared" si="10"/>
        <v>5</v>
      </c>
      <c r="AM22" s="234">
        <f t="shared" si="11"/>
        <v>4</v>
      </c>
      <c r="AN22" s="234">
        <f t="shared" si="12"/>
        <v>3.5</v>
      </c>
    </row>
    <row r="23" spans="1:40" ht="13.5" customHeight="1" x14ac:dyDescent="0.25">
      <c r="A23" s="142" t="str">
        <f>'Crisis Indicator Data'!A20</f>
        <v>Nicaraguan refugees in Costa Rica</v>
      </c>
      <c r="B23" s="143" t="str">
        <f>'Crisis Indicator Data'!B20</f>
        <v>International displacement</v>
      </c>
      <c r="C23" s="143" t="str">
        <f>'Crisis Indicator Data'!C20</f>
        <v>CRI002</v>
      </c>
      <c r="D23" s="143" t="str">
        <f>'Crisis Indicator Data'!D20</f>
        <v>Costa Rica</v>
      </c>
      <c r="E23" s="144" t="str">
        <f>'Crisis Indicator Data'!E20</f>
        <v>CRI</v>
      </c>
      <c r="F23" s="234">
        <f>IF(B23="Regional crisis",(IF(VLOOKUP($C23,'Regional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1.1000000000000001</v>
      </c>
      <c r="G23" s="234">
        <f>IF(B23="Regional crisis",(IF(VLOOKUP($C23,'Regional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0.5</v>
      </c>
      <c r="H23" s="234">
        <f t="shared" si="0"/>
        <v>0.8</v>
      </c>
      <c r="I23" s="234">
        <f>IF(B23="Regional crisis",(IF(VLOOKUP($C23,'Regional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1.5</v>
      </c>
      <c r="J23" s="234">
        <f>IF(B23="Regional crisis",(IF(VLOOKUP($C23,'Regional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0.2</v>
      </c>
      <c r="K23" s="234">
        <f t="shared" si="1"/>
        <v>0.85</v>
      </c>
      <c r="L23" s="234">
        <f>IF(B23="Regional crisis",(IF(VLOOKUP($C23,'Regional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1.9</v>
      </c>
      <c r="M23" s="234">
        <f>IF(B23="Regional crisis",(IF(VLOOKUP($C23,'Regional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2.9</v>
      </c>
      <c r="N23" s="234">
        <f t="shared" si="2"/>
        <v>2.4</v>
      </c>
      <c r="O23" s="234">
        <f t="shared" si="3"/>
        <v>1.3499999999999999</v>
      </c>
      <c r="P23" s="234">
        <f>IF(B23="Regional crisis",VLOOKUP(C23,'Regional Crises'!$B$1:$R$69,12,FALSE),VLOOKUP(E23,'Country Indicator Data'!$B$4:$I$300,8,FALSE))</f>
        <v>0</v>
      </c>
      <c r="Q23" s="234">
        <f>IF($B23="Regional crisis",((IF(VLOOKUP($C23,'Regional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0</v>
      </c>
      <c r="R23" s="234">
        <f t="shared" si="4"/>
        <v>0</v>
      </c>
      <c r="S23" s="234">
        <f>IF(B23="Regional crisis",((IF(VLOOKUP($C23,'Regional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2.2000000000000002</v>
      </c>
      <c r="T23" s="234">
        <f>IF(B23="Regional crisis",((IF(VLOOKUP($C23,'Regional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2</v>
      </c>
      <c r="U23" s="234">
        <f>IF(B23="Regional crisis",((IF(VLOOKUP($C23,'Regional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0.3</v>
      </c>
      <c r="V23" s="234">
        <f>IF(B23="Regional crisis",((IF(VLOOKUP($C23,'Regional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0.5</v>
      </c>
      <c r="W23" s="234">
        <f t="shared" si="5"/>
        <v>1.3</v>
      </c>
      <c r="X23" s="234">
        <f t="shared" si="6"/>
        <v>0.9</v>
      </c>
      <c r="Y23" s="241">
        <f>IF('Core Indicators'!FC20="x","x",IF('Core Indicators'!FC20&gt;=5,5,IF('Core Indicators'!FC20&gt;=4,4,IF('Core Indicators'!FC20&gt;=3,3,IF('Core Indicators'!FC20&gt;=2,2,IF('Core Indicators'!FC20&gt;=1,1,0))))))</f>
        <v>2</v>
      </c>
      <c r="Z23" s="234">
        <f t="shared" si="7"/>
        <v>2</v>
      </c>
      <c r="AA23" s="241">
        <f>'Crisis Indicator Data'!Y20</f>
        <v>0</v>
      </c>
      <c r="AB23" s="241">
        <f>'Crisis Indicator Data'!Z20</f>
        <v>0</v>
      </c>
      <c r="AC23" s="241">
        <f>'Crisis Indicator Data'!AA20</f>
        <v>0</v>
      </c>
      <c r="AD23" s="241">
        <f>'Crisis Indicator Data'!AB20</f>
        <v>0</v>
      </c>
      <c r="AE23" s="241">
        <f t="shared" si="8"/>
        <v>0</v>
      </c>
      <c r="AF23" s="241">
        <f>'Crisis Indicator Data'!AC20</f>
        <v>0</v>
      </c>
      <c r="AG23" s="241">
        <f>'Crisis Indicator Data'!AD20</f>
        <v>1</v>
      </c>
      <c r="AH23" s="241">
        <f t="shared" si="9"/>
        <v>1</v>
      </c>
      <c r="AI23" s="241">
        <f>'Crisis Indicator Data'!AE20</f>
        <v>0</v>
      </c>
      <c r="AJ23" s="241">
        <f>'Crisis Indicator Data'!AF20</f>
        <v>0</v>
      </c>
      <c r="AK23" s="241">
        <f>'Crisis Indicator Data'!AG20</f>
        <v>0</v>
      </c>
      <c r="AL23" s="241">
        <f t="shared" si="10"/>
        <v>0</v>
      </c>
      <c r="AM23" s="234">
        <f t="shared" si="11"/>
        <v>0</v>
      </c>
      <c r="AN23" s="234">
        <f t="shared" si="12"/>
        <v>1</v>
      </c>
    </row>
    <row r="24" spans="1:40" ht="13.5" customHeight="1" x14ac:dyDescent="0.25">
      <c r="A24" s="142" t="str">
        <f>'Crisis Indicator Data'!A21</f>
        <v>Multiple crises in Djibouti</v>
      </c>
      <c r="B24" s="143" t="str">
        <f>'Crisis Indicator Data'!B21</f>
        <v>Multiple crises country</v>
      </c>
      <c r="C24" s="143" t="str">
        <f>'Crisis Indicator Data'!C21</f>
        <v>DJI001</v>
      </c>
      <c r="D24" s="143" t="str">
        <f>'Crisis Indicator Data'!D21</f>
        <v>Djibouti</v>
      </c>
      <c r="E24" s="144" t="str">
        <f>'Crisis Indicator Data'!E21</f>
        <v>DJI</v>
      </c>
      <c r="F24" s="234">
        <f>IF(B24="Regional crisis",(IF(VLOOKUP($C24,'Regional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2.9</v>
      </c>
      <c r="G24" s="234">
        <f>IF(B24="Regional crisis",(IF(VLOOKUP($C24,'Regional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3.1</v>
      </c>
      <c r="H24" s="234">
        <f t="shared" si="0"/>
        <v>3</v>
      </c>
      <c r="I24" s="234">
        <f>IF(B24="Regional crisis",(IF(VLOOKUP($C24,'Regional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2.8</v>
      </c>
      <c r="J24" s="234">
        <f>IF(B24="Regional crisis",(IF(VLOOKUP($C24,'Regional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234">
        <f t="shared" si="1"/>
        <v>1.4</v>
      </c>
      <c r="L24" s="234" t="str">
        <f>IF(B24="Regional crisis",(IF(VLOOKUP($C24,'Regional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x</v>
      </c>
      <c r="M24" s="234">
        <f>IF(B24="Regional crisis",(IF(VLOOKUP($C24,'Regional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2.1</v>
      </c>
      <c r="N24" s="234">
        <f t="shared" si="2"/>
        <v>2.1</v>
      </c>
      <c r="O24" s="234">
        <f t="shared" si="3"/>
        <v>2.1666666666666665</v>
      </c>
      <c r="P24" s="234">
        <f>IF(B24="Regional crisis",VLOOKUP(C24,'Regional Crises'!$B$1:$R$69,12,FALSE),VLOOKUP(E24,'Country Indicator Data'!$B$4:$I$300,8,FALSE))</f>
        <v>6</v>
      </c>
      <c r="Q24" s="234">
        <f>IF($B24="Regional crisis",((IF(VLOOKUP($C24,'Regional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1.1000000000000001</v>
      </c>
      <c r="R24" s="234">
        <f t="shared" si="4"/>
        <v>3.55</v>
      </c>
      <c r="S24" s="234">
        <f>IF(B24="Regional crisis",((IF(VLOOKUP($C24,'Regional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3.5</v>
      </c>
      <c r="T24" s="234">
        <f>IF(B24="Regional crisis",((IF(VLOOKUP($C24,'Regional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3.4</v>
      </c>
      <c r="U24" s="234">
        <f>IF(B24="Regional crisis",((IF(VLOOKUP($C24,'Regional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3.5</v>
      </c>
      <c r="V24" s="234">
        <f>IF(B24="Regional crisis",((IF(VLOOKUP($C24,'Regional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3.8</v>
      </c>
      <c r="W24" s="234">
        <f t="shared" si="5"/>
        <v>3.6</v>
      </c>
      <c r="X24" s="234">
        <f t="shared" si="6"/>
        <v>3.1</v>
      </c>
      <c r="Y24" s="241">
        <f>IF('Core Indicators'!FC21="x","x",IF('Core Indicators'!FC21&gt;=5,5,IF('Core Indicators'!FC21&gt;=4,4,IF('Core Indicators'!FC21&gt;=3,3,IF('Core Indicators'!FC21&gt;=2,2,IF('Core Indicators'!FC21&gt;=1,1,0))))))</f>
        <v>5</v>
      </c>
      <c r="Z24" s="234">
        <f t="shared" si="7"/>
        <v>5</v>
      </c>
      <c r="AA24" s="241">
        <f>'Crisis Indicator Data'!Y21</f>
        <v>1</v>
      </c>
      <c r="AB24" s="241">
        <f>'Crisis Indicator Data'!Z21</f>
        <v>1</v>
      </c>
      <c r="AC24" s="241">
        <f>'Crisis Indicator Data'!AA21</f>
        <v>0</v>
      </c>
      <c r="AD24" s="241">
        <f>'Crisis Indicator Data'!AB21</f>
        <v>0</v>
      </c>
      <c r="AE24" s="241">
        <f t="shared" si="8"/>
        <v>2</v>
      </c>
      <c r="AF24" s="241">
        <f>'Crisis Indicator Data'!AC21</f>
        <v>0</v>
      </c>
      <c r="AG24" s="241">
        <f>'Crisis Indicator Data'!AD21</f>
        <v>2</v>
      </c>
      <c r="AH24" s="241">
        <f t="shared" si="9"/>
        <v>2</v>
      </c>
      <c r="AI24" s="241">
        <f>'Crisis Indicator Data'!AE21</f>
        <v>0</v>
      </c>
      <c r="AJ24" s="241">
        <f>'Crisis Indicator Data'!AF21</f>
        <v>0</v>
      </c>
      <c r="AK24" s="241">
        <f>'Crisis Indicator Data'!AG21</f>
        <v>1</v>
      </c>
      <c r="AL24" s="241">
        <f t="shared" si="10"/>
        <v>1</v>
      </c>
      <c r="AM24" s="234">
        <f t="shared" si="11"/>
        <v>2</v>
      </c>
      <c r="AN24" s="234">
        <f t="shared" si="12"/>
        <v>3.5</v>
      </c>
    </row>
    <row r="25" spans="1:40" ht="13.5" customHeight="1" x14ac:dyDescent="0.25">
      <c r="A25" s="142" t="str">
        <f>'Crisis Indicator Data'!A22</f>
        <v>Mixed migration in Djibouti</v>
      </c>
      <c r="B25" s="143" t="str">
        <f>'Crisis Indicator Data'!B22</f>
        <v>International displacement</v>
      </c>
      <c r="C25" s="143" t="str">
        <f>'Crisis Indicator Data'!C22</f>
        <v>DJI002</v>
      </c>
      <c r="D25" s="143" t="str">
        <f>'Crisis Indicator Data'!D22</f>
        <v>Djibouti</v>
      </c>
      <c r="E25" s="144" t="str">
        <f>'Crisis Indicator Data'!E22</f>
        <v>DJI</v>
      </c>
      <c r="F25" s="234">
        <f>IF(B25="Regional crisis",(IF(VLOOKUP($C25,'Regional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2.9</v>
      </c>
      <c r="G25" s="234">
        <f>IF(B25="Regional crisis",(IF(VLOOKUP($C25,'Regional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3.1</v>
      </c>
      <c r="H25" s="234">
        <f t="shared" si="0"/>
        <v>3</v>
      </c>
      <c r="I25" s="234">
        <f>IF(B25="Regional crisis",(IF(VLOOKUP($C25,'Regional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2.8</v>
      </c>
      <c r="J25" s="234">
        <f>IF(B25="Regional crisis",(IF(VLOOKUP($C25,'Regional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234">
        <f t="shared" si="1"/>
        <v>1.4</v>
      </c>
      <c r="L25" s="234" t="str">
        <f>IF(B25="Regional crisis",(IF(VLOOKUP($C25,'Regional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x</v>
      </c>
      <c r="M25" s="234">
        <f>IF(B25="Regional crisis",(IF(VLOOKUP($C25,'Regional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2.1</v>
      </c>
      <c r="N25" s="234">
        <f t="shared" si="2"/>
        <v>2.1</v>
      </c>
      <c r="O25" s="234">
        <f t="shared" si="3"/>
        <v>2.1666666666666665</v>
      </c>
      <c r="P25" s="234">
        <f>IF(B25="Regional crisis",VLOOKUP(C25,'Regional Crises'!$B$1:$R$69,12,FALSE),VLOOKUP(E25,'Country Indicator Data'!$B$4:$I$300,8,FALSE))</f>
        <v>6</v>
      </c>
      <c r="Q25" s="234">
        <f>IF($B25="Regional crisis",((IF(VLOOKUP($C25,'Regional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1.1000000000000001</v>
      </c>
      <c r="R25" s="234">
        <f t="shared" si="4"/>
        <v>3.55</v>
      </c>
      <c r="S25" s="234">
        <f>IF(B25="Regional crisis",((IF(VLOOKUP($C25,'Regional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3.5</v>
      </c>
      <c r="T25" s="234">
        <f>IF(B25="Regional crisis",((IF(VLOOKUP($C25,'Regional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3.4</v>
      </c>
      <c r="U25" s="234">
        <f>IF(B25="Regional crisis",((IF(VLOOKUP($C25,'Regional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3.5</v>
      </c>
      <c r="V25" s="234">
        <f>IF(B25="Regional crisis",((IF(VLOOKUP($C25,'Regional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3.8</v>
      </c>
      <c r="W25" s="234">
        <f t="shared" si="5"/>
        <v>3.6</v>
      </c>
      <c r="X25" s="234">
        <f t="shared" si="6"/>
        <v>3.1</v>
      </c>
      <c r="Y25" s="241">
        <f>IF('Core Indicators'!FC22="x","x",IF('Core Indicators'!FC22&gt;=5,5,IF('Core Indicators'!FC22&gt;=4,4,IF('Core Indicators'!FC22&gt;=3,3,IF('Core Indicators'!FC22&gt;=2,2,IF('Core Indicators'!FC22&gt;=1,1,0))))))</f>
        <v>3</v>
      </c>
      <c r="Z25" s="234">
        <f t="shared" si="7"/>
        <v>3</v>
      </c>
      <c r="AA25" s="241">
        <f>'Crisis Indicator Data'!Y22</f>
        <v>1</v>
      </c>
      <c r="AB25" s="241">
        <f>'Crisis Indicator Data'!Z22</f>
        <v>1</v>
      </c>
      <c r="AC25" s="241">
        <f>'Crisis Indicator Data'!AA22</f>
        <v>0</v>
      </c>
      <c r="AD25" s="241">
        <f>'Crisis Indicator Data'!AB22</f>
        <v>0</v>
      </c>
      <c r="AE25" s="241">
        <f t="shared" si="8"/>
        <v>2</v>
      </c>
      <c r="AF25" s="241">
        <f>'Crisis Indicator Data'!AC22</f>
        <v>0</v>
      </c>
      <c r="AG25" s="241">
        <f>'Crisis Indicator Data'!AD22</f>
        <v>2</v>
      </c>
      <c r="AH25" s="241">
        <f t="shared" si="9"/>
        <v>2</v>
      </c>
      <c r="AI25" s="241">
        <f>'Crisis Indicator Data'!AE22</f>
        <v>0</v>
      </c>
      <c r="AJ25" s="241">
        <f>'Crisis Indicator Data'!AF22</f>
        <v>0</v>
      </c>
      <c r="AK25" s="241">
        <f>'Crisis Indicator Data'!AG22</f>
        <v>1</v>
      </c>
      <c r="AL25" s="241">
        <f t="shared" si="10"/>
        <v>1</v>
      </c>
      <c r="AM25" s="234">
        <f t="shared" si="11"/>
        <v>2</v>
      </c>
      <c r="AN25" s="234">
        <f t="shared" si="12"/>
        <v>2.5</v>
      </c>
    </row>
    <row r="26" spans="1:40" ht="13.5" customHeight="1" x14ac:dyDescent="0.25">
      <c r="A26" s="142" t="str">
        <f>'Crisis Indicator Data'!A23</f>
        <v>Drought in Djibouti</v>
      </c>
      <c r="B26" s="143" t="str">
        <f>'Crisis Indicator Data'!B23</f>
        <v>Drought</v>
      </c>
      <c r="C26" s="143" t="str">
        <f>'Crisis Indicator Data'!C23</f>
        <v>DJI003</v>
      </c>
      <c r="D26" s="143" t="str">
        <f>'Crisis Indicator Data'!D23</f>
        <v>Djibouti</v>
      </c>
      <c r="E26" s="144" t="str">
        <f>'Crisis Indicator Data'!E23</f>
        <v>DJI</v>
      </c>
      <c r="F26" s="234">
        <f>IF(B26="Regional crisis",(IF(VLOOKUP($C26,'Regional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2.9</v>
      </c>
      <c r="G26" s="234">
        <f>IF(B26="Regional crisis",(IF(VLOOKUP($C26,'Regional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3.1</v>
      </c>
      <c r="H26" s="234">
        <f t="shared" si="0"/>
        <v>3</v>
      </c>
      <c r="I26" s="234">
        <f>IF(B26="Regional crisis",(IF(VLOOKUP($C26,'Regional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2.8</v>
      </c>
      <c r="J26" s="234">
        <f>IF(B26="Regional crisis",(IF(VLOOKUP($C26,'Regional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v>
      </c>
      <c r="K26" s="234">
        <f t="shared" si="1"/>
        <v>1.4</v>
      </c>
      <c r="L26" s="234" t="str">
        <f>IF(B26="Regional crisis",(IF(VLOOKUP($C26,'Regional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x</v>
      </c>
      <c r="M26" s="234">
        <f>IF(B26="Regional crisis",(IF(VLOOKUP($C26,'Regional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2.1</v>
      </c>
      <c r="N26" s="234">
        <f t="shared" si="2"/>
        <v>2.1</v>
      </c>
      <c r="O26" s="234">
        <f t="shared" si="3"/>
        <v>2.1666666666666665</v>
      </c>
      <c r="P26" s="234">
        <f>IF(B26="Regional crisis",VLOOKUP(C26,'Regional Crises'!$B$1:$R$69,12,FALSE),VLOOKUP(E26,'Country Indicator Data'!$B$4:$I$300,8,FALSE))</f>
        <v>6</v>
      </c>
      <c r="Q26" s="234">
        <f>IF($B26="Regional crisis",((IF(VLOOKUP($C26,'Regional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1.1000000000000001</v>
      </c>
      <c r="R26" s="234">
        <f t="shared" si="4"/>
        <v>3.55</v>
      </c>
      <c r="S26" s="234">
        <f>IF(B26="Regional crisis",((IF(VLOOKUP($C26,'Regional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3.5</v>
      </c>
      <c r="T26" s="234">
        <f>IF(B26="Regional crisis",((IF(VLOOKUP($C26,'Regional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3.4</v>
      </c>
      <c r="U26" s="234">
        <f>IF(B26="Regional crisis",((IF(VLOOKUP($C26,'Regional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3.5</v>
      </c>
      <c r="V26" s="234">
        <f>IF(B26="Regional crisis",((IF(VLOOKUP($C26,'Regional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3.8</v>
      </c>
      <c r="W26" s="234">
        <f t="shared" si="5"/>
        <v>3.6</v>
      </c>
      <c r="X26" s="234">
        <f t="shared" si="6"/>
        <v>3.1</v>
      </c>
      <c r="Y26" s="241">
        <f>IF('Core Indicators'!FC23="x","x",IF('Core Indicators'!FC23&gt;=5,5,IF('Core Indicators'!FC23&gt;=4,4,IF('Core Indicators'!FC23&gt;=3,3,IF('Core Indicators'!FC23&gt;=2,2,IF('Core Indicators'!FC23&gt;=1,1,0))))))</f>
        <v>5</v>
      </c>
      <c r="Z26" s="234">
        <f t="shared" si="7"/>
        <v>5</v>
      </c>
      <c r="AA26" s="241">
        <f>'Crisis Indicator Data'!Y23</f>
        <v>1</v>
      </c>
      <c r="AB26" s="241">
        <f>'Crisis Indicator Data'!Z23</f>
        <v>1</v>
      </c>
      <c r="AC26" s="241">
        <f>'Crisis Indicator Data'!AA23</f>
        <v>0</v>
      </c>
      <c r="AD26" s="241">
        <f>'Crisis Indicator Data'!AB23</f>
        <v>0</v>
      </c>
      <c r="AE26" s="241">
        <f t="shared" si="8"/>
        <v>2</v>
      </c>
      <c r="AF26" s="241">
        <f>'Crisis Indicator Data'!AC23</f>
        <v>0</v>
      </c>
      <c r="AG26" s="241">
        <f>'Crisis Indicator Data'!AD23</f>
        <v>2</v>
      </c>
      <c r="AH26" s="241">
        <f t="shared" si="9"/>
        <v>2</v>
      </c>
      <c r="AI26" s="241">
        <f>'Crisis Indicator Data'!AE23</f>
        <v>0</v>
      </c>
      <c r="AJ26" s="241">
        <f>'Crisis Indicator Data'!AF23</f>
        <v>0</v>
      </c>
      <c r="AK26" s="241">
        <f>'Crisis Indicator Data'!AG23</f>
        <v>1</v>
      </c>
      <c r="AL26" s="241">
        <f t="shared" si="10"/>
        <v>1</v>
      </c>
      <c r="AM26" s="234">
        <f t="shared" si="11"/>
        <v>2</v>
      </c>
      <c r="AN26" s="234">
        <f t="shared" si="12"/>
        <v>3.5</v>
      </c>
    </row>
    <row r="27" spans="1:40" ht="13.5" customHeight="1" x14ac:dyDescent="0.25">
      <c r="A27" s="142" t="str">
        <f>'Crisis Indicator Data'!A24</f>
        <v>Mixed migration flows in Algeria</v>
      </c>
      <c r="B27" s="143" t="str">
        <f>'Crisis Indicator Data'!B24</f>
        <v>International displacement</v>
      </c>
      <c r="C27" s="143" t="str">
        <f>'Crisis Indicator Data'!C24</f>
        <v>DZA002</v>
      </c>
      <c r="D27" s="143" t="str">
        <f>'Crisis Indicator Data'!D24</f>
        <v>Algeria</v>
      </c>
      <c r="E27" s="144" t="str">
        <f>'Crisis Indicator Data'!E24</f>
        <v>DZA</v>
      </c>
      <c r="F27" s="234">
        <f>IF(B27="Regional crisis",(IF(VLOOKUP($C27,'Regional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3.9</v>
      </c>
      <c r="G27" s="234">
        <f>IF(B27="Regional crisis",(IF(VLOOKUP($C27,'Regional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2.7</v>
      </c>
      <c r="H27" s="234">
        <f t="shared" si="0"/>
        <v>3.3</v>
      </c>
      <c r="I27" s="234">
        <f>IF(B27="Regional crisis",(IF(VLOOKUP($C27,'Regional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v>
      </c>
      <c r="J27" s="234">
        <f>IF(B27="Regional crisis",(IF(VLOOKUP($C27,'Regional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2.7</v>
      </c>
      <c r="K27" s="234">
        <f t="shared" si="1"/>
        <v>2.35</v>
      </c>
      <c r="L27" s="234">
        <f>IF(B27="Regional crisis",(IF(VLOOKUP($C27,'Regional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v>
      </c>
      <c r="M27" s="234">
        <f>IF(B27="Regional crisis",(IF(VLOOKUP($C27,'Regional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0.3</v>
      </c>
      <c r="N27" s="234">
        <f t="shared" si="2"/>
        <v>1.65</v>
      </c>
      <c r="O27" s="234">
        <f t="shared" si="3"/>
        <v>2.4333333333333336</v>
      </c>
      <c r="P27" s="234">
        <f>IF(B27="Regional crisis",VLOOKUP(C27,'Regional Crises'!$B$1:$R$69,12,FALSE),VLOOKUP(E27,'Country Indicator Data'!$B$4:$I$300,8,FALSE))</f>
        <v>6</v>
      </c>
      <c r="Q27" s="234">
        <f>IF($B27="Regional crisis",((IF(VLOOKUP($C27,'Regional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4.2</v>
      </c>
      <c r="R27" s="234">
        <f t="shared" si="4"/>
        <v>5.0999999999999996</v>
      </c>
      <c r="S27" s="234">
        <f>IF(B27="Regional crisis",((IF(VLOOKUP($C27,'Regional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3.3</v>
      </c>
      <c r="T27" s="234">
        <f>IF(B27="Regional crisis",((IF(VLOOKUP($C27,'Regional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3.3</v>
      </c>
      <c r="U27" s="234">
        <f>IF(B27="Regional crisis",((IF(VLOOKUP($C27,'Regional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2.9</v>
      </c>
      <c r="V27" s="234">
        <f>IF(B27="Regional crisis",((IF(VLOOKUP($C27,'Regional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3.3</v>
      </c>
      <c r="W27" s="234">
        <f t="shared" si="5"/>
        <v>3.2</v>
      </c>
      <c r="X27" s="234">
        <f t="shared" si="6"/>
        <v>3.6</v>
      </c>
      <c r="Y27" s="241">
        <f>IF('Core Indicators'!FC24="x","x",IF('Core Indicators'!FC24&gt;=5,5,IF('Core Indicators'!FC24&gt;=4,4,IF('Core Indicators'!FC24&gt;=3,3,IF('Core Indicators'!FC24&gt;=2,2,IF('Core Indicators'!FC24&gt;=1,1,0))))))</f>
        <v>2</v>
      </c>
      <c r="Z27" s="234">
        <f t="shared" si="7"/>
        <v>2</v>
      </c>
      <c r="AA27" s="241">
        <f>'Crisis Indicator Data'!Y24</f>
        <v>0</v>
      </c>
      <c r="AB27" s="241">
        <f>'Crisis Indicator Data'!Z24</f>
        <v>1</v>
      </c>
      <c r="AC27" s="241">
        <f>'Crisis Indicator Data'!AA24</f>
        <v>1</v>
      </c>
      <c r="AD27" s="241">
        <f>'Crisis Indicator Data'!AB24</f>
        <v>0</v>
      </c>
      <c r="AE27" s="241">
        <f t="shared" si="8"/>
        <v>2</v>
      </c>
      <c r="AF27" s="241">
        <f>'Crisis Indicator Data'!AC24</f>
        <v>0</v>
      </c>
      <c r="AG27" s="241">
        <f>'Crisis Indicator Data'!AD24</f>
        <v>0</v>
      </c>
      <c r="AH27" s="241">
        <f t="shared" si="9"/>
        <v>0</v>
      </c>
      <c r="AI27" s="241">
        <f>'Crisis Indicator Data'!AE24</f>
        <v>0</v>
      </c>
      <c r="AJ27" s="241">
        <f>'Crisis Indicator Data'!AF24</f>
        <v>1</v>
      </c>
      <c r="AK27" s="241">
        <f>'Crisis Indicator Data'!AG24</f>
        <v>0</v>
      </c>
      <c r="AL27" s="241">
        <f t="shared" si="10"/>
        <v>1</v>
      </c>
      <c r="AM27" s="234">
        <f t="shared" si="11"/>
        <v>1</v>
      </c>
      <c r="AN27" s="234">
        <f t="shared" si="12"/>
        <v>1.5</v>
      </c>
    </row>
    <row r="28" spans="1:40" ht="13.5" customHeight="1" x14ac:dyDescent="0.25">
      <c r="A28" s="142" t="str">
        <f>'Crisis Indicator Data'!A25</f>
        <v>Sahrawi refugees in Algeria</v>
      </c>
      <c r="B28" s="143" t="str">
        <f>'Crisis Indicator Data'!B25</f>
        <v>International displacement</v>
      </c>
      <c r="C28" s="143" t="str">
        <f>'Crisis Indicator Data'!C25</f>
        <v>DZA003</v>
      </c>
      <c r="D28" s="143" t="str">
        <f>'Crisis Indicator Data'!D25</f>
        <v>Algeria</v>
      </c>
      <c r="E28" s="144" t="str">
        <f>'Crisis Indicator Data'!E25</f>
        <v>DZA</v>
      </c>
      <c r="F28" s="234">
        <f>IF(B28="Regional crisis",(IF(VLOOKUP($C28,'Regional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3.9</v>
      </c>
      <c r="G28" s="234">
        <f>IF(B28="Regional crisis",(IF(VLOOKUP($C28,'Regional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2.7</v>
      </c>
      <c r="H28" s="234">
        <f t="shared" si="0"/>
        <v>3.3</v>
      </c>
      <c r="I28" s="234">
        <f>IF(B28="Regional crisis",(IF(VLOOKUP($C28,'Regional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v>
      </c>
      <c r="J28" s="234">
        <f>IF(B28="Regional crisis",(IF(VLOOKUP($C28,'Regional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2.7</v>
      </c>
      <c r="K28" s="234">
        <f t="shared" si="1"/>
        <v>2.35</v>
      </c>
      <c r="L28" s="234">
        <f>IF(B28="Regional crisis",(IF(VLOOKUP($C28,'Regional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v>
      </c>
      <c r="M28" s="234">
        <f>IF(B28="Regional crisis",(IF(VLOOKUP($C28,'Regional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0.3</v>
      </c>
      <c r="N28" s="234">
        <f t="shared" si="2"/>
        <v>1.65</v>
      </c>
      <c r="O28" s="234">
        <f t="shared" si="3"/>
        <v>2.4333333333333336</v>
      </c>
      <c r="P28" s="234">
        <f>IF(B28="Regional crisis",VLOOKUP(C28,'Regional Crises'!$B$1:$R$69,12,FALSE),VLOOKUP(E28,'Country Indicator Data'!$B$4:$I$300,8,FALSE))</f>
        <v>6</v>
      </c>
      <c r="Q28" s="234">
        <f>IF($B28="Regional crisis",((IF(VLOOKUP($C28,'Regional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4.2</v>
      </c>
      <c r="R28" s="234">
        <f t="shared" si="4"/>
        <v>5.0999999999999996</v>
      </c>
      <c r="S28" s="234">
        <f>IF(B28="Regional crisis",((IF(VLOOKUP($C28,'Regional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3.3</v>
      </c>
      <c r="T28" s="234">
        <f>IF(B28="Regional crisis",((IF(VLOOKUP($C28,'Regional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3.3</v>
      </c>
      <c r="U28" s="234">
        <f>IF(B28="Regional crisis",((IF(VLOOKUP($C28,'Regional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2.9</v>
      </c>
      <c r="V28" s="234">
        <f>IF(B28="Regional crisis",((IF(VLOOKUP($C28,'Regional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3.3</v>
      </c>
      <c r="W28" s="234">
        <f t="shared" si="5"/>
        <v>3.2</v>
      </c>
      <c r="X28" s="234">
        <f t="shared" si="6"/>
        <v>3.6</v>
      </c>
      <c r="Y28" s="241">
        <f>IF('Core Indicators'!FC25="x","x",IF('Core Indicators'!FC25&gt;=5,5,IF('Core Indicators'!FC25&gt;=4,4,IF('Core Indicators'!FC25&gt;=3,3,IF('Core Indicators'!FC25&gt;=2,2,IF('Core Indicators'!FC25&gt;=1,1,0))))))</f>
        <v>1</v>
      </c>
      <c r="Z28" s="234">
        <f t="shared" si="7"/>
        <v>1</v>
      </c>
      <c r="AA28" s="241">
        <f>'Crisis Indicator Data'!Y25</f>
        <v>1</v>
      </c>
      <c r="AB28" s="241">
        <f>'Crisis Indicator Data'!Z25</f>
        <v>2</v>
      </c>
      <c r="AC28" s="241">
        <f>'Crisis Indicator Data'!AA25</f>
        <v>2</v>
      </c>
      <c r="AD28" s="241">
        <f>'Crisis Indicator Data'!AB25</f>
        <v>0</v>
      </c>
      <c r="AE28" s="241">
        <f t="shared" si="8"/>
        <v>2</v>
      </c>
      <c r="AF28" s="241">
        <f>'Crisis Indicator Data'!AC25</f>
        <v>0</v>
      </c>
      <c r="AG28" s="241">
        <f>'Crisis Indicator Data'!AD25</f>
        <v>2</v>
      </c>
      <c r="AH28" s="241">
        <f t="shared" si="9"/>
        <v>2</v>
      </c>
      <c r="AI28" s="241">
        <f>'Crisis Indicator Data'!AE25</f>
        <v>0</v>
      </c>
      <c r="AJ28" s="241">
        <f>'Crisis Indicator Data'!AF25</f>
        <v>1</v>
      </c>
      <c r="AK28" s="241">
        <f>'Crisis Indicator Data'!AG25</f>
        <v>0</v>
      </c>
      <c r="AL28" s="241">
        <f t="shared" si="10"/>
        <v>1</v>
      </c>
      <c r="AM28" s="234">
        <f t="shared" si="11"/>
        <v>2</v>
      </c>
      <c r="AN28" s="234">
        <f t="shared" si="12"/>
        <v>1.5</v>
      </c>
    </row>
    <row r="29" spans="1:40" ht="13.5" customHeight="1" x14ac:dyDescent="0.25">
      <c r="A29" s="142" t="str">
        <f>'Crisis Indicator Data'!A26</f>
        <v>Multiple crises in Algeria</v>
      </c>
      <c r="B29" s="143" t="str">
        <f>'Crisis Indicator Data'!B26</f>
        <v>Multiple crises country</v>
      </c>
      <c r="C29" s="143" t="str">
        <f>'Crisis Indicator Data'!C26</f>
        <v>DZA004</v>
      </c>
      <c r="D29" s="143" t="str">
        <f>'Crisis Indicator Data'!D26</f>
        <v>Algeria</v>
      </c>
      <c r="E29" s="144" t="str">
        <f>'Crisis Indicator Data'!E26</f>
        <v>DZA</v>
      </c>
      <c r="F29" s="234">
        <f>IF(B29="Regional crisis",(IF(VLOOKUP($C29,'Regional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3.9</v>
      </c>
      <c r="G29" s="234">
        <f>IF(B29="Regional crisis",(IF(VLOOKUP($C29,'Regional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2.7</v>
      </c>
      <c r="H29" s="234">
        <f t="shared" si="0"/>
        <v>3.3</v>
      </c>
      <c r="I29" s="234">
        <f>IF(B29="Regional crisis",(IF(VLOOKUP($C29,'Regional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v>
      </c>
      <c r="J29" s="234">
        <f>IF(B29="Regional crisis",(IF(VLOOKUP($C29,'Regional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2.7</v>
      </c>
      <c r="K29" s="234">
        <f t="shared" si="1"/>
        <v>2.35</v>
      </c>
      <c r="L29" s="234">
        <f>IF(B29="Regional crisis",(IF(VLOOKUP($C29,'Regional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3</v>
      </c>
      <c r="M29" s="234">
        <f>IF(B29="Regional crisis",(IF(VLOOKUP($C29,'Regional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0.3</v>
      </c>
      <c r="N29" s="234">
        <f t="shared" si="2"/>
        <v>1.65</v>
      </c>
      <c r="O29" s="234">
        <f t="shared" si="3"/>
        <v>2.4333333333333336</v>
      </c>
      <c r="P29" s="234">
        <f>IF(B29="Regional crisis",VLOOKUP(C29,'Regional Crises'!$B$1:$R$69,12,FALSE),VLOOKUP(E29,'Country Indicator Data'!$B$4:$I$300,8,FALSE))</f>
        <v>6</v>
      </c>
      <c r="Q29" s="234">
        <f>IF($B29="Regional crisis",((IF(VLOOKUP($C29,'Regional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4.2</v>
      </c>
      <c r="R29" s="234">
        <f t="shared" si="4"/>
        <v>5.0999999999999996</v>
      </c>
      <c r="S29" s="234">
        <f>IF(B29="Regional crisis",((IF(VLOOKUP($C29,'Regional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3.3</v>
      </c>
      <c r="T29" s="234">
        <f>IF(B29="Regional crisis",((IF(VLOOKUP($C29,'Regional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3.3</v>
      </c>
      <c r="U29" s="234">
        <f>IF(B29="Regional crisis",((IF(VLOOKUP($C29,'Regional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2.9</v>
      </c>
      <c r="V29" s="234">
        <f>IF(B29="Regional crisis",((IF(VLOOKUP($C29,'Regional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3.3</v>
      </c>
      <c r="W29" s="234">
        <f t="shared" si="5"/>
        <v>3.2</v>
      </c>
      <c r="X29" s="234">
        <f t="shared" si="6"/>
        <v>3.6</v>
      </c>
      <c r="Y29" s="241">
        <f>IF('Core Indicators'!FC26="x","x",IF('Core Indicators'!FC26&gt;=5,5,IF('Core Indicators'!FC26&gt;=4,4,IF('Core Indicators'!FC26&gt;=3,3,IF('Core Indicators'!FC26&gt;=2,2,IF('Core Indicators'!FC26&gt;=1,1,0))))))</f>
        <v>2</v>
      </c>
      <c r="Z29" s="234">
        <f t="shared" si="7"/>
        <v>2</v>
      </c>
      <c r="AA29" s="241">
        <f>'Crisis Indicator Data'!Y26</f>
        <v>1</v>
      </c>
      <c r="AB29" s="241">
        <f>'Crisis Indicator Data'!Z26</f>
        <v>2</v>
      </c>
      <c r="AC29" s="241">
        <f>'Crisis Indicator Data'!AA26</f>
        <v>2</v>
      </c>
      <c r="AD29" s="241">
        <f>'Crisis Indicator Data'!AB26</f>
        <v>0</v>
      </c>
      <c r="AE29" s="241">
        <f t="shared" si="8"/>
        <v>2</v>
      </c>
      <c r="AF29" s="241">
        <f>'Crisis Indicator Data'!AC26</f>
        <v>0</v>
      </c>
      <c r="AG29" s="241">
        <f>'Crisis Indicator Data'!AD26</f>
        <v>2</v>
      </c>
      <c r="AH29" s="241">
        <f t="shared" si="9"/>
        <v>2</v>
      </c>
      <c r="AI29" s="241">
        <f>'Crisis Indicator Data'!AE26</f>
        <v>0</v>
      </c>
      <c r="AJ29" s="241">
        <f>'Crisis Indicator Data'!AF26</f>
        <v>1</v>
      </c>
      <c r="AK29" s="241">
        <f>'Crisis Indicator Data'!AG26</f>
        <v>0</v>
      </c>
      <c r="AL29" s="241">
        <f t="shared" si="10"/>
        <v>1</v>
      </c>
      <c r="AM29" s="234">
        <f t="shared" si="11"/>
        <v>2</v>
      </c>
      <c r="AN29" s="234">
        <f t="shared" si="12"/>
        <v>2</v>
      </c>
    </row>
    <row r="30" spans="1:40" ht="13.5" customHeight="1" x14ac:dyDescent="0.25">
      <c r="A30" s="142" t="str">
        <f>'Crisis Indicator Data'!A27</f>
        <v>Venezuela displacement in Ecuador</v>
      </c>
      <c r="B30" s="143" t="str">
        <f>'Crisis Indicator Data'!B27</f>
        <v>International displacement</v>
      </c>
      <c r="C30" s="143" t="str">
        <f>'Crisis Indicator Data'!C27</f>
        <v>ECU002</v>
      </c>
      <c r="D30" s="143" t="str">
        <f>'Crisis Indicator Data'!D27</f>
        <v>Ecuador</v>
      </c>
      <c r="E30" s="144" t="str">
        <f>'Crisis Indicator Data'!E27</f>
        <v>ECU</v>
      </c>
      <c r="F30" s="234">
        <f>IF(B30="Regional crisis",(IF(VLOOKUP($C30,'Regional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1.8</v>
      </c>
      <c r="G30" s="234">
        <f>IF(B30="Regional crisis",(IF(VLOOKUP($C30,'Regional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1.4</v>
      </c>
      <c r="H30" s="234">
        <f t="shared" si="0"/>
        <v>1.6</v>
      </c>
      <c r="I30" s="234">
        <f>IF(B30="Regional crisis",(IF(VLOOKUP($C30,'Regional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1.6</v>
      </c>
      <c r="J30" s="234">
        <f>IF(B30="Regional crisis",(IF(VLOOKUP($C30,'Regional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3.1</v>
      </c>
      <c r="K30" s="234">
        <f t="shared" si="1"/>
        <v>2.35</v>
      </c>
      <c r="L30" s="234">
        <f>IF(B30="Regional crisis",(IF(VLOOKUP($C30,'Regional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2.6</v>
      </c>
      <c r="M30" s="234">
        <f>IF(B30="Regional crisis",(IF(VLOOKUP($C30,'Regional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2.6</v>
      </c>
      <c r="N30" s="234">
        <f t="shared" si="2"/>
        <v>2.6</v>
      </c>
      <c r="O30" s="234">
        <f t="shared" si="3"/>
        <v>2.1833333333333336</v>
      </c>
      <c r="P30" s="234">
        <f>IF(B30="Regional crisis",VLOOKUP(C30,'Regional Crises'!$B$1:$R$69,12,FALSE),VLOOKUP(E30,'Country Indicator Data'!$B$4:$I$300,8,FALSE))</f>
        <v>6</v>
      </c>
      <c r="Q30" s="234">
        <f>IF($B30="Regional crisis",((IF(VLOOKUP($C30,'Regional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0</v>
      </c>
      <c r="R30" s="234">
        <f t="shared" si="4"/>
        <v>3</v>
      </c>
      <c r="S30" s="234">
        <f>IF(B30="Regional crisis",((IF(VLOOKUP($C30,'Regional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3.1</v>
      </c>
      <c r="T30" s="234">
        <f>IF(B30="Regional crisis",((IF(VLOOKUP($C30,'Regional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3.1</v>
      </c>
      <c r="U30" s="234">
        <f>IF(B30="Regional crisis",((IF(VLOOKUP($C30,'Regional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1.8</v>
      </c>
      <c r="V30" s="234">
        <f>IF(B30="Regional crisis",((IF(VLOOKUP($C30,'Regional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1.8</v>
      </c>
      <c r="W30" s="234">
        <f t="shared" si="5"/>
        <v>2.5</v>
      </c>
      <c r="X30" s="234">
        <f t="shared" si="6"/>
        <v>2.6</v>
      </c>
      <c r="Y30" s="241">
        <f>IF('Core Indicators'!FC27="x","x",IF('Core Indicators'!FC27&gt;=5,5,IF('Core Indicators'!FC27&gt;=4,4,IF('Core Indicators'!FC27&gt;=3,3,IF('Core Indicators'!FC27&gt;=2,2,IF('Core Indicators'!FC27&gt;=1,1,0))))))</f>
        <v>2</v>
      </c>
      <c r="Z30" s="234">
        <f t="shared" si="7"/>
        <v>2</v>
      </c>
      <c r="AA30" s="241">
        <f>'Crisis Indicator Data'!Y27</f>
        <v>0</v>
      </c>
      <c r="AB30" s="241">
        <f>'Crisis Indicator Data'!Z27</f>
        <v>0</v>
      </c>
      <c r="AC30" s="241">
        <f>'Crisis Indicator Data'!AA27</f>
        <v>0</v>
      </c>
      <c r="AD30" s="241">
        <f>'Crisis Indicator Data'!AB27</f>
        <v>0</v>
      </c>
      <c r="AE30" s="241">
        <f t="shared" si="8"/>
        <v>0</v>
      </c>
      <c r="AF30" s="241">
        <f>'Crisis Indicator Data'!AC27</f>
        <v>0</v>
      </c>
      <c r="AG30" s="241">
        <f>'Crisis Indicator Data'!AD27</f>
        <v>1</v>
      </c>
      <c r="AH30" s="241">
        <f t="shared" si="9"/>
        <v>1</v>
      </c>
      <c r="AI30" s="241">
        <f>'Crisis Indicator Data'!AE27</f>
        <v>1</v>
      </c>
      <c r="AJ30" s="241">
        <f>'Crisis Indicator Data'!AF27</f>
        <v>1</v>
      </c>
      <c r="AK30" s="241">
        <f>'Crisis Indicator Data'!AG27</f>
        <v>2</v>
      </c>
      <c r="AL30" s="241">
        <f t="shared" si="10"/>
        <v>3</v>
      </c>
      <c r="AM30" s="234">
        <f t="shared" si="11"/>
        <v>1</v>
      </c>
      <c r="AN30" s="234">
        <f t="shared" si="12"/>
        <v>1.5</v>
      </c>
    </row>
    <row r="31" spans="1:40" ht="13.5" customHeight="1" x14ac:dyDescent="0.25">
      <c r="A31" s="142" t="str">
        <f>'Crisis Indicator Data'!A28</f>
        <v>Syrian Refugee Crisis in Egypt</v>
      </c>
      <c r="B31" s="143" t="str">
        <f>'Crisis Indicator Data'!B28</f>
        <v>International displacement</v>
      </c>
      <c r="C31" s="143" t="str">
        <f>'Crisis Indicator Data'!C28</f>
        <v>EGY002</v>
      </c>
      <c r="D31" s="143" t="str">
        <f>'Crisis Indicator Data'!D28</f>
        <v>Egypt</v>
      </c>
      <c r="E31" s="144" t="str">
        <f>'Crisis Indicator Data'!E28</f>
        <v>EGY</v>
      </c>
      <c r="F31" s="234">
        <f>IF(B31="Regional crisis",(IF(VLOOKUP($C31,'Regional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3.9</v>
      </c>
      <c r="G31" s="234">
        <f>IF(B31="Regional crisis",(IF(VLOOKUP($C31,'Regional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3.3</v>
      </c>
      <c r="H31" s="234">
        <f t="shared" si="0"/>
        <v>3.5999999999999996</v>
      </c>
      <c r="I31" s="234">
        <f>IF(B31="Regional crisis",(IF(VLOOKUP($C31,'Regional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0.8</v>
      </c>
      <c r="J31" s="234">
        <f>IF(B31="Regional crisis",(IF(VLOOKUP($C31,'Regional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0.9</v>
      </c>
      <c r="K31" s="234">
        <f t="shared" si="1"/>
        <v>0.85000000000000009</v>
      </c>
      <c r="L31" s="234">
        <f>IF(B31="Regional crisis",(IF(VLOOKUP($C31,'Regional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3</v>
      </c>
      <c r="M31" s="234">
        <f>IF(B31="Regional crisis",(IF(VLOOKUP($C31,'Regional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0.8</v>
      </c>
      <c r="N31" s="234">
        <f t="shared" si="2"/>
        <v>1.9</v>
      </c>
      <c r="O31" s="234">
        <f t="shared" si="3"/>
        <v>2.1166666666666667</v>
      </c>
      <c r="P31" s="234">
        <f>IF(B31="Regional crisis",VLOOKUP(C31,'Regional Crises'!$B$1:$R$69,12,FALSE),VLOOKUP(E31,'Country Indicator Data'!$B$4:$I$300,8,FALSE))</f>
        <v>8</v>
      </c>
      <c r="Q31" s="234">
        <f>IF($B31="Regional crisis",((IF(VLOOKUP($C31,'Regional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3</v>
      </c>
      <c r="R31" s="234">
        <f t="shared" si="4"/>
        <v>5.5</v>
      </c>
      <c r="S31" s="234">
        <f>IF(B31="Regional crisis",((IF(VLOOKUP($C31,'Regional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3.3</v>
      </c>
      <c r="T31" s="234">
        <f>IF(B31="Regional crisis",((IF(VLOOKUP($C31,'Regional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2.9</v>
      </c>
      <c r="U31" s="234">
        <f>IF(B31="Regional crisis",((IF(VLOOKUP($C31,'Regional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3.5</v>
      </c>
      <c r="V31" s="234">
        <f>IF(B31="Regional crisis",((IF(VLOOKUP($C31,'Regional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4</v>
      </c>
      <c r="W31" s="234">
        <f t="shared" si="5"/>
        <v>3.4</v>
      </c>
      <c r="X31" s="234">
        <f t="shared" si="6"/>
        <v>3.7</v>
      </c>
      <c r="Y31" s="241">
        <f>IF('Core Indicators'!FC28="x","x",IF('Core Indicators'!FC28&gt;=5,5,IF('Core Indicators'!FC28&gt;=4,4,IF('Core Indicators'!FC28&gt;=3,3,IF('Core Indicators'!FC28&gt;=2,2,IF('Core Indicators'!FC28&gt;=1,1,0))))))</f>
        <v>2</v>
      </c>
      <c r="Z31" s="234">
        <f t="shared" si="7"/>
        <v>2</v>
      </c>
      <c r="AA31" s="241">
        <f>'Crisis Indicator Data'!Y28</f>
        <v>0</v>
      </c>
      <c r="AB31" s="241">
        <f>'Crisis Indicator Data'!Z28</f>
        <v>0</v>
      </c>
      <c r="AC31" s="241">
        <f>'Crisis Indicator Data'!AA28</f>
        <v>0</v>
      </c>
      <c r="AD31" s="241">
        <f>'Crisis Indicator Data'!AB28</f>
        <v>0</v>
      </c>
      <c r="AE31" s="241">
        <f t="shared" si="8"/>
        <v>0</v>
      </c>
      <c r="AF31" s="241">
        <f>'Crisis Indicator Data'!AC28</f>
        <v>0</v>
      </c>
      <c r="AG31" s="241">
        <f>'Crisis Indicator Data'!AD28</f>
        <v>1</v>
      </c>
      <c r="AH31" s="241">
        <f t="shared" si="9"/>
        <v>1</v>
      </c>
      <c r="AI31" s="241">
        <f>'Crisis Indicator Data'!AE28</f>
        <v>0</v>
      </c>
      <c r="AJ31" s="241">
        <f>'Crisis Indicator Data'!AF28</f>
        <v>3</v>
      </c>
      <c r="AK31" s="241">
        <f>'Crisis Indicator Data'!AG28</f>
        <v>0</v>
      </c>
      <c r="AL31" s="241">
        <f t="shared" si="10"/>
        <v>3</v>
      </c>
      <c r="AM31" s="234">
        <f t="shared" si="11"/>
        <v>1</v>
      </c>
      <c r="AN31" s="234">
        <f t="shared" si="12"/>
        <v>1.5</v>
      </c>
    </row>
    <row r="32" spans="1:40" ht="13.5" customHeight="1" x14ac:dyDescent="0.25">
      <c r="A32" s="142" t="str">
        <f>'Crisis Indicator Data'!A29</f>
        <v>Complex crisis in Eritrea</v>
      </c>
      <c r="B32" s="143" t="str">
        <f>'Crisis Indicator Data'!B29</f>
        <v>Complex crisis</v>
      </c>
      <c r="C32" s="143" t="str">
        <f>'Crisis Indicator Data'!C29</f>
        <v>ERI001</v>
      </c>
      <c r="D32" s="143" t="str">
        <f>'Crisis Indicator Data'!D29</f>
        <v>Eritrea</v>
      </c>
      <c r="E32" s="144" t="str">
        <f>'Crisis Indicator Data'!E29</f>
        <v>ERI</v>
      </c>
      <c r="F32" s="234">
        <f>IF(B32="Regional crisis",(IF(VLOOKUP($C32,'Regional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5</v>
      </c>
      <c r="G32" s="234">
        <f>IF(B32="Regional crisis",(IF(VLOOKUP($C32,'Regional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3.9</v>
      </c>
      <c r="H32" s="234">
        <f t="shared" si="0"/>
        <v>4.45</v>
      </c>
      <c r="I32" s="234">
        <f>IF(B32="Regional crisis",(IF(VLOOKUP($C32,'Regional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3.1</v>
      </c>
      <c r="J32" s="234">
        <f>IF(B32="Regional crisis",(IF(VLOOKUP($C32,'Regional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v>
      </c>
      <c r="K32" s="234">
        <f t="shared" si="1"/>
        <v>1.55</v>
      </c>
      <c r="L32" s="234" t="str">
        <f>IF(B32="Regional crisis",(IF(VLOOKUP($C32,'Regional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x</v>
      </c>
      <c r="M32" s="234" t="str">
        <f>IF(B32="Regional crisis",(IF(VLOOKUP($C32,'Regional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x</v>
      </c>
      <c r="N32" s="234" t="str">
        <f t="shared" si="2"/>
        <v>x</v>
      </c>
      <c r="O32" s="234">
        <f t="shared" si="3"/>
        <v>3</v>
      </c>
      <c r="P32" s="234">
        <f>IF(B32="Regional crisis",VLOOKUP(C32,'Regional Crises'!$B$1:$R$69,12,FALSE),VLOOKUP(E32,'Country Indicator Data'!$B$4:$I$300,8,FALSE))</f>
        <v>10</v>
      </c>
      <c r="Q32" s="234">
        <f>IF($B32="Regional crisis",((IF(VLOOKUP($C32,'Regional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0</v>
      </c>
      <c r="R32" s="234">
        <f t="shared" si="4"/>
        <v>5</v>
      </c>
      <c r="S32" s="234">
        <f>IF(B32="Regional crisis",((IF(VLOOKUP($C32,'Regional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3.9</v>
      </c>
      <c r="T32" s="234">
        <f>IF(B32="Regional crisis",((IF(VLOOKUP($C32,'Regional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4.0999999999999996</v>
      </c>
      <c r="U32" s="234">
        <f>IF(B32="Regional crisis",((IF(VLOOKUP($C32,'Regional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4.4000000000000004</v>
      </c>
      <c r="V32" s="234">
        <f>IF(B32="Regional crisis",((IF(VLOOKUP($C32,'Regional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4.9000000000000004</v>
      </c>
      <c r="W32" s="234">
        <f t="shared" si="5"/>
        <v>4.3</v>
      </c>
      <c r="X32" s="234">
        <f t="shared" si="6"/>
        <v>4.0999999999999996</v>
      </c>
      <c r="Y32" s="241">
        <f>IF('Core Indicators'!FC29="x","x",IF('Core Indicators'!FC29&gt;=5,5,IF('Core Indicators'!FC29&gt;=4,4,IF('Core Indicators'!FC29&gt;=3,3,IF('Core Indicators'!FC29&gt;=2,2,IF('Core Indicators'!FC29&gt;=1,1,0))))))</f>
        <v>5</v>
      </c>
      <c r="Z32" s="234">
        <f t="shared" si="7"/>
        <v>5</v>
      </c>
      <c r="AA32" s="241">
        <f>'Crisis Indicator Data'!Y29</f>
        <v>3</v>
      </c>
      <c r="AB32" s="241">
        <f>'Crisis Indicator Data'!Z29</f>
        <v>1</v>
      </c>
      <c r="AC32" s="241">
        <f>'Crisis Indicator Data'!AA29</f>
        <v>2</v>
      </c>
      <c r="AD32" s="241">
        <f>'Crisis Indicator Data'!AB29</f>
        <v>0</v>
      </c>
      <c r="AE32" s="241">
        <f t="shared" si="8"/>
        <v>3</v>
      </c>
      <c r="AF32" s="241">
        <f>'Crisis Indicator Data'!AC29</f>
        <v>3</v>
      </c>
      <c r="AG32" s="241">
        <f>'Crisis Indicator Data'!AD29</f>
        <v>0</v>
      </c>
      <c r="AH32" s="241">
        <f t="shared" si="9"/>
        <v>3</v>
      </c>
      <c r="AI32" s="241">
        <f>'Crisis Indicator Data'!AE29</f>
        <v>0</v>
      </c>
      <c r="AJ32" s="241">
        <f>'Crisis Indicator Data'!AF29</f>
        <v>2</v>
      </c>
      <c r="AK32" s="241">
        <f>'Crisis Indicator Data'!AG29</f>
        <v>1</v>
      </c>
      <c r="AL32" s="241">
        <f t="shared" si="10"/>
        <v>3</v>
      </c>
      <c r="AM32" s="234">
        <f t="shared" si="11"/>
        <v>5</v>
      </c>
      <c r="AN32" s="234">
        <f t="shared" si="12"/>
        <v>5</v>
      </c>
    </row>
    <row r="33" spans="1:40" ht="13.5" customHeight="1" x14ac:dyDescent="0.25">
      <c r="A33" s="142" t="str">
        <f>'Crisis Indicator Data'!A30</f>
        <v>Mixed migration flows in spain</v>
      </c>
      <c r="B33" s="143" t="str">
        <f>'Crisis Indicator Data'!B30</f>
        <v>International displacement</v>
      </c>
      <c r="C33" s="143" t="str">
        <f>'Crisis Indicator Data'!C30</f>
        <v>ESP002</v>
      </c>
      <c r="D33" s="143" t="str">
        <f>'Crisis Indicator Data'!D30</f>
        <v>Spain</v>
      </c>
      <c r="E33" s="144" t="str">
        <f>'Crisis Indicator Data'!E30</f>
        <v>ESP</v>
      </c>
      <c r="F33" s="234">
        <f>IF(B33="Regional crisis",(IF(VLOOKUP($C33,'Regional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1.1000000000000001</v>
      </c>
      <c r="G33" s="234" t="str">
        <f>IF(B33="Regional crisis",(IF(VLOOKUP($C33,'Regional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x</v>
      </c>
      <c r="H33" s="234">
        <f t="shared" si="0"/>
        <v>1.1000000000000001</v>
      </c>
      <c r="I33" s="234">
        <f>IF(B33="Regional crisis",(IF(VLOOKUP($C33,'Regional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2.5</v>
      </c>
      <c r="J33" s="234">
        <f>IF(B33="Regional crisis",(IF(VLOOKUP($C33,'Regional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3</v>
      </c>
      <c r="K33" s="234">
        <f t="shared" si="1"/>
        <v>2.75</v>
      </c>
      <c r="L33" s="234">
        <f>IF(B33="Regional crisis",(IF(VLOOKUP($C33,'Regional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0.5</v>
      </c>
      <c r="M33" s="234">
        <f>IF(B33="Regional crisis",(IF(VLOOKUP($C33,'Regional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1.2</v>
      </c>
      <c r="N33" s="234">
        <f t="shared" si="2"/>
        <v>0.85</v>
      </c>
      <c r="O33" s="234">
        <f t="shared" si="3"/>
        <v>1.5666666666666667</v>
      </c>
      <c r="P33" s="234">
        <f>IF(B33="Regional crisis",VLOOKUP(C33,'Regional Crises'!$B$1:$R$69,12,FALSE),VLOOKUP(E33,'Country Indicator Data'!$B$4:$I$300,8,FALSE))</f>
        <v>4</v>
      </c>
      <c r="Q33" s="234">
        <f>IF($B33="Regional crisis",((IF(VLOOKUP($C33,'Regional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3</v>
      </c>
      <c r="R33" s="234">
        <f t="shared" si="4"/>
        <v>3.5</v>
      </c>
      <c r="S33" s="234">
        <f>IF(B33="Regional crisis",((IF(VLOOKUP($C33,'Regional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1.9</v>
      </c>
      <c r="T33" s="234">
        <f>IF(B33="Regional crisis",((IF(VLOOKUP($C33,'Regional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1.5</v>
      </c>
      <c r="U33" s="234" t="str">
        <f>IF(B33="Regional crisis",((IF(VLOOKUP($C33,'Regional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x</v>
      </c>
      <c r="V33" s="234">
        <f>IF(B33="Regional crisis",((IF(VLOOKUP($C33,'Regional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0.4</v>
      </c>
      <c r="W33" s="234">
        <f t="shared" si="5"/>
        <v>1.3</v>
      </c>
      <c r="X33" s="234">
        <f t="shared" si="6"/>
        <v>2.1</v>
      </c>
      <c r="Y33" s="241">
        <f>IF('Core Indicators'!FC30="x","x",IF('Core Indicators'!FC30&gt;=5,5,IF('Core Indicators'!FC30&gt;=4,4,IF('Core Indicators'!FC30&gt;=3,3,IF('Core Indicators'!FC30&gt;=2,2,IF('Core Indicators'!FC30&gt;=1,1,0))))))</f>
        <v>2</v>
      </c>
      <c r="Z33" s="234">
        <f t="shared" si="7"/>
        <v>2</v>
      </c>
      <c r="AA33" s="241">
        <f>'Crisis Indicator Data'!Y30</f>
        <v>0</v>
      </c>
      <c r="AB33" s="241">
        <f>'Crisis Indicator Data'!Z30</f>
        <v>0</v>
      </c>
      <c r="AC33" s="241">
        <f>'Crisis Indicator Data'!AA30</f>
        <v>0</v>
      </c>
      <c r="AD33" s="241">
        <f>'Crisis Indicator Data'!AB30</f>
        <v>0</v>
      </c>
      <c r="AE33" s="241">
        <f t="shared" si="8"/>
        <v>0</v>
      </c>
      <c r="AF33" s="241">
        <f>'Crisis Indicator Data'!AC30</f>
        <v>1</v>
      </c>
      <c r="AG33" s="241">
        <f>'Crisis Indicator Data'!AD30</f>
        <v>1</v>
      </c>
      <c r="AH33" s="241">
        <f t="shared" si="9"/>
        <v>2</v>
      </c>
      <c r="AI33" s="241">
        <f>'Crisis Indicator Data'!AE30</f>
        <v>0</v>
      </c>
      <c r="AJ33" s="241">
        <f>'Crisis Indicator Data'!AF30</f>
        <v>0</v>
      </c>
      <c r="AK33" s="241">
        <f>'Crisis Indicator Data'!AG30</f>
        <v>1</v>
      </c>
      <c r="AL33" s="241">
        <f t="shared" si="10"/>
        <v>1</v>
      </c>
      <c r="AM33" s="234">
        <f t="shared" si="11"/>
        <v>1</v>
      </c>
      <c r="AN33" s="234">
        <f t="shared" si="12"/>
        <v>1.5</v>
      </c>
    </row>
    <row r="34" spans="1:40" ht="13.5" customHeight="1" x14ac:dyDescent="0.25">
      <c r="A34" s="142" t="str">
        <f>'Crisis Indicator Data'!A31</f>
        <v>Complex crisis in Ethiopia</v>
      </c>
      <c r="B34" s="143" t="str">
        <f>'Crisis Indicator Data'!B31</f>
        <v>Complex crisis</v>
      </c>
      <c r="C34" s="143" t="str">
        <f>'Crisis Indicator Data'!C31</f>
        <v>ETH001</v>
      </c>
      <c r="D34" s="143" t="str">
        <f>'Crisis Indicator Data'!D31</f>
        <v>Ethiopia</v>
      </c>
      <c r="E34" s="144" t="str">
        <f>'Crisis Indicator Data'!E31</f>
        <v>ETH</v>
      </c>
      <c r="F34" s="234">
        <f>IF(B34="Regional crisis",(IF(VLOOKUP($C34,'Regional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3.9</v>
      </c>
      <c r="G34" s="234">
        <f>IF(B34="Regional crisis",(IF(VLOOKUP($C34,'Regional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3</v>
      </c>
      <c r="H34" s="234">
        <f t="shared" si="0"/>
        <v>3.45</v>
      </c>
      <c r="I34" s="234">
        <f>IF(B34="Regional crisis",(IF(VLOOKUP($C34,'Regional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3.8</v>
      </c>
      <c r="J34" s="234">
        <f>IF(B34="Regional crisis",(IF(VLOOKUP($C34,'Regional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2.7</v>
      </c>
      <c r="K34" s="234">
        <f t="shared" si="1"/>
        <v>3.25</v>
      </c>
      <c r="L34" s="234">
        <f>IF(B34="Regional crisis",(IF(VLOOKUP($C34,'Regional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3.4</v>
      </c>
      <c r="M34" s="234">
        <f>IF(B34="Regional crisis",(IF(VLOOKUP($C34,'Regional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1.3</v>
      </c>
      <c r="N34" s="234">
        <f t="shared" si="2"/>
        <v>2.35</v>
      </c>
      <c r="O34" s="234">
        <f t="shared" si="3"/>
        <v>3.0166666666666671</v>
      </c>
      <c r="P34" s="234">
        <f>IF(B34="Regional crisis",VLOOKUP(C34,'Regional Crises'!$B$1:$R$69,12,FALSE),VLOOKUP(E34,'Country Indicator Data'!$B$4:$I$300,8,FALSE))</f>
        <v>10</v>
      </c>
      <c r="Q34" s="234">
        <f>IF($B34="Regional crisis",((IF(VLOOKUP($C34,'Regional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5</v>
      </c>
      <c r="R34" s="234">
        <f t="shared" si="4"/>
        <v>7.5</v>
      </c>
      <c r="S34" s="234">
        <f>IF(B34="Regional crisis",((IF(VLOOKUP($C34,'Regional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3.2</v>
      </c>
      <c r="T34" s="234">
        <f>IF(B34="Regional crisis",((IF(VLOOKUP($C34,'Regional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v>
      </c>
      <c r="U34" s="234">
        <f>IF(B34="Regional crisis",((IF(VLOOKUP($C34,'Regional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3.4</v>
      </c>
      <c r="V34" s="234">
        <f>IF(B34="Regional crisis",((IF(VLOOKUP($C34,'Regional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3.8</v>
      </c>
      <c r="W34" s="234">
        <f t="shared" si="5"/>
        <v>3.4</v>
      </c>
      <c r="X34" s="234">
        <f t="shared" si="6"/>
        <v>4.5999999999999996</v>
      </c>
      <c r="Y34" s="241">
        <f>IF('Core Indicators'!FC31="x","x",IF('Core Indicators'!FC31&gt;=5,5,IF('Core Indicators'!FC31&gt;=4,4,IF('Core Indicators'!FC31&gt;=3,3,IF('Core Indicators'!FC31&gt;=2,2,IF('Core Indicators'!FC31&gt;=1,1,0))))))</f>
        <v>4</v>
      </c>
      <c r="Z34" s="234">
        <f t="shared" si="7"/>
        <v>4</v>
      </c>
      <c r="AA34" s="241">
        <f>'Crisis Indicator Data'!Y31</f>
        <v>3</v>
      </c>
      <c r="AB34" s="241">
        <f>'Crisis Indicator Data'!Z31</f>
        <v>3</v>
      </c>
      <c r="AC34" s="241">
        <f>'Crisis Indicator Data'!AA31</f>
        <v>3</v>
      </c>
      <c r="AD34" s="241">
        <f>'Crisis Indicator Data'!AB31</f>
        <v>3</v>
      </c>
      <c r="AE34" s="241">
        <f t="shared" si="8"/>
        <v>5</v>
      </c>
      <c r="AF34" s="241">
        <f>'Crisis Indicator Data'!AC31</f>
        <v>3</v>
      </c>
      <c r="AG34" s="241">
        <f>'Crisis Indicator Data'!AD31</f>
        <v>3</v>
      </c>
      <c r="AH34" s="241">
        <f t="shared" si="9"/>
        <v>5</v>
      </c>
      <c r="AI34" s="241">
        <f>'Crisis Indicator Data'!AE31</f>
        <v>3</v>
      </c>
      <c r="AJ34" s="241">
        <f>'Crisis Indicator Data'!AF31</f>
        <v>3</v>
      </c>
      <c r="AK34" s="241">
        <f>'Crisis Indicator Data'!AG31</f>
        <v>3</v>
      </c>
      <c r="AL34" s="241">
        <f t="shared" si="10"/>
        <v>5</v>
      </c>
      <c r="AM34" s="234">
        <f t="shared" si="11"/>
        <v>5</v>
      </c>
      <c r="AN34" s="234">
        <f t="shared" si="12"/>
        <v>4.5</v>
      </c>
    </row>
    <row r="35" spans="1:40" ht="13.5" customHeight="1" x14ac:dyDescent="0.25">
      <c r="A35" s="142" t="str">
        <f>'Crisis Indicator Data'!A32</f>
        <v>Flood Crisis in Ethiopia</v>
      </c>
      <c r="B35" s="143" t="str">
        <f>'Crisis Indicator Data'!B32</f>
        <v>Flood</v>
      </c>
      <c r="C35" s="143" t="str">
        <f>'Crisis Indicator Data'!C32</f>
        <v>ETH002</v>
      </c>
      <c r="D35" s="143" t="str">
        <f>'Crisis Indicator Data'!D32</f>
        <v>Ethiopia</v>
      </c>
      <c r="E35" s="144" t="str">
        <f>'Crisis Indicator Data'!E32</f>
        <v>ETH</v>
      </c>
      <c r="F35" s="234">
        <f>IF(B35="Regional crisis",(IF(VLOOKUP($C35,'Regional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234">
        <f>IF(B35="Regional crisis",(IF(VLOOKUP($C35,'Regional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v>
      </c>
      <c r="H35" s="234">
        <f t="shared" si="0"/>
        <v>3.45</v>
      </c>
      <c r="I35" s="234">
        <f>IF(B35="Regional crisis",(IF(VLOOKUP($C35,'Regional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3.8</v>
      </c>
      <c r="J35" s="234">
        <f>IF(B35="Regional crisis",(IF(VLOOKUP($C35,'Regional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2.7</v>
      </c>
      <c r="K35" s="234">
        <f t="shared" si="1"/>
        <v>3.25</v>
      </c>
      <c r="L35" s="234">
        <f>IF(B35="Regional crisis",(IF(VLOOKUP($C35,'Regional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3.4</v>
      </c>
      <c r="M35" s="234">
        <f>IF(B35="Regional crisis",(IF(VLOOKUP($C35,'Regional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1.3</v>
      </c>
      <c r="N35" s="234">
        <f t="shared" si="2"/>
        <v>2.35</v>
      </c>
      <c r="O35" s="234">
        <f t="shared" si="3"/>
        <v>3.0166666666666671</v>
      </c>
      <c r="P35" s="234">
        <f>IF(B35="Regional crisis",VLOOKUP(C35,'Regional Crises'!$B$1:$R$69,12,FALSE),VLOOKUP(E35,'Country Indicator Data'!$B$4:$I$300,8,FALSE))</f>
        <v>10</v>
      </c>
      <c r="Q35" s="234">
        <f>IF($B35="Regional crisis",((IF(VLOOKUP($C35,'Regional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5</v>
      </c>
      <c r="R35" s="234">
        <f t="shared" si="4"/>
        <v>7.5</v>
      </c>
      <c r="S35" s="234">
        <f>IF(B35="Regional crisis",((IF(VLOOKUP($C35,'Regional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3.2</v>
      </c>
      <c r="T35" s="234">
        <f>IF(B35="Regional crisis",((IF(VLOOKUP($C35,'Regional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v>
      </c>
      <c r="U35" s="234">
        <f>IF(B35="Regional crisis",((IF(VLOOKUP($C35,'Regional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3.4</v>
      </c>
      <c r="V35" s="234">
        <f>IF(B35="Regional crisis",((IF(VLOOKUP($C35,'Regional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3.8</v>
      </c>
      <c r="W35" s="234">
        <f t="shared" si="5"/>
        <v>3.4</v>
      </c>
      <c r="X35" s="234">
        <f t="shared" si="6"/>
        <v>4.5999999999999996</v>
      </c>
      <c r="Y35" s="241">
        <f>IF('Core Indicators'!FC32="x","x",IF('Core Indicators'!FC32&gt;=5,5,IF('Core Indicators'!FC32&gt;=4,4,IF('Core Indicators'!FC32&gt;=3,3,IF('Core Indicators'!FC32&gt;=2,2,IF('Core Indicators'!FC32&gt;=1,1,0))))))</f>
        <v>4</v>
      </c>
      <c r="Z35" s="234">
        <f t="shared" si="7"/>
        <v>4</v>
      </c>
      <c r="AA35" s="241">
        <f>'Crisis Indicator Data'!Y32</f>
        <v>2</v>
      </c>
      <c r="AB35" s="241">
        <f>'Crisis Indicator Data'!Z32</f>
        <v>1</v>
      </c>
      <c r="AC35" s="241">
        <f>'Crisis Indicator Data'!AA32</f>
        <v>1</v>
      </c>
      <c r="AD35" s="241">
        <f>'Crisis Indicator Data'!AB32</f>
        <v>0</v>
      </c>
      <c r="AE35" s="241">
        <f t="shared" si="8"/>
        <v>2</v>
      </c>
      <c r="AF35" s="241">
        <f>'Crisis Indicator Data'!AC32</f>
        <v>0</v>
      </c>
      <c r="AG35" s="241">
        <f>'Crisis Indicator Data'!AD32</f>
        <v>2</v>
      </c>
      <c r="AH35" s="241">
        <f t="shared" si="9"/>
        <v>2</v>
      </c>
      <c r="AI35" s="241">
        <f>'Crisis Indicator Data'!AE32</f>
        <v>0</v>
      </c>
      <c r="AJ35" s="241">
        <f>'Crisis Indicator Data'!AF32</f>
        <v>3</v>
      </c>
      <c r="AK35" s="241">
        <f>'Crisis Indicator Data'!AG32</f>
        <v>1</v>
      </c>
      <c r="AL35" s="241">
        <f t="shared" si="10"/>
        <v>3</v>
      </c>
      <c r="AM35" s="234">
        <f t="shared" si="11"/>
        <v>2</v>
      </c>
      <c r="AN35" s="234">
        <f t="shared" si="12"/>
        <v>3</v>
      </c>
    </row>
    <row r="36" spans="1:40" ht="13.5" customHeight="1" x14ac:dyDescent="0.25">
      <c r="A36" s="142" t="str">
        <f>'Crisis Indicator Data'!A33</f>
        <v>International Displacement</v>
      </c>
      <c r="B36" s="143" t="str">
        <f>'Crisis Indicator Data'!B33</f>
        <v>International displacement</v>
      </c>
      <c r="C36" s="143" t="str">
        <f>'Crisis Indicator Data'!C33</f>
        <v>ETH003</v>
      </c>
      <c r="D36" s="143" t="str">
        <f>'Crisis Indicator Data'!D33</f>
        <v>Ethiopia</v>
      </c>
      <c r="E36" s="144" t="str">
        <f>'Crisis Indicator Data'!E33</f>
        <v>ETH</v>
      </c>
      <c r="F36" s="234">
        <f>IF(B36="Regional crisis",(IF(VLOOKUP($C36,'Regional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234">
        <f>IF(B36="Regional crisis",(IF(VLOOKUP($C36,'Regional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v>
      </c>
      <c r="H36" s="234">
        <f t="shared" si="0"/>
        <v>3.45</v>
      </c>
      <c r="I36" s="234">
        <f>IF(B36="Regional crisis",(IF(VLOOKUP($C36,'Regional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3.8</v>
      </c>
      <c r="J36" s="234">
        <f>IF(B36="Regional crisis",(IF(VLOOKUP($C36,'Regional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2.7</v>
      </c>
      <c r="K36" s="234">
        <f t="shared" si="1"/>
        <v>3.25</v>
      </c>
      <c r="L36" s="234">
        <f>IF(B36="Regional crisis",(IF(VLOOKUP($C36,'Regional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3.4</v>
      </c>
      <c r="M36" s="234">
        <f>IF(B36="Regional crisis",(IF(VLOOKUP($C36,'Regional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1.3</v>
      </c>
      <c r="N36" s="234">
        <f t="shared" si="2"/>
        <v>2.35</v>
      </c>
      <c r="O36" s="234">
        <f t="shared" si="3"/>
        <v>3.0166666666666671</v>
      </c>
      <c r="P36" s="234">
        <f>IF(B36="Regional crisis",VLOOKUP(C36,'Regional Crises'!$B$1:$R$69,12,FALSE),VLOOKUP(E36,'Country Indicator Data'!$B$4:$I$300,8,FALSE))</f>
        <v>10</v>
      </c>
      <c r="Q36" s="234">
        <f>IF($B36="Regional crisis",((IF(VLOOKUP($C36,'Regional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5</v>
      </c>
      <c r="R36" s="234">
        <f t="shared" si="4"/>
        <v>7.5</v>
      </c>
      <c r="S36" s="234">
        <f>IF(B36="Regional crisis",((IF(VLOOKUP($C36,'Regional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3.2</v>
      </c>
      <c r="T36" s="234">
        <f>IF(B36="Regional crisis",((IF(VLOOKUP($C36,'Regional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v>
      </c>
      <c r="U36" s="234">
        <f>IF(B36="Regional crisis",((IF(VLOOKUP($C36,'Regional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3.4</v>
      </c>
      <c r="V36" s="234">
        <f>IF(B36="Regional crisis",((IF(VLOOKUP($C36,'Regional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3.8</v>
      </c>
      <c r="W36" s="234">
        <f t="shared" si="5"/>
        <v>3.4</v>
      </c>
      <c r="X36" s="234">
        <f t="shared" si="6"/>
        <v>4.5999999999999996</v>
      </c>
      <c r="Y36" s="241">
        <f>IF('Core Indicators'!FC33="x","x",IF('Core Indicators'!FC33&gt;=5,5,IF('Core Indicators'!FC33&gt;=4,4,IF('Core Indicators'!FC33&gt;=3,3,IF('Core Indicators'!FC33&gt;=2,2,IF('Core Indicators'!FC33&gt;=1,1,0))))))</f>
        <v>3</v>
      </c>
      <c r="Z36" s="234">
        <f t="shared" si="7"/>
        <v>3</v>
      </c>
      <c r="AA36" s="241">
        <f>'Crisis Indicator Data'!Y33</f>
        <v>2</v>
      </c>
      <c r="AB36" s="241">
        <f>'Crisis Indicator Data'!Z33</f>
        <v>1</v>
      </c>
      <c r="AC36" s="241">
        <f>'Crisis Indicator Data'!AA33</f>
        <v>1</v>
      </c>
      <c r="AD36" s="241">
        <f>'Crisis Indicator Data'!AB33</f>
        <v>0</v>
      </c>
      <c r="AE36" s="241">
        <f t="shared" si="8"/>
        <v>2</v>
      </c>
      <c r="AF36" s="241">
        <f>'Crisis Indicator Data'!AC33</f>
        <v>0</v>
      </c>
      <c r="AG36" s="241">
        <f>'Crisis Indicator Data'!AD33</f>
        <v>2</v>
      </c>
      <c r="AH36" s="241">
        <f t="shared" si="9"/>
        <v>2</v>
      </c>
      <c r="AI36" s="241">
        <f>'Crisis Indicator Data'!AE33</f>
        <v>0</v>
      </c>
      <c r="AJ36" s="241">
        <f>'Crisis Indicator Data'!AF33</f>
        <v>3</v>
      </c>
      <c r="AK36" s="241">
        <f>'Crisis Indicator Data'!AG33</f>
        <v>2</v>
      </c>
      <c r="AL36" s="241">
        <f t="shared" si="10"/>
        <v>4</v>
      </c>
      <c r="AM36" s="234">
        <f t="shared" si="11"/>
        <v>3</v>
      </c>
      <c r="AN36" s="234">
        <f t="shared" si="12"/>
        <v>3</v>
      </c>
    </row>
    <row r="37" spans="1:40" ht="13.5" customHeight="1" x14ac:dyDescent="0.25">
      <c r="A37" s="142" t="str">
        <f>'Crisis Indicator Data'!A34</f>
        <v>Northern Ethiopia Conflict</v>
      </c>
      <c r="B37" s="143" t="str">
        <f>'Crisis Indicator Data'!B34</f>
        <v>Conflict</v>
      </c>
      <c r="C37" s="143" t="str">
        <f>'Crisis Indicator Data'!C34</f>
        <v>ETH004</v>
      </c>
      <c r="D37" s="143" t="str">
        <f>'Crisis Indicator Data'!D34</f>
        <v>Ethiopia</v>
      </c>
      <c r="E37" s="144" t="str">
        <f>'Crisis Indicator Data'!E34</f>
        <v>ETH</v>
      </c>
      <c r="F37" s="234">
        <f>IF(B37="Regional crisis",(IF(VLOOKUP($C37,'Regional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3.9</v>
      </c>
      <c r="G37" s="234">
        <f>IF(B37="Regional crisis",(IF(VLOOKUP($C37,'Regional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v>
      </c>
      <c r="H37" s="234">
        <f t="shared" si="0"/>
        <v>3.45</v>
      </c>
      <c r="I37" s="234">
        <f>IF(B37="Regional crisis",(IF(VLOOKUP($C37,'Regional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3.8</v>
      </c>
      <c r="J37" s="234">
        <f>IF(B37="Regional crisis",(IF(VLOOKUP($C37,'Regional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2.7</v>
      </c>
      <c r="K37" s="234">
        <f t="shared" si="1"/>
        <v>3.25</v>
      </c>
      <c r="L37" s="234">
        <f>IF(B37="Regional crisis",(IF(VLOOKUP($C37,'Regional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3.4</v>
      </c>
      <c r="M37" s="234">
        <f>IF(B37="Regional crisis",(IF(VLOOKUP($C37,'Regional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1.3</v>
      </c>
      <c r="N37" s="234">
        <f t="shared" si="2"/>
        <v>2.35</v>
      </c>
      <c r="O37" s="234">
        <f t="shared" si="3"/>
        <v>3.0166666666666671</v>
      </c>
      <c r="P37" s="234">
        <f>IF(B37="Regional crisis",VLOOKUP(C37,'Regional Crises'!$B$1:$R$69,12,FALSE),VLOOKUP(E37,'Country Indicator Data'!$B$4:$I$300,8,FALSE))</f>
        <v>10</v>
      </c>
      <c r="Q37" s="234">
        <f>IF($B37="Regional crisis",((IF(VLOOKUP($C37,'Regional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5</v>
      </c>
      <c r="R37" s="234">
        <f t="shared" si="4"/>
        <v>7.5</v>
      </c>
      <c r="S37" s="234">
        <f>IF(B37="Regional crisis",((IF(VLOOKUP($C37,'Regional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3.2</v>
      </c>
      <c r="T37" s="234">
        <f>IF(B37="Regional crisis",((IF(VLOOKUP($C37,'Regional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v>
      </c>
      <c r="U37" s="234">
        <f>IF(B37="Regional crisis",((IF(VLOOKUP($C37,'Regional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3.4</v>
      </c>
      <c r="V37" s="234">
        <f>IF(B37="Regional crisis",((IF(VLOOKUP($C37,'Regional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3.8</v>
      </c>
      <c r="W37" s="234">
        <f t="shared" si="5"/>
        <v>3.4</v>
      </c>
      <c r="X37" s="234">
        <f t="shared" si="6"/>
        <v>4.5999999999999996</v>
      </c>
      <c r="Y37" s="241">
        <f>IF('Core Indicators'!FC34="x","x",IF('Core Indicators'!FC34&gt;=5,5,IF('Core Indicators'!FC34&gt;=4,4,IF('Core Indicators'!FC34&gt;=3,3,IF('Core Indicators'!FC34&gt;=2,2,IF('Core Indicators'!FC34&gt;=1,1,0))))))</f>
        <v>4</v>
      </c>
      <c r="Z37" s="234">
        <f t="shared" si="7"/>
        <v>4</v>
      </c>
      <c r="AA37" s="241">
        <f>'Crisis Indicator Data'!Y34</f>
        <v>3</v>
      </c>
      <c r="AB37" s="241">
        <f>'Crisis Indicator Data'!Z34</f>
        <v>3</v>
      </c>
      <c r="AC37" s="241">
        <f>'Crisis Indicator Data'!AA34</f>
        <v>3</v>
      </c>
      <c r="AD37" s="241">
        <f>'Crisis Indicator Data'!AB34</f>
        <v>3</v>
      </c>
      <c r="AE37" s="241">
        <f t="shared" si="8"/>
        <v>5</v>
      </c>
      <c r="AF37" s="241">
        <f>'Crisis Indicator Data'!AC34</f>
        <v>3</v>
      </c>
      <c r="AG37" s="241">
        <f>'Crisis Indicator Data'!AD34</f>
        <v>3</v>
      </c>
      <c r="AH37" s="241">
        <f t="shared" si="9"/>
        <v>5</v>
      </c>
      <c r="AI37" s="241">
        <f>'Crisis Indicator Data'!AE34</f>
        <v>3</v>
      </c>
      <c r="AJ37" s="241">
        <f>'Crisis Indicator Data'!AF34</f>
        <v>3</v>
      </c>
      <c r="AK37" s="241">
        <f>'Crisis Indicator Data'!AG34</f>
        <v>3</v>
      </c>
      <c r="AL37" s="241">
        <f t="shared" si="10"/>
        <v>5</v>
      </c>
      <c r="AM37" s="234">
        <f t="shared" si="11"/>
        <v>5</v>
      </c>
      <c r="AN37" s="234">
        <f t="shared" si="12"/>
        <v>4.5</v>
      </c>
    </row>
    <row r="38" spans="1:40" ht="13.5" customHeight="1" x14ac:dyDescent="0.25">
      <c r="A38" s="142" t="str">
        <f>'Crisis Indicator Data'!A35</f>
        <v>Mixed migration flows in Greece</v>
      </c>
      <c r="B38" s="143" t="str">
        <f>'Crisis Indicator Data'!B35</f>
        <v>International displacement</v>
      </c>
      <c r="C38" s="143" t="str">
        <f>'Crisis Indicator Data'!C35</f>
        <v>GRC002</v>
      </c>
      <c r="D38" s="143" t="str">
        <f>'Crisis Indicator Data'!D35</f>
        <v>Greece</v>
      </c>
      <c r="E38" s="144" t="str">
        <f>'Crisis Indicator Data'!E35</f>
        <v>GRC</v>
      </c>
      <c r="F38" s="234">
        <f>IF(B38="Regional crisis",(IF(VLOOKUP($C38,'Regional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1.8</v>
      </c>
      <c r="G38" s="234" t="str">
        <f>IF(B38="Regional crisis",(IF(VLOOKUP($C38,'Regional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x</v>
      </c>
      <c r="H38" s="234">
        <f t="shared" ref="H38:H69" si="13">IF(AND(F38="x",G38="x"),"x",AVERAGE(F38,G38))</f>
        <v>1.8</v>
      </c>
      <c r="I38" s="234">
        <f>IF(B38="Regional crisis",(IF(VLOOKUP($C38,'Regional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0.4</v>
      </c>
      <c r="J38" s="234">
        <f>IF(B38="Regional crisis",(IF(VLOOKUP($C38,'Regional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0.3</v>
      </c>
      <c r="K38" s="234">
        <f t="shared" ref="K38:K69" si="14">IF(AND(I38="x",J38="x"),"x",AVERAGE(I38,J38))</f>
        <v>0.35</v>
      </c>
      <c r="L38" s="234">
        <f>IF(B38="Regional crisis",(IF(VLOOKUP($C38,'Regional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0.8</v>
      </c>
      <c r="M38" s="234">
        <f>IF(B38="Regional crisis",(IF(VLOOKUP($C38,'Regional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1</v>
      </c>
      <c r="N38" s="234">
        <f t="shared" ref="N38:N69" si="15">IF(AND(L38="x",M38="x"),"x",AVERAGE(L38,M38))</f>
        <v>0.9</v>
      </c>
      <c r="O38" s="234">
        <f t="shared" ref="O38:O69" si="16">AVERAGE(H38,K38,N38)</f>
        <v>1.0166666666666666</v>
      </c>
      <c r="P38" s="234">
        <f>IF(B38="Regional crisis",VLOOKUP(C38,'Regional Crises'!$B$1:$R$69,12,FALSE),VLOOKUP(E38,'Country Indicator Data'!$B$4:$I$300,8,FALSE))</f>
        <v>6</v>
      </c>
      <c r="Q38" s="234">
        <f>IF($B38="Regional crisis",((IF(VLOOKUP($C38,'Regional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1.3</v>
      </c>
      <c r="R38" s="234">
        <f t="shared" ref="R38:R69" si="17">AVERAGE(P38:Q38)</f>
        <v>3.65</v>
      </c>
      <c r="S38" s="234">
        <f>IF(B38="Regional crisis",((IF(VLOOKUP($C38,'Regional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2.6</v>
      </c>
      <c r="T38" s="234">
        <f>IF(B38="Regional crisis",((IF(VLOOKUP($C38,'Regional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2.2999999999999998</v>
      </c>
      <c r="U38" s="234" t="str">
        <f>IF(B38="Regional crisis",((IF(VLOOKUP($C38,'Regional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x</v>
      </c>
      <c r="V38" s="234">
        <f>IF(B38="Regional crisis",((IF(VLOOKUP($C38,'Regional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0.6</v>
      </c>
      <c r="W38" s="234">
        <f t="shared" ref="W38:W69" si="18">IF(AND(S38="x",V38="x"),"x",ROUND(AVERAGE(S38,V38,T38,U38),1))</f>
        <v>1.8</v>
      </c>
      <c r="X38" s="234">
        <f t="shared" ref="X38:X69" si="19">ROUND(AVERAGE(O38,W38,R38),1)</f>
        <v>2.2000000000000002</v>
      </c>
      <c r="Y38" s="241">
        <f>IF('Core Indicators'!FC35="x","x",IF('Core Indicators'!FC35&gt;=5,5,IF('Core Indicators'!FC35&gt;=4,4,IF('Core Indicators'!FC35&gt;=3,3,IF('Core Indicators'!FC35&gt;=2,2,IF('Core Indicators'!FC35&gt;=1,1,0))))))</f>
        <v>2</v>
      </c>
      <c r="Z38" s="234">
        <f t="shared" ref="Z38:Z69" si="20">Y38</f>
        <v>2</v>
      </c>
      <c r="AA38" s="241">
        <f>'Crisis Indicator Data'!Y35</f>
        <v>1</v>
      </c>
      <c r="AB38" s="241">
        <f>'Crisis Indicator Data'!Z35</f>
        <v>0</v>
      </c>
      <c r="AC38" s="241">
        <f>'Crisis Indicator Data'!AA35</f>
        <v>2</v>
      </c>
      <c r="AD38" s="241">
        <f>'Crisis Indicator Data'!AB35</f>
        <v>0</v>
      </c>
      <c r="AE38" s="241">
        <f t="shared" ref="AE38:AE69" si="21">IF(SUM(AA38:AD38)=0,0,IF(SUM(AA38,AB38,AC38,AD38)&lt;2,1,IF(SUM(AA38:AD38)&lt;6,2,IF(SUM(AA38:AD38)&lt;8,3,IF(SUM(AA38:AD38)&lt;10,4,5)))))</f>
        <v>2</v>
      </c>
      <c r="AF38" s="241">
        <f>'Crisis Indicator Data'!AC35</f>
        <v>2</v>
      </c>
      <c r="AG38" s="241">
        <f>'Crisis Indicator Data'!AD35</f>
        <v>2</v>
      </c>
      <c r="AH38" s="241">
        <f t="shared" ref="AH38:AH69" si="22">IF(SUM(AF38:AG38)=0,0,IF(SUM(AF38,AG38)=1,1,IF(SUM(AF38:AG38)&lt;3,2,IF(SUM(AF38:AG38)&lt;4,3,IF(SUM(AF38:AG38)&lt;5,4,5)))))</f>
        <v>4</v>
      </c>
      <c r="AI38" s="241">
        <f>'Crisis Indicator Data'!AE35</f>
        <v>0</v>
      </c>
      <c r="AJ38" s="241">
        <f>'Crisis Indicator Data'!AF35</f>
        <v>0</v>
      </c>
      <c r="AK38" s="241">
        <f>'Crisis Indicator Data'!AG35</f>
        <v>0</v>
      </c>
      <c r="AL38" s="241">
        <f t="shared" ref="AL38:AL69" si="23">IF(SUM(AI38:AK38)=0,0,IF(SUM(AI38:AK38)=1,1,IF(SUM(AI38:AK38)&lt;3,2,IF(SUM(AI38:AK38)&lt;5,3,IF(SUM(AI38:AK38)&lt;7,4,5)))))</f>
        <v>0</v>
      </c>
      <c r="AM38" s="234">
        <f t="shared" ref="AM38:AM69" si="24">IF(AA38=3,5,ROUND(AVERAGE(AE38,AH38,AL38),0))</f>
        <v>2</v>
      </c>
      <c r="AN38" s="234">
        <f t="shared" ref="AN38:AN69" si="25">IF(AND(Z38="x",AM38="x"),"x",ROUND(AVERAGE(Z38,AM38),1))</f>
        <v>2</v>
      </c>
    </row>
    <row r="39" spans="1:40" ht="13.5" customHeight="1" x14ac:dyDescent="0.25">
      <c r="A39" s="142" t="str">
        <f>'Crisis Indicator Data'!A36</f>
        <v>Complex crisis in Guatemala</v>
      </c>
      <c r="B39" s="143" t="str">
        <f>'Crisis Indicator Data'!B36</f>
        <v>Complex crisis</v>
      </c>
      <c r="C39" s="143" t="str">
        <f>'Crisis Indicator Data'!C36</f>
        <v>GTM001</v>
      </c>
      <c r="D39" s="143" t="str">
        <f>'Crisis Indicator Data'!D36</f>
        <v>Guatemala</v>
      </c>
      <c r="E39" s="144" t="str">
        <f>'Crisis Indicator Data'!E36</f>
        <v>GTM</v>
      </c>
      <c r="F39" s="234">
        <f>IF(B39="Regional crisis",(IF(VLOOKUP($C39,'Regional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1.1000000000000001</v>
      </c>
      <c r="G39" s="234">
        <f>IF(B39="Regional crisis",(IF(VLOOKUP($C39,'Regional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v>
      </c>
      <c r="H39" s="234">
        <f t="shared" si="13"/>
        <v>2.0499999999999998</v>
      </c>
      <c r="I39" s="234">
        <f>IF(B39="Regional crisis",(IF(VLOOKUP($C39,'Regional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2.5</v>
      </c>
      <c r="J39" s="234">
        <f>IF(B39="Regional crisis",(IF(VLOOKUP($C39,'Regional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3.9</v>
      </c>
      <c r="K39" s="234">
        <f t="shared" si="14"/>
        <v>3.2</v>
      </c>
      <c r="L39" s="234">
        <f>IF(B39="Regional crisis",(IF(VLOOKUP($C39,'Regional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3.3</v>
      </c>
      <c r="M39" s="234">
        <f>IF(B39="Regional crisis",(IF(VLOOKUP($C39,'Regional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2.9</v>
      </c>
      <c r="N39" s="234">
        <f t="shared" si="15"/>
        <v>3.0999999999999996</v>
      </c>
      <c r="O39" s="234">
        <f t="shared" si="16"/>
        <v>2.7833333333333332</v>
      </c>
      <c r="P39" s="234">
        <f>IF(B39="Regional crisis",VLOOKUP(C39,'Regional Crises'!$B$1:$R$69,12,FALSE),VLOOKUP(E39,'Country Indicator Data'!$B$4:$I$300,8,FALSE))</f>
        <v>6</v>
      </c>
      <c r="Q39" s="234">
        <f>IF($B39="Regional crisis",((IF(VLOOKUP($C39,'Regional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4.7</v>
      </c>
      <c r="R39" s="234">
        <f t="shared" si="17"/>
        <v>5.35</v>
      </c>
      <c r="S39" s="234">
        <f>IF(B39="Regional crisis",((IF(VLOOKUP($C39,'Regional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3.7</v>
      </c>
      <c r="T39" s="234">
        <f>IF(B39="Regional crisis",((IF(VLOOKUP($C39,'Regional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3.6</v>
      </c>
      <c r="U39" s="234">
        <f>IF(B39="Regional crisis",((IF(VLOOKUP($C39,'Regional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3.4</v>
      </c>
      <c r="V39" s="234">
        <f>IF(B39="Regional crisis",((IF(VLOOKUP($C39,'Regional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2.4</v>
      </c>
      <c r="W39" s="234">
        <f t="shared" si="18"/>
        <v>3.3</v>
      </c>
      <c r="X39" s="234">
        <f t="shared" si="19"/>
        <v>3.8</v>
      </c>
      <c r="Y39" s="241">
        <f>IF('Core Indicators'!FC36="x","x",IF('Core Indicators'!FC36&gt;=5,5,IF('Core Indicators'!FC36&gt;=4,4,IF('Core Indicators'!FC36&gt;=3,3,IF('Core Indicators'!FC36&gt;=2,2,IF('Core Indicators'!FC36&gt;=1,1,0))))))</f>
        <v>3</v>
      </c>
      <c r="Z39" s="234">
        <f t="shared" si="20"/>
        <v>3</v>
      </c>
      <c r="AA39" s="241">
        <f>'Crisis Indicator Data'!Y36</f>
        <v>0</v>
      </c>
      <c r="AB39" s="241">
        <f>'Crisis Indicator Data'!Z36</f>
        <v>1</v>
      </c>
      <c r="AC39" s="241">
        <f>'Crisis Indicator Data'!AA36</f>
        <v>0</v>
      </c>
      <c r="AD39" s="241">
        <f>'Crisis Indicator Data'!AB36</f>
        <v>0</v>
      </c>
      <c r="AE39" s="241">
        <f t="shared" si="21"/>
        <v>1</v>
      </c>
      <c r="AF39" s="241">
        <f>'Crisis Indicator Data'!AC36</f>
        <v>0</v>
      </c>
      <c r="AG39" s="241">
        <f>'Crisis Indicator Data'!AD36</f>
        <v>2</v>
      </c>
      <c r="AH39" s="241">
        <f t="shared" si="22"/>
        <v>2</v>
      </c>
      <c r="AI39" s="241">
        <f>'Crisis Indicator Data'!AE36</f>
        <v>3</v>
      </c>
      <c r="AJ39" s="241">
        <f>'Crisis Indicator Data'!AF36</f>
        <v>0</v>
      </c>
      <c r="AK39" s="241">
        <f>'Crisis Indicator Data'!AG36</f>
        <v>2</v>
      </c>
      <c r="AL39" s="241">
        <f t="shared" si="23"/>
        <v>4</v>
      </c>
      <c r="AM39" s="234">
        <f t="shared" si="24"/>
        <v>2</v>
      </c>
      <c r="AN39" s="234">
        <f t="shared" si="25"/>
        <v>2.5</v>
      </c>
    </row>
    <row r="40" spans="1:40" ht="13.5" customHeight="1" x14ac:dyDescent="0.25">
      <c r="A40" s="142" t="str">
        <f>'Crisis Indicator Data'!A37</f>
        <v>Complex crisis in Honduras</v>
      </c>
      <c r="B40" s="143" t="str">
        <f>'Crisis Indicator Data'!B37</f>
        <v>Complex crisis</v>
      </c>
      <c r="C40" s="143" t="str">
        <f>'Crisis Indicator Data'!C37</f>
        <v>HND001</v>
      </c>
      <c r="D40" s="143" t="str">
        <f>'Crisis Indicator Data'!D37</f>
        <v>Honduras</v>
      </c>
      <c r="E40" s="144" t="str">
        <f>'Crisis Indicator Data'!E37</f>
        <v>HND</v>
      </c>
      <c r="F40" s="234">
        <f>IF(B40="Regional crisis",(IF(VLOOKUP($C40,'Regional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1.8</v>
      </c>
      <c r="G40" s="234">
        <f>IF(B40="Regional crisis",(IF(VLOOKUP($C40,'Regional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2.7</v>
      </c>
      <c r="H40" s="234">
        <f t="shared" si="13"/>
        <v>2.25</v>
      </c>
      <c r="I40" s="234">
        <f>IF(B40="Regional crisis",(IF(VLOOKUP($C40,'Regional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0.8</v>
      </c>
      <c r="J40" s="234">
        <f>IF(B40="Regional crisis",(IF(VLOOKUP($C40,'Regional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0.7</v>
      </c>
      <c r="K40" s="234">
        <f t="shared" si="14"/>
        <v>0.75</v>
      </c>
      <c r="L40" s="234">
        <f>IF(B40="Regional crisis",(IF(VLOOKUP($C40,'Regional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3.2</v>
      </c>
      <c r="M40" s="234">
        <f>IF(B40="Regional crisis",(IF(VLOOKUP($C40,'Regional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2.9</v>
      </c>
      <c r="N40" s="234">
        <f t="shared" si="15"/>
        <v>3.05</v>
      </c>
      <c r="O40" s="234">
        <f t="shared" si="16"/>
        <v>2.0166666666666666</v>
      </c>
      <c r="P40" s="234">
        <f>IF(B40="Regional crisis",VLOOKUP(C40,'Regional Crises'!$B$1:$R$69,12,FALSE),VLOOKUP(E40,'Country Indicator Data'!$B$4:$I$300,8,FALSE))</f>
        <v>6</v>
      </c>
      <c r="Q40" s="234">
        <f>IF($B40="Regional crisis",((IF(VLOOKUP($C40,'Regional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4.7</v>
      </c>
      <c r="R40" s="234">
        <f t="shared" si="17"/>
        <v>5.35</v>
      </c>
      <c r="S40" s="234">
        <f>IF(B40="Regional crisis",((IF(VLOOKUP($C40,'Regional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3.7</v>
      </c>
      <c r="T40" s="234">
        <f>IF(B40="Regional crisis",((IF(VLOOKUP($C40,'Regional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3.5</v>
      </c>
      <c r="U40" s="234">
        <f>IF(B40="Regional crisis",((IF(VLOOKUP($C40,'Regional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3.4</v>
      </c>
      <c r="V40" s="234">
        <f>IF(B40="Regional crisis",((IF(VLOOKUP($C40,'Regional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2.8</v>
      </c>
      <c r="W40" s="234">
        <f t="shared" si="18"/>
        <v>3.4</v>
      </c>
      <c r="X40" s="234">
        <f t="shared" si="19"/>
        <v>3.6</v>
      </c>
      <c r="Y40" s="241">
        <f>IF('Core Indicators'!FC37="x","x",IF('Core Indicators'!FC37&gt;=5,5,IF('Core Indicators'!FC37&gt;=4,4,IF('Core Indicators'!FC37&gt;=3,3,IF('Core Indicators'!FC37&gt;=2,2,IF('Core Indicators'!FC37&gt;=1,1,0))))))</f>
        <v>3</v>
      </c>
      <c r="Z40" s="234">
        <f t="shared" si="20"/>
        <v>3</v>
      </c>
      <c r="AA40" s="241">
        <f>'Crisis Indicator Data'!Y37</f>
        <v>0</v>
      </c>
      <c r="AB40" s="241">
        <f>'Crisis Indicator Data'!Z37</f>
        <v>1</v>
      </c>
      <c r="AC40" s="241">
        <f>'Crisis Indicator Data'!AA37</f>
        <v>1</v>
      </c>
      <c r="AD40" s="241">
        <f>'Crisis Indicator Data'!AB37</f>
        <v>0</v>
      </c>
      <c r="AE40" s="241">
        <f t="shared" si="21"/>
        <v>2</v>
      </c>
      <c r="AF40" s="241">
        <f>'Crisis Indicator Data'!AC37</f>
        <v>2</v>
      </c>
      <c r="AG40" s="241">
        <f>'Crisis Indicator Data'!AD37</f>
        <v>2</v>
      </c>
      <c r="AH40" s="241">
        <f t="shared" si="22"/>
        <v>4</v>
      </c>
      <c r="AI40" s="241">
        <f>'Crisis Indicator Data'!AE37</f>
        <v>3</v>
      </c>
      <c r="AJ40" s="241">
        <f>'Crisis Indicator Data'!AF37</f>
        <v>0</v>
      </c>
      <c r="AK40" s="241">
        <f>'Crisis Indicator Data'!AG37</f>
        <v>2</v>
      </c>
      <c r="AL40" s="241">
        <f t="shared" si="23"/>
        <v>4</v>
      </c>
      <c r="AM40" s="234">
        <f t="shared" si="24"/>
        <v>3</v>
      </c>
      <c r="AN40" s="234">
        <f t="shared" si="25"/>
        <v>3</v>
      </c>
    </row>
    <row r="41" spans="1:40" ht="13.5" customHeight="1" x14ac:dyDescent="0.25">
      <c r="A41" s="142" t="str">
        <f>'Crisis Indicator Data'!A38</f>
        <v>Complex crisis in Haiti</v>
      </c>
      <c r="B41" s="143" t="str">
        <f>'Crisis Indicator Data'!B38</f>
        <v>Complex crisis</v>
      </c>
      <c r="C41" s="143" t="str">
        <f>'Crisis Indicator Data'!C38</f>
        <v>HTI001</v>
      </c>
      <c r="D41" s="143" t="str">
        <f>'Crisis Indicator Data'!D38</f>
        <v>Haiti</v>
      </c>
      <c r="E41" s="144" t="str">
        <f>'Crisis Indicator Data'!E38</f>
        <v>HTI</v>
      </c>
      <c r="F41" s="234">
        <f>IF(B41="Regional crisis",(IF(VLOOKUP($C41,'Regional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2.1</v>
      </c>
      <c r="G41" s="234">
        <f>IF(B41="Regional crisis",(IF(VLOOKUP($C41,'Regional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2.9</v>
      </c>
      <c r="H41" s="234">
        <f t="shared" si="13"/>
        <v>2.5</v>
      </c>
      <c r="I41" s="234">
        <f>IF(B41="Regional crisis",(IF(VLOOKUP($C41,'Regional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0</v>
      </c>
      <c r="J41" s="234">
        <f>IF(B41="Regional crisis",(IF(VLOOKUP($C41,'Regional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0</v>
      </c>
      <c r="K41" s="234">
        <f t="shared" si="14"/>
        <v>0</v>
      </c>
      <c r="L41" s="234">
        <f>IF(B41="Regional crisis",(IF(VLOOKUP($C41,'Regional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4.0999999999999996</v>
      </c>
      <c r="M41" s="234">
        <f>IF(B41="Regional crisis",(IF(VLOOKUP($C41,'Regional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2</v>
      </c>
      <c r="N41" s="234">
        <f t="shared" si="15"/>
        <v>3.05</v>
      </c>
      <c r="O41" s="234">
        <f t="shared" si="16"/>
        <v>1.8499999999999999</v>
      </c>
      <c r="P41" s="234">
        <f>IF(B41="Regional crisis",VLOOKUP(C41,'Regional Crises'!$B$1:$R$69,12,FALSE),VLOOKUP(E41,'Country Indicator Data'!$B$4:$I$300,8,FALSE))</f>
        <v>6</v>
      </c>
      <c r="Q41" s="234">
        <f>IF($B41="Regional crisis",((IF(VLOOKUP($C41,'Regional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4.8</v>
      </c>
      <c r="R41" s="234">
        <f t="shared" si="17"/>
        <v>5.4</v>
      </c>
      <c r="S41" s="234">
        <f>IF(B41="Regional crisis",((IF(VLOOKUP($C41,'Regional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4.0999999999999996</v>
      </c>
      <c r="T41" s="234">
        <f>IF(B41="Regional crisis",((IF(VLOOKUP($C41,'Regional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3.5</v>
      </c>
      <c r="U41" s="234">
        <f>IF(B41="Regional crisis",((IF(VLOOKUP($C41,'Regional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3.5</v>
      </c>
      <c r="V41" s="234">
        <f>IF(B41="Regional crisis",((IF(VLOOKUP($C41,'Regional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3.1</v>
      </c>
      <c r="W41" s="234">
        <f t="shared" si="18"/>
        <v>3.6</v>
      </c>
      <c r="X41" s="234">
        <f t="shared" si="19"/>
        <v>3.6</v>
      </c>
      <c r="Y41" s="241">
        <f>IF('Core Indicators'!FC38="x","x",IF('Core Indicators'!FC38&gt;=5,5,IF('Core Indicators'!FC38&gt;=4,4,IF('Core Indicators'!FC38&gt;=3,3,IF('Core Indicators'!FC38&gt;=2,2,IF('Core Indicators'!FC38&gt;=1,1,0))))))</f>
        <v>3</v>
      </c>
      <c r="Z41" s="234">
        <f t="shared" si="20"/>
        <v>3</v>
      </c>
      <c r="AA41" s="241">
        <f>'Crisis Indicator Data'!Y38</f>
        <v>0</v>
      </c>
      <c r="AB41" s="241">
        <f>'Crisis Indicator Data'!Z38</f>
        <v>3</v>
      </c>
      <c r="AC41" s="241">
        <f>'Crisis Indicator Data'!AA38</f>
        <v>3</v>
      </c>
      <c r="AD41" s="241">
        <f>'Crisis Indicator Data'!AB38</f>
        <v>3</v>
      </c>
      <c r="AE41" s="241">
        <f t="shared" si="21"/>
        <v>4</v>
      </c>
      <c r="AF41" s="241">
        <f>'Crisis Indicator Data'!AC38</f>
        <v>0</v>
      </c>
      <c r="AG41" s="241">
        <f>'Crisis Indicator Data'!AD38</f>
        <v>2</v>
      </c>
      <c r="AH41" s="241">
        <f t="shared" si="22"/>
        <v>2</v>
      </c>
      <c r="AI41" s="241">
        <f>'Crisis Indicator Data'!AE38</f>
        <v>1</v>
      </c>
      <c r="AJ41" s="241">
        <f>'Crisis Indicator Data'!AF38</f>
        <v>0</v>
      </c>
      <c r="AK41" s="241">
        <f>'Crisis Indicator Data'!AG38</f>
        <v>3</v>
      </c>
      <c r="AL41" s="241">
        <f t="shared" si="23"/>
        <v>3</v>
      </c>
      <c r="AM41" s="234">
        <f t="shared" si="24"/>
        <v>3</v>
      </c>
      <c r="AN41" s="234">
        <f t="shared" si="25"/>
        <v>3</v>
      </c>
    </row>
    <row r="42" spans="1:40" ht="13.5" customHeight="1" x14ac:dyDescent="0.25">
      <c r="A42" s="142" t="str">
        <f>'Crisis Indicator Data'!A39</f>
        <v xml:space="preserve">Nippes Earthquake </v>
      </c>
      <c r="B42" s="143" t="str">
        <f>'Crisis Indicator Data'!B39</f>
        <v>Earthquake</v>
      </c>
      <c r="C42" s="143" t="str">
        <f>'Crisis Indicator Data'!C39</f>
        <v>HTI002</v>
      </c>
      <c r="D42" s="143" t="str">
        <f>'Crisis Indicator Data'!D39</f>
        <v>Haiti</v>
      </c>
      <c r="E42" s="144" t="str">
        <f>'Crisis Indicator Data'!E39</f>
        <v>HTI</v>
      </c>
      <c r="F42" s="234">
        <f>IF(B42="Regional crisis",(IF(VLOOKUP($C42,'Regional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2.1</v>
      </c>
      <c r="G42" s="234">
        <f>IF(B42="Regional crisis",(IF(VLOOKUP($C42,'Regional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2.9</v>
      </c>
      <c r="H42" s="234">
        <f t="shared" si="13"/>
        <v>2.5</v>
      </c>
      <c r="I42" s="234">
        <f>IF(B42="Regional crisis",(IF(VLOOKUP($C42,'Regional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0</v>
      </c>
      <c r="J42" s="234">
        <f>IF(B42="Regional crisis",(IF(VLOOKUP($C42,'Regional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0</v>
      </c>
      <c r="K42" s="234">
        <f t="shared" si="14"/>
        <v>0</v>
      </c>
      <c r="L42" s="234">
        <f>IF(B42="Regional crisis",(IF(VLOOKUP($C42,'Regional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4.0999999999999996</v>
      </c>
      <c r="M42" s="234">
        <f>IF(B42="Regional crisis",(IF(VLOOKUP($C42,'Regional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2</v>
      </c>
      <c r="N42" s="234">
        <f t="shared" si="15"/>
        <v>3.05</v>
      </c>
      <c r="O42" s="234">
        <f t="shared" si="16"/>
        <v>1.8499999999999999</v>
      </c>
      <c r="P42" s="234">
        <f>IF(B42="Regional crisis",VLOOKUP(C42,'Regional Crises'!$B$1:$R$69,12,FALSE),VLOOKUP(E42,'Country Indicator Data'!$B$4:$I$300,8,FALSE))</f>
        <v>6</v>
      </c>
      <c r="Q42" s="234">
        <f>IF($B42="Regional crisis",((IF(VLOOKUP($C42,'Regional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4.8</v>
      </c>
      <c r="R42" s="234">
        <f t="shared" si="17"/>
        <v>5.4</v>
      </c>
      <c r="S42" s="234">
        <f>IF(B42="Regional crisis",((IF(VLOOKUP($C42,'Regional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4.0999999999999996</v>
      </c>
      <c r="T42" s="234">
        <f>IF(B42="Regional crisis",((IF(VLOOKUP($C42,'Regional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3.5</v>
      </c>
      <c r="U42" s="234">
        <f>IF(B42="Regional crisis",((IF(VLOOKUP($C42,'Regional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3.5</v>
      </c>
      <c r="V42" s="234">
        <f>IF(B42="Regional crisis",((IF(VLOOKUP($C42,'Regional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3.1</v>
      </c>
      <c r="W42" s="234">
        <f t="shared" si="18"/>
        <v>3.6</v>
      </c>
      <c r="X42" s="234">
        <f t="shared" si="19"/>
        <v>3.6</v>
      </c>
      <c r="Y42" s="241">
        <f>IF('Core Indicators'!FC39="x","x",IF('Core Indicators'!FC39&gt;=5,5,IF('Core Indicators'!FC39&gt;=4,4,IF('Core Indicators'!FC39&gt;=3,3,IF('Core Indicators'!FC39&gt;=2,2,IF('Core Indicators'!FC39&gt;=1,1,0))))))</f>
        <v>3</v>
      </c>
      <c r="Z42" s="234">
        <f t="shared" si="20"/>
        <v>3</v>
      </c>
      <c r="AA42" s="241">
        <f>'Crisis Indicator Data'!Y39</f>
        <v>0</v>
      </c>
      <c r="AB42" s="241">
        <f>'Crisis Indicator Data'!Z39</f>
        <v>3</v>
      </c>
      <c r="AC42" s="241">
        <f>'Crisis Indicator Data'!AA39</f>
        <v>3</v>
      </c>
      <c r="AD42" s="241">
        <f>'Crisis Indicator Data'!AB39</f>
        <v>3</v>
      </c>
      <c r="AE42" s="241">
        <f t="shared" si="21"/>
        <v>4</v>
      </c>
      <c r="AF42" s="241">
        <f>'Crisis Indicator Data'!AC39</f>
        <v>0</v>
      </c>
      <c r="AG42" s="241">
        <f>'Crisis Indicator Data'!AD39</f>
        <v>2</v>
      </c>
      <c r="AH42" s="241">
        <f t="shared" si="22"/>
        <v>2</v>
      </c>
      <c r="AI42" s="241">
        <f>'Crisis Indicator Data'!AE39</f>
        <v>1</v>
      </c>
      <c r="AJ42" s="241">
        <f>'Crisis Indicator Data'!AF39</f>
        <v>0</v>
      </c>
      <c r="AK42" s="241">
        <f>'Crisis Indicator Data'!AG39</f>
        <v>3</v>
      </c>
      <c r="AL42" s="241">
        <f t="shared" si="23"/>
        <v>3</v>
      </c>
      <c r="AM42" s="234">
        <f t="shared" si="24"/>
        <v>3</v>
      </c>
      <c r="AN42" s="234">
        <f t="shared" si="25"/>
        <v>3</v>
      </c>
    </row>
    <row r="43" spans="1:40" ht="13.5" customHeight="1" x14ac:dyDescent="0.25">
      <c r="A43" s="142" t="str">
        <f>'Crisis Indicator Data'!A40</f>
        <v>Papua Conflict</v>
      </c>
      <c r="B43" s="143" t="str">
        <f>'Crisis Indicator Data'!B40</f>
        <v>Conflict</v>
      </c>
      <c r="C43" s="143" t="str">
        <f>'Crisis Indicator Data'!C40</f>
        <v>IDN002</v>
      </c>
      <c r="D43" s="143" t="str">
        <f>'Crisis Indicator Data'!D40</f>
        <v>Indonesia</v>
      </c>
      <c r="E43" s="144" t="str">
        <f>'Crisis Indicator Data'!E40</f>
        <v>IDN</v>
      </c>
      <c r="F43" s="234">
        <f>IF(B43="Regional crisis",(IF(VLOOKUP($C43,'Regional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3.2</v>
      </c>
      <c r="G43" s="234">
        <f>IF(B43="Regional crisis",(IF(VLOOKUP($C43,'Regional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1.8</v>
      </c>
      <c r="H43" s="234">
        <f t="shared" si="13"/>
        <v>2.5</v>
      </c>
      <c r="I43" s="234">
        <f>IF(B43="Regional crisis",(IF(VLOOKUP($C43,'Regional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3.9</v>
      </c>
      <c r="J43" s="234">
        <f>IF(B43="Regional crisis",(IF(VLOOKUP($C43,'Regional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1.1000000000000001</v>
      </c>
      <c r="K43" s="234">
        <f t="shared" si="14"/>
        <v>2.5</v>
      </c>
      <c r="L43" s="234">
        <f>IF(B43="Regional crisis",(IF(VLOOKUP($C43,'Regional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v>
      </c>
      <c r="M43" s="234">
        <f>IF(B43="Regional crisis",(IF(VLOOKUP($C43,'Regional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1.7</v>
      </c>
      <c r="N43" s="234">
        <f t="shared" si="15"/>
        <v>2.35</v>
      </c>
      <c r="O43" s="234">
        <f t="shared" si="16"/>
        <v>2.4499999999999997</v>
      </c>
      <c r="P43" s="234">
        <f>IF(B43="Regional crisis",VLOOKUP(C43,'Regional Crises'!$B$1:$R$69,12,FALSE),VLOOKUP(E43,'Country Indicator Data'!$B$4:$I$300,8,FALSE))</f>
        <v>6</v>
      </c>
      <c r="Q43" s="234">
        <f>IF($B43="Regional crisis",((IF(VLOOKUP($C43,'Regional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2.4</v>
      </c>
      <c r="R43" s="234">
        <f t="shared" si="17"/>
        <v>4.2</v>
      </c>
      <c r="S43" s="234">
        <f>IF(B43="Regional crisis",((IF(VLOOKUP($C43,'Regional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v>
      </c>
      <c r="T43" s="234">
        <f>IF(B43="Regional crisis",((IF(VLOOKUP($C43,'Regional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2.8</v>
      </c>
      <c r="U43" s="234">
        <f>IF(B43="Regional crisis",((IF(VLOOKUP($C43,'Regional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2</v>
      </c>
      <c r="V43" s="234">
        <f>IF(B43="Regional crisis",((IF(VLOOKUP($C43,'Regional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2</v>
      </c>
      <c r="W43" s="234">
        <f t="shared" si="18"/>
        <v>2.5</v>
      </c>
      <c r="X43" s="234">
        <f t="shared" si="19"/>
        <v>3.1</v>
      </c>
      <c r="Y43" s="241">
        <f>IF('Core Indicators'!FC40="x","x",IF('Core Indicators'!FC40&gt;=5,5,IF('Core Indicators'!FC40&gt;=4,4,IF('Core Indicators'!FC40&gt;=3,3,IF('Core Indicators'!FC40&gt;=2,2,IF('Core Indicators'!FC40&gt;=1,1,0))))))</f>
        <v>4</v>
      </c>
      <c r="Z43" s="234">
        <f t="shared" si="20"/>
        <v>4</v>
      </c>
      <c r="AA43" s="241">
        <f>'Crisis Indicator Data'!Y40</f>
        <v>1</v>
      </c>
      <c r="AB43" s="241">
        <f>'Crisis Indicator Data'!Z40</f>
        <v>2</v>
      </c>
      <c r="AC43" s="241">
        <f>'Crisis Indicator Data'!AA40</f>
        <v>2</v>
      </c>
      <c r="AD43" s="241">
        <f>'Crisis Indicator Data'!AB40</f>
        <v>0</v>
      </c>
      <c r="AE43" s="241">
        <f t="shared" si="21"/>
        <v>2</v>
      </c>
      <c r="AF43" s="241">
        <f>'Crisis Indicator Data'!AC40</f>
        <v>2</v>
      </c>
      <c r="AG43" s="241">
        <f>'Crisis Indicator Data'!AD40</f>
        <v>2</v>
      </c>
      <c r="AH43" s="241">
        <f t="shared" si="22"/>
        <v>4</v>
      </c>
      <c r="AI43" s="241">
        <f>'Crisis Indicator Data'!AE40</f>
        <v>2</v>
      </c>
      <c r="AJ43" s="241">
        <f>'Crisis Indicator Data'!AF40</f>
        <v>1</v>
      </c>
      <c r="AK43" s="241">
        <f>'Crisis Indicator Data'!AG40</f>
        <v>1</v>
      </c>
      <c r="AL43" s="241">
        <f t="shared" si="23"/>
        <v>3</v>
      </c>
      <c r="AM43" s="234">
        <f t="shared" si="24"/>
        <v>3</v>
      </c>
      <c r="AN43" s="234">
        <f t="shared" si="25"/>
        <v>3.5</v>
      </c>
    </row>
    <row r="44" spans="1:40" ht="13.5" customHeight="1" x14ac:dyDescent="0.25">
      <c r="A44" s="142" t="str">
        <f>'Crisis Indicator Data'!A41</f>
        <v>Conflict in Jammu and Kashmir</v>
      </c>
      <c r="B44" s="143" t="str">
        <f>'Crisis Indicator Data'!B41</f>
        <v>Conflict</v>
      </c>
      <c r="C44" s="143" t="str">
        <f>'Crisis Indicator Data'!C41</f>
        <v>IND002</v>
      </c>
      <c r="D44" s="143" t="str">
        <f>'Crisis Indicator Data'!D41</f>
        <v>India</v>
      </c>
      <c r="E44" s="144" t="str">
        <f>'Crisis Indicator Data'!E41</f>
        <v>IND</v>
      </c>
      <c r="F44" s="234">
        <f>IF(B44="Regional crisis",(IF(VLOOKUP($C44,'Regional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2.5</v>
      </c>
      <c r="G44" s="234">
        <f>IF(B44="Regional crisis",(IF(VLOOKUP($C44,'Regional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1.4</v>
      </c>
      <c r="H44" s="234">
        <f t="shared" si="13"/>
        <v>1.95</v>
      </c>
      <c r="I44" s="234">
        <f>IF(B44="Regional crisis",(IF(VLOOKUP($C44,'Regional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4.4000000000000004</v>
      </c>
      <c r="J44" s="234">
        <f>IF(B44="Regional crisis",(IF(VLOOKUP($C44,'Regional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0.1</v>
      </c>
      <c r="K44" s="234">
        <f t="shared" si="14"/>
        <v>2.25</v>
      </c>
      <c r="L44" s="234">
        <f>IF(B44="Regional crisis",(IF(VLOOKUP($C44,'Regional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3.3</v>
      </c>
      <c r="M44" s="234">
        <f>IF(B44="Regional crisis",(IF(VLOOKUP($C44,'Regional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1.3</v>
      </c>
      <c r="N44" s="234">
        <f t="shared" si="15"/>
        <v>2.2999999999999998</v>
      </c>
      <c r="O44" s="234">
        <f t="shared" si="16"/>
        <v>2.1666666666666665</v>
      </c>
      <c r="P44" s="234">
        <f>IF(B44="Regional crisis",VLOOKUP(C44,'Regional Crises'!$B$1:$R$69,12,FALSE),VLOOKUP(E44,'Country Indicator Data'!$B$4:$I$300,8,FALSE))</f>
        <v>6</v>
      </c>
      <c r="Q44" s="234">
        <f>IF($B44="Regional crisis",((IF(VLOOKUP($C44,'Regional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3.2</v>
      </c>
      <c r="R44" s="234">
        <f t="shared" si="17"/>
        <v>4.5999999999999996</v>
      </c>
      <c r="S44" s="234">
        <f>IF(B44="Regional crisis",((IF(VLOOKUP($C44,'Regional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v>
      </c>
      <c r="T44" s="234">
        <f>IF(B44="Regional crisis",((IF(VLOOKUP($C44,'Regional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2.5</v>
      </c>
      <c r="U44" s="234">
        <f>IF(B44="Regional crisis",((IF(VLOOKUP($C44,'Regional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1.5</v>
      </c>
      <c r="V44" s="234">
        <f>IF(B44="Regional crisis",((IF(VLOOKUP($C44,'Regional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1.5</v>
      </c>
      <c r="W44" s="234">
        <f t="shared" si="18"/>
        <v>2.1</v>
      </c>
      <c r="X44" s="234">
        <f t="shared" si="19"/>
        <v>3</v>
      </c>
      <c r="Y44" s="241" t="str">
        <f>IF('Core Indicators'!FC41="x","x",IF('Core Indicators'!FC41&gt;=5,5,IF('Core Indicators'!FC41&gt;=4,4,IF('Core Indicators'!FC41&gt;=3,3,IF('Core Indicators'!FC41&gt;=2,2,IF('Core Indicators'!FC41&gt;=1,1,0))))))</f>
        <v>x</v>
      </c>
      <c r="Z44" s="234" t="str">
        <f t="shared" si="20"/>
        <v>x</v>
      </c>
      <c r="AA44" s="241">
        <f>'Crisis Indicator Data'!Y41</f>
        <v>1</v>
      </c>
      <c r="AB44" s="241">
        <f>'Crisis Indicator Data'!Z41</f>
        <v>1</v>
      </c>
      <c r="AC44" s="241">
        <f>'Crisis Indicator Data'!AA41</f>
        <v>1</v>
      </c>
      <c r="AD44" s="241">
        <f>'Crisis Indicator Data'!AB41</f>
        <v>0</v>
      </c>
      <c r="AE44" s="241">
        <f t="shared" si="21"/>
        <v>2</v>
      </c>
      <c r="AF44" s="241">
        <f>'Crisis Indicator Data'!AC41</f>
        <v>0</v>
      </c>
      <c r="AG44" s="241">
        <f>'Crisis Indicator Data'!AD41</f>
        <v>0</v>
      </c>
      <c r="AH44" s="241">
        <f t="shared" si="22"/>
        <v>0</v>
      </c>
      <c r="AI44" s="241">
        <f>'Crisis Indicator Data'!AE41</f>
        <v>0</v>
      </c>
      <c r="AJ44" s="241">
        <f>'Crisis Indicator Data'!AF41</f>
        <v>1</v>
      </c>
      <c r="AK44" s="241">
        <f>'Crisis Indicator Data'!AG41</f>
        <v>0</v>
      </c>
      <c r="AL44" s="241">
        <f t="shared" si="23"/>
        <v>1</v>
      </c>
      <c r="AM44" s="234">
        <f t="shared" si="24"/>
        <v>1</v>
      </c>
      <c r="AN44" s="234">
        <f t="shared" si="25"/>
        <v>1</v>
      </c>
    </row>
    <row r="45" spans="1:40" ht="13.5" customHeight="1" x14ac:dyDescent="0.25">
      <c r="A45" s="142" t="str">
        <f>'Crisis Indicator Data'!A42</f>
        <v>Afghan Refugees in Iran</v>
      </c>
      <c r="B45" s="143" t="str">
        <f>'Crisis Indicator Data'!B42</f>
        <v>International displacement</v>
      </c>
      <c r="C45" s="143" t="str">
        <f>'Crisis Indicator Data'!C42</f>
        <v>IRN004</v>
      </c>
      <c r="D45" s="143" t="str">
        <f>'Crisis Indicator Data'!D42</f>
        <v>Iran</v>
      </c>
      <c r="E45" s="144" t="str">
        <f>'Crisis Indicator Data'!E42</f>
        <v>IRN</v>
      </c>
      <c r="F45" s="234">
        <f>IF(B45="Regional crisis",(IF(VLOOKUP($C45,'Regional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5</v>
      </c>
      <c r="G45" s="234">
        <f>IF(B45="Regional crisis",(IF(VLOOKUP($C45,'Regional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3.6</v>
      </c>
      <c r="H45" s="234">
        <f t="shared" si="13"/>
        <v>4.3</v>
      </c>
      <c r="I45" s="234">
        <f>IF(B45="Regional crisis",(IF(VLOOKUP($C45,'Regional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3.4</v>
      </c>
      <c r="J45" s="234">
        <f>IF(B45="Regional crisis",(IF(VLOOKUP($C45,'Regional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1.6</v>
      </c>
      <c r="K45" s="234">
        <f t="shared" si="14"/>
        <v>2.5</v>
      </c>
      <c r="L45" s="234">
        <f>IF(B45="Regional crisis",(IF(VLOOKUP($C45,'Regional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3.3</v>
      </c>
      <c r="M45" s="234">
        <f>IF(B45="Regional crisis",(IF(VLOOKUP($C45,'Regional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2.1</v>
      </c>
      <c r="N45" s="234">
        <f t="shared" si="15"/>
        <v>2.7</v>
      </c>
      <c r="O45" s="234">
        <f t="shared" si="16"/>
        <v>3.1666666666666665</v>
      </c>
      <c r="P45" s="234">
        <f>IF(B45="Regional crisis",VLOOKUP(C45,'Regional Crises'!$B$1:$R$69,12,FALSE),VLOOKUP(E45,'Country Indicator Data'!$B$4:$I$300,8,FALSE))</f>
        <v>6</v>
      </c>
      <c r="Q45" s="234">
        <f>IF($B45="Regional crisis",((IF(VLOOKUP($C45,'Regional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0</v>
      </c>
      <c r="R45" s="234">
        <f t="shared" si="17"/>
        <v>3</v>
      </c>
      <c r="S45" s="234">
        <f>IF(B45="Regional crisis",((IF(VLOOKUP($C45,'Regional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3.7</v>
      </c>
      <c r="T45" s="234">
        <f>IF(B45="Regional crisis",((IF(VLOOKUP($C45,'Regional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3.2</v>
      </c>
      <c r="U45" s="234">
        <f>IF(B45="Regional crisis",((IF(VLOOKUP($C45,'Regional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3.9</v>
      </c>
      <c r="V45" s="234">
        <f>IF(B45="Regional crisis",((IF(VLOOKUP($C45,'Regional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4.2</v>
      </c>
      <c r="W45" s="234">
        <f t="shared" si="18"/>
        <v>3.8</v>
      </c>
      <c r="X45" s="234">
        <f t="shared" si="19"/>
        <v>3.3</v>
      </c>
      <c r="Y45" s="241">
        <f>IF('Core Indicators'!FC42="x","x",IF('Core Indicators'!FC42&gt;=5,5,IF('Core Indicators'!FC42&gt;=4,4,IF('Core Indicators'!FC42&gt;=3,3,IF('Core Indicators'!FC42&gt;=2,2,IF('Core Indicators'!FC42&gt;=1,1,0))))))</f>
        <v>2</v>
      </c>
      <c r="Z45" s="234">
        <f t="shared" si="20"/>
        <v>2</v>
      </c>
      <c r="AA45" s="241">
        <f>'Crisis Indicator Data'!Y42</f>
        <v>1</v>
      </c>
      <c r="AB45" s="241">
        <f>'Crisis Indicator Data'!Z42</f>
        <v>0</v>
      </c>
      <c r="AC45" s="241">
        <f>'Crisis Indicator Data'!AA42</f>
        <v>2</v>
      </c>
      <c r="AD45" s="241">
        <f>'Crisis Indicator Data'!AB42</f>
        <v>0</v>
      </c>
      <c r="AE45" s="241">
        <f t="shared" si="21"/>
        <v>2</v>
      </c>
      <c r="AF45" s="241">
        <f>'Crisis Indicator Data'!AC42</f>
        <v>2</v>
      </c>
      <c r="AG45" s="241">
        <f>'Crisis Indicator Data'!AD42</f>
        <v>1</v>
      </c>
      <c r="AH45" s="241">
        <f t="shared" si="22"/>
        <v>3</v>
      </c>
      <c r="AI45" s="241">
        <f>'Crisis Indicator Data'!AE42</f>
        <v>0</v>
      </c>
      <c r="AJ45" s="241">
        <f>'Crisis Indicator Data'!AF42</f>
        <v>3</v>
      </c>
      <c r="AK45" s="241">
        <f>'Crisis Indicator Data'!AG42</f>
        <v>2</v>
      </c>
      <c r="AL45" s="241">
        <f t="shared" si="23"/>
        <v>4</v>
      </c>
      <c r="AM45" s="234">
        <f t="shared" si="24"/>
        <v>3</v>
      </c>
      <c r="AN45" s="234">
        <f t="shared" si="25"/>
        <v>2.5</v>
      </c>
    </row>
    <row r="46" spans="1:40" ht="13.5" customHeight="1" x14ac:dyDescent="0.25">
      <c r="A46" s="142" t="str">
        <f>'Crisis Indicator Data'!A43</f>
        <v>Multiple crises in Iraq</v>
      </c>
      <c r="B46" s="143" t="str">
        <f>'Crisis Indicator Data'!B43</f>
        <v>Multiple crises country</v>
      </c>
      <c r="C46" s="143" t="str">
        <f>'Crisis Indicator Data'!C43</f>
        <v>IRQ001</v>
      </c>
      <c r="D46" s="143" t="str">
        <f>'Crisis Indicator Data'!D43</f>
        <v>Iraq</v>
      </c>
      <c r="E46" s="144" t="str">
        <f>'Crisis Indicator Data'!E43</f>
        <v>IRQ</v>
      </c>
      <c r="F46" s="234">
        <f>IF(B46="Regional crisis",(IF(VLOOKUP($C46,'Regional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4.3</v>
      </c>
      <c r="G46" s="234">
        <f>IF(B46="Regional crisis",(IF(VLOOKUP($C46,'Regional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3</v>
      </c>
      <c r="H46" s="234">
        <f t="shared" si="13"/>
        <v>3.65</v>
      </c>
      <c r="I46" s="234">
        <f>IF(B46="Regional crisis",(IF(VLOOKUP($C46,'Regional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2.7</v>
      </c>
      <c r="J46" s="234">
        <f>IF(B46="Regional crisis",(IF(VLOOKUP($C46,'Regional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v>
      </c>
      <c r="K46" s="234">
        <f t="shared" si="14"/>
        <v>1.35</v>
      </c>
      <c r="L46" s="234">
        <f>IF(B46="Regional crisis",(IF(VLOOKUP($C46,'Regional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3.6</v>
      </c>
      <c r="M46" s="234">
        <f>IF(B46="Regional crisis",(IF(VLOOKUP($C46,'Regional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0.6</v>
      </c>
      <c r="N46" s="234">
        <f t="shared" si="15"/>
        <v>2.1</v>
      </c>
      <c r="O46" s="234">
        <f t="shared" si="16"/>
        <v>2.3666666666666667</v>
      </c>
      <c r="P46" s="234">
        <f>IF(B46="Regional crisis",VLOOKUP(C46,'Regional Crises'!$B$1:$R$69,12,FALSE),VLOOKUP(E46,'Country Indicator Data'!$B$4:$I$300,8,FALSE))</f>
        <v>10</v>
      </c>
      <c r="Q46" s="234">
        <f>IF($B46="Regional crisis",((IF(VLOOKUP($C46,'Regional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4.4000000000000004</v>
      </c>
      <c r="R46" s="234">
        <f t="shared" si="17"/>
        <v>7.2</v>
      </c>
      <c r="S46" s="234">
        <f>IF(B46="Regional crisis",((IF(VLOOKUP($C46,'Regional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4</v>
      </c>
      <c r="T46" s="234">
        <f>IF(B46="Regional crisis",((IF(VLOOKUP($C46,'Regional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4.2</v>
      </c>
      <c r="U46" s="234">
        <f>IF(B46="Regional crisis",((IF(VLOOKUP($C46,'Regional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3.1</v>
      </c>
      <c r="V46" s="234">
        <f>IF(B46="Regional crisis",((IF(VLOOKUP($C46,'Regional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3.5</v>
      </c>
      <c r="W46" s="234">
        <f t="shared" si="18"/>
        <v>3.7</v>
      </c>
      <c r="X46" s="234">
        <f t="shared" si="19"/>
        <v>4.4000000000000004</v>
      </c>
      <c r="Y46" s="241">
        <f>IF('Core Indicators'!FC43="x","x",IF('Core Indicators'!FC43&gt;=5,5,IF('Core Indicators'!FC43&gt;=4,4,IF('Core Indicators'!FC43&gt;=3,3,IF('Core Indicators'!FC43&gt;=2,2,IF('Core Indicators'!FC43&gt;=1,1,0))))))</f>
        <v>5</v>
      </c>
      <c r="Z46" s="234">
        <f t="shared" si="20"/>
        <v>5</v>
      </c>
      <c r="AA46" s="241">
        <f>'Crisis Indicator Data'!Y43</f>
        <v>1</v>
      </c>
      <c r="AB46" s="241">
        <f>'Crisis Indicator Data'!Z43</f>
        <v>2</v>
      </c>
      <c r="AC46" s="241">
        <f>'Crisis Indicator Data'!AA43</f>
        <v>2</v>
      </c>
      <c r="AD46" s="241">
        <f>'Crisis Indicator Data'!AB43</f>
        <v>0</v>
      </c>
      <c r="AE46" s="241">
        <f t="shared" si="21"/>
        <v>2</v>
      </c>
      <c r="AF46" s="241">
        <f>'Crisis Indicator Data'!AC43</f>
        <v>3</v>
      </c>
      <c r="AG46" s="241">
        <f>'Crisis Indicator Data'!AD43</f>
        <v>3</v>
      </c>
      <c r="AH46" s="241">
        <f t="shared" si="22"/>
        <v>5</v>
      </c>
      <c r="AI46" s="241">
        <f>'Crisis Indicator Data'!AE43</f>
        <v>1</v>
      </c>
      <c r="AJ46" s="241">
        <f>'Crisis Indicator Data'!AF43</f>
        <v>3</v>
      </c>
      <c r="AK46" s="241">
        <f>'Crisis Indicator Data'!AG43</f>
        <v>1</v>
      </c>
      <c r="AL46" s="241">
        <f t="shared" si="23"/>
        <v>4</v>
      </c>
      <c r="AM46" s="234">
        <f t="shared" si="24"/>
        <v>4</v>
      </c>
      <c r="AN46" s="234">
        <f t="shared" si="25"/>
        <v>4.5</v>
      </c>
    </row>
    <row r="47" spans="1:40" ht="13.5" customHeight="1" x14ac:dyDescent="0.25">
      <c r="A47" s="142" t="str">
        <f>'Crisis Indicator Data'!A44</f>
        <v>Conflict  in Iraq</v>
      </c>
      <c r="B47" s="143" t="str">
        <f>'Crisis Indicator Data'!B44</f>
        <v>Conflict</v>
      </c>
      <c r="C47" s="143" t="str">
        <f>'Crisis Indicator Data'!C44</f>
        <v>IRQ002</v>
      </c>
      <c r="D47" s="143" t="str">
        <f>'Crisis Indicator Data'!D44</f>
        <v>Iraq</v>
      </c>
      <c r="E47" s="144" t="str">
        <f>'Crisis Indicator Data'!E44</f>
        <v>IRQ</v>
      </c>
      <c r="F47" s="234">
        <f>IF(B47="Regional crisis",(IF(VLOOKUP($C47,'Regional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4.3</v>
      </c>
      <c r="G47" s="234">
        <f>IF(B47="Regional crisis",(IF(VLOOKUP($C47,'Regional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234">
        <f t="shared" si="13"/>
        <v>3.65</v>
      </c>
      <c r="I47" s="234">
        <f>IF(B47="Regional crisis",(IF(VLOOKUP($C47,'Regional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2.7</v>
      </c>
      <c r="J47" s="234">
        <f>IF(B47="Regional crisis",(IF(VLOOKUP($C47,'Regional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v>
      </c>
      <c r="K47" s="234">
        <f t="shared" si="14"/>
        <v>1.35</v>
      </c>
      <c r="L47" s="234">
        <f>IF(B47="Regional crisis",(IF(VLOOKUP($C47,'Regional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3.6</v>
      </c>
      <c r="M47" s="234">
        <f>IF(B47="Regional crisis",(IF(VLOOKUP($C47,'Regional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0.6</v>
      </c>
      <c r="N47" s="234">
        <f t="shared" si="15"/>
        <v>2.1</v>
      </c>
      <c r="O47" s="234">
        <f t="shared" si="16"/>
        <v>2.3666666666666667</v>
      </c>
      <c r="P47" s="234">
        <f>IF(B47="Regional crisis",VLOOKUP(C47,'Regional Crises'!$B$1:$R$69,12,FALSE),VLOOKUP(E47,'Country Indicator Data'!$B$4:$I$300,8,FALSE))</f>
        <v>10</v>
      </c>
      <c r="Q47" s="234">
        <f>IF($B47="Regional crisis",((IF(VLOOKUP($C47,'Regional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4.4000000000000004</v>
      </c>
      <c r="R47" s="234">
        <f t="shared" si="17"/>
        <v>7.2</v>
      </c>
      <c r="S47" s="234">
        <f>IF(B47="Regional crisis",((IF(VLOOKUP($C47,'Regional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4</v>
      </c>
      <c r="T47" s="234">
        <f>IF(B47="Regional crisis",((IF(VLOOKUP($C47,'Regional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4.2</v>
      </c>
      <c r="U47" s="234">
        <f>IF(B47="Regional crisis",((IF(VLOOKUP($C47,'Regional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3.1</v>
      </c>
      <c r="V47" s="234">
        <f>IF(B47="Regional crisis",((IF(VLOOKUP($C47,'Regional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3.5</v>
      </c>
      <c r="W47" s="234">
        <f t="shared" si="18"/>
        <v>3.7</v>
      </c>
      <c r="X47" s="234">
        <f t="shared" si="19"/>
        <v>4.4000000000000004</v>
      </c>
      <c r="Y47" s="241">
        <f>IF('Core Indicators'!FC44="x","x",IF('Core Indicators'!FC44&gt;=5,5,IF('Core Indicators'!FC44&gt;=4,4,IF('Core Indicators'!FC44&gt;=3,3,IF('Core Indicators'!FC44&gt;=2,2,IF('Core Indicators'!FC44&gt;=1,1,0))))))</f>
        <v>5</v>
      </c>
      <c r="Z47" s="234">
        <f t="shared" si="20"/>
        <v>5</v>
      </c>
      <c r="AA47" s="241">
        <f>'Crisis Indicator Data'!Y44</f>
        <v>1</v>
      </c>
      <c r="AB47" s="241">
        <f>'Crisis Indicator Data'!Z44</f>
        <v>2</v>
      </c>
      <c r="AC47" s="241">
        <f>'Crisis Indicator Data'!AA44</f>
        <v>2</v>
      </c>
      <c r="AD47" s="241">
        <f>'Crisis Indicator Data'!AB44</f>
        <v>0</v>
      </c>
      <c r="AE47" s="241">
        <f t="shared" si="21"/>
        <v>2</v>
      </c>
      <c r="AF47" s="241">
        <f>'Crisis Indicator Data'!AC44</f>
        <v>3</v>
      </c>
      <c r="AG47" s="241">
        <f>'Crisis Indicator Data'!AD44</f>
        <v>3</v>
      </c>
      <c r="AH47" s="241">
        <f t="shared" si="22"/>
        <v>5</v>
      </c>
      <c r="AI47" s="241">
        <f>'Crisis Indicator Data'!AE44</f>
        <v>1</v>
      </c>
      <c r="AJ47" s="241">
        <f>'Crisis Indicator Data'!AF44</f>
        <v>3</v>
      </c>
      <c r="AK47" s="241">
        <f>'Crisis Indicator Data'!AG44</f>
        <v>1</v>
      </c>
      <c r="AL47" s="241">
        <f t="shared" si="23"/>
        <v>4</v>
      </c>
      <c r="AM47" s="234">
        <f t="shared" si="24"/>
        <v>4</v>
      </c>
      <c r="AN47" s="234">
        <f t="shared" si="25"/>
        <v>4.5</v>
      </c>
    </row>
    <row r="48" spans="1:40" ht="13.5" customHeight="1" x14ac:dyDescent="0.25">
      <c r="A48" s="142" t="str">
        <f>'Crisis Indicator Data'!A45</f>
        <v>Syrian and Palestinian refugees in iraq</v>
      </c>
      <c r="B48" s="143" t="str">
        <f>'Crisis Indicator Data'!B45</f>
        <v>International displacement</v>
      </c>
      <c r="C48" s="143" t="str">
        <f>'Crisis Indicator Data'!C45</f>
        <v>IRQ003</v>
      </c>
      <c r="D48" s="143" t="str">
        <f>'Crisis Indicator Data'!D45</f>
        <v>Iraq</v>
      </c>
      <c r="E48" s="144" t="str">
        <f>'Crisis Indicator Data'!E45</f>
        <v>IRQ</v>
      </c>
      <c r="F48" s="234">
        <f>IF(B48="Regional crisis",(IF(VLOOKUP($C48,'Regional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4.3</v>
      </c>
      <c r="G48" s="234">
        <f>IF(B48="Regional crisis",(IF(VLOOKUP($C48,'Regional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v>
      </c>
      <c r="H48" s="234">
        <f t="shared" si="13"/>
        <v>3.65</v>
      </c>
      <c r="I48" s="234">
        <f>IF(B48="Regional crisis",(IF(VLOOKUP($C48,'Regional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2.7</v>
      </c>
      <c r="J48" s="234">
        <f>IF(B48="Regional crisis",(IF(VLOOKUP($C48,'Regional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v>
      </c>
      <c r="K48" s="234">
        <f t="shared" si="14"/>
        <v>1.35</v>
      </c>
      <c r="L48" s="234">
        <f>IF(B48="Regional crisis",(IF(VLOOKUP($C48,'Regional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3.6</v>
      </c>
      <c r="M48" s="234">
        <f>IF(B48="Regional crisis",(IF(VLOOKUP($C48,'Regional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0.6</v>
      </c>
      <c r="N48" s="234">
        <f t="shared" si="15"/>
        <v>2.1</v>
      </c>
      <c r="O48" s="234">
        <f t="shared" si="16"/>
        <v>2.3666666666666667</v>
      </c>
      <c r="P48" s="234">
        <f>IF(B48="Regional crisis",VLOOKUP(C48,'Regional Crises'!$B$1:$R$69,12,FALSE),VLOOKUP(E48,'Country Indicator Data'!$B$4:$I$300,8,FALSE))</f>
        <v>10</v>
      </c>
      <c r="Q48" s="234">
        <f>IF($B48="Regional crisis",((IF(VLOOKUP($C48,'Regional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4.4000000000000004</v>
      </c>
      <c r="R48" s="234">
        <f t="shared" si="17"/>
        <v>7.2</v>
      </c>
      <c r="S48" s="234">
        <f>IF(B48="Regional crisis",((IF(VLOOKUP($C48,'Regional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4</v>
      </c>
      <c r="T48" s="234">
        <f>IF(B48="Regional crisis",((IF(VLOOKUP($C48,'Regional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4.2</v>
      </c>
      <c r="U48" s="234">
        <f>IF(B48="Regional crisis",((IF(VLOOKUP($C48,'Regional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3.1</v>
      </c>
      <c r="V48" s="234">
        <f>IF(B48="Regional crisis",((IF(VLOOKUP($C48,'Regional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3.5</v>
      </c>
      <c r="W48" s="234">
        <f t="shared" si="18"/>
        <v>3.7</v>
      </c>
      <c r="X48" s="234">
        <f t="shared" si="19"/>
        <v>4.4000000000000004</v>
      </c>
      <c r="Y48" s="241">
        <f>IF('Core Indicators'!FC45="x","x",IF('Core Indicators'!FC45&gt;=5,5,IF('Core Indicators'!FC45&gt;=4,4,IF('Core Indicators'!FC45&gt;=3,3,IF('Core Indicators'!FC45&gt;=2,2,IF('Core Indicators'!FC45&gt;=1,1,0))))))</f>
        <v>5</v>
      </c>
      <c r="Z48" s="234">
        <f t="shared" si="20"/>
        <v>5</v>
      </c>
      <c r="AA48" s="241">
        <f>'Crisis Indicator Data'!Y45</f>
        <v>0</v>
      </c>
      <c r="AB48" s="241">
        <f>'Crisis Indicator Data'!Z45</f>
        <v>1</v>
      </c>
      <c r="AC48" s="241">
        <f>'Crisis Indicator Data'!AA45</f>
        <v>0</v>
      </c>
      <c r="AD48" s="241">
        <f>'Crisis Indicator Data'!AB45</f>
        <v>0</v>
      </c>
      <c r="AE48" s="241">
        <f t="shared" si="21"/>
        <v>1</v>
      </c>
      <c r="AF48" s="241">
        <f>'Crisis Indicator Data'!AC45</f>
        <v>1</v>
      </c>
      <c r="AG48" s="241">
        <f>'Crisis Indicator Data'!AD45</f>
        <v>2</v>
      </c>
      <c r="AH48" s="241">
        <f t="shared" si="22"/>
        <v>3</v>
      </c>
      <c r="AI48" s="241">
        <f>'Crisis Indicator Data'!AE45</f>
        <v>0</v>
      </c>
      <c r="AJ48" s="241">
        <f>'Crisis Indicator Data'!AF45</f>
        <v>3</v>
      </c>
      <c r="AK48" s="241">
        <f>'Crisis Indicator Data'!AG45</f>
        <v>0</v>
      </c>
      <c r="AL48" s="241">
        <f t="shared" si="23"/>
        <v>3</v>
      </c>
      <c r="AM48" s="234">
        <f t="shared" si="24"/>
        <v>2</v>
      </c>
      <c r="AN48" s="234">
        <f t="shared" si="25"/>
        <v>3.5</v>
      </c>
    </row>
    <row r="49" spans="1:40" ht="13.5" customHeight="1" x14ac:dyDescent="0.25">
      <c r="A49" s="142" t="str">
        <f>'Crisis Indicator Data'!A46</f>
        <v>Mixed migration flows in Italy</v>
      </c>
      <c r="B49" s="143" t="str">
        <f>'Crisis Indicator Data'!B46</f>
        <v>International displacement</v>
      </c>
      <c r="C49" s="143" t="str">
        <f>'Crisis Indicator Data'!C46</f>
        <v>ITA002</v>
      </c>
      <c r="D49" s="143" t="str">
        <f>'Crisis Indicator Data'!D46</f>
        <v>Italy</v>
      </c>
      <c r="E49" s="144" t="str">
        <f>'Crisis Indicator Data'!E46</f>
        <v>ITA</v>
      </c>
      <c r="F49" s="234">
        <f>IF(B49="Regional crisis",(IF(VLOOKUP($C49,'Regional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0.7</v>
      </c>
      <c r="G49" s="234" t="str">
        <f>IF(B49="Regional crisis",(IF(VLOOKUP($C49,'Regional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x</v>
      </c>
      <c r="H49" s="234">
        <f t="shared" si="13"/>
        <v>0.7</v>
      </c>
      <c r="I49" s="234">
        <f>IF(B49="Regional crisis",(IF(VLOOKUP($C49,'Regional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0.6</v>
      </c>
      <c r="J49" s="234">
        <f>IF(B49="Regional crisis",(IF(VLOOKUP($C49,'Regional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0.1</v>
      </c>
      <c r="K49" s="234">
        <f t="shared" si="14"/>
        <v>0.35</v>
      </c>
      <c r="L49" s="234">
        <f>IF(B49="Regional crisis",(IF(VLOOKUP($C49,'Regional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0.5</v>
      </c>
      <c r="M49" s="234">
        <f>IF(B49="Regional crisis",(IF(VLOOKUP($C49,'Regional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1.4</v>
      </c>
      <c r="N49" s="234">
        <f t="shared" si="15"/>
        <v>0.95</v>
      </c>
      <c r="O49" s="234">
        <f t="shared" si="16"/>
        <v>0.66666666666666663</v>
      </c>
      <c r="P49" s="234">
        <f>IF(B49="Regional crisis",VLOOKUP(C49,'Regional Crises'!$B$1:$R$69,12,FALSE),VLOOKUP(E49,'Country Indicator Data'!$B$4:$I$300,8,FALSE))</f>
        <v>0</v>
      </c>
      <c r="Q49" s="234">
        <f>IF($B49="Regional crisis",((IF(VLOOKUP($C49,'Regional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4.0999999999999996</v>
      </c>
      <c r="R49" s="234">
        <f t="shared" si="17"/>
        <v>2.0499999999999998</v>
      </c>
      <c r="S49" s="234">
        <f>IF(B49="Regional crisis",((IF(VLOOKUP($C49,'Regional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2.4</v>
      </c>
      <c r="T49" s="234">
        <f>IF(B49="Regional crisis",((IF(VLOOKUP($C49,'Regional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2.2000000000000002</v>
      </c>
      <c r="U49" s="234" t="str">
        <f>IF(B49="Regional crisis",((IF(VLOOKUP($C49,'Regional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x</v>
      </c>
      <c r="V49" s="234">
        <f>IF(B49="Regional crisis",((IF(VLOOKUP($C49,'Regional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0.6</v>
      </c>
      <c r="W49" s="234">
        <f t="shared" si="18"/>
        <v>1.7</v>
      </c>
      <c r="X49" s="234">
        <f t="shared" si="19"/>
        <v>1.5</v>
      </c>
      <c r="Y49" s="241">
        <f>IF('Core Indicators'!FC46="x","x",IF('Core Indicators'!FC46&gt;=5,5,IF('Core Indicators'!FC46&gt;=4,4,IF('Core Indicators'!FC46&gt;=3,3,IF('Core Indicators'!FC46&gt;=2,2,IF('Core Indicators'!FC46&gt;=1,1,0))))))</f>
        <v>2</v>
      </c>
      <c r="Z49" s="234">
        <f t="shared" si="20"/>
        <v>2</v>
      </c>
      <c r="AA49" s="241">
        <f>'Crisis Indicator Data'!Y46</f>
        <v>0</v>
      </c>
      <c r="AB49" s="241">
        <f>'Crisis Indicator Data'!Z46</f>
        <v>0</v>
      </c>
      <c r="AC49" s="241">
        <f>'Crisis Indicator Data'!AA46</f>
        <v>0</v>
      </c>
      <c r="AD49" s="241">
        <f>'Crisis Indicator Data'!AB46</f>
        <v>0</v>
      </c>
      <c r="AE49" s="241">
        <f t="shared" si="21"/>
        <v>0</v>
      </c>
      <c r="AF49" s="241">
        <f>'Crisis Indicator Data'!AC46</f>
        <v>0</v>
      </c>
      <c r="AG49" s="241">
        <f>'Crisis Indicator Data'!AD46</f>
        <v>2</v>
      </c>
      <c r="AH49" s="241">
        <f t="shared" si="22"/>
        <v>2</v>
      </c>
      <c r="AI49" s="241">
        <f>'Crisis Indicator Data'!AE46</f>
        <v>0</v>
      </c>
      <c r="AJ49" s="241">
        <f>'Crisis Indicator Data'!AF46</f>
        <v>1</v>
      </c>
      <c r="AK49" s="241">
        <f>'Crisis Indicator Data'!AG46</f>
        <v>1</v>
      </c>
      <c r="AL49" s="241">
        <f t="shared" si="23"/>
        <v>2</v>
      </c>
      <c r="AM49" s="234">
        <f t="shared" si="24"/>
        <v>1</v>
      </c>
      <c r="AN49" s="234">
        <f t="shared" si="25"/>
        <v>1.5</v>
      </c>
    </row>
    <row r="50" spans="1:40" ht="13.5" customHeight="1" x14ac:dyDescent="0.25">
      <c r="A50" s="142" t="str">
        <f>'Crisis Indicator Data'!A47</f>
        <v>Syrian refugees in Jordan</v>
      </c>
      <c r="B50" s="143" t="str">
        <f>'Crisis Indicator Data'!B47</f>
        <v>International displacement</v>
      </c>
      <c r="C50" s="143" t="str">
        <f>'Crisis Indicator Data'!C47</f>
        <v>JOR002</v>
      </c>
      <c r="D50" s="143" t="str">
        <f>'Crisis Indicator Data'!D47</f>
        <v>Jordan</v>
      </c>
      <c r="E50" s="144" t="str">
        <f>'Crisis Indicator Data'!E47</f>
        <v>JOR</v>
      </c>
      <c r="F50" s="234">
        <f>IF(B50="Regional crisis",(IF(VLOOKUP($C50,'Regional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4.3</v>
      </c>
      <c r="G50" s="234">
        <f>IF(B50="Regional crisis",(IF(VLOOKUP($C50,'Regional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2.8</v>
      </c>
      <c r="H50" s="234">
        <f t="shared" si="13"/>
        <v>3.55</v>
      </c>
      <c r="I50" s="234">
        <f>IF(B50="Regional crisis",(IF(VLOOKUP($C50,'Regional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2.9</v>
      </c>
      <c r="J50" s="234">
        <f>IF(B50="Regional crisis",(IF(VLOOKUP($C50,'Regional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5</v>
      </c>
      <c r="K50" s="234">
        <f t="shared" si="14"/>
        <v>3.95</v>
      </c>
      <c r="L50" s="234">
        <f>IF(B50="Regional crisis",(IF(VLOOKUP($C50,'Regional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3.1</v>
      </c>
      <c r="M50" s="234">
        <f>IF(B50="Regional crisis",(IF(VLOOKUP($C50,'Regional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1.1000000000000001</v>
      </c>
      <c r="N50" s="234">
        <f t="shared" si="15"/>
        <v>2.1</v>
      </c>
      <c r="O50" s="234">
        <f t="shared" si="16"/>
        <v>3.1999999999999997</v>
      </c>
      <c r="P50" s="234">
        <f>IF(B50="Regional crisis",VLOOKUP(C50,'Regional Crises'!$B$1:$R$69,12,FALSE),VLOOKUP(E50,'Country Indicator Data'!$B$4:$I$300,8,FALSE))</f>
        <v>6</v>
      </c>
      <c r="Q50" s="234">
        <f>IF($B50="Regional crisis",((IF(VLOOKUP($C50,'Regional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0</v>
      </c>
      <c r="R50" s="234">
        <f t="shared" si="17"/>
        <v>3</v>
      </c>
      <c r="S50" s="234">
        <f>IF(B50="Regional crisis",((IF(VLOOKUP($C50,'Regional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2.6</v>
      </c>
      <c r="T50" s="234">
        <f>IF(B50="Regional crisis",((IF(VLOOKUP($C50,'Regional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2.4</v>
      </c>
      <c r="U50" s="234">
        <f>IF(B50="Regional crisis",((IF(VLOOKUP($C50,'Regional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2.9</v>
      </c>
      <c r="V50" s="234">
        <f>IF(B50="Regional crisis",((IF(VLOOKUP($C50,'Regional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3.2</v>
      </c>
      <c r="W50" s="234">
        <f t="shared" si="18"/>
        <v>2.8</v>
      </c>
      <c r="X50" s="234">
        <f t="shared" si="19"/>
        <v>3</v>
      </c>
      <c r="Y50" s="241">
        <f>IF('Core Indicators'!FC47="x","x",IF('Core Indicators'!FC47&gt;=5,5,IF('Core Indicators'!FC47&gt;=4,4,IF('Core Indicators'!FC47&gt;=3,3,IF('Core Indicators'!FC47&gt;=2,2,IF('Core Indicators'!FC47&gt;=1,1,0))))))</f>
        <v>2</v>
      </c>
      <c r="Z50" s="234">
        <f t="shared" si="20"/>
        <v>2</v>
      </c>
      <c r="AA50" s="241">
        <f>'Crisis Indicator Data'!Y47</f>
        <v>0</v>
      </c>
      <c r="AB50" s="241">
        <f>'Crisis Indicator Data'!Z47</f>
        <v>0</v>
      </c>
      <c r="AC50" s="241">
        <f>'Crisis Indicator Data'!AA47</f>
        <v>0</v>
      </c>
      <c r="AD50" s="241">
        <f>'Crisis Indicator Data'!AB47</f>
        <v>0</v>
      </c>
      <c r="AE50" s="241">
        <f t="shared" si="21"/>
        <v>0</v>
      </c>
      <c r="AF50" s="241">
        <f>'Crisis Indicator Data'!AC47</f>
        <v>0</v>
      </c>
      <c r="AG50" s="241">
        <f>'Crisis Indicator Data'!AD47</f>
        <v>2</v>
      </c>
      <c r="AH50" s="241">
        <f t="shared" si="22"/>
        <v>2</v>
      </c>
      <c r="AI50" s="241">
        <f>'Crisis Indicator Data'!AE47</f>
        <v>0</v>
      </c>
      <c r="AJ50" s="241">
        <f>'Crisis Indicator Data'!AF47</f>
        <v>2</v>
      </c>
      <c r="AK50" s="241">
        <f>'Crisis Indicator Data'!AG47</f>
        <v>0</v>
      </c>
      <c r="AL50" s="241">
        <f t="shared" si="23"/>
        <v>2</v>
      </c>
      <c r="AM50" s="234">
        <f t="shared" si="24"/>
        <v>1</v>
      </c>
      <c r="AN50" s="234">
        <f t="shared" si="25"/>
        <v>1.5</v>
      </c>
    </row>
    <row r="51" spans="1:40" ht="13.5" customHeight="1" x14ac:dyDescent="0.25">
      <c r="A51" s="142" t="str">
        <f>'Crisis Indicator Data'!A48</f>
        <v xml:space="preserve">Multiple crisis in Kenya </v>
      </c>
      <c r="B51" s="143" t="str">
        <f>'Crisis Indicator Data'!B48</f>
        <v>Multiple crises country</v>
      </c>
      <c r="C51" s="143" t="str">
        <f>'Crisis Indicator Data'!C48</f>
        <v>KEN001</v>
      </c>
      <c r="D51" s="143" t="str">
        <f>'Crisis Indicator Data'!D48</f>
        <v>Kenya</v>
      </c>
      <c r="E51" s="144" t="str">
        <f>'Crisis Indicator Data'!E48</f>
        <v>KEN</v>
      </c>
      <c r="F51" s="234">
        <f>IF(B51="Regional crisis",(IF(VLOOKUP($C51,'Regional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3.6</v>
      </c>
      <c r="G51" s="234">
        <f>IF(B51="Regional crisis",(IF(VLOOKUP($C51,'Regional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2.6</v>
      </c>
      <c r="H51" s="234">
        <f t="shared" si="13"/>
        <v>3.1</v>
      </c>
      <c r="I51" s="234">
        <f>IF(B51="Regional crisis",(IF(VLOOKUP($C51,'Regional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4.3</v>
      </c>
      <c r="J51" s="234">
        <f>IF(B51="Regional crisis",(IF(VLOOKUP($C51,'Regional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0.8</v>
      </c>
      <c r="K51" s="234">
        <f t="shared" si="14"/>
        <v>2.5499999999999998</v>
      </c>
      <c r="L51" s="234">
        <f>IF(B51="Regional crisis",(IF(VLOOKUP($C51,'Regional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3.6</v>
      </c>
      <c r="M51" s="234">
        <f>IF(B51="Regional crisis",(IF(VLOOKUP($C51,'Regional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2</v>
      </c>
      <c r="N51" s="234">
        <f t="shared" si="15"/>
        <v>2.8</v>
      </c>
      <c r="O51" s="234">
        <f t="shared" si="16"/>
        <v>2.8166666666666664</v>
      </c>
      <c r="P51" s="234">
        <f>IF(B51="Regional crisis",VLOOKUP(C51,'Regional Crises'!$B$1:$R$69,12,FALSE),VLOOKUP(E51,'Country Indicator Data'!$B$4:$I$300,8,FALSE))</f>
        <v>10</v>
      </c>
      <c r="Q51" s="234">
        <f>IF($B51="Regional crisis",((IF(VLOOKUP($C51,'Regional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0</v>
      </c>
      <c r="R51" s="234">
        <f t="shared" si="17"/>
        <v>5</v>
      </c>
      <c r="S51" s="234">
        <f>IF(B51="Regional crisis",((IF(VLOOKUP($C51,'Regional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3.6</v>
      </c>
      <c r="T51" s="234">
        <f>IF(B51="Regional crisis",((IF(VLOOKUP($C51,'Regional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3</v>
      </c>
      <c r="U51" s="234">
        <f>IF(B51="Regional crisis",((IF(VLOOKUP($C51,'Regional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2.2999999999999998</v>
      </c>
      <c r="V51" s="234">
        <f>IF(B51="Regional crisis",((IF(VLOOKUP($C51,'Regional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2.6</v>
      </c>
      <c r="W51" s="234">
        <f t="shared" si="18"/>
        <v>2.9</v>
      </c>
      <c r="X51" s="234">
        <f t="shared" si="19"/>
        <v>3.6</v>
      </c>
      <c r="Y51" s="241">
        <f>IF('Core Indicators'!FC48="x","x",IF('Core Indicators'!FC48&gt;=5,5,IF('Core Indicators'!FC48&gt;=4,4,IF('Core Indicators'!FC48&gt;=3,3,IF('Core Indicators'!FC48&gt;=2,2,IF('Core Indicators'!FC48&gt;=1,1,0))))))</f>
        <v>2</v>
      </c>
      <c r="Z51" s="234">
        <f t="shared" si="20"/>
        <v>2</v>
      </c>
      <c r="AA51" s="241">
        <f>'Crisis Indicator Data'!Y48</f>
        <v>1</v>
      </c>
      <c r="AB51" s="241">
        <f>'Crisis Indicator Data'!Z48</f>
        <v>1</v>
      </c>
      <c r="AC51" s="241">
        <f>'Crisis Indicator Data'!AA48</f>
        <v>1</v>
      </c>
      <c r="AD51" s="241">
        <f>'Crisis Indicator Data'!AB48</f>
        <v>0</v>
      </c>
      <c r="AE51" s="241">
        <f t="shared" si="21"/>
        <v>2</v>
      </c>
      <c r="AF51" s="241">
        <f>'Crisis Indicator Data'!AC48</f>
        <v>2</v>
      </c>
      <c r="AG51" s="241">
        <f>'Crisis Indicator Data'!AD48</f>
        <v>2</v>
      </c>
      <c r="AH51" s="241">
        <f t="shared" si="22"/>
        <v>4</v>
      </c>
      <c r="AI51" s="241">
        <f>'Crisis Indicator Data'!AE48</f>
        <v>1</v>
      </c>
      <c r="AJ51" s="241">
        <f>'Crisis Indicator Data'!AF48</f>
        <v>1</v>
      </c>
      <c r="AK51" s="241">
        <f>'Crisis Indicator Data'!AG48</f>
        <v>1</v>
      </c>
      <c r="AL51" s="241">
        <f t="shared" si="23"/>
        <v>3</v>
      </c>
      <c r="AM51" s="234">
        <f t="shared" si="24"/>
        <v>3</v>
      </c>
      <c r="AN51" s="234">
        <f t="shared" si="25"/>
        <v>2.5</v>
      </c>
    </row>
    <row r="52" spans="1:40" ht="13.5" customHeight="1" x14ac:dyDescent="0.25">
      <c r="A52" s="142" t="str">
        <f>'Crisis Indicator Data'!A49</f>
        <v>Refugee situation in Kenya</v>
      </c>
      <c r="B52" s="143" t="str">
        <f>'Crisis Indicator Data'!B49</f>
        <v>International displacement</v>
      </c>
      <c r="C52" s="143" t="str">
        <f>'Crisis Indicator Data'!C49</f>
        <v>KEN002</v>
      </c>
      <c r="D52" s="143" t="str">
        <f>'Crisis Indicator Data'!D49</f>
        <v>Kenya</v>
      </c>
      <c r="E52" s="144" t="str">
        <f>'Crisis Indicator Data'!E49</f>
        <v>KEN</v>
      </c>
      <c r="F52" s="234">
        <f>IF(B52="Regional crisis",(IF(VLOOKUP($C52,'Regional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3.6</v>
      </c>
      <c r="G52" s="234">
        <f>IF(B52="Regional crisis",(IF(VLOOKUP($C52,'Regional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2.6</v>
      </c>
      <c r="H52" s="234">
        <f t="shared" si="13"/>
        <v>3.1</v>
      </c>
      <c r="I52" s="234">
        <f>IF(B52="Regional crisis",(IF(VLOOKUP($C52,'Regional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4.3</v>
      </c>
      <c r="J52" s="234">
        <f>IF(B52="Regional crisis",(IF(VLOOKUP($C52,'Regional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0.8</v>
      </c>
      <c r="K52" s="234">
        <f t="shared" si="14"/>
        <v>2.5499999999999998</v>
      </c>
      <c r="L52" s="234">
        <f>IF(B52="Regional crisis",(IF(VLOOKUP($C52,'Regional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3.6</v>
      </c>
      <c r="M52" s="234">
        <f>IF(B52="Regional crisis",(IF(VLOOKUP($C52,'Regional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v>
      </c>
      <c r="N52" s="234">
        <f t="shared" si="15"/>
        <v>2.8</v>
      </c>
      <c r="O52" s="234">
        <f t="shared" si="16"/>
        <v>2.8166666666666664</v>
      </c>
      <c r="P52" s="234">
        <f>IF(B52="Regional crisis",VLOOKUP(C52,'Regional Crises'!$B$1:$R$69,12,FALSE),VLOOKUP(E52,'Country Indicator Data'!$B$4:$I$300,8,FALSE))</f>
        <v>10</v>
      </c>
      <c r="Q52" s="234">
        <f>IF($B52="Regional crisis",((IF(VLOOKUP($C52,'Regional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0</v>
      </c>
      <c r="R52" s="234">
        <f t="shared" si="17"/>
        <v>5</v>
      </c>
      <c r="S52" s="234">
        <f>IF(B52="Regional crisis",((IF(VLOOKUP($C52,'Regional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3.6</v>
      </c>
      <c r="T52" s="234">
        <f>IF(B52="Regional crisis",((IF(VLOOKUP($C52,'Regional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v>
      </c>
      <c r="U52" s="234">
        <f>IF(B52="Regional crisis",((IF(VLOOKUP($C52,'Regional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2.2999999999999998</v>
      </c>
      <c r="V52" s="234">
        <f>IF(B52="Regional crisis",((IF(VLOOKUP($C52,'Regional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2.6</v>
      </c>
      <c r="W52" s="234">
        <f t="shared" si="18"/>
        <v>2.9</v>
      </c>
      <c r="X52" s="234">
        <f t="shared" si="19"/>
        <v>3.6</v>
      </c>
      <c r="Y52" s="241">
        <f>IF('Core Indicators'!FC49="x","x",IF('Core Indicators'!FC49&gt;=5,5,IF('Core Indicators'!FC49&gt;=4,4,IF('Core Indicators'!FC49&gt;=3,3,IF('Core Indicators'!FC49&gt;=2,2,IF('Core Indicators'!FC49&gt;=1,1,0))))))</f>
        <v>2</v>
      </c>
      <c r="Z52" s="234">
        <f t="shared" si="20"/>
        <v>2</v>
      </c>
      <c r="AA52" s="241">
        <f>'Crisis Indicator Data'!Y49</f>
        <v>1</v>
      </c>
      <c r="AB52" s="241">
        <f>'Crisis Indicator Data'!Z49</f>
        <v>1</v>
      </c>
      <c r="AC52" s="241">
        <f>'Crisis Indicator Data'!AA49</f>
        <v>1</v>
      </c>
      <c r="AD52" s="241">
        <f>'Crisis Indicator Data'!AB49</f>
        <v>0</v>
      </c>
      <c r="AE52" s="241">
        <f t="shared" si="21"/>
        <v>2</v>
      </c>
      <c r="AF52" s="241">
        <f>'Crisis Indicator Data'!AC49</f>
        <v>2</v>
      </c>
      <c r="AG52" s="241">
        <f>'Crisis Indicator Data'!AD49</f>
        <v>1</v>
      </c>
      <c r="AH52" s="241">
        <f t="shared" si="22"/>
        <v>3</v>
      </c>
      <c r="AI52" s="241">
        <f>'Crisis Indicator Data'!AE49</f>
        <v>0</v>
      </c>
      <c r="AJ52" s="241">
        <f>'Crisis Indicator Data'!AF49</f>
        <v>1</v>
      </c>
      <c r="AK52" s="241">
        <f>'Crisis Indicator Data'!AG49</f>
        <v>1</v>
      </c>
      <c r="AL52" s="241">
        <f t="shared" si="23"/>
        <v>2</v>
      </c>
      <c r="AM52" s="234">
        <f t="shared" si="24"/>
        <v>2</v>
      </c>
      <c r="AN52" s="234">
        <f t="shared" si="25"/>
        <v>2</v>
      </c>
    </row>
    <row r="53" spans="1:40" ht="13.5" customHeight="1" x14ac:dyDescent="0.25">
      <c r="A53" s="142" t="str">
        <f>'Crisis Indicator Data'!A50</f>
        <v>Drought in Kenya</v>
      </c>
      <c r="B53" s="143" t="str">
        <f>'Crisis Indicator Data'!B50</f>
        <v>Drought</v>
      </c>
      <c r="C53" s="143" t="str">
        <f>'Crisis Indicator Data'!C50</f>
        <v>KEN003</v>
      </c>
      <c r="D53" s="143" t="str">
        <f>'Crisis Indicator Data'!D50</f>
        <v>Kenya</v>
      </c>
      <c r="E53" s="144" t="str">
        <f>'Crisis Indicator Data'!E50</f>
        <v>KEN</v>
      </c>
      <c r="F53" s="234">
        <f>IF(B53="Regional crisis",(IF(VLOOKUP($C53,'Regional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3.6</v>
      </c>
      <c r="G53" s="234">
        <f>IF(B53="Regional crisis",(IF(VLOOKUP($C53,'Regional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2.6</v>
      </c>
      <c r="H53" s="234">
        <f t="shared" si="13"/>
        <v>3.1</v>
      </c>
      <c r="I53" s="234">
        <f>IF(B53="Regional crisis",(IF(VLOOKUP($C53,'Regional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4.3</v>
      </c>
      <c r="J53" s="234">
        <f>IF(B53="Regional crisis",(IF(VLOOKUP($C53,'Regional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0.8</v>
      </c>
      <c r="K53" s="234">
        <f t="shared" si="14"/>
        <v>2.5499999999999998</v>
      </c>
      <c r="L53" s="234">
        <f>IF(B53="Regional crisis",(IF(VLOOKUP($C53,'Regional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3.6</v>
      </c>
      <c r="M53" s="234">
        <f>IF(B53="Regional crisis",(IF(VLOOKUP($C53,'Regional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2</v>
      </c>
      <c r="N53" s="234">
        <f t="shared" si="15"/>
        <v>2.8</v>
      </c>
      <c r="O53" s="234">
        <f t="shared" si="16"/>
        <v>2.8166666666666664</v>
      </c>
      <c r="P53" s="234">
        <f>IF(B53="Regional crisis",VLOOKUP(C53,'Regional Crises'!$B$1:$R$69,12,FALSE),VLOOKUP(E53,'Country Indicator Data'!$B$4:$I$300,8,FALSE))</f>
        <v>10</v>
      </c>
      <c r="Q53" s="234">
        <f>IF($B53="Regional crisis",((IF(VLOOKUP($C53,'Regional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0</v>
      </c>
      <c r="R53" s="234">
        <f t="shared" si="17"/>
        <v>5</v>
      </c>
      <c r="S53" s="234">
        <f>IF(B53="Regional crisis",((IF(VLOOKUP($C53,'Regional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3.6</v>
      </c>
      <c r="T53" s="234">
        <f>IF(B53="Regional crisis",((IF(VLOOKUP($C53,'Regional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v>
      </c>
      <c r="U53" s="234">
        <f>IF(B53="Regional crisis",((IF(VLOOKUP($C53,'Regional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2.2999999999999998</v>
      </c>
      <c r="V53" s="234">
        <f>IF(B53="Regional crisis",((IF(VLOOKUP($C53,'Regional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2.6</v>
      </c>
      <c r="W53" s="234">
        <f t="shared" si="18"/>
        <v>2.9</v>
      </c>
      <c r="X53" s="234">
        <f t="shared" si="19"/>
        <v>3.6</v>
      </c>
      <c r="Y53" s="241">
        <f>IF('Core Indicators'!FC50="x","x",IF('Core Indicators'!FC50&gt;=5,5,IF('Core Indicators'!FC50&gt;=4,4,IF('Core Indicators'!FC50&gt;=3,3,IF('Core Indicators'!FC50&gt;=2,2,IF('Core Indicators'!FC50&gt;=1,1,0))))))</f>
        <v>2</v>
      </c>
      <c r="Z53" s="234">
        <f t="shared" si="20"/>
        <v>2</v>
      </c>
      <c r="AA53" s="241">
        <f>'Crisis Indicator Data'!Y50</f>
        <v>1</v>
      </c>
      <c r="AB53" s="241">
        <f>'Crisis Indicator Data'!Z50</f>
        <v>1</v>
      </c>
      <c r="AC53" s="241">
        <f>'Crisis Indicator Data'!AA50</f>
        <v>0</v>
      </c>
      <c r="AD53" s="241">
        <f>'Crisis Indicator Data'!AB50</f>
        <v>0</v>
      </c>
      <c r="AE53" s="241">
        <f t="shared" si="21"/>
        <v>2</v>
      </c>
      <c r="AF53" s="241">
        <f>'Crisis Indicator Data'!AC50</f>
        <v>0</v>
      </c>
      <c r="AG53" s="241">
        <f>'Crisis Indicator Data'!AD50</f>
        <v>2</v>
      </c>
      <c r="AH53" s="241">
        <f t="shared" si="22"/>
        <v>2</v>
      </c>
      <c r="AI53" s="241">
        <f>'Crisis Indicator Data'!AE50</f>
        <v>1</v>
      </c>
      <c r="AJ53" s="241">
        <f>'Crisis Indicator Data'!AF50</f>
        <v>1</v>
      </c>
      <c r="AK53" s="241">
        <f>'Crisis Indicator Data'!AG50</f>
        <v>1</v>
      </c>
      <c r="AL53" s="241">
        <f t="shared" si="23"/>
        <v>3</v>
      </c>
      <c r="AM53" s="234">
        <f t="shared" si="24"/>
        <v>2</v>
      </c>
      <c r="AN53" s="234">
        <f t="shared" si="25"/>
        <v>2</v>
      </c>
    </row>
    <row r="54" spans="1:40" ht="13.5" customHeight="1" x14ac:dyDescent="0.25">
      <c r="A54" s="145" t="str">
        <f>'Crisis Indicator Data'!A51</f>
        <v>Syrian refugees in Lebanon</v>
      </c>
      <c r="B54" s="146" t="str">
        <f>'Crisis Indicator Data'!B51</f>
        <v>International displacement</v>
      </c>
      <c r="C54" s="146" t="str">
        <f>'Crisis Indicator Data'!C51</f>
        <v>LBN002</v>
      </c>
      <c r="D54" s="146" t="str">
        <f>'Crisis Indicator Data'!D51</f>
        <v>Lebanon</v>
      </c>
      <c r="E54" s="147" t="str">
        <f>'Crisis Indicator Data'!E51</f>
        <v>LBN</v>
      </c>
      <c r="F54" s="234">
        <f>IF(B54="Regional crisis",(IF(VLOOKUP($C54,'Regional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2.9</v>
      </c>
      <c r="G54" s="234">
        <f>IF(B54="Regional crisis",(IF(VLOOKUP($C54,'Regional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2.4</v>
      </c>
      <c r="H54" s="234">
        <f t="shared" si="13"/>
        <v>2.65</v>
      </c>
      <c r="I54" s="234">
        <f>IF(B54="Regional crisis",(IF(VLOOKUP($C54,'Regional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4.0999999999999996</v>
      </c>
      <c r="J54" s="234">
        <f>IF(B54="Regional crisis",(IF(VLOOKUP($C54,'Regional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1</v>
      </c>
      <c r="K54" s="234">
        <f t="shared" si="14"/>
        <v>2.5499999999999998</v>
      </c>
      <c r="L54" s="234">
        <f>IF(B54="Regional crisis",(IF(VLOOKUP($C54,'Regional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2.4</v>
      </c>
      <c r="M54" s="234">
        <f>IF(B54="Regional crisis",(IF(VLOOKUP($C54,'Regional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0.9</v>
      </c>
      <c r="N54" s="234">
        <f t="shared" si="15"/>
        <v>1.65</v>
      </c>
      <c r="O54" s="234">
        <f t="shared" si="16"/>
        <v>2.2833333333333332</v>
      </c>
      <c r="P54" s="234">
        <f>IF(B54="Regional crisis",VLOOKUP(C54,'Regional Crises'!$B$1:$R$69,12,FALSE),VLOOKUP(E54,'Country Indicator Data'!$B$4:$I$300,8,FALSE))</f>
        <v>6</v>
      </c>
      <c r="Q54" s="234">
        <f>IF($B54="Regional crisis",((IF(VLOOKUP($C54,'Regional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3.3</v>
      </c>
      <c r="R54" s="234">
        <f t="shared" si="17"/>
        <v>4.6500000000000004</v>
      </c>
      <c r="S54" s="234">
        <f>IF(B54="Regional crisis",((IF(VLOOKUP($C54,'Regional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3.6</v>
      </c>
      <c r="T54" s="234">
        <f>IF(B54="Regional crisis",((IF(VLOOKUP($C54,'Regional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3.4</v>
      </c>
      <c r="U54" s="234">
        <f>IF(B54="Regional crisis",((IF(VLOOKUP($C54,'Regional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2.6</v>
      </c>
      <c r="V54" s="234">
        <f>IF(B54="Regional crisis",((IF(VLOOKUP($C54,'Regional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2.8</v>
      </c>
      <c r="W54" s="234">
        <f t="shared" si="18"/>
        <v>3.1</v>
      </c>
      <c r="X54" s="234">
        <f t="shared" si="19"/>
        <v>3.3</v>
      </c>
      <c r="Y54" s="241">
        <f>IF('Core Indicators'!FC51="x","x",IF('Core Indicators'!FC51&gt;=5,5,IF('Core Indicators'!FC51&gt;=4,4,IF('Core Indicators'!FC51&gt;=3,3,IF('Core Indicators'!FC51&gt;=2,2,IF('Core Indicators'!FC51&gt;=1,1,0))))))</f>
        <v>2</v>
      </c>
      <c r="Z54" s="234">
        <f t="shared" si="20"/>
        <v>2</v>
      </c>
      <c r="AA54" s="241">
        <f>'Crisis Indicator Data'!Y51</f>
        <v>1</v>
      </c>
      <c r="AB54" s="241">
        <f>'Crisis Indicator Data'!Z51</f>
        <v>1</v>
      </c>
      <c r="AC54" s="241">
        <f>'Crisis Indicator Data'!AA51</f>
        <v>0</v>
      </c>
      <c r="AD54" s="241">
        <f>'Crisis Indicator Data'!AB51</f>
        <v>0</v>
      </c>
      <c r="AE54" s="241">
        <f t="shared" si="21"/>
        <v>2</v>
      </c>
      <c r="AF54" s="241">
        <f>'Crisis Indicator Data'!AC51</f>
        <v>2</v>
      </c>
      <c r="AG54" s="241">
        <f>'Crisis Indicator Data'!AD51</f>
        <v>2</v>
      </c>
      <c r="AH54" s="241">
        <f t="shared" si="22"/>
        <v>4</v>
      </c>
      <c r="AI54" s="241">
        <f>'Crisis Indicator Data'!AE51</f>
        <v>0</v>
      </c>
      <c r="AJ54" s="241">
        <f>'Crisis Indicator Data'!AF51</f>
        <v>3</v>
      </c>
      <c r="AK54" s="241">
        <f>'Crisis Indicator Data'!AG51</f>
        <v>2</v>
      </c>
      <c r="AL54" s="241">
        <f t="shared" si="23"/>
        <v>4</v>
      </c>
      <c r="AM54" s="234">
        <f t="shared" si="24"/>
        <v>3</v>
      </c>
      <c r="AN54" s="234">
        <f t="shared" si="25"/>
        <v>2.5</v>
      </c>
    </row>
    <row r="55" spans="1:40" ht="13.5" customHeight="1" x14ac:dyDescent="0.25">
      <c r="A55" s="145" t="str">
        <f>'Crisis Indicator Data'!A52</f>
        <v>Socioeconomic crisis in Lebanon</v>
      </c>
      <c r="B55" s="146" t="str">
        <f>'Crisis Indicator Data'!B52</f>
        <v>Political and economic crisis</v>
      </c>
      <c r="C55" s="146" t="str">
        <f>'Crisis Indicator Data'!C52</f>
        <v>LBN004</v>
      </c>
      <c r="D55" s="146" t="str">
        <f>'Crisis Indicator Data'!D52</f>
        <v>Lebanon</v>
      </c>
      <c r="E55" s="147" t="str">
        <f>'Crisis Indicator Data'!E52</f>
        <v>LBN</v>
      </c>
      <c r="F55" s="234">
        <f>IF(B55="Regional crisis",(IF(VLOOKUP($C55,'Regional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2.9</v>
      </c>
      <c r="G55" s="234">
        <f>IF(B55="Regional crisis",(IF(VLOOKUP($C55,'Regional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2.4</v>
      </c>
      <c r="H55" s="234">
        <f t="shared" si="13"/>
        <v>2.65</v>
      </c>
      <c r="I55" s="234">
        <f>IF(B55="Regional crisis",(IF(VLOOKUP($C55,'Regional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4.0999999999999996</v>
      </c>
      <c r="J55" s="234">
        <f>IF(B55="Regional crisis",(IF(VLOOKUP($C55,'Regional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1</v>
      </c>
      <c r="K55" s="234">
        <f t="shared" si="14"/>
        <v>2.5499999999999998</v>
      </c>
      <c r="L55" s="234">
        <f>IF(B55="Regional crisis",(IF(VLOOKUP($C55,'Regional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2.4</v>
      </c>
      <c r="M55" s="234">
        <f>IF(B55="Regional crisis",(IF(VLOOKUP($C55,'Regional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0.9</v>
      </c>
      <c r="N55" s="234">
        <f t="shared" si="15"/>
        <v>1.65</v>
      </c>
      <c r="O55" s="234">
        <f t="shared" si="16"/>
        <v>2.2833333333333332</v>
      </c>
      <c r="P55" s="234">
        <f>IF(B55="Regional crisis",VLOOKUP(C55,'Regional Crises'!$B$1:$R$69,12,FALSE),VLOOKUP(E55,'Country Indicator Data'!$B$4:$I$300,8,FALSE))</f>
        <v>6</v>
      </c>
      <c r="Q55" s="234">
        <f>IF($B55="Regional crisis",((IF(VLOOKUP($C55,'Regional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3.3</v>
      </c>
      <c r="R55" s="234">
        <f t="shared" si="17"/>
        <v>4.6500000000000004</v>
      </c>
      <c r="S55" s="234">
        <f>IF(B55="Regional crisis",((IF(VLOOKUP($C55,'Regional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3.6</v>
      </c>
      <c r="T55" s="234">
        <f>IF(B55="Regional crisis",((IF(VLOOKUP($C55,'Regional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3.4</v>
      </c>
      <c r="U55" s="234">
        <f>IF(B55="Regional crisis",((IF(VLOOKUP($C55,'Regional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2.6</v>
      </c>
      <c r="V55" s="234">
        <f>IF(B55="Regional crisis",((IF(VLOOKUP($C55,'Regional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2.8</v>
      </c>
      <c r="W55" s="234">
        <f t="shared" si="18"/>
        <v>3.1</v>
      </c>
      <c r="X55" s="234">
        <f t="shared" si="19"/>
        <v>3.3</v>
      </c>
      <c r="Y55" s="241">
        <f>IF('Core Indicators'!FC52="x","x",IF('Core Indicators'!FC52&gt;=5,5,IF('Core Indicators'!FC52&gt;=4,4,IF('Core Indicators'!FC52&gt;=3,3,IF('Core Indicators'!FC52&gt;=2,2,IF('Core Indicators'!FC52&gt;=1,1,0))))))</f>
        <v>3</v>
      </c>
      <c r="Z55" s="234">
        <f t="shared" si="20"/>
        <v>3</v>
      </c>
      <c r="AA55" s="241">
        <f>'Crisis Indicator Data'!Y52</f>
        <v>1</v>
      </c>
      <c r="AB55" s="241">
        <f>'Crisis Indicator Data'!Z52</f>
        <v>1</v>
      </c>
      <c r="AC55" s="241">
        <f>'Crisis Indicator Data'!AA52</f>
        <v>0</v>
      </c>
      <c r="AD55" s="241">
        <f>'Crisis Indicator Data'!AB52</f>
        <v>0</v>
      </c>
      <c r="AE55" s="241">
        <f t="shared" si="21"/>
        <v>2</v>
      </c>
      <c r="AF55" s="241">
        <f>'Crisis Indicator Data'!AC52</f>
        <v>2</v>
      </c>
      <c r="AG55" s="241">
        <f>'Crisis Indicator Data'!AD52</f>
        <v>2</v>
      </c>
      <c r="AH55" s="241">
        <f t="shared" si="22"/>
        <v>4</v>
      </c>
      <c r="AI55" s="241">
        <f>'Crisis Indicator Data'!AE52</f>
        <v>0</v>
      </c>
      <c r="AJ55" s="241">
        <f>'Crisis Indicator Data'!AF52</f>
        <v>3</v>
      </c>
      <c r="AK55" s="241">
        <f>'Crisis Indicator Data'!AG52</f>
        <v>2</v>
      </c>
      <c r="AL55" s="241">
        <f t="shared" si="23"/>
        <v>4</v>
      </c>
      <c r="AM55" s="234">
        <f t="shared" si="24"/>
        <v>3</v>
      </c>
      <c r="AN55" s="234">
        <f t="shared" si="25"/>
        <v>3</v>
      </c>
    </row>
    <row r="56" spans="1:40" ht="13.5" customHeight="1" x14ac:dyDescent="0.25">
      <c r="A56" s="145" t="str">
        <f>'Crisis Indicator Data'!A53</f>
        <v>Complex crisis in Libya</v>
      </c>
      <c r="B56" s="146" t="str">
        <f>'Crisis Indicator Data'!B53</f>
        <v>Multiple crises country</v>
      </c>
      <c r="C56" s="146" t="str">
        <f>'Crisis Indicator Data'!C53</f>
        <v>LBY001</v>
      </c>
      <c r="D56" s="146" t="str">
        <f>'Crisis Indicator Data'!D53</f>
        <v>Libya</v>
      </c>
      <c r="E56" s="147" t="str">
        <f>'Crisis Indicator Data'!E53</f>
        <v>LBY</v>
      </c>
      <c r="F56" s="234">
        <f>IF(B56="Regional crisis",(IF(VLOOKUP($C56,'Regional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4.5999999999999996</v>
      </c>
      <c r="G56" s="234">
        <f>IF(B56="Regional crisis",(IF(VLOOKUP($C56,'Regional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3.8</v>
      </c>
      <c r="H56" s="234">
        <f t="shared" si="13"/>
        <v>4.1999999999999993</v>
      </c>
      <c r="I56" s="234">
        <f>IF(B56="Regional crisis",(IF(VLOOKUP($C56,'Regional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1.4</v>
      </c>
      <c r="J56" s="234">
        <f>IF(B56="Regional crisis",(IF(VLOOKUP($C56,'Regional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234">
        <f t="shared" si="14"/>
        <v>0.7</v>
      </c>
      <c r="L56" s="234">
        <f>IF(B56="Regional crisis",(IF(VLOOKUP($C56,'Regional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1.1000000000000001</v>
      </c>
      <c r="M56" s="234" t="str">
        <f>IF(B56="Regional crisis",(IF(VLOOKUP($C56,'Regional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x</v>
      </c>
      <c r="N56" s="234">
        <f t="shared" si="15"/>
        <v>1.1000000000000001</v>
      </c>
      <c r="O56" s="234">
        <f t="shared" si="16"/>
        <v>2</v>
      </c>
      <c r="P56" s="234">
        <f>IF(B56="Regional crisis",VLOOKUP(C56,'Regional Crises'!$B$1:$R$69,12,FALSE),VLOOKUP(E56,'Country Indicator Data'!$B$4:$I$300,8,FALSE))</f>
        <v>10</v>
      </c>
      <c r="Q56" s="234">
        <f>IF($B56="Regional crisis",((IF(VLOOKUP($C56,'Regional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4.2</v>
      </c>
      <c r="R56" s="234">
        <f t="shared" si="17"/>
        <v>7.1</v>
      </c>
      <c r="S56" s="234">
        <f>IF(B56="Regional crisis",((IF(VLOOKUP($C56,'Regional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4.0999999999999996</v>
      </c>
      <c r="T56" s="234">
        <f>IF(B56="Regional crisis",((IF(VLOOKUP($C56,'Regional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4.3</v>
      </c>
      <c r="U56" s="234">
        <f>IF(B56="Regional crisis",((IF(VLOOKUP($C56,'Regional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3.6</v>
      </c>
      <c r="V56" s="234">
        <f>IF(B56="Regional crisis",((IF(VLOOKUP($C56,'Regional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4.5999999999999996</v>
      </c>
      <c r="W56" s="234">
        <f t="shared" si="18"/>
        <v>4.2</v>
      </c>
      <c r="X56" s="234">
        <f t="shared" si="19"/>
        <v>4.4000000000000004</v>
      </c>
      <c r="Y56" s="241">
        <f>IF('Core Indicators'!FC53="x","x",IF('Core Indicators'!FC53&gt;=5,5,IF('Core Indicators'!FC53&gt;=4,4,IF('Core Indicators'!FC53&gt;=3,3,IF('Core Indicators'!FC53&gt;=2,2,IF('Core Indicators'!FC53&gt;=1,1,0))))))</f>
        <v>5</v>
      </c>
      <c r="Z56" s="234">
        <f t="shared" si="20"/>
        <v>5</v>
      </c>
      <c r="AA56" s="241">
        <f>'Crisis Indicator Data'!Y53</f>
        <v>1</v>
      </c>
      <c r="AB56" s="241">
        <f>'Crisis Indicator Data'!Z53</f>
        <v>3</v>
      </c>
      <c r="AC56" s="241">
        <f>'Crisis Indicator Data'!AA53</f>
        <v>0</v>
      </c>
      <c r="AD56" s="241">
        <f>'Crisis Indicator Data'!AB53</f>
        <v>0</v>
      </c>
      <c r="AE56" s="241">
        <f t="shared" si="21"/>
        <v>2</v>
      </c>
      <c r="AF56" s="241">
        <f>'Crisis Indicator Data'!AC53</f>
        <v>2</v>
      </c>
      <c r="AG56" s="241">
        <f>'Crisis Indicator Data'!AD53</f>
        <v>2</v>
      </c>
      <c r="AH56" s="241">
        <f t="shared" si="22"/>
        <v>4</v>
      </c>
      <c r="AI56" s="241">
        <f>'Crisis Indicator Data'!AE53</f>
        <v>1</v>
      </c>
      <c r="AJ56" s="241">
        <f>'Crisis Indicator Data'!AF53</f>
        <v>1</v>
      </c>
      <c r="AK56" s="241">
        <f>'Crisis Indicator Data'!AG53</f>
        <v>1</v>
      </c>
      <c r="AL56" s="241">
        <f t="shared" si="23"/>
        <v>3</v>
      </c>
      <c r="AM56" s="234">
        <f t="shared" si="24"/>
        <v>3</v>
      </c>
      <c r="AN56" s="234">
        <f t="shared" si="25"/>
        <v>4</v>
      </c>
    </row>
    <row r="57" spans="1:40" ht="13.5" customHeight="1" x14ac:dyDescent="0.25">
      <c r="A57" s="145" t="str">
        <f>'Crisis Indicator Data'!A54</f>
        <v>Mixed migration flows in Libya</v>
      </c>
      <c r="B57" s="146" t="str">
        <f>'Crisis Indicator Data'!B54</f>
        <v>International displacement</v>
      </c>
      <c r="C57" s="146" t="str">
        <f>'Crisis Indicator Data'!C54</f>
        <v>LBY002</v>
      </c>
      <c r="D57" s="146" t="str">
        <f>'Crisis Indicator Data'!D54</f>
        <v>Libya</v>
      </c>
      <c r="E57" s="147" t="str">
        <f>'Crisis Indicator Data'!E54</f>
        <v>LBY</v>
      </c>
      <c r="F57" s="234">
        <f>IF(B57="Regional crisis",(IF(VLOOKUP($C57,'Regional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4.5999999999999996</v>
      </c>
      <c r="G57" s="234">
        <f>IF(B57="Regional crisis",(IF(VLOOKUP($C57,'Regional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3.8</v>
      </c>
      <c r="H57" s="234">
        <f t="shared" si="13"/>
        <v>4.1999999999999993</v>
      </c>
      <c r="I57" s="234">
        <f>IF(B57="Regional crisis",(IF(VLOOKUP($C57,'Regional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1.4</v>
      </c>
      <c r="J57" s="234">
        <f>IF(B57="Regional crisis",(IF(VLOOKUP($C57,'Regional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234">
        <f t="shared" si="14"/>
        <v>0.7</v>
      </c>
      <c r="L57" s="234">
        <f>IF(B57="Regional crisis",(IF(VLOOKUP($C57,'Regional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1.1000000000000001</v>
      </c>
      <c r="M57" s="234" t="str">
        <f>IF(B57="Regional crisis",(IF(VLOOKUP($C57,'Regional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x</v>
      </c>
      <c r="N57" s="234">
        <f t="shared" si="15"/>
        <v>1.1000000000000001</v>
      </c>
      <c r="O57" s="234">
        <f t="shared" si="16"/>
        <v>2</v>
      </c>
      <c r="P57" s="234">
        <f>IF(B57="Regional crisis",VLOOKUP(C57,'Regional Crises'!$B$1:$R$69,12,FALSE),VLOOKUP(E57,'Country Indicator Data'!$B$4:$I$300,8,FALSE))</f>
        <v>10</v>
      </c>
      <c r="Q57" s="234">
        <f>IF($B57="Regional crisis",((IF(VLOOKUP($C57,'Regional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4.2</v>
      </c>
      <c r="R57" s="234">
        <f t="shared" si="17"/>
        <v>7.1</v>
      </c>
      <c r="S57" s="234">
        <f>IF(B57="Regional crisis",((IF(VLOOKUP($C57,'Regional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4.0999999999999996</v>
      </c>
      <c r="T57" s="234">
        <f>IF(B57="Regional crisis",((IF(VLOOKUP($C57,'Regional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4.3</v>
      </c>
      <c r="U57" s="234">
        <f>IF(B57="Regional crisis",((IF(VLOOKUP($C57,'Regional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3.6</v>
      </c>
      <c r="V57" s="234">
        <f>IF(B57="Regional crisis",((IF(VLOOKUP($C57,'Regional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4.5999999999999996</v>
      </c>
      <c r="W57" s="234">
        <f t="shared" si="18"/>
        <v>4.2</v>
      </c>
      <c r="X57" s="234">
        <f t="shared" si="19"/>
        <v>4.4000000000000004</v>
      </c>
      <c r="Y57" s="241">
        <f>IF('Core Indicators'!FC54="x","x",IF('Core Indicators'!FC54&gt;=5,5,IF('Core Indicators'!FC54&gt;=4,4,IF('Core Indicators'!FC54&gt;=3,3,IF('Core Indicators'!FC54&gt;=2,2,IF('Core Indicators'!FC54&gt;=1,1,0))))))</f>
        <v>2</v>
      </c>
      <c r="Z57" s="234">
        <f t="shared" si="20"/>
        <v>2</v>
      </c>
      <c r="AA57" s="241">
        <f>'Crisis Indicator Data'!Y54</f>
        <v>1</v>
      </c>
      <c r="AB57" s="241">
        <f>'Crisis Indicator Data'!Z54</f>
        <v>3</v>
      </c>
      <c r="AC57" s="241">
        <f>'Crisis Indicator Data'!AA54</f>
        <v>0</v>
      </c>
      <c r="AD57" s="241">
        <f>'Crisis Indicator Data'!AB54</f>
        <v>0</v>
      </c>
      <c r="AE57" s="241">
        <f t="shared" si="21"/>
        <v>2</v>
      </c>
      <c r="AF57" s="241">
        <f>'Crisis Indicator Data'!AC54</f>
        <v>2</v>
      </c>
      <c r="AG57" s="241">
        <f>'Crisis Indicator Data'!AD54</f>
        <v>2</v>
      </c>
      <c r="AH57" s="241">
        <f t="shared" si="22"/>
        <v>4</v>
      </c>
      <c r="AI57" s="241">
        <f>'Crisis Indicator Data'!AE54</f>
        <v>1</v>
      </c>
      <c r="AJ57" s="241">
        <f>'Crisis Indicator Data'!AF54</f>
        <v>1</v>
      </c>
      <c r="AK57" s="241">
        <f>'Crisis Indicator Data'!AG54</f>
        <v>1</v>
      </c>
      <c r="AL57" s="241">
        <f t="shared" si="23"/>
        <v>3</v>
      </c>
      <c r="AM57" s="234">
        <f t="shared" si="24"/>
        <v>3</v>
      </c>
      <c r="AN57" s="234">
        <f t="shared" si="25"/>
        <v>2.5</v>
      </c>
    </row>
    <row r="58" spans="1:40" ht="13.5" customHeight="1" x14ac:dyDescent="0.25">
      <c r="A58" s="145" t="str">
        <f>'Crisis Indicator Data'!A55</f>
        <v>Drought in Lesotho</v>
      </c>
      <c r="B58" s="146" t="str">
        <f>'Crisis Indicator Data'!B55</f>
        <v>Drought</v>
      </c>
      <c r="C58" s="146" t="str">
        <f>'Crisis Indicator Data'!C55</f>
        <v>LSO002</v>
      </c>
      <c r="D58" s="146" t="str">
        <f>'Crisis Indicator Data'!D55</f>
        <v>Lesotho</v>
      </c>
      <c r="E58" s="147" t="str">
        <f>'Crisis Indicator Data'!E55</f>
        <v>LSO</v>
      </c>
      <c r="F58" s="234">
        <f>IF(B58="Regional crisis",(IF(VLOOKUP($C58,'Regional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1.1000000000000001</v>
      </c>
      <c r="G58" s="234">
        <f>IF(B58="Regional crisis",(IF(VLOOKUP($C58,'Regional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2.2999999999999998</v>
      </c>
      <c r="H58" s="234">
        <f t="shared" si="13"/>
        <v>1.7</v>
      </c>
      <c r="I58" s="234">
        <f>IF(B58="Regional crisis",(IF(VLOOKUP($C58,'Regional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0</v>
      </c>
      <c r="J58" s="234">
        <f>IF(B58="Regional crisis",(IF(VLOOKUP($C58,'Regional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v>
      </c>
      <c r="K58" s="234">
        <f t="shared" si="14"/>
        <v>0</v>
      </c>
      <c r="L58" s="234">
        <f>IF(B58="Regional crisis",(IF(VLOOKUP($C58,'Regional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3.6</v>
      </c>
      <c r="M58" s="234">
        <f>IF(B58="Regional crisis",(IF(VLOOKUP($C58,'Regional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2.5</v>
      </c>
      <c r="N58" s="234">
        <f t="shared" si="15"/>
        <v>3.05</v>
      </c>
      <c r="O58" s="234">
        <f t="shared" si="16"/>
        <v>1.5833333333333333</v>
      </c>
      <c r="P58" s="234">
        <f>IF(B58="Regional crisis",VLOOKUP(C58,'Regional Crises'!$B$1:$R$69,12,FALSE),VLOOKUP(E58,'Country Indicator Data'!$B$4:$I$300,8,FALSE))</f>
        <v>0</v>
      </c>
      <c r="Q58" s="234">
        <f>IF($B58="Regional crisis",((IF(VLOOKUP($C58,'Regional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1.4</v>
      </c>
      <c r="R58" s="234">
        <f t="shared" si="17"/>
        <v>0.7</v>
      </c>
      <c r="S58" s="234">
        <f>IF(B58="Regional crisis",((IF(VLOOKUP($C58,'Regional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v>
      </c>
      <c r="T58" s="234">
        <f>IF(B58="Regional crisis",((IF(VLOOKUP($C58,'Regional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2.9</v>
      </c>
      <c r="U58" s="234">
        <f>IF(B58="Regional crisis",((IF(VLOOKUP($C58,'Regional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2.5</v>
      </c>
      <c r="V58" s="234">
        <f>IF(B58="Regional crisis",((IF(VLOOKUP($C58,'Regional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1.9</v>
      </c>
      <c r="W58" s="234">
        <f t="shared" si="18"/>
        <v>2.6</v>
      </c>
      <c r="X58" s="234">
        <f t="shared" si="19"/>
        <v>1.6</v>
      </c>
      <c r="Y58" s="241">
        <f>IF('Core Indicators'!FC55="x","x",IF('Core Indicators'!FC55&gt;=5,5,IF('Core Indicators'!FC55&gt;=4,4,IF('Core Indicators'!FC55&gt;=3,3,IF('Core Indicators'!FC55&gt;=2,2,IF('Core Indicators'!FC55&gt;=1,1,0))))))</f>
        <v>1</v>
      </c>
      <c r="Z58" s="234">
        <f t="shared" si="20"/>
        <v>1</v>
      </c>
      <c r="AA58" s="241">
        <f>'Crisis Indicator Data'!Y55</f>
        <v>1</v>
      </c>
      <c r="AB58" s="241">
        <f>'Crisis Indicator Data'!Z55</f>
        <v>0</v>
      </c>
      <c r="AC58" s="241">
        <f>'Crisis Indicator Data'!AA55</f>
        <v>0</v>
      </c>
      <c r="AD58" s="241">
        <f>'Crisis Indicator Data'!AB55</f>
        <v>0</v>
      </c>
      <c r="AE58" s="241">
        <f t="shared" si="21"/>
        <v>1</v>
      </c>
      <c r="AF58" s="241">
        <f>'Crisis Indicator Data'!AC55</f>
        <v>0</v>
      </c>
      <c r="AG58" s="241">
        <f>'Crisis Indicator Data'!AD55</f>
        <v>2</v>
      </c>
      <c r="AH58" s="241">
        <f t="shared" si="22"/>
        <v>2</v>
      </c>
      <c r="AI58" s="241">
        <f>'Crisis Indicator Data'!AE55</f>
        <v>0</v>
      </c>
      <c r="AJ58" s="241">
        <f>'Crisis Indicator Data'!AF55</f>
        <v>0</v>
      </c>
      <c r="AK58" s="241">
        <f>'Crisis Indicator Data'!AG55</f>
        <v>1</v>
      </c>
      <c r="AL58" s="241">
        <f t="shared" si="23"/>
        <v>1</v>
      </c>
      <c r="AM58" s="234">
        <f t="shared" si="24"/>
        <v>1</v>
      </c>
      <c r="AN58" s="234">
        <f t="shared" si="25"/>
        <v>1</v>
      </c>
    </row>
    <row r="59" spans="1:40" ht="13.5" customHeight="1" x14ac:dyDescent="0.25">
      <c r="A59" s="145" t="str">
        <f>'Crisis Indicator Data'!A56</f>
        <v>Mixed migration flows in Morocco</v>
      </c>
      <c r="B59" s="146" t="str">
        <f>'Crisis Indicator Data'!B56</f>
        <v>International displacement</v>
      </c>
      <c r="C59" s="146" t="str">
        <f>'Crisis Indicator Data'!C56</f>
        <v>MAR002</v>
      </c>
      <c r="D59" s="146" t="str">
        <f>'Crisis Indicator Data'!D56</f>
        <v>Morocco</v>
      </c>
      <c r="E59" s="147" t="str">
        <f>'Crisis Indicator Data'!E56</f>
        <v>MAR</v>
      </c>
      <c r="F59" s="234">
        <f>IF(B59="Regional crisis",(IF(VLOOKUP($C59,'Regional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3.2</v>
      </c>
      <c r="G59" s="234">
        <f>IF(B59="Regional crisis",(IF(VLOOKUP($C59,'Regional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3.2</v>
      </c>
      <c r="H59" s="234">
        <f t="shared" si="13"/>
        <v>3.2</v>
      </c>
      <c r="I59" s="234">
        <f>IF(B59="Regional crisis",(IF(VLOOKUP($C59,'Regional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2.5</v>
      </c>
      <c r="J59" s="234">
        <f>IF(B59="Regional crisis",(IF(VLOOKUP($C59,'Regional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4</v>
      </c>
      <c r="K59" s="234">
        <f t="shared" si="14"/>
        <v>3.25</v>
      </c>
      <c r="L59" s="234">
        <f>IF(B59="Regional crisis",(IF(VLOOKUP($C59,'Regional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3.3</v>
      </c>
      <c r="M59" s="234">
        <f>IF(B59="Regional crisis",(IF(VLOOKUP($C59,'Regional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1.8</v>
      </c>
      <c r="N59" s="234">
        <f t="shared" si="15"/>
        <v>2.5499999999999998</v>
      </c>
      <c r="O59" s="234">
        <f t="shared" si="16"/>
        <v>3</v>
      </c>
      <c r="P59" s="234">
        <f>IF(B59="Regional crisis",VLOOKUP(C59,'Regional Crises'!$B$1:$R$69,12,FALSE),VLOOKUP(E59,'Country Indicator Data'!$B$4:$I$300,8,FALSE))</f>
        <v>6</v>
      </c>
      <c r="Q59" s="234">
        <f>IF($B59="Regional crisis",((IF(VLOOKUP($C59,'Regional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3.2</v>
      </c>
      <c r="R59" s="234">
        <f t="shared" si="17"/>
        <v>4.5999999999999996</v>
      </c>
      <c r="S59" s="234">
        <f>IF(B59="Regional crisis",((IF(VLOOKUP($C59,'Regional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v>
      </c>
      <c r="T59" s="234">
        <f>IF(B59="Regional crisis",((IF(VLOOKUP($C59,'Regional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2.6</v>
      </c>
      <c r="U59" s="234">
        <f>IF(B59="Regional crisis",((IF(VLOOKUP($C59,'Regional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3.4</v>
      </c>
      <c r="V59" s="234">
        <f>IF(B59="Regional crisis",((IF(VLOOKUP($C59,'Regional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3.2</v>
      </c>
      <c r="W59" s="234">
        <f t="shared" si="18"/>
        <v>3.1</v>
      </c>
      <c r="X59" s="234">
        <f t="shared" si="19"/>
        <v>3.6</v>
      </c>
      <c r="Y59" s="241">
        <f>IF('Core Indicators'!FC56="x","x",IF('Core Indicators'!FC56&gt;=5,5,IF('Core Indicators'!FC56&gt;=4,4,IF('Core Indicators'!FC56&gt;=3,3,IF('Core Indicators'!FC56&gt;=2,2,IF('Core Indicators'!FC56&gt;=1,1,0))))))</f>
        <v>1</v>
      </c>
      <c r="Z59" s="234">
        <f t="shared" si="20"/>
        <v>1</v>
      </c>
      <c r="AA59" s="241">
        <f>'Crisis Indicator Data'!Y56</f>
        <v>2</v>
      </c>
      <c r="AB59" s="241">
        <f>'Crisis Indicator Data'!Z56</f>
        <v>0</v>
      </c>
      <c r="AC59" s="241">
        <f>'Crisis Indicator Data'!AA56</f>
        <v>1</v>
      </c>
      <c r="AD59" s="241">
        <f>'Crisis Indicator Data'!AB56</f>
        <v>0</v>
      </c>
      <c r="AE59" s="241">
        <f t="shared" si="21"/>
        <v>2</v>
      </c>
      <c r="AF59" s="241">
        <f>'Crisis Indicator Data'!AC56</f>
        <v>1</v>
      </c>
      <c r="AG59" s="241">
        <f>'Crisis Indicator Data'!AD56</f>
        <v>1</v>
      </c>
      <c r="AH59" s="241">
        <f t="shared" si="22"/>
        <v>2</v>
      </c>
      <c r="AI59" s="241">
        <f>'Crisis Indicator Data'!AE56</f>
        <v>0</v>
      </c>
      <c r="AJ59" s="241">
        <f>'Crisis Indicator Data'!AF56</f>
        <v>1</v>
      </c>
      <c r="AK59" s="241">
        <f>'Crisis Indicator Data'!AG56</f>
        <v>0</v>
      </c>
      <c r="AL59" s="241">
        <f t="shared" si="23"/>
        <v>1</v>
      </c>
      <c r="AM59" s="234">
        <f t="shared" si="24"/>
        <v>2</v>
      </c>
      <c r="AN59" s="234">
        <f t="shared" si="25"/>
        <v>1.5</v>
      </c>
    </row>
    <row r="60" spans="1:40" ht="13.5" customHeight="1" x14ac:dyDescent="0.25">
      <c r="A60" s="145" t="str">
        <f>'Crisis Indicator Data'!A57</f>
        <v>Drought in Madagascar</v>
      </c>
      <c r="B60" s="146" t="str">
        <f>'Crisis Indicator Data'!B57</f>
        <v>Drought</v>
      </c>
      <c r="C60" s="146" t="str">
        <f>'Crisis Indicator Data'!C57</f>
        <v>MDG002</v>
      </c>
      <c r="D60" s="146" t="str">
        <f>'Crisis Indicator Data'!D57</f>
        <v>Madagascar</v>
      </c>
      <c r="E60" s="147" t="str">
        <f>'Crisis Indicator Data'!E57</f>
        <v>MDG</v>
      </c>
      <c r="F60" s="234">
        <f>IF(B60="Regional crisis",(IF(VLOOKUP($C60,'Regional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2.9</v>
      </c>
      <c r="G60" s="234">
        <f>IF(B60="Regional crisis",(IF(VLOOKUP($C60,'Regional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2.2999999999999998</v>
      </c>
      <c r="H60" s="234">
        <f t="shared" si="13"/>
        <v>2.5999999999999996</v>
      </c>
      <c r="I60" s="234">
        <f>IF(B60="Regional crisis",(IF(VLOOKUP($C60,'Regional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3.1</v>
      </c>
      <c r="J60" s="234">
        <f>IF(B60="Regional crisis",(IF(VLOOKUP($C60,'Regional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v>
      </c>
      <c r="K60" s="234">
        <f t="shared" si="14"/>
        <v>1.55</v>
      </c>
      <c r="L60" s="234" t="str">
        <f>IF(B60="Regional crisis",(IF(VLOOKUP($C60,'Regional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x</v>
      </c>
      <c r="M60" s="234">
        <f>IF(B60="Regional crisis",(IF(VLOOKUP($C60,'Regional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2.2000000000000002</v>
      </c>
      <c r="N60" s="234">
        <f t="shared" si="15"/>
        <v>2.2000000000000002</v>
      </c>
      <c r="O60" s="234">
        <f t="shared" si="16"/>
        <v>2.1166666666666667</v>
      </c>
      <c r="P60" s="234">
        <f>IF(B60="Regional crisis",VLOOKUP(C60,'Regional Crises'!$B$1:$R$69,12,FALSE),VLOOKUP(E60,'Country Indicator Data'!$B$4:$I$300,8,FALSE))</f>
        <v>0</v>
      </c>
      <c r="Q60" s="234">
        <f>IF($B60="Regional crisis",((IF(VLOOKUP($C60,'Regional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3.7</v>
      </c>
      <c r="R60" s="234">
        <f t="shared" si="17"/>
        <v>1.85</v>
      </c>
      <c r="S60" s="234">
        <f>IF(B60="Regional crisis",((IF(VLOOKUP($C60,'Regional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3.8</v>
      </c>
      <c r="T60" s="234">
        <f>IF(B60="Regional crisis",((IF(VLOOKUP($C60,'Regional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3.5</v>
      </c>
      <c r="U60" s="234">
        <f>IF(B60="Regional crisis",((IF(VLOOKUP($C60,'Regional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2.9</v>
      </c>
      <c r="V60" s="234">
        <f>IF(B60="Regional crisis",((IF(VLOOKUP($C60,'Regional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v>
      </c>
      <c r="W60" s="234">
        <f t="shared" si="18"/>
        <v>3.1</v>
      </c>
      <c r="X60" s="234">
        <f t="shared" si="19"/>
        <v>2.4</v>
      </c>
      <c r="Y60" s="241">
        <f>IF('Core Indicators'!FC57="x","x",IF('Core Indicators'!FC57&gt;=5,5,IF('Core Indicators'!FC57&gt;=4,4,IF('Core Indicators'!FC57&gt;=3,3,IF('Core Indicators'!FC57&gt;=2,2,IF('Core Indicators'!FC57&gt;=1,1,0))))))</f>
        <v>1</v>
      </c>
      <c r="Z60" s="234">
        <f t="shared" si="20"/>
        <v>1</v>
      </c>
      <c r="AA60" s="241">
        <f>'Crisis Indicator Data'!Y57</f>
        <v>0</v>
      </c>
      <c r="AB60" s="241">
        <f>'Crisis Indicator Data'!Z57</f>
        <v>0</v>
      </c>
      <c r="AC60" s="241">
        <f>'Crisis Indicator Data'!AA57</f>
        <v>0</v>
      </c>
      <c r="AD60" s="241">
        <f>'Crisis Indicator Data'!AB57</f>
        <v>0</v>
      </c>
      <c r="AE60" s="241">
        <f t="shared" si="21"/>
        <v>0</v>
      </c>
      <c r="AF60" s="241">
        <f>'Crisis Indicator Data'!AC57</f>
        <v>0</v>
      </c>
      <c r="AG60" s="241">
        <f>'Crisis Indicator Data'!AD57</f>
        <v>2</v>
      </c>
      <c r="AH60" s="241">
        <f t="shared" si="22"/>
        <v>2</v>
      </c>
      <c r="AI60" s="241">
        <f>'Crisis Indicator Data'!AE57</f>
        <v>1</v>
      </c>
      <c r="AJ60" s="241">
        <f>'Crisis Indicator Data'!AF57</f>
        <v>0</v>
      </c>
      <c r="AK60" s="241">
        <f>'Crisis Indicator Data'!AG57</f>
        <v>3</v>
      </c>
      <c r="AL60" s="241">
        <f t="shared" si="23"/>
        <v>3</v>
      </c>
      <c r="AM60" s="234">
        <f t="shared" si="24"/>
        <v>2</v>
      </c>
      <c r="AN60" s="234">
        <f t="shared" si="25"/>
        <v>1.5</v>
      </c>
    </row>
    <row r="61" spans="1:40" ht="13.5" customHeight="1" x14ac:dyDescent="0.25">
      <c r="A61" s="145" t="str">
        <f>'Crisis Indicator Data'!A58</f>
        <v>Multiple crisis in Mexico</v>
      </c>
      <c r="B61" s="146" t="str">
        <f>'Crisis Indicator Data'!B58</f>
        <v>Multiple crises country</v>
      </c>
      <c r="C61" s="146" t="str">
        <f>'Crisis Indicator Data'!C58</f>
        <v>MEX001</v>
      </c>
      <c r="D61" s="146" t="str">
        <f>'Crisis Indicator Data'!D58</f>
        <v>Mexico</v>
      </c>
      <c r="E61" s="147" t="str">
        <f>'Crisis Indicator Data'!E58</f>
        <v>MEX</v>
      </c>
      <c r="F61" s="234">
        <f>IF(B61="Regional crisis",(IF(VLOOKUP($C61,'Regional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1.4</v>
      </c>
      <c r="G61" s="234">
        <f>IF(B61="Regional crisis",(IF(VLOOKUP($C61,'Regional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v>
      </c>
      <c r="H61" s="234">
        <f t="shared" si="13"/>
        <v>1.7</v>
      </c>
      <c r="I61" s="234">
        <f>IF(B61="Regional crisis",(IF(VLOOKUP($C61,'Regional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1.7</v>
      </c>
      <c r="J61" s="234">
        <f>IF(B61="Regional crisis",(IF(VLOOKUP($C61,'Regional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1.1000000000000001</v>
      </c>
      <c r="K61" s="234">
        <f t="shared" si="14"/>
        <v>1.4</v>
      </c>
      <c r="L61" s="234">
        <f>IF(B61="Regional crisis",(IF(VLOOKUP($C61,'Regional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2.2000000000000002</v>
      </c>
      <c r="M61" s="234">
        <f>IF(B61="Regional crisis",(IF(VLOOKUP($C61,'Regional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2.6</v>
      </c>
      <c r="N61" s="234">
        <f t="shared" si="15"/>
        <v>2.4000000000000004</v>
      </c>
      <c r="O61" s="234">
        <f t="shared" si="16"/>
        <v>1.8333333333333333</v>
      </c>
      <c r="P61" s="234">
        <f>IF(B61="Regional crisis",VLOOKUP(C61,'Regional Crises'!$B$1:$R$69,12,FALSE),VLOOKUP(E61,'Country Indicator Data'!$B$4:$I$300,8,FALSE))</f>
        <v>8</v>
      </c>
      <c r="Q61" s="234">
        <f>IF($B61="Regional crisis",((IF(VLOOKUP($C61,'Regional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5</v>
      </c>
      <c r="R61" s="234">
        <f t="shared" si="17"/>
        <v>6.5</v>
      </c>
      <c r="S61" s="234">
        <f>IF(B61="Regional crisis",((IF(VLOOKUP($C61,'Regional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234">
        <f>IF(B61="Regional crisis",((IF(VLOOKUP($C61,'Regional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3.2</v>
      </c>
      <c r="U61" s="234">
        <f>IF(B61="Regional crisis",((IF(VLOOKUP($C61,'Regional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2.5</v>
      </c>
      <c r="V61" s="234">
        <f>IF(B61="Regional crisis",((IF(VLOOKUP($C61,'Regional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1.9</v>
      </c>
      <c r="W61" s="234">
        <f t="shared" si="18"/>
        <v>2.8</v>
      </c>
      <c r="X61" s="234">
        <f t="shared" si="19"/>
        <v>3.7</v>
      </c>
      <c r="Y61" s="241">
        <f>IF('Core Indicators'!FC58="x","x",IF('Core Indicators'!FC58&gt;=5,5,IF('Core Indicators'!FC58&gt;=4,4,IF('Core Indicators'!FC58&gt;=3,3,IF('Core Indicators'!FC58&gt;=2,2,IF('Core Indicators'!FC58&gt;=1,1,0))))))</f>
        <v>3</v>
      </c>
      <c r="Z61" s="234">
        <f t="shared" si="20"/>
        <v>3</v>
      </c>
      <c r="AA61" s="241">
        <f>'Crisis Indicator Data'!Y58</f>
        <v>0</v>
      </c>
      <c r="AB61" s="241">
        <f>'Crisis Indicator Data'!Z58</f>
        <v>2</v>
      </c>
      <c r="AC61" s="241">
        <f>'Crisis Indicator Data'!AA58</f>
        <v>2</v>
      </c>
      <c r="AD61" s="241">
        <f>'Crisis Indicator Data'!AB58</f>
        <v>0</v>
      </c>
      <c r="AE61" s="241">
        <f t="shared" si="21"/>
        <v>2</v>
      </c>
      <c r="AF61" s="241">
        <f>'Crisis Indicator Data'!AC58</f>
        <v>2</v>
      </c>
      <c r="AG61" s="241">
        <f>'Crisis Indicator Data'!AD58</f>
        <v>2</v>
      </c>
      <c r="AH61" s="241">
        <f t="shared" si="22"/>
        <v>4</v>
      </c>
      <c r="AI61" s="241">
        <f>'Crisis Indicator Data'!AE58</f>
        <v>1</v>
      </c>
      <c r="AJ61" s="241">
        <f>'Crisis Indicator Data'!AF58</f>
        <v>0</v>
      </c>
      <c r="AK61" s="241">
        <f>'Crisis Indicator Data'!AG58</f>
        <v>2</v>
      </c>
      <c r="AL61" s="241">
        <f t="shared" si="23"/>
        <v>3</v>
      </c>
      <c r="AM61" s="234">
        <f t="shared" si="24"/>
        <v>3</v>
      </c>
      <c r="AN61" s="234">
        <f t="shared" si="25"/>
        <v>3</v>
      </c>
    </row>
    <row r="62" spans="1:40" ht="13.5" customHeight="1" x14ac:dyDescent="0.25">
      <c r="A62" s="145" t="str">
        <f>'Crisis Indicator Data'!A59</f>
        <v>Criminal Violence in Mexico</v>
      </c>
      <c r="B62" s="146" t="str">
        <f>'Crisis Indicator Data'!B59</f>
        <v>Other type of violence</v>
      </c>
      <c r="C62" s="146" t="str">
        <f>'Crisis Indicator Data'!C59</f>
        <v>MEX002</v>
      </c>
      <c r="D62" s="146" t="str">
        <f>'Crisis Indicator Data'!D59</f>
        <v>Mexico</v>
      </c>
      <c r="E62" s="147" t="str">
        <f>'Crisis Indicator Data'!E59</f>
        <v>MEX</v>
      </c>
      <c r="F62" s="234">
        <f>IF(B62="Regional crisis",(IF(VLOOKUP($C62,'Regional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1.4</v>
      </c>
      <c r="G62" s="234">
        <f>IF(B62="Regional crisis",(IF(VLOOKUP($C62,'Regional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v>
      </c>
      <c r="H62" s="234">
        <f t="shared" si="13"/>
        <v>1.7</v>
      </c>
      <c r="I62" s="234">
        <f>IF(B62="Regional crisis",(IF(VLOOKUP($C62,'Regional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1.7</v>
      </c>
      <c r="J62" s="234">
        <f>IF(B62="Regional crisis",(IF(VLOOKUP($C62,'Regional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1.1000000000000001</v>
      </c>
      <c r="K62" s="234">
        <f t="shared" si="14"/>
        <v>1.4</v>
      </c>
      <c r="L62" s="234">
        <f>IF(B62="Regional crisis",(IF(VLOOKUP($C62,'Regional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2.2000000000000002</v>
      </c>
      <c r="M62" s="234">
        <f>IF(B62="Regional crisis",(IF(VLOOKUP($C62,'Regional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2.6</v>
      </c>
      <c r="N62" s="234">
        <f t="shared" si="15"/>
        <v>2.4000000000000004</v>
      </c>
      <c r="O62" s="234">
        <f t="shared" si="16"/>
        <v>1.8333333333333333</v>
      </c>
      <c r="P62" s="234">
        <f>IF(B62="Regional crisis",VLOOKUP(C62,'Regional Crises'!$B$1:$R$69,12,FALSE),VLOOKUP(E62,'Country Indicator Data'!$B$4:$I$300,8,FALSE))</f>
        <v>8</v>
      </c>
      <c r="Q62" s="234">
        <f>IF($B62="Regional crisis",((IF(VLOOKUP($C62,'Regional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5</v>
      </c>
      <c r="R62" s="234">
        <f t="shared" si="17"/>
        <v>6.5</v>
      </c>
      <c r="S62" s="234">
        <f>IF(B62="Regional crisis",((IF(VLOOKUP($C62,'Regional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234">
        <f>IF(B62="Regional crisis",((IF(VLOOKUP($C62,'Regional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3.2</v>
      </c>
      <c r="U62" s="234">
        <f>IF(B62="Regional crisis",((IF(VLOOKUP($C62,'Regional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2.5</v>
      </c>
      <c r="V62" s="234">
        <f>IF(B62="Regional crisis",((IF(VLOOKUP($C62,'Regional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1.9</v>
      </c>
      <c r="W62" s="234">
        <f t="shared" si="18"/>
        <v>2.8</v>
      </c>
      <c r="X62" s="234">
        <f t="shared" si="19"/>
        <v>3.7</v>
      </c>
      <c r="Y62" s="241">
        <f>IF('Core Indicators'!FC59="x","x",IF('Core Indicators'!FC59&gt;=5,5,IF('Core Indicators'!FC59&gt;=4,4,IF('Core Indicators'!FC59&gt;=3,3,IF('Core Indicators'!FC59&gt;=2,2,IF('Core Indicators'!FC59&gt;=1,1,0))))))</f>
        <v>4</v>
      </c>
      <c r="Z62" s="234">
        <f t="shared" si="20"/>
        <v>4</v>
      </c>
      <c r="AA62" s="241">
        <f>'Crisis Indicator Data'!Y59</f>
        <v>0</v>
      </c>
      <c r="AB62" s="241">
        <f>'Crisis Indicator Data'!Z59</f>
        <v>2</v>
      </c>
      <c r="AC62" s="241">
        <f>'Crisis Indicator Data'!AA59</f>
        <v>2</v>
      </c>
      <c r="AD62" s="241">
        <f>'Crisis Indicator Data'!AB59</f>
        <v>0</v>
      </c>
      <c r="AE62" s="241">
        <f t="shared" si="21"/>
        <v>2</v>
      </c>
      <c r="AF62" s="241">
        <f>'Crisis Indicator Data'!AC59</f>
        <v>2</v>
      </c>
      <c r="AG62" s="241">
        <f>'Crisis Indicator Data'!AD59</f>
        <v>2</v>
      </c>
      <c r="AH62" s="241">
        <f t="shared" si="22"/>
        <v>4</v>
      </c>
      <c r="AI62" s="241">
        <f>'Crisis Indicator Data'!AE59</f>
        <v>1</v>
      </c>
      <c r="AJ62" s="241">
        <f>'Crisis Indicator Data'!AF59</f>
        <v>0</v>
      </c>
      <c r="AK62" s="241">
        <f>'Crisis Indicator Data'!AG59</f>
        <v>3</v>
      </c>
      <c r="AL62" s="241">
        <f t="shared" si="23"/>
        <v>3</v>
      </c>
      <c r="AM62" s="234">
        <f t="shared" si="24"/>
        <v>3</v>
      </c>
      <c r="AN62" s="234">
        <f t="shared" si="25"/>
        <v>3.5</v>
      </c>
    </row>
    <row r="63" spans="1:40" ht="13.5" customHeight="1" x14ac:dyDescent="0.25">
      <c r="A63" s="145" t="str">
        <f>'Crisis Indicator Data'!A60</f>
        <v>Mixed Migration in Mexico</v>
      </c>
      <c r="B63" s="146" t="str">
        <f>'Crisis Indicator Data'!B60</f>
        <v>International displacement</v>
      </c>
      <c r="C63" s="146" t="str">
        <f>'Crisis Indicator Data'!C60</f>
        <v>MEX003</v>
      </c>
      <c r="D63" s="146" t="str">
        <f>'Crisis Indicator Data'!D60</f>
        <v>Mexico</v>
      </c>
      <c r="E63" s="147" t="str">
        <f>'Crisis Indicator Data'!E60</f>
        <v>MEX</v>
      </c>
      <c r="F63" s="234">
        <f>IF(B63="Regional crisis",(IF(VLOOKUP($C63,'Regional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1.4</v>
      </c>
      <c r="G63" s="234">
        <f>IF(B63="Regional crisis",(IF(VLOOKUP($C63,'Regional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v>
      </c>
      <c r="H63" s="234">
        <f t="shared" si="13"/>
        <v>1.7</v>
      </c>
      <c r="I63" s="234">
        <f>IF(B63="Regional crisis",(IF(VLOOKUP($C63,'Regional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1.7</v>
      </c>
      <c r="J63" s="234">
        <f>IF(B63="Regional crisis",(IF(VLOOKUP($C63,'Regional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1.1000000000000001</v>
      </c>
      <c r="K63" s="234">
        <f t="shared" si="14"/>
        <v>1.4</v>
      </c>
      <c r="L63" s="234">
        <f>IF(B63="Regional crisis",(IF(VLOOKUP($C63,'Regional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2.2000000000000002</v>
      </c>
      <c r="M63" s="234">
        <f>IF(B63="Regional crisis",(IF(VLOOKUP($C63,'Regional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2.6</v>
      </c>
      <c r="N63" s="234">
        <f t="shared" si="15"/>
        <v>2.4000000000000004</v>
      </c>
      <c r="O63" s="234">
        <f t="shared" si="16"/>
        <v>1.8333333333333333</v>
      </c>
      <c r="P63" s="234">
        <f>IF(B63="Regional crisis",VLOOKUP(C63,'Regional Crises'!$B$1:$R$69,12,FALSE),VLOOKUP(E63,'Country Indicator Data'!$B$4:$I$300,8,FALSE))</f>
        <v>8</v>
      </c>
      <c r="Q63" s="234">
        <f>IF($B63="Regional crisis",((IF(VLOOKUP($C63,'Regional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5</v>
      </c>
      <c r="R63" s="234">
        <f t="shared" si="17"/>
        <v>6.5</v>
      </c>
      <c r="S63" s="234">
        <f>IF(B63="Regional crisis",((IF(VLOOKUP($C63,'Regional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234">
        <f>IF(B63="Regional crisis",((IF(VLOOKUP($C63,'Regional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3.2</v>
      </c>
      <c r="U63" s="234">
        <f>IF(B63="Regional crisis",((IF(VLOOKUP($C63,'Regional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2.5</v>
      </c>
      <c r="V63" s="234">
        <f>IF(B63="Regional crisis",((IF(VLOOKUP($C63,'Regional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1.9</v>
      </c>
      <c r="W63" s="234">
        <f t="shared" si="18"/>
        <v>2.8</v>
      </c>
      <c r="X63" s="234">
        <f t="shared" si="19"/>
        <v>3.7</v>
      </c>
      <c r="Y63" s="241">
        <f>IF('Core Indicators'!FC60="x","x",IF('Core Indicators'!FC60&gt;=5,5,IF('Core Indicators'!FC60&gt;=4,4,IF('Core Indicators'!FC60&gt;=3,3,IF('Core Indicators'!FC60&gt;=2,2,IF('Core Indicators'!FC60&gt;=1,1,0))))))</f>
        <v>3</v>
      </c>
      <c r="Z63" s="234">
        <f t="shared" si="20"/>
        <v>3</v>
      </c>
      <c r="AA63" s="241">
        <f>'Crisis Indicator Data'!Y60</f>
        <v>0</v>
      </c>
      <c r="AB63" s="241">
        <f>'Crisis Indicator Data'!Z60</f>
        <v>2</v>
      </c>
      <c r="AC63" s="241">
        <f>'Crisis Indicator Data'!AA60</f>
        <v>2</v>
      </c>
      <c r="AD63" s="241">
        <f>'Crisis Indicator Data'!AB60</f>
        <v>0</v>
      </c>
      <c r="AE63" s="241">
        <f t="shared" si="21"/>
        <v>2</v>
      </c>
      <c r="AF63" s="241">
        <f>'Crisis Indicator Data'!AC60</f>
        <v>2</v>
      </c>
      <c r="AG63" s="241">
        <f>'Crisis Indicator Data'!AD60</f>
        <v>2</v>
      </c>
      <c r="AH63" s="241">
        <f t="shared" si="22"/>
        <v>4</v>
      </c>
      <c r="AI63" s="241">
        <f>'Crisis Indicator Data'!AE60</f>
        <v>1</v>
      </c>
      <c r="AJ63" s="241">
        <f>'Crisis Indicator Data'!AF60</f>
        <v>0</v>
      </c>
      <c r="AK63" s="241">
        <f>'Crisis Indicator Data'!AG60</f>
        <v>2</v>
      </c>
      <c r="AL63" s="241">
        <f t="shared" si="23"/>
        <v>3</v>
      </c>
      <c r="AM63" s="234">
        <f t="shared" si="24"/>
        <v>3</v>
      </c>
      <c r="AN63" s="234">
        <f t="shared" si="25"/>
        <v>3</v>
      </c>
    </row>
    <row r="64" spans="1:40" ht="13.5" customHeight="1" x14ac:dyDescent="0.25">
      <c r="A64" s="145" t="str">
        <f>'Crisis Indicator Data'!A61</f>
        <v>Complex crisis in Mali</v>
      </c>
      <c r="B64" s="146" t="str">
        <f>'Crisis Indicator Data'!B61</f>
        <v>Complex crisis</v>
      </c>
      <c r="C64" s="146" t="str">
        <f>'Crisis Indicator Data'!C61</f>
        <v>MLI001</v>
      </c>
      <c r="D64" s="146" t="str">
        <f>'Crisis Indicator Data'!D61</f>
        <v>Mali</v>
      </c>
      <c r="E64" s="147" t="str">
        <f>'Crisis Indicator Data'!E61</f>
        <v>MLI</v>
      </c>
      <c r="F64" s="234">
        <f>IF(B64="Regional crisis",(IF(VLOOKUP($C64,'Regional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0.7</v>
      </c>
      <c r="G64" s="234">
        <f>IF(B64="Regional crisis",(IF(VLOOKUP($C64,'Regional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2.1</v>
      </c>
      <c r="H64" s="234">
        <f t="shared" si="13"/>
        <v>1.4</v>
      </c>
      <c r="I64" s="234">
        <f>IF(B64="Regional crisis",(IF(VLOOKUP($C64,'Regional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0.9</v>
      </c>
      <c r="J64" s="234">
        <f>IF(B64="Regional crisis",(IF(VLOOKUP($C64,'Regional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v>
      </c>
      <c r="K64" s="234">
        <f t="shared" si="14"/>
        <v>0.45</v>
      </c>
      <c r="L64" s="234">
        <f>IF(B64="Regional crisis",(IF(VLOOKUP($C64,'Regional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4.5</v>
      </c>
      <c r="M64" s="234">
        <f>IF(B64="Regional crisis",(IF(VLOOKUP($C64,'Regional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1</v>
      </c>
      <c r="N64" s="234">
        <f t="shared" si="15"/>
        <v>2.75</v>
      </c>
      <c r="O64" s="234">
        <f t="shared" si="16"/>
        <v>1.5333333333333332</v>
      </c>
      <c r="P64" s="234">
        <f>IF(B64="Regional crisis",VLOOKUP(C64,'Regional Crises'!$B$1:$R$69,12,FALSE),VLOOKUP(E64,'Country Indicator Data'!$B$4:$I$300,8,FALSE))</f>
        <v>10</v>
      </c>
      <c r="Q64" s="234">
        <f>IF($B64="Regional crisis",((IF(VLOOKUP($C64,'Regional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4.3</v>
      </c>
      <c r="R64" s="234">
        <f t="shared" si="17"/>
        <v>7.15</v>
      </c>
      <c r="S64" s="234">
        <f>IF(B64="Regional crisis",((IF(VLOOKUP($C64,'Regional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234">
        <f>IF(B64="Regional crisis",((IF(VLOOKUP($C64,'Regional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3.3</v>
      </c>
      <c r="U64" s="234">
        <f>IF(B64="Regional crisis",((IF(VLOOKUP($C64,'Regional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2.8</v>
      </c>
      <c r="V64" s="234">
        <f>IF(B64="Regional crisis",((IF(VLOOKUP($C64,'Regional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3</v>
      </c>
      <c r="W64" s="234">
        <f t="shared" si="18"/>
        <v>3.2</v>
      </c>
      <c r="X64" s="234">
        <f t="shared" si="19"/>
        <v>4</v>
      </c>
      <c r="Y64" s="241">
        <f>IF('Core Indicators'!FC61="x","x",IF('Core Indicators'!FC61&gt;=5,5,IF('Core Indicators'!FC61&gt;=4,4,IF('Core Indicators'!FC61&gt;=3,3,IF('Core Indicators'!FC61&gt;=2,2,IF('Core Indicators'!FC61&gt;=1,1,0))))))</f>
        <v>5</v>
      </c>
      <c r="Z64" s="234">
        <f t="shared" si="20"/>
        <v>5</v>
      </c>
      <c r="AA64" s="241">
        <f>'Crisis Indicator Data'!Y61</f>
        <v>0</v>
      </c>
      <c r="AB64" s="241">
        <f>'Crisis Indicator Data'!Z61</f>
        <v>3</v>
      </c>
      <c r="AC64" s="241">
        <f>'Crisis Indicator Data'!AA61</f>
        <v>2</v>
      </c>
      <c r="AD64" s="241">
        <f>'Crisis Indicator Data'!AB61</f>
        <v>3</v>
      </c>
      <c r="AE64" s="241">
        <f t="shared" si="21"/>
        <v>4</v>
      </c>
      <c r="AF64" s="241">
        <f>'Crisis Indicator Data'!AC61</f>
        <v>2</v>
      </c>
      <c r="AG64" s="241">
        <f>'Crisis Indicator Data'!AD61</f>
        <v>3</v>
      </c>
      <c r="AH64" s="241">
        <f t="shared" si="22"/>
        <v>5</v>
      </c>
      <c r="AI64" s="241">
        <f>'Crisis Indicator Data'!AE61</f>
        <v>3</v>
      </c>
      <c r="AJ64" s="241">
        <f>'Crisis Indicator Data'!AF61</f>
        <v>1</v>
      </c>
      <c r="AK64" s="241">
        <f>'Crisis Indicator Data'!AG61</f>
        <v>3</v>
      </c>
      <c r="AL64" s="241">
        <f t="shared" si="23"/>
        <v>5</v>
      </c>
      <c r="AM64" s="234">
        <f t="shared" si="24"/>
        <v>5</v>
      </c>
      <c r="AN64" s="234">
        <f t="shared" si="25"/>
        <v>5</v>
      </c>
    </row>
    <row r="65" spans="1:40" ht="13.5" customHeight="1" x14ac:dyDescent="0.25">
      <c r="A65" s="145" t="str">
        <f>'Crisis Indicator Data'!A62</f>
        <v>Multiple crises in Myanmar</v>
      </c>
      <c r="B65" s="146" t="str">
        <f>'Crisis Indicator Data'!B62</f>
        <v>Multiple crises country</v>
      </c>
      <c r="C65" s="146" t="str">
        <f>'Crisis Indicator Data'!C62</f>
        <v>MMR001</v>
      </c>
      <c r="D65" s="146" t="str">
        <f>'Crisis Indicator Data'!D62</f>
        <v>Myanmar</v>
      </c>
      <c r="E65" s="147" t="str">
        <f>'Crisis Indicator Data'!E62</f>
        <v>MMR</v>
      </c>
      <c r="F65" s="234">
        <f>IF(B65="Regional crisis",(IF(VLOOKUP($C65,'Regional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5</v>
      </c>
      <c r="G65" s="234">
        <f>IF(B65="Regional crisis",(IF(VLOOKUP($C65,'Regional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3.4</v>
      </c>
      <c r="H65" s="234">
        <f t="shared" si="13"/>
        <v>4.2</v>
      </c>
      <c r="I65" s="234">
        <f>IF(B65="Regional crisis",(IF(VLOOKUP($C65,'Regional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2.6</v>
      </c>
      <c r="J65" s="234">
        <f>IF(B65="Regional crisis",(IF(VLOOKUP($C65,'Regional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3</v>
      </c>
      <c r="K65" s="234">
        <f t="shared" si="14"/>
        <v>2.8</v>
      </c>
      <c r="L65" s="234">
        <f>IF(B65="Regional crisis",(IF(VLOOKUP($C65,'Regional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3.1</v>
      </c>
      <c r="M65" s="234">
        <f>IF(B65="Regional crisis",(IF(VLOOKUP($C65,'Regional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0.7</v>
      </c>
      <c r="N65" s="234">
        <f t="shared" si="15"/>
        <v>1.9</v>
      </c>
      <c r="O65" s="234">
        <f t="shared" si="16"/>
        <v>2.9666666666666668</v>
      </c>
      <c r="P65" s="234">
        <f>IF(B65="Regional crisis",VLOOKUP(C65,'Regional Crises'!$B$1:$R$69,12,FALSE),VLOOKUP(E65,'Country Indicator Data'!$B$4:$I$300,8,FALSE))</f>
        <v>8</v>
      </c>
      <c r="Q65" s="234">
        <f>IF($B65="Regional crisis",((IF(VLOOKUP($C65,'Regional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5</v>
      </c>
      <c r="R65" s="234">
        <f t="shared" si="17"/>
        <v>6.5</v>
      </c>
      <c r="S65" s="234">
        <f>IF(B65="Regional crisis",((IF(VLOOKUP($C65,'Regional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3.6</v>
      </c>
      <c r="T65" s="234">
        <f>IF(B65="Regional crisis",((IF(VLOOKUP($C65,'Regional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3.6</v>
      </c>
      <c r="U65" s="234">
        <f>IF(B65="Regional crisis",((IF(VLOOKUP($C65,'Regional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3.6</v>
      </c>
      <c r="V65" s="234">
        <f>IF(B65="Regional crisis",((IF(VLOOKUP($C65,'Regional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3.5</v>
      </c>
      <c r="W65" s="234">
        <f t="shared" si="18"/>
        <v>3.6</v>
      </c>
      <c r="X65" s="234">
        <f t="shared" si="19"/>
        <v>4.4000000000000004</v>
      </c>
      <c r="Y65" s="241">
        <f>IF('Core Indicators'!FC62="x","x",IF('Core Indicators'!FC62&gt;=5,5,IF('Core Indicators'!FC62&gt;=4,4,IF('Core Indicators'!FC62&gt;=3,3,IF('Core Indicators'!FC62&gt;=2,2,IF('Core Indicators'!FC62&gt;=1,1,0))))))</f>
        <v>4</v>
      </c>
      <c r="Z65" s="234">
        <f t="shared" si="20"/>
        <v>4</v>
      </c>
      <c r="AA65" s="241">
        <f>'Crisis Indicator Data'!Y62</f>
        <v>1</v>
      </c>
      <c r="AB65" s="241">
        <f>'Crisis Indicator Data'!Z62</f>
        <v>3</v>
      </c>
      <c r="AC65" s="241">
        <f>'Crisis Indicator Data'!AA62</f>
        <v>2</v>
      </c>
      <c r="AD65" s="241">
        <f>'Crisis Indicator Data'!AB62</f>
        <v>3</v>
      </c>
      <c r="AE65" s="241">
        <f t="shared" si="21"/>
        <v>4</v>
      </c>
      <c r="AF65" s="241">
        <f>'Crisis Indicator Data'!AC62</f>
        <v>2</v>
      </c>
      <c r="AG65" s="241">
        <f>'Crisis Indicator Data'!AD62</f>
        <v>2</v>
      </c>
      <c r="AH65" s="241">
        <f t="shared" si="22"/>
        <v>4</v>
      </c>
      <c r="AI65" s="241">
        <f>'Crisis Indicator Data'!AE62</f>
        <v>3</v>
      </c>
      <c r="AJ65" s="241">
        <f>'Crisis Indicator Data'!AF62</f>
        <v>1</v>
      </c>
      <c r="AK65" s="241">
        <f>'Crisis Indicator Data'!AG62</f>
        <v>3</v>
      </c>
      <c r="AL65" s="241">
        <f t="shared" si="23"/>
        <v>5</v>
      </c>
      <c r="AM65" s="234">
        <f t="shared" si="24"/>
        <v>4</v>
      </c>
      <c r="AN65" s="234">
        <f t="shared" si="25"/>
        <v>4</v>
      </c>
    </row>
    <row r="66" spans="1:40" ht="13.5" customHeight="1" x14ac:dyDescent="0.25">
      <c r="A66" s="145" t="str">
        <f>'Crisis Indicator Data'!A63</f>
        <v>Rakhine Conflict</v>
      </c>
      <c r="B66" s="146" t="str">
        <f>'Crisis Indicator Data'!B63</f>
        <v>Conflict</v>
      </c>
      <c r="C66" s="146" t="str">
        <f>'Crisis Indicator Data'!C63</f>
        <v>MMR002</v>
      </c>
      <c r="D66" s="146" t="str">
        <f>'Crisis Indicator Data'!D63</f>
        <v>Myanmar</v>
      </c>
      <c r="E66" s="147" t="str">
        <f>'Crisis Indicator Data'!E63</f>
        <v>MMR</v>
      </c>
      <c r="F66" s="234">
        <f>IF(B66="Regional crisis",(IF(VLOOKUP($C66,'Regional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5</v>
      </c>
      <c r="G66" s="234">
        <f>IF(B66="Regional crisis",(IF(VLOOKUP($C66,'Regional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3.4</v>
      </c>
      <c r="H66" s="234">
        <f t="shared" si="13"/>
        <v>4.2</v>
      </c>
      <c r="I66" s="234">
        <f>IF(B66="Regional crisis",(IF(VLOOKUP($C66,'Regional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2.6</v>
      </c>
      <c r="J66" s="234">
        <f>IF(B66="Regional crisis",(IF(VLOOKUP($C66,'Regional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3</v>
      </c>
      <c r="K66" s="234">
        <f t="shared" si="14"/>
        <v>2.8</v>
      </c>
      <c r="L66" s="234">
        <f>IF(B66="Regional crisis",(IF(VLOOKUP($C66,'Regional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3.1</v>
      </c>
      <c r="M66" s="234">
        <f>IF(B66="Regional crisis",(IF(VLOOKUP($C66,'Regional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0.7</v>
      </c>
      <c r="N66" s="234">
        <f t="shared" si="15"/>
        <v>1.9</v>
      </c>
      <c r="O66" s="234">
        <f t="shared" si="16"/>
        <v>2.9666666666666668</v>
      </c>
      <c r="P66" s="234">
        <f>IF(B66="Regional crisis",VLOOKUP(C66,'Regional Crises'!$B$1:$R$69,12,FALSE),VLOOKUP(E66,'Country Indicator Data'!$B$4:$I$300,8,FALSE))</f>
        <v>8</v>
      </c>
      <c r="Q66" s="234">
        <f>IF($B66="Regional crisis",((IF(VLOOKUP($C66,'Regional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5</v>
      </c>
      <c r="R66" s="234">
        <f t="shared" si="17"/>
        <v>6.5</v>
      </c>
      <c r="S66" s="234">
        <f>IF(B66="Regional crisis",((IF(VLOOKUP($C66,'Regional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3.6</v>
      </c>
      <c r="T66" s="234">
        <f>IF(B66="Regional crisis",((IF(VLOOKUP($C66,'Regional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3.6</v>
      </c>
      <c r="U66" s="234">
        <f>IF(B66="Regional crisis",((IF(VLOOKUP($C66,'Regional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3.6</v>
      </c>
      <c r="V66" s="234">
        <f>IF(B66="Regional crisis",((IF(VLOOKUP($C66,'Regional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3.5</v>
      </c>
      <c r="W66" s="234">
        <f t="shared" si="18"/>
        <v>3.6</v>
      </c>
      <c r="X66" s="234">
        <f t="shared" si="19"/>
        <v>4.4000000000000004</v>
      </c>
      <c r="Y66" s="241">
        <f>IF('Core Indicators'!FC63="x","x",IF('Core Indicators'!FC63&gt;=5,5,IF('Core Indicators'!FC63&gt;=4,4,IF('Core Indicators'!FC63&gt;=3,3,IF('Core Indicators'!FC63&gt;=2,2,IF('Core Indicators'!FC63&gt;=1,1,0))))))</f>
        <v>4</v>
      </c>
      <c r="Z66" s="234">
        <f t="shared" si="20"/>
        <v>4</v>
      </c>
      <c r="AA66" s="241">
        <f>'Crisis Indicator Data'!Y63</f>
        <v>1</v>
      </c>
      <c r="AB66" s="241">
        <f>'Crisis Indicator Data'!Z63</f>
        <v>2</v>
      </c>
      <c r="AC66" s="241">
        <f>'Crisis Indicator Data'!AA63</f>
        <v>1</v>
      </c>
      <c r="AD66" s="241">
        <f>'Crisis Indicator Data'!AB63</f>
        <v>3</v>
      </c>
      <c r="AE66" s="241">
        <f t="shared" si="21"/>
        <v>3</v>
      </c>
      <c r="AF66" s="241">
        <f>'Crisis Indicator Data'!AC63</f>
        <v>3</v>
      </c>
      <c r="AG66" s="241">
        <f>'Crisis Indicator Data'!AD63</f>
        <v>2</v>
      </c>
      <c r="AH66" s="241">
        <f t="shared" si="22"/>
        <v>5</v>
      </c>
      <c r="AI66" s="241">
        <f>'Crisis Indicator Data'!AE63</f>
        <v>3</v>
      </c>
      <c r="AJ66" s="241">
        <f>'Crisis Indicator Data'!AF63</f>
        <v>1</v>
      </c>
      <c r="AK66" s="241">
        <f>'Crisis Indicator Data'!AG63</f>
        <v>3</v>
      </c>
      <c r="AL66" s="241">
        <f t="shared" si="23"/>
        <v>5</v>
      </c>
      <c r="AM66" s="234">
        <f t="shared" si="24"/>
        <v>4</v>
      </c>
      <c r="AN66" s="234">
        <f t="shared" si="25"/>
        <v>4</v>
      </c>
    </row>
    <row r="67" spans="1:40" ht="13.5" customHeight="1" x14ac:dyDescent="0.25">
      <c r="A67" s="145" t="str">
        <f>'Crisis Indicator Data'!A64</f>
        <v>Kachin and Shan Conflict</v>
      </c>
      <c r="B67" s="146" t="str">
        <f>'Crisis Indicator Data'!B64</f>
        <v>Conflict</v>
      </c>
      <c r="C67" s="146" t="str">
        <f>'Crisis Indicator Data'!C64</f>
        <v>MMR003</v>
      </c>
      <c r="D67" s="146" t="str">
        <f>'Crisis Indicator Data'!D64</f>
        <v>Myanmar</v>
      </c>
      <c r="E67" s="147" t="str">
        <f>'Crisis Indicator Data'!E64</f>
        <v>MMR</v>
      </c>
      <c r="F67" s="234">
        <f>IF(B67="Regional crisis",(IF(VLOOKUP($C67,'Regional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5</v>
      </c>
      <c r="G67" s="234">
        <f>IF(B67="Regional crisis",(IF(VLOOKUP($C67,'Regional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3.4</v>
      </c>
      <c r="H67" s="234">
        <f t="shared" si="13"/>
        <v>4.2</v>
      </c>
      <c r="I67" s="234">
        <f>IF(B67="Regional crisis",(IF(VLOOKUP($C67,'Regional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2.6</v>
      </c>
      <c r="J67" s="234">
        <f>IF(B67="Regional crisis",(IF(VLOOKUP($C67,'Regional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3</v>
      </c>
      <c r="K67" s="234">
        <f t="shared" si="14"/>
        <v>2.8</v>
      </c>
      <c r="L67" s="234">
        <f>IF(B67="Regional crisis",(IF(VLOOKUP($C67,'Regional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3.1</v>
      </c>
      <c r="M67" s="234">
        <f>IF(B67="Regional crisis",(IF(VLOOKUP($C67,'Regional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0.7</v>
      </c>
      <c r="N67" s="234">
        <f t="shared" si="15"/>
        <v>1.9</v>
      </c>
      <c r="O67" s="234">
        <f t="shared" si="16"/>
        <v>2.9666666666666668</v>
      </c>
      <c r="P67" s="234">
        <f>IF(B67="Regional crisis",VLOOKUP(C67,'Regional Crises'!$B$1:$R$69,12,FALSE),VLOOKUP(E67,'Country Indicator Data'!$B$4:$I$300,8,FALSE))</f>
        <v>8</v>
      </c>
      <c r="Q67" s="234">
        <f>IF($B67="Regional crisis",((IF(VLOOKUP($C67,'Regional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5</v>
      </c>
      <c r="R67" s="234">
        <f t="shared" si="17"/>
        <v>6.5</v>
      </c>
      <c r="S67" s="234">
        <f>IF(B67="Regional crisis",((IF(VLOOKUP($C67,'Regional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3.6</v>
      </c>
      <c r="T67" s="234">
        <f>IF(B67="Regional crisis",((IF(VLOOKUP($C67,'Regional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3.6</v>
      </c>
      <c r="U67" s="234">
        <f>IF(B67="Regional crisis",((IF(VLOOKUP($C67,'Regional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3.6</v>
      </c>
      <c r="V67" s="234">
        <f>IF(B67="Regional crisis",((IF(VLOOKUP($C67,'Regional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3.5</v>
      </c>
      <c r="W67" s="234">
        <f t="shared" si="18"/>
        <v>3.6</v>
      </c>
      <c r="X67" s="234">
        <f t="shared" si="19"/>
        <v>4.4000000000000004</v>
      </c>
      <c r="Y67" s="241">
        <f>IF('Core Indicators'!FC64="x","x",IF('Core Indicators'!FC64&gt;=5,5,IF('Core Indicators'!FC64&gt;=4,4,IF('Core Indicators'!FC64&gt;=3,3,IF('Core Indicators'!FC64&gt;=2,2,IF('Core Indicators'!FC64&gt;=1,1,0))))))</f>
        <v>3</v>
      </c>
      <c r="Z67" s="234">
        <f t="shared" si="20"/>
        <v>3</v>
      </c>
      <c r="AA67" s="241">
        <f>'Crisis Indicator Data'!Y64</f>
        <v>1</v>
      </c>
      <c r="AB67" s="241">
        <f>'Crisis Indicator Data'!Z64</f>
        <v>3</v>
      </c>
      <c r="AC67" s="241">
        <f>'Crisis Indicator Data'!AA64</f>
        <v>1</v>
      </c>
      <c r="AD67" s="241">
        <f>'Crisis Indicator Data'!AB64</f>
        <v>3</v>
      </c>
      <c r="AE67" s="241">
        <f t="shared" si="21"/>
        <v>4</v>
      </c>
      <c r="AF67" s="241">
        <f>'Crisis Indicator Data'!AC64</f>
        <v>2</v>
      </c>
      <c r="AG67" s="241">
        <f>'Crisis Indicator Data'!AD64</f>
        <v>2</v>
      </c>
      <c r="AH67" s="241">
        <f t="shared" si="22"/>
        <v>4</v>
      </c>
      <c r="AI67" s="241">
        <f>'Crisis Indicator Data'!AE64</f>
        <v>3</v>
      </c>
      <c r="AJ67" s="241">
        <f>'Crisis Indicator Data'!AF64</f>
        <v>1</v>
      </c>
      <c r="AK67" s="241">
        <f>'Crisis Indicator Data'!AG64</f>
        <v>3</v>
      </c>
      <c r="AL67" s="241">
        <f t="shared" si="23"/>
        <v>5</v>
      </c>
      <c r="AM67" s="234">
        <f t="shared" si="24"/>
        <v>4</v>
      </c>
      <c r="AN67" s="234">
        <f t="shared" si="25"/>
        <v>3.5</v>
      </c>
    </row>
    <row r="68" spans="1:40" ht="13.5" customHeight="1" x14ac:dyDescent="0.25">
      <c r="A68" s="145" t="str">
        <f>'Crisis Indicator Data'!A65</f>
        <v>Post-coup Violence in Myanmar</v>
      </c>
      <c r="B68" s="146" t="str">
        <f>'Crisis Indicator Data'!B65</f>
        <v>Conflict</v>
      </c>
      <c r="C68" s="146" t="str">
        <f>'Crisis Indicator Data'!C65</f>
        <v>MMR004</v>
      </c>
      <c r="D68" s="146" t="str">
        <f>'Crisis Indicator Data'!D65</f>
        <v>Myanmar</v>
      </c>
      <c r="E68" s="147" t="str">
        <f>'Crisis Indicator Data'!E65</f>
        <v>MMR</v>
      </c>
      <c r="F68" s="234">
        <f>IF(B68="Regional crisis",(IF(VLOOKUP($C68,'Regional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5</v>
      </c>
      <c r="G68" s="234">
        <f>IF(B68="Regional crisis",(IF(VLOOKUP($C68,'Regional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3.4</v>
      </c>
      <c r="H68" s="234">
        <f t="shared" si="13"/>
        <v>4.2</v>
      </c>
      <c r="I68" s="234">
        <f>IF(B68="Regional crisis",(IF(VLOOKUP($C68,'Regional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2.6</v>
      </c>
      <c r="J68" s="234">
        <f>IF(B68="Regional crisis",(IF(VLOOKUP($C68,'Regional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3</v>
      </c>
      <c r="K68" s="234">
        <f t="shared" si="14"/>
        <v>2.8</v>
      </c>
      <c r="L68" s="234">
        <f>IF(B68="Regional crisis",(IF(VLOOKUP($C68,'Regional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3.1</v>
      </c>
      <c r="M68" s="234">
        <f>IF(B68="Regional crisis",(IF(VLOOKUP($C68,'Regional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0.7</v>
      </c>
      <c r="N68" s="234">
        <f t="shared" si="15"/>
        <v>1.9</v>
      </c>
      <c r="O68" s="234">
        <f t="shared" si="16"/>
        <v>2.9666666666666668</v>
      </c>
      <c r="P68" s="234">
        <f>IF(B68="Regional crisis",VLOOKUP(C68,'Regional Crises'!$B$1:$R$69,12,FALSE),VLOOKUP(E68,'Country Indicator Data'!$B$4:$I$300,8,FALSE))</f>
        <v>8</v>
      </c>
      <c r="Q68" s="234">
        <f>IF($B68="Regional crisis",((IF(VLOOKUP($C68,'Regional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5</v>
      </c>
      <c r="R68" s="234">
        <f t="shared" si="17"/>
        <v>6.5</v>
      </c>
      <c r="S68" s="234">
        <f>IF(B68="Regional crisis",((IF(VLOOKUP($C68,'Regional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3.6</v>
      </c>
      <c r="T68" s="234">
        <f>IF(B68="Regional crisis",((IF(VLOOKUP($C68,'Regional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3.6</v>
      </c>
      <c r="U68" s="234">
        <f>IF(B68="Regional crisis",((IF(VLOOKUP($C68,'Regional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3.6</v>
      </c>
      <c r="V68" s="234">
        <f>IF(B68="Regional crisis",((IF(VLOOKUP($C68,'Regional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3.5</v>
      </c>
      <c r="W68" s="234">
        <f t="shared" si="18"/>
        <v>3.6</v>
      </c>
      <c r="X68" s="234">
        <f t="shared" si="19"/>
        <v>4.4000000000000004</v>
      </c>
      <c r="Y68" s="241">
        <f>IF('Core Indicators'!FC65="x","x",IF('Core Indicators'!FC65&gt;=5,5,IF('Core Indicators'!FC65&gt;=4,4,IF('Core Indicators'!FC65&gt;=3,3,IF('Core Indicators'!FC65&gt;=2,2,IF('Core Indicators'!FC65&gt;=1,1,0))))))</f>
        <v>3</v>
      </c>
      <c r="Z68" s="234">
        <f t="shared" si="20"/>
        <v>3</v>
      </c>
      <c r="AA68" s="241">
        <f>'Crisis Indicator Data'!Y65</f>
        <v>1</v>
      </c>
      <c r="AB68" s="241">
        <f>'Crisis Indicator Data'!Z65</f>
        <v>3</v>
      </c>
      <c r="AC68" s="241">
        <f>'Crisis Indicator Data'!AA65</f>
        <v>2</v>
      </c>
      <c r="AD68" s="241">
        <f>'Crisis Indicator Data'!AB65</f>
        <v>3</v>
      </c>
      <c r="AE68" s="241">
        <f t="shared" si="21"/>
        <v>4</v>
      </c>
      <c r="AF68" s="241">
        <f>'Crisis Indicator Data'!AC65</f>
        <v>0</v>
      </c>
      <c r="AG68" s="241">
        <f>'Crisis Indicator Data'!AD65</f>
        <v>2</v>
      </c>
      <c r="AH68" s="241">
        <f t="shared" si="22"/>
        <v>2</v>
      </c>
      <c r="AI68" s="241">
        <f>'Crisis Indicator Data'!AE65</f>
        <v>3</v>
      </c>
      <c r="AJ68" s="241">
        <f>'Crisis Indicator Data'!AF65</f>
        <v>1</v>
      </c>
      <c r="AK68" s="241">
        <f>'Crisis Indicator Data'!AG65</f>
        <v>3</v>
      </c>
      <c r="AL68" s="241">
        <f t="shared" si="23"/>
        <v>5</v>
      </c>
      <c r="AM68" s="234">
        <f t="shared" si="24"/>
        <v>4</v>
      </c>
      <c r="AN68" s="234">
        <f t="shared" si="25"/>
        <v>3.5</v>
      </c>
    </row>
    <row r="69" spans="1:40" ht="13.5" customHeight="1" x14ac:dyDescent="0.25">
      <c r="A69" s="145" t="str">
        <f>'Crisis Indicator Data'!A66</f>
        <v>Cabo Delgado Islamist Insurgency</v>
      </c>
      <c r="B69" s="146" t="str">
        <f>'Crisis Indicator Data'!B66</f>
        <v>Other type of violence</v>
      </c>
      <c r="C69" s="146" t="str">
        <f>'Crisis Indicator Data'!C66</f>
        <v>MOZ004</v>
      </c>
      <c r="D69" s="146" t="str">
        <f>'Crisis Indicator Data'!D66</f>
        <v>Mozambique</v>
      </c>
      <c r="E69" s="147" t="str">
        <f>'Crisis Indicator Data'!E66</f>
        <v>MOZ</v>
      </c>
      <c r="F69" s="234">
        <f>IF(B69="Regional crisis",(IF(VLOOKUP($C69,'Regional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2.5</v>
      </c>
      <c r="G69" s="234">
        <f>IF(B69="Regional crisis",(IF(VLOOKUP($C69,'Regional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2.8</v>
      </c>
      <c r="H69" s="234">
        <f t="shared" si="13"/>
        <v>2.65</v>
      </c>
      <c r="I69" s="234">
        <f>IF(B69="Regional crisis",(IF(VLOOKUP($C69,'Regional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4.5</v>
      </c>
      <c r="J69" s="234">
        <f>IF(B69="Regional crisis",(IF(VLOOKUP($C69,'Regional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1.7</v>
      </c>
      <c r="K69" s="234">
        <f t="shared" si="14"/>
        <v>3.1</v>
      </c>
      <c r="L69" s="234">
        <f>IF(B69="Regional crisis",(IF(VLOOKUP($C69,'Regional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3.8</v>
      </c>
      <c r="M69" s="234">
        <f>IF(B69="Regional crisis",(IF(VLOOKUP($C69,'Regional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3.6</v>
      </c>
      <c r="N69" s="234">
        <f t="shared" si="15"/>
        <v>3.7</v>
      </c>
      <c r="O69" s="234">
        <f t="shared" si="16"/>
        <v>3.15</v>
      </c>
      <c r="P69" s="234">
        <f>IF(B69="Regional crisis",VLOOKUP(C69,'Regional Crises'!$B$1:$R$69,12,FALSE),VLOOKUP(E69,'Country Indicator Data'!$B$4:$I$300,8,FALSE))</f>
        <v>10</v>
      </c>
      <c r="Q69" s="234">
        <f>IF($B69="Regional crisis",((IF(VLOOKUP($C69,'Regional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4</v>
      </c>
      <c r="R69" s="234">
        <f t="shared" si="17"/>
        <v>7</v>
      </c>
      <c r="S69" s="234">
        <f>IF(B69="Regional crisis",((IF(VLOOKUP($C69,'Regional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3.7</v>
      </c>
      <c r="T69" s="234">
        <f>IF(B69="Regional crisis",((IF(VLOOKUP($C69,'Regional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3.5</v>
      </c>
      <c r="U69" s="234">
        <f>IF(B69="Regional crisis",((IF(VLOOKUP($C69,'Regional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3.5</v>
      </c>
      <c r="V69" s="234">
        <f>IF(B69="Regional crisis",((IF(VLOOKUP($C69,'Regional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2.8</v>
      </c>
      <c r="W69" s="234">
        <f t="shared" si="18"/>
        <v>3.4</v>
      </c>
      <c r="X69" s="234">
        <f t="shared" si="19"/>
        <v>4.5</v>
      </c>
      <c r="Y69" s="241">
        <f>IF('Core Indicators'!FC66="x","x",IF('Core Indicators'!FC66&gt;=5,5,IF('Core Indicators'!FC66&gt;=4,4,IF('Core Indicators'!FC66&gt;=3,3,IF('Core Indicators'!FC66&gt;=2,2,IF('Core Indicators'!FC66&gt;=1,1,0))))))</f>
        <v>3</v>
      </c>
      <c r="Z69" s="234">
        <f t="shared" si="20"/>
        <v>3</v>
      </c>
      <c r="AA69" s="241">
        <f>'Crisis Indicator Data'!Y66</f>
        <v>1</v>
      </c>
      <c r="AB69" s="241">
        <f>'Crisis Indicator Data'!Z66</f>
        <v>3</v>
      </c>
      <c r="AC69" s="241">
        <f>'Crisis Indicator Data'!AA66</f>
        <v>2</v>
      </c>
      <c r="AD69" s="241">
        <f>'Crisis Indicator Data'!AB66</f>
        <v>0</v>
      </c>
      <c r="AE69" s="241">
        <f t="shared" si="21"/>
        <v>3</v>
      </c>
      <c r="AF69" s="241">
        <f>'Crisis Indicator Data'!AC66</f>
        <v>0</v>
      </c>
      <c r="AG69" s="241">
        <f>'Crisis Indicator Data'!AD66</f>
        <v>2</v>
      </c>
      <c r="AH69" s="241">
        <f t="shared" si="22"/>
        <v>2</v>
      </c>
      <c r="AI69" s="241">
        <f>'Crisis Indicator Data'!AE66</f>
        <v>3</v>
      </c>
      <c r="AJ69" s="241">
        <f>'Crisis Indicator Data'!AF66</f>
        <v>1</v>
      </c>
      <c r="AK69" s="241">
        <f>'Crisis Indicator Data'!AG66</f>
        <v>1</v>
      </c>
      <c r="AL69" s="241">
        <f t="shared" si="23"/>
        <v>4</v>
      </c>
      <c r="AM69" s="234">
        <f t="shared" si="24"/>
        <v>3</v>
      </c>
      <c r="AN69" s="234">
        <f t="shared" si="25"/>
        <v>3</v>
      </c>
    </row>
    <row r="70" spans="1:40" ht="13.5" customHeight="1" x14ac:dyDescent="0.25">
      <c r="A70" s="145" t="str">
        <f>'Crisis Indicator Data'!A67</f>
        <v>Refugees from Mali in Mauritania</v>
      </c>
      <c r="B70" s="146" t="str">
        <f>'Crisis Indicator Data'!B67</f>
        <v>International displacement</v>
      </c>
      <c r="C70" s="146" t="str">
        <f>'Crisis Indicator Data'!C67</f>
        <v>MRT002</v>
      </c>
      <c r="D70" s="146" t="str">
        <f>'Crisis Indicator Data'!D67</f>
        <v>Mauritania</v>
      </c>
      <c r="E70" s="147" t="str">
        <f>'Crisis Indicator Data'!E67</f>
        <v>MRT</v>
      </c>
      <c r="F70" s="234">
        <f>IF(B70="Regional crisis",(IF(VLOOKUP($C70,'Regional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3.2</v>
      </c>
      <c r="G70" s="234">
        <f>IF(B70="Regional crisis",(IF(VLOOKUP($C70,'Regional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2.9</v>
      </c>
      <c r="H70" s="234">
        <f t="shared" ref="H70:H101" si="26">IF(AND(F70="x",G70="x"),"x",AVERAGE(F70,G70))</f>
        <v>3.05</v>
      </c>
      <c r="I70" s="234">
        <f>IF(B70="Regional crisis",(IF(VLOOKUP($C70,'Regional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3.3</v>
      </c>
      <c r="J70" s="234">
        <f>IF(B70="Regional crisis",(IF(VLOOKUP($C70,'Regional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234">
        <f t="shared" ref="K70:K101" si="27">IF(AND(I70="x",J70="x"),"x",AVERAGE(I70,J70))</f>
        <v>1.65</v>
      </c>
      <c r="L70" s="234">
        <f>IF(B70="Regional crisis",(IF(VLOOKUP($C70,'Regional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4.0999999999999996</v>
      </c>
      <c r="M70" s="234">
        <f>IF(B70="Regional crisis",(IF(VLOOKUP($C70,'Regional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1</v>
      </c>
      <c r="N70" s="234">
        <f t="shared" ref="N70:N101" si="28">IF(AND(L70="x",M70="x"),"x",AVERAGE(L70,M70))</f>
        <v>2.5499999999999998</v>
      </c>
      <c r="O70" s="234">
        <f t="shared" ref="O70:O101" si="29">AVERAGE(H70,K70,N70)</f>
        <v>2.4166666666666665</v>
      </c>
      <c r="P70" s="234">
        <f>IF(B70="Regional crisis",VLOOKUP(C70,'Regional Crises'!$B$1:$R$69,12,FALSE),VLOOKUP(E70,'Country Indicator Data'!$B$4:$I$300,8,FALSE))</f>
        <v>4</v>
      </c>
      <c r="Q70" s="234">
        <f>IF($B70="Regional crisis",((IF(VLOOKUP($C70,'Regional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0.7</v>
      </c>
      <c r="R70" s="234">
        <f t="shared" ref="R70:R101" si="30">AVERAGE(P70:Q70)</f>
        <v>2.35</v>
      </c>
      <c r="S70" s="234">
        <f>IF(B70="Regional crisis",((IF(VLOOKUP($C70,'Regional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3.6</v>
      </c>
      <c r="T70" s="234">
        <f>IF(B70="Regional crisis",((IF(VLOOKUP($C70,'Regional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3.1</v>
      </c>
      <c r="U70" s="234">
        <f>IF(B70="Regional crisis",((IF(VLOOKUP($C70,'Regional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3</v>
      </c>
      <c r="V70" s="234">
        <f>IF(B70="Regional crisis",((IF(VLOOKUP($C70,'Regional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3.3</v>
      </c>
      <c r="W70" s="234">
        <f t="shared" ref="W70:W101" si="31">IF(AND(S70="x",V70="x"),"x",ROUND(AVERAGE(S70,V70,T70,U70),1))</f>
        <v>3.3</v>
      </c>
      <c r="X70" s="234">
        <f t="shared" ref="X70:X101" si="32">ROUND(AVERAGE(O70,W70,R70),1)</f>
        <v>2.7</v>
      </c>
      <c r="Y70" s="241">
        <f>IF('Core Indicators'!FC67="x","x",IF('Core Indicators'!FC67&gt;=5,5,IF('Core Indicators'!FC67&gt;=4,4,IF('Core Indicators'!FC67&gt;=3,3,IF('Core Indicators'!FC67&gt;=2,2,IF('Core Indicators'!FC67&gt;=1,1,0))))))</f>
        <v>2</v>
      </c>
      <c r="Z70" s="234">
        <f t="shared" ref="Z70:Z101" si="33">Y70</f>
        <v>2</v>
      </c>
      <c r="AA70" s="241">
        <f>'Crisis Indicator Data'!Y67</f>
        <v>2</v>
      </c>
      <c r="AB70" s="241">
        <f>'Crisis Indicator Data'!Z67</f>
        <v>0</v>
      </c>
      <c r="AC70" s="241">
        <f>'Crisis Indicator Data'!AA67</f>
        <v>0</v>
      </c>
      <c r="AD70" s="241">
        <f>'Crisis Indicator Data'!AB67</f>
        <v>0</v>
      </c>
      <c r="AE70" s="241">
        <f t="shared" ref="AE70:AE101" si="34">IF(SUM(AA70:AD70)=0,0,IF(SUM(AA70,AB70,AC70,AD70)&lt;2,1,IF(SUM(AA70:AD70)&lt;6,2,IF(SUM(AA70:AD70)&lt;8,3,IF(SUM(AA70:AD70)&lt;10,4,5)))))</f>
        <v>2</v>
      </c>
      <c r="AF70" s="241">
        <f>'Crisis Indicator Data'!AC67</f>
        <v>2</v>
      </c>
      <c r="AG70" s="241">
        <f>'Crisis Indicator Data'!AD67</f>
        <v>0</v>
      </c>
      <c r="AH70" s="241">
        <f t="shared" ref="AH70:AH101" si="35">IF(SUM(AF70:AG70)=0,0,IF(SUM(AF70,AG70)=1,1,IF(SUM(AF70:AG70)&lt;3,2,IF(SUM(AF70:AG70)&lt;4,3,IF(SUM(AF70:AG70)&lt;5,4,5)))))</f>
        <v>2</v>
      </c>
      <c r="AI70" s="241">
        <f>'Crisis Indicator Data'!AE67</f>
        <v>0</v>
      </c>
      <c r="AJ70" s="241">
        <f>'Crisis Indicator Data'!AF67</f>
        <v>2</v>
      </c>
      <c r="AK70" s="241">
        <f>'Crisis Indicator Data'!AG67</f>
        <v>0</v>
      </c>
      <c r="AL70" s="241">
        <f t="shared" ref="AL70:AL101" si="36">IF(SUM(AI70:AK70)=0,0,IF(SUM(AI70:AK70)=1,1,IF(SUM(AI70:AK70)&lt;3,2,IF(SUM(AI70:AK70)&lt;5,3,IF(SUM(AI70:AK70)&lt;7,4,5)))))</f>
        <v>2</v>
      </c>
      <c r="AM70" s="234">
        <f t="shared" ref="AM70:AM101" si="37">IF(AA70=3,5,ROUND(AVERAGE(AE70,AH70,AL70),0))</f>
        <v>2</v>
      </c>
      <c r="AN70" s="234">
        <f t="shared" ref="AN70:AN101" si="38">IF(AND(Z70="x",AM70="x"),"x",ROUND(AVERAGE(Z70,AM70),1))</f>
        <v>2</v>
      </c>
    </row>
    <row r="71" spans="1:40" ht="13.5" customHeight="1" x14ac:dyDescent="0.25">
      <c r="A71" s="145" t="str">
        <f>'Crisis Indicator Data'!A68</f>
        <v>Food Security in Mauritania</v>
      </c>
      <c r="B71" s="146" t="str">
        <f>'Crisis Indicator Data'!B68</f>
        <v>Drought</v>
      </c>
      <c r="C71" s="146" t="str">
        <f>'Crisis Indicator Data'!C68</f>
        <v>MRT003</v>
      </c>
      <c r="D71" s="146" t="str">
        <f>'Crisis Indicator Data'!D68</f>
        <v>Mauritania</v>
      </c>
      <c r="E71" s="147" t="str">
        <f>'Crisis Indicator Data'!E68</f>
        <v>MRT</v>
      </c>
      <c r="F71" s="234">
        <f>IF(B71="Regional crisis",(IF(VLOOKUP($C71,'Regional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3.2</v>
      </c>
      <c r="G71" s="234">
        <f>IF(B71="Regional crisis",(IF(VLOOKUP($C71,'Regional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2.9</v>
      </c>
      <c r="H71" s="234">
        <f t="shared" si="26"/>
        <v>3.05</v>
      </c>
      <c r="I71" s="234">
        <f>IF(B71="Regional crisis",(IF(VLOOKUP($C71,'Regional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3.3</v>
      </c>
      <c r="J71" s="234">
        <f>IF(B71="Regional crisis",(IF(VLOOKUP($C71,'Regional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234">
        <f t="shared" si="27"/>
        <v>1.65</v>
      </c>
      <c r="L71" s="234">
        <f>IF(B71="Regional crisis",(IF(VLOOKUP($C71,'Regional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4.0999999999999996</v>
      </c>
      <c r="M71" s="234">
        <f>IF(B71="Regional crisis",(IF(VLOOKUP($C71,'Regional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1</v>
      </c>
      <c r="N71" s="234">
        <f t="shared" si="28"/>
        <v>2.5499999999999998</v>
      </c>
      <c r="O71" s="234">
        <f t="shared" si="29"/>
        <v>2.4166666666666665</v>
      </c>
      <c r="P71" s="234">
        <f>IF(B71="Regional crisis",VLOOKUP(C71,'Regional Crises'!$B$1:$R$69,12,FALSE),VLOOKUP(E71,'Country Indicator Data'!$B$4:$I$300,8,FALSE))</f>
        <v>4</v>
      </c>
      <c r="Q71" s="234">
        <f>IF($B71="Regional crisis",((IF(VLOOKUP($C71,'Regional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0.7</v>
      </c>
      <c r="R71" s="234">
        <f t="shared" si="30"/>
        <v>2.35</v>
      </c>
      <c r="S71" s="234">
        <f>IF(B71="Regional crisis",((IF(VLOOKUP($C71,'Regional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3.6</v>
      </c>
      <c r="T71" s="234">
        <f>IF(B71="Regional crisis",((IF(VLOOKUP($C71,'Regional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3.1</v>
      </c>
      <c r="U71" s="234">
        <f>IF(B71="Regional crisis",((IF(VLOOKUP($C71,'Regional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3</v>
      </c>
      <c r="V71" s="234">
        <f>IF(B71="Regional crisis",((IF(VLOOKUP($C71,'Regional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3.3</v>
      </c>
      <c r="W71" s="234">
        <f t="shared" si="31"/>
        <v>3.3</v>
      </c>
      <c r="X71" s="234">
        <f t="shared" si="32"/>
        <v>2.7</v>
      </c>
      <c r="Y71" s="241">
        <f>IF('Core Indicators'!FC68="x","x",IF('Core Indicators'!FC68&gt;=5,5,IF('Core Indicators'!FC68&gt;=4,4,IF('Core Indicators'!FC68&gt;=3,3,IF('Core Indicators'!FC68&gt;=2,2,IF('Core Indicators'!FC68&gt;=1,1,0))))))</f>
        <v>3</v>
      </c>
      <c r="Z71" s="234">
        <f t="shared" si="33"/>
        <v>3</v>
      </c>
      <c r="AA71" s="241">
        <f>'Crisis Indicator Data'!Y68</f>
        <v>2</v>
      </c>
      <c r="AB71" s="241">
        <f>'Crisis Indicator Data'!Z68</f>
        <v>0</v>
      </c>
      <c r="AC71" s="241">
        <f>'Crisis Indicator Data'!AA68</f>
        <v>0</v>
      </c>
      <c r="AD71" s="241">
        <f>'Crisis Indicator Data'!AB68</f>
        <v>0</v>
      </c>
      <c r="AE71" s="241">
        <f t="shared" si="34"/>
        <v>2</v>
      </c>
      <c r="AF71" s="241">
        <f>'Crisis Indicator Data'!AC68</f>
        <v>0</v>
      </c>
      <c r="AG71" s="241">
        <f>'Crisis Indicator Data'!AD68</f>
        <v>0</v>
      </c>
      <c r="AH71" s="241">
        <f t="shared" si="35"/>
        <v>0</v>
      </c>
      <c r="AI71" s="241">
        <f>'Crisis Indicator Data'!AE68</f>
        <v>0</v>
      </c>
      <c r="AJ71" s="241">
        <f>'Crisis Indicator Data'!AF68</f>
        <v>2</v>
      </c>
      <c r="AK71" s="241">
        <f>'Crisis Indicator Data'!AG68</f>
        <v>0</v>
      </c>
      <c r="AL71" s="241">
        <f t="shared" si="36"/>
        <v>2</v>
      </c>
      <c r="AM71" s="234">
        <f t="shared" si="37"/>
        <v>1</v>
      </c>
      <c r="AN71" s="234">
        <f t="shared" si="38"/>
        <v>2</v>
      </c>
    </row>
    <row r="72" spans="1:40" ht="13.5" customHeight="1" x14ac:dyDescent="0.25">
      <c r="A72" s="145" t="str">
        <f>'Crisis Indicator Data'!A69</f>
        <v>Complex crisis in Malawi</v>
      </c>
      <c r="B72" s="146" t="str">
        <f>'Crisis Indicator Data'!B69</f>
        <v>Complex crisis</v>
      </c>
      <c r="C72" s="146" t="str">
        <f>'Crisis Indicator Data'!C69</f>
        <v>MWI002</v>
      </c>
      <c r="D72" s="146" t="str">
        <f>'Crisis Indicator Data'!D69</f>
        <v>Malawi</v>
      </c>
      <c r="E72" s="147" t="str">
        <f>'Crisis Indicator Data'!E69</f>
        <v>MWI</v>
      </c>
      <c r="F72" s="234">
        <f>IF(B72="Regional crisis",(IF(VLOOKUP($C72,'Regional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1.4</v>
      </c>
      <c r="G72" s="234">
        <f>IF(B72="Regional crisis",(IF(VLOOKUP($C72,'Regional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1.8</v>
      </c>
      <c r="H72" s="234">
        <f t="shared" si="26"/>
        <v>1.6</v>
      </c>
      <c r="I72" s="234">
        <f>IF(B72="Regional crisis",(IF(VLOOKUP($C72,'Regional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3</v>
      </c>
      <c r="J72" s="234">
        <f>IF(B72="Regional crisis",(IF(VLOOKUP($C72,'Regional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234">
        <f t="shared" si="27"/>
        <v>1.5</v>
      </c>
      <c r="L72" s="234">
        <f>IF(B72="Regional crisis",(IF(VLOOKUP($C72,'Regional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4.0999999999999996</v>
      </c>
      <c r="M72" s="234">
        <f>IF(B72="Regional crisis",(IF(VLOOKUP($C72,'Regional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2.5</v>
      </c>
      <c r="N72" s="234">
        <f t="shared" si="28"/>
        <v>3.3</v>
      </c>
      <c r="O72" s="234">
        <f t="shared" si="29"/>
        <v>2.1333333333333333</v>
      </c>
      <c r="P72" s="234">
        <f>IF(B72="Regional crisis",VLOOKUP(C72,'Regional Crises'!$B$1:$R$69,12,FALSE),VLOOKUP(E72,'Country Indicator Data'!$B$4:$I$300,8,FALSE))</f>
        <v>0</v>
      </c>
      <c r="Q72" s="234">
        <f>IF($B72="Regional crisis",((IF(VLOOKUP($C72,'Regional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2.4</v>
      </c>
      <c r="R72" s="234">
        <f t="shared" si="30"/>
        <v>1.2</v>
      </c>
      <c r="S72" s="234">
        <f>IF(B72="Regional crisis",((IF(VLOOKUP($C72,'Regional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3.5</v>
      </c>
      <c r="T72" s="234">
        <f>IF(B72="Regional crisis",((IF(VLOOKUP($C72,'Regional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2.8</v>
      </c>
      <c r="U72" s="234">
        <f>IF(B72="Regional crisis",((IF(VLOOKUP($C72,'Regional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2.2999999999999998</v>
      </c>
      <c r="V72" s="234">
        <f>IF(B72="Regional crisis",((IF(VLOOKUP($C72,'Regional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1.9</v>
      </c>
      <c r="W72" s="234">
        <f t="shared" si="31"/>
        <v>2.6</v>
      </c>
      <c r="X72" s="234">
        <f t="shared" si="32"/>
        <v>2</v>
      </c>
      <c r="Y72" s="241">
        <f>IF('Core Indicators'!FC69="x","x",IF('Core Indicators'!FC69&gt;=5,5,IF('Core Indicators'!FC69&gt;=4,4,IF('Core Indicators'!FC69&gt;=3,3,IF('Core Indicators'!FC69&gt;=2,2,IF('Core Indicators'!FC69&gt;=1,1,0))))))</f>
        <v>2</v>
      </c>
      <c r="Z72" s="234">
        <f t="shared" si="33"/>
        <v>2</v>
      </c>
      <c r="AA72" s="241">
        <f>'Crisis Indicator Data'!Y69</f>
        <v>2</v>
      </c>
      <c r="AB72" s="241">
        <f>'Crisis Indicator Data'!Z69</f>
        <v>0</v>
      </c>
      <c r="AC72" s="241">
        <f>'Crisis Indicator Data'!AA69</f>
        <v>0</v>
      </c>
      <c r="AD72" s="241">
        <f>'Crisis Indicator Data'!AB69</f>
        <v>0</v>
      </c>
      <c r="AE72" s="241">
        <f t="shared" si="34"/>
        <v>2</v>
      </c>
      <c r="AF72" s="241">
        <f>'Crisis Indicator Data'!AC69</f>
        <v>2</v>
      </c>
      <c r="AG72" s="241">
        <f>'Crisis Indicator Data'!AD69</f>
        <v>0</v>
      </c>
      <c r="AH72" s="241">
        <f t="shared" si="35"/>
        <v>2</v>
      </c>
      <c r="AI72" s="241">
        <f>'Crisis Indicator Data'!AE69</f>
        <v>0</v>
      </c>
      <c r="AJ72" s="241">
        <f>'Crisis Indicator Data'!AF69</f>
        <v>0</v>
      </c>
      <c r="AK72" s="241">
        <f>'Crisis Indicator Data'!AG69</f>
        <v>2</v>
      </c>
      <c r="AL72" s="241">
        <f t="shared" si="36"/>
        <v>2</v>
      </c>
      <c r="AM72" s="234">
        <f t="shared" si="37"/>
        <v>2</v>
      </c>
      <c r="AN72" s="234">
        <f t="shared" si="38"/>
        <v>2</v>
      </c>
    </row>
    <row r="73" spans="1:40" ht="13.5" customHeight="1" x14ac:dyDescent="0.25">
      <c r="A73" s="145" t="str">
        <f>'Crisis Indicator Data'!A70</f>
        <v>International Refugees in Malaysia</v>
      </c>
      <c r="B73" s="146" t="str">
        <f>'Crisis Indicator Data'!B70</f>
        <v>International displacement</v>
      </c>
      <c r="C73" s="146" t="str">
        <f>'Crisis Indicator Data'!C70</f>
        <v>MYS001</v>
      </c>
      <c r="D73" s="146" t="str">
        <f>'Crisis Indicator Data'!D70</f>
        <v>Malaysia</v>
      </c>
      <c r="E73" s="147" t="str">
        <f>'Crisis Indicator Data'!E70</f>
        <v>MYS</v>
      </c>
      <c r="F73" s="234">
        <f>IF(B73="Regional crisis",(IF(VLOOKUP($C73,'Regional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3.9</v>
      </c>
      <c r="G73" s="234">
        <f>IF(B73="Regional crisis",(IF(VLOOKUP($C73,'Regional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2.1</v>
      </c>
      <c r="H73" s="234">
        <f t="shared" si="26"/>
        <v>3</v>
      </c>
      <c r="I73" s="234">
        <f>IF(B73="Regional crisis",(IF(VLOOKUP($C73,'Regional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3</v>
      </c>
      <c r="J73" s="234">
        <f>IF(B73="Regional crisis",(IF(VLOOKUP($C73,'Regional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0.6</v>
      </c>
      <c r="K73" s="234">
        <f t="shared" si="27"/>
        <v>1.8</v>
      </c>
      <c r="L73" s="234">
        <f>IF(B73="Regional crisis",(IF(VLOOKUP($C73,'Regional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1.8</v>
      </c>
      <c r="M73" s="234">
        <f>IF(B73="Regional crisis",(IF(VLOOKUP($C73,'Regional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v>
      </c>
      <c r="N73" s="234">
        <f t="shared" si="28"/>
        <v>1.9</v>
      </c>
      <c r="O73" s="234">
        <f t="shared" si="29"/>
        <v>2.2333333333333329</v>
      </c>
      <c r="P73" s="234">
        <f>IF(B73="Regional crisis",VLOOKUP(C73,'Regional Crises'!$B$1:$R$69,12,FALSE),VLOOKUP(E73,'Country Indicator Data'!$B$4:$I$300,8,FALSE))</f>
        <v>2</v>
      </c>
      <c r="Q73" s="234">
        <f>IF($B73="Regional crisis",((IF(VLOOKUP($C73,'Regional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0.4</v>
      </c>
      <c r="R73" s="234">
        <f t="shared" si="30"/>
        <v>1.2</v>
      </c>
      <c r="S73" s="234">
        <f>IF(B73="Regional crisis",((IF(VLOOKUP($C73,'Regional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2.4</v>
      </c>
      <c r="T73" s="234">
        <f>IF(B73="Regional crisis",((IF(VLOOKUP($C73,'Regional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1.9</v>
      </c>
      <c r="U73" s="234">
        <f>IF(B73="Regional crisis",((IF(VLOOKUP($C73,'Regional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2.2999999999999998</v>
      </c>
      <c r="V73" s="234">
        <f>IF(B73="Regional crisis",((IF(VLOOKUP($C73,'Regional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2.4</v>
      </c>
      <c r="W73" s="234">
        <f t="shared" si="31"/>
        <v>2.2999999999999998</v>
      </c>
      <c r="X73" s="234">
        <f t="shared" si="32"/>
        <v>1.9</v>
      </c>
      <c r="Y73" s="241">
        <f>IF('Core Indicators'!FC70="x","x",IF('Core Indicators'!FC70&gt;=5,5,IF('Core Indicators'!FC70&gt;=4,4,IF('Core Indicators'!FC70&gt;=3,3,IF('Core Indicators'!FC70&gt;=2,2,IF('Core Indicators'!FC70&gt;=1,1,0))))))</f>
        <v>3</v>
      </c>
      <c r="Z73" s="234">
        <f t="shared" si="33"/>
        <v>3</v>
      </c>
      <c r="AA73" s="241">
        <f>'Crisis Indicator Data'!Y70</f>
        <v>1</v>
      </c>
      <c r="AB73" s="241">
        <f>'Crisis Indicator Data'!Z70</f>
        <v>0</v>
      </c>
      <c r="AC73" s="241">
        <f>'Crisis Indicator Data'!AA70</f>
        <v>0</v>
      </c>
      <c r="AD73" s="241">
        <f>'Crisis Indicator Data'!AB70</f>
        <v>0</v>
      </c>
      <c r="AE73" s="241">
        <f t="shared" si="34"/>
        <v>1</v>
      </c>
      <c r="AF73" s="241">
        <f>'Crisis Indicator Data'!AC70</f>
        <v>0</v>
      </c>
      <c r="AG73" s="241">
        <f>'Crisis Indicator Data'!AD70</f>
        <v>1</v>
      </c>
      <c r="AH73" s="241">
        <f t="shared" si="35"/>
        <v>1</v>
      </c>
      <c r="AI73" s="241">
        <f>'Crisis Indicator Data'!AE70</f>
        <v>0</v>
      </c>
      <c r="AJ73" s="241">
        <f>'Crisis Indicator Data'!AF70</f>
        <v>0</v>
      </c>
      <c r="AK73" s="241">
        <f>'Crisis Indicator Data'!AG70</f>
        <v>0</v>
      </c>
      <c r="AL73" s="241">
        <f t="shared" si="36"/>
        <v>0</v>
      </c>
      <c r="AM73" s="234">
        <f t="shared" si="37"/>
        <v>1</v>
      </c>
      <c r="AN73" s="234">
        <f t="shared" si="38"/>
        <v>2</v>
      </c>
    </row>
    <row r="74" spans="1:40" ht="13.5" customHeight="1" x14ac:dyDescent="0.25">
      <c r="A74" s="145" t="str">
        <f>'Crisis Indicator Data'!A71</f>
        <v>Food Security Crisis in Namibia</v>
      </c>
      <c r="B74" s="146" t="str">
        <f>'Crisis Indicator Data'!B71</f>
        <v>Food Security</v>
      </c>
      <c r="C74" s="146" t="str">
        <f>'Crisis Indicator Data'!C71</f>
        <v>NAM002</v>
      </c>
      <c r="D74" s="146" t="str">
        <f>'Crisis Indicator Data'!D71</f>
        <v>Namibia</v>
      </c>
      <c r="E74" s="147" t="str">
        <f>'Crisis Indicator Data'!E71</f>
        <v>NAM</v>
      </c>
      <c r="F74" s="234">
        <f>IF(B74="Regional crisis",(IF(VLOOKUP($C74,'Regional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1.1000000000000001</v>
      </c>
      <c r="G74" s="234">
        <f>IF(B74="Regional crisis",(IF(VLOOKUP($C74,'Regional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1.3</v>
      </c>
      <c r="H74" s="234">
        <f t="shared" si="26"/>
        <v>1.2000000000000002</v>
      </c>
      <c r="I74" s="234">
        <f>IF(B74="Regional crisis",(IF(VLOOKUP($C74,'Regional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3.6</v>
      </c>
      <c r="J74" s="234">
        <f>IF(B74="Regional crisis",(IF(VLOOKUP($C74,'Regional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1.6</v>
      </c>
      <c r="K74" s="234">
        <f t="shared" si="27"/>
        <v>2.6</v>
      </c>
      <c r="L74" s="234">
        <f>IF(B74="Regional crisis",(IF(VLOOKUP($C74,'Regional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3.1</v>
      </c>
      <c r="M74" s="234">
        <f>IF(B74="Regional crisis",(IF(VLOOKUP($C74,'Regional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4.3</v>
      </c>
      <c r="N74" s="234">
        <f t="shared" si="28"/>
        <v>3.7</v>
      </c>
      <c r="O74" s="234">
        <f t="shared" si="29"/>
        <v>2.5</v>
      </c>
      <c r="P74" s="234">
        <f>IF(B74="Regional crisis",VLOOKUP(C74,'Regional Crises'!$B$1:$R$69,12,FALSE),VLOOKUP(E74,'Country Indicator Data'!$B$4:$I$300,8,FALSE))</f>
        <v>0</v>
      </c>
      <c r="Q74" s="234">
        <f>IF($B74="Regional crisis",((IF(VLOOKUP($C74,'Regional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0.4</v>
      </c>
      <c r="R74" s="234">
        <f t="shared" si="30"/>
        <v>0.2</v>
      </c>
      <c r="S74" s="234">
        <f>IF(B74="Regional crisis",((IF(VLOOKUP($C74,'Regional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2.4</v>
      </c>
      <c r="T74" s="234">
        <f>IF(B74="Regional crisis",((IF(VLOOKUP($C74,'Regional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2.2000000000000002</v>
      </c>
      <c r="U74" s="234">
        <f>IF(B74="Regional crisis",((IF(VLOOKUP($C74,'Regional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1.6</v>
      </c>
      <c r="V74" s="234">
        <f>IF(B74="Regional crisis",((IF(VLOOKUP($C74,'Regional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1.2</v>
      </c>
      <c r="W74" s="234">
        <f t="shared" si="31"/>
        <v>1.9</v>
      </c>
      <c r="X74" s="234">
        <f t="shared" si="32"/>
        <v>1.5</v>
      </c>
      <c r="Y74" s="241">
        <f>IF('Core Indicators'!FC71="x","x",IF('Core Indicators'!FC71&gt;=5,5,IF('Core Indicators'!FC71&gt;=4,4,IF('Core Indicators'!FC71&gt;=3,3,IF('Core Indicators'!FC71&gt;=2,2,IF('Core Indicators'!FC71&gt;=1,1,0))))))</f>
        <v>1</v>
      </c>
      <c r="Z74" s="234">
        <f t="shared" si="33"/>
        <v>1</v>
      </c>
      <c r="AA74" s="241">
        <f>'Crisis Indicator Data'!Y71</f>
        <v>0</v>
      </c>
      <c r="AB74" s="241">
        <f>'Crisis Indicator Data'!Z71</f>
        <v>0</v>
      </c>
      <c r="AC74" s="241">
        <f>'Crisis Indicator Data'!AA71</f>
        <v>0</v>
      </c>
      <c r="AD74" s="241">
        <f>'Crisis Indicator Data'!AB71</f>
        <v>0</v>
      </c>
      <c r="AE74" s="241">
        <f t="shared" si="34"/>
        <v>0</v>
      </c>
      <c r="AF74" s="241">
        <f>'Crisis Indicator Data'!AC71</f>
        <v>0</v>
      </c>
      <c r="AG74" s="241">
        <f>'Crisis Indicator Data'!AD71</f>
        <v>0</v>
      </c>
      <c r="AH74" s="241">
        <f t="shared" si="35"/>
        <v>0</v>
      </c>
      <c r="AI74" s="241">
        <f>'Crisis Indicator Data'!AE71</f>
        <v>0</v>
      </c>
      <c r="AJ74" s="241">
        <f>'Crisis Indicator Data'!AF71</f>
        <v>1</v>
      </c>
      <c r="AK74" s="241">
        <f>'Crisis Indicator Data'!AG71</f>
        <v>0</v>
      </c>
      <c r="AL74" s="241">
        <f t="shared" si="36"/>
        <v>1</v>
      </c>
      <c r="AM74" s="234">
        <f t="shared" si="37"/>
        <v>0</v>
      </c>
      <c r="AN74" s="234">
        <f t="shared" si="38"/>
        <v>0.5</v>
      </c>
    </row>
    <row r="75" spans="1:40" ht="13.5" customHeight="1" x14ac:dyDescent="0.25">
      <c r="A75" s="145" t="str">
        <f>'Crisis Indicator Data'!A72</f>
        <v>Multiple crises in Niger</v>
      </c>
      <c r="B75" s="146" t="str">
        <f>'Crisis Indicator Data'!B72</f>
        <v>Multiple crises country</v>
      </c>
      <c r="C75" s="146" t="str">
        <f>'Crisis Indicator Data'!C72</f>
        <v>NER001</v>
      </c>
      <c r="D75" s="146" t="str">
        <f>'Crisis Indicator Data'!D72</f>
        <v>Niger</v>
      </c>
      <c r="E75" s="147" t="str">
        <f>'Crisis Indicator Data'!E72</f>
        <v>NER</v>
      </c>
      <c r="F75" s="234">
        <f>IF(B75="Regional crisis",(IF(VLOOKUP($C75,'Regional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2.1</v>
      </c>
      <c r="G75" s="234">
        <f>IF(B75="Regional crisis",(IF(VLOOKUP($C75,'Regional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v>
      </c>
      <c r="H75" s="234">
        <f t="shared" si="26"/>
        <v>2.0499999999999998</v>
      </c>
      <c r="I75" s="234">
        <f>IF(B75="Regional crisis",(IF(VLOOKUP($C75,'Regional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3.1</v>
      </c>
      <c r="J75" s="234">
        <f>IF(B75="Regional crisis",(IF(VLOOKUP($C75,'Regional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0.9</v>
      </c>
      <c r="K75" s="234">
        <f t="shared" si="27"/>
        <v>2</v>
      </c>
      <c r="L75" s="234">
        <f>IF(B75="Regional crisis",(IF(VLOOKUP($C75,'Regional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4.3</v>
      </c>
      <c r="M75" s="234">
        <f>IF(B75="Regional crisis",(IF(VLOOKUP($C75,'Regional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1.2</v>
      </c>
      <c r="N75" s="234">
        <f t="shared" si="28"/>
        <v>2.75</v>
      </c>
      <c r="O75" s="234">
        <f t="shared" si="29"/>
        <v>2.2666666666666666</v>
      </c>
      <c r="P75" s="234">
        <f>IF(B75="Regional crisis",VLOOKUP(C75,'Regional Crises'!$B$1:$R$69,12,FALSE),VLOOKUP(E75,'Country Indicator Data'!$B$4:$I$300,8,FALSE))</f>
        <v>6</v>
      </c>
      <c r="Q75" s="234">
        <f>IF($B75="Regional crisis",((IF(VLOOKUP($C75,'Regional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3.7</v>
      </c>
      <c r="R75" s="234">
        <f t="shared" si="30"/>
        <v>4.8499999999999996</v>
      </c>
      <c r="S75" s="234">
        <f>IF(B75="Regional crisis",((IF(VLOOKUP($C75,'Regional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3.4</v>
      </c>
      <c r="T75" s="234">
        <f>IF(B75="Regional crisis",((IF(VLOOKUP($C75,'Regional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v>
      </c>
      <c r="U75" s="234">
        <f>IF(B75="Regional crisis",((IF(VLOOKUP($C75,'Regional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2.2999999999999998</v>
      </c>
      <c r="V75" s="234">
        <f>IF(B75="Regional crisis",((IF(VLOOKUP($C75,'Regional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2.6</v>
      </c>
      <c r="W75" s="234">
        <f t="shared" si="31"/>
        <v>2.8</v>
      </c>
      <c r="X75" s="234">
        <f t="shared" si="32"/>
        <v>3.3</v>
      </c>
      <c r="Y75" s="241">
        <f>IF('Core Indicators'!FC72="x","x",IF('Core Indicators'!FC72&gt;=5,5,IF('Core Indicators'!FC72&gt;=4,4,IF('Core Indicators'!FC72&gt;=3,3,IF('Core Indicators'!FC72&gt;=2,2,IF('Core Indicators'!FC72&gt;=1,1,0))))))</f>
        <v>5</v>
      </c>
      <c r="Z75" s="234">
        <f t="shared" si="33"/>
        <v>5</v>
      </c>
      <c r="AA75" s="241">
        <f>'Crisis Indicator Data'!Y72</f>
        <v>1</v>
      </c>
      <c r="AB75" s="241">
        <f>'Crisis Indicator Data'!Z72</f>
        <v>3</v>
      </c>
      <c r="AC75" s="241">
        <f>'Crisis Indicator Data'!AA72</f>
        <v>2</v>
      </c>
      <c r="AD75" s="241">
        <f>'Crisis Indicator Data'!AB72</f>
        <v>0</v>
      </c>
      <c r="AE75" s="241">
        <f t="shared" si="34"/>
        <v>3</v>
      </c>
      <c r="AF75" s="241">
        <f>'Crisis Indicator Data'!AC72</f>
        <v>0</v>
      </c>
      <c r="AG75" s="241">
        <f>'Crisis Indicator Data'!AD72</f>
        <v>3</v>
      </c>
      <c r="AH75" s="241">
        <f t="shared" si="35"/>
        <v>3</v>
      </c>
      <c r="AI75" s="241">
        <f>'Crisis Indicator Data'!AE72</f>
        <v>3</v>
      </c>
      <c r="AJ75" s="241">
        <f>'Crisis Indicator Data'!AF72</f>
        <v>1</v>
      </c>
      <c r="AK75" s="241">
        <f>'Crisis Indicator Data'!AG72</f>
        <v>3</v>
      </c>
      <c r="AL75" s="241">
        <f t="shared" si="36"/>
        <v>5</v>
      </c>
      <c r="AM75" s="234">
        <f t="shared" si="37"/>
        <v>4</v>
      </c>
      <c r="AN75" s="234">
        <f t="shared" si="38"/>
        <v>4.5</v>
      </c>
    </row>
    <row r="76" spans="1:40" ht="13.5" customHeight="1" x14ac:dyDescent="0.25">
      <c r="A76" s="145" t="str">
        <f>'Crisis Indicator Data'!A73</f>
        <v>Boko Haram in Niger</v>
      </c>
      <c r="B76" s="146" t="str">
        <f>'Crisis Indicator Data'!B73</f>
        <v>Conflict</v>
      </c>
      <c r="C76" s="146" t="str">
        <f>'Crisis Indicator Data'!C73</f>
        <v>NER002</v>
      </c>
      <c r="D76" s="146" t="str">
        <f>'Crisis Indicator Data'!D73</f>
        <v>Niger</v>
      </c>
      <c r="E76" s="147" t="str">
        <f>'Crisis Indicator Data'!E73</f>
        <v>NER</v>
      </c>
      <c r="F76" s="234">
        <f>IF(B76="Regional crisis",(IF(VLOOKUP($C76,'Regional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2.1</v>
      </c>
      <c r="G76" s="234">
        <f>IF(B76="Regional crisis",(IF(VLOOKUP($C76,'Regional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v>
      </c>
      <c r="H76" s="234">
        <f t="shared" si="26"/>
        <v>2.0499999999999998</v>
      </c>
      <c r="I76" s="234">
        <f>IF(B76="Regional crisis",(IF(VLOOKUP($C76,'Regional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3.1</v>
      </c>
      <c r="J76" s="234">
        <f>IF(B76="Regional crisis",(IF(VLOOKUP($C76,'Regional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0.9</v>
      </c>
      <c r="K76" s="234">
        <f t="shared" si="27"/>
        <v>2</v>
      </c>
      <c r="L76" s="234">
        <f>IF(B76="Regional crisis",(IF(VLOOKUP($C76,'Regional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4.3</v>
      </c>
      <c r="M76" s="234">
        <f>IF(B76="Regional crisis",(IF(VLOOKUP($C76,'Regional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1.2</v>
      </c>
      <c r="N76" s="234">
        <f t="shared" si="28"/>
        <v>2.75</v>
      </c>
      <c r="O76" s="234">
        <f t="shared" si="29"/>
        <v>2.2666666666666666</v>
      </c>
      <c r="P76" s="234">
        <f>IF(B76="Regional crisis",VLOOKUP(C76,'Regional Crises'!$B$1:$R$69,12,FALSE),VLOOKUP(E76,'Country Indicator Data'!$B$4:$I$300,8,FALSE))</f>
        <v>6</v>
      </c>
      <c r="Q76" s="234">
        <f>IF($B76="Regional crisis",((IF(VLOOKUP($C76,'Regional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3.7</v>
      </c>
      <c r="R76" s="234">
        <f t="shared" si="30"/>
        <v>4.8499999999999996</v>
      </c>
      <c r="S76" s="234">
        <f>IF(B76="Regional crisis",((IF(VLOOKUP($C76,'Regional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3.4</v>
      </c>
      <c r="T76" s="234">
        <f>IF(B76="Regional crisis",((IF(VLOOKUP($C76,'Regional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v>
      </c>
      <c r="U76" s="234">
        <f>IF(B76="Regional crisis",((IF(VLOOKUP($C76,'Regional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2.2999999999999998</v>
      </c>
      <c r="V76" s="234">
        <f>IF(B76="Regional crisis",((IF(VLOOKUP($C76,'Regional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2.6</v>
      </c>
      <c r="W76" s="234">
        <f t="shared" si="31"/>
        <v>2.8</v>
      </c>
      <c r="X76" s="234">
        <f t="shared" si="32"/>
        <v>3.3</v>
      </c>
      <c r="Y76" s="241">
        <f>IF('Core Indicators'!FC73="x","x",IF('Core Indicators'!FC73&gt;=5,5,IF('Core Indicators'!FC73&gt;=4,4,IF('Core Indicators'!FC73&gt;=3,3,IF('Core Indicators'!FC73&gt;=2,2,IF('Core Indicators'!FC73&gt;=1,1,0))))))</f>
        <v>5</v>
      </c>
      <c r="Z76" s="234">
        <f t="shared" si="33"/>
        <v>5</v>
      </c>
      <c r="AA76" s="241">
        <f>'Crisis Indicator Data'!Y73</f>
        <v>1</v>
      </c>
      <c r="AB76" s="241">
        <f>'Crisis Indicator Data'!Z73</f>
        <v>3</v>
      </c>
      <c r="AC76" s="241">
        <f>'Crisis Indicator Data'!AA73</f>
        <v>2</v>
      </c>
      <c r="AD76" s="241">
        <f>'Crisis Indicator Data'!AB73</f>
        <v>0</v>
      </c>
      <c r="AE76" s="241">
        <f t="shared" si="34"/>
        <v>3</v>
      </c>
      <c r="AF76" s="241">
        <f>'Crisis Indicator Data'!AC73</f>
        <v>0</v>
      </c>
      <c r="AG76" s="241">
        <f>'Crisis Indicator Data'!AD73</f>
        <v>3</v>
      </c>
      <c r="AH76" s="241">
        <f t="shared" si="35"/>
        <v>3</v>
      </c>
      <c r="AI76" s="241">
        <f>'Crisis Indicator Data'!AE73</f>
        <v>3</v>
      </c>
      <c r="AJ76" s="241">
        <f>'Crisis Indicator Data'!AF73</f>
        <v>1</v>
      </c>
      <c r="AK76" s="241">
        <f>'Crisis Indicator Data'!AG73</f>
        <v>3</v>
      </c>
      <c r="AL76" s="241">
        <f t="shared" si="36"/>
        <v>5</v>
      </c>
      <c r="AM76" s="234">
        <f t="shared" si="37"/>
        <v>4</v>
      </c>
      <c r="AN76" s="234">
        <f t="shared" si="38"/>
        <v>4.5</v>
      </c>
    </row>
    <row r="77" spans="1:40" ht="13.5" customHeight="1" x14ac:dyDescent="0.25">
      <c r="A77" s="145" t="str">
        <f>'Crisis Indicator Data'!A74</f>
        <v>Mali/Burkina Faso conflict</v>
      </c>
      <c r="B77" s="146" t="str">
        <f>'Crisis Indicator Data'!B74</f>
        <v>Conflict</v>
      </c>
      <c r="C77" s="146" t="str">
        <f>'Crisis Indicator Data'!C74</f>
        <v>NER003</v>
      </c>
      <c r="D77" s="146" t="str">
        <f>'Crisis Indicator Data'!D74</f>
        <v>Niger</v>
      </c>
      <c r="E77" s="147" t="str">
        <f>'Crisis Indicator Data'!E74</f>
        <v>NER</v>
      </c>
      <c r="F77" s="234">
        <f>IF(B77="Regional crisis",(IF(VLOOKUP($C77,'Regional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2.1</v>
      </c>
      <c r="G77" s="234">
        <f>IF(B77="Regional crisis",(IF(VLOOKUP($C77,'Regional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v>
      </c>
      <c r="H77" s="234">
        <f t="shared" si="26"/>
        <v>2.0499999999999998</v>
      </c>
      <c r="I77" s="234">
        <f>IF(B77="Regional crisis",(IF(VLOOKUP($C77,'Regional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3.1</v>
      </c>
      <c r="J77" s="234">
        <f>IF(B77="Regional crisis",(IF(VLOOKUP($C77,'Regional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0.9</v>
      </c>
      <c r="K77" s="234">
        <f t="shared" si="27"/>
        <v>2</v>
      </c>
      <c r="L77" s="234">
        <f>IF(B77="Regional crisis",(IF(VLOOKUP($C77,'Regional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4.3</v>
      </c>
      <c r="M77" s="234">
        <f>IF(B77="Regional crisis",(IF(VLOOKUP($C77,'Regional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1.2</v>
      </c>
      <c r="N77" s="234">
        <f t="shared" si="28"/>
        <v>2.75</v>
      </c>
      <c r="O77" s="234">
        <f t="shared" si="29"/>
        <v>2.2666666666666666</v>
      </c>
      <c r="P77" s="234">
        <f>IF(B77="Regional crisis",VLOOKUP(C77,'Regional Crises'!$B$1:$R$69,12,FALSE),VLOOKUP(E77,'Country Indicator Data'!$B$4:$I$300,8,FALSE))</f>
        <v>6</v>
      </c>
      <c r="Q77" s="234">
        <f>IF($B77="Regional crisis",((IF(VLOOKUP($C77,'Regional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3.7</v>
      </c>
      <c r="R77" s="234">
        <f t="shared" si="30"/>
        <v>4.8499999999999996</v>
      </c>
      <c r="S77" s="234">
        <f>IF(B77="Regional crisis",((IF(VLOOKUP($C77,'Regional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3.4</v>
      </c>
      <c r="T77" s="234">
        <f>IF(B77="Regional crisis",((IF(VLOOKUP($C77,'Regional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v>
      </c>
      <c r="U77" s="234">
        <f>IF(B77="Regional crisis",((IF(VLOOKUP($C77,'Regional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2.2999999999999998</v>
      </c>
      <c r="V77" s="234">
        <f>IF(B77="Regional crisis",((IF(VLOOKUP($C77,'Regional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2.6</v>
      </c>
      <c r="W77" s="234">
        <f t="shared" si="31"/>
        <v>2.8</v>
      </c>
      <c r="X77" s="234">
        <f t="shared" si="32"/>
        <v>3.3</v>
      </c>
      <c r="Y77" s="241">
        <f>IF('Core Indicators'!FC74="x","x",IF('Core Indicators'!FC74&gt;=5,5,IF('Core Indicators'!FC74&gt;=4,4,IF('Core Indicators'!FC74&gt;=3,3,IF('Core Indicators'!FC74&gt;=2,2,IF('Core Indicators'!FC74&gt;=1,1,0))))))</f>
        <v>5</v>
      </c>
      <c r="Z77" s="234">
        <f t="shared" si="33"/>
        <v>5</v>
      </c>
      <c r="AA77" s="241">
        <f>'Crisis Indicator Data'!Y74</f>
        <v>1</v>
      </c>
      <c r="AB77" s="241">
        <f>'Crisis Indicator Data'!Z74</f>
        <v>3</v>
      </c>
      <c r="AC77" s="241">
        <f>'Crisis Indicator Data'!AA74</f>
        <v>2</v>
      </c>
      <c r="AD77" s="241">
        <f>'Crisis Indicator Data'!AB74</f>
        <v>0</v>
      </c>
      <c r="AE77" s="241">
        <f t="shared" si="34"/>
        <v>3</v>
      </c>
      <c r="AF77" s="241">
        <f>'Crisis Indicator Data'!AC74</f>
        <v>0</v>
      </c>
      <c r="AG77" s="241">
        <f>'Crisis Indicator Data'!AD74</f>
        <v>2</v>
      </c>
      <c r="AH77" s="241">
        <f t="shared" si="35"/>
        <v>2</v>
      </c>
      <c r="AI77" s="241">
        <f>'Crisis Indicator Data'!AE74</f>
        <v>3</v>
      </c>
      <c r="AJ77" s="241">
        <f>'Crisis Indicator Data'!AF74</f>
        <v>0</v>
      </c>
      <c r="AK77" s="241">
        <f>'Crisis Indicator Data'!AG74</f>
        <v>3</v>
      </c>
      <c r="AL77" s="241">
        <f t="shared" si="36"/>
        <v>4</v>
      </c>
      <c r="AM77" s="234">
        <f t="shared" si="37"/>
        <v>3</v>
      </c>
      <c r="AN77" s="234">
        <f t="shared" si="38"/>
        <v>4</v>
      </c>
    </row>
    <row r="78" spans="1:40" ht="13.5" customHeight="1" x14ac:dyDescent="0.25">
      <c r="A78" s="145" t="str">
        <f>'Crisis Indicator Data'!A75</f>
        <v>Nigerian Refugees</v>
      </c>
      <c r="B78" s="146" t="str">
        <f>'Crisis Indicator Data'!B75</f>
        <v>International displacement</v>
      </c>
      <c r="C78" s="146" t="str">
        <f>'Crisis Indicator Data'!C75</f>
        <v>NER004</v>
      </c>
      <c r="D78" s="146" t="str">
        <f>'Crisis Indicator Data'!D75</f>
        <v>Niger</v>
      </c>
      <c r="E78" s="147" t="str">
        <f>'Crisis Indicator Data'!E75</f>
        <v>NER</v>
      </c>
      <c r="F78" s="234">
        <f>IF(B78="Regional crisis",(IF(VLOOKUP($C78,'Regional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2.1</v>
      </c>
      <c r="G78" s="234">
        <f>IF(B78="Regional crisis",(IF(VLOOKUP($C78,'Regional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v>
      </c>
      <c r="H78" s="234">
        <f t="shared" si="26"/>
        <v>2.0499999999999998</v>
      </c>
      <c r="I78" s="234">
        <f>IF(B78="Regional crisis",(IF(VLOOKUP($C78,'Regional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3.1</v>
      </c>
      <c r="J78" s="234">
        <f>IF(B78="Regional crisis",(IF(VLOOKUP($C78,'Regional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0.9</v>
      </c>
      <c r="K78" s="234">
        <f t="shared" si="27"/>
        <v>2</v>
      </c>
      <c r="L78" s="234">
        <f>IF(B78="Regional crisis",(IF(VLOOKUP($C78,'Regional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4.3</v>
      </c>
      <c r="M78" s="234">
        <f>IF(B78="Regional crisis",(IF(VLOOKUP($C78,'Regional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1.2</v>
      </c>
      <c r="N78" s="234">
        <f t="shared" si="28"/>
        <v>2.75</v>
      </c>
      <c r="O78" s="234">
        <f t="shared" si="29"/>
        <v>2.2666666666666666</v>
      </c>
      <c r="P78" s="234">
        <f>IF(B78="Regional crisis",VLOOKUP(C78,'Regional Crises'!$B$1:$R$69,12,FALSE),VLOOKUP(E78,'Country Indicator Data'!$B$4:$I$300,8,FALSE))</f>
        <v>6</v>
      </c>
      <c r="Q78" s="234">
        <f>IF($B78="Regional crisis",((IF(VLOOKUP($C78,'Regional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3.7</v>
      </c>
      <c r="R78" s="234">
        <f t="shared" si="30"/>
        <v>4.8499999999999996</v>
      </c>
      <c r="S78" s="234">
        <f>IF(B78="Regional crisis",((IF(VLOOKUP($C78,'Regional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3.4</v>
      </c>
      <c r="T78" s="234">
        <f>IF(B78="Regional crisis",((IF(VLOOKUP($C78,'Regional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v>
      </c>
      <c r="U78" s="234">
        <f>IF(B78="Regional crisis",((IF(VLOOKUP($C78,'Regional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2.2999999999999998</v>
      </c>
      <c r="V78" s="234">
        <f>IF(B78="Regional crisis",((IF(VLOOKUP($C78,'Regional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2.6</v>
      </c>
      <c r="W78" s="234">
        <f t="shared" si="31"/>
        <v>2.8</v>
      </c>
      <c r="X78" s="234">
        <f t="shared" si="32"/>
        <v>3.3</v>
      </c>
      <c r="Y78" s="241">
        <f>IF('Core Indicators'!FC75="x","x",IF('Core Indicators'!FC75&gt;=5,5,IF('Core Indicators'!FC75&gt;=4,4,IF('Core Indicators'!FC75&gt;=3,3,IF('Core Indicators'!FC75&gt;=2,2,IF('Core Indicators'!FC75&gt;=1,1,0))))))</f>
        <v>2</v>
      </c>
      <c r="Z78" s="234">
        <f t="shared" si="33"/>
        <v>2</v>
      </c>
      <c r="AA78" s="241">
        <f>'Crisis Indicator Data'!Y75</f>
        <v>1</v>
      </c>
      <c r="AB78" s="241">
        <f>'Crisis Indicator Data'!Z75</f>
        <v>3</v>
      </c>
      <c r="AC78" s="241">
        <f>'Crisis Indicator Data'!AA75</f>
        <v>1</v>
      </c>
      <c r="AD78" s="241">
        <f>'Crisis Indicator Data'!AB75</f>
        <v>0</v>
      </c>
      <c r="AE78" s="241">
        <f t="shared" si="34"/>
        <v>2</v>
      </c>
      <c r="AF78" s="241">
        <f>'Crisis Indicator Data'!AC75</f>
        <v>0</v>
      </c>
      <c r="AG78" s="241">
        <f>'Crisis Indicator Data'!AD75</f>
        <v>2</v>
      </c>
      <c r="AH78" s="241">
        <f t="shared" si="35"/>
        <v>2</v>
      </c>
      <c r="AI78" s="241">
        <f>'Crisis Indicator Data'!AE75</f>
        <v>2</v>
      </c>
      <c r="AJ78" s="241">
        <f>'Crisis Indicator Data'!AF75</f>
        <v>0</v>
      </c>
      <c r="AK78" s="241">
        <f>'Crisis Indicator Data'!AG75</f>
        <v>3</v>
      </c>
      <c r="AL78" s="241">
        <f t="shared" si="36"/>
        <v>4</v>
      </c>
      <c r="AM78" s="234">
        <f t="shared" si="37"/>
        <v>3</v>
      </c>
      <c r="AN78" s="234">
        <f t="shared" si="38"/>
        <v>2.5</v>
      </c>
    </row>
    <row r="79" spans="1:40" ht="13.5" customHeight="1" x14ac:dyDescent="0.25">
      <c r="A79" s="145" t="str">
        <f>'Crisis Indicator Data'!A76</f>
        <v>Complex crisis in Nigeria</v>
      </c>
      <c r="B79" s="146" t="str">
        <f>'Crisis Indicator Data'!B76</f>
        <v>Complex crisis</v>
      </c>
      <c r="C79" s="146" t="str">
        <f>'Crisis Indicator Data'!C76</f>
        <v>NGA001</v>
      </c>
      <c r="D79" s="146" t="str">
        <f>'Crisis Indicator Data'!D76</f>
        <v>Nigeria</v>
      </c>
      <c r="E79" s="147" t="str">
        <f>'Crisis Indicator Data'!E76</f>
        <v>NGA</v>
      </c>
      <c r="F79" s="234">
        <f>IF(B79="Regional crisis",(IF(VLOOKUP($C79,'Regional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3.9</v>
      </c>
      <c r="G79" s="234">
        <f>IF(B79="Regional crisis",(IF(VLOOKUP($C79,'Regional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2.2999999999999998</v>
      </c>
      <c r="H79" s="234">
        <f t="shared" si="26"/>
        <v>3.0999999999999996</v>
      </c>
      <c r="I79" s="234">
        <f>IF(B79="Regional crisis",(IF(VLOOKUP($C79,'Regional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4.0999999999999996</v>
      </c>
      <c r="J79" s="234">
        <f>IF(B79="Regional crisis",(IF(VLOOKUP($C79,'Regional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0.3</v>
      </c>
      <c r="K79" s="234">
        <f t="shared" si="27"/>
        <v>2.1999999999999997</v>
      </c>
      <c r="L79" s="234" t="str">
        <f>IF(B79="Regional crisis",(IF(VLOOKUP($C79,'Regional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x</v>
      </c>
      <c r="M79" s="234">
        <f>IF(B79="Regional crisis",(IF(VLOOKUP($C79,'Regional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1.3</v>
      </c>
      <c r="N79" s="234">
        <f t="shared" si="28"/>
        <v>1.3</v>
      </c>
      <c r="O79" s="234">
        <f t="shared" si="29"/>
        <v>2.1999999999999997</v>
      </c>
      <c r="P79" s="234">
        <f>IF(B79="Regional crisis",VLOOKUP(C79,'Regional Crises'!$B$1:$R$69,12,FALSE),VLOOKUP(E79,'Country Indicator Data'!$B$4:$I$300,8,FALSE))</f>
        <v>10</v>
      </c>
      <c r="Q79" s="234">
        <f>IF($B79="Regional crisis",((IF(VLOOKUP($C79,'Regional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234">
        <f t="shared" si="30"/>
        <v>7.5</v>
      </c>
      <c r="S79" s="234">
        <f>IF(B79="Regional crisis",((IF(VLOOKUP($C79,'Regional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3.7</v>
      </c>
      <c r="T79" s="234">
        <f>IF(B79="Regional crisis",((IF(VLOOKUP($C79,'Regional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3.4</v>
      </c>
      <c r="U79" s="234">
        <f>IF(B79="Regional crisis",((IF(VLOOKUP($C79,'Regional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2.4</v>
      </c>
      <c r="V79" s="234">
        <f>IF(B79="Regional crisis",((IF(VLOOKUP($C79,'Regional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2.7</v>
      </c>
      <c r="W79" s="234">
        <f t="shared" si="31"/>
        <v>3.1</v>
      </c>
      <c r="X79" s="234">
        <f t="shared" si="32"/>
        <v>4.3</v>
      </c>
      <c r="Y79" s="241">
        <f>IF('Core Indicators'!FC76="x","x",IF('Core Indicators'!FC76&gt;=5,5,IF('Core Indicators'!FC76&gt;=4,4,IF('Core Indicators'!FC76&gt;=3,3,IF('Core Indicators'!FC76&gt;=2,2,IF('Core Indicators'!FC76&gt;=1,1,0))))))</f>
        <v>5</v>
      </c>
      <c r="Z79" s="234">
        <f t="shared" si="33"/>
        <v>5</v>
      </c>
      <c r="AA79" s="241">
        <f>'Crisis Indicator Data'!Y76</f>
        <v>1</v>
      </c>
      <c r="AB79" s="241">
        <f>'Crisis Indicator Data'!Z76</f>
        <v>3</v>
      </c>
      <c r="AC79" s="241">
        <f>'Crisis Indicator Data'!AA76</f>
        <v>2</v>
      </c>
      <c r="AD79" s="241">
        <f>'Crisis Indicator Data'!AB76</f>
        <v>2</v>
      </c>
      <c r="AE79" s="241">
        <f t="shared" si="34"/>
        <v>4</v>
      </c>
      <c r="AF79" s="241">
        <f>'Crisis Indicator Data'!AC76</f>
        <v>2</v>
      </c>
      <c r="AG79" s="241">
        <f>'Crisis Indicator Data'!AD76</f>
        <v>3</v>
      </c>
      <c r="AH79" s="241">
        <f t="shared" si="35"/>
        <v>5</v>
      </c>
      <c r="AI79" s="241">
        <f>'Crisis Indicator Data'!AE76</f>
        <v>3</v>
      </c>
      <c r="AJ79" s="241">
        <f>'Crisis Indicator Data'!AF76</f>
        <v>1</v>
      </c>
      <c r="AK79" s="241">
        <f>'Crisis Indicator Data'!AG76</f>
        <v>3</v>
      </c>
      <c r="AL79" s="241">
        <f t="shared" si="36"/>
        <v>5</v>
      </c>
      <c r="AM79" s="234">
        <f t="shared" si="37"/>
        <v>5</v>
      </c>
      <c r="AN79" s="234">
        <f t="shared" si="38"/>
        <v>5</v>
      </c>
    </row>
    <row r="80" spans="1:40" ht="13.5" customHeight="1" x14ac:dyDescent="0.25">
      <c r="A80" s="145" t="str">
        <f>'Crisis Indicator Data'!A77</f>
        <v>Middle belt conflict</v>
      </c>
      <c r="B80" s="146" t="str">
        <f>'Crisis Indicator Data'!B77</f>
        <v>Conflict</v>
      </c>
      <c r="C80" s="146" t="str">
        <f>'Crisis Indicator Data'!C77</f>
        <v>NGA003</v>
      </c>
      <c r="D80" s="146" t="str">
        <f>'Crisis Indicator Data'!D77</f>
        <v>Nigeria</v>
      </c>
      <c r="E80" s="147" t="str">
        <f>'Crisis Indicator Data'!E77</f>
        <v>NGA</v>
      </c>
      <c r="F80" s="234">
        <f>IF(B80="Regional crisis",(IF(VLOOKUP($C80,'Regional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3.9</v>
      </c>
      <c r="G80" s="234">
        <f>IF(B80="Regional crisis",(IF(VLOOKUP($C80,'Regional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2.2999999999999998</v>
      </c>
      <c r="H80" s="234">
        <f t="shared" si="26"/>
        <v>3.0999999999999996</v>
      </c>
      <c r="I80" s="234">
        <f>IF(B80="Regional crisis",(IF(VLOOKUP($C80,'Regional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4.0999999999999996</v>
      </c>
      <c r="J80" s="234">
        <f>IF(B80="Regional crisis",(IF(VLOOKUP($C80,'Regional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0.3</v>
      </c>
      <c r="K80" s="234">
        <f t="shared" si="27"/>
        <v>2.1999999999999997</v>
      </c>
      <c r="L80" s="234" t="str">
        <f>IF(B80="Regional crisis",(IF(VLOOKUP($C80,'Regional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x</v>
      </c>
      <c r="M80" s="234">
        <f>IF(B80="Regional crisis",(IF(VLOOKUP($C80,'Regional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1.3</v>
      </c>
      <c r="N80" s="234">
        <f t="shared" si="28"/>
        <v>1.3</v>
      </c>
      <c r="O80" s="234">
        <f t="shared" si="29"/>
        <v>2.1999999999999997</v>
      </c>
      <c r="P80" s="234">
        <f>IF(B80="Regional crisis",VLOOKUP(C80,'Regional Crises'!$B$1:$R$69,12,FALSE),VLOOKUP(E80,'Country Indicator Data'!$B$4:$I$300,8,FALSE))</f>
        <v>10</v>
      </c>
      <c r="Q80" s="234">
        <f>IF($B80="Regional crisis",((IF(VLOOKUP($C80,'Regional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234">
        <f t="shared" si="30"/>
        <v>7.5</v>
      </c>
      <c r="S80" s="234">
        <f>IF(B80="Regional crisis",((IF(VLOOKUP($C80,'Regional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3.7</v>
      </c>
      <c r="T80" s="234">
        <f>IF(B80="Regional crisis",((IF(VLOOKUP($C80,'Regional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3.4</v>
      </c>
      <c r="U80" s="234">
        <f>IF(B80="Regional crisis",((IF(VLOOKUP($C80,'Regional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2.4</v>
      </c>
      <c r="V80" s="234">
        <f>IF(B80="Regional crisis",((IF(VLOOKUP($C80,'Regional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2.7</v>
      </c>
      <c r="W80" s="234">
        <f t="shared" si="31"/>
        <v>3.1</v>
      </c>
      <c r="X80" s="234">
        <f t="shared" si="32"/>
        <v>4.3</v>
      </c>
      <c r="Y80" s="241">
        <f>IF('Core Indicators'!FC77="x","x",IF('Core Indicators'!FC77&gt;=5,5,IF('Core Indicators'!FC77&gt;=4,4,IF('Core Indicators'!FC77&gt;=3,3,IF('Core Indicators'!FC77&gt;=2,2,IF('Core Indicators'!FC77&gt;=1,1,0))))))</f>
        <v>5</v>
      </c>
      <c r="Z80" s="234">
        <f t="shared" si="33"/>
        <v>5</v>
      </c>
      <c r="AA80" s="241">
        <f>'Crisis Indicator Data'!Y77</f>
        <v>0</v>
      </c>
      <c r="AB80" s="241">
        <f>'Crisis Indicator Data'!Z77</f>
        <v>2</v>
      </c>
      <c r="AC80" s="241">
        <f>'Crisis Indicator Data'!AA77</f>
        <v>0</v>
      </c>
      <c r="AD80" s="241">
        <f>'Crisis Indicator Data'!AB77</f>
        <v>2</v>
      </c>
      <c r="AE80" s="241">
        <f t="shared" si="34"/>
        <v>2</v>
      </c>
      <c r="AF80" s="241">
        <f>'Crisis Indicator Data'!AC77</f>
        <v>0</v>
      </c>
      <c r="AG80" s="241">
        <f>'Crisis Indicator Data'!AD77</f>
        <v>1</v>
      </c>
      <c r="AH80" s="241">
        <f t="shared" si="35"/>
        <v>1</v>
      </c>
      <c r="AI80" s="241">
        <f>'Crisis Indicator Data'!AE77</f>
        <v>1</v>
      </c>
      <c r="AJ80" s="241">
        <f>'Crisis Indicator Data'!AF77</f>
        <v>1</v>
      </c>
      <c r="AK80" s="241">
        <f>'Crisis Indicator Data'!AG77</f>
        <v>3</v>
      </c>
      <c r="AL80" s="241">
        <f t="shared" si="36"/>
        <v>4</v>
      </c>
      <c r="AM80" s="234">
        <f t="shared" si="37"/>
        <v>2</v>
      </c>
      <c r="AN80" s="234">
        <f t="shared" si="38"/>
        <v>3.5</v>
      </c>
    </row>
    <row r="81" spans="1:40" ht="13.5" customHeight="1" x14ac:dyDescent="0.25">
      <c r="A81" s="145" t="str">
        <f>'Crisis Indicator Data'!A78</f>
        <v>Boko Haram crisis in Nigeria</v>
      </c>
      <c r="B81" s="146" t="str">
        <f>'Crisis Indicator Data'!B78</f>
        <v>Conflict</v>
      </c>
      <c r="C81" s="146" t="str">
        <f>'Crisis Indicator Data'!C78</f>
        <v>NGA004</v>
      </c>
      <c r="D81" s="146" t="str">
        <f>'Crisis Indicator Data'!D78</f>
        <v>Nigeria</v>
      </c>
      <c r="E81" s="147" t="str">
        <f>'Crisis Indicator Data'!E78</f>
        <v>NGA</v>
      </c>
      <c r="F81" s="234">
        <f>IF(B81="Regional crisis",(IF(VLOOKUP($C81,'Regional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3.9</v>
      </c>
      <c r="G81" s="234">
        <f>IF(B81="Regional crisis",(IF(VLOOKUP($C81,'Regional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2.2999999999999998</v>
      </c>
      <c r="H81" s="234">
        <f t="shared" si="26"/>
        <v>3.0999999999999996</v>
      </c>
      <c r="I81" s="234">
        <f>IF(B81="Regional crisis",(IF(VLOOKUP($C81,'Regional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4.0999999999999996</v>
      </c>
      <c r="J81" s="234">
        <f>IF(B81="Regional crisis",(IF(VLOOKUP($C81,'Regional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0.3</v>
      </c>
      <c r="K81" s="234">
        <f t="shared" si="27"/>
        <v>2.1999999999999997</v>
      </c>
      <c r="L81" s="234" t="str">
        <f>IF(B81="Regional crisis",(IF(VLOOKUP($C81,'Regional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x</v>
      </c>
      <c r="M81" s="234">
        <f>IF(B81="Regional crisis",(IF(VLOOKUP($C81,'Regional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1.3</v>
      </c>
      <c r="N81" s="234">
        <f t="shared" si="28"/>
        <v>1.3</v>
      </c>
      <c r="O81" s="234">
        <f t="shared" si="29"/>
        <v>2.1999999999999997</v>
      </c>
      <c r="P81" s="234">
        <f>IF(B81="Regional crisis",VLOOKUP(C81,'Regional Crises'!$B$1:$R$69,12,FALSE),VLOOKUP(E81,'Country Indicator Data'!$B$4:$I$300,8,FALSE))</f>
        <v>10</v>
      </c>
      <c r="Q81" s="234">
        <f>IF($B81="Regional crisis",((IF(VLOOKUP($C81,'Regional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234">
        <f t="shared" si="30"/>
        <v>7.5</v>
      </c>
      <c r="S81" s="234">
        <f>IF(B81="Regional crisis",((IF(VLOOKUP($C81,'Regional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3.7</v>
      </c>
      <c r="T81" s="234">
        <f>IF(B81="Regional crisis",((IF(VLOOKUP($C81,'Regional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3.4</v>
      </c>
      <c r="U81" s="234">
        <f>IF(B81="Regional crisis",((IF(VLOOKUP($C81,'Regional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2.4</v>
      </c>
      <c r="V81" s="234">
        <f>IF(B81="Regional crisis",((IF(VLOOKUP($C81,'Regional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2.7</v>
      </c>
      <c r="W81" s="234">
        <f t="shared" si="31"/>
        <v>3.1</v>
      </c>
      <c r="X81" s="234">
        <f t="shared" si="32"/>
        <v>4.3</v>
      </c>
      <c r="Y81" s="241">
        <f>IF('Core Indicators'!FC78="x","x",IF('Core Indicators'!FC78&gt;=5,5,IF('Core Indicators'!FC78&gt;=4,4,IF('Core Indicators'!FC78&gt;=3,3,IF('Core Indicators'!FC78&gt;=2,2,IF('Core Indicators'!FC78&gt;=1,1,0))))))</f>
        <v>4</v>
      </c>
      <c r="Z81" s="234">
        <f t="shared" si="33"/>
        <v>4</v>
      </c>
      <c r="AA81" s="241">
        <f>'Crisis Indicator Data'!Y78</f>
        <v>1</v>
      </c>
      <c r="AB81" s="241">
        <f>'Crisis Indicator Data'!Z78</f>
        <v>2</v>
      </c>
      <c r="AC81" s="241">
        <f>'Crisis Indicator Data'!AA78</f>
        <v>2</v>
      </c>
      <c r="AD81" s="241">
        <f>'Crisis Indicator Data'!AB78</f>
        <v>0</v>
      </c>
      <c r="AE81" s="241">
        <f t="shared" si="34"/>
        <v>2</v>
      </c>
      <c r="AF81" s="241">
        <f>'Crisis Indicator Data'!AC78</f>
        <v>2</v>
      </c>
      <c r="AG81" s="241">
        <f>'Crisis Indicator Data'!AD78</f>
        <v>2</v>
      </c>
      <c r="AH81" s="241">
        <f t="shared" si="35"/>
        <v>4</v>
      </c>
      <c r="AI81" s="241">
        <f>'Crisis Indicator Data'!AE78</f>
        <v>3</v>
      </c>
      <c r="AJ81" s="241">
        <f>'Crisis Indicator Data'!AF78</f>
        <v>1</v>
      </c>
      <c r="AK81" s="241">
        <f>'Crisis Indicator Data'!AG78</f>
        <v>3</v>
      </c>
      <c r="AL81" s="241">
        <f t="shared" si="36"/>
        <v>5</v>
      </c>
      <c r="AM81" s="234">
        <f t="shared" si="37"/>
        <v>4</v>
      </c>
      <c r="AN81" s="234">
        <f t="shared" si="38"/>
        <v>4</v>
      </c>
    </row>
    <row r="82" spans="1:40" ht="13.5" customHeight="1" x14ac:dyDescent="0.25">
      <c r="A82" s="145" t="str">
        <f>'Crisis Indicator Data'!A79</f>
        <v>Northwest Banditry</v>
      </c>
      <c r="B82" s="146" t="str">
        <f>'Crisis Indicator Data'!B79</f>
        <v>Other type of violence</v>
      </c>
      <c r="C82" s="146" t="str">
        <f>'Crisis Indicator Data'!C79</f>
        <v>NGA007</v>
      </c>
      <c r="D82" s="146" t="str">
        <f>'Crisis Indicator Data'!D79</f>
        <v>Nigeria</v>
      </c>
      <c r="E82" s="147" t="str">
        <f>'Crisis Indicator Data'!E79</f>
        <v>NGA</v>
      </c>
      <c r="F82" s="234">
        <f>IF(B82="Regional crisis",(IF(VLOOKUP($C82,'Regional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3.9</v>
      </c>
      <c r="G82" s="234">
        <f>IF(B82="Regional crisis",(IF(VLOOKUP($C82,'Regional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2.2999999999999998</v>
      </c>
      <c r="H82" s="234">
        <f t="shared" si="26"/>
        <v>3.0999999999999996</v>
      </c>
      <c r="I82" s="234">
        <f>IF(B82="Regional crisis",(IF(VLOOKUP($C82,'Regional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4.0999999999999996</v>
      </c>
      <c r="J82" s="234">
        <f>IF(B82="Regional crisis",(IF(VLOOKUP($C82,'Regional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0.3</v>
      </c>
      <c r="K82" s="234">
        <f t="shared" si="27"/>
        <v>2.1999999999999997</v>
      </c>
      <c r="L82" s="234" t="str">
        <f>IF(B82="Regional crisis",(IF(VLOOKUP($C82,'Regional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x</v>
      </c>
      <c r="M82" s="234">
        <f>IF(B82="Regional crisis",(IF(VLOOKUP($C82,'Regional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1.3</v>
      </c>
      <c r="N82" s="234">
        <f t="shared" si="28"/>
        <v>1.3</v>
      </c>
      <c r="O82" s="234">
        <f t="shared" si="29"/>
        <v>2.1999999999999997</v>
      </c>
      <c r="P82" s="234">
        <f>IF(B82="Regional crisis",VLOOKUP(C82,'Regional Crises'!$B$1:$R$69,12,FALSE),VLOOKUP(E82,'Country Indicator Data'!$B$4:$I$300,8,FALSE))</f>
        <v>10</v>
      </c>
      <c r="Q82" s="234">
        <f>IF($B82="Regional crisis",((IF(VLOOKUP($C82,'Regional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234">
        <f t="shared" si="30"/>
        <v>7.5</v>
      </c>
      <c r="S82" s="234">
        <f>IF(B82="Regional crisis",((IF(VLOOKUP($C82,'Regional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3.7</v>
      </c>
      <c r="T82" s="234">
        <f>IF(B82="Regional crisis",((IF(VLOOKUP($C82,'Regional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3.4</v>
      </c>
      <c r="U82" s="234">
        <f>IF(B82="Regional crisis",((IF(VLOOKUP($C82,'Regional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2.4</v>
      </c>
      <c r="V82" s="234">
        <f>IF(B82="Regional crisis",((IF(VLOOKUP($C82,'Regional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2.7</v>
      </c>
      <c r="W82" s="234">
        <f t="shared" si="31"/>
        <v>3.1</v>
      </c>
      <c r="X82" s="234">
        <f t="shared" si="32"/>
        <v>4.3</v>
      </c>
      <c r="Y82" s="241">
        <f>IF('Core Indicators'!FC79="x","x",IF('Core Indicators'!FC79&gt;=5,5,IF('Core Indicators'!FC79&gt;=4,4,IF('Core Indicators'!FC79&gt;=3,3,IF('Core Indicators'!FC79&gt;=2,2,IF('Core Indicators'!FC79&gt;=1,1,0))))))</f>
        <v>5</v>
      </c>
      <c r="Z82" s="234">
        <f t="shared" si="33"/>
        <v>5</v>
      </c>
      <c r="AA82" s="241">
        <f>'Crisis Indicator Data'!Y79</f>
        <v>0</v>
      </c>
      <c r="AB82" s="241">
        <f>'Crisis Indicator Data'!Z79</f>
        <v>3</v>
      </c>
      <c r="AC82" s="241">
        <f>'Crisis Indicator Data'!AA79</f>
        <v>0</v>
      </c>
      <c r="AD82" s="241">
        <f>'Crisis Indicator Data'!AB79</f>
        <v>0</v>
      </c>
      <c r="AE82" s="241">
        <f t="shared" si="34"/>
        <v>2</v>
      </c>
      <c r="AF82" s="241">
        <f>'Crisis Indicator Data'!AC79</f>
        <v>2</v>
      </c>
      <c r="AG82" s="241">
        <f>'Crisis Indicator Data'!AD79</f>
        <v>2</v>
      </c>
      <c r="AH82" s="241">
        <f t="shared" si="35"/>
        <v>4</v>
      </c>
      <c r="AI82" s="241">
        <f>'Crisis Indicator Data'!AE79</f>
        <v>2</v>
      </c>
      <c r="AJ82" s="241">
        <f>'Crisis Indicator Data'!AF79</f>
        <v>1</v>
      </c>
      <c r="AK82" s="241">
        <f>'Crisis Indicator Data'!AG79</f>
        <v>3</v>
      </c>
      <c r="AL82" s="241">
        <f t="shared" si="36"/>
        <v>4</v>
      </c>
      <c r="AM82" s="234">
        <f t="shared" si="37"/>
        <v>3</v>
      </c>
      <c r="AN82" s="234">
        <f t="shared" si="38"/>
        <v>4</v>
      </c>
    </row>
    <row r="83" spans="1:40" ht="13.5" customHeight="1" x14ac:dyDescent="0.25">
      <c r="A83" s="145" t="str">
        <f>'Crisis Indicator Data'!A80</f>
        <v>Cameroonian Refugees in Nigeria</v>
      </c>
      <c r="B83" s="146" t="str">
        <f>'Crisis Indicator Data'!B80</f>
        <v>International displacement</v>
      </c>
      <c r="C83" s="146" t="str">
        <f>'Crisis Indicator Data'!C80</f>
        <v>NGA008</v>
      </c>
      <c r="D83" s="146" t="str">
        <f>'Crisis Indicator Data'!D80</f>
        <v>Nigeria</v>
      </c>
      <c r="E83" s="147" t="str">
        <f>'Crisis Indicator Data'!E80</f>
        <v>NGA</v>
      </c>
      <c r="F83" s="234">
        <f>IF(B83="Regional crisis",(IF(VLOOKUP($C83,'Regional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3.9</v>
      </c>
      <c r="G83" s="234">
        <f>IF(B83="Regional crisis",(IF(VLOOKUP($C83,'Regional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2.2999999999999998</v>
      </c>
      <c r="H83" s="234">
        <f t="shared" si="26"/>
        <v>3.0999999999999996</v>
      </c>
      <c r="I83" s="234">
        <f>IF(B83="Regional crisis",(IF(VLOOKUP($C83,'Regional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4.0999999999999996</v>
      </c>
      <c r="J83" s="234">
        <f>IF(B83="Regional crisis",(IF(VLOOKUP($C83,'Regional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0.3</v>
      </c>
      <c r="K83" s="234">
        <f t="shared" si="27"/>
        <v>2.1999999999999997</v>
      </c>
      <c r="L83" s="234" t="str">
        <f>IF(B83="Regional crisis",(IF(VLOOKUP($C83,'Regional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x</v>
      </c>
      <c r="M83" s="234">
        <f>IF(B83="Regional crisis",(IF(VLOOKUP($C83,'Regional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1.3</v>
      </c>
      <c r="N83" s="234">
        <f t="shared" si="28"/>
        <v>1.3</v>
      </c>
      <c r="O83" s="234">
        <f t="shared" si="29"/>
        <v>2.1999999999999997</v>
      </c>
      <c r="P83" s="234">
        <f>IF(B83="Regional crisis",VLOOKUP(C83,'Regional Crises'!$B$1:$R$69,12,FALSE),VLOOKUP(E83,'Country Indicator Data'!$B$4:$I$300,8,FALSE))</f>
        <v>10</v>
      </c>
      <c r="Q83" s="234">
        <f>IF($B83="Regional crisis",((IF(VLOOKUP($C83,'Regional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5</v>
      </c>
      <c r="R83" s="234">
        <f t="shared" si="30"/>
        <v>7.5</v>
      </c>
      <c r="S83" s="234">
        <f>IF(B83="Regional crisis",((IF(VLOOKUP($C83,'Regional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3.7</v>
      </c>
      <c r="T83" s="234">
        <f>IF(B83="Regional crisis",((IF(VLOOKUP($C83,'Regional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3.4</v>
      </c>
      <c r="U83" s="234">
        <f>IF(B83="Regional crisis",((IF(VLOOKUP($C83,'Regional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2.4</v>
      </c>
      <c r="V83" s="234">
        <f>IF(B83="Regional crisis",((IF(VLOOKUP($C83,'Regional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2.7</v>
      </c>
      <c r="W83" s="234">
        <f t="shared" si="31"/>
        <v>3.1</v>
      </c>
      <c r="X83" s="234">
        <f t="shared" si="32"/>
        <v>4.3</v>
      </c>
      <c r="Y83" s="241">
        <f>IF('Core Indicators'!FC80="x","x",IF('Core Indicators'!FC80&gt;=5,5,IF('Core Indicators'!FC80&gt;=4,4,IF('Core Indicators'!FC80&gt;=3,3,IF('Core Indicators'!FC80&gt;=2,2,IF('Core Indicators'!FC80&gt;=1,1,0))))))</f>
        <v>5</v>
      </c>
      <c r="Z83" s="234">
        <f t="shared" si="33"/>
        <v>5</v>
      </c>
      <c r="AA83" s="241">
        <f>'Crisis Indicator Data'!Y80</f>
        <v>0</v>
      </c>
      <c r="AB83" s="241">
        <f>'Crisis Indicator Data'!Z80</f>
        <v>2</v>
      </c>
      <c r="AC83" s="241">
        <f>'Crisis Indicator Data'!AA80</f>
        <v>0</v>
      </c>
      <c r="AD83" s="241">
        <f>'Crisis Indicator Data'!AB80</f>
        <v>0</v>
      </c>
      <c r="AE83" s="241">
        <f t="shared" si="34"/>
        <v>2</v>
      </c>
      <c r="AF83" s="241">
        <f>'Crisis Indicator Data'!AC80</f>
        <v>0</v>
      </c>
      <c r="AG83" s="241">
        <f>'Crisis Indicator Data'!AD80</f>
        <v>1</v>
      </c>
      <c r="AH83" s="241">
        <f t="shared" si="35"/>
        <v>1</v>
      </c>
      <c r="AI83" s="241">
        <f>'Crisis Indicator Data'!AE80</f>
        <v>0</v>
      </c>
      <c r="AJ83" s="241">
        <f>'Crisis Indicator Data'!AF80</f>
        <v>1</v>
      </c>
      <c r="AK83" s="241">
        <f>'Crisis Indicator Data'!AG80</f>
        <v>3</v>
      </c>
      <c r="AL83" s="241">
        <f t="shared" si="36"/>
        <v>3</v>
      </c>
      <c r="AM83" s="234">
        <f t="shared" si="37"/>
        <v>2</v>
      </c>
      <c r="AN83" s="234">
        <f t="shared" si="38"/>
        <v>3.5</v>
      </c>
    </row>
    <row r="84" spans="1:40" ht="13.5" customHeight="1" x14ac:dyDescent="0.25">
      <c r="A84" s="145" t="str">
        <f>'Crisis Indicator Data'!A81</f>
        <v>Socioeconomic crisis in Nicaragua</v>
      </c>
      <c r="B84" s="146" t="str">
        <f>'Crisis Indicator Data'!B81</f>
        <v>Political and economic crisis</v>
      </c>
      <c r="C84" s="146" t="str">
        <f>'Crisis Indicator Data'!C81</f>
        <v>NIC001</v>
      </c>
      <c r="D84" s="146" t="str">
        <f>'Crisis Indicator Data'!D81</f>
        <v>Nicaragua</v>
      </c>
      <c r="E84" s="147" t="str">
        <f>'Crisis Indicator Data'!E81</f>
        <v>NIC</v>
      </c>
      <c r="F84" s="234">
        <f>IF(B84="Regional crisis",(IF(VLOOKUP($C84,'Regional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2.9</v>
      </c>
      <c r="G84" s="234">
        <f>IF(B84="Regional crisis",(IF(VLOOKUP($C84,'Regional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3</v>
      </c>
      <c r="H84" s="234">
        <f t="shared" si="26"/>
        <v>2.95</v>
      </c>
      <c r="I84" s="234">
        <f>IF(B84="Regional crisis",(IF(VLOOKUP($C84,'Regional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1.3</v>
      </c>
      <c r="J84" s="234">
        <f>IF(B84="Regional crisis",(IF(VLOOKUP($C84,'Regional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1.4</v>
      </c>
      <c r="K84" s="234">
        <f t="shared" si="27"/>
        <v>1.35</v>
      </c>
      <c r="L84" s="234">
        <f>IF(B84="Regional crisis",(IF(VLOOKUP($C84,'Regional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v>
      </c>
      <c r="M84" s="234">
        <f>IF(B84="Regional crisis",(IF(VLOOKUP($C84,'Regional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2.7</v>
      </c>
      <c r="N84" s="234">
        <f t="shared" si="28"/>
        <v>2.85</v>
      </c>
      <c r="O84" s="234">
        <f t="shared" si="29"/>
        <v>2.3833333333333333</v>
      </c>
      <c r="P84" s="234">
        <f>IF(B84="Regional crisis",VLOOKUP(C84,'Regional Crises'!$B$1:$R$69,12,FALSE),VLOOKUP(E84,'Country Indicator Data'!$B$4:$I$300,8,FALSE))</f>
        <v>6</v>
      </c>
      <c r="Q84" s="234">
        <f>IF($B84="Regional crisis",((IF(VLOOKUP($C84,'Regional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2</v>
      </c>
      <c r="R84" s="234">
        <f t="shared" si="30"/>
        <v>4</v>
      </c>
      <c r="S84" s="234">
        <f>IF(B84="Regional crisis",((IF(VLOOKUP($C84,'Regional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3.9</v>
      </c>
      <c r="T84" s="234">
        <f>IF(B84="Regional crisis",((IF(VLOOKUP($C84,'Regional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3.7</v>
      </c>
      <c r="U84" s="234">
        <f>IF(B84="Regional crisis",((IF(VLOOKUP($C84,'Regional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3.8</v>
      </c>
      <c r="V84" s="234">
        <f>IF(B84="Regional crisis",((IF(VLOOKUP($C84,'Regional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3.5</v>
      </c>
      <c r="W84" s="234">
        <f t="shared" si="31"/>
        <v>3.7</v>
      </c>
      <c r="X84" s="234">
        <f t="shared" si="32"/>
        <v>3.4</v>
      </c>
      <c r="Y84" s="241">
        <f>IF('Core Indicators'!FC81="x","x",IF('Core Indicators'!FC81&gt;=5,5,IF('Core Indicators'!FC81&gt;=4,4,IF('Core Indicators'!FC81&gt;=3,3,IF('Core Indicators'!FC81&gt;=2,2,IF('Core Indicators'!FC81&gt;=1,1,0))))))</f>
        <v>1</v>
      </c>
      <c r="Z84" s="234">
        <f t="shared" si="33"/>
        <v>1</v>
      </c>
      <c r="AA84" s="241">
        <f>'Crisis Indicator Data'!Y81</f>
        <v>2</v>
      </c>
      <c r="AB84" s="241">
        <f>'Crisis Indicator Data'!Z81</f>
        <v>0</v>
      </c>
      <c r="AC84" s="241">
        <f>'Crisis Indicator Data'!AA81</f>
        <v>1</v>
      </c>
      <c r="AD84" s="241">
        <f>'Crisis Indicator Data'!AB81</f>
        <v>2</v>
      </c>
      <c r="AE84" s="241">
        <f t="shared" si="34"/>
        <v>2</v>
      </c>
      <c r="AF84" s="241">
        <f>'Crisis Indicator Data'!AC81</f>
        <v>2</v>
      </c>
      <c r="AG84" s="241">
        <f>'Crisis Indicator Data'!AD81</f>
        <v>3</v>
      </c>
      <c r="AH84" s="241">
        <f t="shared" si="35"/>
        <v>5</v>
      </c>
      <c r="AI84" s="241">
        <f>'Crisis Indicator Data'!AE81</f>
        <v>0</v>
      </c>
      <c r="AJ84" s="241">
        <f>'Crisis Indicator Data'!AF81</f>
        <v>0</v>
      </c>
      <c r="AK84" s="241">
        <f>'Crisis Indicator Data'!AG81</f>
        <v>2</v>
      </c>
      <c r="AL84" s="241">
        <f t="shared" si="36"/>
        <v>2</v>
      </c>
      <c r="AM84" s="234">
        <f t="shared" si="37"/>
        <v>3</v>
      </c>
      <c r="AN84" s="234">
        <f t="shared" si="38"/>
        <v>2</v>
      </c>
    </row>
    <row r="85" spans="1:40" ht="13.5" customHeight="1" x14ac:dyDescent="0.25">
      <c r="A85" s="145" t="str">
        <f>'Crisis Indicator Data'!A82</f>
        <v>Complex crisis in Pakistan</v>
      </c>
      <c r="B85" s="146" t="str">
        <f>'Crisis Indicator Data'!B82</f>
        <v>Complex crisis</v>
      </c>
      <c r="C85" s="146" t="str">
        <f>'Crisis Indicator Data'!C82</f>
        <v>PAK001</v>
      </c>
      <c r="D85" s="146" t="str">
        <f>'Crisis Indicator Data'!D82</f>
        <v>Pakistan</v>
      </c>
      <c r="E85" s="147" t="str">
        <f>'Crisis Indicator Data'!E82</f>
        <v>PAK</v>
      </c>
      <c r="F85" s="234">
        <f>IF(B85="Regional crisis",(IF(VLOOKUP($C85,'Regional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3.9</v>
      </c>
      <c r="G85" s="234">
        <f>IF(B85="Regional crisis",(IF(VLOOKUP($C85,'Regional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3.1</v>
      </c>
      <c r="H85" s="234">
        <f t="shared" si="26"/>
        <v>3.5</v>
      </c>
      <c r="I85" s="234">
        <f>IF(B85="Regional crisis",(IF(VLOOKUP($C85,'Regional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3.2</v>
      </c>
      <c r="J85" s="234">
        <f>IF(B85="Regional crisis",(IF(VLOOKUP($C85,'Regional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1.6</v>
      </c>
      <c r="K85" s="234">
        <f t="shared" si="27"/>
        <v>2.4000000000000004</v>
      </c>
      <c r="L85" s="234">
        <f>IF(B85="Regional crisis",(IF(VLOOKUP($C85,'Regional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3.6</v>
      </c>
      <c r="M85" s="234">
        <f>IF(B85="Regional crisis",(IF(VLOOKUP($C85,'Regional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0.8</v>
      </c>
      <c r="N85" s="234">
        <f t="shared" si="28"/>
        <v>2.2000000000000002</v>
      </c>
      <c r="O85" s="234">
        <f t="shared" si="29"/>
        <v>2.7000000000000006</v>
      </c>
      <c r="P85" s="234">
        <f>IF(B85="Regional crisis",VLOOKUP(C85,'Regional Crises'!$B$1:$R$69,12,FALSE),VLOOKUP(E85,'Country Indicator Data'!$B$4:$I$300,8,FALSE))</f>
        <v>6</v>
      </c>
      <c r="Q85" s="234">
        <f>IF($B85="Regional crisis",((IF(VLOOKUP($C85,'Regional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4.0999999999999996</v>
      </c>
      <c r="R85" s="234">
        <f t="shared" si="30"/>
        <v>5.05</v>
      </c>
      <c r="S85" s="234">
        <f>IF(B85="Regional crisis",((IF(VLOOKUP($C85,'Regional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3.4</v>
      </c>
      <c r="T85" s="234">
        <f>IF(B85="Regional crisis",((IF(VLOOKUP($C85,'Regional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3.2</v>
      </c>
      <c r="U85" s="234">
        <f>IF(B85="Regional crisis",((IF(VLOOKUP($C85,'Regional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3.4</v>
      </c>
      <c r="V85" s="234">
        <f>IF(B85="Regional crisis",((IF(VLOOKUP($C85,'Regional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3.1</v>
      </c>
      <c r="W85" s="234">
        <f t="shared" si="31"/>
        <v>3.3</v>
      </c>
      <c r="X85" s="234">
        <f t="shared" si="32"/>
        <v>3.7</v>
      </c>
      <c r="Y85" s="241">
        <f>IF('Core Indicators'!FC82="x","x",IF('Core Indicators'!FC82&gt;=5,5,IF('Core Indicators'!FC82&gt;=4,4,IF('Core Indicators'!FC82&gt;=3,3,IF('Core Indicators'!FC82&gt;=2,2,IF('Core Indicators'!FC82&gt;=1,1,0))))))</f>
        <v>5</v>
      </c>
      <c r="Z85" s="234">
        <f t="shared" si="33"/>
        <v>5</v>
      </c>
      <c r="AA85" s="241">
        <f>'Crisis Indicator Data'!Y82</f>
        <v>2</v>
      </c>
      <c r="AB85" s="241">
        <f>'Crisis Indicator Data'!Z82</f>
        <v>2</v>
      </c>
      <c r="AC85" s="241">
        <f>'Crisis Indicator Data'!AA82</f>
        <v>1</v>
      </c>
      <c r="AD85" s="241">
        <f>'Crisis Indicator Data'!AB82</f>
        <v>0</v>
      </c>
      <c r="AE85" s="241">
        <f t="shared" si="34"/>
        <v>2</v>
      </c>
      <c r="AF85" s="241">
        <f>'Crisis Indicator Data'!AC82</f>
        <v>0</v>
      </c>
      <c r="AG85" s="241">
        <f>'Crisis Indicator Data'!AD82</f>
        <v>2</v>
      </c>
      <c r="AH85" s="241">
        <f t="shared" si="35"/>
        <v>2</v>
      </c>
      <c r="AI85" s="241">
        <f>'Crisis Indicator Data'!AE82</f>
        <v>1</v>
      </c>
      <c r="AJ85" s="241">
        <f>'Crisis Indicator Data'!AF82</f>
        <v>1</v>
      </c>
      <c r="AK85" s="241">
        <f>'Crisis Indicator Data'!AG82</f>
        <v>2</v>
      </c>
      <c r="AL85" s="241">
        <f t="shared" si="36"/>
        <v>3</v>
      </c>
      <c r="AM85" s="234">
        <f t="shared" si="37"/>
        <v>2</v>
      </c>
      <c r="AN85" s="234">
        <f t="shared" si="38"/>
        <v>3.5</v>
      </c>
    </row>
    <row r="86" spans="1:40" ht="13.5" customHeight="1" x14ac:dyDescent="0.25">
      <c r="A86" s="145" t="str">
        <f>'Crisis Indicator Data'!A83</f>
        <v>Kashmir conflict in Pakistan</v>
      </c>
      <c r="B86" s="146" t="str">
        <f>'Crisis Indicator Data'!B83</f>
        <v>Conflict</v>
      </c>
      <c r="C86" s="146" t="str">
        <f>'Crisis Indicator Data'!C83</f>
        <v>PAK004</v>
      </c>
      <c r="D86" s="146" t="str">
        <f>'Crisis Indicator Data'!D83</f>
        <v>Pakistan</v>
      </c>
      <c r="E86" s="147" t="str">
        <f>'Crisis Indicator Data'!E83</f>
        <v>PAK</v>
      </c>
      <c r="F86" s="234">
        <f>IF(B86="Regional crisis",(IF(VLOOKUP($C86,'Regional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3.9</v>
      </c>
      <c r="G86" s="234">
        <f>IF(B86="Regional crisis",(IF(VLOOKUP($C86,'Regional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3.1</v>
      </c>
      <c r="H86" s="234">
        <f t="shared" si="26"/>
        <v>3.5</v>
      </c>
      <c r="I86" s="234">
        <f>IF(B86="Regional crisis",(IF(VLOOKUP($C86,'Regional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3.2</v>
      </c>
      <c r="J86" s="234">
        <f>IF(B86="Regional crisis",(IF(VLOOKUP($C86,'Regional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1.6</v>
      </c>
      <c r="K86" s="234">
        <f t="shared" si="27"/>
        <v>2.4000000000000004</v>
      </c>
      <c r="L86" s="234">
        <f>IF(B86="Regional crisis",(IF(VLOOKUP($C86,'Regional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3.6</v>
      </c>
      <c r="M86" s="234">
        <f>IF(B86="Regional crisis",(IF(VLOOKUP($C86,'Regional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0.8</v>
      </c>
      <c r="N86" s="234">
        <f t="shared" si="28"/>
        <v>2.2000000000000002</v>
      </c>
      <c r="O86" s="234">
        <f t="shared" si="29"/>
        <v>2.7000000000000006</v>
      </c>
      <c r="P86" s="234">
        <f>IF(B86="Regional crisis",VLOOKUP(C86,'Regional Crises'!$B$1:$R$69,12,FALSE),VLOOKUP(E86,'Country Indicator Data'!$B$4:$I$300,8,FALSE))</f>
        <v>6</v>
      </c>
      <c r="Q86" s="234">
        <f>IF($B86="Regional crisis",((IF(VLOOKUP($C86,'Regional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4.0999999999999996</v>
      </c>
      <c r="R86" s="234">
        <f t="shared" si="30"/>
        <v>5.05</v>
      </c>
      <c r="S86" s="234">
        <f>IF(B86="Regional crisis",((IF(VLOOKUP($C86,'Regional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3.4</v>
      </c>
      <c r="T86" s="234">
        <f>IF(B86="Regional crisis",((IF(VLOOKUP($C86,'Regional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3.2</v>
      </c>
      <c r="U86" s="234">
        <f>IF(B86="Regional crisis",((IF(VLOOKUP($C86,'Regional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3.4</v>
      </c>
      <c r="V86" s="234">
        <f>IF(B86="Regional crisis",((IF(VLOOKUP($C86,'Regional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3.1</v>
      </c>
      <c r="W86" s="234">
        <f t="shared" si="31"/>
        <v>3.3</v>
      </c>
      <c r="X86" s="234">
        <f t="shared" si="32"/>
        <v>3.7</v>
      </c>
      <c r="Y86" s="241">
        <f>IF('Core Indicators'!FC83="x","x",IF('Core Indicators'!FC83&gt;=5,5,IF('Core Indicators'!FC83&gt;=4,4,IF('Core Indicators'!FC83&gt;=3,3,IF('Core Indicators'!FC83&gt;=2,2,IF('Core Indicators'!FC83&gt;=1,1,0))))))</f>
        <v>3</v>
      </c>
      <c r="Z86" s="234">
        <f t="shared" si="33"/>
        <v>3</v>
      </c>
      <c r="AA86" s="241">
        <f>'Crisis Indicator Data'!Y83</f>
        <v>2</v>
      </c>
      <c r="AB86" s="241">
        <f>'Crisis Indicator Data'!Z83</f>
        <v>1</v>
      </c>
      <c r="AC86" s="241">
        <f>'Crisis Indicator Data'!AA83</f>
        <v>1</v>
      </c>
      <c r="AD86" s="241">
        <f>'Crisis Indicator Data'!AB83</f>
        <v>0</v>
      </c>
      <c r="AE86" s="241">
        <f t="shared" si="34"/>
        <v>2</v>
      </c>
      <c r="AF86" s="241">
        <f>'Crisis Indicator Data'!AC83</f>
        <v>0</v>
      </c>
      <c r="AG86" s="241">
        <f>'Crisis Indicator Data'!AD83</f>
        <v>2</v>
      </c>
      <c r="AH86" s="241">
        <f t="shared" si="35"/>
        <v>2</v>
      </c>
      <c r="AI86" s="241">
        <f>'Crisis Indicator Data'!AE83</f>
        <v>1</v>
      </c>
      <c r="AJ86" s="241">
        <f>'Crisis Indicator Data'!AF83</f>
        <v>1</v>
      </c>
      <c r="AK86" s="241">
        <f>'Crisis Indicator Data'!AG83</f>
        <v>1</v>
      </c>
      <c r="AL86" s="241">
        <f t="shared" si="36"/>
        <v>3</v>
      </c>
      <c r="AM86" s="234">
        <f t="shared" si="37"/>
        <v>2</v>
      </c>
      <c r="AN86" s="234">
        <f t="shared" si="38"/>
        <v>2.5</v>
      </c>
    </row>
    <row r="87" spans="1:40" ht="13.5" customHeight="1" x14ac:dyDescent="0.25">
      <c r="A87" s="145" t="str">
        <f>'Crisis Indicator Data'!A84</f>
        <v>Venezuela displacement in Peru</v>
      </c>
      <c r="B87" s="146" t="str">
        <f>'Crisis Indicator Data'!B84</f>
        <v>International displacement</v>
      </c>
      <c r="C87" s="146" t="str">
        <f>'Crisis Indicator Data'!C84</f>
        <v>PER002</v>
      </c>
      <c r="D87" s="146" t="str">
        <f>'Crisis Indicator Data'!D84</f>
        <v>Peru</v>
      </c>
      <c r="E87" s="147" t="str">
        <f>'Crisis Indicator Data'!E84</f>
        <v>PER</v>
      </c>
      <c r="F87" s="234">
        <f>IF(B87="Regional crisis",(IF(VLOOKUP($C87,'Regional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1.8</v>
      </c>
      <c r="G87" s="234">
        <f>IF(B87="Regional crisis",(IF(VLOOKUP($C87,'Regional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1.7</v>
      </c>
      <c r="H87" s="234">
        <f t="shared" si="26"/>
        <v>1.75</v>
      </c>
      <c r="I87" s="234">
        <f>IF(B87="Regional crisis",(IF(VLOOKUP($C87,'Regional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v>
      </c>
      <c r="J87" s="234">
        <f>IF(B87="Regional crisis",(IF(VLOOKUP($C87,'Regional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4.5</v>
      </c>
      <c r="K87" s="234">
        <f t="shared" si="27"/>
        <v>3.75</v>
      </c>
      <c r="L87" s="234">
        <f>IF(B87="Regional crisis",(IF(VLOOKUP($C87,'Regional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2.5</v>
      </c>
      <c r="M87" s="234">
        <f>IF(B87="Regional crisis",(IF(VLOOKUP($C87,'Regional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2.1</v>
      </c>
      <c r="N87" s="234">
        <f t="shared" si="28"/>
        <v>2.2999999999999998</v>
      </c>
      <c r="O87" s="234">
        <f t="shared" si="29"/>
        <v>2.6</v>
      </c>
      <c r="P87" s="234">
        <f>IF(B87="Regional crisis",VLOOKUP(C87,'Regional Crises'!$B$1:$R$69,12,FALSE),VLOOKUP(E87,'Country Indicator Data'!$B$4:$I$300,8,FALSE))</f>
        <v>6</v>
      </c>
      <c r="Q87" s="234" t="str">
        <f>IF($B87="Regional crisis",((IF(VLOOKUP($C87,'Regional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x</v>
      </c>
      <c r="R87" s="234">
        <f t="shared" si="30"/>
        <v>6</v>
      </c>
      <c r="S87" s="234">
        <f>IF(B87="Regional crisis",((IF(VLOOKUP($C87,'Regional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3.2</v>
      </c>
      <c r="T87" s="234">
        <f>IF(B87="Regional crisis",((IF(VLOOKUP($C87,'Regional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v>
      </c>
      <c r="U87" s="234">
        <f>IF(B87="Regional crisis",((IF(VLOOKUP($C87,'Regional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1.9</v>
      </c>
      <c r="V87" s="234">
        <f>IF(B87="Regional crisis",((IF(VLOOKUP($C87,'Regional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1.4</v>
      </c>
      <c r="W87" s="234">
        <f t="shared" si="31"/>
        <v>2.4</v>
      </c>
      <c r="X87" s="234">
        <f t="shared" si="32"/>
        <v>3.7</v>
      </c>
      <c r="Y87" s="241">
        <f>IF('Core Indicators'!FC84="x","x",IF('Core Indicators'!FC84&gt;=5,5,IF('Core Indicators'!FC84&gt;=4,4,IF('Core Indicators'!FC84&gt;=3,3,IF('Core Indicators'!FC84&gt;=2,2,IF('Core Indicators'!FC84&gt;=1,1,0))))))</f>
        <v>2</v>
      </c>
      <c r="Z87" s="234">
        <f t="shared" si="33"/>
        <v>2</v>
      </c>
      <c r="AA87" s="241">
        <f>'Crisis Indicator Data'!Y84</f>
        <v>0</v>
      </c>
      <c r="AB87" s="241">
        <f>'Crisis Indicator Data'!Z84</f>
        <v>0</v>
      </c>
      <c r="AC87" s="241">
        <f>'Crisis Indicator Data'!AA84</f>
        <v>0</v>
      </c>
      <c r="AD87" s="241">
        <f>'Crisis Indicator Data'!AB84</f>
        <v>0</v>
      </c>
      <c r="AE87" s="241">
        <f t="shared" si="34"/>
        <v>0</v>
      </c>
      <c r="AF87" s="241">
        <f>'Crisis Indicator Data'!AC84</f>
        <v>0</v>
      </c>
      <c r="AG87" s="241">
        <f>'Crisis Indicator Data'!AD84</f>
        <v>1</v>
      </c>
      <c r="AH87" s="241">
        <f t="shared" si="35"/>
        <v>1</v>
      </c>
      <c r="AI87" s="241">
        <f>'Crisis Indicator Data'!AE84</f>
        <v>0</v>
      </c>
      <c r="AJ87" s="241">
        <f>'Crisis Indicator Data'!AF84</f>
        <v>1</v>
      </c>
      <c r="AK87" s="241">
        <f>'Crisis Indicator Data'!AG84</f>
        <v>2</v>
      </c>
      <c r="AL87" s="241">
        <f t="shared" si="36"/>
        <v>3</v>
      </c>
      <c r="AM87" s="234">
        <f t="shared" si="37"/>
        <v>1</v>
      </c>
      <c r="AN87" s="234">
        <f t="shared" si="38"/>
        <v>1.5</v>
      </c>
    </row>
    <row r="88" spans="1:40" ht="13.5" customHeight="1" x14ac:dyDescent="0.25">
      <c r="A88" s="145" t="str">
        <f>'Crisis Indicator Data'!A85</f>
        <v>Multiple crises in the Philippines</v>
      </c>
      <c r="B88" s="146" t="str">
        <f>'Crisis Indicator Data'!B85</f>
        <v>Multiple crises country</v>
      </c>
      <c r="C88" s="146" t="str">
        <f>'Crisis Indicator Data'!C85</f>
        <v>PHL001</v>
      </c>
      <c r="D88" s="146" t="str">
        <f>'Crisis Indicator Data'!D85</f>
        <v>Philippines</v>
      </c>
      <c r="E88" s="147" t="str">
        <f>'Crisis Indicator Data'!E85</f>
        <v>PHL</v>
      </c>
      <c r="F88" s="234">
        <f>IF(B88="Regional crisis",(IF(VLOOKUP($C88,'Regional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1.8</v>
      </c>
      <c r="G88" s="234">
        <f>IF(B88="Regional crisis",(IF(VLOOKUP($C88,'Regional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2.1</v>
      </c>
      <c r="H88" s="234">
        <f t="shared" si="26"/>
        <v>1.9500000000000002</v>
      </c>
      <c r="I88" s="234">
        <f>IF(B88="Regional crisis",(IF(VLOOKUP($C88,'Regional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1.3</v>
      </c>
      <c r="J88" s="234">
        <f>IF(B88="Regional crisis",(IF(VLOOKUP($C88,'Regional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1.4</v>
      </c>
      <c r="K88" s="234">
        <f t="shared" si="27"/>
        <v>1.35</v>
      </c>
      <c r="L88" s="234">
        <f>IF(B88="Regional crisis",(IF(VLOOKUP($C88,'Regional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2.8</v>
      </c>
      <c r="M88" s="234">
        <f>IF(B88="Regional crisis",(IF(VLOOKUP($C88,'Regional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2.2000000000000002</v>
      </c>
      <c r="N88" s="234">
        <f t="shared" si="28"/>
        <v>2.5</v>
      </c>
      <c r="O88" s="234">
        <f t="shared" si="29"/>
        <v>1.9333333333333336</v>
      </c>
      <c r="P88" s="234">
        <f>IF(B88="Regional crisis",VLOOKUP(C88,'Regional Crises'!$B$1:$R$69,12,FALSE),VLOOKUP(E88,'Country Indicator Data'!$B$4:$I$300,8,FALSE))</f>
        <v>8</v>
      </c>
      <c r="Q88" s="234">
        <f>IF($B88="Regional crisis",((IF(VLOOKUP($C88,'Regional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3.8</v>
      </c>
      <c r="R88" s="234">
        <f t="shared" si="30"/>
        <v>5.9</v>
      </c>
      <c r="S88" s="234">
        <f>IF(B88="Regional crisis",((IF(VLOOKUP($C88,'Regional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3.3</v>
      </c>
      <c r="T88" s="234">
        <f>IF(B88="Regional crisis",((IF(VLOOKUP($C88,'Regional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v>
      </c>
      <c r="U88" s="234">
        <f>IF(B88="Regional crisis",((IF(VLOOKUP($C88,'Regional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2.6</v>
      </c>
      <c r="V88" s="234">
        <f>IF(B88="Regional crisis",((IF(VLOOKUP($C88,'Regional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2.1</v>
      </c>
      <c r="W88" s="234">
        <f t="shared" si="31"/>
        <v>2.8</v>
      </c>
      <c r="X88" s="234">
        <f t="shared" si="32"/>
        <v>3.5</v>
      </c>
      <c r="Y88" s="241">
        <f>IF('Core Indicators'!FC85="x","x",IF('Core Indicators'!FC85&gt;=5,5,IF('Core Indicators'!FC85&gt;=4,4,IF('Core Indicators'!FC85&gt;=3,3,IF('Core Indicators'!FC85&gt;=2,2,IF('Core Indicators'!FC85&gt;=1,1,0))))))</f>
        <v>4</v>
      </c>
      <c r="Z88" s="234">
        <f t="shared" si="33"/>
        <v>4</v>
      </c>
      <c r="AA88" s="241">
        <f>'Crisis Indicator Data'!Y85</f>
        <v>0</v>
      </c>
      <c r="AB88" s="241">
        <f>'Crisis Indicator Data'!Z85</f>
        <v>1</v>
      </c>
      <c r="AC88" s="241">
        <f>'Crisis Indicator Data'!AA85</f>
        <v>0</v>
      </c>
      <c r="AD88" s="241">
        <f>'Crisis Indicator Data'!AB85</f>
        <v>0</v>
      </c>
      <c r="AE88" s="241">
        <f t="shared" si="34"/>
        <v>1</v>
      </c>
      <c r="AF88" s="241">
        <f>'Crisis Indicator Data'!AC85</f>
        <v>0</v>
      </c>
      <c r="AG88" s="241">
        <f>'Crisis Indicator Data'!AD85</f>
        <v>1</v>
      </c>
      <c r="AH88" s="241">
        <f t="shared" si="35"/>
        <v>1</v>
      </c>
      <c r="AI88" s="241">
        <f>'Crisis Indicator Data'!AE85</f>
        <v>0</v>
      </c>
      <c r="AJ88" s="241">
        <f>'Crisis Indicator Data'!AF85</f>
        <v>0</v>
      </c>
      <c r="AK88" s="241">
        <f>'Crisis Indicator Data'!AG85</f>
        <v>3</v>
      </c>
      <c r="AL88" s="241">
        <f t="shared" si="36"/>
        <v>3</v>
      </c>
      <c r="AM88" s="234">
        <f t="shared" si="37"/>
        <v>2</v>
      </c>
      <c r="AN88" s="234">
        <f t="shared" si="38"/>
        <v>3</v>
      </c>
    </row>
    <row r="89" spans="1:40" ht="13.5" customHeight="1" x14ac:dyDescent="0.25">
      <c r="A89" s="145" t="str">
        <f>'Crisis Indicator Data'!A86</f>
        <v>Mindanao conflict</v>
      </c>
      <c r="B89" s="146" t="str">
        <f>'Crisis Indicator Data'!B86</f>
        <v>Conflict</v>
      </c>
      <c r="C89" s="146" t="str">
        <f>'Crisis Indicator Data'!C86</f>
        <v>PHL003</v>
      </c>
      <c r="D89" s="146" t="str">
        <f>'Crisis Indicator Data'!D86</f>
        <v>Philippines</v>
      </c>
      <c r="E89" s="147" t="str">
        <f>'Crisis Indicator Data'!E86</f>
        <v>PHL</v>
      </c>
      <c r="F89" s="234">
        <f>IF(B89="Regional crisis",(IF(VLOOKUP($C89,'Regional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1.8</v>
      </c>
      <c r="G89" s="234">
        <f>IF(B89="Regional crisis",(IF(VLOOKUP($C89,'Regional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2.1</v>
      </c>
      <c r="H89" s="234">
        <f t="shared" si="26"/>
        <v>1.9500000000000002</v>
      </c>
      <c r="I89" s="234">
        <f>IF(B89="Regional crisis",(IF(VLOOKUP($C89,'Regional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1.3</v>
      </c>
      <c r="J89" s="234">
        <f>IF(B89="Regional crisis",(IF(VLOOKUP($C89,'Regional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1.4</v>
      </c>
      <c r="K89" s="234">
        <f t="shared" si="27"/>
        <v>1.35</v>
      </c>
      <c r="L89" s="234">
        <f>IF(B89="Regional crisis",(IF(VLOOKUP($C89,'Regional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2.8</v>
      </c>
      <c r="M89" s="234">
        <f>IF(B89="Regional crisis",(IF(VLOOKUP($C89,'Regional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2.2000000000000002</v>
      </c>
      <c r="N89" s="234">
        <f t="shared" si="28"/>
        <v>2.5</v>
      </c>
      <c r="O89" s="234">
        <f t="shared" si="29"/>
        <v>1.9333333333333336</v>
      </c>
      <c r="P89" s="234">
        <f>IF(B89="Regional crisis",VLOOKUP(C89,'Regional Crises'!$B$1:$R$69,12,FALSE),VLOOKUP(E89,'Country Indicator Data'!$B$4:$I$300,8,FALSE))</f>
        <v>8</v>
      </c>
      <c r="Q89" s="234">
        <f>IF($B89="Regional crisis",((IF(VLOOKUP($C89,'Regional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3.8</v>
      </c>
      <c r="R89" s="234">
        <f t="shared" si="30"/>
        <v>5.9</v>
      </c>
      <c r="S89" s="234">
        <f>IF(B89="Regional crisis",((IF(VLOOKUP($C89,'Regional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3.3</v>
      </c>
      <c r="T89" s="234">
        <f>IF(B89="Regional crisis",((IF(VLOOKUP($C89,'Regional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v>
      </c>
      <c r="U89" s="234">
        <f>IF(B89="Regional crisis",((IF(VLOOKUP($C89,'Regional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2.6</v>
      </c>
      <c r="V89" s="234">
        <f>IF(B89="Regional crisis",((IF(VLOOKUP($C89,'Regional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2.1</v>
      </c>
      <c r="W89" s="234">
        <f t="shared" si="31"/>
        <v>2.8</v>
      </c>
      <c r="X89" s="234">
        <f t="shared" si="32"/>
        <v>3.5</v>
      </c>
      <c r="Y89" s="241">
        <f>IF('Core Indicators'!FC86="x","x",IF('Core Indicators'!FC86&gt;=5,5,IF('Core Indicators'!FC86&gt;=4,4,IF('Core Indicators'!FC86&gt;=3,3,IF('Core Indicators'!FC86&gt;=2,2,IF('Core Indicators'!FC86&gt;=1,1,0))))))</f>
        <v>4</v>
      </c>
      <c r="Z89" s="234">
        <f t="shared" si="33"/>
        <v>4</v>
      </c>
      <c r="AA89" s="241">
        <f>'Crisis Indicator Data'!Y86</f>
        <v>0</v>
      </c>
      <c r="AB89" s="241">
        <f>'Crisis Indicator Data'!Z86</f>
        <v>1</v>
      </c>
      <c r="AC89" s="241">
        <f>'Crisis Indicator Data'!AA86</f>
        <v>0</v>
      </c>
      <c r="AD89" s="241">
        <f>'Crisis Indicator Data'!AB86</f>
        <v>0</v>
      </c>
      <c r="AE89" s="241">
        <f t="shared" si="34"/>
        <v>1</v>
      </c>
      <c r="AF89" s="241">
        <f>'Crisis Indicator Data'!AC86</f>
        <v>0</v>
      </c>
      <c r="AG89" s="241">
        <f>'Crisis Indicator Data'!AD86</f>
        <v>1</v>
      </c>
      <c r="AH89" s="241">
        <f t="shared" si="35"/>
        <v>1</v>
      </c>
      <c r="AI89" s="241">
        <f>'Crisis Indicator Data'!AE86</f>
        <v>0</v>
      </c>
      <c r="AJ89" s="241">
        <f>'Crisis Indicator Data'!AF86</f>
        <v>0</v>
      </c>
      <c r="AK89" s="241">
        <f>'Crisis Indicator Data'!AG86</f>
        <v>0</v>
      </c>
      <c r="AL89" s="241">
        <f t="shared" si="36"/>
        <v>0</v>
      </c>
      <c r="AM89" s="234">
        <f t="shared" si="37"/>
        <v>1</v>
      </c>
      <c r="AN89" s="234">
        <f t="shared" si="38"/>
        <v>2.5</v>
      </c>
    </row>
    <row r="90" spans="1:40" ht="13.5" customHeight="1" x14ac:dyDescent="0.25">
      <c r="A90" s="145" t="str">
        <f>'Crisis Indicator Data'!A87</f>
        <v>Typhoon RAI</v>
      </c>
      <c r="B90" s="146" t="str">
        <f>'Crisis Indicator Data'!B87</f>
        <v>Tropical cyclone</v>
      </c>
      <c r="C90" s="146" t="str">
        <f>'Crisis Indicator Data'!C87</f>
        <v>PHL010</v>
      </c>
      <c r="D90" s="146" t="str">
        <f>'Crisis Indicator Data'!D87</f>
        <v>Philippines</v>
      </c>
      <c r="E90" s="147" t="str">
        <f>'Crisis Indicator Data'!E87</f>
        <v>PHL</v>
      </c>
      <c r="F90" s="234">
        <f>IF(B90="Regional crisis",(IF(VLOOKUP($C90,'Regional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1.8</v>
      </c>
      <c r="G90" s="234">
        <f>IF(B90="Regional crisis",(IF(VLOOKUP($C90,'Regional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2.1</v>
      </c>
      <c r="H90" s="234">
        <f t="shared" si="26"/>
        <v>1.9500000000000002</v>
      </c>
      <c r="I90" s="234">
        <f>IF(B90="Regional crisis",(IF(VLOOKUP($C90,'Regional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1.3</v>
      </c>
      <c r="J90" s="234">
        <f>IF(B90="Regional crisis",(IF(VLOOKUP($C90,'Regional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1.4</v>
      </c>
      <c r="K90" s="234">
        <f t="shared" si="27"/>
        <v>1.35</v>
      </c>
      <c r="L90" s="234">
        <f>IF(B90="Regional crisis",(IF(VLOOKUP($C90,'Regional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2.8</v>
      </c>
      <c r="M90" s="234">
        <f>IF(B90="Regional crisis",(IF(VLOOKUP($C90,'Regional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2.2000000000000002</v>
      </c>
      <c r="N90" s="234">
        <f t="shared" si="28"/>
        <v>2.5</v>
      </c>
      <c r="O90" s="234">
        <f t="shared" si="29"/>
        <v>1.9333333333333336</v>
      </c>
      <c r="P90" s="234">
        <f>IF(B90="Regional crisis",VLOOKUP(C90,'Regional Crises'!$B$1:$R$69,12,FALSE),VLOOKUP(E90,'Country Indicator Data'!$B$4:$I$300,8,FALSE))</f>
        <v>8</v>
      </c>
      <c r="Q90" s="234">
        <f>IF($B90="Regional crisis",((IF(VLOOKUP($C90,'Regional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3.8</v>
      </c>
      <c r="R90" s="234">
        <f t="shared" si="30"/>
        <v>5.9</v>
      </c>
      <c r="S90" s="234">
        <f>IF(B90="Regional crisis",((IF(VLOOKUP($C90,'Regional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3.3</v>
      </c>
      <c r="T90" s="234">
        <f>IF(B90="Regional crisis",((IF(VLOOKUP($C90,'Regional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v>
      </c>
      <c r="U90" s="234">
        <f>IF(B90="Regional crisis",((IF(VLOOKUP($C90,'Regional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2.6</v>
      </c>
      <c r="V90" s="234">
        <f>IF(B90="Regional crisis",((IF(VLOOKUP($C90,'Regional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2.1</v>
      </c>
      <c r="W90" s="234">
        <f t="shared" si="31"/>
        <v>2.8</v>
      </c>
      <c r="X90" s="234">
        <f t="shared" si="32"/>
        <v>3.5</v>
      </c>
      <c r="Y90" s="241">
        <f>IF('Core Indicators'!FC87="x","x",IF('Core Indicators'!FC87&gt;=5,5,IF('Core Indicators'!FC87&gt;=4,4,IF('Core Indicators'!FC87&gt;=3,3,IF('Core Indicators'!FC87&gt;=2,2,IF('Core Indicators'!FC87&gt;=1,1,0))))))</f>
        <v>4</v>
      </c>
      <c r="Z90" s="234">
        <f t="shared" si="33"/>
        <v>4</v>
      </c>
      <c r="AA90" s="241">
        <f>'Crisis Indicator Data'!Y87</f>
        <v>0</v>
      </c>
      <c r="AB90" s="241">
        <f>'Crisis Indicator Data'!Z87</f>
        <v>0</v>
      </c>
      <c r="AC90" s="241">
        <f>'Crisis Indicator Data'!AA87</f>
        <v>0</v>
      </c>
      <c r="AD90" s="241">
        <f>'Crisis Indicator Data'!AB87</f>
        <v>0</v>
      </c>
      <c r="AE90" s="241">
        <f t="shared" si="34"/>
        <v>0</v>
      </c>
      <c r="AF90" s="241">
        <f>'Crisis Indicator Data'!AC87</f>
        <v>0</v>
      </c>
      <c r="AG90" s="241">
        <f>'Crisis Indicator Data'!AD87</f>
        <v>1</v>
      </c>
      <c r="AH90" s="241">
        <f t="shared" si="35"/>
        <v>1</v>
      </c>
      <c r="AI90" s="241">
        <f>'Crisis Indicator Data'!AE87</f>
        <v>0</v>
      </c>
      <c r="AJ90" s="241">
        <f>'Crisis Indicator Data'!AF87</f>
        <v>0</v>
      </c>
      <c r="AK90" s="241">
        <f>'Crisis Indicator Data'!AG87</f>
        <v>3</v>
      </c>
      <c r="AL90" s="241">
        <f t="shared" si="36"/>
        <v>3</v>
      </c>
      <c r="AM90" s="234">
        <f t="shared" si="37"/>
        <v>1</v>
      </c>
      <c r="AN90" s="234">
        <f t="shared" si="38"/>
        <v>2.5</v>
      </c>
    </row>
    <row r="91" spans="1:40" ht="13.5" customHeight="1" x14ac:dyDescent="0.25">
      <c r="A91" s="145" t="str">
        <f>'Crisis Indicator Data'!A88</f>
        <v>Complex crisis in DPRK</v>
      </c>
      <c r="B91" s="146" t="str">
        <f>'Crisis Indicator Data'!B88</f>
        <v>Complex crisis</v>
      </c>
      <c r="C91" s="146" t="str">
        <f>'Crisis Indicator Data'!C88</f>
        <v>PRK001</v>
      </c>
      <c r="D91" s="146" t="str">
        <f>'Crisis Indicator Data'!D88</f>
        <v>DPRK</v>
      </c>
      <c r="E91" s="147" t="str">
        <f>'Crisis Indicator Data'!E88</f>
        <v>PRK</v>
      </c>
      <c r="F91" s="234">
        <f>IF(B91="Regional crisis",(IF(VLOOKUP($C91,'Regional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5</v>
      </c>
      <c r="G91" s="234">
        <f>IF(B91="Regional crisis",(IF(VLOOKUP($C91,'Regional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3.7</v>
      </c>
      <c r="H91" s="234">
        <f t="shared" si="26"/>
        <v>4.3499999999999996</v>
      </c>
      <c r="I91" s="234">
        <f>IF(B91="Regional crisis",(IF(VLOOKUP($C91,'Regional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0</v>
      </c>
      <c r="J91" s="234">
        <f>IF(B91="Regional crisis",(IF(VLOOKUP($C91,'Regional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v>
      </c>
      <c r="K91" s="234">
        <f t="shared" si="27"/>
        <v>0</v>
      </c>
      <c r="L91" s="234" t="str">
        <f>IF(B91="Regional crisis",(IF(VLOOKUP($C91,'Regional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x</v>
      </c>
      <c r="M91" s="234" t="str">
        <f>IF(B91="Regional crisis",(IF(VLOOKUP($C91,'Regional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x</v>
      </c>
      <c r="N91" s="234" t="str">
        <f t="shared" si="28"/>
        <v>x</v>
      </c>
      <c r="O91" s="234">
        <f t="shared" si="29"/>
        <v>2.1749999999999998</v>
      </c>
      <c r="P91" s="234">
        <f>IF(B91="Regional crisis",VLOOKUP(C91,'Regional Crises'!$B$1:$R$69,12,FALSE),VLOOKUP(E91,'Country Indicator Data'!$B$4:$I$300,8,FALSE))</f>
        <v>4</v>
      </c>
      <c r="Q91" s="234">
        <f>IF($B91="Regional crisis",((IF(VLOOKUP($C91,'Regional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0.7</v>
      </c>
      <c r="R91" s="234">
        <f t="shared" si="30"/>
        <v>2.35</v>
      </c>
      <c r="S91" s="234">
        <f>IF(B91="Regional crisis",((IF(VLOOKUP($C91,'Regional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4.2</v>
      </c>
      <c r="T91" s="234">
        <f>IF(B91="Regional crisis",((IF(VLOOKUP($C91,'Regional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4.2</v>
      </c>
      <c r="U91" s="234">
        <f>IF(B91="Regional crisis",((IF(VLOOKUP($C91,'Regional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4.4000000000000004</v>
      </c>
      <c r="V91" s="234">
        <f>IF(B91="Regional crisis",((IF(VLOOKUP($C91,'Regional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4.9000000000000004</v>
      </c>
      <c r="W91" s="234">
        <f t="shared" si="31"/>
        <v>4.4000000000000004</v>
      </c>
      <c r="X91" s="234">
        <f t="shared" si="32"/>
        <v>3</v>
      </c>
      <c r="Y91" s="241">
        <f>IF('Core Indicators'!FC88="x","x",IF('Core Indicators'!FC88&gt;=5,5,IF('Core Indicators'!FC88&gt;=4,4,IF('Core Indicators'!FC88&gt;=3,3,IF('Core Indicators'!FC88&gt;=2,2,IF('Core Indicators'!FC88&gt;=1,1,0))))))</f>
        <v>1</v>
      </c>
      <c r="Z91" s="234">
        <f t="shared" si="33"/>
        <v>1</v>
      </c>
      <c r="AA91" s="241">
        <f>'Crisis Indicator Data'!Y88</f>
        <v>2</v>
      </c>
      <c r="AB91" s="241">
        <f>'Crisis Indicator Data'!Z88</f>
        <v>2</v>
      </c>
      <c r="AC91" s="241">
        <f>'Crisis Indicator Data'!AA88</f>
        <v>2</v>
      </c>
      <c r="AD91" s="241">
        <f>'Crisis Indicator Data'!AB88</f>
        <v>0</v>
      </c>
      <c r="AE91" s="241">
        <f t="shared" si="34"/>
        <v>3</v>
      </c>
      <c r="AF91" s="241">
        <f>'Crisis Indicator Data'!AC88</f>
        <v>2</v>
      </c>
      <c r="AG91" s="241">
        <f>'Crisis Indicator Data'!AD88</f>
        <v>3</v>
      </c>
      <c r="AH91" s="241">
        <f t="shared" si="35"/>
        <v>5</v>
      </c>
      <c r="AI91" s="241">
        <f>'Crisis Indicator Data'!AE88</f>
        <v>0</v>
      </c>
      <c r="AJ91" s="241">
        <f>'Crisis Indicator Data'!AF88</f>
        <v>0</v>
      </c>
      <c r="AK91" s="241">
        <f>'Crisis Indicator Data'!AG88</f>
        <v>3</v>
      </c>
      <c r="AL91" s="241">
        <f t="shared" si="36"/>
        <v>3</v>
      </c>
      <c r="AM91" s="234">
        <f t="shared" si="37"/>
        <v>4</v>
      </c>
      <c r="AN91" s="234">
        <f t="shared" si="38"/>
        <v>2.5</v>
      </c>
    </row>
    <row r="92" spans="1:40" ht="13.5" customHeight="1" x14ac:dyDescent="0.25">
      <c r="A92" s="145" t="str">
        <f>'Crisis Indicator Data'!A89</f>
        <v>Conflict in Palestine</v>
      </c>
      <c r="B92" s="146" t="str">
        <f>'Crisis Indicator Data'!B89</f>
        <v>Conflict</v>
      </c>
      <c r="C92" s="146" t="str">
        <f>'Crisis Indicator Data'!C89</f>
        <v>PSE002</v>
      </c>
      <c r="D92" s="146" t="str">
        <f>'Crisis Indicator Data'!D89</f>
        <v>Palestine</v>
      </c>
      <c r="E92" s="147" t="str">
        <f>'Crisis Indicator Data'!E89</f>
        <v>PSE</v>
      </c>
      <c r="F92" s="234" t="str">
        <f>IF(B92="Regional crisis",(IF(VLOOKUP($C92,'Regional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x</v>
      </c>
      <c r="G92" s="234" t="str">
        <f>IF(B92="Regional crisis",(IF(VLOOKUP($C92,'Regional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x</v>
      </c>
      <c r="H92" s="234" t="str">
        <f t="shared" si="26"/>
        <v>x</v>
      </c>
      <c r="I92" s="234">
        <f>IF(B92="Regional crisis",(IF(VLOOKUP($C92,'Regional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0</v>
      </c>
      <c r="J92" s="234">
        <f>IF(B92="Regional crisis",(IF(VLOOKUP($C92,'Regional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v>
      </c>
      <c r="K92" s="234">
        <f t="shared" si="27"/>
        <v>0</v>
      </c>
      <c r="L92" s="234" t="str">
        <f>IF(B92="Regional crisis",(IF(VLOOKUP($C92,'Regional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x</v>
      </c>
      <c r="M92" s="234">
        <f>IF(B92="Regional crisis",(IF(VLOOKUP($C92,'Regional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1.1000000000000001</v>
      </c>
      <c r="N92" s="234">
        <f t="shared" si="28"/>
        <v>1.1000000000000001</v>
      </c>
      <c r="O92" s="234">
        <f t="shared" si="29"/>
        <v>0.55000000000000004</v>
      </c>
      <c r="P92" s="234">
        <f>IF(B92="Regional crisis",VLOOKUP(C92,'Regional Crises'!$B$1:$R$69,12,FALSE),VLOOKUP(E92,'Country Indicator Data'!$B$4:$I$300,8,FALSE))</f>
        <v>6</v>
      </c>
      <c r="Q92" s="234">
        <f>IF($B92="Regional crisis",((IF(VLOOKUP($C92,'Regional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2.4</v>
      </c>
      <c r="R92" s="234">
        <f t="shared" si="30"/>
        <v>4.2</v>
      </c>
      <c r="S92" s="234" t="str">
        <f>IF(B92="Regional crisis",((IF(VLOOKUP($C92,'Regional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x</v>
      </c>
      <c r="T92" s="234">
        <f>IF(B92="Regional crisis",((IF(VLOOKUP($C92,'Regional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v>
      </c>
      <c r="U92" s="234" t="str">
        <f>IF(B92="Regional crisis",((IF(VLOOKUP($C92,'Regional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x</v>
      </c>
      <c r="V92" s="234">
        <f>IF(B92="Regional crisis",((IF(VLOOKUP($C92,'Regional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4.5</v>
      </c>
      <c r="W92" s="234">
        <f t="shared" si="31"/>
        <v>3.8</v>
      </c>
      <c r="X92" s="234">
        <f t="shared" si="32"/>
        <v>2.9</v>
      </c>
      <c r="Y92" s="241">
        <f>IF('Core Indicators'!FC89="x","x",IF('Core Indicators'!FC89&gt;=5,5,IF('Core Indicators'!FC89&gt;=4,4,IF('Core Indicators'!FC89&gt;=3,3,IF('Core Indicators'!FC89&gt;=2,2,IF('Core Indicators'!FC89&gt;=1,1,0))))))</f>
        <v>4</v>
      </c>
      <c r="Z92" s="234">
        <f t="shared" si="33"/>
        <v>4</v>
      </c>
      <c r="AA92" s="241">
        <f>'Crisis Indicator Data'!Y89</f>
        <v>2</v>
      </c>
      <c r="AB92" s="241">
        <f>'Crisis Indicator Data'!Z89</f>
        <v>3</v>
      </c>
      <c r="AC92" s="241">
        <f>'Crisis Indicator Data'!AA89</f>
        <v>3</v>
      </c>
      <c r="AD92" s="241">
        <f>'Crisis Indicator Data'!AB89</f>
        <v>0</v>
      </c>
      <c r="AE92" s="241">
        <f t="shared" si="34"/>
        <v>4</v>
      </c>
      <c r="AF92" s="241">
        <f>'Crisis Indicator Data'!AC89</f>
        <v>2</v>
      </c>
      <c r="AG92" s="241">
        <f>'Crisis Indicator Data'!AD89</f>
        <v>3</v>
      </c>
      <c r="AH92" s="241">
        <f t="shared" si="35"/>
        <v>5</v>
      </c>
      <c r="AI92" s="241">
        <f>'Crisis Indicator Data'!AE89</f>
        <v>3</v>
      </c>
      <c r="AJ92" s="241">
        <f>'Crisis Indicator Data'!AF89</f>
        <v>2</v>
      </c>
      <c r="AK92" s="241">
        <f>'Crisis Indicator Data'!AG89</f>
        <v>3</v>
      </c>
      <c r="AL92" s="241">
        <f t="shared" si="36"/>
        <v>5</v>
      </c>
      <c r="AM92" s="234">
        <f t="shared" si="37"/>
        <v>5</v>
      </c>
      <c r="AN92" s="234">
        <f t="shared" si="38"/>
        <v>4.5</v>
      </c>
    </row>
    <row r="93" spans="1:40" ht="13.5" customHeight="1" x14ac:dyDescent="0.25">
      <c r="A93" s="145" t="str">
        <f>'Crisis Indicator Data'!A90</f>
        <v>Regional Boko Haram Crisis</v>
      </c>
      <c r="B93" s="146" t="str">
        <f>'Crisis Indicator Data'!B90</f>
        <v>Regional crisis</v>
      </c>
      <c r="C93" s="146" t="str">
        <f>'Crisis Indicator Data'!C90</f>
        <v>REG001</v>
      </c>
      <c r="D93" s="146" t="str">
        <f>'Crisis Indicator Data'!D90</f>
        <v>Nigeria,Niger,Chad,Cameroon</v>
      </c>
      <c r="E93" s="147" t="str">
        <f>'Crisis Indicator Data'!E90</f>
        <v>NGA,NER,TCD,CMR</v>
      </c>
      <c r="F93" s="234">
        <f>IF(B93="Regional crisis",(IF(VLOOKUP($C93,'Regional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2.8</v>
      </c>
      <c r="G93" s="234">
        <f>IF(B93="Regional crisis",(IF(VLOOKUP($C93,'Regional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2.7</v>
      </c>
      <c r="H93" s="234">
        <f t="shared" si="26"/>
        <v>2.75</v>
      </c>
      <c r="I93" s="234">
        <f>IF(B93="Regional crisis",(IF(VLOOKUP($C93,'Regional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4</v>
      </c>
      <c r="J93" s="234">
        <f>IF(B93="Regional crisis",(IF(VLOOKUP($C93,'Regional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0.8</v>
      </c>
      <c r="K93" s="234">
        <f t="shared" si="27"/>
        <v>2.4</v>
      </c>
      <c r="L93" s="234">
        <f>IF(B93="Regional crisis",(IF(VLOOKUP($C93,'Regional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4.3</v>
      </c>
      <c r="M93" s="234">
        <f>IF(B93="Regional crisis",(IF(VLOOKUP($C93,'Regional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1.9</v>
      </c>
      <c r="N93" s="234">
        <f t="shared" si="28"/>
        <v>3.0999999999999996</v>
      </c>
      <c r="O93" s="234">
        <f t="shared" si="29"/>
        <v>2.75</v>
      </c>
      <c r="P93" s="234">
        <f>IF(B93="Regional crisis",VLOOKUP(C93,'Regional Crises'!$B$1:$R$69,12,FALSE),VLOOKUP(E93,'Country Indicator Data'!$B$4:$I$300,8,FALSE))</f>
        <v>8.5</v>
      </c>
      <c r="Q93" s="234">
        <f>IF($B93="Regional crisis",((IF(VLOOKUP($C93,'Regional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5</v>
      </c>
      <c r="R93" s="234">
        <f t="shared" si="30"/>
        <v>6.75</v>
      </c>
      <c r="S93" s="234">
        <f>IF(B93="Regional crisis",((IF(VLOOKUP($C93,'Regional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3.7</v>
      </c>
      <c r="T93" s="234">
        <f>IF(B93="Regional crisis",((IF(VLOOKUP($C93,'Regional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3.5</v>
      </c>
      <c r="U93" s="234">
        <f>IF(B93="Regional crisis",((IF(VLOOKUP($C93,'Regional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3</v>
      </c>
      <c r="V93" s="234">
        <f>IF(B93="Regional crisis",((IF(VLOOKUP($C93,'Regional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3.4</v>
      </c>
      <c r="W93" s="234">
        <f t="shared" si="31"/>
        <v>3.4</v>
      </c>
      <c r="X93" s="234">
        <f t="shared" si="32"/>
        <v>4.3</v>
      </c>
      <c r="Y93" s="241">
        <f>IF('Core Indicators'!FC90="x","x",IF('Core Indicators'!FC90&gt;=5,5,IF('Core Indicators'!FC90&gt;=4,4,IF('Core Indicators'!FC90&gt;=3,3,IF('Core Indicators'!FC90&gt;=2,2,IF('Core Indicators'!FC90&gt;=1,1,0))))))</f>
        <v>5</v>
      </c>
      <c r="Z93" s="234">
        <f t="shared" si="33"/>
        <v>5</v>
      </c>
      <c r="AA93" s="241">
        <f>'Crisis Indicator Data'!Y90</f>
        <v>1</v>
      </c>
      <c r="AB93" s="241">
        <f>'Crisis Indicator Data'!Z90</f>
        <v>3</v>
      </c>
      <c r="AC93" s="241">
        <f>'Crisis Indicator Data'!AA90</f>
        <v>1</v>
      </c>
      <c r="AD93" s="241">
        <f>'Crisis Indicator Data'!AB90</f>
        <v>0</v>
      </c>
      <c r="AE93" s="241">
        <f t="shared" si="34"/>
        <v>2</v>
      </c>
      <c r="AF93" s="241">
        <f>'Crisis Indicator Data'!AC90</f>
        <v>2</v>
      </c>
      <c r="AG93" s="241">
        <f>'Crisis Indicator Data'!AD90</f>
        <v>3</v>
      </c>
      <c r="AH93" s="241">
        <f t="shared" si="35"/>
        <v>5</v>
      </c>
      <c r="AI93" s="241">
        <f>'Crisis Indicator Data'!AE90</f>
        <v>3</v>
      </c>
      <c r="AJ93" s="241">
        <f>'Crisis Indicator Data'!AF90</f>
        <v>3</v>
      </c>
      <c r="AK93" s="241">
        <f>'Crisis Indicator Data'!AG90</f>
        <v>3</v>
      </c>
      <c r="AL93" s="241">
        <f t="shared" si="36"/>
        <v>5</v>
      </c>
      <c r="AM93" s="234">
        <f t="shared" si="37"/>
        <v>4</v>
      </c>
      <c r="AN93" s="234">
        <f t="shared" si="38"/>
        <v>4.5</v>
      </c>
    </row>
    <row r="94" spans="1:40" ht="13.5" customHeight="1" x14ac:dyDescent="0.25">
      <c r="A94" s="145" t="str">
        <f>'Crisis Indicator Data'!A91</f>
        <v>Venezuela Regional Crisis</v>
      </c>
      <c r="B94" s="146" t="str">
        <f>'Crisis Indicator Data'!B91</f>
        <v>Regional crisis</v>
      </c>
      <c r="C94" s="146" t="str">
        <f>'Crisis Indicator Data'!C91</f>
        <v>REG002</v>
      </c>
      <c r="D94" s="146" t="str">
        <f>'Crisis Indicator Data'!D91</f>
        <v>Venezuela,Brazil,Colombia,Ecuador,Peru,Trinidad and Tobago</v>
      </c>
      <c r="E94" s="147" t="str">
        <f>'Crisis Indicator Data'!E91</f>
        <v>VEN,BRA,COL,ECU,PER,TTO</v>
      </c>
      <c r="F94" s="234">
        <f>IF(B94="Regional crisis",(IF(VLOOKUP($C94,'Regional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1.5</v>
      </c>
      <c r="G94" s="234">
        <f>IF(B94="Regional crisis",(IF(VLOOKUP($C94,'Regional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1.7</v>
      </c>
      <c r="H94" s="234">
        <f t="shared" si="26"/>
        <v>1.6</v>
      </c>
      <c r="I94" s="234">
        <f>IF(B94="Regional crisis",(IF(VLOOKUP($C94,'Regional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2.4</v>
      </c>
      <c r="J94" s="234">
        <f>IF(B94="Regional crisis",(IF(VLOOKUP($C94,'Regional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2.7</v>
      </c>
      <c r="K94" s="234">
        <f t="shared" si="27"/>
        <v>2.5499999999999998</v>
      </c>
      <c r="L94" s="234">
        <f>IF(B94="Regional crisis",(IF(VLOOKUP($C94,'Regional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2.6</v>
      </c>
      <c r="M94" s="234">
        <f>IF(B94="Regional crisis",(IF(VLOOKUP($C94,'Regional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2.6</v>
      </c>
      <c r="N94" s="234">
        <f t="shared" si="28"/>
        <v>2.6</v>
      </c>
      <c r="O94" s="234">
        <f t="shared" si="29"/>
        <v>2.25</v>
      </c>
      <c r="P94" s="234">
        <f>IF(B94="Regional crisis",VLOOKUP(C94,'Regional Crises'!$B$1:$R$69,12,FALSE),VLOOKUP(E94,'Country Indicator Data'!$B$4:$I$300,8,FALSE))</f>
        <v>6</v>
      </c>
      <c r="Q94" s="234" t="str">
        <f>IF($B94="Regional crisis",((IF(VLOOKUP($C94,'Regional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x</v>
      </c>
      <c r="R94" s="234">
        <f t="shared" si="30"/>
        <v>6</v>
      </c>
      <c r="S94" s="234">
        <f>IF(B94="Regional crisis",((IF(VLOOKUP($C94,'Regional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3.3</v>
      </c>
      <c r="T94" s="234">
        <f>IF(B94="Regional crisis",((IF(VLOOKUP($C94,'Regional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3.2</v>
      </c>
      <c r="U94" s="234">
        <f>IF(B94="Regional crisis",((IF(VLOOKUP($C94,'Regional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v>
      </c>
      <c r="V94" s="234">
        <f>IF(B94="Regional crisis",((IF(VLOOKUP($C94,'Regional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1.9</v>
      </c>
      <c r="W94" s="234">
        <f t="shared" si="31"/>
        <v>2.6</v>
      </c>
      <c r="X94" s="234">
        <f t="shared" si="32"/>
        <v>3.6</v>
      </c>
      <c r="Y94" s="241">
        <f>IF('Core Indicators'!FC91="x","x",IF('Core Indicators'!FC91&gt;=5,5,IF('Core Indicators'!FC91&gt;=4,4,IF('Core Indicators'!FC91&gt;=3,3,IF('Core Indicators'!FC91&gt;=2,2,IF('Core Indicators'!FC91&gt;=1,1,0))))))</f>
        <v>4</v>
      </c>
      <c r="Z94" s="234">
        <f t="shared" si="33"/>
        <v>4</v>
      </c>
      <c r="AA94" s="241">
        <f>'Crisis Indicator Data'!Y91</f>
        <v>3</v>
      </c>
      <c r="AB94" s="241">
        <f>'Crisis Indicator Data'!Z91</f>
        <v>2</v>
      </c>
      <c r="AC94" s="241">
        <f>'Crisis Indicator Data'!AA91</f>
        <v>3</v>
      </c>
      <c r="AD94" s="241">
        <f>'Crisis Indicator Data'!AB91</f>
        <v>1</v>
      </c>
      <c r="AE94" s="241">
        <f t="shared" si="34"/>
        <v>4</v>
      </c>
      <c r="AF94" s="241">
        <f>'Crisis Indicator Data'!AC91</f>
        <v>3</v>
      </c>
      <c r="AG94" s="241">
        <f>'Crisis Indicator Data'!AD91</f>
        <v>3</v>
      </c>
      <c r="AH94" s="241">
        <f t="shared" si="35"/>
        <v>5</v>
      </c>
      <c r="AI94" s="241">
        <f>'Crisis Indicator Data'!AE91</f>
        <v>3</v>
      </c>
      <c r="AJ94" s="241">
        <f>'Crisis Indicator Data'!AF91</f>
        <v>2</v>
      </c>
      <c r="AK94" s="241">
        <f>'Crisis Indicator Data'!AG91</f>
        <v>3</v>
      </c>
      <c r="AL94" s="241">
        <f t="shared" si="36"/>
        <v>5</v>
      </c>
      <c r="AM94" s="234">
        <f t="shared" si="37"/>
        <v>5</v>
      </c>
      <c r="AN94" s="234">
        <f t="shared" si="38"/>
        <v>4.5</v>
      </c>
    </row>
    <row r="95" spans="1:40" ht="13.5" customHeight="1" x14ac:dyDescent="0.25">
      <c r="A95" s="145" t="str">
        <f>'Crisis Indicator Data'!A92</f>
        <v>Regional Kashmir conflict</v>
      </c>
      <c r="B95" s="146" t="str">
        <f>'Crisis Indicator Data'!B92</f>
        <v>Regional crisis</v>
      </c>
      <c r="C95" s="146" t="str">
        <f>'Crisis Indicator Data'!C92</f>
        <v>REG003</v>
      </c>
      <c r="D95" s="146" t="str">
        <f>'Crisis Indicator Data'!D92</f>
        <v>India,Pakistan</v>
      </c>
      <c r="E95" s="147" t="str">
        <f>'Crisis Indicator Data'!E92</f>
        <v>IND,PAK</v>
      </c>
      <c r="F95" s="234">
        <f>IF(B95="Regional crisis",(IF(VLOOKUP($C95,'Regional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3.2</v>
      </c>
      <c r="G95" s="234">
        <f>IF(B95="Regional crisis",(IF(VLOOKUP($C95,'Regional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2.2999999999999998</v>
      </c>
      <c r="H95" s="234">
        <f t="shared" si="26"/>
        <v>2.75</v>
      </c>
      <c r="I95" s="234">
        <f>IF(B95="Regional crisis",(IF(VLOOKUP($C95,'Regional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3.8</v>
      </c>
      <c r="J95" s="234">
        <f>IF(B95="Regional crisis",(IF(VLOOKUP($C95,'Regional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0.8</v>
      </c>
      <c r="K95" s="234">
        <f t="shared" si="27"/>
        <v>2.2999999999999998</v>
      </c>
      <c r="L95" s="234">
        <f>IF(B95="Regional crisis",(IF(VLOOKUP($C95,'Regional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3.5</v>
      </c>
      <c r="M95" s="234">
        <f>IF(B95="Regional crisis",(IF(VLOOKUP($C95,'Regional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1.1000000000000001</v>
      </c>
      <c r="N95" s="234">
        <f t="shared" si="28"/>
        <v>2.2999999999999998</v>
      </c>
      <c r="O95" s="234">
        <f t="shared" si="29"/>
        <v>2.4499999999999997</v>
      </c>
      <c r="P95" s="234">
        <f>IF(B95="Regional crisis",VLOOKUP(C95,'Regional Crises'!$B$1:$R$69,12,FALSE),VLOOKUP(E95,'Country Indicator Data'!$B$4:$I$300,8,FALSE))</f>
        <v>6</v>
      </c>
      <c r="Q95" s="234">
        <f>IF($B95="Regional crisis",((IF(VLOOKUP($C95,'Regional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4.4000000000000004</v>
      </c>
      <c r="R95" s="234">
        <f t="shared" si="30"/>
        <v>5.2</v>
      </c>
      <c r="S95" s="234">
        <f>IF(B95="Regional crisis",((IF(VLOOKUP($C95,'Regional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3.2</v>
      </c>
      <c r="T95" s="234">
        <f>IF(B95="Regional crisis",((IF(VLOOKUP($C95,'Regional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2.8</v>
      </c>
      <c r="U95" s="234">
        <f>IF(B95="Regional crisis",((IF(VLOOKUP($C95,'Regional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2.4</v>
      </c>
      <c r="V95" s="234">
        <f>IF(B95="Regional crisis",((IF(VLOOKUP($C95,'Regional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2.2999999999999998</v>
      </c>
      <c r="W95" s="234">
        <f t="shared" si="31"/>
        <v>2.7</v>
      </c>
      <c r="X95" s="234">
        <f t="shared" si="32"/>
        <v>3.5</v>
      </c>
      <c r="Y95" s="241">
        <f>IF('Core Indicators'!FC92="x","x",IF('Core Indicators'!FC92&gt;=5,5,IF('Core Indicators'!FC92&gt;=4,4,IF('Core Indicators'!FC92&gt;=3,3,IF('Core Indicators'!FC92&gt;=2,2,IF('Core Indicators'!FC92&gt;=1,1,0))))))</f>
        <v>3</v>
      </c>
      <c r="Z95" s="234">
        <f t="shared" si="33"/>
        <v>3</v>
      </c>
      <c r="AA95" s="241">
        <f>'Crisis Indicator Data'!Y92</f>
        <v>2</v>
      </c>
      <c r="AB95" s="241">
        <f>'Crisis Indicator Data'!Z92</f>
        <v>1</v>
      </c>
      <c r="AC95" s="241">
        <f>'Crisis Indicator Data'!AA92</f>
        <v>2</v>
      </c>
      <c r="AD95" s="241">
        <f>'Crisis Indicator Data'!AB92</f>
        <v>0</v>
      </c>
      <c r="AE95" s="241">
        <f t="shared" si="34"/>
        <v>2</v>
      </c>
      <c r="AF95" s="241">
        <f>'Crisis Indicator Data'!AC92</f>
        <v>0</v>
      </c>
      <c r="AG95" s="241">
        <f>'Crisis Indicator Data'!AD92</f>
        <v>2</v>
      </c>
      <c r="AH95" s="241">
        <f t="shared" si="35"/>
        <v>2</v>
      </c>
      <c r="AI95" s="241">
        <f>'Crisis Indicator Data'!AE92</f>
        <v>1</v>
      </c>
      <c r="AJ95" s="241">
        <f>'Crisis Indicator Data'!AF92</f>
        <v>1</v>
      </c>
      <c r="AK95" s="241">
        <f>'Crisis Indicator Data'!AG92</f>
        <v>1</v>
      </c>
      <c r="AL95" s="241">
        <f t="shared" si="36"/>
        <v>3</v>
      </c>
      <c r="AM95" s="234">
        <f t="shared" si="37"/>
        <v>2</v>
      </c>
      <c r="AN95" s="234">
        <f t="shared" si="38"/>
        <v>2.5</v>
      </c>
    </row>
    <row r="96" spans="1:40" ht="13.5" customHeight="1" x14ac:dyDescent="0.25">
      <c r="A96" s="145" t="str">
        <f>'Crisis Indicator Data'!A93</f>
        <v>Syrian Regional Crisis</v>
      </c>
      <c r="B96" s="146" t="str">
        <f>'Crisis Indicator Data'!B93</f>
        <v>Regional crisis</v>
      </c>
      <c r="C96" s="146" t="str">
        <f>'Crisis Indicator Data'!C93</f>
        <v>REG004</v>
      </c>
      <c r="D96" s="146" t="str">
        <f>'Crisis Indicator Data'!D93</f>
        <v>Syria,Turkey,Iraq,Egypt,Jordan,Lebanon</v>
      </c>
      <c r="E96" s="147" t="str">
        <f>'Crisis Indicator Data'!E93</f>
        <v>SYR,TUR,IRQ,EGY,JOR,LBN</v>
      </c>
      <c r="F96" s="234">
        <f>IF(B96="Regional crisis",(IF(VLOOKUP($C96,'Regional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3.8</v>
      </c>
      <c r="G96" s="234">
        <f>IF(B96="Regional crisis",(IF(VLOOKUP($C96,'Regional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3</v>
      </c>
      <c r="H96" s="234">
        <f t="shared" si="26"/>
        <v>3.4</v>
      </c>
      <c r="I96" s="234">
        <f>IF(B96="Regional crisis",(IF(VLOOKUP($C96,'Regional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2.5</v>
      </c>
      <c r="J96" s="234">
        <f>IF(B96="Regional crisis",(IF(VLOOKUP($C96,'Regional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3.3</v>
      </c>
      <c r="K96" s="234">
        <f t="shared" si="27"/>
        <v>2.9</v>
      </c>
      <c r="L96" s="234">
        <f>IF(B96="Regional crisis",(IF(VLOOKUP($C96,'Regional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3</v>
      </c>
      <c r="M96" s="234">
        <f>IF(B96="Regional crisis",(IF(VLOOKUP($C96,'Regional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1.2</v>
      </c>
      <c r="N96" s="234">
        <f t="shared" si="28"/>
        <v>2.1</v>
      </c>
      <c r="O96" s="234">
        <f t="shared" si="29"/>
        <v>2.8000000000000003</v>
      </c>
      <c r="P96" s="234">
        <f>IF(B96="Regional crisis",VLOOKUP(C96,'Regional Crises'!$B$1:$R$69,12,FALSE),VLOOKUP(E96,'Country Indicator Data'!$B$4:$I$300,8,FALSE))</f>
        <v>8.3333333333333339</v>
      </c>
      <c r="Q96" s="234">
        <f>IF($B96="Regional crisis",((IF(VLOOKUP($C96,'Regional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5</v>
      </c>
      <c r="R96" s="234">
        <f t="shared" si="30"/>
        <v>6.666666666666667</v>
      </c>
      <c r="S96" s="234">
        <f>IF(B96="Regional crisis",((IF(VLOOKUP($C96,'Regional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3.5</v>
      </c>
      <c r="T96" s="234">
        <f>IF(B96="Regional crisis",((IF(VLOOKUP($C96,'Regional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3.4</v>
      </c>
      <c r="U96" s="234">
        <f>IF(B96="Regional crisis",((IF(VLOOKUP($C96,'Regional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3.3</v>
      </c>
      <c r="V96" s="234">
        <f>IF(B96="Regional crisis",((IF(VLOOKUP($C96,'Regional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3.6</v>
      </c>
      <c r="W96" s="234">
        <f t="shared" si="31"/>
        <v>3.5</v>
      </c>
      <c r="X96" s="234">
        <f t="shared" si="32"/>
        <v>4.3</v>
      </c>
      <c r="Y96" s="241">
        <f>IF('Core Indicators'!FC93="x","x",IF('Core Indicators'!FC93&gt;=5,5,IF('Core Indicators'!FC93&gt;=4,4,IF('Core Indicators'!FC93&gt;=3,3,IF('Core Indicators'!FC93&gt;=2,2,IF('Core Indicators'!FC93&gt;=1,1,0))))))</f>
        <v>5</v>
      </c>
      <c r="Z96" s="234">
        <f t="shared" si="33"/>
        <v>5</v>
      </c>
      <c r="AA96" s="241">
        <f>'Crisis Indicator Data'!Y93</f>
        <v>1</v>
      </c>
      <c r="AB96" s="241">
        <f>'Crisis Indicator Data'!Z93</f>
        <v>3</v>
      </c>
      <c r="AC96" s="241">
        <f>'Crisis Indicator Data'!AA93</f>
        <v>2</v>
      </c>
      <c r="AD96" s="241">
        <f>'Crisis Indicator Data'!AB93</f>
        <v>3</v>
      </c>
      <c r="AE96" s="241">
        <f t="shared" si="34"/>
        <v>4</v>
      </c>
      <c r="AF96" s="241">
        <f>'Crisis Indicator Data'!AC93</f>
        <v>2</v>
      </c>
      <c r="AG96" s="241">
        <f>'Crisis Indicator Data'!AD93</f>
        <v>3</v>
      </c>
      <c r="AH96" s="241">
        <f t="shared" si="35"/>
        <v>5</v>
      </c>
      <c r="AI96" s="241">
        <f>'Crisis Indicator Data'!AE93</f>
        <v>3</v>
      </c>
      <c r="AJ96" s="241">
        <f>'Crisis Indicator Data'!AF93</f>
        <v>3</v>
      </c>
      <c r="AK96" s="241">
        <f>'Crisis Indicator Data'!AG93</f>
        <v>3</v>
      </c>
      <c r="AL96" s="241">
        <f t="shared" si="36"/>
        <v>5</v>
      </c>
      <c r="AM96" s="234">
        <f t="shared" si="37"/>
        <v>5</v>
      </c>
      <c r="AN96" s="234">
        <f t="shared" si="38"/>
        <v>5</v>
      </c>
    </row>
    <row r="97" spans="1:40" ht="13.5" customHeight="1" x14ac:dyDescent="0.25">
      <c r="A97" s="145" t="str">
        <f>'Crisis Indicator Data'!A94</f>
        <v xml:space="preserve">Eastern Mediterranean Route </v>
      </c>
      <c r="B97" s="146" t="str">
        <f>'Crisis Indicator Data'!B94</f>
        <v>Regional crisis</v>
      </c>
      <c r="C97" s="146" t="str">
        <f>'Crisis Indicator Data'!C94</f>
        <v>REG006</v>
      </c>
      <c r="D97" s="146" t="str">
        <f>'Crisis Indicator Data'!D94</f>
        <v>Turkey,Greece</v>
      </c>
      <c r="E97" s="147" t="str">
        <f>'Crisis Indicator Data'!E94</f>
        <v>TUR,GRC</v>
      </c>
      <c r="F97" s="234">
        <f>IF(B97="Regional crisis",(IF(VLOOKUP($C97,'Regional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2.1</v>
      </c>
      <c r="G97" s="234">
        <f>IF(B97="Regional crisis",(IF(VLOOKUP($C97,'Regional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2.5</v>
      </c>
      <c r="H97" s="234">
        <f t="shared" si="26"/>
        <v>2.2999999999999998</v>
      </c>
      <c r="I97" s="234">
        <f>IF(B97="Regional crisis",(IF(VLOOKUP($C97,'Regional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1.2</v>
      </c>
      <c r="J97" s="234">
        <f>IF(B97="Regional crisis",(IF(VLOOKUP($C97,'Regional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1.8</v>
      </c>
      <c r="K97" s="234">
        <f t="shared" si="27"/>
        <v>1.5</v>
      </c>
      <c r="L97" s="234">
        <f>IF(B97="Regional crisis",(IF(VLOOKUP($C97,'Regional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1.4</v>
      </c>
      <c r="M97" s="234">
        <f>IF(B97="Regional crisis",(IF(VLOOKUP($C97,'Regional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1.6</v>
      </c>
      <c r="N97" s="234">
        <f t="shared" si="28"/>
        <v>1.5</v>
      </c>
      <c r="O97" s="234">
        <f t="shared" si="29"/>
        <v>1.7666666666666666</v>
      </c>
      <c r="P97" s="234">
        <f>IF(B97="Regional crisis",VLOOKUP(C97,'Regional Crises'!$B$1:$R$69,12,FALSE),VLOOKUP(E97,'Country Indicator Data'!$B$4:$I$300,8,FALSE))</f>
        <v>8</v>
      </c>
      <c r="Q97" s="234">
        <f>IF($B97="Regional crisis",((IF(VLOOKUP($C97,'Regional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3.3</v>
      </c>
      <c r="R97" s="234">
        <f t="shared" si="30"/>
        <v>5.65</v>
      </c>
      <c r="S97" s="234">
        <f>IF(B97="Regional crisis",((IF(VLOOKUP($C97,'Regional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2.8</v>
      </c>
      <c r="T97" s="234">
        <f>IF(B97="Regional crisis",((IF(VLOOKUP($C97,'Regional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2.5</v>
      </c>
      <c r="U97" s="234">
        <f>IF(B97="Regional crisis",((IF(VLOOKUP($C97,'Regional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3.3</v>
      </c>
      <c r="V97" s="234">
        <f>IF(B97="Regional crisis",((IF(VLOOKUP($C97,'Regional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v>
      </c>
      <c r="W97" s="234">
        <f t="shared" si="31"/>
        <v>2.7</v>
      </c>
      <c r="X97" s="234">
        <f t="shared" si="32"/>
        <v>3.4</v>
      </c>
      <c r="Y97" s="241">
        <f>IF('Core Indicators'!FC94="x","x",IF('Core Indicators'!FC94&gt;=5,5,IF('Core Indicators'!FC94&gt;=4,4,IF('Core Indicators'!FC94&gt;=3,3,IF('Core Indicators'!FC94&gt;=2,2,IF('Core Indicators'!FC94&gt;=1,1,0))))))</f>
        <v>2</v>
      </c>
      <c r="Z97" s="234">
        <f t="shared" si="33"/>
        <v>2</v>
      </c>
      <c r="AA97" s="241">
        <f>'Crisis Indicator Data'!Y94</f>
        <v>1</v>
      </c>
      <c r="AB97" s="241">
        <f>'Crisis Indicator Data'!Z94</f>
        <v>2</v>
      </c>
      <c r="AC97" s="241">
        <f>'Crisis Indicator Data'!AA94</f>
        <v>2</v>
      </c>
      <c r="AD97" s="241">
        <f>'Crisis Indicator Data'!AB94</f>
        <v>0</v>
      </c>
      <c r="AE97" s="241">
        <f t="shared" si="34"/>
        <v>2</v>
      </c>
      <c r="AF97" s="241">
        <f>'Crisis Indicator Data'!AC94</f>
        <v>2</v>
      </c>
      <c r="AG97" s="241">
        <f>'Crisis Indicator Data'!AD94</f>
        <v>3</v>
      </c>
      <c r="AH97" s="241">
        <f t="shared" si="35"/>
        <v>5</v>
      </c>
      <c r="AI97" s="241">
        <f>'Crisis Indicator Data'!AE94</f>
        <v>1</v>
      </c>
      <c r="AJ97" s="241">
        <f>'Crisis Indicator Data'!AF94</f>
        <v>3</v>
      </c>
      <c r="AK97" s="241">
        <f>'Crisis Indicator Data'!AG94</f>
        <v>1</v>
      </c>
      <c r="AL97" s="241">
        <f t="shared" si="36"/>
        <v>4</v>
      </c>
      <c r="AM97" s="234">
        <f t="shared" si="37"/>
        <v>4</v>
      </c>
      <c r="AN97" s="234">
        <f t="shared" si="38"/>
        <v>3</v>
      </c>
    </row>
    <row r="98" spans="1:40" ht="13.5" customHeight="1" x14ac:dyDescent="0.25">
      <c r="A98" s="145" t="str">
        <f>'Crisis Indicator Data'!A95</f>
        <v>Central Mediterranean Route</v>
      </c>
      <c r="B98" s="146" t="str">
        <f>'Crisis Indicator Data'!B95</f>
        <v>Regional crisis</v>
      </c>
      <c r="C98" s="146" t="str">
        <f>'Crisis Indicator Data'!C95</f>
        <v>REG007</v>
      </c>
      <c r="D98" s="146" t="str">
        <f>'Crisis Indicator Data'!D95</f>
        <v>Algeria,Tunisia,Libya,Italy</v>
      </c>
      <c r="E98" s="147" t="str">
        <f>'Crisis Indicator Data'!E95</f>
        <v>DZA,TUN,LBY,ITA</v>
      </c>
      <c r="F98" s="234">
        <f>IF(B98="Regional crisis",(IF(VLOOKUP($C98,'Regional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2.9</v>
      </c>
      <c r="G98" s="234">
        <f>IF(B98="Regional crisis",(IF(VLOOKUP($C98,'Regional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2.7</v>
      </c>
      <c r="H98" s="234">
        <f t="shared" si="26"/>
        <v>2.8</v>
      </c>
      <c r="I98" s="234">
        <f>IF(B98="Regional crisis",(IF(VLOOKUP($C98,'Regional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1.1000000000000001</v>
      </c>
      <c r="J98" s="234">
        <f>IF(B98="Regional crisis",(IF(VLOOKUP($C98,'Regional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0.7</v>
      </c>
      <c r="K98" s="234">
        <f t="shared" si="27"/>
        <v>0.9</v>
      </c>
      <c r="L98" s="234">
        <f>IF(B98="Regional crisis",(IF(VLOOKUP($C98,'Regional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1.6</v>
      </c>
      <c r="M98" s="234">
        <f>IF(B98="Regional crisis",(IF(VLOOKUP($C98,'Regional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0.9</v>
      </c>
      <c r="N98" s="234">
        <f t="shared" si="28"/>
        <v>1.25</v>
      </c>
      <c r="O98" s="234">
        <f t="shared" si="29"/>
        <v>1.6499999999999997</v>
      </c>
      <c r="P98" s="234">
        <f>IF(B98="Regional crisis",VLOOKUP(C98,'Regional Crises'!$B$1:$R$69,12,FALSE),VLOOKUP(E98,'Country Indicator Data'!$B$4:$I$300,8,FALSE))</f>
        <v>5.5</v>
      </c>
      <c r="Q98" s="234">
        <f>IF($B98="Regional crisis",((IF(VLOOKUP($C98,'Regional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4</v>
      </c>
      <c r="R98" s="234">
        <f t="shared" si="30"/>
        <v>4.75</v>
      </c>
      <c r="S98" s="234">
        <f>IF(B98="Regional crisis",((IF(VLOOKUP($C98,'Regional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3.1</v>
      </c>
      <c r="T98" s="234">
        <f>IF(B98="Regional crisis",((IF(VLOOKUP($C98,'Regional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3.1</v>
      </c>
      <c r="U98" s="234">
        <f>IF(B98="Regional crisis",((IF(VLOOKUP($C98,'Regional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2.9</v>
      </c>
      <c r="V98" s="234">
        <f>IF(B98="Regional crisis",((IF(VLOOKUP($C98,'Regional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2.5</v>
      </c>
      <c r="W98" s="234">
        <f t="shared" si="31"/>
        <v>2.9</v>
      </c>
      <c r="X98" s="234">
        <f t="shared" si="32"/>
        <v>3.1</v>
      </c>
      <c r="Y98" s="241">
        <f>IF('Core Indicators'!FC95="x","x",IF('Core Indicators'!FC95&gt;=5,5,IF('Core Indicators'!FC95&gt;=4,4,IF('Core Indicators'!FC95&gt;=3,3,IF('Core Indicators'!FC95&gt;=2,2,IF('Core Indicators'!FC95&gt;=1,1,0))))))</f>
        <v>2</v>
      </c>
      <c r="Z98" s="234">
        <f t="shared" si="33"/>
        <v>2</v>
      </c>
      <c r="AA98" s="241">
        <f>'Crisis Indicator Data'!Y95</f>
        <v>1</v>
      </c>
      <c r="AB98" s="241">
        <f>'Crisis Indicator Data'!Z95</f>
        <v>3</v>
      </c>
      <c r="AC98" s="241">
        <f>'Crisis Indicator Data'!AA95</f>
        <v>2</v>
      </c>
      <c r="AD98" s="241">
        <f>'Crisis Indicator Data'!AB95</f>
        <v>0</v>
      </c>
      <c r="AE98" s="241">
        <f t="shared" si="34"/>
        <v>3</v>
      </c>
      <c r="AF98" s="241">
        <f>'Crisis Indicator Data'!AC95</f>
        <v>2</v>
      </c>
      <c r="AG98" s="241">
        <f>'Crisis Indicator Data'!AD95</f>
        <v>2</v>
      </c>
      <c r="AH98" s="241">
        <f t="shared" si="35"/>
        <v>4</v>
      </c>
      <c r="AI98" s="241">
        <f>'Crisis Indicator Data'!AE95</f>
        <v>1</v>
      </c>
      <c r="AJ98" s="241">
        <f>'Crisis Indicator Data'!AF95</f>
        <v>1</v>
      </c>
      <c r="AK98" s="241">
        <f>'Crisis Indicator Data'!AG95</f>
        <v>1</v>
      </c>
      <c r="AL98" s="241">
        <f t="shared" si="36"/>
        <v>3</v>
      </c>
      <c r="AM98" s="234">
        <f t="shared" si="37"/>
        <v>3</v>
      </c>
      <c r="AN98" s="234">
        <f t="shared" si="38"/>
        <v>2.5</v>
      </c>
    </row>
    <row r="99" spans="1:40" ht="13.5" customHeight="1" x14ac:dyDescent="0.25">
      <c r="A99" s="145" t="str">
        <f>'Crisis Indicator Data'!A96</f>
        <v>Western Mediterranean Route</v>
      </c>
      <c r="B99" s="146" t="str">
        <f>'Crisis Indicator Data'!B96</f>
        <v>Regional crisis</v>
      </c>
      <c r="C99" s="146" t="str">
        <f>'Crisis Indicator Data'!C96</f>
        <v>REG008</v>
      </c>
      <c r="D99" s="146" t="str">
        <f>'Crisis Indicator Data'!D96</f>
        <v>Algeria,Morocco,Spain</v>
      </c>
      <c r="E99" s="147" t="str">
        <f>'Crisis Indicator Data'!E96</f>
        <v>DZA,MAR,ESP</v>
      </c>
      <c r="F99" s="234">
        <f>IF(B99="Regional crisis",(IF(VLOOKUP($C99,'Regional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2.7</v>
      </c>
      <c r="G99" s="234">
        <f>IF(B99="Regional crisis",(IF(VLOOKUP($C99,'Regional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2.9</v>
      </c>
      <c r="H99" s="234">
        <f t="shared" si="26"/>
        <v>2.8</v>
      </c>
      <c r="I99" s="234">
        <f>IF(B99="Regional crisis",(IF(VLOOKUP($C99,'Regional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2.2999999999999998</v>
      </c>
      <c r="J99" s="234">
        <f>IF(B99="Regional crisis",(IF(VLOOKUP($C99,'Regional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3.2</v>
      </c>
      <c r="K99" s="234">
        <f t="shared" si="27"/>
        <v>2.75</v>
      </c>
      <c r="L99" s="234">
        <f>IF(B99="Regional crisis",(IF(VLOOKUP($C99,'Regional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2.2000000000000002</v>
      </c>
      <c r="M99" s="234">
        <f>IF(B99="Regional crisis",(IF(VLOOKUP($C99,'Regional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1.1000000000000001</v>
      </c>
      <c r="N99" s="234">
        <f t="shared" si="28"/>
        <v>1.6500000000000001</v>
      </c>
      <c r="O99" s="234">
        <f t="shared" si="29"/>
        <v>2.4</v>
      </c>
      <c r="P99" s="234">
        <f>IF(B99="Regional crisis",VLOOKUP(C99,'Regional Crises'!$B$1:$R$69,12,FALSE),VLOOKUP(E99,'Country Indicator Data'!$B$4:$I$300,8,FALSE))</f>
        <v>5.333333333333333</v>
      </c>
      <c r="Q99" s="234">
        <f>IF($B99="Regional crisis",((IF(VLOOKUP($C99,'Regional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3.2</v>
      </c>
      <c r="R99" s="234">
        <f t="shared" si="30"/>
        <v>4.2666666666666666</v>
      </c>
      <c r="S99" s="234">
        <f>IF(B99="Regional crisis",((IF(VLOOKUP($C99,'Regional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2.7</v>
      </c>
      <c r="T99" s="234">
        <f>IF(B99="Regional crisis",((IF(VLOOKUP($C99,'Regional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2.5</v>
      </c>
      <c r="U99" s="234">
        <f>IF(B99="Regional crisis",((IF(VLOOKUP($C99,'Regional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3.1</v>
      </c>
      <c r="V99" s="234">
        <f>IF(B99="Regional crisis",((IF(VLOOKUP($C99,'Regional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2.2999999999999998</v>
      </c>
      <c r="W99" s="234">
        <f t="shared" si="31"/>
        <v>2.7</v>
      </c>
      <c r="X99" s="234">
        <f t="shared" si="32"/>
        <v>3.1</v>
      </c>
      <c r="Y99" s="241">
        <f>IF('Core Indicators'!FC96="x","x",IF('Core Indicators'!FC96&gt;=5,5,IF('Core Indicators'!FC96&gt;=4,4,IF('Core Indicators'!FC96&gt;=3,3,IF('Core Indicators'!FC96&gt;=2,2,IF('Core Indicators'!FC96&gt;=1,1,0))))))</f>
        <v>2</v>
      </c>
      <c r="Z99" s="234">
        <f t="shared" si="33"/>
        <v>2</v>
      </c>
      <c r="AA99" s="241">
        <f>'Crisis Indicator Data'!Y96</f>
        <v>2</v>
      </c>
      <c r="AB99" s="241">
        <f>'Crisis Indicator Data'!Z96</f>
        <v>2</v>
      </c>
      <c r="AC99" s="241">
        <f>'Crisis Indicator Data'!AA96</f>
        <v>2</v>
      </c>
      <c r="AD99" s="241">
        <f>'Crisis Indicator Data'!AB96</f>
        <v>0</v>
      </c>
      <c r="AE99" s="241">
        <f t="shared" si="34"/>
        <v>3</v>
      </c>
      <c r="AF99" s="241">
        <f>'Crisis Indicator Data'!AC96</f>
        <v>1</v>
      </c>
      <c r="AG99" s="241">
        <f>'Crisis Indicator Data'!AD96</f>
        <v>2</v>
      </c>
      <c r="AH99" s="241">
        <f t="shared" si="35"/>
        <v>3</v>
      </c>
      <c r="AI99" s="241">
        <f>'Crisis Indicator Data'!AE96</f>
        <v>0</v>
      </c>
      <c r="AJ99" s="241">
        <f>'Crisis Indicator Data'!AF96</f>
        <v>1</v>
      </c>
      <c r="AK99" s="241">
        <f>'Crisis Indicator Data'!AG96</f>
        <v>1</v>
      </c>
      <c r="AL99" s="241">
        <f t="shared" si="36"/>
        <v>2</v>
      </c>
      <c r="AM99" s="234">
        <f t="shared" si="37"/>
        <v>3</v>
      </c>
      <c r="AN99" s="234">
        <f t="shared" si="38"/>
        <v>2.5</v>
      </c>
    </row>
    <row r="100" spans="1:40" ht="13.5" customHeight="1" x14ac:dyDescent="0.25">
      <c r="A100" s="145" t="str">
        <f>'Crisis Indicator Data'!A97</f>
        <v>Rohingya Regional Crisis</v>
      </c>
      <c r="B100" s="146" t="str">
        <f>'Crisis Indicator Data'!B97</f>
        <v>Regional crisis</v>
      </c>
      <c r="C100" s="146" t="str">
        <f>'Crisis Indicator Data'!C97</f>
        <v>REG011</v>
      </c>
      <c r="D100" s="146" t="str">
        <f>'Crisis Indicator Data'!D97</f>
        <v>Bangladesh,Myanmar</v>
      </c>
      <c r="E100" s="147" t="str">
        <f>'Crisis Indicator Data'!E97</f>
        <v>BGD,MMR</v>
      </c>
      <c r="F100" s="234">
        <f>IF(B100="Regional crisis",(IF(VLOOKUP($C100,'Regional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3.8</v>
      </c>
      <c r="G100" s="234">
        <f>IF(B100="Regional crisis",(IF(VLOOKUP($C100,'Regional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3.1</v>
      </c>
      <c r="H100" s="234">
        <f t="shared" si="26"/>
        <v>3.45</v>
      </c>
      <c r="I100" s="234">
        <f>IF(B100="Regional crisis",(IF(VLOOKUP($C100,'Regional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1.8</v>
      </c>
      <c r="J100" s="234">
        <f>IF(B100="Regional crisis",(IF(VLOOKUP($C100,'Regional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2.1</v>
      </c>
      <c r="K100" s="234">
        <f t="shared" si="27"/>
        <v>1.9500000000000002</v>
      </c>
      <c r="L100" s="234">
        <f>IF(B100="Regional crisis",(IF(VLOOKUP($C100,'Regional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3.3</v>
      </c>
      <c r="M100" s="234">
        <f>IF(B100="Regional crisis",(IF(VLOOKUP($C100,'Regional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0.8</v>
      </c>
      <c r="N100" s="234">
        <f t="shared" si="28"/>
        <v>2.0499999999999998</v>
      </c>
      <c r="O100" s="234">
        <f t="shared" si="29"/>
        <v>2.4833333333333334</v>
      </c>
      <c r="P100" s="234">
        <f>IF(B100="Regional crisis",VLOOKUP(C100,'Regional Crises'!$B$1:$R$69,12,FALSE),VLOOKUP(E100,'Country Indicator Data'!$B$4:$I$300,8,FALSE))</f>
        <v>7</v>
      </c>
      <c r="Q100" s="234">
        <f>IF($B100="Regional crisis",((IF(VLOOKUP($C100,'Regional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5</v>
      </c>
      <c r="R100" s="234">
        <f t="shared" si="30"/>
        <v>6</v>
      </c>
      <c r="S100" s="234">
        <f>IF(B100="Regional crisis",((IF(VLOOKUP($C100,'Regional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3.6</v>
      </c>
      <c r="T100" s="234">
        <f>IF(B100="Regional crisis",((IF(VLOOKUP($C100,'Regional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3.3</v>
      </c>
      <c r="U100" s="234">
        <f>IF(B100="Regional crisis",((IF(VLOOKUP($C100,'Regional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3.4</v>
      </c>
      <c r="V100" s="234">
        <f>IF(B100="Regional crisis",((IF(VLOOKUP($C100,'Regional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3.3</v>
      </c>
      <c r="W100" s="234">
        <f t="shared" si="31"/>
        <v>3.4</v>
      </c>
      <c r="X100" s="234">
        <f t="shared" si="32"/>
        <v>4</v>
      </c>
      <c r="Y100" s="241">
        <f>IF('Core Indicators'!FC97="x","x",IF('Core Indicators'!FC97&gt;=5,5,IF('Core Indicators'!FC97&gt;=4,4,IF('Core Indicators'!FC97&gt;=3,3,IF('Core Indicators'!FC97&gt;=2,2,IF('Core Indicators'!FC97&gt;=1,1,0))))))</f>
        <v>4</v>
      </c>
      <c r="Z100" s="234">
        <f t="shared" si="33"/>
        <v>4</v>
      </c>
      <c r="AA100" s="241">
        <f>'Crisis Indicator Data'!Y97</f>
        <v>2</v>
      </c>
      <c r="AB100" s="241">
        <f>'Crisis Indicator Data'!Z97</f>
        <v>2</v>
      </c>
      <c r="AC100" s="241">
        <f>'Crisis Indicator Data'!AA97</f>
        <v>2</v>
      </c>
      <c r="AD100" s="241">
        <f>'Crisis Indicator Data'!AB97</f>
        <v>3</v>
      </c>
      <c r="AE100" s="241">
        <f t="shared" si="34"/>
        <v>4</v>
      </c>
      <c r="AF100" s="241">
        <f>'Crisis Indicator Data'!AC97</f>
        <v>3</v>
      </c>
      <c r="AG100" s="241">
        <f>'Crisis Indicator Data'!AD97</f>
        <v>3</v>
      </c>
      <c r="AH100" s="241">
        <f t="shared" si="35"/>
        <v>5</v>
      </c>
      <c r="AI100" s="241">
        <f>'Crisis Indicator Data'!AE97</f>
        <v>3</v>
      </c>
      <c r="AJ100" s="241">
        <f>'Crisis Indicator Data'!AF97</f>
        <v>1</v>
      </c>
      <c r="AK100" s="241">
        <f>'Crisis Indicator Data'!AG97</f>
        <v>3</v>
      </c>
      <c r="AL100" s="241">
        <f t="shared" si="36"/>
        <v>5</v>
      </c>
      <c r="AM100" s="234">
        <f t="shared" si="37"/>
        <v>5</v>
      </c>
      <c r="AN100" s="234">
        <f t="shared" si="38"/>
        <v>4.5</v>
      </c>
    </row>
    <row r="101" spans="1:40" ht="13.5" customHeight="1" x14ac:dyDescent="0.25">
      <c r="A101" s="145" t="str">
        <f>'Crisis Indicator Data'!A98</f>
        <v>Southern Africa Regional Food Security Crisis</v>
      </c>
      <c r="B101" s="146" t="str">
        <f>'Crisis Indicator Data'!B98</f>
        <v>Regional crisis</v>
      </c>
      <c r="C101" s="146" t="str">
        <f>'Crisis Indicator Data'!C98</f>
        <v>REG012</v>
      </c>
      <c r="D101" s="146" t="str">
        <f>'Crisis Indicator Data'!D98</f>
        <v>Lesotho,Madagascar,Malawi,Namibia,Eswatini,Zambia,Zimbabwe</v>
      </c>
      <c r="E101" s="147" t="str">
        <f>'Crisis Indicator Data'!E98</f>
        <v>LSO,MDG,MWI,NAM,SWZ,ZMB,ZWE</v>
      </c>
      <c r="F101" s="234">
        <f>IF(B101="Regional crisis",(IF(VLOOKUP($C101,'Regional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2.4</v>
      </c>
      <c r="G101" s="234">
        <f>IF(B101="Regional crisis",(IF(VLOOKUP($C101,'Regional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2.2999999999999998</v>
      </c>
      <c r="H101" s="234">
        <f t="shared" si="26"/>
        <v>2.3499999999999996</v>
      </c>
      <c r="I101" s="234">
        <f>IF(B101="Regional crisis",(IF(VLOOKUP($C101,'Regional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2.1</v>
      </c>
      <c r="J101" s="234">
        <f>IF(B101="Regional crisis",(IF(VLOOKUP($C101,'Regional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0.3</v>
      </c>
      <c r="K101" s="234">
        <f t="shared" si="27"/>
        <v>1.2</v>
      </c>
      <c r="L101" s="234">
        <f>IF(B101="Regional crisis",(IF(VLOOKUP($C101,'Regional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3.6</v>
      </c>
      <c r="M101" s="234">
        <f>IF(B101="Regional crisis",(IF(VLOOKUP($C101,'Regional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3.2</v>
      </c>
      <c r="N101" s="234">
        <f t="shared" si="28"/>
        <v>3.4000000000000004</v>
      </c>
      <c r="O101" s="234">
        <f t="shared" si="29"/>
        <v>2.3166666666666669</v>
      </c>
      <c r="P101" s="234">
        <f>IF(B101="Regional crisis",VLOOKUP(C101,'Regional Crises'!$B$1:$R$69,12,FALSE),VLOOKUP(E101,'Country Indicator Data'!$B$4:$I$300,8,FALSE))</f>
        <v>1.7142857142857142</v>
      </c>
      <c r="Q101" s="234">
        <f>IF($B101="Regional crisis",((IF(VLOOKUP($C101,'Regional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3.9</v>
      </c>
      <c r="R101" s="234">
        <f t="shared" si="30"/>
        <v>2.8071428571428569</v>
      </c>
      <c r="S101" s="234">
        <f>IF(B101="Regional crisis",((IF(VLOOKUP($C101,'Regional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3.3</v>
      </c>
      <c r="T101" s="234">
        <f>IF(B101="Regional crisis",((IF(VLOOKUP($C101,'Regional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v>
      </c>
      <c r="U101" s="234">
        <f>IF(B101="Regional crisis",((IF(VLOOKUP($C101,'Regional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2.8</v>
      </c>
      <c r="V101" s="234">
        <f>IF(B101="Regional crisis",((IF(VLOOKUP($C101,'Regional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2.4</v>
      </c>
      <c r="W101" s="234">
        <f t="shared" si="31"/>
        <v>2.9</v>
      </c>
      <c r="X101" s="234">
        <f t="shared" si="32"/>
        <v>2.7</v>
      </c>
      <c r="Y101" s="241">
        <f>IF('Core Indicators'!FC98="x","x",IF('Core Indicators'!FC98&gt;=5,5,IF('Core Indicators'!FC98&gt;=4,4,IF('Core Indicators'!FC98&gt;=3,3,IF('Core Indicators'!FC98&gt;=2,2,IF('Core Indicators'!FC98&gt;=1,1,0))))))</f>
        <v>3</v>
      </c>
      <c r="Z101" s="234">
        <f t="shared" si="33"/>
        <v>3</v>
      </c>
      <c r="AA101" s="241">
        <f>'Crisis Indicator Data'!Y98</f>
        <v>2</v>
      </c>
      <c r="AB101" s="241">
        <f>'Crisis Indicator Data'!Z98</f>
        <v>1</v>
      </c>
      <c r="AC101" s="241">
        <f>'Crisis Indicator Data'!AA98</f>
        <v>1</v>
      </c>
      <c r="AD101" s="241">
        <f>'Crisis Indicator Data'!AB98</f>
        <v>0</v>
      </c>
      <c r="AE101" s="241">
        <f t="shared" si="34"/>
        <v>2</v>
      </c>
      <c r="AF101" s="241">
        <f>'Crisis Indicator Data'!AC98</f>
        <v>0</v>
      </c>
      <c r="AG101" s="241">
        <f>'Crisis Indicator Data'!AD98</f>
        <v>2</v>
      </c>
      <c r="AH101" s="241">
        <f t="shared" si="35"/>
        <v>2</v>
      </c>
      <c r="AI101" s="241">
        <f>'Crisis Indicator Data'!AE98</f>
        <v>0</v>
      </c>
      <c r="AJ101" s="241">
        <f>'Crisis Indicator Data'!AF98</f>
        <v>2</v>
      </c>
      <c r="AK101" s="241">
        <f>'Crisis Indicator Data'!AG98</f>
        <v>3</v>
      </c>
      <c r="AL101" s="241">
        <f t="shared" si="36"/>
        <v>4</v>
      </c>
      <c r="AM101" s="234">
        <f t="shared" si="37"/>
        <v>3</v>
      </c>
      <c r="AN101" s="234">
        <f t="shared" si="38"/>
        <v>3</v>
      </c>
    </row>
    <row r="102" spans="1:40" ht="13.5" customHeight="1" x14ac:dyDescent="0.25">
      <c r="A102" s="145" t="str">
        <f>'Crisis Indicator Data'!A99</f>
        <v>Nagorno-Karabakh Conflict</v>
      </c>
      <c r="B102" s="146" t="str">
        <f>'Crisis Indicator Data'!B99</f>
        <v>Regional crisis</v>
      </c>
      <c r="C102" s="146" t="str">
        <f>'Crisis Indicator Data'!C99</f>
        <v>REG013</v>
      </c>
      <c r="D102" s="146" t="str">
        <f>'Crisis Indicator Data'!D99</f>
        <v>Armenia,Azerbaijan</v>
      </c>
      <c r="E102" s="147" t="str">
        <f>'Crisis Indicator Data'!E99</f>
        <v>ARM,AZE</v>
      </c>
      <c r="F102" s="234">
        <f>IF(B102="Regional crisis",(IF(VLOOKUP($C102,'Regional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3.2</v>
      </c>
      <c r="G102" s="234">
        <f>IF(B102="Regional crisis",(IF(VLOOKUP($C102,'Regional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2.4</v>
      </c>
      <c r="H102" s="234">
        <f t="shared" ref="H102:H133" si="39">IF(AND(F102="x",G102="x"),"x",AVERAGE(F102,G102))</f>
        <v>2.8</v>
      </c>
      <c r="I102" s="234">
        <f>IF(B102="Regional crisis",(IF(VLOOKUP($C102,'Regional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0.5</v>
      </c>
      <c r="J102" s="234">
        <f>IF(B102="Regional crisis",(IF(VLOOKUP($C102,'Regional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0.4</v>
      </c>
      <c r="K102" s="234">
        <f t="shared" ref="K102:K133" si="40">IF(AND(I102="x",J102="x"),"x",AVERAGE(I102,J102))</f>
        <v>0.45</v>
      </c>
      <c r="L102" s="234">
        <f>IF(B102="Regional crisis",(IF(VLOOKUP($C102,'Regional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1.9</v>
      </c>
      <c r="M102" s="234">
        <f>IF(B102="Regional crisis",(IF(VLOOKUP($C102,'Regional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0.4</v>
      </c>
      <c r="N102" s="234">
        <f t="shared" ref="N102:N133" si="41">IF(AND(L102="x",M102="x"),"x",AVERAGE(L102,M102))</f>
        <v>1.1499999999999999</v>
      </c>
      <c r="O102" s="234">
        <f t="shared" ref="O102:O133" si="42">AVERAGE(H102,K102,N102)</f>
        <v>1.4666666666666668</v>
      </c>
      <c r="P102" s="234">
        <f>IF(B102="Regional crisis",VLOOKUP(C102,'Regional Crises'!$B$1:$R$69,12,FALSE),VLOOKUP(E102,'Country Indicator Data'!$B$4:$I$300,8,FALSE))</f>
        <v>8</v>
      </c>
      <c r="Q102" s="234">
        <f>IF($B102="Regional crisis",((IF(VLOOKUP($C102,'Regional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3.1</v>
      </c>
      <c r="R102" s="234">
        <f t="shared" ref="R102:R133" si="43">AVERAGE(P102:Q102)</f>
        <v>5.55</v>
      </c>
      <c r="S102" s="234">
        <f>IF(B102="Regional crisis",((IF(VLOOKUP($C102,'Regional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3.2</v>
      </c>
      <c r="T102" s="234">
        <f>IF(B102="Regional crisis",((IF(VLOOKUP($C102,'Regional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2.9</v>
      </c>
      <c r="U102" s="234">
        <f>IF(B102="Regional crisis",((IF(VLOOKUP($C102,'Regional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2.8</v>
      </c>
      <c r="V102" s="234">
        <f>IF(B102="Regional crisis",((IF(VLOOKUP($C102,'Regional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3.4</v>
      </c>
      <c r="W102" s="234">
        <f t="shared" ref="W102:W133" si="44">IF(AND(S102="x",V102="x"),"x",ROUND(AVERAGE(S102,V102,T102,U102),1))</f>
        <v>3.1</v>
      </c>
      <c r="X102" s="234">
        <f t="shared" ref="X102:X133" si="45">ROUND(AVERAGE(O102,W102,R102),1)</f>
        <v>3.4</v>
      </c>
      <c r="Y102" s="241">
        <f>IF('Core Indicators'!FC99="x","x",IF('Core Indicators'!FC99&gt;=5,5,IF('Core Indicators'!FC99&gt;=4,4,IF('Core Indicators'!FC99&gt;=3,3,IF('Core Indicators'!FC99&gt;=2,2,IF('Core Indicators'!FC99&gt;=1,1,0))))))</f>
        <v>3</v>
      </c>
      <c r="Z102" s="234">
        <f t="shared" ref="Z102:Z133" si="46">Y102</f>
        <v>3</v>
      </c>
      <c r="AA102" s="241">
        <f>'Crisis Indicator Data'!Y99</f>
        <v>1</v>
      </c>
      <c r="AB102" s="241">
        <f>'Crisis Indicator Data'!Z99</f>
        <v>0</v>
      </c>
      <c r="AC102" s="241">
        <f>'Crisis Indicator Data'!AA99</f>
        <v>1</v>
      </c>
      <c r="AD102" s="241">
        <f>'Crisis Indicator Data'!AB99</f>
        <v>0</v>
      </c>
      <c r="AE102" s="241">
        <f t="shared" ref="AE102:AE133" si="47">IF(SUM(AA102:AD102)=0,0,IF(SUM(AA102,AB102,AC102,AD102)&lt;2,1,IF(SUM(AA102:AD102)&lt;6,2,IF(SUM(AA102:AD102)&lt;8,3,IF(SUM(AA102:AD102)&lt;10,4,5)))))</f>
        <v>2</v>
      </c>
      <c r="AF102" s="241">
        <f>'Crisis Indicator Data'!AC99</f>
        <v>0</v>
      </c>
      <c r="AG102" s="241">
        <f>'Crisis Indicator Data'!AD99</f>
        <v>0</v>
      </c>
      <c r="AH102" s="241">
        <f t="shared" ref="AH102:AH133" si="48">IF(SUM(AF102:AG102)=0,0,IF(SUM(AF102,AG102)=1,1,IF(SUM(AF102:AG102)&lt;3,2,IF(SUM(AF102:AG102)&lt;4,3,IF(SUM(AF102:AG102)&lt;5,4,5)))))</f>
        <v>0</v>
      </c>
      <c r="AI102" s="241">
        <f>'Crisis Indicator Data'!AE99</f>
        <v>1</v>
      </c>
      <c r="AJ102" s="241">
        <f>'Crisis Indicator Data'!AF99</f>
        <v>2</v>
      </c>
      <c r="AK102" s="241">
        <f>'Crisis Indicator Data'!AG99</f>
        <v>1</v>
      </c>
      <c r="AL102" s="241">
        <f t="shared" ref="AL102:AL133" si="49">IF(SUM(AI102:AK102)=0,0,IF(SUM(AI102:AK102)=1,1,IF(SUM(AI102:AK102)&lt;3,2,IF(SUM(AI102:AK102)&lt;5,3,IF(SUM(AI102:AK102)&lt;7,4,5)))))</f>
        <v>3</v>
      </c>
      <c r="AM102" s="234">
        <f t="shared" ref="AM102:AM133" si="50">IF(AA102=3,5,ROUND(AVERAGE(AE102,AH102,AL102),0))</f>
        <v>2</v>
      </c>
      <c r="AN102" s="234">
        <f t="shared" ref="AN102:AN133" si="51">IF(AND(Z102="x",AM102="x"),"x",ROUND(AVERAGE(Z102,AM102),1))</f>
        <v>2.5</v>
      </c>
    </row>
    <row r="103" spans="1:40" ht="13.5" customHeight="1" x14ac:dyDescent="0.25">
      <c r="A103" s="145" t="str">
        <f>'Crisis Indicator Data'!A100</f>
        <v>Burundi and DRC refugees in Rwanda</v>
      </c>
      <c r="B103" s="146" t="str">
        <f>'Crisis Indicator Data'!B100</f>
        <v>International displacement</v>
      </c>
      <c r="C103" s="146" t="str">
        <f>'Crisis Indicator Data'!C100</f>
        <v>RWA002</v>
      </c>
      <c r="D103" s="146" t="str">
        <f>'Crisis Indicator Data'!D100</f>
        <v>Rwanda</v>
      </c>
      <c r="E103" s="147" t="str">
        <f>'Crisis Indicator Data'!E100</f>
        <v>RWA</v>
      </c>
      <c r="F103" s="234">
        <f>IF(B103="Regional crisis",(IF(VLOOKUP($C103,'Regional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3.2</v>
      </c>
      <c r="G103" s="234">
        <f>IF(B103="Regional crisis",(IF(VLOOKUP($C103,'Regional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3</v>
      </c>
      <c r="H103" s="234">
        <f t="shared" si="39"/>
        <v>3.1</v>
      </c>
      <c r="I103" s="234">
        <f>IF(B103="Regional crisis",(IF(VLOOKUP($C103,'Regional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1.4</v>
      </c>
      <c r="J103" s="234">
        <f>IF(B103="Regional crisis",(IF(VLOOKUP($C103,'Regional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5</v>
      </c>
      <c r="K103" s="234">
        <f t="shared" si="40"/>
        <v>3.2</v>
      </c>
      <c r="L103" s="234">
        <f>IF(B103="Regional crisis",(IF(VLOOKUP($C103,'Regional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2.7</v>
      </c>
      <c r="M103" s="234">
        <f>IF(B103="Regional crisis",(IF(VLOOKUP($C103,'Regional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2.2999999999999998</v>
      </c>
      <c r="N103" s="234">
        <f t="shared" si="41"/>
        <v>2.5</v>
      </c>
      <c r="O103" s="234">
        <f t="shared" si="42"/>
        <v>2.9333333333333336</v>
      </c>
      <c r="P103" s="234">
        <f>IF(B103="Regional crisis",VLOOKUP(C103,'Regional Crises'!$B$1:$R$69,12,FALSE),VLOOKUP(E103,'Country Indicator Data'!$B$4:$I$300,8,FALSE))</f>
        <v>6</v>
      </c>
      <c r="Q103" s="234" t="str">
        <f>IF($B103="Regional crisis",((IF(VLOOKUP($C103,'Regional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x</v>
      </c>
      <c r="R103" s="234">
        <f t="shared" si="43"/>
        <v>6</v>
      </c>
      <c r="S103" s="234">
        <f>IF(B103="Regional crisis",((IF(VLOOKUP($C103,'Regional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2.4</v>
      </c>
      <c r="T103" s="234">
        <f>IF(B103="Regional crisis",((IF(VLOOKUP($C103,'Regional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2.4</v>
      </c>
      <c r="U103" s="234">
        <f>IF(B103="Regional crisis",((IF(VLOOKUP($C103,'Regional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3.1</v>
      </c>
      <c r="V103" s="234">
        <f>IF(B103="Regional crisis",((IF(VLOOKUP($C103,'Regional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3.9</v>
      </c>
      <c r="W103" s="234">
        <f t="shared" si="44"/>
        <v>3</v>
      </c>
      <c r="X103" s="234">
        <f t="shared" si="45"/>
        <v>4</v>
      </c>
      <c r="Y103" s="241">
        <f>IF('Core Indicators'!FC100="x","x",IF('Core Indicators'!FC100&gt;=5,5,IF('Core Indicators'!FC100&gt;=4,4,IF('Core Indicators'!FC100&gt;=3,3,IF('Core Indicators'!FC100&gt;=2,2,IF('Core Indicators'!FC100&gt;=1,1,0))))))</f>
        <v>2</v>
      </c>
      <c r="Z103" s="234">
        <f t="shared" si="46"/>
        <v>2</v>
      </c>
      <c r="AA103" s="241">
        <f>'Crisis Indicator Data'!Y100</f>
        <v>1</v>
      </c>
      <c r="AB103" s="241">
        <f>'Crisis Indicator Data'!Z100</f>
        <v>0</v>
      </c>
      <c r="AC103" s="241">
        <f>'Crisis Indicator Data'!AA100</f>
        <v>0</v>
      </c>
      <c r="AD103" s="241">
        <f>'Crisis Indicator Data'!AB100</f>
        <v>0</v>
      </c>
      <c r="AE103" s="241">
        <f t="shared" si="47"/>
        <v>1</v>
      </c>
      <c r="AF103" s="241">
        <f>'Crisis Indicator Data'!AC100</f>
        <v>0</v>
      </c>
      <c r="AG103" s="241">
        <f>'Crisis Indicator Data'!AD100</f>
        <v>1</v>
      </c>
      <c r="AH103" s="241">
        <f t="shared" si="48"/>
        <v>1</v>
      </c>
      <c r="AI103" s="241">
        <f>'Crisis Indicator Data'!AE100</f>
        <v>0</v>
      </c>
      <c r="AJ103" s="241">
        <f>'Crisis Indicator Data'!AF100</f>
        <v>0</v>
      </c>
      <c r="AK103" s="241">
        <f>'Crisis Indicator Data'!AG100</f>
        <v>1</v>
      </c>
      <c r="AL103" s="241">
        <f t="shared" si="49"/>
        <v>1</v>
      </c>
      <c r="AM103" s="234">
        <f t="shared" si="50"/>
        <v>1</v>
      </c>
      <c r="AN103" s="234">
        <f t="shared" si="51"/>
        <v>1.5</v>
      </c>
    </row>
    <row r="104" spans="1:40" ht="13.5" customHeight="1" x14ac:dyDescent="0.25">
      <c r="A104" s="145" t="str">
        <f>'Crisis Indicator Data'!A101</f>
        <v>Complex crisis in Sudan</v>
      </c>
      <c r="B104" s="146" t="str">
        <f>'Crisis Indicator Data'!B101</f>
        <v>Multiple crises country</v>
      </c>
      <c r="C104" s="146" t="str">
        <f>'Crisis Indicator Data'!C101</f>
        <v>SDN001</v>
      </c>
      <c r="D104" s="146" t="str">
        <f>'Crisis Indicator Data'!D101</f>
        <v>Sudan</v>
      </c>
      <c r="E104" s="147" t="str">
        <f>'Crisis Indicator Data'!E101</f>
        <v>SDN</v>
      </c>
      <c r="F104" s="234">
        <f>IF(B104="Regional crisis",(IF(VLOOKUP($C104,'Regional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3.6</v>
      </c>
      <c r="G104" s="234">
        <f>IF(B104="Regional crisis",(IF(VLOOKUP($C104,'Regional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4</v>
      </c>
      <c r="H104" s="234">
        <f t="shared" si="39"/>
        <v>3.8</v>
      </c>
      <c r="I104" s="234">
        <f>IF(B104="Regional crisis",(IF(VLOOKUP($C104,'Regional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4</v>
      </c>
      <c r="J104" s="234">
        <f>IF(B104="Regional crisis",(IF(VLOOKUP($C104,'Regional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5</v>
      </c>
      <c r="K104" s="234">
        <f t="shared" si="40"/>
        <v>4.5</v>
      </c>
      <c r="L104" s="234">
        <f>IF(B104="Regional crisis",(IF(VLOOKUP($C104,'Regional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3.7</v>
      </c>
      <c r="M104" s="234">
        <f>IF(B104="Regional crisis",(IF(VLOOKUP($C104,'Regional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1.2</v>
      </c>
      <c r="N104" s="234">
        <f t="shared" si="41"/>
        <v>2.4500000000000002</v>
      </c>
      <c r="O104" s="234">
        <f t="shared" si="42"/>
        <v>3.5833333333333335</v>
      </c>
      <c r="P104" s="234">
        <f>IF(B104="Regional crisis",VLOOKUP(C104,'Regional Crises'!$B$1:$R$69,12,FALSE),VLOOKUP(E104,'Country Indicator Data'!$B$4:$I$300,8,FALSE))</f>
        <v>8</v>
      </c>
      <c r="Q104" s="234">
        <f>IF($B104="Regional crisis",((IF(VLOOKUP($C104,'Regional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4.5999999999999996</v>
      </c>
      <c r="R104" s="234">
        <f t="shared" si="43"/>
        <v>6.3</v>
      </c>
      <c r="S104" s="234">
        <f>IF(B104="Regional crisis",((IF(VLOOKUP($C104,'Regional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4.2</v>
      </c>
      <c r="T104" s="234">
        <f>IF(B104="Regional crisis",((IF(VLOOKUP($C104,'Regional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3.6</v>
      </c>
      <c r="U104" s="234">
        <f>IF(B104="Regional crisis",((IF(VLOOKUP($C104,'Regional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4.5</v>
      </c>
      <c r="V104" s="234">
        <f>IF(B104="Regional crisis",((IF(VLOOKUP($C104,'Regional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4.4000000000000004</v>
      </c>
      <c r="W104" s="234">
        <f t="shared" si="44"/>
        <v>4.2</v>
      </c>
      <c r="X104" s="234">
        <f t="shared" si="45"/>
        <v>4.7</v>
      </c>
      <c r="Y104" s="241">
        <f>IF('Core Indicators'!FC101="x","x",IF('Core Indicators'!FC101&gt;=5,5,IF('Core Indicators'!FC101&gt;=4,4,IF('Core Indicators'!FC101&gt;=3,3,IF('Core Indicators'!FC101&gt;=2,2,IF('Core Indicators'!FC101&gt;=1,1,0))))))</f>
        <v>5</v>
      </c>
      <c r="Z104" s="234">
        <f t="shared" si="46"/>
        <v>5</v>
      </c>
      <c r="AA104" s="241">
        <f>'Crisis Indicator Data'!Y101</f>
        <v>2</v>
      </c>
      <c r="AB104" s="241">
        <f>'Crisis Indicator Data'!Z101</f>
        <v>2</v>
      </c>
      <c r="AC104" s="241">
        <f>'Crisis Indicator Data'!AA101</f>
        <v>1</v>
      </c>
      <c r="AD104" s="241">
        <f>'Crisis Indicator Data'!AB101</f>
        <v>0</v>
      </c>
      <c r="AE104" s="241">
        <f t="shared" si="47"/>
        <v>2</v>
      </c>
      <c r="AF104" s="241">
        <f>'Crisis Indicator Data'!AC101</f>
        <v>1</v>
      </c>
      <c r="AG104" s="241">
        <f>'Crisis Indicator Data'!AD101</f>
        <v>2</v>
      </c>
      <c r="AH104" s="241">
        <f t="shared" si="48"/>
        <v>3</v>
      </c>
      <c r="AI104" s="241">
        <f>'Crisis Indicator Data'!AE101</f>
        <v>3</v>
      </c>
      <c r="AJ104" s="241">
        <f>'Crisis Indicator Data'!AF101</f>
        <v>1</v>
      </c>
      <c r="AK104" s="241">
        <f>'Crisis Indicator Data'!AG101</f>
        <v>3</v>
      </c>
      <c r="AL104" s="241">
        <f t="shared" si="49"/>
        <v>5</v>
      </c>
      <c r="AM104" s="234">
        <f t="shared" si="50"/>
        <v>3</v>
      </c>
      <c r="AN104" s="234">
        <f t="shared" si="51"/>
        <v>4</v>
      </c>
    </row>
    <row r="105" spans="1:40" ht="13.5" customHeight="1" x14ac:dyDescent="0.25">
      <c r="A105" s="145" t="str">
        <f>'Crisis Indicator Data'!A102</f>
        <v>Refugees in Sudan</v>
      </c>
      <c r="B105" s="146" t="str">
        <f>'Crisis Indicator Data'!B102</f>
        <v>International displacement</v>
      </c>
      <c r="C105" s="146" t="str">
        <f>'Crisis Indicator Data'!C102</f>
        <v>SDN005</v>
      </c>
      <c r="D105" s="146" t="str">
        <f>'Crisis Indicator Data'!D102</f>
        <v>Sudan</v>
      </c>
      <c r="E105" s="147" t="str">
        <f>'Crisis Indicator Data'!E102</f>
        <v>SDN</v>
      </c>
      <c r="F105" s="234">
        <f>IF(B105="Regional crisis",(IF(VLOOKUP($C105,'Regional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3.6</v>
      </c>
      <c r="G105" s="234">
        <f>IF(B105="Regional crisis",(IF(VLOOKUP($C105,'Regional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4</v>
      </c>
      <c r="H105" s="234">
        <f t="shared" si="39"/>
        <v>3.8</v>
      </c>
      <c r="I105" s="234">
        <f>IF(B105="Regional crisis",(IF(VLOOKUP($C105,'Regional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4</v>
      </c>
      <c r="J105" s="234">
        <f>IF(B105="Regional crisis",(IF(VLOOKUP($C105,'Regional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5</v>
      </c>
      <c r="K105" s="234">
        <f t="shared" si="40"/>
        <v>4.5</v>
      </c>
      <c r="L105" s="234">
        <f>IF(B105="Regional crisis",(IF(VLOOKUP($C105,'Regional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3.7</v>
      </c>
      <c r="M105" s="234">
        <f>IF(B105="Regional crisis",(IF(VLOOKUP($C105,'Regional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1.2</v>
      </c>
      <c r="N105" s="234">
        <f t="shared" si="41"/>
        <v>2.4500000000000002</v>
      </c>
      <c r="O105" s="234">
        <f t="shared" si="42"/>
        <v>3.5833333333333335</v>
      </c>
      <c r="P105" s="234">
        <f>IF(B105="Regional crisis",VLOOKUP(C105,'Regional Crises'!$B$1:$R$69,12,FALSE),VLOOKUP(E105,'Country Indicator Data'!$B$4:$I$300,8,FALSE))</f>
        <v>8</v>
      </c>
      <c r="Q105" s="234">
        <f>IF($B105="Regional crisis",((IF(VLOOKUP($C105,'Regional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4.5999999999999996</v>
      </c>
      <c r="R105" s="234">
        <f t="shared" si="43"/>
        <v>6.3</v>
      </c>
      <c r="S105" s="234">
        <f>IF(B105="Regional crisis",((IF(VLOOKUP($C105,'Regional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4.2</v>
      </c>
      <c r="T105" s="234">
        <f>IF(B105="Regional crisis",((IF(VLOOKUP($C105,'Regional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3.6</v>
      </c>
      <c r="U105" s="234">
        <f>IF(B105="Regional crisis",((IF(VLOOKUP($C105,'Regional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4.5</v>
      </c>
      <c r="V105" s="234">
        <f>IF(B105="Regional crisis",((IF(VLOOKUP($C105,'Regional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4.4000000000000004</v>
      </c>
      <c r="W105" s="234">
        <f t="shared" si="44"/>
        <v>4.2</v>
      </c>
      <c r="X105" s="234">
        <f t="shared" si="45"/>
        <v>4.7</v>
      </c>
      <c r="Y105" s="241">
        <f>IF('Core Indicators'!FC102="x","x",IF('Core Indicators'!FC102&gt;=5,5,IF('Core Indicators'!FC102&gt;=4,4,IF('Core Indicators'!FC102&gt;=3,3,IF('Core Indicators'!FC102&gt;=2,2,IF('Core Indicators'!FC102&gt;=1,1,0))))))</f>
        <v>2</v>
      </c>
      <c r="Z105" s="234">
        <f t="shared" si="46"/>
        <v>2</v>
      </c>
      <c r="AA105" s="241">
        <f>'Crisis Indicator Data'!Y102</f>
        <v>2</v>
      </c>
      <c r="AB105" s="241">
        <f>'Crisis Indicator Data'!Z102</f>
        <v>1</v>
      </c>
      <c r="AC105" s="241">
        <f>'Crisis Indicator Data'!AA102</f>
        <v>0</v>
      </c>
      <c r="AD105" s="241">
        <f>'Crisis Indicator Data'!AB102</f>
        <v>0</v>
      </c>
      <c r="AE105" s="241">
        <f t="shared" si="47"/>
        <v>2</v>
      </c>
      <c r="AF105" s="241">
        <f>'Crisis Indicator Data'!AC102</f>
        <v>0</v>
      </c>
      <c r="AG105" s="241">
        <f>'Crisis Indicator Data'!AD102</f>
        <v>1</v>
      </c>
      <c r="AH105" s="241">
        <f t="shared" si="48"/>
        <v>1</v>
      </c>
      <c r="AI105" s="241">
        <f>'Crisis Indicator Data'!AE102</f>
        <v>0</v>
      </c>
      <c r="AJ105" s="241">
        <f>'Crisis Indicator Data'!AF102</f>
        <v>1</v>
      </c>
      <c r="AK105" s="241">
        <f>'Crisis Indicator Data'!AG102</f>
        <v>3</v>
      </c>
      <c r="AL105" s="241">
        <f t="shared" si="49"/>
        <v>3</v>
      </c>
      <c r="AM105" s="234">
        <f t="shared" si="50"/>
        <v>2</v>
      </c>
      <c r="AN105" s="234">
        <f t="shared" si="51"/>
        <v>2</v>
      </c>
    </row>
    <row r="106" spans="1:40" ht="13.5" customHeight="1" x14ac:dyDescent="0.25">
      <c r="A106" s="145" t="str">
        <f>'Crisis Indicator Data'!A103</f>
        <v xml:space="preserve">Floods in Sudan </v>
      </c>
      <c r="B106" s="146" t="str">
        <f>'Crisis Indicator Data'!B103</f>
        <v>Flood</v>
      </c>
      <c r="C106" s="146" t="str">
        <f>'Crisis Indicator Data'!C103</f>
        <v>SDN006</v>
      </c>
      <c r="D106" s="146" t="str">
        <f>'Crisis Indicator Data'!D103</f>
        <v>Sudan</v>
      </c>
      <c r="E106" s="147" t="str">
        <f>'Crisis Indicator Data'!E103</f>
        <v>SDN</v>
      </c>
      <c r="F106" s="234">
        <f>IF(B106="Regional crisis",(IF(VLOOKUP($C106,'Regional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3.6</v>
      </c>
      <c r="G106" s="234">
        <f>IF(B106="Regional crisis",(IF(VLOOKUP($C106,'Regional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4</v>
      </c>
      <c r="H106" s="234">
        <f t="shared" si="39"/>
        <v>3.8</v>
      </c>
      <c r="I106" s="234">
        <f>IF(B106="Regional crisis",(IF(VLOOKUP($C106,'Regional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4</v>
      </c>
      <c r="J106" s="234">
        <f>IF(B106="Regional crisis",(IF(VLOOKUP($C106,'Regional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5</v>
      </c>
      <c r="K106" s="234">
        <f t="shared" si="40"/>
        <v>4.5</v>
      </c>
      <c r="L106" s="234">
        <f>IF(B106="Regional crisis",(IF(VLOOKUP($C106,'Regional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3.7</v>
      </c>
      <c r="M106" s="234">
        <f>IF(B106="Regional crisis",(IF(VLOOKUP($C106,'Regional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1.2</v>
      </c>
      <c r="N106" s="234">
        <f t="shared" si="41"/>
        <v>2.4500000000000002</v>
      </c>
      <c r="O106" s="234">
        <f t="shared" si="42"/>
        <v>3.5833333333333335</v>
      </c>
      <c r="P106" s="234">
        <f>IF(B106="Regional crisis",VLOOKUP(C106,'Regional Crises'!$B$1:$R$69,12,FALSE),VLOOKUP(E106,'Country Indicator Data'!$B$4:$I$300,8,FALSE))</f>
        <v>8</v>
      </c>
      <c r="Q106" s="234">
        <f>IF($B106="Regional crisis",((IF(VLOOKUP($C106,'Regional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4.5999999999999996</v>
      </c>
      <c r="R106" s="234">
        <f t="shared" si="43"/>
        <v>6.3</v>
      </c>
      <c r="S106" s="234">
        <f>IF(B106="Regional crisis",((IF(VLOOKUP($C106,'Regional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4.2</v>
      </c>
      <c r="T106" s="234">
        <f>IF(B106="Regional crisis",((IF(VLOOKUP($C106,'Regional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3.6</v>
      </c>
      <c r="U106" s="234">
        <f>IF(B106="Regional crisis",((IF(VLOOKUP($C106,'Regional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4.5</v>
      </c>
      <c r="V106" s="234">
        <f>IF(B106="Regional crisis",((IF(VLOOKUP($C106,'Regional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4.4000000000000004</v>
      </c>
      <c r="W106" s="234">
        <f t="shared" si="44"/>
        <v>4.2</v>
      </c>
      <c r="X106" s="234">
        <f t="shared" si="45"/>
        <v>4.7</v>
      </c>
      <c r="Y106" s="241">
        <f>IF('Core Indicators'!FC103="x","x",IF('Core Indicators'!FC103&gt;=5,5,IF('Core Indicators'!FC103&gt;=4,4,IF('Core Indicators'!FC103&gt;=3,3,IF('Core Indicators'!FC103&gt;=2,2,IF('Core Indicators'!FC103&gt;=1,1,0))))))</f>
        <v>3</v>
      </c>
      <c r="Z106" s="234">
        <f t="shared" si="46"/>
        <v>3</v>
      </c>
      <c r="AA106" s="241">
        <f>'Crisis Indicator Data'!Y103</f>
        <v>1</v>
      </c>
      <c r="AB106" s="241">
        <f>'Crisis Indicator Data'!Z103</f>
        <v>1</v>
      </c>
      <c r="AC106" s="241">
        <f>'Crisis Indicator Data'!AA103</f>
        <v>0</v>
      </c>
      <c r="AD106" s="241">
        <f>'Crisis Indicator Data'!AB103</f>
        <v>0</v>
      </c>
      <c r="AE106" s="241">
        <f t="shared" si="47"/>
        <v>2</v>
      </c>
      <c r="AF106" s="241">
        <f>'Crisis Indicator Data'!AC103</f>
        <v>0</v>
      </c>
      <c r="AG106" s="241">
        <f>'Crisis Indicator Data'!AD103</f>
        <v>0</v>
      </c>
      <c r="AH106" s="241">
        <f t="shared" si="48"/>
        <v>0</v>
      </c>
      <c r="AI106" s="241">
        <f>'Crisis Indicator Data'!AE103</f>
        <v>0</v>
      </c>
      <c r="AJ106" s="241">
        <f>'Crisis Indicator Data'!AF103</f>
        <v>1</v>
      </c>
      <c r="AK106" s="241">
        <f>'Crisis Indicator Data'!AG103</f>
        <v>3</v>
      </c>
      <c r="AL106" s="241">
        <f t="shared" si="49"/>
        <v>3</v>
      </c>
      <c r="AM106" s="234">
        <f t="shared" si="50"/>
        <v>2</v>
      </c>
      <c r="AN106" s="234">
        <f t="shared" si="51"/>
        <v>2.5</v>
      </c>
    </row>
    <row r="107" spans="1:40" ht="13.5" customHeight="1" x14ac:dyDescent="0.25">
      <c r="A107" s="145" t="str">
        <f>'Crisis Indicator Data'!A104</f>
        <v>Refugees from Ethiopia</v>
      </c>
      <c r="B107" s="146" t="str">
        <f>'Crisis Indicator Data'!B104</f>
        <v>International displacement</v>
      </c>
      <c r="C107" s="146" t="str">
        <f>'Crisis Indicator Data'!C104</f>
        <v>SDN007</v>
      </c>
      <c r="D107" s="146" t="str">
        <f>'Crisis Indicator Data'!D104</f>
        <v>Sudan</v>
      </c>
      <c r="E107" s="147" t="str">
        <f>'Crisis Indicator Data'!E104</f>
        <v>SDN</v>
      </c>
      <c r="F107" s="234">
        <f>IF(B107="Regional crisis",(IF(VLOOKUP($C107,'Regional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3.6</v>
      </c>
      <c r="G107" s="234">
        <f>IF(B107="Regional crisis",(IF(VLOOKUP($C107,'Regional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4</v>
      </c>
      <c r="H107" s="234">
        <f t="shared" si="39"/>
        <v>3.8</v>
      </c>
      <c r="I107" s="234">
        <f>IF(B107="Regional crisis",(IF(VLOOKUP($C107,'Regional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4</v>
      </c>
      <c r="J107" s="234">
        <f>IF(B107="Regional crisis",(IF(VLOOKUP($C107,'Regional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5</v>
      </c>
      <c r="K107" s="234">
        <f t="shared" si="40"/>
        <v>4.5</v>
      </c>
      <c r="L107" s="234">
        <f>IF(B107="Regional crisis",(IF(VLOOKUP($C107,'Regional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3.7</v>
      </c>
      <c r="M107" s="234">
        <f>IF(B107="Regional crisis",(IF(VLOOKUP($C107,'Regional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1.2</v>
      </c>
      <c r="N107" s="234">
        <f t="shared" si="41"/>
        <v>2.4500000000000002</v>
      </c>
      <c r="O107" s="234">
        <f t="shared" si="42"/>
        <v>3.5833333333333335</v>
      </c>
      <c r="P107" s="234">
        <f>IF(B107="Regional crisis",VLOOKUP(C107,'Regional Crises'!$B$1:$R$69,12,FALSE),VLOOKUP(E107,'Country Indicator Data'!$B$4:$I$300,8,FALSE))</f>
        <v>8</v>
      </c>
      <c r="Q107" s="234">
        <f>IF($B107="Regional crisis",((IF(VLOOKUP($C107,'Regional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4.5999999999999996</v>
      </c>
      <c r="R107" s="234">
        <f t="shared" si="43"/>
        <v>6.3</v>
      </c>
      <c r="S107" s="234">
        <f>IF(B107="Regional crisis",((IF(VLOOKUP($C107,'Regional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4.2</v>
      </c>
      <c r="T107" s="234">
        <f>IF(B107="Regional crisis",((IF(VLOOKUP($C107,'Regional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3.6</v>
      </c>
      <c r="U107" s="234">
        <f>IF(B107="Regional crisis",((IF(VLOOKUP($C107,'Regional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4.5</v>
      </c>
      <c r="V107" s="234">
        <f>IF(B107="Regional crisis",((IF(VLOOKUP($C107,'Regional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4.4000000000000004</v>
      </c>
      <c r="W107" s="234">
        <f t="shared" si="44"/>
        <v>4.2</v>
      </c>
      <c r="X107" s="234">
        <f t="shared" si="45"/>
        <v>4.7</v>
      </c>
      <c r="Y107" s="241">
        <f>IF('Core Indicators'!FC104="x","x",IF('Core Indicators'!FC104&gt;=5,5,IF('Core Indicators'!FC104&gt;=4,4,IF('Core Indicators'!FC104&gt;=3,3,IF('Core Indicators'!FC104&gt;=2,2,IF('Core Indicators'!FC104&gt;=1,1,0))))))</f>
        <v>2</v>
      </c>
      <c r="Z107" s="234">
        <f t="shared" si="46"/>
        <v>2</v>
      </c>
      <c r="AA107" s="241">
        <f>'Crisis Indicator Data'!Y104</f>
        <v>2</v>
      </c>
      <c r="AB107" s="241">
        <f>'Crisis Indicator Data'!Z104</f>
        <v>1</v>
      </c>
      <c r="AC107" s="241">
        <f>'Crisis Indicator Data'!AA104</f>
        <v>0</v>
      </c>
      <c r="AD107" s="241">
        <f>'Crisis Indicator Data'!AB104</f>
        <v>0</v>
      </c>
      <c r="AE107" s="241">
        <f t="shared" si="47"/>
        <v>2</v>
      </c>
      <c r="AF107" s="241">
        <f>'Crisis Indicator Data'!AC104</f>
        <v>0</v>
      </c>
      <c r="AG107" s="241">
        <f>'Crisis Indicator Data'!AD104</f>
        <v>1</v>
      </c>
      <c r="AH107" s="241">
        <f t="shared" si="48"/>
        <v>1</v>
      </c>
      <c r="AI107" s="241">
        <f>'Crisis Indicator Data'!AE104</f>
        <v>0</v>
      </c>
      <c r="AJ107" s="241">
        <f>'Crisis Indicator Data'!AF104</f>
        <v>1</v>
      </c>
      <c r="AK107" s="241">
        <f>'Crisis Indicator Data'!AG104</f>
        <v>3</v>
      </c>
      <c r="AL107" s="241">
        <f t="shared" si="49"/>
        <v>3</v>
      </c>
      <c r="AM107" s="234">
        <f t="shared" si="50"/>
        <v>2</v>
      </c>
      <c r="AN107" s="234">
        <f t="shared" si="51"/>
        <v>2</v>
      </c>
    </row>
    <row r="108" spans="1:40" ht="13.5" customHeight="1" x14ac:dyDescent="0.25">
      <c r="A108" s="145" t="str">
        <f>'Crisis Indicator Data'!A105</f>
        <v>Violence West-Darfur</v>
      </c>
      <c r="B108" s="146" t="str">
        <f>'Crisis Indicator Data'!B105</f>
        <v>Other type of violence</v>
      </c>
      <c r="C108" s="146" t="str">
        <f>'Crisis Indicator Data'!C105</f>
        <v>SDN008</v>
      </c>
      <c r="D108" s="146" t="str">
        <f>'Crisis Indicator Data'!D105</f>
        <v>Sudan</v>
      </c>
      <c r="E108" s="147" t="str">
        <f>'Crisis Indicator Data'!E105</f>
        <v>SDN</v>
      </c>
      <c r="F108" s="234">
        <f>IF(B108="Regional crisis",(IF(VLOOKUP($C108,'Regional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3.6</v>
      </c>
      <c r="G108" s="234">
        <f>IF(B108="Regional crisis",(IF(VLOOKUP($C108,'Regional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4</v>
      </c>
      <c r="H108" s="234">
        <f t="shared" si="39"/>
        <v>3.8</v>
      </c>
      <c r="I108" s="234">
        <f>IF(B108="Regional crisis",(IF(VLOOKUP($C108,'Regional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4</v>
      </c>
      <c r="J108" s="234">
        <f>IF(B108="Regional crisis",(IF(VLOOKUP($C108,'Regional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5</v>
      </c>
      <c r="K108" s="234">
        <f t="shared" si="40"/>
        <v>4.5</v>
      </c>
      <c r="L108" s="234">
        <f>IF(B108="Regional crisis",(IF(VLOOKUP($C108,'Regional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3.7</v>
      </c>
      <c r="M108" s="234">
        <f>IF(B108="Regional crisis",(IF(VLOOKUP($C108,'Regional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1.2</v>
      </c>
      <c r="N108" s="234">
        <f t="shared" si="41"/>
        <v>2.4500000000000002</v>
      </c>
      <c r="O108" s="234">
        <f t="shared" si="42"/>
        <v>3.5833333333333335</v>
      </c>
      <c r="P108" s="234">
        <f>IF(B108="Regional crisis",VLOOKUP(C108,'Regional Crises'!$B$1:$R$69,12,FALSE),VLOOKUP(E108,'Country Indicator Data'!$B$4:$I$300,8,FALSE))</f>
        <v>8</v>
      </c>
      <c r="Q108" s="234">
        <f>IF($B108="Regional crisis",((IF(VLOOKUP($C108,'Regional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4.5999999999999996</v>
      </c>
      <c r="R108" s="234">
        <f t="shared" si="43"/>
        <v>6.3</v>
      </c>
      <c r="S108" s="234">
        <f>IF(B108="Regional crisis",((IF(VLOOKUP($C108,'Regional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4.2</v>
      </c>
      <c r="T108" s="234">
        <f>IF(B108="Regional crisis",((IF(VLOOKUP($C108,'Regional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3.6</v>
      </c>
      <c r="U108" s="234">
        <f>IF(B108="Regional crisis",((IF(VLOOKUP($C108,'Regional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4.5</v>
      </c>
      <c r="V108" s="234">
        <f>IF(B108="Regional crisis",((IF(VLOOKUP($C108,'Regional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4.4000000000000004</v>
      </c>
      <c r="W108" s="234">
        <f t="shared" si="44"/>
        <v>4.2</v>
      </c>
      <c r="X108" s="234">
        <f t="shared" si="45"/>
        <v>4.7</v>
      </c>
      <c r="Y108" s="241">
        <f>IF('Core Indicators'!FC105="x","x",IF('Core Indicators'!FC105&gt;=5,5,IF('Core Indicators'!FC105&gt;=4,4,IF('Core Indicators'!FC105&gt;=3,3,IF('Core Indicators'!FC105&gt;=2,2,IF('Core Indicators'!FC105&gt;=1,1,0))))))</f>
        <v>2</v>
      </c>
      <c r="Z108" s="234">
        <f t="shared" si="46"/>
        <v>2</v>
      </c>
      <c r="AA108" s="241">
        <f>'Crisis Indicator Data'!Y105</f>
        <v>2</v>
      </c>
      <c r="AB108" s="241">
        <f>'Crisis Indicator Data'!Z105</f>
        <v>2</v>
      </c>
      <c r="AC108" s="241">
        <f>'Crisis Indicator Data'!AA105</f>
        <v>1</v>
      </c>
      <c r="AD108" s="241">
        <f>'Crisis Indicator Data'!AB105</f>
        <v>0</v>
      </c>
      <c r="AE108" s="241">
        <f t="shared" si="47"/>
        <v>2</v>
      </c>
      <c r="AF108" s="241">
        <f>'Crisis Indicator Data'!AC105</f>
        <v>1</v>
      </c>
      <c r="AG108" s="241">
        <f>'Crisis Indicator Data'!AD105</f>
        <v>2</v>
      </c>
      <c r="AH108" s="241">
        <f t="shared" si="48"/>
        <v>3</v>
      </c>
      <c r="AI108" s="241">
        <f>'Crisis Indicator Data'!AE105</f>
        <v>1</v>
      </c>
      <c r="AJ108" s="241">
        <f>'Crisis Indicator Data'!AF105</f>
        <v>1</v>
      </c>
      <c r="AK108" s="241">
        <f>'Crisis Indicator Data'!AG105</f>
        <v>3</v>
      </c>
      <c r="AL108" s="241">
        <f t="shared" si="49"/>
        <v>4</v>
      </c>
      <c r="AM108" s="234">
        <f t="shared" si="50"/>
        <v>3</v>
      </c>
      <c r="AN108" s="234">
        <f t="shared" si="51"/>
        <v>2.5</v>
      </c>
    </row>
    <row r="109" spans="1:40" ht="13.5" customHeight="1" x14ac:dyDescent="0.25">
      <c r="A109" s="145" t="str">
        <f>'Crisis Indicator Data'!A106</f>
        <v>Drought in Senegal</v>
      </c>
      <c r="B109" s="146" t="str">
        <f>'Crisis Indicator Data'!B106</f>
        <v>Drought</v>
      </c>
      <c r="C109" s="146" t="str">
        <f>'Crisis Indicator Data'!C106</f>
        <v>SEN002</v>
      </c>
      <c r="D109" s="146" t="str">
        <f>'Crisis Indicator Data'!D106</f>
        <v>Senegal</v>
      </c>
      <c r="E109" s="147" t="str">
        <f>'Crisis Indicator Data'!E106</f>
        <v>SEN</v>
      </c>
      <c r="F109" s="234">
        <f>IF(B109="Regional crisis",(IF(VLOOKUP($C109,'Regional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1.8</v>
      </c>
      <c r="G109" s="234">
        <f>IF(B109="Regional crisis",(IF(VLOOKUP($C109,'Regional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1.5</v>
      </c>
      <c r="H109" s="234">
        <f t="shared" si="39"/>
        <v>1.65</v>
      </c>
      <c r="I109" s="234">
        <f>IF(B109="Regional crisis",(IF(VLOOKUP($C109,'Regional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3.6</v>
      </c>
      <c r="J109" s="234">
        <f>IF(B109="Regional crisis",(IF(VLOOKUP($C109,'Regional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v>
      </c>
      <c r="K109" s="234">
        <f t="shared" si="40"/>
        <v>1.8</v>
      </c>
      <c r="L109" s="234">
        <f>IF(B109="Regional crisis",(IF(VLOOKUP($C109,'Regional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3.5</v>
      </c>
      <c r="M109" s="234">
        <f>IF(B109="Regional crisis",(IF(VLOOKUP($C109,'Regional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1.9</v>
      </c>
      <c r="N109" s="234">
        <f t="shared" si="41"/>
        <v>2.7</v>
      </c>
      <c r="O109" s="234">
        <f t="shared" si="42"/>
        <v>2.0500000000000003</v>
      </c>
      <c r="P109" s="234">
        <f>IF(B109="Regional crisis",VLOOKUP(C109,'Regional Crises'!$B$1:$R$69,12,FALSE),VLOOKUP(E109,'Country Indicator Data'!$B$4:$I$300,8,FALSE))</f>
        <v>4</v>
      </c>
      <c r="Q109" s="234">
        <f>IF($B109="Regional crisis",((IF(VLOOKUP($C109,'Regional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0</v>
      </c>
      <c r="R109" s="234">
        <f t="shared" si="43"/>
        <v>2</v>
      </c>
      <c r="S109" s="234">
        <f>IF(B109="Regional crisis",((IF(VLOOKUP($C109,'Regional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2.8</v>
      </c>
      <c r="T109" s="234">
        <f>IF(B109="Regional crisis",((IF(VLOOKUP($C109,'Regional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2.7</v>
      </c>
      <c r="U109" s="234">
        <f>IF(B109="Regional crisis",((IF(VLOOKUP($C109,'Regional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v>
      </c>
      <c r="V109" s="234">
        <f>IF(B109="Regional crisis",((IF(VLOOKUP($C109,'Regional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1.5</v>
      </c>
      <c r="W109" s="234">
        <f t="shared" si="44"/>
        <v>2.2999999999999998</v>
      </c>
      <c r="X109" s="234">
        <f t="shared" si="45"/>
        <v>2.1</v>
      </c>
      <c r="Y109" s="241">
        <f>IF('Core Indicators'!FC106="x","x",IF('Core Indicators'!FC106&gt;=5,5,IF('Core Indicators'!FC106&gt;=4,4,IF('Core Indicators'!FC106&gt;=3,3,IF('Core Indicators'!FC106&gt;=2,2,IF('Core Indicators'!FC106&gt;=1,1,0))))))</f>
        <v>4</v>
      </c>
      <c r="Z109" s="234">
        <f t="shared" si="46"/>
        <v>4</v>
      </c>
      <c r="AA109" s="241">
        <f>'Crisis Indicator Data'!Y106</f>
        <v>0</v>
      </c>
      <c r="AB109" s="241">
        <f>'Crisis Indicator Data'!Z106</f>
        <v>0</v>
      </c>
      <c r="AC109" s="241">
        <f>'Crisis Indicator Data'!AA106</f>
        <v>0</v>
      </c>
      <c r="AD109" s="241">
        <f>'Crisis Indicator Data'!AB106</f>
        <v>0</v>
      </c>
      <c r="AE109" s="241">
        <f t="shared" si="47"/>
        <v>0</v>
      </c>
      <c r="AF109" s="241">
        <f>'Crisis Indicator Data'!AC106</f>
        <v>0</v>
      </c>
      <c r="AG109" s="241">
        <f>'Crisis Indicator Data'!AD106</f>
        <v>1</v>
      </c>
      <c r="AH109" s="241">
        <f t="shared" si="48"/>
        <v>1</v>
      </c>
      <c r="AI109" s="241">
        <f>'Crisis Indicator Data'!AE106</f>
        <v>0</v>
      </c>
      <c r="AJ109" s="241">
        <f>'Crisis Indicator Data'!AF106</f>
        <v>1</v>
      </c>
      <c r="AK109" s="241">
        <f>'Crisis Indicator Data'!AG106</f>
        <v>0</v>
      </c>
      <c r="AL109" s="241">
        <f t="shared" si="49"/>
        <v>1</v>
      </c>
      <c r="AM109" s="234">
        <f t="shared" si="50"/>
        <v>1</v>
      </c>
      <c r="AN109" s="234">
        <f t="shared" si="51"/>
        <v>2.5</v>
      </c>
    </row>
    <row r="110" spans="1:40" ht="13.5" customHeight="1" x14ac:dyDescent="0.25">
      <c r="A110" s="145" t="str">
        <f>'Crisis Indicator Data'!A107</f>
        <v>Complex crisis in El Salvador</v>
      </c>
      <c r="B110" s="146" t="str">
        <f>'Crisis Indicator Data'!B107</f>
        <v>Complex crisis</v>
      </c>
      <c r="C110" s="146" t="str">
        <f>'Crisis Indicator Data'!C107</f>
        <v>SLV001</v>
      </c>
      <c r="D110" s="146" t="str">
        <f>'Crisis Indicator Data'!D107</f>
        <v>El Salvador</v>
      </c>
      <c r="E110" s="147" t="str">
        <f>'Crisis Indicator Data'!E107</f>
        <v>SLV</v>
      </c>
      <c r="F110" s="234">
        <f>IF(B110="Regional crisis",(IF(VLOOKUP($C110,'Regional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0.7</v>
      </c>
      <c r="G110" s="234">
        <f>IF(B110="Regional crisis",(IF(VLOOKUP($C110,'Regional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1.4</v>
      </c>
      <c r="H110" s="234">
        <f t="shared" si="39"/>
        <v>1.0499999999999998</v>
      </c>
      <c r="I110" s="234">
        <f>IF(B110="Regional crisis",(IF(VLOOKUP($C110,'Regional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0.9</v>
      </c>
      <c r="J110" s="234">
        <f>IF(B110="Regional crisis",(IF(VLOOKUP($C110,'Regional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v>
      </c>
      <c r="K110" s="234">
        <f t="shared" si="40"/>
        <v>0.45</v>
      </c>
      <c r="L110" s="234">
        <f>IF(B110="Regional crisis",(IF(VLOOKUP($C110,'Regional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2.6</v>
      </c>
      <c r="M110" s="234">
        <f>IF(B110="Regional crisis",(IF(VLOOKUP($C110,'Regional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1.7</v>
      </c>
      <c r="N110" s="234">
        <f t="shared" si="41"/>
        <v>2.15</v>
      </c>
      <c r="O110" s="234">
        <f t="shared" si="42"/>
        <v>1.2166666666666666</v>
      </c>
      <c r="P110" s="234">
        <f>IF(B110="Regional crisis",VLOOKUP(C110,'Regional Crises'!$B$1:$R$69,12,FALSE),VLOOKUP(E110,'Country Indicator Data'!$B$4:$I$300,8,FALSE))</f>
        <v>6</v>
      </c>
      <c r="Q110" s="234">
        <f>IF($B110="Regional crisis",((IF(VLOOKUP($C110,'Regional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4.3</v>
      </c>
      <c r="R110" s="234">
        <f t="shared" si="43"/>
        <v>5.15</v>
      </c>
      <c r="S110" s="234">
        <f>IF(B110="Regional crisis",((IF(VLOOKUP($C110,'Regional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3.3</v>
      </c>
      <c r="T110" s="234">
        <f>IF(B110="Regional crisis",((IF(VLOOKUP($C110,'Regional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3.3</v>
      </c>
      <c r="U110" s="234">
        <f>IF(B110="Regional crisis",((IF(VLOOKUP($C110,'Regional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v>
      </c>
      <c r="V110" s="234">
        <f>IF(B110="Regional crisis",((IF(VLOOKUP($C110,'Regional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1.7</v>
      </c>
      <c r="W110" s="234">
        <f t="shared" si="44"/>
        <v>2.6</v>
      </c>
      <c r="X110" s="234">
        <f t="shared" si="45"/>
        <v>3</v>
      </c>
      <c r="Y110" s="241">
        <f>IF('Core Indicators'!FC107="x","x",IF('Core Indicators'!FC107&gt;=5,5,IF('Core Indicators'!FC107&gt;=4,4,IF('Core Indicators'!FC107&gt;=3,3,IF('Core Indicators'!FC107&gt;=2,2,IF('Core Indicators'!FC107&gt;=1,1,0))))))</f>
        <v>3</v>
      </c>
      <c r="Z110" s="234">
        <f t="shared" si="46"/>
        <v>3</v>
      </c>
      <c r="AA110" s="241">
        <f>'Crisis Indicator Data'!Y107</f>
        <v>0</v>
      </c>
      <c r="AB110" s="241">
        <f>'Crisis Indicator Data'!Z107</f>
        <v>3</v>
      </c>
      <c r="AC110" s="241">
        <f>'Crisis Indicator Data'!AA107</f>
        <v>0</v>
      </c>
      <c r="AD110" s="241">
        <f>'Crisis Indicator Data'!AB107</f>
        <v>0</v>
      </c>
      <c r="AE110" s="241">
        <f t="shared" si="47"/>
        <v>2</v>
      </c>
      <c r="AF110" s="241">
        <f>'Crisis Indicator Data'!AC107</f>
        <v>0</v>
      </c>
      <c r="AG110" s="241">
        <f>'Crisis Indicator Data'!AD107</f>
        <v>2</v>
      </c>
      <c r="AH110" s="241">
        <f t="shared" si="48"/>
        <v>2</v>
      </c>
      <c r="AI110" s="241">
        <f>'Crisis Indicator Data'!AE107</f>
        <v>3</v>
      </c>
      <c r="AJ110" s="241">
        <f>'Crisis Indicator Data'!AF107</f>
        <v>0</v>
      </c>
      <c r="AK110" s="241">
        <f>'Crisis Indicator Data'!AG107</f>
        <v>1</v>
      </c>
      <c r="AL110" s="241">
        <f t="shared" si="49"/>
        <v>3</v>
      </c>
      <c r="AM110" s="234">
        <f t="shared" si="50"/>
        <v>2</v>
      </c>
      <c r="AN110" s="234">
        <f t="shared" si="51"/>
        <v>2.5</v>
      </c>
    </row>
    <row r="111" spans="1:40" ht="13.5" customHeight="1" x14ac:dyDescent="0.25">
      <c r="A111" s="145" t="str">
        <f>'Crisis Indicator Data'!A108</f>
        <v>Complex crisis in Somalia</v>
      </c>
      <c r="B111" s="146" t="str">
        <f>'Crisis Indicator Data'!B108</f>
        <v>Complex crisis</v>
      </c>
      <c r="C111" s="146" t="str">
        <f>'Crisis Indicator Data'!C108</f>
        <v>SOM001</v>
      </c>
      <c r="D111" s="146" t="str">
        <f>'Crisis Indicator Data'!D108</f>
        <v>Somalia</v>
      </c>
      <c r="E111" s="147" t="str">
        <f>'Crisis Indicator Data'!E108</f>
        <v>SOM</v>
      </c>
      <c r="F111" s="234" t="str">
        <f>IF(B111="Regional crisis",(IF(VLOOKUP($C111,'Regional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x</v>
      </c>
      <c r="G111" s="234">
        <f>IF(B111="Regional crisis",(IF(VLOOKUP($C111,'Regional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4.3</v>
      </c>
      <c r="H111" s="234">
        <f t="shared" si="39"/>
        <v>4.3</v>
      </c>
      <c r="I111" s="234">
        <f>IF(B111="Regional crisis",(IF(VLOOKUP($C111,'Regional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0</v>
      </c>
      <c r="J111" s="234">
        <f>IF(B111="Regional crisis",(IF(VLOOKUP($C111,'Regional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v>
      </c>
      <c r="K111" s="234">
        <f t="shared" si="40"/>
        <v>0</v>
      </c>
      <c r="L111" s="234" t="str">
        <f>IF(B111="Regional crisis",(IF(VLOOKUP($C111,'Regional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x</v>
      </c>
      <c r="M111" s="234">
        <f>IF(B111="Regional crisis",(IF(VLOOKUP($C111,'Regional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1.5</v>
      </c>
      <c r="N111" s="234">
        <f t="shared" si="41"/>
        <v>1.5</v>
      </c>
      <c r="O111" s="234">
        <f t="shared" si="42"/>
        <v>1.9333333333333333</v>
      </c>
      <c r="P111" s="234">
        <f>IF(B111="Regional crisis",VLOOKUP(C111,'Regional Crises'!$B$1:$R$69,12,FALSE),VLOOKUP(E111,'Country Indicator Data'!$B$4:$I$300,8,FALSE))</f>
        <v>10</v>
      </c>
      <c r="Q111" s="234">
        <f>IF($B111="Regional crisis",((IF(VLOOKUP($C111,'Regional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4.7</v>
      </c>
      <c r="R111" s="234">
        <f t="shared" si="43"/>
        <v>7.35</v>
      </c>
      <c r="S111" s="234">
        <f>IF(B111="Regional crisis",((IF(VLOOKUP($C111,'Regional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4.5999999999999996</v>
      </c>
      <c r="T111" s="234">
        <f>IF(B111="Regional crisis",((IF(VLOOKUP($C111,'Regional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4.9000000000000004</v>
      </c>
      <c r="U111" s="234">
        <f>IF(B111="Regional crisis",((IF(VLOOKUP($C111,'Regional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4.5</v>
      </c>
      <c r="V111" s="234">
        <f>IF(B111="Regional crisis",((IF(VLOOKUP($C111,'Regional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4.7</v>
      </c>
      <c r="W111" s="234">
        <f t="shared" si="44"/>
        <v>4.7</v>
      </c>
      <c r="X111" s="234">
        <f t="shared" si="45"/>
        <v>4.7</v>
      </c>
      <c r="Y111" s="241">
        <f>IF('Core Indicators'!FC108="x","x",IF('Core Indicators'!FC108&gt;=5,5,IF('Core Indicators'!FC108&gt;=4,4,IF('Core Indicators'!FC108&gt;=3,3,IF('Core Indicators'!FC108&gt;=2,2,IF('Core Indicators'!FC108&gt;=1,1,0))))))</f>
        <v>5</v>
      </c>
      <c r="Z111" s="234">
        <f t="shared" si="46"/>
        <v>5</v>
      </c>
      <c r="AA111" s="241">
        <f>'Crisis Indicator Data'!Y108</f>
        <v>0</v>
      </c>
      <c r="AB111" s="241">
        <f>'Crisis Indicator Data'!Z108</f>
        <v>3</v>
      </c>
      <c r="AC111" s="241">
        <f>'Crisis Indicator Data'!AA108</f>
        <v>3</v>
      </c>
      <c r="AD111" s="241">
        <f>'Crisis Indicator Data'!AB108</f>
        <v>3</v>
      </c>
      <c r="AE111" s="241">
        <f t="shared" si="47"/>
        <v>4</v>
      </c>
      <c r="AF111" s="241">
        <f>'Crisis Indicator Data'!AC108</f>
        <v>2</v>
      </c>
      <c r="AG111" s="241">
        <f>'Crisis Indicator Data'!AD108</f>
        <v>3</v>
      </c>
      <c r="AH111" s="241">
        <f t="shared" si="48"/>
        <v>5</v>
      </c>
      <c r="AI111" s="241">
        <f>'Crisis Indicator Data'!AE108</f>
        <v>2</v>
      </c>
      <c r="AJ111" s="241">
        <f>'Crisis Indicator Data'!AF108</f>
        <v>1</v>
      </c>
      <c r="AK111" s="241">
        <f>'Crisis Indicator Data'!AG108</f>
        <v>2</v>
      </c>
      <c r="AL111" s="241">
        <f t="shared" si="49"/>
        <v>4</v>
      </c>
      <c r="AM111" s="234">
        <f t="shared" si="50"/>
        <v>4</v>
      </c>
      <c r="AN111" s="234">
        <f t="shared" si="51"/>
        <v>4.5</v>
      </c>
    </row>
    <row r="112" spans="1:40" ht="13.5" customHeight="1" x14ac:dyDescent="0.25">
      <c r="A112" s="145" t="str">
        <f>'Crisis Indicator Data'!A109</f>
        <v>Mixed Migration Flows in Somalia</v>
      </c>
      <c r="B112" s="146" t="str">
        <f>'Crisis Indicator Data'!B109</f>
        <v>International displacement</v>
      </c>
      <c r="C112" s="146" t="str">
        <f>'Crisis Indicator Data'!C109</f>
        <v>SOM002</v>
      </c>
      <c r="D112" s="146" t="str">
        <f>'Crisis Indicator Data'!D109</f>
        <v>Somalia</v>
      </c>
      <c r="E112" s="147" t="str">
        <f>'Crisis Indicator Data'!E109</f>
        <v>SOM</v>
      </c>
      <c r="F112" s="234" t="str">
        <f>IF(B112="Regional crisis",(IF(VLOOKUP($C112,'Regional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x</v>
      </c>
      <c r="G112" s="234">
        <f>IF(B112="Regional crisis",(IF(VLOOKUP($C112,'Regional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4.3</v>
      </c>
      <c r="H112" s="234">
        <f t="shared" si="39"/>
        <v>4.3</v>
      </c>
      <c r="I112" s="234">
        <f>IF(B112="Regional crisis",(IF(VLOOKUP($C112,'Regional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0</v>
      </c>
      <c r="J112" s="234">
        <f>IF(B112="Regional crisis",(IF(VLOOKUP($C112,'Regional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v>
      </c>
      <c r="K112" s="234">
        <f t="shared" si="40"/>
        <v>0</v>
      </c>
      <c r="L112" s="234" t="str">
        <f>IF(B112="Regional crisis",(IF(VLOOKUP($C112,'Regional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x</v>
      </c>
      <c r="M112" s="234">
        <f>IF(B112="Regional crisis",(IF(VLOOKUP($C112,'Regional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1.5</v>
      </c>
      <c r="N112" s="234">
        <f t="shared" si="41"/>
        <v>1.5</v>
      </c>
      <c r="O112" s="234">
        <f t="shared" si="42"/>
        <v>1.9333333333333333</v>
      </c>
      <c r="P112" s="234">
        <f>IF(B112="Regional crisis",VLOOKUP(C112,'Regional Crises'!$B$1:$R$69,12,FALSE),VLOOKUP(E112,'Country Indicator Data'!$B$4:$I$300,8,FALSE))</f>
        <v>10</v>
      </c>
      <c r="Q112" s="234">
        <f>IF($B112="Regional crisis",((IF(VLOOKUP($C112,'Regional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4.7</v>
      </c>
      <c r="R112" s="234">
        <f t="shared" si="43"/>
        <v>7.35</v>
      </c>
      <c r="S112" s="234">
        <f>IF(B112="Regional crisis",((IF(VLOOKUP($C112,'Regional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4.5999999999999996</v>
      </c>
      <c r="T112" s="234">
        <f>IF(B112="Regional crisis",((IF(VLOOKUP($C112,'Regional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4.9000000000000004</v>
      </c>
      <c r="U112" s="234">
        <f>IF(B112="Regional crisis",((IF(VLOOKUP($C112,'Regional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4.5</v>
      </c>
      <c r="V112" s="234">
        <f>IF(B112="Regional crisis",((IF(VLOOKUP($C112,'Regional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4.7</v>
      </c>
      <c r="W112" s="234">
        <f t="shared" si="44"/>
        <v>4.7</v>
      </c>
      <c r="X112" s="234">
        <f t="shared" si="45"/>
        <v>4.7</v>
      </c>
      <c r="Y112" s="241">
        <f>IF('Core Indicators'!FC109="x","x",IF('Core Indicators'!FC109&gt;=5,5,IF('Core Indicators'!FC109&gt;=4,4,IF('Core Indicators'!FC109&gt;=3,3,IF('Core Indicators'!FC109&gt;=2,2,IF('Core Indicators'!FC109&gt;=1,1,0))))))</f>
        <v>1</v>
      </c>
      <c r="Z112" s="234">
        <f t="shared" si="46"/>
        <v>1</v>
      </c>
      <c r="AA112" s="241">
        <f>'Crisis Indicator Data'!Y109</f>
        <v>0</v>
      </c>
      <c r="AB112" s="241">
        <f>'Crisis Indicator Data'!Z109</f>
        <v>3</v>
      </c>
      <c r="AC112" s="241">
        <f>'Crisis Indicator Data'!AA109</f>
        <v>3</v>
      </c>
      <c r="AD112" s="241">
        <f>'Crisis Indicator Data'!AB109</f>
        <v>1</v>
      </c>
      <c r="AE112" s="241">
        <f t="shared" si="47"/>
        <v>3</v>
      </c>
      <c r="AF112" s="241">
        <f>'Crisis Indicator Data'!AC109</f>
        <v>2</v>
      </c>
      <c r="AG112" s="241">
        <f>'Crisis Indicator Data'!AD109</f>
        <v>3</v>
      </c>
      <c r="AH112" s="241">
        <f t="shared" si="48"/>
        <v>5</v>
      </c>
      <c r="AI112" s="241">
        <f>'Crisis Indicator Data'!AE109</f>
        <v>2</v>
      </c>
      <c r="AJ112" s="241">
        <f>'Crisis Indicator Data'!AF109</f>
        <v>1</v>
      </c>
      <c r="AK112" s="241">
        <f>'Crisis Indicator Data'!AG109</f>
        <v>2</v>
      </c>
      <c r="AL112" s="241">
        <f t="shared" si="49"/>
        <v>4</v>
      </c>
      <c r="AM112" s="234">
        <f t="shared" si="50"/>
        <v>4</v>
      </c>
      <c r="AN112" s="234">
        <f t="shared" si="51"/>
        <v>2.5</v>
      </c>
    </row>
    <row r="113" spans="1:40" ht="13.5" customHeight="1" x14ac:dyDescent="0.25">
      <c r="A113" s="145" t="str">
        <f>'Crisis Indicator Data'!A110</f>
        <v>Drought in Somalia</v>
      </c>
      <c r="B113" s="146" t="str">
        <f>'Crisis Indicator Data'!B110</f>
        <v>Drought</v>
      </c>
      <c r="C113" s="146" t="str">
        <f>'Crisis Indicator Data'!C110</f>
        <v>SOM005</v>
      </c>
      <c r="D113" s="146" t="str">
        <f>'Crisis Indicator Data'!D110</f>
        <v>Somalia</v>
      </c>
      <c r="E113" s="147" t="str">
        <f>'Crisis Indicator Data'!E110</f>
        <v>SOM</v>
      </c>
      <c r="F113" s="234" t="str">
        <f>IF(B113="Regional crisis",(IF(VLOOKUP($C113,'Regional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x</v>
      </c>
      <c r="G113" s="234">
        <f>IF(B113="Regional crisis",(IF(VLOOKUP($C113,'Regional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4.3</v>
      </c>
      <c r="H113" s="234">
        <f t="shared" si="39"/>
        <v>4.3</v>
      </c>
      <c r="I113" s="234">
        <f>IF(B113="Regional crisis",(IF(VLOOKUP($C113,'Regional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0</v>
      </c>
      <c r="J113" s="234">
        <f>IF(B113="Regional crisis",(IF(VLOOKUP($C113,'Regional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0</v>
      </c>
      <c r="K113" s="234">
        <f t="shared" si="40"/>
        <v>0</v>
      </c>
      <c r="L113" s="234" t="str">
        <f>IF(B113="Regional crisis",(IF(VLOOKUP($C113,'Regional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x</v>
      </c>
      <c r="M113" s="234">
        <f>IF(B113="Regional crisis",(IF(VLOOKUP($C113,'Regional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1.5</v>
      </c>
      <c r="N113" s="234">
        <f t="shared" si="41"/>
        <v>1.5</v>
      </c>
      <c r="O113" s="234">
        <f t="shared" si="42"/>
        <v>1.9333333333333333</v>
      </c>
      <c r="P113" s="234">
        <f>IF(B113="Regional crisis",VLOOKUP(C113,'Regional Crises'!$B$1:$R$69,12,FALSE),VLOOKUP(E113,'Country Indicator Data'!$B$4:$I$300,8,FALSE))</f>
        <v>10</v>
      </c>
      <c r="Q113" s="234">
        <f>IF($B113="Regional crisis",((IF(VLOOKUP($C113,'Regional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4.7</v>
      </c>
      <c r="R113" s="234">
        <f t="shared" si="43"/>
        <v>7.35</v>
      </c>
      <c r="S113" s="234">
        <f>IF(B113="Regional crisis",((IF(VLOOKUP($C113,'Regional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4.5999999999999996</v>
      </c>
      <c r="T113" s="234">
        <f>IF(B113="Regional crisis",((IF(VLOOKUP($C113,'Regional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4.9000000000000004</v>
      </c>
      <c r="U113" s="234">
        <f>IF(B113="Regional crisis",((IF(VLOOKUP($C113,'Regional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4.5</v>
      </c>
      <c r="V113" s="234">
        <f>IF(B113="Regional crisis",((IF(VLOOKUP($C113,'Regional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4.7</v>
      </c>
      <c r="W113" s="234">
        <f t="shared" si="44"/>
        <v>4.7</v>
      </c>
      <c r="X113" s="234">
        <f t="shared" si="45"/>
        <v>4.7</v>
      </c>
      <c r="Y113" s="241">
        <f>IF('Core Indicators'!FC110="x","x",IF('Core Indicators'!FC110&gt;=5,5,IF('Core Indicators'!FC110&gt;=4,4,IF('Core Indicators'!FC110&gt;=3,3,IF('Core Indicators'!FC110&gt;=2,2,IF('Core Indicators'!FC110&gt;=1,1,0))))))</f>
        <v>5</v>
      </c>
      <c r="Z113" s="234">
        <f t="shared" si="46"/>
        <v>5</v>
      </c>
      <c r="AA113" s="241">
        <f>'Crisis Indicator Data'!Y110</f>
        <v>0</v>
      </c>
      <c r="AB113" s="241">
        <f>'Crisis Indicator Data'!Z110</f>
        <v>3</v>
      </c>
      <c r="AC113" s="241">
        <f>'Crisis Indicator Data'!AA110</f>
        <v>3</v>
      </c>
      <c r="AD113" s="241">
        <f>'Crisis Indicator Data'!AB110</f>
        <v>3</v>
      </c>
      <c r="AE113" s="241">
        <f t="shared" si="47"/>
        <v>4</v>
      </c>
      <c r="AF113" s="241">
        <f>'Crisis Indicator Data'!AC110</f>
        <v>0</v>
      </c>
      <c r="AG113" s="241">
        <f>'Crisis Indicator Data'!AD110</f>
        <v>2</v>
      </c>
      <c r="AH113" s="241">
        <f t="shared" si="48"/>
        <v>2</v>
      </c>
      <c r="AI113" s="241">
        <f>'Crisis Indicator Data'!AE110</f>
        <v>3</v>
      </c>
      <c r="AJ113" s="241">
        <f>'Crisis Indicator Data'!AF110</f>
        <v>1</v>
      </c>
      <c r="AK113" s="241">
        <f>'Crisis Indicator Data'!AG110</f>
        <v>2</v>
      </c>
      <c r="AL113" s="241">
        <f t="shared" si="49"/>
        <v>4</v>
      </c>
      <c r="AM113" s="234">
        <f t="shared" si="50"/>
        <v>3</v>
      </c>
      <c r="AN113" s="234">
        <f t="shared" si="51"/>
        <v>4</v>
      </c>
    </row>
    <row r="114" spans="1:40" ht="13.5" customHeight="1" x14ac:dyDescent="0.25">
      <c r="A114" s="145" t="str">
        <f>'Crisis Indicator Data'!A111</f>
        <v>Complex crisis in South Sudan</v>
      </c>
      <c r="B114" s="146" t="str">
        <f>'Crisis Indicator Data'!B111</f>
        <v>Complex crisis</v>
      </c>
      <c r="C114" s="146" t="str">
        <f>'Crisis Indicator Data'!C111</f>
        <v>SSD001</v>
      </c>
      <c r="D114" s="146" t="str">
        <f>'Crisis Indicator Data'!D111</f>
        <v>South Sudan</v>
      </c>
      <c r="E114" s="147" t="str">
        <f>'Crisis Indicator Data'!E111</f>
        <v>SSD</v>
      </c>
      <c r="F114" s="234">
        <f>IF(B114="Regional crisis",(IF(VLOOKUP($C114,'Regional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1.4</v>
      </c>
      <c r="G114" s="234">
        <f>IF(B114="Regional crisis",(IF(VLOOKUP($C114,'Regional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3.7</v>
      </c>
      <c r="H114" s="234">
        <f t="shared" si="39"/>
        <v>2.5499999999999998</v>
      </c>
      <c r="I114" s="234">
        <f>IF(B114="Regional crisis",(IF(VLOOKUP($C114,'Regional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3.9</v>
      </c>
      <c r="J114" s="234">
        <f>IF(B114="Regional crisis",(IF(VLOOKUP($C114,'Regional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v>
      </c>
      <c r="K114" s="234">
        <f t="shared" si="40"/>
        <v>1.95</v>
      </c>
      <c r="L114" s="234" t="str">
        <f>IF(B114="Regional crisis",(IF(VLOOKUP($C114,'Regional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x</v>
      </c>
      <c r="M114" s="234">
        <f>IF(B114="Regional crisis",(IF(VLOOKUP($C114,'Regional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2.4</v>
      </c>
      <c r="N114" s="234">
        <f t="shared" si="41"/>
        <v>2.4</v>
      </c>
      <c r="O114" s="234">
        <f t="shared" si="42"/>
        <v>2.3000000000000003</v>
      </c>
      <c r="P114" s="234">
        <f>IF(B114="Regional crisis",VLOOKUP(C114,'Regional Crises'!$B$1:$R$69,12,FALSE),VLOOKUP(E114,'Country Indicator Data'!$B$4:$I$300,8,FALSE))</f>
        <v>10</v>
      </c>
      <c r="Q114" s="234">
        <f>IF($B114="Regional crisis",((IF(VLOOKUP($C114,'Regional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4.4000000000000004</v>
      </c>
      <c r="R114" s="234">
        <f t="shared" si="43"/>
        <v>7.2</v>
      </c>
      <c r="S114" s="234">
        <f>IF(B114="Regional crisis",((IF(VLOOKUP($C114,'Regional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4.4000000000000004</v>
      </c>
      <c r="T114" s="234">
        <f>IF(B114="Regional crisis",((IF(VLOOKUP($C114,'Regional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4.5</v>
      </c>
      <c r="U114" s="234">
        <f>IF(B114="Regional crisis",((IF(VLOOKUP($C114,'Regional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3.9</v>
      </c>
      <c r="V114" s="234">
        <f>IF(B114="Regional crisis",((IF(VLOOKUP($C114,'Regional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5</v>
      </c>
      <c r="W114" s="234">
        <f t="shared" si="44"/>
        <v>4.5</v>
      </c>
      <c r="X114" s="234">
        <f t="shared" si="45"/>
        <v>4.7</v>
      </c>
      <c r="Y114" s="241">
        <f>IF('Core Indicators'!FC111="x","x",IF('Core Indicators'!FC111&gt;=5,5,IF('Core Indicators'!FC111&gt;=4,4,IF('Core Indicators'!FC111&gt;=3,3,IF('Core Indicators'!FC111&gt;=2,2,IF('Core Indicators'!FC111&gt;=1,1,0))))))</f>
        <v>5</v>
      </c>
      <c r="Z114" s="234">
        <f t="shared" si="46"/>
        <v>5</v>
      </c>
      <c r="AA114" s="241">
        <f>'Crisis Indicator Data'!Y111</f>
        <v>1</v>
      </c>
      <c r="AB114" s="241">
        <f>'Crisis Indicator Data'!Z111</f>
        <v>3</v>
      </c>
      <c r="AC114" s="241">
        <f>'Crisis Indicator Data'!AA111</f>
        <v>2</v>
      </c>
      <c r="AD114" s="241">
        <f>'Crisis Indicator Data'!AB111</f>
        <v>3</v>
      </c>
      <c r="AE114" s="241">
        <f t="shared" si="47"/>
        <v>4</v>
      </c>
      <c r="AF114" s="241">
        <f>'Crisis Indicator Data'!AC111</f>
        <v>0</v>
      </c>
      <c r="AG114" s="241">
        <f>'Crisis Indicator Data'!AD111</f>
        <v>2</v>
      </c>
      <c r="AH114" s="241">
        <f t="shared" si="48"/>
        <v>2</v>
      </c>
      <c r="AI114" s="241">
        <f>'Crisis Indicator Data'!AE111</f>
        <v>3</v>
      </c>
      <c r="AJ114" s="241">
        <f>'Crisis Indicator Data'!AF111</f>
        <v>3</v>
      </c>
      <c r="AK114" s="241">
        <f>'Crisis Indicator Data'!AG111</f>
        <v>3</v>
      </c>
      <c r="AL114" s="241">
        <f t="shared" si="49"/>
        <v>5</v>
      </c>
      <c r="AM114" s="234">
        <f t="shared" si="50"/>
        <v>4</v>
      </c>
      <c r="AN114" s="234">
        <f t="shared" si="51"/>
        <v>4.5</v>
      </c>
    </row>
    <row r="115" spans="1:40" ht="13.5" customHeight="1" x14ac:dyDescent="0.25">
      <c r="A115" s="145" t="str">
        <f>'Crisis Indicator Data'!A112</f>
        <v>Food Security Crisis in Eswatini</v>
      </c>
      <c r="B115" s="146" t="str">
        <f>'Crisis Indicator Data'!B112</f>
        <v>Food Security</v>
      </c>
      <c r="C115" s="146" t="str">
        <f>'Crisis Indicator Data'!C112</f>
        <v>SWZ001</v>
      </c>
      <c r="D115" s="146" t="str">
        <f>'Crisis Indicator Data'!D112</f>
        <v>Eswatini</v>
      </c>
      <c r="E115" s="147" t="str">
        <f>'Crisis Indicator Data'!E112</f>
        <v>SWZ</v>
      </c>
      <c r="F115" s="234">
        <f>IF(B115="Regional crisis",(IF(VLOOKUP($C115,'Regional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3.2</v>
      </c>
      <c r="G115" s="234">
        <f>IF(B115="Regional crisis",(IF(VLOOKUP($C115,'Regional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3.2</v>
      </c>
      <c r="H115" s="234">
        <f t="shared" si="39"/>
        <v>3.2</v>
      </c>
      <c r="I115" s="234">
        <f>IF(B115="Regional crisis",(IF(VLOOKUP($C115,'Regional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0</v>
      </c>
      <c r="J115" s="234">
        <f>IF(B115="Regional crisis",(IF(VLOOKUP($C115,'Regional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v>
      </c>
      <c r="K115" s="234">
        <f t="shared" si="40"/>
        <v>0</v>
      </c>
      <c r="L115" s="234">
        <f>IF(B115="Regional crisis",(IF(VLOOKUP($C115,'Regional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3.9</v>
      </c>
      <c r="M115" s="234">
        <f>IF(B115="Regional crisis",(IF(VLOOKUP($C115,'Regional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3.7</v>
      </c>
      <c r="N115" s="234">
        <f t="shared" si="41"/>
        <v>3.8</v>
      </c>
      <c r="O115" s="234">
        <f t="shared" si="42"/>
        <v>2.3333333333333335</v>
      </c>
      <c r="P115" s="234">
        <f>IF(B115="Regional crisis",VLOOKUP(C115,'Regional Crises'!$B$1:$R$69,12,FALSE),VLOOKUP(E115,'Country Indicator Data'!$B$4:$I$300,8,FALSE))</f>
        <v>6</v>
      </c>
      <c r="Q115" s="234">
        <f>IF($B115="Regional crisis",((IF(VLOOKUP($C115,'Regional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2.4</v>
      </c>
      <c r="R115" s="234">
        <f t="shared" si="43"/>
        <v>4.2</v>
      </c>
      <c r="S115" s="234">
        <f>IF(B115="Regional crisis",((IF(VLOOKUP($C115,'Regional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3.3</v>
      </c>
      <c r="T115" s="234">
        <f>IF(B115="Regional crisis",((IF(VLOOKUP($C115,'Regional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v>
      </c>
      <c r="U115" s="234">
        <f>IF(B115="Regional crisis",((IF(VLOOKUP($C115,'Regional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3.8</v>
      </c>
      <c r="V115" s="234">
        <f>IF(B115="Regional crisis",((IF(VLOOKUP($C115,'Regional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4.0999999999999996</v>
      </c>
      <c r="W115" s="234">
        <f t="shared" si="44"/>
        <v>3.6</v>
      </c>
      <c r="X115" s="234">
        <f t="shared" si="45"/>
        <v>3.4</v>
      </c>
      <c r="Y115" s="241">
        <f>IF('Core Indicators'!FC112="x","x",IF('Core Indicators'!FC112&gt;=5,5,IF('Core Indicators'!FC112&gt;=4,4,IF('Core Indicators'!FC112&gt;=3,3,IF('Core Indicators'!FC112&gt;=2,2,IF('Core Indicators'!FC112&gt;=1,1,0))))))</f>
        <v>1</v>
      </c>
      <c r="Z115" s="234">
        <f t="shared" si="46"/>
        <v>1</v>
      </c>
      <c r="AA115" s="241">
        <f>'Crisis Indicator Data'!Y112</f>
        <v>0</v>
      </c>
      <c r="AB115" s="241">
        <f>'Crisis Indicator Data'!Z112</f>
        <v>0</v>
      </c>
      <c r="AC115" s="241">
        <f>'Crisis Indicator Data'!AA112</f>
        <v>0</v>
      </c>
      <c r="AD115" s="241">
        <f>'Crisis Indicator Data'!AB112</f>
        <v>0</v>
      </c>
      <c r="AE115" s="241">
        <f t="shared" si="47"/>
        <v>0</v>
      </c>
      <c r="AF115" s="241">
        <f>'Crisis Indicator Data'!AC112</f>
        <v>0</v>
      </c>
      <c r="AG115" s="241">
        <f>'Crisis Indicator Data'!AD112</f>
        <v>2</v>
      </c>
      <c r="AH115" s="241">
        <f t="shared" si="48"/>
        <v>2</v>
      </c>
      <c r="AI115" s="241">
        <f>'Crisis Indicator Data'!AE112</f>
        <v>2</v>
      </c>
      <c r="AJ115" s="241">
        <f>'Crisis Indicator Data'!AF112</f>
        <v>0</v>
      </c>
      <c r="AK115" s="241">
        <f>'Crisis Indicator Data'!AG112</f>
        <v>1</v>
      </c>
      <c r="AL115" s="241">
        <f t="shared" si="49"/>
        <v>3</v>
      </c>
      <c r="AM115" s="234">
        <f t="shared" si="50"/>
        <v>2</v>
      </c>
      <c r="AN115" s="234">
        <f t="shared" si="51"/>
        <v>1.5</v>
      </c>
    </row>
    <row r="116" spans="1:40" ht="13.5" customHeight="1" x14ac:dyDescent="0.25">
      <c r="A116" s="145" t="str">
        <f>'Crisis Indicator Data'!A113</f>
        <v>Syrian conflict</v>
      </c>
      <c r="B116" s="146" t="str">
        <f>'Crisis Indicator Data'!B113</f>
        <v>Complex crisis</v>
      </c>
      <c r="C116" s="146" t="str">
        <f>'Crisis Indicator Data'!C113</f>
        <v>SYR001</v>
      </c>
      <c r="D116" s="146" t="str">
        <f>'Crisis Indicator Data'!D113</f>
        <v>Syria</v>
      </c>
      <c r="E116" s="147" t="str">
        <f>'Crisis Indicator Data'!E113</f>
        <v>SYR</v>
      </c>
      <c r="F116" s="234">
        <f>IF(B116="Regional crisis",(IF(VLOOKUP($C116,'Regional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4.5999999999999996</v>
      </c>
      <c r="G116" s="234">
        <f>IF(B116="Regional crisis",(IF(VLOOKUP($C116,'Regional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4.0999999999999996</v>
      </c>
      <c r="H116" s="234">
        <f t="shared" si="39"/>
        <v>4.3499999999999996</v>
      </c>
      <c r="I116" s="234">
        <f>IF(B116="Regional crisis",(IF(VLOOKUP($C116,'Regional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2.7</v>
      </c>
      <c r="J116" s="234">
        <f>IF(B116="Regional crisis",(IF(VLOOKUP($C116,'Regional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5</v>
      </c>
      <c r="K116" s="234">
        <f t="shared" si="40"/>
        <v>3.85</v>
      </c>
      <c r="L116" s="234">
        <f>IF(B116="Regional crisis",(IF(VLOOKUP($C116,'Regional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3.6</v>
      </c>
      <c r="M116" s="234">
        <f>IF(B116="Regional crisis",(IF(VLOOKUP($C116,'Regional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1.6</v>
      </c>
      <c r="N116" s="234">
        <f t="shared" si="41"/>
        <v>2.6</v>
      </c>
      <c r="O116" s="234">
        <f t="shared" si="42"/>
        <v>3.5999999999999996</v>
      </c>
      <c r="P116" s="234">
        <f>IF(B116="Regional crisis",VLOOKUP(C116,'Regional Crises'!$B$1:$R$69,12,FALSE),VLOOKUP(E116,'Country Indicator Data'!$B$4:$I$300,8,FALSE))</f>
        <v>10</v>
      </c>
      <c r="Q116" s="234">
        <f>IF($B116="Regional crisis",((IF(VLOOKUP($C116,'Regional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5</v>
      </c>
      <c r="R116" s="234">
        <f t="shared" si="43"/>
        <v>7.5</v>
      </c>
      <c r="S116" s="234">
        <f>IF(B116="Regional crisis",((IF(VLOOKUP($C116,'Regional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4.4000000000000004</v>
      </c>
      <c r="T116" s="234">
        <f>IF(B116="Regional crisis",((IF(VLOOKUP($C116,'Regional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4.5999999999999996</v>
      </c>
      <c r="U116" s="234">
        <f>IF(B116="Regional crisis",((IF(VLOOKUP($C116,'Regional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4.3</v>
      </c>
      <c r="V116" s="234">
        <f>IF(B116="Regional crisis",((IF(VLOOKUP($C116,'Regional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5</v>
      </c>
      <c r="W116" s="234">
        <f t="shared" si="44"/>
        <v>4.5999999999999996</v>
      </c>
      <c r="X116" s="234">
        <f t="shared" si="45"/>
        <v>5.2</v>
      </c>
      <c r="Y116" s="241">
        <f>IF('Core Indicators'!FC113="x","x",IF('Core Indicators'!FC113&gt;=5,5,IF('Core Indicators'!FC113&gt;=4,4,IF('Core Indicators'!FC113&gt;=3,3,IF('Core Indicators'!FC113&gt;=2,2,IF('Core Indicators'!FC113&gt;=1,1,0))))))</f>
        <v>5</v>
      </c>
      <c r="Z116" s="234">
        <f t="shared" si="46"/>
        <v>5</v>
      </c>
      <c r="AA116" s="241">
        <f>'Crisis Indicator Data'!Y113</f>
        <v>1</v>
      </c>
      <c r="AB116" s="241">
        <f>'Crisis Indicator Data'!Z113</f>
        <v>3</v>
      </c>
      <c r="AC116" s="241">
        <f>'Crisis Indicator Data'!AA113</f>
        <v>2</v>
      </c>
      <c r="AD116" s="241">
        <f>'Crisis Indicator Data'!AB113</f>
        <v>3</v>
      </c>
      <c r="AE116" s="241">
        <f t="shared" si="47"/>
        <v>4</v>
      </c>
      <c r="AF116" s="241">
        <f>'Crisis Indicator Data'!AC113</f>
        <v>2</v>
      </c>
      <c r="AG116" s="241">
        <f>'Crisis Indicator Data'!AD113</f>
        <v>3</v>
      </c>
      <c r="AH116" s="241">
        <f t="shared" si="48"/>
        <v>5</v>
      </c>
      <c r="AI116" s="241">
        <f>'Crisis Indicator Data'!AE113</f>
        <v>3</v>
      </c>
      <c r="AJ116" s="241">
        <f>'Crisis Indicator Data'!AF113</f>
        <v>2</v>
      </c>
      <c r="AK116" s="241">
        <f>'Crisis Indicator Data'!AG113</f>
        <v>3</v>
      </c>
      <c r="AL116" s="241">
        <f t="shared" si="49"/>
        <v>5</v>
      </c>
      <c r="AM116" s="234">
        <f t="shared" si="50"/>
        <v>5</v>
      </c>
      <c r="AN116" s="234">
        <f t="shared" si="51"/>
        <v>5</v>
      </c>
    </row>
    <row r="117" spans="1:40" ht="13.5" customHeight="1" x14ac:dyDescent="0.25">
      <c r="A117" s="145" t="str">
        <f>'Crisis Indicator Data'!A114</f>
        <v>Complex crisis in Chad</v>
      </c>
      <c r="B117" s="146" t="str">
        <f>'Crisis Indicator Data'!B114</f>
        <v>Multiple crises country</v>
      </c>
      <c r="C117" s="146" t="str">
        <f>'Crisis Indicator Data'!C114</f>
        <v>TCD001</v>
      </c>
      <c r="D117" s="146" t="str">
        <f>'Crisis Indicator Data'!D114</f>
        <v>Chad</v>
      </c>
      <c r="E117" s="147" t="str">
        <f>'Crisis Indicator Data'!E114</f>
        <v>TCD</v>
      </c>
      <c r="F117" s="234">
        <f>IF(B117="Regional crisis",(IF(VLOOKUP($C117,'Regional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1.8</v>
      </c>
      <c r="G117" s="234">
        <f>IF(B117="Regional crisis",(IF(VLOOKUP($C117,'Regional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3.5</v>
      </c>
      <c r="H117" s="234">
        <f t="shared" si="39"/>
        <v>2.65</v>
      </c>
      <c r="I117" s="234">
        <f>IF(B117="Regional crisis",(IF(VLOOKUP($C117,'Regional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4.5999999999999996</v>
      </c>
      <c r="J117" s="234">
        <f>IF(B117="Regional crisis",(IF(VLOOKUP($C117,'Regional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1.9</v>
      </c>
      <c r="K117" s="234">
        <f t="shared" si="40"/>
        <v>3.25</v>
      </c>
      <c r="L117" s="234">
        <f>IF(B117="Regional crisis",(IF(VLOOKUP($C117,'Regional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4.7</v>
      </c>
      <c r="M117" s="234">
        <f>IF(B117="Regional crisis",(IF(VLOOKUP($C117,'Regional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2.2999999999999998</v>
      </c>
      <c r="N117" s="234">
        <f t="shared" si="41"/>
        <v>3.5</v>
      </c>
      <c r="O117" s="234">
        <f t="shared" si="42"/>
        <v>3.1333333333333333</v>
      </c>
      <c r="P117" s="234">
        <f>IF(B117="Regional crisis",VLOOKUP(C117,'Regional Crises'!$B$1:$R$69,12,FALSE),VLOOKUP(E117,'Country Indicator Data'!$B$4:$I$300,8,FALSE))</f>
        <v>10</v>
      </c>
      <c r="Q117" s="234">
        <f>IF($B117="Regional crisis",((IF(VLOOKUP($C117,'Regional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3.4</v>
      </c>
      <c r="R117" s="234">
        <f t="shared" si="43"/>
        <v>6.7</v>
      </c>
      <c r="S117" s="234">
        <f>IF(B117="Regional crisis",((IF(VLOOKUP($C117,'Regional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4</v>
      </c>
      <c r="T117" s="234">
        <f>IF(B117="Regional crisis",((IF(VLOOKUP($C117,'Regional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3.8</v>
      </c>
      <c r="U117" s="234">
        <f>IF(B117="Regional crisis",((IF(VLOOKUP($C117,'Regional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4.0999999999999996</v>
      </c>
      <c r="V117" s="234">
        <f>IF(B117="Regional crisis",((IF(VLOOKUP($C117,'Regional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4.2</v>
      </c>
      <c r="W117" s="234">
        <f t="shared" si="44"/>
        <v>4</v>
      </c>
      <c r="X117" s="234">
        <f t="shared" si="45"/>
        <v>4.5999999999999996</v>
      </c>
      <c r="Y117" s="241">
        <f>IF('Core Indicators'!FC114="x","x",IF('Core Indicators'!FC114&gt;=5,5,IF('Core Indicators'!FC114&gt;=4,4,IF('Core Indicators'!FC114&gt;=3,3,IF('Core Indicators'!FC114&gt;=2,2,IF('Core Indicators'!FC114&gt;=1,1,0))))))</f>
        <v>5</v>
      </c>
      <c r="Z117" s="234">
        <f t="shared" si="46"/>
        <v>5</v>
      </c>
      <c r="AA117" s="241">
        <f>'Crisis Indicator Data'!Y114</f>
        <v>1</v>
      </c>
      <c r="AB117" s="241">
        <f>'Crisis Indicator Data'!Z114</f>
        <v>3</v>
      </c>
      <c r="AC117" s="241">
        <f>'Crisis Indicator Data'!AA114</f>
        <v>1</v>
      </c>
      <c r="AD117" s="241">
        <f>'Crisis Indicator Data'!AB114</f>
        <v>0</v>
      </c>
      <c r="AE117" s="241">
        <f t="shared" si="47"/>
        <v>2</v>
      </c>
      <c r="AF117" s="241">
        <f>'Crisis Indicator Data'!AC114</f>
        <v>0</v>
      </c>
      <c r="AG117" s="241">
        <f>'Crisis Indicator Data'!AD114</f>
        <v>2</v>
      </c>
      <c r="AH117" s="241">
        <f t="shared" si="48"/>
        <v>2</v>
      </c>
      <c r="AI117" s="241">
        <f>'Crisis Indicator Data'!AE114</f>
        <v>3</v>
      </c>
      <c r="AJ117" s="241">
        <f>'Crisis Indicator Data'!AF114</f>
        <v>2</v>
      </c>
      <c r="AK117" s="241">
        <f>'Crisis Indicator Data'!AG114</f>
        <v>3</v>
      </c>
      <c r="AL117" s="241">
        <f t="shared" si="49"/>
        <v>5</v>
      </c>
      <c r="AM117" s="234">
        <f t="shared" si="50"/>
        <v>3</v>
      </c>
      <c r="AN117" s="234">
        <f t="shared" si="51"/>
        <v>4</v>
      </c>
    </row>
    <row r="118" spans="1:40" ht="13.5" customHeight="1" x14ac:dyDescent="0.25">
      <c r="A118" s="145" t="str">
        <f>'Crisis Indicator Data'!A115</f>
        <v>Boko Haram in Chad</v>
      </c>
      <c r="B118" s="146" t="str">
        <f>'Crisis Indicator Data'!B115</f>
        <v>Conflict</v>
      </c>
      <c r="C118" s="146" t="str">
        <f>'Crisis Indicator Data'!C115</f>
        <v>TCD003</v>
      </c>
      <c r="D118" s="146" t="str">
        <f>'Crisis Indicator Data'!D115</f>
        <v>Chad</v>
      </c>
      <c r="E118" s="147" t="str">
        <f>'Crisis Indicator Data'!E115</f>
        <v>TCD</v>
      </c>
      <c r="F118" s="234">
        <f>IF(B118="Regional crisis",(IF(VLOOKUP($C118,'Regional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1.8</v>
      </c>
      <c r="G118" s="234">
        <f>IF(B118="Regional crisis",(IF(VLOOKUP($C118,'Regional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3.5</v>
      </c>
      <c r="H118" s="234">
        <f t="shared" si="39"/>
        <v>2.65</v>
      </c>
      <c r="I118" s="234">
        <f>IF(B118="Regional crisis",(IF(VLOOKUP($C118,'Regional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4.5999999999999996</v>
      </c>
      <c r="J118" s="234">
        <f>IF(B118="Regional crisis",(IF(VLOOKUP($C118,'Regional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1.9</v>
      </c>
      <c r="K118" s="234">
        <f t="shared" si="40"/>
        <v>3.25</v>
      </c>
      <c r="L118" s="234">
        <f>IF(B118="Regional crisis",(IF(VLOOKUP($C118,'Regional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4.7</v>
      </c>
      <c r="M118" s="234">
        <f>IF(B118="Regional crisis",(IF(VLOOKUP($C118,'Regional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2.2999999999999998</v>
      </c>
      <c r="N118" s="234">
        <f t="shared" si="41"/>
        <v>3.5</v>
      </c>
      <c r="O118" s="234">
        <f t="shared" si="42"/>
        <v>3.1333333333333333</v>
      </c>
      <c r="P118" s="234">
        <f>IF(B118="Regional crisis",VLOOKUP(C118,'Regional Crises'!$B$1:$R$69,12,FALSE),VLOOKUP(E118,'Country Indicator Data'!$B$4:$I$300,8,FALSE))</f>
        <v>10</v>
      </c>
      <c r="Q118" s="234">
        <f>IF($B118="Regional crisis",((IF(VLOOKUP($C118,'Regional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3.4</v>
      </c>
      <c r="R118" s="234">
        <f t="shared" si="43"/>
        <v>6.7</v>
      </c>
      <c r="S118" s="234">
        <f>IF(B118="Regional crisis",((IF(VLOOKUP($C118,'Regional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4</v>
      </c>
      <c r="T118" s="234">
        <f>IF(B118="Regional crisis",((IF(VLOOKUP($C118,'Regional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3.8</v>
      </c>
      <c r="U118" s="234">
        <f>IF(B118="Regional crisis",((IF(VLOOKUP($C118,'Regional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4.0999999999999996</v>
      </c>
      <c r="V118" s="234">
        <f>IF(B118="Regional crisis",((IF(VLOOKUP($C118,'Regional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4.2</v>
      </c>
      <c r="W118" s="234">
        <f t="shared" si="44"/>
        <v>4</v>
      </c>
      <c r="X118" s="234">
        <f t="shared" si="45"/>
        <v>4.5999999999999996</v>
      </c>
      <c r="Y118" s="241">
        <f>IF('Core Indicators'!FC115="x","x",IF('Core Indicators'!FC115&gt;=5,5,IF('Core Indicators'!FC115&gt;=4,4,IF('Core Indicators'!FC115&gt;=3,3,IF('Core Indicators'!FC115&gt;=2,2,IF('Core Indicators'!FC115&gt;=1,1,0))))))</f>
        <v>5</v>
      </c>
      <c r="Z118" s="234">
        <f t="shared" si="46"/>
        <v>5</v>
      </c>
      <c r="AA118" s="241">
        <f>'Crisis Indicator Data'!Y115</f>
        <v>1</v>
      </c>
      <c r="AB118" s="241">
        <f>'Crisis Indicator Data'!Z115</f>
        <v>3</v>
      </c>
      <c r="AC118" s="241">
        <f>'Crisis Indicator Data'!AA115</f>
        <v>1</v>
      </c>
      <c r="AD118" s="241">
        <f>'Crisis Indicator Data'!AB115</f>
        <v>0</v>
      </c>
      <c r="AE118" s="241">
        <f t="shared" si="47"/>
        <v>2</v>
      </c>
      <c r="AF118" s="241">
        <f>'Crisis Indicator Data'!AC115</f>
        <v>0</v>
      </c>
      <c r="AG118" s="241">
        <f>'Crisis Indicator Data'!AD115</f>
        <v>2</v>
      </c>
      <c r="AH118" s="241">
        <f t="shared" si="48"/>
        <v>2</v>
      </c>
      <c r="AI118" s="241">
        <f>'Crisis Indicator Data'!AE115</f>
        <v>3</v>
      </c>
      <c r="AJ118" s="241">
        <f>'Crisis Indicator Data'!AF115</f>
        <v>0</v>
      </c>
      <c r="AK118" s="241">
        <f>'Crisis Indicator Data'!AG115</f>
        <v>3</v>
      </c>
      <c r="AL118" s="241">
        <f t="shared" si="49"/>
        <v>4</v>
      </c>
      <c r="AM118" s="234">
        <f t="shared" si="50"/>
        <v>3</v>
      </c>
      <c r="AN118" s="234">
        <f t="shared" si="51"/>
        <v>4</v>
      </c>
    </row>
    <row r="119" spans="1:40" ht="13.5" customHeight="1" x14ac:dyDescent="0.25">
      <c r="A119" s="145" t="str">
        <f>'Crisis Indicator Data'!A116</f>
        <v>CAR refugees in Chad</v>
      </c>
      <c r="B119" s="146" t="str">
        <f>'Crisis Indicator Data'!B116</f>
        <v>International displacement</v>
      </c>
      <c r="C119" s="146" t="str">
        <f>'Crisis Indicator Data'!C116</f>
        <v>TCD004</v>
      </c>
      <c r="D119" s="146" t="str">
        <f>'Crisis Indicator Data'!D116</f>
        <v>Chad</v>
      </c>
      <c r="E119" s="147" t="str">
        <f>'Crisis Indicator Data'!E116</f>
        <v>TCD</v>
      </c>
      <c r="F119" s="234">
        <f>IF(B119="Regional crisis",(IF(VLOOKUP($C119,'Regional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1.8</v>
      </c>
      <c r="G119" s="234">
        <f>IF(B119="Regional crisis",(IF(VLOOKUP($C119,'Regional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3.5</v>
      </c>
      <c r="H119" s="234">
        <f t="shared" si="39"/>
        <v>2.65</v>
      </c>
      <c r="I119" s="234">
        <f>IF(B119="Regional crisis",(IF(VLOOKUP($C119,'Regional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4.5999999999999996</v>
      </c>
      <c r="J119" s="234">
        <f>IF(B119="Regional crisis",(IF(VLOOKUP($C119,'Regional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1.9</v>
      </c>
      <c r="K119" s="234">
        <f t="shared" si="40"/>
        <v>3.25</v>
      </c>
      <c r="L119" s="234">
        <f>IF(B119="Regional crisis",(IF(VLOOKUP($C119,'Regional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4.7</v>
      </c>
      <c r="M119" s="234">
        <f>IF(B119="Regional crisis",(IF(VLOOKUP($C119,'Regional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2.2999999999999998</v>
      </c>
      <c r="N119" s="234">
        <f t="shared" si="41"/>
        <v>3.5</v>
      </c>
      <c r="O119" s="234">
        <f t="shared" si="42"/>
        <v>3.1333333333333333</v>
      </c>
      <c r="P119" s="234">
        <f>IF(B119="Regional crisis",VLOOKUP(C119,'Regional Crises'!$B$1:$R$69,12,FALSE),VLOOKUP(E119,'Country Indicator Data'!$B$4:$I$300,8,FALSE))</f>
        <v>10</v>
      </c>
      <c r="Q119" s="234">
        <f>IF($B119="Regional crisis",((IF(VLOOKUP($C119,'Regional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3.4</v>
      </c>
      <c r="R119" s="234">
        <f t="shared" si="43"/>
        <v>6.7</v>
      </c>
      <c r="S119" s="234">
        <f>IF(B119="Regional crisis",((IF(VLOOKUP($C119,'Regional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4</v>
      </c>
      <c r="T119" s="234">
        <f>IF(B119="Regional crisis",((IF(VLOOKUP($C119,'Regional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3.8</v>
      </c>
      <c r="U119" s="234">
        <f>IF(B119="Regional crisis",((IF(VLOOKUP($C119,'Regional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4.0999999999999996</v>
      </c>
      <c r="V119" s="234">
        <f>IF(B119="Regional crisis",((IF(VLOOKUP($C119,'Regional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4.2</v>
      </c>
      <c r="W119" s="234">
        <f t="shared" si="44"/>
        <v>4</v>
      </c>
      <c r="X119" s="234">
        <f t="shared" si="45"/>
        <v>4.5999999999999996</v>
      </c>
      <c r="Y119" s="241">
        <f>IF('Core Indicators'!FC116="x","x",IF('Core Indicators'!FC116&gt;=5,5,IF('Core Indicators'!FC116&gt;=4,4,IF('Core Indicators'!FC116&gt;=3,3,IF('Core Indicators'!FC116&gt;=2,2,IF('Core Indicators'!FC116&gt;=1,1,0))))))</f>
        <v>3</v>
      </c>
      <c r="Z119" s="234">
        <f t="shared" si="46"/>
        <v>3</v>
      </c>
      <c r="AA119" s="241">
        <f>'Crisis Indicator Data'!Y116</f>
        <v>1</v>
      </c>
      <c r="AB119" s="241">
        <f>'Crisis Indicator Data'!Z116</f>
        <v>2</v>
      </c>
      <c r="AC119" s="241">
        <f>'Crisis Indicator Data'!AA116</f>
        <v>1</v>
      </c>
      <c r="AD119" s="241">
        <f>'Crisis Indicator Data'!AB116</f>
        <v>0</v>
      </c>
      <c r="AE119" s="241">
        <f t="shared" si="47"/>
        <v>2</v>
      </c>
      <c r="AF119" s="241">
        <f>'Crisis Indicator Data'!AC116</f>
        <v>0</v>
      </c>
      <c r="AG119" s="241">
        <f>'Crisis Indicator Data'!AD116</f>
        <v>2</v>
      </c>
      <c r="AH119" s="241">
        <f t="shared" si="48"/>
        <v>2</v>
      </c>
      <c r="AI119" s="241">
        <f>'Crisis Indicator Data'!AE116</f>
        <v>0</v>
      </c>
      <c r="AJ119" s="241">
        <f>'Crisis Indicator Data'!AF116</f>
        <v>0</v>
      </c>
      <c r="AK119" s="241">
        <f>'Crisis Indicator Data'!AG116</f>
        <v>2</v>
      </c>
      <c r="AL119" s="241">
        <f t="shared" si="49"/>
        <v>2</v>
      </c>
      <c r="AM119" s="234">
        <f t="shared" si="50"/>
        <v>2</v>
      </c>
      <c r="AN119" s="234">
        <f t="shared" si="51"/>
        <v>2.5</v>
      </c>
    </row>
    <row r="120" spans="1:40" ht="13.5" customHeight="1" x14ac:dyDescent="0.25">
      <c r="A120" s="145" t="str">
        <f>'Crisis Indicator Data'!A117</f>
        <v>Darfur refugees in Chad</v>
      </c>
      <c r="B120" s="146" t="str">
        <f>'Crisis Indicator Data'!B117</f>
        <v>International displacement</v>
      </c>
      <c r="C120" s="146" t="str">
        <f>'Crisis Indicator Data'!C117</f>
        <v>TCD005</v>
      </c>
      <c r="D120" s="146" t="str">
        <f>'Crisis Indicator Data'!D117</f>
        <v>Chad</v>
      </c>
      <c r="E120" s="147" t="str">
        <f>'Crisis Indicator Data'!E117</f>
        <v>TCD</v>
      </c>
      <c r="F120" s="234">
        <f>IF(B120="Regional crisis",(IF(VLOOKUP($C120,'Regional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1.8</v>
      </c>
      <c r="G120" s="234">
        <f>IF(B120="Regional crisis",(IF(VLOOKUP($C120,'Regional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3.5</v>
      </c>
      <c r="H120" s="234">
        <f t="shared" si="39"/>
        <v>2.65</v>
      </c>
      <c r="I120" s="234">
        <f>IF(B120="Regional crisis",(IF(VLOOKUP($C120,'Regional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4.5999999999999996</v>
      </c>
      <c r="J120" s="234">
        <f>IF(B120="Regional crisis",(IF(VLOOKUP($C120,'Regional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1.9</v>
      </c>
      <c r="K120" s="234">
        <f t="shared" si="40"/>
        <v>3.25</v>
      </c>
      <c r="L120" s="234">
        <f>IF(B120="Regional crisis",(IF(VLOOKUP($C120,'Regional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4.7</v>
      </c>
      <c r="M120" s="234">
        <f>IF(B120="Regional crisis",(IF(VLOOKUP($C120,'Regional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2.2999999999999998</v>
      </c>
      <c r="N120" s="234">
        <f t="shared" si="41"/>
        <v>3.5</v>
      </c>
      <c r="O120" s="234">
        <f t="shared" si="42"/>
        <v>3.1333333333333333</v>
      </c>
      <c r="P120" s="234">
        <f>IF(B120="Regional crisis",VLOOKUP(C120,'Regional Crises'!$B$1:$R$69,12,FALSE),VLOOKUP(E120,'Country Indicator Data'!$B$4:$I$300,8,FALSE))</f>
        <v>10</v>
      </c>
      <c r="Q120" s="234">
        <f>IF($B120="Regional crisis",((IF(VLOOKUP($C120,'Regional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3.4</v>
      </c>
      <c r="R120" s="234">
        <f t="shared" si="43"/>
        <v>6.7</v>
      </c>
      <c r="S120" s="234">
        <f>IF(B120="Regional crisis",((IF(VLOOKUP($C120,'Regional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4</v>
      </c>
      <c r="T120" s="234">
        <f>IF(B120="Regional crisis",((IF(VLOOKUP($C120,'Regional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3.8</v>
      </c>
      <c r="U120" s="234">
        <f>IF(B120="Regional crisis",((IF(VLOOKUP($C120,'Regional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4.0999999999999996</v>
      </c>
      <c r="V120" s="234">
        <f>IF(B120="Regional crisis",((IF(VLOOKUP($C120,'Regional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4.2</v>
      </c>
      <c r="W120" s="234">
        <f t="shared" si="44"/>
        <v>4</v>
      </c>
      <c r="X120" s="234">
        <f t="shared" si="45"/>
        <v>4.5999999999999996</v>
      </c>
      <c r="Y120" s="241">
        <f>IF('Core Indicators'!FC117="x","x",IF('Core Indicators'!FC117&gt;=5,5,IF('Core Indicators'!FC117&gt;=4,4,IF('Core Indicators'!FC117&gt;=3,3,IF('Core Indicators'!FC117&gt;=2,2,IF('Core Indicators'!FC117&gt;=1,1,0))))))</f>
        <v>2</v>
      </c>
      <c r="Z120" s="234">
        <f t="shared" si="46"/>
        <v>2</v>
      </c>
      <c r="AA120" s="241">
        <f>'Crisis Indicator Data'!Y117</f>
        <v>1</v>
      </c>
      <c r="AB120" s="241">
        <f>'Crisis Indicator Data'!Z117</f>
        <v>2</v>
      </c>
      <c r="AC120" s="241">
        <f>'Crisis Indicator Data'!AA117</f>
        <v>1</v>
      </c>
      <c r="AD120" s="241">
        <f>'Crisis Indicator Data'!AB117</f>
        <v>0</v>
      </c>
      <c r="AE120" s="241">
        <f t="shared" si="47"/>
        <v>2</v>
      </c>
      <c r="AF120" s="241">
        <f>'Crisis Indicator Data'!AC117</f>
        <v>0</v>
      </c>
      <c r="AG120" s="241">
        <f>'Crisis Indicator Data'!AD117</f>
        <v>2</v>
      </c>
      <c r="AH120" s="241">
        <f t="shared" si="48"/>
        <v>2</v>
      </c>
      <c r="AI120" s="241">
        <f>'Crisis Indicator Data'!AE117</f>
        <v>0</v>
      </c>
      <c r="AJ120" s="241">
        <f>'Crisis Indicator Data'!AF117</f>
        <v>0</v>
      </c>
      <c r="AK120" s="241">
        <f>'Crisis Indicator Data'!AG117</f>
        <v>1</v>
      </c>
      <c r="AL120" s="241">
        <f t="shared" si="49"/>
        <v>1</v>
      </c>
      <c r="AM120" s="234">
        <f t="shared" si="50"/>
        <v>2</v>
      </c>
      <c r="AN120" s="234">
        <f t="shared" si="51"/>
        <v>2</v>
      </c>
    </row>
    <row r="121" spans="1:40" ht="13.5" customHeight="1" x14ac:dyDescent="0.25">
      <c r="A121" s="145" t="str">
        <f>'Crisis Indicator Data'!A118</f>
        <v>Tibesti Conflict in Chad</v>
      </c>
      <c r="B121" s="146" t="str">
        <f>'Crisis Indicator Data'!B118</f>
        <v>Conflict</v>
      </c>
      <c r="C121" s="146" t="str">
        <f>'Crisis Indicator Data'!C118</f>
        <v>TCD006</v>
      </c>
      <c r="D121" s="146" t="str">
        <f>'Crisis Indicator Data'!D118</f>
        <v>Chad</v>
      </c>
      <c r="E121" s="147" t="str">
        <f>'Crisis Indicator Data'!E118</f>
        <v>TCD</v>
      </c>
      <c r="F121" s="234">
        <f>IF(B121="Regional crisis",(IF(VLOOKUP($C121,'Regional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1.8</v>
      </c>
      <c r="G121" s="234">
        <f>IF(B121="Regional crisis",(IF(VLOOKUP($C121,'Regional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3.5</v>
      </c>
      <c r="H121" s="234">
        <f t="shared" si="39"/>
        <v>2.65</v>
      </c>
      <c r="I121" s="234">
        <f>IF(B121="Regional crisis",(IF(VLOOKUP($C121,'Regional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4.5999999999999996</v>
      </c>
      <c r="J121" s="234">
        <f>IF(B121="Regional crisis",(IF(VLOOKUP($C121,'Regional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1.9</v>
      </c>
      <c r="K121" s="234">
        <f t="shared" si="40"/>
        <v>3.25</v>
      </c>
      <c r="L121" s="234">
        <f>IF(B121="Regional crisis",(IF(VLOOKUP($C121,'Regional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4.7</v>
      </c>
      <c r="M121" s="234">
        <f>IF(B121="Regional crisis",(IF(VLOOKUP($C121,'Regional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2.2999999999999998</v>
      </c>
      <c r="N121" s="234">
        <f t="shared" si="41"/>
        <v>3.5</v>
      </c>
      <c r="O121" s="234">
        <f t="shared" si="42"/>
        <v>3.1333333333333333</v>
      </c>
      <c r="P121" s="234">
        <f>IF(B121="Regional crisis",VLOOKUP(C121,'Regional Crises'!$B$1:$R$69,12,FALSE),VLOOKUP(E121,'Country Indicator Data'!$B$4:$I$300,8,FALSE))</f>
        <v>10</v>
      </c>
      <c r="Q121" s="234">
        <f>IF($B121="Regional crisis",((IF(VLOOKUP($C121,'Regional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3.4</v>
      </c>
      <c r="R121" s="234">
        <f t="shared" si="43"/>
        <v>6.7</v>
      </c>
      <c r="S121" s="234">
        <f>IF(B121="Regional crisis",((IF(VLOOKUP($C121,'Regional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4</v>
      </c>
      <c r="T121" s="234">
        <f>IF(B121="Regional crisis",((IF(VLOOKUP($C121,'Regional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3.8</v>
      </c>
      <c r="U121" s="234">
        <f>IF(B121="Regional crisis",((IF(VLOOKUP($C121,'Regional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4.0999999999999996</v>
      </c>
      <c r="V121" s="234">
        <f>IF(B121="Regional crisis",((IF(VLOOKUP($C121,'Regional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4.2</v>
      </c>
      <c r="W121" s="234">
        <f t="shared" si="44"/>
        <v>4</v>
      </c>
      <c r="X121" s="234">
        <f t="shared" si="45"/>
        <v>4.5999999999999996</v>
      </c>
      <c r="Y121" s="241">
        <f>IF('Core Indicators'!FC118="x","x",IF('Core Indicators'!FC118&gt;=5,5,IF('Core Indicators'!FC118&gt;=4,4,IF('Core Indicators'!FC118&gt;=3,3,IF('Core Indicators'!FC118&gt;=2,2,IF('Core Indicators'!FC118&gt;=1,1,0))))))</f>
        <v>3</v>
      </c>
      <c r="Z121" s="234">
        <f t="shared" si="46"/>
        <v>3</v>
      </c>
      <c r="AA121" s="241">
        <f>'Crisis Indicator Data'!Y118</f>
        <v>1</v>
      </c>
      <c r="AB121" s="241">
        <f>'Crisis Indicator Data'!Z118</f>
        <v>2</v>
      </c>
      <c r="AC121" s="241">
        <f>'Crisis Indicator Data'!AA118</f>
        <v>1</v>
      </c>
      <c r="AD121" s="241">
        <f>'Crisis Indicator Data'!AB118</f>
        <v>0</v>
      </c>
      <c r="AE121" s="241">
        <f t="shared" si="47"/>
        <v>2</v>
      </c>
      <c r="AF121" s="241">
        <f>'Crisis Indicator Data'!AC118</f>
        <v>0</v>
      </c>
      <c r="AG121" s="241">
        <f>'Crisis Indicator Data'!AD118</f>
        <v>2</v>
      </c>
      <c r="AH121" s="241">
        <f t="shared" si="48"/>
        <v>2</v>
      </c>
      <c r="AI121" s="241">
        <f>'Crisis Indicator Data'!AE118</f>
        <v>0</v>
      </c>
      <c r="AJ121" s="241">
        <f>'Crisis Indicator Data'!AF118</f>
        <v>0</v>
      </c>
      <c r="AK121" s="241">
        <f>'Crisis Indicator Data'!AG118</f>
        <v>2</v>
      </c>
      <c r="AL121" s="241">
        <f t="shared" si="49"/>
        <v>2</v>
      </c>
      <c r="AM121" s="234">
        <f t="shared" si="50"/>
        <v>2</v>
      </c>
      <c r="AN121" s="234">
        <f t="shared" si="51"/>
        <v>2.5</v>
      </c>
    </row>
    <row r="122" spans="1:40" ht="13.5" customHeight="1" x14ac:dyDescent="0.25">
      <c r="A122" s="145" t="str">
        <f>'Crisis Indicator Data'!A119</f>
        <v>Multiple situations in Thailand</v>
      </c>
      <c r="B122" s="146" t="str">
        <f>'Crisis Indicator Data'!B119</f>
        <v>Multiple crises country</v>
      </c>
      <c r="C122" s="146" t="str">
        <f>'Crisis Indicator Data'!C119</f>
        <v>THA001</v>
      </c>
      <c r="D122" s="146" t="str">
        <f>'Crisis Indicator Data'!D119</f>
        <v>Thailand</v>
      </c>
      <c r="E122" s="147" t="str">
        <f>'Crisis Indicator Data'!E119</f>
        <v>THA</v>
      </c>
      <c r="F122" s="234">
        <f>IF(B122="Regional crisis",(IF(VLOOKUP($C122,'Regional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2.1</v>
      </c>
      <c r="G122" s="234">
        <f>IF(B122="Regional crisis",(IF(VLOOKUP($C122,'Regional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3.4</v>
      </c>
      <c r="H122" s="234">
        <f t="shared" si="39"/>
        <v>2.75</v>
      </c>
      <c r="I122" s="234">
        <f>IF(B122="Regional crisis",(IF(VLOOKUP($C122,'Regional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1.6</v>
      </c>
      <c r="J122" s="234">
        <f>IF(B122="Regional crisis",(IF(VLOOKUP($C122,'Regional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0.5</v>
      </c>
      <c r="K122" s="234">
        <f t="shared" si="40"/>
        <v>1.05</v>
      </c>
      <c r="L122" s="234">
        <f>IF(B122="Regional crisis",(IF(VLOOKUP($C122,'Regional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2.5</v>
      </c>
      <c r="M122" s="234">
        <f>IF(B122="Regional crisis",(IF(VLOOKUP($C122,'Regional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1.2</v>
      </c>
      <c r="N122" s="234">
        <f t="shared" si="41"/>
        <v>1.85</v>
      </c>
      <c r="O122" s="234">
        <f t="shared" si="42"/>
        <v>1.8833333333333335</v>
      </c>
      <c r="P122" s="234">
        <f>IF(B122="Regional crisis",VLOOKUP(C122,'Regional Crises'!$B$1:$R$69,12,FALSE),VLOOKUP(E122,'Country Indicator Data'!$B$4:$I$300,8,FALSE))</f>
        <v>6</v>
      </c>
      <c r="Q122" s="234">
        <f>IF($B122="Regional crisis",((IF(VLOOKUP($C122,'Regional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2.2000000000000002</v>
      </c>
      <c r="R122" s="234">
        <f t="shared" si="43"/>
        <v>4.0999999999999996</v>
      </c>
      <c r="S122" s="234">
        <f>IF(B122="Regional crisis",((IF(VLOOKUP($C122,'Regional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3.2</v>
      </c>
      <c r="T122" s="234">
        <f>IF(B122="Regional crisis",((IF(VLOOKUP($C122,'Regional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2.4</v>
      </c>
      <c r="U122" s="234">
        <f>IF(B122="Regional crisis",((IF(VLOOKUP($C122,'Regional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3.4</v>
      </c>
      <c r="V122" s="234">
        <f>IF(B122="Regional crisis",((IF(VLOOKUP($C122,'Regional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3.4</v>
      </c>
      <c r="W122" s="234">
        <f t="shared" si="44"/>
        <v>3.1</v>
      </c>
      <c r="X122" s="234">
        <f t="shared" si="45"/>
        <v>3</v>
      </c>
      <c r="Y122" s="241">
        <f>IF('Core Indicators'!FC119="x","x",IF('Core Indicators'!FC119&gt;=5,5,IF('Core Indicators'!FC119&gt;=4,4,IF('Core Indicators'!FC119&gt;=3,3,IF('Core Indicators'!FC119&gt;=2,2,IF('Core Indicators'!FC119&gt;=1,1,0))))))</f>
        <v>2</v>
      </c>
      <c r="Z122" s="234">
        <f t="shared" si="46"/>
        <v>2</v>
      </c>
      <c r="AA122" s="241">
        <f>'Crisis Indicator Data'!Y119</f>
        <v>0</v>
      </c>
      <c r="AB122" s="241">
        <f>'Crisis Indicator Data'!Z119</f>
        <v>1</v>
      </c>
      <c r="AC122" s="241">
        <f>'Crisis Indicator Data'!AA119</f>
        <v>1</v>
      </c>
      <c r="AD122" s="241">
        <f>'Crisis Indicator Data'!AB119</f>
        <v>0</v>
      </c>
      <c r="AE122" s="241">
        <f t="shared" si="47"/>
        <v>2</v>
      </c>
      <c r="AF122" s="241">
        <f>'Crisis Indicator Data'!AC119</f>
        <v>2</v>
      </c>
      <c r="AG122" s="241">
        <f>'Crisis Indicator Data'!AD119</f>
        <v>2</v>
      </c>
      <c r="AH122" s="241">
        <f t="shared" si="48"/>
        <v>4</v>
      </c>
      <c r="AI122" s="241">
        <f>'Crisis Indicator Data'!AE119</f>
        <v>1</v>
      </c>
      <c r="AJ122" s="241">
        <f>'Crisis Indicator Data'!AF119</f>
        <v>3</v>
      </c>
      <c r="AK122" s="241">
        <f>'Crisis Indicator Data'!AG119</f>
        <v>1</v>
      </c>
      <c r="AL122" s="241">
        <f t="shared" si="49"/>
        <v>4</v>
      </c>
      <c r="AM122" s="234">
        <f t="shared" si="50"/>
        <v>3</v>
      </c>
      <c r="AN122" s="234">
        <f t="shared" si="51"/>
        <v>2.5</v>
      </c>
    </row>
    <row r="123" spans="1:40" ht="13.5" customHeight="1" x14ac:dyDescent="0.25">
      <c r="A123" s="145" t="str">
        <f>'Crisis Indicator Data'!A120</f>
        <v xml:space="preserve">Conflict in southern Thailand </v>
      </c>
      <c r="B123" s="146" t="str">
        <f>'Crisis Indicator Data'!B120</f>
        <v>Conflict</v>
      </c>
      <c r="C123" s="146" t="str">
        <f>'Crisis Indicator Data'!C120</f>
        <v>THA002</v>
      </c>
      <c r="D123" s="146" t="str">
        <f>'Crisis Indicator Data'!D120</f>
        <v>Thailand</v>
      </c>
      <c r="E123" s="147" t="str">
        <f>'Crisis Indicator Data'!E120</f>
        <v>THA</v>
      </c>
      <c r="F123" s="234">
        <f>IF(B123="Regional crisis",(IF(VLOOKUP($C123,'Regional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2.1</v>
      </c>
      <c r="G123" s="234">
        <f>IF(B123="Regional crisis",(IF(VLOOKUP($C123,'Regional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3.4</v>
      </c>
      <c r="H123" s="234">
        <f t="shared" si="39"/>
        <v>2.75</v>
      </c>
      <c r="I123" s="234">
        <f>IF(B123="Regional crisis",(IF(VLOOKUP($C123,'Regional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1.6</v>
      </c>
      <c r="J123" s="234">
        <f>IF(B123="Regional crisis",(IF(VLOOKUP($C123,'Regional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0.5</v>
      </c>
      <c r="K123" s="234">
        <f t="shared" si="40"/>
        <v>1.05</v>
      </c>
      <c r="L123" s="234">
        <f>IF(B123="Regional crisis",(IF(VLOOKUP($C123,'Regional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2.5</v>
      </c>
      <c r="M123" s="234">
        <f>IF(B123="Regional crisis",(IF(VLOOKUP($C123,'Regional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1.2</v>
      </c>
      <c r="N123" s="234">
        <f t="shared" si="41"/>
        <v>1.85</v>
      </c>
      <c r="O123" s="234">
        <f t="shared" si="42"/>
        <v>1.8833333333333335</v>
      </c>
      <c r="P123" s="234">
        <f>IF(B123="Regional crisis",VLOOKUP(C123,'Regional Crises'!$B$1:$R$69,12,FALSE),VLOOKUP(E123,'Country Indicator Data'!$B$4:$I$300,8,FALSE))</f>
        <v>6</v>
      </c>
      <c r="Q123" s="234">
        <f>IF($B123="Regional crisis",((IF(VLOOKUP($C123,'Regional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2.2000000000000002</v>
      </c>
      <c r="R123" s="234">
        <f t="shared" si="43"/>
        <v>4.0999999999999996</v>
      </c>
      <c r="S123" s="234">
        <f>IF(B123="Regional crisis",((IF(VLOOKUP($C123,'Regional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3.2</v>
      </c>
      <c r="T123" s="234">
        <f>IF(B123="Regional crisis",((IF(VLOOKUP($C123,'Regional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2.4</v>
      </c>
      <c r="U123" s="234">
        <f>IF(B123="Regional crisis",((IF(VLOOKUP($C123,'Regional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3.4</v>
      </c>
      <c r="V123" s="234">
        <f>IF(B123="Regional crisis",((IF(VLOOKUP($C123,'Regional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3.4</v>
      </c>
      <c r="W123" s="234">
        <f t="shared" si="44"/>
        <v>3.1</v>
      </c>
      <c r="X123" s="234">
        <f t="shared" si="45"/>
        <v>3</v>
      </c>
      <c r="Y123" s="241">
        <f>IF('Core Indicators'!FC120="x","x",IF('Core Indicators'!FC120&gt;=5,5,IF('Core Indicators'!FC120&gt;=4,4,IF('Core Indicators'!FC120&gt;=3,3,IF('Core Indicators'!FC120&gt;=2,2,IF('Core Indicators'!FC120&gt;=1,1,0))))))</f>
        <v>1</v>
      </c>
      <c r="Z123" s="234">
        <f t="shared" si="46"/>
        <v>1</v>
      </c>
      <c r="AA123" s="241">
        <f>'Crisis Indicator Data'!Y120</f>
        <v>0</v>
      </c>
      <c r="AB123" s="241">
        <f>'Crisis Indicator Data'!Z120</f>
        <v>1</v>
      </c>
      <c r="AC123" s="241">
        <f>'Crisis Indicator Data'!AA120</f>
        <v>0</v>
      </c>
      <c r="AD123" s="241">
        <f>'Crisis Indicator Data'!AB120</f>
        <v>0</v>
      </c>
      <c r="AE123" s="241">
        <f t="shared" si="47"/>
        <v>1</v>
      </c>
      <c r="AF123" s="241">
        <f>'Crisis Indicator Data'!AC120</f>
        <v>2</v>
      </c>
      <c r="AG123" s="241">
        <f>'Crisis Indicator Data'!AD120</f>
        <v>0</v>
      </c>
      <c r="AH123" s="241">
        <f t="shared" si="48"/>
        <v>2</v>
      </c>
      <c r="AI123" s="241">
        <f>'Crisis Indicator Data'!AE120</f>
        <v>1</v>
      </c>
      <c r="AJ123" s="241">
        <f>'Crisis Indicator Data'!AF120</f>
        <v>3</v>
      </c>
      <c r="AK123" s="241">
        <f>'Crisis Indicator Data'!AG120</f>
        <v>0</v>
      </c>
      <c r="AL123" s="241">
        <f t="shared" si="49"/>
        <v>3</v>
      </c>
      <c r="AM123" s="234">
        <f t="shared" si="50"/>
        <v>2</v>
      </c>
      <c r="AN123" s="234">
        <f t="shared" si="51"/>
        <v>1.5</v>
      </c>
    </row>
    <row r="124" spans="1:40" ht="13.5" customHeight="1" x14ac:dyDescent="0.25">
      <c r="A124" s="145" t="str">
        <f>'Crisis Indicator Data'!A121</f>
        <v>Myanmar refugees in Thailand</v>
      </c>
      <c r="B124" s="146" t="str">
        <f>'Crisis Indicator Data'!B121</f>
        <v>International displacement</v>
      </c>
      <c r="C124" s="146" t="str">
        <f>'Crisis Indicator Data'!C121</f>
        <v>THA003</v>
      </c>
      <c r="D124" s="146" t="str">
        <f>'Crisis Indicator Data'!D121</f>
        <v>Thailand</v>
      </c>
      <c r="E124" s="147" t="str">
        <f>'Crisis Indicator Data'!E121</f>
        <v>THA</v>
      </c>
      <c r="F124" s="234">
        <f>IF(B124="Regional crisis",(IF(VLOOKUP($C124,'Regional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2.1</v>
      </c>
      <c r="G124" s="234">
        <f>IF(B124="Regional crisis",(IF(VLOOKUP($C124,'Regional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3.4</v>
      </c>
      <c r="H124" s="234">
        <f t="shared" si="39"/>
        <v>2.75</v>
      </c>
      <c r="I124" s="234">
        <f>IF(B124="Regional crisis",(IF(VLOOKUP($C124,'Regional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1.6</v>
      </c>
      <c r="J124" s="234">
        <f>IF(B124="Regional crisis",(IF(VLOOKUP($C124,'Regional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0.5</v>
      </c>
      <c r="K124" s="234">
        <f t="shared" si="40"/>
        <v>1.05</v>
      </c>
      <c r="L124" s="234">
        <f>IF(B124="Regional crisis",(IF(VLOOKUP($C124,'Regional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2.5</v>
      </c>
      <c r="M124" s="234">
        <f>IF(B124="Regional crisis",(IF(VLOOKUP($C124,'Regional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1.2</v>
      </c>
      <c r="N124" s="234">
        <f t="shared" si="41"/>
        <v>1.85</v>
      </c>
      <c r="O124" s="234">
        <f t="shared" si="42"/>
        <v>1.8833333333333335</v>
      </c>
      <c r="P124" s="234">
        <f>IF(B124="Regional crisis",VLOOKUP(C124,'Regional Crises'!$B$1:$R$69,12,FALSE),VLOOKUP(E124,'Country Indicator Data'!$B$4:$I$300,8,FALSE))</f>
        <v>6</v>
      </c>
      <c r="Q124" s="234">
        <f>IF($B124="Regional crisis",((IF(VLOOKUP($C124,'Regional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2.2000000000000002</v>
      </c>
      <c r="R124" s="234">
        <f t="shared" si="43"/>
        <v>4.0999999999999996</v>
      </c>
      <c r="S124" s="234">
        <f>IF(B124="Regional crisis",((IF(VLOOKUP($C124,'Regional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3.2</v>
      </c>
      <c r="T124" s="234">
        <f>IF(B124="Regional crisis",((IF(VLOOKUP($C124,'Regional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2.4</v>
      </c>
      <c r="U124" s="234">
        <f>IF(B124="Regional crisis",((IF(VLOOKUP($C124,'Regional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3.4</v>
      </c>
      <c r="V124" s="234">
        <f>IF(B124="Regional crisis",((IF(VLOOKUP($C124,'Regional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3.4</v>
      </c>
      <c r="W124" s="234">
        <f t="shared" si="44"/>
        <v>3.1</v>
      </c>
      <c r="X124" s="234">
        <f t="shared" si="45"/>
        <v>3</v>
      </c>
      <c r="Y124" s="241">
        <f>IF('Core Indicators'!FC121="x","x",IF('Core Indicators'!FC121&gt;=5,5,IF('Core Indicators'!FC121&gt;=4,4,IF('Core Indicators'!FC121&gt;=3,3,IF('Core Indicators'!FC121&gt;=2,2,IF('Core Indicators'!FC121&gt;=1,1,0))))))</f>
        <v>1</v>
      </c>
      <c r="Z124" s="234">
        <f t="shared" si="46"/>
        <v>1</v>
      </c>
      <c r="AA124" s="241">
        <f>'Crisis Indicator Data'!Y121</f>
        <v>1</v>
      </c>
      <c r="AB124" s="241">
        <f>'Crisis Indicator Data'!Z121</f>
        <v>0</v>
      </c>
      <c r="AC124" s="241">
        <f>'Crisis Indicator Data'!AA121</f>
        <v>1</v>
      </c>
      <c r="AD124" s="241">
        <f>'Crisis Indicator Data'!AB121</f>
        <v>0</v>
      </c>
      <c r="AE124" s="241">
        <f t="shared" si="47"/>
        <v>2</v>
      </c>
      <c r="AF124" s="241">
        <f>'Crisis Indicator Data'!AC121</f>
        <v>0</v>
      </c>
      <c r="AG124" s="241">
        <f>'Crisis Indicator Data'!AD121</f>
        <v>2</v>
      </c>
      <c r="AH124" s="241">
        <f t="shared" si="48"/>
        <v>2</v>
      </c>
      <c r="AI124" s="241">
        <f>'Crisis Indicator Data'!AE121</f>
        <v>0</v>
      </c>
      <c r="AJ124" s="241">
        <f>'Crisis Indicator Data'!AF121</f>
        <v>3</v>
      </c>
      <c r="AK124" s="241">
        <f>'Crisis Indicator Data'!AG121</f>
        <v>1</v>
      </c>
      <c r="AL124" s="241">
        <f t="shared" si="49"/>
        <v>3</v>
      </c>
      <c r="AM124" s="234">
        <f t="shared" si="50"/>
        <v>2</v>
      </c>
      <c r="AN124" s="234">
        <f t="shared" si="51"/>
        <v>1.5</v>
      </c>
    </row>
    <row r="125" spans="1:40" ht="13.5" customHeight="1" x14ac:dyDescent="0.25">
      <c r="A125" s="145" t="str">
        <f>'Crisis Indicator Data'!A122</f>
        <v>Venezuelan refugees in Trinidad and Tobago</v>
      </c>
      <c r="B125" s="146" t="str">
        <f>'Crisis Indicator Data'!B122</f>
        <v>International displacement</v>
      </c>
      <c r="C125" s="146" t="str">
        <f>'Crisis Indicator Data'!C122</f>
        <v>TTO002</v>
      </c>
      <c r="D125" s="146" t="str">
        <f>'Crisis Indicator Data'!D122</f>
        <v>Trinidad and Tobago</v>
      </c>
      <c r="E125" s="147" t="str">
        <f>'Crisis Indicator Data'!E122</f>
        <v>TTO</v>
      </c>
      <c r="F125" s="234">
        <f>IF(B125="Regional crisis",(IF(VLOOKUP($C125,'Regional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0.7</v>
      </c>
      <c r="G125" s="234">
        <f>IF(B125="Regional crisis",(IF(VLOOKUP($C125,'Regional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0.8</v>
      </c>
      <c r="H125" s="234">
        <f t="shared" si="39"/>
        <v>0.75</v>
      </c>
      <c r="I125" s="234">
        <f>IF(B125="Regional crisis",(IF(VLOOKUP($C125,'Regional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3.8</v>
      </c>
      <c r="J125" s="234">
        <f>IF(B125="Regional crisis",(IF(VLOOKUP($C125,'Regional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4</v>
      </c>
      <c r="K125" s="234">
        <f t="shared" si="40"/>
        <v>3.9</v>
      </c>
      <c r="L125" s="234">
        <f>IF(B125="Regional crisis",(IF(VLOOKUP($C125,'Regional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2.2000000000000002</v>
      </c>
      <c r="M125" s="234">
        <f>IF(B125="Regional crisis",(IF(VLOOKUP($C125,'Regional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1.9</v>
      </c>
      <c r="N125" s="234">
        <f t="shared" si="41"/>
        <v>2.0499999999999998</v>
      </c>
      <c r="O125" s="234">
        <f t="shared" si="42"/>
        <v>2.2333333333333334</v>
      </c>
      <c r="P125" s="234">
        <f>IF(B125="Regional crisis",VLOOKUP(C125,'Regional Crises'!$B$1:$R$69,12,FALSE),VLOOKUP(E125,'Country Indicator Data'!$B$4:$I$300,8,FALSE))</f>
        <v>0</v>
      </c>
      <c r="Q125" s="234">
        <f>IF($B125="Regional crisis",((IF(VLOOKUP($C125,'Regional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2.6</v>
      </c>
      <c r="R125" s="234">
        <f t="shared" si="43"/>
        <v>1.3</v>
      </c>
      <c r="S125" s="234">
        <f>IF(B125="Regional crisis",((IF(VLOOKUP($C125,'Regional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v>
      </c>
      <c r="T125" s="234">
        <f>IF(B125="Regional crisis",((IF(VLOOKUP($C125,'Regional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2.6</v>
      </c>
      <c r="U125" s="234">
        <f>IF(B125="Regional crisis",((IF(VLOOKUP($C125,'Regional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1.4</v>
      </c>
      <c r="V125" s="234">
        <f>IF(B125="Regional crisis",((IF(VLOOKUP($C125,'Regional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0.9</v>
      </c>
      <c r="W125" s="234">
        <f t="shared" si="44"/>
        <v>2</v>
      </c>
      <c r="X125" s="234">
        <f t="shared" si="45"/>
        <v>1.8</v>
      </c>
      <c r="Y125" s="241">
        <f>IF('Core Indicators'!FC122="x","x",IF('Core Indicators'!FC122&gt;=5,5,IF('Core Indicators'!FC122&gt;=4,4,IF('Core Indicators'!FC122&gt;=3,3,IF('Core Indicators'!FC122&gt;=2,2,IF('Core Indicators'!FC122&gt;=1,1,0))))))</f>
        <v>2</v>
      </c>
      <c r="Z125" s="234">
        <f t="shared" si="46"/>
        <v>2</v>
      </c>
      <c r="AA125" s="241">
        <f>'Crisis Indicator Data'!Y122</f>
        <v>0</v>
      </c>
      <c r="AB125" s="241">
        <f>'Crisis Indicator Data'!Z122</f>
        <v>1</v>
      </c>
      <c r="AC125" s="241">
        <f>'Crisis Indicator Data'!AA122</f>
        <v>0</v>
      </c>
      <c r="AD125" s="241">
        <f>'Crisis Indicator Data'!AB122</f>
        <v>0</v>
      </c>
      <c r="AE125" s="241">
        <f t="shared" si="47"/>
        <v>1</v>
      </c>
      <c r="AF125" s="241">
        <f>'Crisis Indicator Data'!AC122</f>
        <v>2</v>
      </c>
      <c r="AG125" s="241">
        <f>'Crisis Indicator Data'!AD122</f>
        <v>3</v>
      </c>
      <c r="AH125" s="241">
        <f t="shared" si="48"/>
        <v>5</v>
      </c>
      <c r="AI125" s="241">
        <f>'Crisis Indicator Data'!AE122</f>
        <v>0</v>
      </c>
      <c r="AJ125" s="241">
        <f>'Crisis Indicator Data'!AF122</f>
        <v>0</v>
      </c>
      <c r="AK125" s="241">
        <f>'Crisis Indicator Data'!AG122</f>
        <v>1</v>
      </c>
      <c r="AL125" s="241">
        <f t="shared" si="49"/>
        <v>1</v>
      </c>
      <c r="AM125" s="234">
        <f t="shared" si="50"/>
        <v>2</v>
      </c>
      <c r="AN125" s="234">
        <f t="shared" si="51"/>
        <v>2</v>
      </c>
    </row>
    <row r="126" spans="1:40" ht="13.5" customHeight="1" x14ac:dyDescent="0.25">
      <c r="A126" s="145" t="str">
        <f>'Crisis Indicator Data'!A123</f>
        <v>Mixed migration flows in Tunisia</v>
      </c>
      <c r="B126" s="146" t="str">
        <f>'Crisis Indicator Data'!B123</f>
        <v>International displacement</v>
      </c>
      <c r="C126" s="146" t="str">
        <f>'Crisis Indicator Data'!C123</f>
        <v>TUN002</v>
      </c>
      <c r="D126" s="146" t="str">
        <f>'Crisis Indicator Data'!D123</f>
        <v>Tunisia</v>
      </c>
      <c r="E126" s="147" t="str">
        <f>'Crisis Indicator Data'!E123</f>
        <v>TUN</v>
      </c>
      <c r="F126" s="234">
        <f>IF(B126="Regional crisis",(IF(VLOOKUP($C126,'Regional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2.5</v>
      </c>
      <c r="G126" s="234">
        <f>IF(B126="Regional crisis",(IF(VLOOKUP($C126,'Regional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1.7</v>
      </c>
      <c r="H126" s="234">
        <f t="shared" si="39"/>
        <v>2.1</v>
      </c>
      <c r="I126" s="234">
        <f>IF(B126="Regional crisis",(IF(VLOOKUP($C126,'Regional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0.2</v>
      </c>
      <c r="J126" s="234">
        <f>IF(B126="Regional crisis",(IF(VLOOKUP($C126,'Regional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v>
      </c>
      <c r="K126" s="234">
        <f t="shared" si="40"/>
        <v>0.1</v>
      </c>
      <c r="L126" s="234">
        <f>IF(B126="Regional crisis",(IF(VLOOKUP($C126,'Regional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v>
      </c>
      <c r="M126" s="234">
        <f>IF(B126="Regional crisis",(IF(VLOOKUP($C126,'Regional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v>
      </c>
      <c r="N126" s="234">
        <f t="shared" si="41"/>
        <v>1.5</v>
      </c>
      <c r="O126" s="234">
        <f t="shared" si="42"/>
        <v>1.2333333333333334</v>
      </c>
      <c r="P126" s="234">
        <f>IF(B126="Regional crisis",VLOOKUP(C126,'Regional Crises'!$B$1:$R$69,12,FALSE),VLOOKUP(E126,'Country Indicator Data'!$B$4:$I$300,8,FALSE))</f>
        <v>6</v>
      </c>
      <c r="Q126" s="234">
        <f>IF($B126="Regional crisis",((IF(VLOOKUP($C126,'Regional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4.3</v>
      </c>
      <c r="R126" s="234">
        <f t="shared" si="43"/>
        <v>5.15</v>
      </c>
      <c r="S126" s="234">
        <f>IF(B126="Regional crisis",((IF(VLOOKUP($C126,'Regional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2.9</v>
      </c>
      <c r="T126" s="234">
        <f>IF(B126="Regional crisis",((IF(VLOOKUP($C126,'Regional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2.4</v>
      </c>
      <c r="U126" s="234">
        <f>IF(B126="Regional crisis",((IF(VLOOKUP($C126,'Regional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2.2999999999999998</v>
      </c>
      <c r="V126" s="234">
        <f>IF(B126="Regional crisis",((IF(VLOOKUP($C126,'Regional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1.5</v>
      </c>
      <c r="W126" s="234">
        <f t="shared" si="44"/>
        <v>2.2999999999999998</v>
      </c>
      <c r="X126" s="234">
        <f t="shared" si="45"/>
        <v>2.9</v>
      </c>
      <c r="Y126" s="241">
        <f>IF('Core Indicators'!FC123="x","x",IF('Core Indicators'!FC123&gt;=5,5,IF('Core Indicators'!FC123&gt;=4,4,IF('Core Indicators'!FC123&gt;=3,3,IF('Core Indicators'!FC123&gt;=2,2,IF('Core Indicators'!FC123&gt;=1,1,0))))))</f>
        <v>1</v>
      </c>
      <c r="Z126" s="234">
        <f t="shared" si="46"/>
        <v>1</v>
      </c>
      <c r="AA126" s="241">
        <f>'Crisis Indicator Data'!Y123</f>
        <v>0</v>
      </c>
      <c r="AB126" s="241">
        <f>'Crisis Indicator Data'!Z123</f>
        <v>0</v>
      </c>
      <c r="AC126" s="241">
        <f>'Crisis Indicator Data'!AA123</f>
        <v>0</v>
      </c>
      <c r="AD126" s="241">
        <f>'Crisis Indicator Data'!AB123</f>
        <v>0</v>
      </c>
      <c r="AE126" s="241">
        <f t="shared" si="47"/>
        <v>0</v>
      </c>
      <c r="AF126" s="241">
        <f>'Crisis Indicator Data'!AC123</f>
        <v>0</v>
      </c>
      <c r="AG126" s="241">
        <f>'Crisis Indicator Data'!AD123</f>
        <v>0</v>
      </c>
      <c r="AH126" s="241">
        <f t="shared" si="48"/>
        <v>0</v>
      </c>
      <c r="AI126" s="241">
        <f>'Crisis Indicator Data'!AE123</f>
        <v>0</v>
      </c>
      <c r="AJ126" s="241">
        <f>'Crisis Indicator Data'!AF123</f>
        <v>1</v>
      </c>
      <c r="AK126" s="241">
        <f>'Crisis Indicator Data'!AG123</f>
        <v>0</v>
      </c>
      <c r="AL126" s="241">
        <f t="shared" si="49"/>
        <v>1</v>
      </c>
      <c r="AM126" s="234">
        <f t="shared" si="50"/>
        <v>0</v>
      </c>
      <c r="AN126" s="234">
        <f t="shared" si="51"/>
        <v>0.5</v>
      </c>
    </row>
    <row r="127" spans="1:40" ht="13.5" customHeight="1" x14ac:dyDescent="0.25">
      <c r="A127" s="145" t="str">
        <f>'Crisis Indicator Data'!A124</f>
        <v>Complex situation in Turkey</v>
      </c>
      <c r="B127" s="146" t="str">
        <f>'Crisis Indicator Data'!B124</f>
        <v>Multiple crises country</v>
      </c>
      <c r="C127" s="146" t="str">
        <f>'Crisis Indicator Data'!C124</f>
        <v>TUR001</v>
      </c>
      <c r="D127" s="146" t="str">
        <f>'Crisis Indicator Data'!D124</f>
        <v>Turkey</v>
      </c>
      <c r="E127" s="147" t="str">
        <f>'Crisis Indicator Data'!E124</f>
        <v>TUR</v>
      </c>
      <c r="F127" s="234">
        <f>IF(B127="Regional crisis",(IF(VLOOKUP($C127,'Regional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2.5</v>
      </c>
      <c r="G127" s="234">
        <f>IF(B127="Regional crisis",(IF(VLOOKUP($C127,'Regional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2.5</v>
      </c>
      <c r="H127" s="234">
        <f t="shared" si="39"/>
        <v>2.5</v>
      </c>
      <c r="I127" s="234">
        <f>IF(B127="Regional crisis",(IF(VLOOKUP($C127,'Regional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2</v>
      </c>
      <c r="J127" s="234">
        <f>IF(B127="Regional crisis",(IF(VLOOKUP($C127,'Regional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3.4</v>
      </c>
      <c r="K127" s="234">
        <f t="shared" si="40"/>
        <v>2.7</v>
      </c>
      <c r="L127" s="234">
        <f>IF(B127="Regional crisis",(IF(VLOOKUP($C127,'Regional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2</v>
      </c>
      <c r="M127" s="234">
        <f>IF(B127="Regional crisis",(IF(VLOOKUP($C127,'Regional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2.1</v>
      </c>
      <c r="N127" s="234">
        <f t="shared" si="41"/>
        <v>2.0499999999999998</v>
      </c>
      <c r="O127" s="234">
        <f t="shared" si="42"/>
        <v>2.4166666666666665</v>
      </c>
      <c r="P127" s="234">
        <f>IF(B127="Regional crisis",VLOOKUP(C127,'Regional Crises'!$B$1:$R$69,12,FALSE),VLOOKUP(E127,'Country Indicator Data'!$B$4:$I$300,8,FALSE))</f>
        <v>10</v>
      </c>
      <c r="Q127" s="234">
        <f>IF($B127="Regional crisis",((IF(VLOOKUP($C127,'Regional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3.2</v>
      </c>
      <c r="R127" s="234">
        <f t="shared" si="43"/>
        <v>6.6</v>
      </c>
      <c r="S127" s="234">
        <f>IF(B127="Regional crisis",((IF(VLOOKUP($C127,'Regional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3.1</v>
      </c>
      <c r="T127" s="234">
        <f>IF(B127="Regional crisis",((IF(VLOOKUP($C127,'Regional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2.8</v>
      </c>
      <c r="U127" s="234">
        <f>IF(B127="Regional crisis",((IF(VLOOKUP($C127,'Regional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3.3</v>
      </c>
      <c r="V127" s="234">
        <f>IF(B127="Regional crisis",((IF(VLOOKUP($C127,'Regional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3.4</v>
      </c>
      <c r="W127" s="234">
        <f t="shared" si="44"/>
        <v>3.2</v>
      </c>
      <c r="X127" s="234">
        <f t="shared" si="45"/>
        <v>4.0999999999999996</v>
      </c>
      <c r="Y127" s="241">
        <f>IF('Core Indicators'!FC124="x","x",IF('Core Indicators'!FC124&gt;=5,5,IF('Core Indicators'!FC124&gt;=4,4,IF('Core Indicators'!FC124&gt;=3,3,IF('Core Indicators'!FC124&gt;=2,2,IF('Core Indicators'!FC124&gt;=1,1,0))))))</f>
        <v>4</v>
      </c>
      <c r="Z127" s="234">
        <f t="shared" si="46"/>
        <v>4</v>
      </c>
      <c r="AA127" s="241">
        <f>'Crisis Indicator Data'!Y124</f>
        <v>1</v>
      </c>
      <c r="AB127" s="241">
        <f>'Crisis Indicator Data'!Z124</f>
        <v>1</v>
      </c>
      <c r="AC127" s="241">
        <f>'Crisis Indicator Data'!AA124</f>
        <v>1</v>
      </c>
      <c r="AD127" s="241">
        <f>'Crisis Indicator Data'!AB124</f>
        <v>0</v>
      </c>
      <c r="AE127" s="241">
        <f t="shared" si="47"/>
        <v>2</v>
      </c>
      <c r="AF127" s="241">
        <f>'Crisis Indicator Data'!AC124</f>
        <v>2</v>
      </c>
      <c r="AG127" s="241">
        <f>'Crisis Indicator Data'!AD124</f>
        <v>3</v>
      </c>
      <c r="AH127" s="241">
        <f t="shared" si="48"/>
        <v>5</v>
      </c>
      <c r="AI127" s="241">
        <f>'Crisis Indicator Data'!AE124</f>
        <v>0</v>
      </c>
      <c r="AJ127" s="241">
        <f>'Crisis Indicator Data'!AF124</f>
        <v>3</v>
      </c>
      <c r="AK127" s="241">
        <f>'Crisis Indicator Data'!AG124</f>
        <v>1</v>
      </c>
      <c r="AL127" s="241">
        <f t="shared" si="49"/>
        <v>3</v>
      </c>
      <c r="AM127" s="234">
        <f t="shared" si="50"/>
        <v>3</v>
      </c>
      <c r="AN127" s="234">
        <f t="shared" si="51"/>
        <v>3.5</v>
      </c>
    </row>
    <row r="128" spans="1:40" ht="13.5" customHeight="1" x14ac:dyDescent="0.25">
      <c r="A128" s="145" t="str">
        <f>'Crisis Indicator Data'!A125</f>
        <v>Syrian Refugees in Turkey</v>
      </c>
      <c r="B128" s="146" t="str">
        <f>'Crisis Indicator Data'!B125</f>
        <v>International displacement</v>
      </c>
      <c r="C128" s="146" t="str">
        <f>'Crisis Indicator Data'!C125</f>
        <v>TUR002</v>
      </c>
      <c r="D128" s="146" t="str">
        <f>'Crisis Indicator Data'!D125</f>
        <v>Turkey</v>
      </c>
      <c r="E128" s="147" t="str">
        <f>'Crisis Indicator Data'!E125</f>
        <v>TUR</v>
      </c>
      <c r="F128" s="234">
        <f>IF(B128="Regional crisis",(IF(VLOOKUP($C128,'Regional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2.5</v>
      </c>
      <c r="G128" s="234">
        <f>IF(B128="Regional crisis",(IF(VLOOKUP($C128,'Regional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2.5</v>
      </c>
      <c r="H128" s="234">
        <f t="shared" si="39"/>
        <v>2.5</v>
      </c>
      <c r="I128" s="234">
        <f>IF(B128="Regional crisis",(IF(VLOOKUP($C128,'Regional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2</v>
      </c>
      <c r="J128" s="234">
        <f>IF(B128="Regional crisis",(IF(VLOOKUP($C128,'Regional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3.4</v>
      </c>
      <c r="K128" s="234">
        <f t="shared" si="40"/>
        <v>2.7</v>
      </c>
      <c r="L128" s="234">
        <f>IF(B128="Regional crisis",(IF(VLOOKUP($C128,'Regional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2</v>
      </c>
      <c r="M128" s="234">
        <f>IF(B128="Regional crisis",(IF(VLOOKUP($C128,'Regional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2.1</v>
      </c>
      <c r="N128" s="234">
        <f t="shared" si="41"/>
        <v>2.0499999999999998</v>
      </c>
      <c r="O128" s="234">
        <f t="shared" si="42"/>
        <v>2.4166666666666665</v>
      </c>
      <c r="P128" s="234">
        <f>IF(B128="Regional crisis",VLOOKUP(C128,'Regional Crises'!$B$1:$R$69,12,FALSE),VLOOKUP(E128,'Country Indicator Data'!$B$4:$I$300,8,FALSE))</f>
        <v>10</v>
      </c>
      <c r="Q128" s="234">
        <f>IF($B128="Regional crisis",((IF(VLOOKUP($C128,'Regional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3.2</v>
      </c>
      <c r="R128" s="234">
        <f t="shared" si="43"/>
        <v>6.6</v>
      </c>
      <c r="S128" s="234">
        <f>IF(B128="Regional crisis",((IF(VLOOKUP($C128,'Regional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3.1</v>
      </c>
      <c r="T128" s="234">
        <f>IF(B128="Regional crisis",((IF(VLOOKUP($C128,'Regional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2.8</v>
      </c>
      <c r="U128" s="234">
        <f>IF(B128="Regional crisis",((IF(VLOOKUP($C128,'Regional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3.3</v>
      </c>
      <c r="V128" s="234">
        <f>IF(B128="Regional crisis",((IF(VLOOKUP($C128,'Regional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3.4</v>
      </c>
      <c r="W128" s="234">
        <f t="shared" si="44"/>
        <v>3.2</v>
      </c>
      <c r="X128" s="234">
        <f t="shared" si="45"/>
        <v>4.0999999999999996</v>
      </c>
      <c r="Y128" s="241">
        <f>IF('Core Indicators'!FC125="x","x",IF('Core Indicators'!FC125&gt;=5,5,IF('Core Indicators'!FC125&gt;=4,4,IF('Core Indicators'!FC125&gt;=3,3,IF('Core Indicators'!FC125&gt;=2,2,IF('Core Indicators'!FC125&gt;=1,1,0))))))</f>
        <v>2</v>
      </c>
      <c r="Z128" s="234">
        <f t="shared" si="46"/>
        <v>2</v>
      </c>
      <c r="AA128" s="241">
        <f>'Crisis Indicator Data'!Y125</f>
        <v>1</v>
      </c>
      <c r="AB128" s="241">
        <f>'Crisis Indicator Data'!Z125</f>
        <v>0</v>
      </c>
      <c r="AC128" s="241">
        <f>'Crisis Indicator Data'!AA125</f>
        <v>1</v>
      </c>
      <c r="AD128" s="241">
        <f>'Crisis Indicator Data'!AB125</f>
        <v>0</v>
      </c>
      <c r="AE128" s="241">
        <f t="shared" si="47"/>
        <v>2</v>
      </c>
      <c r="AF128" s="241">
        <f>'Crisis Indicator Data'!AC125</f>
        <v>2</v>
      </c>
      <c r="AG128" s="241">
        <f>'Crisis Indicator Data'!AD125</f>
        <v>3</v>
      </c>
      <c r="AH128" s="241">
        <f t="shared" si="48"/>
        <v>5</v>
      </c>
      <c r="AI128" s="241">
        <f>'Crisis Indicator Data'!AE125</f>
        <v>0</v>
      </c>
      <c r="AJ128" s="241">
        <f>'Crisis Indicator Data'!AF125</f>
        <v>3</v>
      </c>
      <c r="AK128" s="241">
        <f>'Crisis Indicator Data'!AG125</f>
        <v>1</v>
      </c>
      <c r="AL128" s="241">
        <f t="shared" si="49"/>
        <v>3</v>
      </c>
      <c r="AM128" s="234">
        <f t="shared" si="50"/>
        <v>3</v>
      </c>
      <c r="AN128" s="234">
        <f t="shared" si="51"/>
        <v>2.5</v>
      </c>
    </row>
    <row r="129" spans="1:40" ht="13.5" customHeight="1" x14ac:dyDescent="0.25">
      <c r="A129" s="145" t="str">
        <f>'Crisis Indicator Data'!A126</f>
        <v>Mixed Migration Flows in Turkey</v>
      </c>
      <c r="B129" s="146" t="str">
        <f>'Crisis Indicator Data'!B126</f>
        <v>International displacement</v>
      </c>
      <c r="C129" s="146" t="str">
        <f>'Crisis Indicator Data'!C126</f>
        <v>TUR003</v>
      </c>
      <c r="D129" s="146" t="str">
        <f>'Crisis Indicator Data'!D126</f>
        <v>Turkey</v>
      </c>
      <c r="E129" s="147" t="str">
        <f>'Crisis Indicator Data'!E126</f>
        <v>TUR</v>
      </c>
      <c r="F129" s="234">
        <f>IF(B129="Regional crisis",(IF(VLOOKUP($C129,'Regional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2.5</v>
      </c>
      <c r="G129" s="234">
        <f>IF(B129="Regional crisis",(IF(VLOOKUP($C129,'Regional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2.5</v>
      </c>
      <c r="H129" s="234">
        <f t="shared" si="39"/>
        <v>2.5</v>
      </c>
      <c r="I129" s="234">
        <f>IF(B129="Regional crisis",(IF(VLOOKUP($C129,'Regional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2</v>
      </c>
      <c r="J129" s="234">
        <f>IF(B129="Regional crisis",(IF(VLOOKUP($C129,'Regional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3.4</v>
      </c>
      <c r="K129" s="234">
        <f t="shared" si="40"/>
        <v>2.7</v>
      </c>
      <c r="L129" s="234">
        <f>IF(B129="Regional crisis",(IF(VLOOKUP($C129,'Regional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2</v>
      </c>
      <c r="M129" s="234">
        <f>IF(B129="Regional crisis",(IF(VLOOKUP($C129,'Regional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2.1</v>
      </c>
      <c r="N129" s="234">
        <f t="shared" si="41"/>
        <v>2.0499999999999998</v>
      </c>
      <c r="O129" s="234">
        <f t="shared" si="42"/>
        <v>2.4166666666666665</v>
      </c>
      <c r="P129" s="234">
        <f>IF(B129="Regional crisis",VLOOKUP(C129,'Regional Crises'!$B$1:$R$69,12,FALSE),VLOOKUP(E129,'Country Indicator Data'!$B$4:$I$300,8,FALSE))</f>
        <v>10</v>
      </c>
      <c r="Q129" s="234">
        <f>IF($B129="Regional crisis",((IF(VLOOKUP($C129,'Regional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3.2</v>
      </c>
      <c r="R129" s="234">
        <f t="shared" si="43"/>
        <v>6.6</v>
      </c>
      <c r="S129" s="234">
        <f>IF(B129="Regional crisis",((IF(VLOOKUP($C129,'Regional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3.1</v>
      </c>
      <c r="T129" s="234">
        <f>IF(B129="Regional crisis",((IF(VLOOKUP($C129,'Regional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2.8</v>
      </c>
      <c r="U129" s="234">
        <f>IF(B129="Regional crisis",((IF(VLOOKUP($C129,'Regional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3.3</v>
      </c>
      <c r="V129" s="234">
        <f>IF(B129="Regional crisis",((IF(VLOOKUP($C129,'Regional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3.4</v>
      </c>
      <c r="W129" s="234">
        <f t="shared" si="44"/>
        <v>3.2</v>
      </c>
      <c r="X129" s="234">
        <f t="shared" si="45"/>
        <v>4.0999999999999996</v>
      </c>
      <c r="Y129" s="241">
        <f>IF('Core Indicators'!FC126="x","x",IF('Core Indicators'!FC126&gt;=5,5,IF('Core Indicators'!FC126&gt;=4,4,IF('Core Indicators'!FC126&gt;=3,3,IF('Core Indicators'!FC126&gt;=2,2,IF('Core Indicators'!FC126&gt;=1,1,0))))))</f>
        <v>2</v>
      </c>
      <c r="Z129" s="234">
        <f t="shared" si="46"/>
        <v>2</v>
      </c>
      <c r="AA129" s="241">
        <f>'Crisis Indicator Data'!Y126</f>
        <v>1</v>
      </c>
      <c r="AB129" s="241">
        <f>'Crisis Indicator Data'!Z126</f>
        <v>0</v>
      </c>
      <c r="AC129" s="241">
        <f>'Crisis Indicator Data'!AA126</f>
        <v>1</v>
      </c>
      <c r="AD129" s="241">
        <f>'Crisis Indicator Data'!AB126</f>
        <v>0</v>
      </c>
      <c r="AE129" s="241">
        <f t="shared" si="47"/>
        <v>2</v>
      </c>
      <c r="AF129" s="241">
        <f>'Crisis Indicator Data'!AC126</f>
        <v>2</v>
      </c>
      <c r="AG129" s="241">
        <f>'Crisis Indicator Data'!AD126</f>
        <v>3</v>
      </c>
      <c r="AH129" s="241">
        <f t="shared" si="48"/>
        <v>5</v>
      </c>
      <c r="AI129" s="241">
        <f>'Crisis Indicator Data'!AE126</f>
        <v>0</v>
      </c>
      <c r="AJ129" s="241">
        <f>'Crisis Indicator Data'!AF126</f>
        <v>3</v>
      </c>
      <c r="AK129" s="241">
        <f>'Crisis Indicator Data'!AG126</f>
        <v>1</v>
      </c>
      <c r="AL129" s="241">
        <f t="shared" si="49"/>
        <v>3</v>
      </c>
      <c r="AM129" s="234">
        <f t="shared" si="50"/>
        <v>3</v>
      </c>
      <c r="AN129" s="234">
        <f t="shared" si="51"/>
        <v>2.5</v>
      </c>
    </row>
    <row r="130" spans="1:40" ht="13.5" customHeight="1" x14ac:dyDescent="0.25">
      <c r="A130" s="145" t="str">
        <f>'Crisis Indicator Data'!A127</f>
        <v>Kurdish Conflict</v>
      </c>
      <c r="B130" s="146" t="str">
        <f>'Crisis Indicator Data'!B127</f>
        <v>Conflict</v>
      </c>
      <c r="C130" s="146" t="str">
        <f>'Crisis Indicator Data'!C127</f>
        <v>TUR004</v>
      </c>
      <c r="D130" s="146" t="str">
        <f>'Crisis Indicator Data'!D127</f>
        <v>Turkey</v>
      </c>
      <c r="E130" s="147" t="str">
        <f>'Crisis Indicator Data'!E127</f>
        <v>TUR</v>
      </c>
      <c r="F130" s="234">
        <f>IF(B130="Regional crisis",(IF(VLOOKUP($C130,'Regional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2.5</v>
      </c>
      <c r="G130" s="234">
        <f>IF(B130="Regional crisis",(IF(VLOOKUP($C130,'Regional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2.5</v>
      </c>
      <c r="H130" s="234">
        <f t="shared" si="39"/>
        <v>2.5</v>
      </c>
      <c r="I130" s="234">
        <f>IF(B130="Regional crisis",(IF(VLOOKUP($C130,'Regional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2</v>
      </c>
      <c r="J130" s="234">
        <f>IF(B130="Regional crisis",(IF(VLOOKUP($C130,'Regional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3.4</v>
      </c>
      <c r="K130" s="234">
        <f t="shared" si="40"/>
        <v>2.7</v>
      </c>
      <c r="L130" s="234">
        <f>IF(B130="Regional crisis",(IF(VLOOKUP($C130,'Regional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2</v>
      </c>
      <c r="M130" s="234">
        <f>IF(B130="Regional crisis",(IF(VLOOKUP($C130,'Regional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2.1</v>
      </c>
      <c r="N130" s="234">
        <f t="shared" si="41"/>
        <v>2.0499999999999998</v>
      </c>
      <c r="O130" s="234">
        <f t="shared" si="42"/>
        <v>2.4166666666666665</v>
      </c>
      <c r="P130" s="234">
        <f>IF(B130="Regional crisis",VLOOKUP(C130,'Regional Crises'!$B$1:$R$69,12,FALSE),VLOOKUP(E130,'Country Indicator Data'!$B$4:$I$300,8,FALSE))</f>
        <v>10</v>
      </c>
      <c r="Q130" s="234">
        <f>IF($B130="Regional crisis",((IF(VLOOKUP($C130,'Regional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3.2</v>
      </c>
      <c r="R130" s="234">
        <f t="shared" si="43"/>
        <v>6.6</v>
      </c>
      <c r="S130" s="234">
        <f>IF(B130="Regional crisis",((IF(VLOOKUP($C130,'Regional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3.1</v>
      </c>
      <c r="T130" s="234">
        <f>IF(B130="Regional crisis",((IF(VLOOKUP($C130,'Regional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2.8</v>
      </c>
      <c r="U130" s="234">
        <f>IF(B130="Regional crisis",((IF(VLOOKUP($C130,'Regional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3.3</v>
      </c>
      <c r="V130" s="234">
        <f>IF(B130="Regional crisis",((IF(VLOOKUP($C130,'Regional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3.4</v>
      </c>
      <c r="W130" s="234">
        <f t="shared" si="44"/>
        <v>3.2</v>
      </c>
      <c r="X130" s="234">
        <f t="shared" si="45"/>
        <v>4.0999999999999996</v>
      </c>
      <c r="Y130" s="241">
        <f>IF('Core Indicators'!FC127="x","x",IF('Core Indicators'!FC127&gt;=5,5,IF('Core Indicators'!FC127&gt;=4,4,IF('Core Indicators'!FC127&gt;=3,3,IF('Core Indicators'!FC127&gt;=2,2,IF('Core Indicators'!FC127&gt;=1,1,0))))))</f>
        <v>3</v>
      </c>
      <c r="Z130" s="234">
        <f t="shared" si="46"/>
        <v>3</v>
      </c>
      <c r="AA130" s="241">
        <f>'Crisis Indicator Data'!Y127</f>
        <v>1</v>
      </c>
      <c r="AB130" s="241">
        <f>'Crisis Indicator Data'!Z127</f>
        <v>1</v>
      </c>
      <c r="AC130" s="241">
        <f>'Crisis Indicator Data'!AA127</f>
        <v>1</v>
      </c>
      <c r="AD130" s="241">
        <f>'Crisis Indicator Data'!AB127</f>
        <v>0</v>
      </c>
      <c r="AE130" s="241">
        <f t="shared" si="47"/>
        <v>2</v>
      </c>
      <c r="AF130" s="241">
        <f>'Crisis Indicator Data'!AC127</f>
        <v>0</v>
      </c>
      <c r="AG130" s="241">
        <f>'Crisis Indicator Data'!AD127</f>
        <v>0</v>
      </c>
      <c r="AH130" s="241">
        <f t="shared" si="48"/>
        <v>0</v>
      </c>
      <c r="AI130" s="241">
        <f>'Crisis Indicator Data'!AE127</f>
        <v>0</v>
      </c>
      <c r="AJ130" s="241">
        <f>'Crisis Indicator Data'!AF127</f>
        <v>3</v>
      </c>
      <c r="AK130" s="241">
        <f>'Crisis Indicator Data'!AG127</f>
        <v>0</v>
      </c>
      <c r="AL130" s="241">
        <f t="shared" si="49"/>
        <v>3</v>
      </c>
      <c r="AM130" s="234">
        <f t="shared" si="50"/>
        <v>2</v>
      </c>
      <c r="AN130" s="234">
        <f t="shared" si="51"/>
        <v>2.5</v>
      </c>
    </row>
    <row r="131" spans="1:40" ht="13.5" customHeight="1" x14ac:dyDescent="0.25">
      <c r="A131" s="145" t="str">
        <f>'Crisis Indicator Data'!A128</f>
        <v>International Displacement in Tanzania</v>
      </c>
      <c r="B131" s="146" t="str">
        <f>'Crisis Indicator Data'!B128</f>
        <v>International displacement</v>
      </c>
      <c r="C131" s="146" t="str">
        <f>'Crisis Indicator Data'!C128</f>
        <v>TZA002</v>
      </c>
      <c r="D131" s="146" t="str">
        <f>'Crisis Indicator Data'!D128</f>
        <v>Tanzania</v>
      </c>
      <c r="E131" s="147" t="str">
        <f>'Crisis Indicator Data'!E128</f>
        <v>TZA</v>
      </c>
      <c r="F131" s="234">
        <f>IF(B131="Regional crisis",(IF(VLOOKUP($C131,'Regional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2.5</v>
      </c>
      <c r="G131" s="234">
        <f>IF(B131="Regional crisis",(IF(VLOOKUP($C131,'Regional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2</v>
      </c>
      <c r="H131" s="234">
        <f t="shared" si="39"/>
        <v>2.25</v>
      </c>
      <c r="I131" s="234">
        <f>IF(B131="Regional crisis",(IF(VLOOKUP($C131,'Regional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2.5</v>
      </c>
      <c r="J131" s="234">
        <f>IF(B131="Regional crisis",(IF(VLOOKUP($C131,'Regional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0</v>
      </c>
      <c r="K131" s="234">
        <f t="shared" si="40"/>
        <v>1.25</v>
      </c>
      <c r="L131" s="234">
        <f>IF(B131="Regional crisis",(IF(VLOOKUP($C131,'Regional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3.6</v>
      </c>
      <c r="M131" s="234">
        <f>IF(B131="Regional crisis",(IF(VLOOKUP($C131,'Regional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1.9</v>
      </c>
      <c r="N131" s="234">
        <f t="shared" si="41"/>
        <v>2.75</v>
      </c>
      <c r="O131" s="234">
        <f t="shared" si="42"/>
        <v>2.0833333333333335</v>
      </c>
      <c r="P131" s="234">
        <f>IF(B131="Regional crisis",VLOOKUP(C131,'Regional Crises'!$B$1:$R$69,12,FALSE),VLOOKUP(E131,'Country Indicator Data'!$B$4:$I$300,8,FALSE))</f>
        <v>6</v>
      </c>
      <c r="Q131" s="234">
        <f>IF($B131="Regional crisis",((IF(VLOOKUP($C131,'Regional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2.2999999999999998</v>
      </c>
      <c r="R131" s="234">
        <f t="shared" si="43"/>
        <v>4.1500000000000004</v>
      </c>
      <c r="S131" s="234">
        <f>IF(B131="Regional crisis",((IF(VLOOKUP($C131,'Regional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3.2</v>
      </c>
      <c r="T131" s="234">
        <f>IF(B131="Regional crisis",((IF(VLOOKUP($C131,'Regional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3.1</v>
      </c>
      <c r="U131" s="234">
        <f>IF(B131="Regional crisis",((IF(VLOOKUP($C131,'Regional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2.5</v>
      </c>
      <c r="V131" s="234">
        <f>IF(B131="Regional crisis",((IF(VLOOKUP($C131,'Regional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3</v>
      </c>
      <c r="W131" s="234">
        <f t="shared" si="44"/>
        <v>3</v>
      </c>
      <c r="X131" s="234">
        <f t="shared" si="45"/>
        <v>3.1</v>
      </c>
      <c r="Y131" s="241">
        <f>IF('Core Indicators'!FC128="x","x",IF('Core Indicators'!FC128&gt;=5,5,IF('Core Indicators'!FC128&gt;=4,4,IF('Core Indicators'!FC128&gt;=3,3,IF('Core Indicators'!FC128&gt;=2,2,IF('Core Indicators'!FC128&gt;=1,1,0))))))</f>
        <v>2</v>
      </c>
      <c r="Z131" s="234">
        <f t="shared" si="46"/>
        <v>2</v>
      </c>
      <c r="AA131" s="241">
        <f>'Crisis Indicator Data'!Y128</f>
        <v>0</v>
      </c>
      <c r="AB131" s="241">
        <f>'Crisis Indicator Data'!Z128</f>
        <v>1</v>
      </c>
      <c r="AC131" s="241">
        <f>'Crisis Indicator Data'!AA128</f>
        <v>0</v>
      </c>
      <c r="AD131" s="241">
        <f>'Crisis Indicator Data'!AB128</f>
        <v>0</v>
      </c>
      <c r="AE131" s="241">
        <f t="shared" si="47"/>
        <v>1</v>
      </c>
      <c r="AF131" s="241">
        <f>'Crisis Indicator Data'!AC128</f>
        <v>0</v>
      </c>
      <c r="AG131" s="241">
        <f>'Crisis Indicator Data'!AD128</f>
        <v>1</v>
      </c>
      <c r="AH131" s="241">
        <f t="shared" si="48"/>
        <v>1</v>
      </c>
      <c r="AI131" s="241">
        <f>'Crisis Indicator Data'!AE128</f>
        <v>0</v>
      </c>
      <c r="AJ131" s="241">
        <f>'Crisis Indicator Data'!AF128</f>
        <v>0</v>
      </c>
      <c r="AK131" s="241">
        <f>'Crisis Indicator Data'!AG128</f>
        <v>0</v>
      </c>
      <c r="AL131" s="241">
        <f t="shared" si="49"/>
        <v>0</v>
      </c>
      <c r="AM131" s="234">
        <f t="shared" si="50"/>
        <v>1</v>
      </c>
      <c r="AN131" s="234">
        <f t="shared" si="51"/>
        <v>1.5</v>
      </c>
    </row>
    <row r="132" spans="1:40" ht="13.5" customHeight="1" x14ac:dyDescent="0.25">
      <c r="A132" s="145" t="str">
        <f>'Crisis Indicator Data'!A129</f>
        <v>International Displacement in Uganda</v>
      </c>
      <c r="B132" s="146" t="str">
        <f>'Crisis Indicator Data'!B129</f>
        <v>International displacement</v>
      </c>
      <c r="C132" s="146" t="str">
        <f>'Crisis Indicator Data'!C129</f>
        <v>UGA005</v>
      </c>
      <c r="D132" s="146" t="str">
        <f>'Crisis Indicator Data'!D129</f>
        <v>Uganda</v>
      </c>
      <c r="E132" s="147" t="str">
        <f>'Crisis Indicator Data'!E129</f>
        <v>UGA</v>
      </c>
      <c r="F132" s="234">
        <f>IF(B132="Regional crisis",(IF(VLOOKUP($C132,'Regional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2.5</v>
      </c>
      <c r="G132" s="234">
        <f>IF(B132="Regional crisis",(IF(VLOOKUP($C132,'Regional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2.4</v>
      </c>
      <c r="H132" s="234">
        <f t="shared" si="39"/>
        <v>2.4500000000000002</v>
      </c>
      <c r="I132" s="234">
        <f>IF(B132="Regional crisis",(IF(VLOOKUP($C132,'Regional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4.5999999999999996</v>
      </c>
      <c r="J132" s="234">
        <f>IF(B132="Regional crisis",(IF(VLOOKUP($C132,'Regional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2.4</v>
      </c>
      <c r="K132" s="234">
        <f t="shared" si="40"/>
        <v>3.5</v>
      </c>
      <c r="L132" s="234">
        <f>IF(B132="Regional crisis",(IF(VLOOKUP($C132,'Regional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3.5</v>
      </c>
      <c r="M132" s="234">
        <f>IF(B132="Regional crisis",(IF(VLOOKUP($C132,'Regional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2.2000000000000002</v>
      </c>
      <c r="N132" s="234">
        <f t="shared" si="41"/>
        <v>2.85</v>
      </c>
      <c r="O132" s="234">
        <f t="shared" si="42"/>
        <v>2.9333333333333336</v>
      </c>
      <c r="P132" s="234">
        <f>IF(B132="Regional crisis",VLOOKUP(C132,'Regional Crises'!$B$1:$R$69,12,FALSE),VLOOKUP(E132,'Country Indicator Data'!$B$4:$I$300,8,FALSE))</f>
        <v>6</v>
      </c>
      <c r="Q132" s="234">
        <f>IF($B132="Regional crisis",((IF(VLOOKUP($C132,'Regional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3.1</v>
      </c>
      <c r="R132" s="234">
        <f t="shared" si="43"/>
        <v>4.55</v>
      </c>
      <c r="S132" s="234">
        <f>IF(B132="Regional crisis",((IF(VLOOKUP($C132,'Regional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3.6</v>
      </c>
      <c r="T132" s="234">
        <f>IF(B132="Regional crisis",((IF(VLOOKUP($C132,'Regional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2.8</v>
      </c>
      <c r="U132" s="234">
        <f>IF(B132="Regional crisis",((IF(VLOOKUP($C132,'Regional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2.4</v>
      </c>
      <c r="V132" s="234">
        <f>IF(B132="Regional crisis",((IF(VLOOKUP($C132,'Regional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3.3</v>
      </c>
      <c r="W132" s="234">
        <f t="shared" si="44"/>
        <v>3</v>
      </c>
      <c r="X132" s="234">
        <f t="shared" si="45"/>
        <v>3.5</v>
      </c>
      <c r="Y132" s="241">
        <f>IF('Core Indicators'!FC129="x","x",IF('Core Indicators'!FC129&gt;=5,5,IF('Core Indicators'!FC129&gt;=4,4,IF('Core Indicators'!FC129&gt;=3,3,IF('Core Indicators'!FC129&gt;=2,2,IF('Core Indicators'!FC129&gt;=1,1,0))))))</f>
        <v>2</v>
      </c>
      <c r="Z132" s="234">
        <f t="shared" si="46"/>
        <v>2</v>
      </c>
      <c r="AA132" s="241">
        <f>'Crisis Indicator Data'!Y129</f>
        <v>2</v>
      </c>
      <c r="AB132" s="241">
        <f>'Crisis Indicator Data'!Z129</f>
        <v>1</v>
      </c>
      <c r="AC132" s="241">
        <f>'Crisis Indicator Data'!AA129</f>
        <v>1</v>
      </c>
      <c r="AD132" s="241">
        <f>'Crisis Indicator Data'!AB129</f>
        <v>0</v>
      </c>
      <c r="AE132" s="241">
        <f t="shared" si="47"/>
        <v>2</v>
      </c>
      <c r="AF132" s="241">
        <f>'Crisis Indicator Data'!AC129</f>
        <v>0</v>
      </c>
      <c r="AG132" s="241">
        <f>'Crisis Indicator Data'!AD129</f>
        <v>2</v>
      </c>
      <c r="AH132" s="241">
        <f t="shared" si="48"/>
        <v>2</v>
      </c>
      <c r="AI132" s="241">
        <f>'Crisis Indicator Data'!AE129</f>
        <v>0</v>
      </c>
      <c r="AJ132" s="241">
        <f>'Crisis Indicator Data'!AF129</f>
        <v>0</v>
      </c>
      <c r="AK132" s="241">
        <f>'Crisis Indicator Data'!AG129</f>
        <v>2</v>
      </c>
      <c r="AL132" s="241">
        <f t="shared" si="49"/>
        <v>2</v>
      </c>
      <c r="AM132" s="234">
        <f t="shared" si="50"/>
        <v>2</v>
      </c>
      <c r="AN132" s="234">
        <f t="shared" si="51"/>
        <v>2</v>
      </c>
    </row>
    <row r="133" spans="1:40" ht="13.5" customHeight="1" x14ac:dyDescent="0.25">
      <c r="A133" s="145" t="str">
        <f>'Crisis Indicator Data'!A130</f>
        <v>Conflict in Ukraine</v>
      </c>
      <c r="B133" s="146" t="str">
        <f>'Crisis Indicator Data'!B130</f>
        <v>Conflict</v>
      </c>
      <c r="C133" s="146" t="str">
        <f>'Crisis Indicator Data'!C130</f>
        <v>UKR002</v>
      </c>
      <c r="D133" s="146" t="str">
        <f>'Crisis Indicator Data'!D130</f>
        <v>Ukraine</v>
      </c>
      <c r="E133" s="147" t="str">
        <f>'Crisis Indicator Data'!E130</f>
        <v>UKR</v>
      </c>
      <c r="F133" s="234">
        <f>IF(B133="Regional crisis",(IF(VLOOKUP($C133,'Regional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1.4</v>
      </c>
      <c r="G133" s="234">
        <f>IF(B133="Regional crisis",(IF(VLOOKUP($C133,'Regional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1.6</v>
      </c>
      <c r="H133" s="234">
        <f t="shared" si="39"/>
        <v>1.5</v>
      </c>
      <c r="I133" s="234">
        <f>IF(B133="Regional crisis",(IF(VLOOKUP($C133,'Regional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1.6</v>
      </c>
      <c r="J133" s="234">
        <f>IF(B133="Regional crisis",(IF(VLOOKUP($C133,'Regional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0.2</v>
      </c>
      <c r="K133" s="234">
        <f t="shared" si="40"/>
        <v>0.9</v>
      </c>
      <c r="L133" s="234">
        <f>IF(B133="Regional crisis",(IF(VLOOKUP($C133,'Regional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1.9</v>
      </c>
      <c r="M133" s="234">
        <f>IF(B133="Regional crisis",(IF(VLOOKUP($C133,'Regional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0.2</v>
      </c>
      <c r="N133" s="234">
        <f t="shared" si="41"/>
        <v>1.05</v>
      </c>
      <c r="O133" s="234">
        <f t="shared" si="42"/>
        <v>1.1500000000000001</v>
      </c>
      <c r="P133" s="234">
        <f>IF(B133="Regional crisis",VLOOKUP(C133,'Regional Crises'!$B$1:$R$69,12,FALSE),VLOOKUP(E133,'Country Indicator Data'!$B$4:$I$300,8,FALSE))</f>
        <v>8</v>
      </c>
      <c r="Q133" s="234">
        <f>IF($B133="Regional crisis",((IF(VLOOKUP($C133,'Regional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2.4</v>
      </c>
      <c r="R133" s="234">
        <f t="shared" si="43"/>
        <v>5.2</v>
      </c>
      <c r="S133" s="234">
        <f>IF(B133="Regional crisis",((IF(VLOOKUP($C133,'Regional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3.5</v>
      </c>
      <c r="T133" s="234">
        <f>IF(B133="Regional crisis",((IF(VLOOKUP($C133,'Regional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3.2</v>
      </c>
      <c r="U133" s="234">
        <f>IF(B133="Regional crisis",((IF(VLOOKUP($C133,'Regional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1.9</v>
      </c>
      <c r="V133" s="234">
        <f>IF(B133="Regional crisis",((IF(VLOOKUP($C133,'Regional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1.9</v>
      </c>
      <c r="W133" s="234">
        <f t="shared" si="44"/>
        <v>2.6</v>
      </c>
      <c r="X133" s="234">
        <f t="shared" si="45"/>
        <v>3</v>
      </c>
      <c r="Y133" s="241">
        <f>IF('Core Indicators'!FC130="x","x",IF('Core Indicators'!FC130&gt;=5,5,IF('Core Indicators'!FC130&gt;=4,4,IF('Core Indicators'!FC130&gt;=3,3,IF('Core Indicators'!FC130&gt;=2,2,IF('Core Indicators'!FC130&gt;=1,1,0))))))</f>
        <v>3</v>
      </c>
      <c r="Z133" s="234">
        <f t="shared" si="46"/>
        <v>3</v>
      </c>
      <c r="AA133" s="241">
        <f>'Crisis Indicator Data'!Y130</f>
        <v>1</v>
      </c>
      <c r="AB133" s="241">
        <f>'Crisis Indicator Data'!Z130</f>
        <v>3</v>
      </c>
      <c r="AC133" s="241">
        <f>'Crisis Indicator Data'!AA130</f>
        <v>2</v>
      </c>
      <c r="AD133" s="241">
        <f>'Crisis Indicator Data'!AB130</f>
        <v>0</v>
      </c>
      <c r="AE133" s="241">
        <f t="shared" si="47"/>
        <v>3</v>
      </c>
      <c r="AF133" s="241">
        <f>'Crisis Indicator Data'!AC130</f>
        <v>2</v>
      </c>
      <c r="AG133" s="241">
        <f>'Crisis Indicator Data'!AD130</f>
        <v>2</v>
      </c>
      <c r="AH133" s="241">
        <f t="shared" si="48"/>
        <v>4</v>
      </c>
      <c r="AI133" s="241">
        <f>'Crisis Indicator Data'!AE130</f>
        <v>2</v>
      </c>
      <c r="AJ133" s="241">
        <f>'Crisis Indicator Data'!AF130</f>
        <v>3</v>
      </c>
      <c r="AK133" s="241">
        <f>'Crisis Indicator Data'!AG130</f>
        <v>1</v>
      </c>
      <c r="AL133" s="241">
        <f t="shared" si="49"/>
        <v>4</v>
      </c>
      <c r="AM133" s="234">
        <f t="shared" si="50"/>
        <v>4</v>
      </c>
      <c r="AN133" s="234">
        <f t="shared" si="51"/>
        <v>3.5</v>
      </c>
    </row>
    <row r="134" spans="1:40" ht="13.5" customHeight="1" x14ac:dyDescent="0.25">
      <c r="A134" s="145" t="str">
        <f>'Crisis Indicator Data'!A131</f>
        <v>Complex crisis in Venezuela</v>
      </c>
      <c r="B134" s="146" t="str">
        <f>'Crisis Indicator Data'!B131</f>
        <v>Complex crisis</v>
      </c>
      <c r="C134" s="146" t="str">
        <f>'Crisis Indicator Data'!C131</f>
        <v>VEN001</v>
      </c>
      <c r="D134" s="146" t="str">
        <f>'Crisis Indicator Data'!D131</f>
        <v>Venezuela</v>
      </c>
      <c r="E134" s="147" t="str">
        <f>'Crisis Indicator Data'!E131</f>
        <v>VEN</v>
      </c>
      <c r="F134" s="234">
        <f>IF(B134="Regional crisis",(IF(VLOOKUP($C134,'Regional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2.5</v>
      </c>
      <c r="G134" s="234">
        <f>IF(B134="Regional crisis",(IF(VLOOKUP($C134,'Regional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3.5</v>
      </c>
      <c r="H134" s="234">
        <f t="shared" ref="H134:H138" si="52">IF(AND(F134="x",G134="x"),"x",AVERAGE(F134,G134))</f>
        <v>3</v>
      </c>
      <c r="I134" s="234">
        <f>IF(B134="Regional crisis",(IF(VLOOKUP($C134,'Regional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1.3</v>
      </c>
      <c r="J134" s="234">
        <f>IF(B134="Regional crisis",(IF(VLOOKUP($C134,'Regional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1.2</v>
      </c>
      <c r="K134" s="234">
        <f t="shared" ref="K134:K138" si="53">IF(AND(I134="x",J134="x"),"x",AVERAGE(I134,J134))</f>
        <v>1.25</v>
      </c>
      <c r="L134" s="234">
        <f>IF(B134="Regional crisis",(IF(VLOOKUP($C134,'Regional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3.1</v>
      </c>
      <c r="M134" s="234">
        <f>IF(B134="Regional crisis",(IF(VLOOKUP($C134,'Regional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2.5</v>
      </c>
      <c r="N134" s="234">
        <f t="shared" ref="N134:N138" si="54">IF(AND(L134="x",M134="x"),"x",AVERAGE(L134,M134))</f>
        <v>2.8</v>
      </c>
      <c r="O134" s="234">
        <f t="shared" ref="O134:O138" si="55">AVERAGE(H134,K134,N134)</f>
        <v>2.35</v>
      </c>
      <c r="P134" s="234">
        <f>IF(B134="Regional crisis",VLOOKUP(C134,'Regional Crises'!$B$1:$R$69,12,FALSE),VLOOKUP(E134,'Country Indicator Data'!$B$4:$I$300,8,FALSE))</f>
        <v>6</v>
      </c>
      <c r="Q134" s="234">
        <f>IF($B134="Regional crisis",((IF(VLOOKUP($C134,'Regional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5</v>
      </c>
      <c r="R134" s="234">
        <f t="shared" ref="R134:R138" si="56">AVERAGE(P134:Q134)</f>
        <v>5.5</v>
      </c>
      <c r="S134" s="234">
        <f>IF(B134="Regional crisis",((IF(VLOOKUP($C134,'Regional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4.2</v>
      </c>
      <c r="T134" s="234">
        <f>IF(B134="Regional crisis",((IF(VLOOKUP($C134,'Regional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4.8</v>
      </c>
      <c r="U134" s="234">
        <f>IF(B134="Regional crisis",((IF(VLOOKUP($C134,'Regional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4.0999999999999996</v>
      </c>
      <c r="V134" s="234">
        <f>IF(B134="Regional crisis",((IF(VLOOKUP($C134,'Regional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4.2</v>
      </c>
      <c r="W134" s="234">
        <f t="shared" ref="W134:W138" si="57">IF(AND(S134="x",V134="x"),"x",ROUND(AVERAGE(S134,V134,T134,U134),1))</f>
        <v>4.3</v>
      </c>
      <c r="X134" s="234">
        <f t="shared" ref="X134:X138" si="58">ROUND(AVERAGE(O134,W134,R134),1)</f>
        <v>4.0999999999999996</v>
      </c>
      <c r="Y134" s="241">
        <f>IF('Core Indicators'!FC131="x","x",IF('Core Indicators'!FC131&gt;=5,5,IF('Core Indicators'!FC131&gt;=4,4,IF('Core Indicators'!FC131&gt;=3,3,IF('Core Indicators'!FC131&gt;=2,2,IF('Core Indicators'!FC131&gt;=1,1,0))))))</f>
        <v>2</v>
      </c>
      <c r="Z134" s="234">
        <f t="shared" ref="Z134:Z138" si="59">Y134</f>
        <v>2</v>
      </c>
      <c r="AA134" s="241">
        <f>'Crisis Indicator Data'!Y131</f>
        <v>3</v>
      </c>
      <c r="AB134" s="241">
        <f>'Crisis Indicator Data'!Z131</f>
        <v>3</v>
      </c>
      <c r="AC134" s="241">
        <f>'Crisis Indicator Data'!AA131</f>
        <v>3</v>
      </c>
      <c r="AD134" s="241">
        <f>'Crisis Indicator Data'!AB131</f>
        <v>1</v>
      </c>
      <c r="AE134" s="241">
        <f t="shared" ref="AE134:AE138" si="60">IF(SUM(AA134:AD134)=0,0,IF(SUM(AA134,AB134,AC134,AD134)&lt;2,1,IF(SUM(AA134:AD134)&lt;6,2,IF(SUM(AA134:AD134)&lt;8,3,IF(SUM(AA134:AD134)&lt;10,4,5)))))</f>
        <v>5</v>
      </c>
      <c r="AF134" s="241">
        <f>'Crisis Indicator Data'!AC131</f>
        <v>3</v>
      </c>
      <c r="AG134" s="241">
        <f>'Crisis Indicator Data'!AD131</f>
        <v>3</v>
      </c>
      <c r="AH134" s="241">
        <f t="shared" ref="AH134:AH138" si="61">IF(SUM(AF134:AG134)=0,0,IF(SUM(AF134,AG134)=1,1,IF(SUM(AF134:AG134)&lt;3,2,IF(SUM(AF134:AG134)&lt;4,3,IF(SUM(AF134:AG134)&lt;5,4,5)))))</f>
        <v>5</v>
      </c>
      <c r="AI134" s="241">
        <f>'Crisis Indicator Data'!AE131</f>
        <v>3</v>
      </c>
      <c r="AJ134" s="241">
        <f>'Crisis Indicator Data'!AF131</f>
        <v>0</v>
      </c>
      <c r="AK134" s="241">
        <f>'Crisis Indicator Data'!AG131</f>
        <v>3</v>
      </c>
      <c r="AL134" s="241">
        <f t="shared" ref="AL134:AL138" si="62">IF(SUM(AI134:AK134)=0,0,IF(SUM(AI134:AK134)=1,1,IF(SUM(AI134:AK134)&lt;3,2,IF(SUM(AI134:AK134)&lt;5,3,IF(SUM(AI134:AK134)&lt;7,4,5)))))</f>
        <v>4</v>
      </c>
      <c r="AM134" s="234">
        <f t="shared" ref="AM134:AM138" si="63">IF(AA134=3,5,ROUND(AVERAGE(AE134,AH134,AL134),0))</f>
        <v>5</v>
      </c>
      <c r="AN134" s="234">
        <f t="shared" ref="AN134:AN138" si="64">IF(AND(Z134="x",AM134="x"),"x",ROUND(AVERAGE(Z134,AM134),1))</f>
        <v>3.5</v>
      </c>
    </row>
    <row r="135" spans="1:40" ht="13.5" customHeight="1" x14ac:dyDescent="0.25">
      <c r="A135" s="145" t="str">
        <f>'Crisis Indicator Data'!A132</f>
        <v>Conflict in Yemen</v>
      </c>
      <c r="B135" s="146" t="str">
        <f>'Crisis Indicator Data'!B132</f>
        <v>Complex crisis</v>
      </c>
      <c r="C135" s="146" t="str">
        <f>'Crisis Indicator Data'!C132</f>
        <v>YEM001</v>
      </c>
      <c r="D135" s="146" t="str">
        <f>'Crisis Indicator Data'!D132</f>
        <v>Yemen</v>
      </c>
      <c r="E135" s="147" t="str">
        <f>'Crisis Indicator Data'!E132</f>
        <v>YEM</v>
      </c>
      <c r="F135" s="234">
        <f>IF(B135="Regional crisis",(IF(VLOOKUP($C135,'Regional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4.3</v>
      </c>
      <c r="G135" s="234">
        <f>IF(B135="Regional crisis",(IF(VLOOKUP($C135,'Regional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4.3</v>
      </c>
      <c r="H135" s="234">
        <f t="shared" si="52"/>
        <v>4.3</v>
      </c>
      <c r="I135" s="234">
        <f>IF(B135="Regional crisis",(IF(VLOOKUP($C135,'Regional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3.1</v>
      </c>
      <c r="J135" s="234">
        <f>IF(B135="Regional crisis",(IF(VLOOKUP($C135,'Regional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0</v>
      </c>
      <c r="K135" s="234">
        <f t="shared" si="53"/>
        <v>1.55</v>
      </c>
      <c r="L135" s="234">
        <f>IF(B135="Regional crisis",(IF(VLOOKUP($C135,'Regional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5</v>
      </c>
      <c r="M135" s="234">
        <f>IF(B135="Regional crisis",(IF(VLOOKUP($C135,'Regional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1.5</v>
      </c>
      <c r="N135" s="234">
        <f t="shared" si="54"/>
        <v>3.25</v>
      </c>
      <c r="O135" s="234">
        <f t="shared" si="55"/>
        <v>3.0333333333333332</v>
      </c>
      <c r="P135" s="234">
        <f>IF(B135="Regional crisis",VLOOKUP(C135,'Regional Crises'!$B$1:$R$69,12,FALSE),VLOOKUP(E135,'Country Indicator Data'!$B$4:$I$300,8,FALSE))</f>
        <v>10</v>
      </c>
      <c r="Q135" s="234">
        <f>IF($B135="Regional crisis",((IF(VLOOKUP($C135,'Regional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3.6</v>
      </c>
      <c r="R135" s="234">
        <f t="shared" si="56"/>
        <v>6.8</v>
      </c>
      <c r="S135" s="234">
        <f>IF(B135="Regional crisis",((IF(VLOOKUP($C135,'Regional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4.3</v>
      </c>
      <c r="T135" s="234">
        <f>IF(B135="Regional crisis",((IF(VLOOKUP($C135,'Regional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4.3</v>
      </c>
      <c r="U135" s="234">
        <f>IF(B135="Regional crisis",((IF(VLOOKUP($C135,'Regional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4.4000000000000004</v>
      </c>
      <c r="V135" s="234">
        <f>IF(B135="Regional crisis",((IF(VLOOKUP($C135,'Regional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4.5</v>
      </c>
      <c r="W135" s="234">
        <f t="shared" si="57"/>
        <v>4.4000000000000004</v>
      </c>
      <c r="X135" s="234">
        <f t="shared" si="58"/>
        <v>4.7</v>
      </c>
      <c r="Y135" s="241">
        <f>IF('Core Indicators'!FC132="x","x",IF('Core Indicators'!FC132&gt;=5,5,IF('Core Indicators'!FC132&gt;=4,4,IF('Core Indicators'!FC132&gt;=3,3,IF('Core Indicators'!FC132&gt;=2,2,IF('Core Indicators'!FC132&gt;=1,1,0))))))</f>
        <v>5</v>
      </c>
      <c r="Z135" s="234">
        <f t="shared" si="59"/>
        <v>5</v>
      </c>
      <c r="AA135" s="241">
        <f>'Crisis Indicator Data'!Y132</f>
        <v>2</v>
      </c>
      <c r="AB135" s="241">
        <f>'Crisis Indicator Data'!Z132</f>
        <v>3</v>
      </c>
      <c r="AC135" s="241">
        <f>'Crisis Indicator Data'!AA132</f>
        <v>3</v>
      </c>
      <c r="AD135" s="241">
        <f>'Crisis Indicator Data'!AB132</f>
        <v>0</v>
      </c>
      <c r="AE135" s="241">
        <f t="shared" si="60"/>
        <v>4</v>
      </c>
      <c r="AF135" s="241">
        <f>'Crisis Indicator Data'!AC132</f>
        <v>3</v>
      </c>
      <c r="AG135" s="241">
        <f>'Crisis Indicator Data'!AD132</f>
        <v>3</v>
      </c>
      <c r="AH135" s="241">
        <f t="shared" si="61"/>
        <v>5</v>
      </c>
      <c r="AI135" s="241">
        <f>'Crisis Indicator Data'!AE132</f>
        <v>2</v>
      </c>
      <c r="AJ135" s="241">
        <f>'Crisis Indicator Data'!AF132</f>
        <v>1</v>
      </c>
      <c r="AK135" s="241">
        <f>'Crisis Indicator Data'!AG132</f>
        <v>3</v>
      </c>
      <c r="AL135" s="241">
        <f t="shared" si="62"/>
        <v>4</v>
      </c>
      <c r="AM135" s="234">
        <f t="shared" si="63"/>
        <v>4</v>
      </c>
      <c r="AN135" s="234">
        <f t="shared" si="64"/>
        <v>4.5</v>
      </c>
    </row>
    <row r="136" spans="1:40" ht="13.5" customHeight="1" x14ac:dyDescent="0.25">
      <c r="A136" s="145" t="str">
        <f>'Crisis Indicator Data'!A133</f>
        <v>Mixed migration flows in Yemen</v>
      </c>
      <c r="B136" s="146" t="str">
        <f>'Crisis Indicator Data'!B133</f>
        <v>International displacement</v>
      </c>
      <c r="C136" s="146" t="str">
        <f>'Crisis Indicator Data'!C133</f>
        <v>YEM002</v>
      </c>
      <c r="D136" s="146" t="str">
        <f>'Crisis Indicator Data'!D133</f>
        <v>Yemen</v>
      </c>
      <c r="E136" s="147" t="str">
        <f>'Crisis Indicator Data'!E133</f>
        <v>YEM</v>
      </c>
      <c r="F136" s="234">
        <f>IF(B136="Regional crisis",(IF(VLOOKUP($C136,'Regional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4.3</v>
      </c>
      <c r="G136" s="234">
        <f>IF(B136="Regional crisis",(IF(VLOOKUP($C136,'Regional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4.3</v>
      </c>
      <c r="H136" s="234">
        <f t="shared" si="52"/>
        <v>4.3</v>
      </c>
      <c r="I136" s="234">
        <f>IF(B136="Regional crisis",(IF(VLOOKUP($C136,'Regional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3.1</v>
      </c>
      <c r="J136" s="234">
        <f>IF(B136="Regional crisis",(IF(VLOOKUP($C136,'Regional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v>
      </c>
      <c r="K136" s="234">
        <f t="shared" si="53"/>
        <v>1.55</v>
      </c>
      <c r="L136" s="234">
        <f>IF(B136="Regional crisis",(IF(VLOOKUP($C136,'Regional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5</v>
      </c>
      <c r="M136" s="234">
        <f>IF(B136="Regional crisis",(IF(VLOOKUP($C136,'Regional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1.5</v>
      </c>
      <c r="N136" s="234">
        <f t="shared" si="54"/>
        <v>3.25</v>
      </c>
      <c r="O136" s="234">
        <f t="shared" si="55"/>
        <v>3.0333333333333332</v>
      </c>
      <c r="P136" s="234">
        <f>IF(B136="Regional crisis",VLOOKUP(C136,'Regional Crises'!$B$1:$R$69,12,FALSE),VLOOKUP(E136,'Country Indicator Data'!$B$4:$I$300,8,FALSE))</f>
        <v>10</v>
      </c>
      <c r="Q136" s="234">
        <f>IF($B136="Regional crisis",((IF(VLOOKUP($C136,'Regional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3.6</v>
      </c>
      <c r="R136" s="234">
        <f t="shared" si="56"/>
        <v>6.8</v>
      </c>
      <c r="S136" s="234">
        <f>IF(B136="Regional crisis",((IF(VLOOKUP($C136,'Regional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4.3</v>
      </c>
      <c r="T136" s="234">
        <f>IF(B136="Regional crisis",((IF(VLOOKUP($C136,'Regional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4.3</v>
      </c>
      <c r="U136" s="234">
        <f>IF(B136="Regional crisis",((IF(VLOOKUP($C136,'Regional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4.4000000000000004</v>
      </c>
      <c r="V136" s="234">
        <f>IF(B136="Regional crisis",((IF(VLOOKUP($C136,'Regional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4.5</v>
      </c>
      <c r="W136" s="234">
        <f t="shared" si="57"/>
        <v>4.4000000000000004</v>
      </c>
      <c r="X136" s="234">
        <f t="shared" si="58"/>
        <v>4.7</v>
      </c>
      <c r="Y136" s="241">
        <f>IF('Core Indicators'!FC133="x","x",IF('Core Indicators'!FC133&gt;=5,5,IF('Core Indicators'!FC133&gt;=4,4,IF('Core Indicators'!FC133&gt;=3,3,IF('Core Indicators'!FC133&gt;=2,2,IF('Core Indicators'!FC133&gt;=1,1,0))))))</f>
        <v>2</v>
      </c>
      <c r="Z136" s="234">
        <f t="shared" si="59"/>
        <v>2</v>
      </c>
      <c r="AA136" s="241">
        <f>'Crisis Indicator Data'!Y133</f>
        <v>2</v>
      </c>
      <c r="AB136" s="241">
        <f>'Crisis Indicator Data'!Z133</f>
        <v>3</v>
      </c>
      <c r="AC136" s="241">
        <f>'Crisis Indicator Data'!AA133</f>
        <v>3</v>
      </c>
      <c r="AD136" s="241">
        <f>'Crisis Indicator Data'!AB133</f>
        <v>0</v>
      </c>
      <c r="AE136" s="241">
        <f t="shared" si="60"/>
        <v>4</v>
      </c>
      <c r="AF136" s="241">
        <f>'Crisis Indicator Data'!AC133</f>
        <v>3</v>
      </c>
      <c r="AG136" s="241">
        <f>'Crisis Indicator Data'!AD133</f>
        <v>3</v>
      </c>
      <c r="AH136" s="241">
        <f t="shared" si="61"/>
        <v>5</v>
      </c>
      <c r="AI136" s="241">
        <f>'Crisis Indicator Data'!AE133</f>
        <v>2</v>
      </c>
      <c r="AJ136" s="241">
        <f>'Crisis Indicator Data'!AF133</f>
        <v>1</v>
      </c>
      <c r="AK136" s="241">
        <f>'Crisis Indicator Data'!AG133</f>
        <v>3</v>
      </c>
      <c r="AL136" s="241">
        <f t="shared" si="62"/>
        <v>4</v>
      </c>
      <c r="AM136" s="234">
        <f t="shared" si="63"/>
        <v>4</v>
      </c>
      <c r="AN136" s="234">
        <f t="shared" si="64"/>
        <v>3</v>
      </c>
    </row>
    <row r="137" spans="1:40" ht="13.5" customHeight="1" x14ac:dyDescent="0.25">
      <c r="A137" s="145" t="str">
        <f>'Crisis Indicator Data'!A134</f>
        <v>Drought in Zambia</v>
      </c>
      <c r="B137" s="146" t="str">
        <f>'Crisis Indicator Data'!B134</f>
        <v>Drought</v>
      </c>
      <c r="C137" s="146" t="str">
        <f>'Crisis Indicator Data'!C134</f>
        <v>ZMB002</v>
      </c>
      <c r="D137" s="146" t="str">
        <f>'Crisis Indicator Data'!D134</f>
        <v>Zambia</v>
      </c>
      <c r="E137" s="147" t="str">
        <f>'Crisis Indicator Data'!E134</f>
        <v>ZMB</v>
      </c>
      <c r="F137" s="234">
        <f>IF(B137="Regional crisis",(IF(VLOOKUP($C137,'Regional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2.1</v>
      </c>
      <c r="G137" s="234">
        <f>IF(B137="Regional crisis",(IF(VLOOKUP($C137,'Regional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2.1</v>
      </c>
      <c r="H137" s="234">
        <f t="shared" si="52"/>
        <v>2.1</v>
      </c>
      <c r="I137" s="234">
        <f>IF(B137="Regional crisis",(IF(VLOOKUP($C137,'Regional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3.5</v>
      </c>
      <c r="J137" s="234">
        <f>IF(B137="Regional crisis",(IF(VLOOKUP($C137,'Regional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v>
      </c>
      <c r="K137" s="234">
        <f t="shared" si="53"/>
        <v>1.75</v>
      </c>
      <c r="L137" s="234">
        <f>IF(B137="Regional crisis",(IF(VLOOKUP($C137,'Regional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3.6</v>
      </c>
      <c r="M137" s="234">
        <f>IF(B137="Regional crisis",(IF(VLOOKUP($C137,'Regional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4</v>
      </c>
      <c r="N137" s="234">
        <f t="shared" si="54"/>
        <v>3.8</v>
      </c>
      <c r="O137" s="234">
        <f t="shared" si="55"/>
        <v>2.5500000000000003</v>
      </c>
      <c r="P137" s="234">
        <f>IF(B137="Regional crisis",VLOOKUP(C137,'Regional Crises'!$B$1:$R$69,12,FALSE),VLOOKUP(E137,'Country Indicator Data'!$B$4:$I$300,8,FALSE))</f>
        <v>0</v>
      </c>
      <c r="Q137" s="234">
        <f>IF($B137="Regional crisis",((IF(VLOOKUP($C137,'Regional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1.9</v>
      </c>
      <c r="R137" s="234">
        <f t="shared" si="56"/>
        <v>0.95</v>
      </c>
      <c r="S137" s="234">
        <f>IF(B137="Regional crisis",((IF(VLOOKUP($C137,'Regional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3.3</v>
      </c>
      <c r="T137" s="234">
        <f>IF(B137="Regional crisis",((IF(VLOOKUP($C137,'Regional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v>
      </c>
      <c r="U137" s="234">
        <f>IF(B137="Regional crisis",((IF(VLOOKUP($C137,'Regional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2.9</v>
      </c>
      <c r="V137" s="234">
        <f>IF(B137="Regional crisis",((IF(VLOOKUP($C137,'Regional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2.2999999999999998</v>
      </c>
      <c r="W137" s="234">
        <f t="shared" si="57"/>
        <v>2.9</v>
      </c>
      <c r="X137" s="234">
        <f t="shared" si="58"/>
        <v>2.1</v>
      </c>
      <c r="Y137" s="241">
        <f>IF('Core Indicators'!FC134="x","x",IF('Core Indicators'!FC134&gt;=5,5,IF('Core Indicators'!FC134&gt;=4,4,IF('Core Indicators'!FC134&gt;=3,3,IF('Core Indicators'!FC134&gt;=2,2,IF('Core Indicators'!FC134&gt;=1,1,0))))))</f>
        <v>3</v>
      </c>
      <c r="Z137" s="234">
        <f t="shared" si="59"/>
        <v>3</v>
      </c>
      <c r="AA137" s="241">
        <f>'Crisis Indicator Data'!Y134</f>
        <v>0</v>
      </c>
      <c r="AB137" s="241">
        <f>'Crisis Indicator Data'!Z134</f>
        <v>0</v>
      </c>
      <c r="AC137" s="241">
        <f>'Crisis Indicator Data'!AA134</f>
        <v>0</v>
      </c>
      <c r="AD137" s="241">
        <f>'Crisis Indicator Data'!AB134</f>
        <v>0</v>
      </c>
      <c r="AE137" s="241">
        <f t="shared" si="60"/>
        <v>0</v>
      </c>
      <c r="AF137" s="241">
        <f>'Crisis Indicator Data'!AC134</f>
        <v>0</v>
      </c>
      <c r="AG137" s="241">
        <f>'Crisis Indicator Data'!AD134</f>
        <v>0</v>
      </c>
      <c r="AH137" s="241">
        <f t="shared" si="61"/>
        <v>0</v>
      </c>
      <c r="AI137" s="241">
        <f>'Crisis Indicator Data'!AE134</f>
        <v>0</v>
      </c>
      <c r="AJ137" s="241">
        <f>'Crisis Indicator Data'!AF134</f>
        <v>0</v>
      </c>
      <c r="AK137" s="241">
        <f>'Crisis Indicator Data'!AG134</f>
        <v>2</v>
      </c>
      <c r="AL137" s="241">
        <f t="shared" si="62"/>
        <v>2</v>
      </c>
      <c r="AM137" s="234">
        <f t="shared" si="63"/>
        <v>1</v>
      </c>
      <c r="AN137" s="234">
        <f t="shared" si="64"/>
        <v>2</v>
      </c>
    </row>
    <row r="138" spans="1:40" ht="13.5" customHeight="1" x14ac:dyDescent="0.25">
      <c r="A138" s="145" t="str">
        <f>'Crisis Indicator Data'!A135</f>
        <v>Complex crisis in Zimbabwe</v>
      </c>
      <c r="B138" s="146" t="str">
        <f>'Crisis Indicator Data'!B135</f>
        <v>Complex crisis</v>
      </c>
      <c r="C138" s="146" t="str">
        <f>'Crisis Indicator Data'!C135</f>
        <v>ZWE001</v>
      </c>
      <c r="D138" s="146" t="str">
        <f>'Crisis Indicator Data'!D135</f>
        <v>Zimbabwe</v>
      </c>
      <c r="E138" s="147" t="str">
        <f>'Crisis Indicator Data'!E135</f>
        <v>ZWE</v>
      </c>
      <c r="F138" s="234">
        <f>IF(B138="Regional crisis",(IF(VLOOKUP($C138,'Regional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5</v>
      </c>
      <c r="G138" s="234">
        <f>IF(B138="Regional crisis",(IF(VLOOKUP($C138,'Regional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2.8</v>
      </c>
      <c r="H138" s="234">
        <f t="shared" si="52"/>
        <v>3.9</v>
      </c>
      <c r="I138" s="234">
        <f>IF(B138="Regional crisis",(IF(VLOOKUP($C138,'Regional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1.5</v>
      </c>
      <c r="J138" s="234">
        <f>IF(B138="Regional crisis",(IF(VLOOKUP($C138,'Regional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0.3</v>
      </c>
      <c r="K138" s="234">
        <f t="shared" si="53"/>
        <v>0.9</v>
      </c>
      <c r="L138" s="234">
        <f>IF(B138="Regional crisis",(IF(VLOOKUP($C138,'Regional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3.5</v>
      </c>
      <c r="M138" s="234">
        <f>IF(B138="Regional crisis",(IF(VLOOKUP($C138,'Regional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3.2</v>
      </c>
      <c r="N138" s="234">
        <f t="shared" si="54"/>
        <v>3.35</v>
      </c>
      <c r="O138" s="234">
        <f t="shared" si="55"/>
        <v>2.7166666666666668</v>
      </c>
      <c r="P138" s="234">
        <f>IF(B138="Regional crisis",VLOOKUP(C138,'Regional Crises'!$B$1:$R$69,12,FALSE),VLOOKUP(E138,'Country Indicator Data'!$B$4:$I$300,8,FALSE))</f>
        <v>6</v>
      </c>
      <c r="Q138" s="234">
        <f>IF($B138="Regional crisis",((IF(VLOOKUP($C138,'Regional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1.6</v>
      </c>
      <c r="R138" s="234">
        <f t="shared" si="56"/>
        <v>3.8</v>
      </c>
      <c r="S138" s="234">
        <f>IF(B138="Regional crisis",((IF(VLOOKUP($C138,'Regional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3.8</v>
      </c>
      <c r="T138" s="234">
        <f>IF(B138="Regional crisis",((IF(VLOOKUP($C138,'Regional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3.8</v>
      </c>
      <c r="U138" s="234">
        <f>IF(B138="Regional crisis",((IF(VLOOKUP($C138,'Regional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3.4</v>
      </c>
      <c r="V138" s="234">
        <f>IF(B138="Regional crisis",((IF(VLOOKUP($C138,'Regional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3.6</v>
      </c>
      <c r="W138" s="234">
        <f t="shared" si="57"/>
        <v>3.7</v>
      </c>
      <c r="X138" s="234">
        <f t="shared" si="58"/>
        <v>3.4</v>
      </c>
      <c r="Y138" s="241">
        <f>IF('Core Indicators'!FC135="x","x",IF('Core Indicators'!FC135&gt;=5,5,IF('Core Indicators'!FC135&gt;=4,4,IF('Core Indicators'!FC135&gt;=3,3,IF('Core Indicators'!FC135&gt;=2,2,IF('Core Indicators'!FC135&gt;=1,1,0))))))</f>
        <v>3</v>
      </c>
      <c r="Z138" s="234">
        <f t="shared" si="59"/>
        <v>3</v>
      </c>
      <c r="AA138" s="241">
        <f>'Crisis Indicator Data'!Y135</f>
        <v>2</v>
      </c>
      <c r="AB138" s="241">
        <f>'Crisis Indicator Data'!Z135</f>
        <v>1</v>
      </c>
      <c r="AC138" s="241">
        <f>'Crisis Indicator Data'!AA135</f>
        <v>1</v>
      </c>
      <c r="AD138" s="241">
        <f>'Crisis Indicator Data'!AB135</f>
        <v>0</v>
      </c>
      <c r="AE138" s="241">
        <f t="shared" si="60"/>
        <v>2</v>
      </c>
      <c r="AF138" s="241">
        <f>'Crisis Indicator Data'!AC135</f>
        <v>0</v>
      </c>
      <c r="AG138" s="241">
        <f>'Crisis Indicator Data'!AD135</f>
        <v>2</v>
      </c>
      <c r="AH138" s="241">
        <f t="shared" si="61"/>
        <v>2</v>
      </c>
      <c r="AI138" s="241">
        <f>'Crisis Indicator Data'!AE135</f>
        <v>0</v>
      </c>
      <c r="AJ138" s="241">
        <f>'Crisis Indicator Data'!AF135</f>
        <v>2</v>
      </c>
      <c r="AK138" s="241">
        <f>'Crisis Indicator Data'!AG135</f>
        <v>2</v>
      </c>
      <c r="AL138" s="241">
        <f t="shared" si="62"/>
        <v>3</v>
      </c>
      <c r="AM138" s="234">
        <f t="shared" si="63"/>
        <v>2</v>
      </c>
      <c r="AN138" s="234">
        <f t="shared" si="64"/>
        <v>2.5</v>
      </c>
    </row>
    <row r="139" spans="1:40" ht="13.5" customHeight="1" x14ac:dyDescent="0.25">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row>
    <row r="140" spans="1:40" ht="13.5" customHeight="1" x14ac:dyDescent="0.25">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row>
    <row r="141" spans="1:40" ht="13.5" customHeight="1" x14ac:dyDescent="0.25">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row>
    <row r="142" spans="1:40" ht="13.5" customHeight="1" x14ac:dyDescent="0.25">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row>
    <row r="143" spans="1:40" x14ac:dyDescent="0.25">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row>
    <row r="144" spans="1:40" x14ac:dyDescent="0.25">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row>
    <row r="145" spans="4:40" x14ac:dyDescent="0.2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row>
    <row r="146" spans="4:40" x14ac:dyDescent="0.25">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row>
    <row r="147" spans="4:40" x14ac:dyDescent="0.25">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row>
    <row r="148" spans="4:40" x14ac:dyDescent="0.25">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row>
  </sheetData>
  <mergeCells count="1">
    <mergeCell ref="A1:AN1"/>
  </mergeCells>
  <conditionalFormatting sqref="AN6:AN138">
    <cfRule type="cellIs" dxfId="328" priority="106" stopIfTrue="1" operator="between">
      <formula>4</formula>
      <formula>5</formula>
    </cfRule>
    <cfRule type="cellIs" dxfId="327" priority="107" stopIfTrue="1" operator="between">
      <formula>3</formula>
      <formula>4</formula>
    </cfRule>
    <cfRule type="cellIs" dxfId="326" priority="108" stopIfTrue="1" operator="between">
      <formula>2</formula>
      <formula>3</formula>
    </cfRule>
    <cfRule type="cellIs" dxfId="325" priority="109" stopIfTrue="1" operator="between">
      <formula>1</formula>
      <formula>2</formula>
    </cfRule>
    <cfRule type="cellIs" dxfId="324" priority="110" stopIfTrue="1" operator="between">
      <formula>0</formula>
      <formula>1</formula>
    </cfRule>
  </conditionalFormatting>
  <conditionalFormatting sqref="AM6:AM138">
    <cfRule type="cellIs" dxfId="323" priority="101" stopIfTrue="1" operator="between">
      <formula>4</formula>
      <formula>5</formula>
    </cfRule>
    <cfRule type="cellIs" dxfId="322" priority="102" stopIfTrue="1" operator="between">
      <formula>3</formula>
      <formula>4</formula>
    </cfRule>
    <cfRule type="cellIs" dxfId="321" priority="103" stopIfTrue="1" operator="between">
      <formula>2</formula>
      <formula>3</formula>
    </cfRule>
    <cfRule type="cellIs" dxfId="320" priority="104" stopIfTrue="1" operator="between">
      <formula>1</formula>
      <formula>2</formula>
    </cfRule>
    <cfRule type="cellIs" dxfId="319" priority="105" stopIfTrue="1" operator="between">
      <formula>0</formula>
      <formula>1</formula>
    </cfRule>
  </conditionalFormatting>
  <conditionalFormatting sqref="Z6:Z138">
    <cfRule type="cellIs" dxfId="318" priority="96" stopIfTrue="1" operator="between">
      <formula>4</formula>
      <formula>5</formula>
    </cfRule>
    <cfRule type="cellIs" dxfId="317" priority="97" stopIfTrue="1" operator="between">
      <formula>3</formula>
      <formula>4</formula>
    </cfRule>
    <cfRule type="cellIs" dxfId="316" priority="98" stopIfTrue="1" operator="between">
      <formula>2</formula>
      <formula>3</formula>
    </cfRule>
    <cfRule type="cellIs" dxfId="315" priority="99" stopIfTrue="1" operator="between">
      <formula>1</formula>
      <formula>2</formula>
    </cfRule>
    <cfRule type="cellIs" dxfId="314" priority="100" stopIfTrue="1" operator="between">
      <formula>0</formula>
      <formula>1</formula>
    </cfRule>
  </conditionalFormatting>
  <conditionalFormatting sqref="X6:X138">
    <cfRule type="cellIs" dxfId="313" priority="91" stopIfTrue="1" operator="between">
      <formula>4</formula>
      <formula>5</formula>
    </cfRule>
    <cfRule type="cellIs" dxfId="312" priority="92" stopIfTrue="1" operator="between">
      <formula>3</formula>
      <formula>4</formula>
    </cfRule>
    <cfRule type="cellIs" dxfId="311" priority="93" stopIfTrue="1" operator="between">
      <formula>2</formula>
      <formula>3</formula>
    </cfRule>
    <cfRule type="cellIs" dxfId="310" priority="94" stopIfTrue="1" operator="between">
      <formula>1</formula>
      <formula>2</formula>
    </cfRule>
    <cfRule type="cellIs" dxfId="309" priority="95" stopIfTrue="1" operator="between">
      <formula>0</formula>
      <formula>1</formula>
    </cfRule>
  </conditionalFormatting>
  <conditionalFormatting sqref="W6:W138">
    <cfRule type="cellIs" dxfId="308" priority="86" stopIfTrue="1" operator="between">
      <formula>4</formula>
      <formula>5</formula>
    </cfRule>
    <cfRule type="cellIs" dxfId="307" priority="87" stopIfTrue="1" operator="between">
      <formula>3</formula>
      <formula>4</formula>
    </cfRule>
    <cfRule type="cellIs" dxfId="306" priority="88" stopIfTrue="1" operator="between">
      <formula>2</formula>
      <formula>3</formula>
    </cfRule>
    <cfRule type="cellIs" dxfId="305" priority="89" stopIfTrue="1" operator="between">
      <formula>1</formula>
      <formula>2</formula>
    </cfRule>
    <cfRule type="cellIs" dxfId="304" priority="90" stopIfTrue="1" operator="between">
      <formula>0</formula>
      <formula>1</formula>
    </cfRule>
  </conditionalFormatting>
  <conditionalFormatting sqref="V6:V138">
    <cfRule type="cellIs" dxfId="303" priority="81" stopIfTrue="1" operator="between">
      <formula>4</formula>
      <formula>5</formula>
    </cfRule>
    <cfRule type="cellIs" dxfId="302" priority="82" stopIfTrue="1" operator="between">
      <formula>3</formula>
      <formula>4</formula>
    </cfRule>
    <cfRule type="cellIs" dxfId="301" priority="83" stopIfTrue="1" operator="between">
      <formula>2</formula>
      <formula>3</formula>
    </cfRule>
    <cfRule type="cellIs" dxfId="300" priority="84" stopIfTrue="1" operator="between">
      <formula>1</formula>
      <formula>2</formula>
    </cfRule>
    <cfRule type="cellIs" dxfId="299" priority="85" stopIfTrue="1" operator="between">
      <formula>0</formula>
      <formula>1</formula>
    </cfRule>
  </conditionalFormatting>
  <conditionalFormatting sqref="U6:U138">
    <cfRule type="cellIs" dxfId="298" priority="76" stopIfTrue="1" operator="between">
      <formula>4</formula>
      <formula>5</formula>
    </cfRule>
    <cfRule type="cellIs" dxfId="297" priority="77" stopIfTrue="1" operator="between">
      <formula>3</formula>
      <formula>4</formula>
    </cfRule>
    <cfRule type="cellIs" dxfId="296" priority="78" stopIfTrue="1" operator="between">
      <formula>2</formula>
      <formula>3</formula>
    </cfRule>
    <cfRule type="cellIs" dxfId="295" priority="79" stopIfTrue="1" operator="between">
      <formula>1</formula>
      <formula>2</formula>
    </cfRule>
    <cfRule type="cellIs" dxfId="294" priority="80" stopIfTrue="1" operator="between">
      <formula>0</formula>
      <formula>1</formula>
    </cfRule>
  </conditionalFormatting>
  <conditionalFormatting sqref="T6:T138">
    <cfRule type="cellIs" dxfId="293" priority="71" stopIfTrue="1" operator="between">
      <formula>4</formula>
      <formula>5</formula>
    </cfRule>
    <cfRule type="cellIs" dxfId="292" priority="72" stopIfTrue="1" operator="between">
      <formula>3</formula>
      <formula>4</formula>
    </cfRule>
    <cfRule type="cellIs" dxfId="291" priority="73" stopIfTrue="1" operator="between">
      <formula>2</formula>
      <formula>3</formula>
    </cfRule>
    <cfRule type="cellIs" dxfId="290" priority="74" stopIfTrue="1" operator="between">
      <formula>1</formula>
      <formula>2</formula>
    </cfRule>
    <cfRule type="cellIs" dxfId="289" priority="75" stopIfTrue="1" operator="between">
      <formula>0</formula>
      <formula>1</formula>
    </cfRule>
  </conditionalFormatting>
  <conditionalFormatting sqref="S6:S138">
    <cfRule type="cellIs" dxfId="288" priority="66" stopIfTrue="1" operator="between">
      <formula>4</formula>
      <formula>5</formula>
    </cfRule>
    <cfRule type="cellIs" dxfId="287" priority="67" stopIfTrue="1" operator="between">
      <formula>3</formula>
      <formula>4</formula>
    </cfRule>
    <cfRule type="cellIs" dxfId="286" priority="68" stopIfTrue="1" operator="between">
      <formula>2</formula>
      <formula>3</formula>
    </cfRule>
    <cfRule type="cellIs" dxfId="285" priority="69" stopIfTrue="1" operator="between">
      <formula>1</formula>
      <formula>2</formula>
    </cfRule>
    <cfRule type="cellIs" dxfId="284" priority="70" stopIfTrue="1" operator="between">
      <formula>0</formula>
      <formula>1</formula>
    </cfRule>
  </conditionalFormatting>
  <conditionalFormatting sqref="R6:R138">
    <cfRule type="cellIs" dxfId="283" priority="61" stopIfTrue="1" operator="between">
      <formula>4</formula>
      <formula>5</formula>
    </cfRule>
    <cfRule type="cellIs" dxfId="282" priority="62" stopIfTrue="1" operator="between">
      <formula>3</formula>
      <formula>4</formula>
    </cfRule>
    <cfRule type="cellIs" dxfId="281" priority="63" stopIfTrue="1" operator="between">
      <formula>2</formula>
      <formula>3</formula>
    </cfRule>
    <cfRule type="cellIs" dxfId="280" priority="64" stopIfTrue="1" operator="between">
      <formula>1</formula>
      <formula>2</formula>
    </cfRule>
    <cfRule type="cellIs" dxfId="279" priority="65" stopIfTrue="1" operator="between">
      <formula>0</formula>
      <formula>1</formula>
    </cfRule>
  </conditionalFormatting>
  <conditionalFormatting sqref="Q6:Q138">
    <cfRule type="cellIs" dxfId="278" priority="56" stopIfTrue="1" operator="between">
      <formula>4</formula>
      <formula>5</formula>
    </cfRule>
    <cfRule type="cellIs" dxfId="277" priority="57" stopIfTrue="1" operator="between">
      <formula>3</formula>
      <formula>4</formula>
    </cfRule>
    <cfRule type="cellIs" dxfId="276" priority="58" stopIfTrue="1" operator="between">
      <formula>2</formula>
      <formula>3</formula>
    </cfRule>
    <cfRule type="cellIs" dxfId="275" priority="59" stopIfTrue="1" operator="between">
      <formula>1</formula>
      <formula>2</formula>
    </cfRule>
    <cfRule type="cellIs" dxfId="274" priority="60" stopIfTrue="1" operator="between">
      <formula>0</formula>
      <formula>1</formula>
    </cfRule>
  </conditionalFormatting>
  <conditionalFormatting sqref="P6:P138">
    <cfRule type="cellIs" dxfId="273" priority="51" stopIfTrue="1" operator="between">
      <formula>4</formula>
      <formula>5</formula>
    </cfRule>
    <cfRule type="cellIs" dxfId="272" priority="52" stopIfTrue="1" operator="between">
      <formula>3</formula>
      <formula>4</formula>
    </cfRule>
    <cfRule type="cellIs" dxfId="271" priority="53" stopIfTrue="1" operator="between">
      <formula>2</formula>
      <formula>3</formula>
    </cfRule>
    <cfRule type="cellIs" dxfId="270" priority="54" stopIfTrue="1" operator="between">
      <formula>1</formula>
      <formula>2</formula>
    </cfRule>
    <cfRule type="cellIs" dxfId="269" priority="55" stopIfTrue="1" operator="between">
      <formula>0</formula>
      <formula>1</formula>
    </cfRule>
  </conditionalFormatting>
  <conditionalFormatting sqref="O6:O138">
    <cfRule type="cellIs" dxfId="268" priority="46" stopIfTrue="1" operator="between">
      <formula>4</formula>
      <formula>5</formula>
    </cfRule>
    <cfRule type="cellIs" dxfId="267" priority="47" stopIfTrue="1" operator="between">
      <formula>3</formula>
      <formula>4</formula>
    </cfRule>
    <cfRule type="cellIs" dxfId="266" priority="48" stopIfTrue="1" operator="between">
      <formula>2</formula>
      <formula>3</formula>
    </cfRule>
    <cfRule type="cellIs" dxfId="265" priority="49" stopIfTrue="1" operator="between">
      <formula>1</formula>
      <formula>2</formula>
    </cfRule>
    <cfRule type="cellIs" dxfId="264" priority="50" stopIfTrue="1" operator="between">
      <formula>0</formula>
      <formula>1</formula>
    </cfRule>
  </conditionalFormatting>
  <conditionalFormatting sqref="N6:N138">
    <cfRule type="cellIs" dxfId="263" priority="41" stopIfTrue="1" operator="between">
      <formula>4</formula>
      <formula>5</formula>
    </cfRule>
    <cfRule type="cellIs" dxfId="262" priority="42" stopIfTrue="1" operator="between">
      <formula>3</formula>
      <formula>4</formula>
    </cfRule>
    <cfRule type="cellIs" dxfId="261" priority="43" stopIfTrue="1" operator="between">
      <formula>2</formula>
      <formula>3</formula>
    </cfRule>
    <cfRule type="cellIs" dxfId="260" priority="44" stopIfTrue="1" operator="between">
      <formula>1</formula>
      <formula>2</formula>
    </cfRule>
    <cfRule type="cellIs" dxfId="259" priority="45" stopIfTrue="1" operator="between">
      <formula>0</formula>
      <formula>1</formula>
    </cfRule>
  </conditionalFormatting>
  <conditionalFormatting sqref="M6:M138">
    <cfRule type="cellIs" dxfId="258" priority="36" stopIfTrue="1" operator="between">
      <formula>4</formula>
      <formula>5</formula>
    </cfRule>
    <cfRule type="cellIs" dxfId="257" priority="37" stopIfTrue="1" operator="between">
      <formula>3</formula>
      <formula>4</formula>
    </cfRule>
    <cfRule type="cellIs" dxfId="256" priority="38" stopIfTrue="1" operator="between">
      <formula>2</formula>
      <formula>3</formula>
    </cfRule>
    <cfRule type="cellIs" dxfId="255" priority="39" stopIfTrue="1" operator="between">
      <formula>1</formula>
      <formula>2</formula>
    </cfRule>
    <cfRule type="cellIs" dxfId="254" priority="40" stopIfTrue="1" operator="between">
      <formula>0</formula>
      <formula>1</formula>
    </cfRule>
  </conditionalFormatting>
  <conditionalFormatting sqref="L6:L138">
    <cfRule type="cellIs" dxfId="253" priority="31" stopIfTrue="1" operator="between">
      <formula>4</formula>
      <formula>5</formula>
    </cfRule>
    <cfRule type="cellIs" dxfId="252" priority="32" stopIfTrue="1" operator="between">
      <formula>3</formula>
      <formula>4</formula>
    </cfRule>
    <cfRule type="cellIs" dxfId="251" priority="33" stopIfTrue="1" operator="between">
      <formula>2</formula>
      <formula>3</formula>
    </cfRule>
    <cfRule type="cellIs" dxfId="250" priority="34" stopIfTrue="1" operator="between">
      <formula>1</formula>
      <formula>2</formula>
    </cfRule>
    <cfRule type="cellIs" dxfId="249" priority="35" stopIfTrue="1" operator="between">
      <formula>0</formula>
      <formula>1</formula>
    </cfRule>
  </conditionalFormatting>
  <conditionalFormatting sqref="K6:K138">
    <cfRule type="cellIs" dxfId="248" priority="26" stopIfTrue="1" operator="between">
      <formula>4</formula>
      <formula>5</formula>
    </cfRule>
    <cfRule type="cellIs" dxfId="247" priority="27" stopIfTrue="1" operator="between">
      <formula>3</formula>
      <formula>4</formula>
    </cfRule>
    <cfRule type="cellIs" dxfId="246" priority="28" stopIfTrue="1" operator="between">
      <formula>2</formula>
      <formula>3</formula>
    </cfRule>
    <cfRule type="cellIs" dxfId="245" priority="29" stopIfTrue="1" operator="between">
      <formula>1</formula>
      <formula>2</formula>
    </cfRule>
    <cfRule type="cellIs" dxfId="244" priority="30" stopIfTrue="1" operator="between">
      <formula>0</formula>
      <formula>1</formula>
    </cfRule>
  </conditionalFormatting>
  <conditionalFormatting sqref="J6:J138">
    <cfRule type="cellIs" dxfId="243" priority="21" stopIfTrue="1" operator="between">
      <formula>4</formula>
      <formula>5</formula>
    </cfRule>
    <cfRule type="cellIs" dxfId="242" priority="22" stopIfTrue="1" operator="between">
      <formula>3</formula>
      <formula>4</formula>
    </cfRule>
    <cfRule type="cellIs" dxfId="241" priority="23" stopIfTrue="1" operator="between">
      <formula>2</formula>
      <formula>3</formula>
    </cfRule>
    <cfRule type="cellIs" dxfId="240" priority="24" stopIfTrue="1" operator="between">
      <formula>1</formula>
      <formula>2</formula>
    </cfRule>
    <cfRule type="cellIs" dxfId="239" priority="25" stopIfTrue="1" operator="between">
      <formula>0</formula>
      <formula>1</formula>
    </cfRule>
  </conditionalFormatting>
  <conditionalFormatting sqref="I6:I138">
    <cfRule type="cellIs" dxfId="238" priority="16" stopIfTrue="1" operator="between">
      <formula>4</formula>
      <formula>5</formula>
    </cfRule>
    <cfRule type="cellIs" dxfId="237" priority="17" stopIfTrue="1" operator="between">
      <formula>3</formula>
      <formula>4</formula>
    </cfRule>
    <cfRule type="cellIs" dxfId="236" priority="18" stopIfTrue="1" operator="between">
      <formula>2</formula>
      <formula>3</formula>
    </cfRule>
    <cfRule type="cellIs" dxfId="235" priority="19" stopIfTrue="1" operator="between">
      <formula>1</formula>
      <formula>2</formula>
    </cfRule>
    <cfRule type="cellIs" dxfId="234" priority="20" stopIfTrue="1" operator="between">
      <formula>0</formula>
      <formula>1</formula>
    </cfRule>
  </conditionalFormatting>
  <conditionalFormatting sqref="H6:H138">
    <cfRule type="cellIs" dxfId="233" priority="11" stopIfTrue="1" operator="between">
      <formula>4</formula>
      <formula>5</formula>
    </cfRule>
    <cfRule type="cellIs" dxfId="232" priority="12" stopIfTrue="1" operator="between">
      <formula>3</formula>
      <formula>4</formula>
    </cfRule>
    <cfRule type="cellIs" dxfId="231" priority="13" stopIfTrue="1" operator="between">
      <formula>2</formula>
      <formula>3</formula>
    </cfRule>
    <cfRule type="cellIs" dxfId="230" priority="14" stopIfTrue="1" operator="between">
      <formula>1</formula>
      <formula>2</formula>
    </cfRule>
    <cfRule type="cellIs" dxfId="229" priority="15" stopIfTrue="1" operator="between">
      <formula>0</formula>
      <formula>1</formula>
    </cfRule>
  </conditionalFormatting>
  <conditionalFormatting sqref="G6:G138">
    <cfRule type="cellIs" dxfId="228" priority="6" stopIfTrue="1" operator="between">
      <formula>4</formula>
      <formula>5</formula>
    </cfRule>
    <cfRule type="cellIs" dxfId="227" priority="7" stopIfTrue="1" operator="between">
      <formula>3</formula>
      <formula>4</formula>
    </cfRule>
    <cfRule type="cellIs" dxfId="226" priority="8" stopIfTrue="1" operator="between">
      <formula>2</formula>
      <formula>3</formula>
    </cfRule>
    <cfRule type="cellIs" dxfId="225" priority="9" stopIfTrue="1" operator="between">
      <formula>1</formula>
      <formula>2</formula>
    </cfRule>
    <cfRule type="cellIs" dxfId="224" priority="10" stopIfTrue="1" operator="between">
      <formula>0</formula>
      <formula>1</formula>
    </cfRule>
  </conditionalFormatting>
  <conditionalFormatting sqref="F6:F138">
    <cfRule type="cellIs" dxfId="223" priority="1" stopIfTrue="1" operator="between">
      <formula>4</formula>
      <formula>5</formula>
    </cfRule>
    <cfRule type="cellIs" dxfId="222" priority="2" stopIfTrue="1" operator="between">
      <formula>3</formula>
      <formula>4</formula>
    </cfRule>
    <cfRule type="cellIs" dxfId="221" priority="3" stopIfTrue="1" operator="between">
      <formula>2</formula>
      <formula>3</formula>
    </cfRule>
    <cfRule type="cellIs" dxfId="220" priority="4" stopIfTrue="1" operator="between">
      <formula>1</formula>
      <formula>2</formula>
    </cfRule>
    <cfRule type="cellIs" dxfId="219" priority="5"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92"/>
  <sheetViews>
    <sheetView workbookViewId="0">
      <selection activeCell="W12" sqref="W12"/>
    </sheetView>
  </sheetViews>
  <sheetFormatPr defaultColWidth="9.42578125" defaultRowHeight="15" x14ac:dyDescent="0.25"/>
  <cols>
    <col min="1" max="1" width="36.42578125" style="275" customWidth="1"/>
    <col min="2" max="2" width="28.42578125" style="275" customWidth="1"/>
    <col min="3" max="3" width="9.5703125" style="275" bestFit="1" customWidth="1"/>
    <col min="4" max="4" width="9.42578125" style="275"/>
    <col min="5" max="5" width="9.5703125" style="275" bestFit="1" customWidth="1"/>
    <col min="6" max="6" width="22.5703125" style="275" hidden="1" customWidth="1"/>
    <col min="7" max="7" width="12.5703125" style="275" bestFit="1" customWidth="1"/>
    <col min="8" max="9" width="9.42578125" style="275"/>
    <col min="10" max="10" width="17.7109375" style="275" hidden="1" customWidth="1"/>
    <col min="11" max="11" width="11.5703125" style="275" bestFit="1" customWidth="1"/>
    <col min="12" max="12" width="9.42578125" style="275"/>
    <col min="13" max="13" width="11.42578125" style="278" bestFit="1" customWidth="1"/>
    <col min="14" max="14" width="16.7109375" style="275" customWidth="1"/>
    <col min="15" max="15" width="10.5703125" style="275" bestFit="1" customWidth="1"/>
    <col min="16" max="16" width="9.5703125" style="275" bestFit="1" customWidth="1"/>
    <col min="17" max="17" width="9.42578125" style="275"/>
    <col min="18" max="18" width="19.42578125" style="275" hidden="1" customWidth="1"/>
    <col min="19" max="19" width="11.5703125" style="275" bestFit="1" customWidth="1"/>
    <col min="20" max="20" width="9.5703125" style="275" bestFit="1" customWidth="1"/>
    <col min="21" max="21" width="11.42578125" style="278" bestFit="1" customWidth="1"/>
    <col min="22" max="22" width="18.42578125" style="275" hidden="1" customWidth="1"/>
    <col min="23" max="23" width="12.42578125" style="275" bestFit="1" customWidth="1"/>
    <col min="24" max="24" width="9.42578125" style="275"/>
    <col min="25" max="25" width="10" style="275" bestFit="1" customWidth="1"/>
    <col min="26" max="26" width="19.42578125" style="275" hidden="1" customWidth="1"/>
    <col min="27" max="27" width="11.5703125" style="275" bestFit="1" customWidth="1"/>
    <col min="28" max="28" width="9.42578125" style="275"/>
    <col min="29" max="29" width="11.42578125" style="278" bestFit="1" customWidth="1"/>
    <col min="30" max="30" width="31.42578125" style="275" hidden="1" customWidth="1"/>
    <col min="31" max="31" width="11.5703125" style="275" bestFit="1" customWidth="1"/>
    <col min="32" max="33" width="9.5703125" style="275" bestFit="1" customWidth="1"/>
    <col min="34" max="34" width="19.42578125" style="275" hidden="1" customWidth="1"/>
    <col min="35" max="35" width="11.5703125" style="275" bestFit="1" customWidth="1"/>
    <col min="36" max="36" width="11.42578125" style="275" customWidth="1"/>
    <col min="37" max="37" width="10.42578125" style="278" customWidth="1"/>
    <col min="38" max="38" width="0.42578125" style="275" customWidth="1"/>
    <col min="39" max="40" width="9.5703125" style="275" bestFit="1" customWidth="1"/>
    <col min="41" max="41" width="10" style="275" bestFit="1" customWidth="1"/>
    <col min="42" max="42" width="19.42578125" style="275" hidden="1" customWidth="1"/>
    <col min="43" max="43" width="11.5703125" style="275" bestFit="1" customWidth="1"/>
    <col min="44" max="44" width="9.5703125" style="275" bestFit="1" customWidth="1"/>
    <col min="45" max="45" width="11.5703125" style="275" bestFit="1" customWidth="1"/>
    <col min="46" max="46" width="0.5703125" style="275" hidden="1" customWidth="1"/>
    <col min="47" max="49" width="0" style="275" hidden="1"/>
    <col min="50" max="50" width="19.42578125" style="275" hidden="1" customWidth="1"/>
    <col min="51" max="51" width="11.42578125" style="275" hidden="1" customWidth="1"/>
    <col min="52" max="52" width="0" style="275" hidden="1"/>
    <col min="53" max="53" width="11.5703125" style="50" hidden="1" customWidth="1"/>
    <col min="54" max="54" width="37.42578125" style="275" hidden="1" customWidth="1"/>
    <col min="55" max="56" width="0" style="275" hidden="1"/>
    <col min="57" max="57" width="10" style="275" hidden="1" customWidth="1"/>
    <col min="58" max="58" width="19.42578125" style="275" hidden="1" customWidth="1"/>
    <col min="59" max="60" width="11.42578125" style="275" hidden="1" customWidth="1"/>
    <col min="61" max="61" width="11.5703125" style="209" hidden="1" customWidth="1"/>
    <col min="62" max="62" width="27.42578125" style="275" bestFit="1" customWidth="1"/>
    <col min="63" max="64" width="9.5703125" style="275" bestFit="1" customWidth="1"/>
    <col min="65" max="65" width="10.42578125" style="275" bestFit="1" customWidth="1"/>
    <col min="66" max="66" width="15.42578125" style="275" hidden="1" customWidth="1"/>
    <col min="67" max="68" width="9.5703125" style="275" bestFit="1" customWidth="1"/>
    <col min="69" max="69" width="11.5703125" style="50" bestFit="1" customWidth="1"/>
    <col min="70" max="70" width="33.42578125" style="275" hidden="1" customWidth="1"/>
    <col min="71" max="72" width="0" style="275" hidden="1"/>
    <col min="73" max="73" width="10" style="275" hidden="1" customWidth="1"/>
    <col min="74" max="74" width="15.42578125" style="275" hidden="1" customWidth="1"/>
    <col min="75" max="76" width="0" style="275" hidden="1"/>
    <col min="77" max="77" width="11.5703125" style="275" hidden="1" customWidth="1"/>
    <col min="78" max="78" width="31.42578125" style="275" hidden="1" customWidth="1"/>
    <col min="79" max="81" width="0" style="275" hidden="1"/>
    <col min="82" max="82" width="15.42578125" style="275" hidden="1" customWidth="1"/>
    <col min="83" max="84" width="0" style="275" hidden="1"/>
    <col min="85" max="85" width="11.5703125" style="50" hidden="1" customWidth="1"/>
    <col min="86" max="92" width="0" style="275" hidden="1"/>
    <col min="93" max="93" width="9.42578125" style="209" hidden="1" customWidth="1"/>
    <col min="94" max="100" width="0" style="275" hidden="1"/>
    <col min="101" max="101" width="11" style="209" hidden="1" customWidth="1"/>
    <col min="102" max="102" width="0" style="275" hidden="1"/>
    <col min="103" max="103" width="10.5703125" style="275" bestFit="1" customWidth="1"/>
    <col min="104" max="104" width="19.42578125" style="275" customWidth="1"/>
    <col min="105" max="105" width="9.42578125" style="275"/>
    <col min="106" max="106" width="15" style="275" hidden="1" customWidth="1"/>
    <col min="107" max="107" width="23.42578125" style="275" customWidth="1"/>
    <col min="108" max="108" width="9.5703125" style="275" bestFit="1" customWidth="1"/>
    <col min="109" max="109" width="11.42578125" style="50" bestFit="1" customWidth="1"/>
    <col min="110" max="110" width="14.5703125" style="275" hidden="1" customWidth="1"/>
    <col min="111" max="111" width="11.42578125" style="275" bestFit="1" customWidth="1"/>
    <col min="112" max="112" width="9.5703125" style="275" bestFit="1" customWidth="1"/>
    <col min="113" max="113" width="9.42578125" style="275"/>
    <col min="114" max="114" width="0" style="275" hidden="1"/>
    <col min="115" max="116" width="9.5703125" style="275" bestFit="1" customWidth="1"/>
    <col min="117" max="117" width="11.5703125" style="209" bestFit="1" customWidth="1"/>
    <col min="118" max="118" width="0.5703125" style="275" customWidth="1"/>
    <col min="119" max="119" width="13.5703125" style="275" bestFit="1" customWidth="1"/>
    <col min="120" max="120" width="9.5703125" style="275" bestFit="1" customWidth="1"/>
    <col min="121" max="121" width="9.42578125" style="275"/>
    <col min="122" max="122" width="0" style="275" hidden="1"/>
    <col min="123" max="123" width="11.5703125" style="275" bestFit="1" customWidth="1"/>
    <col min="124" max="124" width="9.5703125" style="275" bestFit="1" customWidth="1"/>
    <col min="125" max="125" width="11.5703125" style="50" bestFit="1" customWidth="1"/>
    <col min="126" max="126" width="0" style="275" hidden="1"/>
    <col min="127" max="128" width="9.5703125" style="275" bestFit="1" customWidth="1"/>
    <col min="129" max="129" width="9.42578125" style="275"/>
    <col min="130" max="130" width="0" style="275" hidden="1"/>
    <col min="131" max="132" width="9.5703125" style="275" bestFit="1" customWidth="1"/>
    <col min="133" max="133" width="11.5703125" style="209" bestFit="1" customWidth="1"/>
    <col min="134" max="134" width="43.42578125" style="275" hidden="1" customWidth="1"/>
    <col min="135" max="135" width="11" style="275" customWidth="1"/>
    <col min="136" max="136" width="9.5703125" style="275" bestFit="1" customWidth="1"/>
    <col min="137" max="137" width="9.42578125" style="275"/>
    <col min="138" max="138" width="0" style="275" hidden="1"/>
    <col min="139" max="140" width="9.42578125" style="275" customWidth="1"/>
    <col min="141" max="141" width="11.5703125" style="50" bestFit="1" customWidth="1"/>
    <col min="142" max="142" width="0" style="275" hidden="1"/>
    <col min="143" max="144" width="23.5703125" style="275" customWidth="1"/>
    <col min="145" max="145" width="9.42578125" style="275"/>
    <col min="146" max="146" width="0" style="275" hidden="1"/>
    <col min="147" max="148" width="9.5703125" style="275" bestFit="1" customWidth="1"/>
    <col min="149" max="149" width="11.5703125" style="209" customWidth="1"/>
    <col min="150" max="150" width="43.5703125" style="275" hidden="1" customWidth="1"/>
    <col min="151" max="153" width="9.5703125" style="275" bestFit="1" customWidth="1"/>
    <col min="154" max="154" width="0" style="275" hidden="1"/>
    <col min="155" max="156" width="9.5703125" style="275" bestFit="1" customWidth="1"/>
    <col min="157" max="157" width="11.5703125" style="50" bestFit="1" customWidth="1"/>
    <col min="158" max="158" width="0" style="275" hidden="1"/>
    <col min="159" max="161" width="9.5703125" style="275" bestFit="1" customWidth="1"/>
    <col min="162" max="162" width="0" style="275" hidden="1"/>
    <col min="163" max="164" width="9.5703125" style="275" bestFit="1" customWidth="1"/>
    <col min="165" max="165" width="11.5703125" style="50" bestFit="1" customWidth="1"/>
    <col min="166" max="166" width="0" style="275" hidden="1"/>
    <col min="167" max="167" width="9.5703125" style="275" hidden="1" bestFit="1" customWidth="1"/>
    <col min="168" max="168" width="0" style="275" hidden="1"/>
    <col min="169" max="172" width="13" style="275" hidden="1" customWidth="1"/>
    <col min="173" max="173" width="11.5703125" style="50" hidden="1" customWidth="1"/>
    <col min="174" max="174" width="0" style="275" hidden="1"/>
    <col min="175" max="180" width="13" style="275" hidden="1" customWidth="1"/>
    <col min="181" max="181" width="11.5703125" style="209" hidden="1" customWidth="1"/>
    <col min="182" max="182" width="0" style="275" hidden="1"/>
    <col min="183" max="183" width="9.5703125" style="275" hidden="1" bestFit="1" customWidth="1"/>
    <col min="184" max="185" width="13" style="275" hidden="1" customWidth="1"/>
    <col min="186" max="186" width="0" style="275" hidden="1"/>
    <col min="187" max="187" width="9.5703125" style="275" hidden="1" bestFit="1" customWidth="1"/>
    <col min="188" max="188" width="13" style="275" hidden="1" customWidth="1"/>
    <col min="189" max="189" width="11.5703125" style="50" hidden="1" bestFit="1" customWidth="1"/>
    <col min="190" max="190" width="0" style="275" hidden="1"/>
    <col min="191" max="191" width="9.5703125" style="275" hidden="1" bestFit="1" customWidth="1"/>
    <col min="192" max="193" width="13" style="275" hidden="1" customWidth="1"/>
    <col min="194" max="194" width="0" style="275" hidden="1"/>
    <col min="195" max="195" width="9.5703125" style="275" hidden="1" bestFit="1" customWidth="1"/>
    <col min="196" max="196" width="13" style="275" hidden="1" customWidth="1"/>
    <col min="197" max="197" width="11.5703125" style="209" hidden="1" bestFit="1" customWidth="1"/>
    <col min="198" max="198" width="0" style="275" hidden="1"/>
    <col min="199" max="199" width="9.5703125" style="275" hidden="1" bestFit="1" customWidth="1"/>
    <col min="200" max="200" width="13" style="275" hidden="1" customWidth="1"/>
    <col min="201" max="201" width="9.5703125" style="275" hidden="1" bestFit="1" customWidth="1"/>
    <col min="202" max="202" width="0" style="275" hidden="1"/>
    <col min="203" max="203" width="9.5703125" style="275" hidden="1" bestFit="1" customWidth="1"/>
    <col min="204" max="204" width="13" style="275" hidden="1" customWidth="1"/>
    <col min="205" max="205" width="11.5703125" style="50" hidden="1" bestFit="1" customWidth="1"/>
    <col min="206" max="206" width="0" style="275" hidden="1"/>
    <col min="207" max="207" width="9.5703125" style="275" hidden="1" bestFit="1" customWidth="1"/>
    <col min="208" max="209" width="13" style="275" hidden="1" customWidth="1"/>
    <col min="210" max="210" width="0" style="275" hidden="1"/>
    <col min="211" max="211" width="9.5703125" style="275" hidden="1" bestFit="1" customWidth="1"/>
    <col min="212" max="212" width="13" style="275" hidden="1" customWidth="1"/>
    <col min="213" max="213" width="11.5703125" style="209" hidden="1" bestFit="1" customWidth="1"/>
    <col min="214" max="214" width="0" style="275" hidden="1"/>
    <col min="215" max="215" width="9.5703125" style="275" hidden="1" bestFit="1" customWidth="1"/>
    <col min="216" max="217" width="13" style="275" hidden="1" customWidth="1"/>
    <col min="218" max="218" width="0" style="275" hidden="1"/>
    <col min="219" max="219" width="9.5703125" style="275" hidden="1" bestFit="1" customWidth="1"/>
    <col min="220" max="220" width="13" style="275" hidden="1" customWidth="1"/>
    <col min="221" max="221" width="11.5703125" style="50" hidden="1" bestFit="1" customWidth="1"/>
    <col min="222" max="222" width="0" style="275" hidden="1"/>
    <col min="223" max="223" width="9.5703125" style="275" hidden="1" bestFit="1" customWidth="1"/>
    <col min="224" max="225" width="13" style="275" hidden="1" customWidth="1"/>
    <col min="226" max="226" width="0" style="275" hidden="1"/>
    <col min="227" max="227" width="9.5703125" style="275" hidden="1" bestFit="1" customWidth="1"/>
    <col min="228" max="228" width="13" style="275" hidden="1" customWidth="1"/>
    <col min="229" max="229" width="11.5703125" style="209" hidden="1" bestFit="1" customWidth="1"/>
    <col min="230" max="230" width="0" style="275" hidden="1"/>
    <col min="231" max="231" width="9.5703125" style="275" hidden="1" bestFit="1" customWidth="1"/>
    <col min="232" max="233" width="13" style="275" hidden="1" customWidth="1"/>
    <col min="234" max="234" width="0" style="275" hidden="1"/>
    <col min="235" max="235" width="9.5703125" style="275" hidden="1" bestFit="1" customWidth="1"/>
    <col min="236" max="236" width="13" style="275" hidden="1" customWidth="1"/>
    <col min="237" max="237" width="11.5703125" style="50" hidden="1" bestFit="1" customWidth="1"/>
    <col min="238" max="238" width="33" style="275" hidden="1" customWidth="1"/>
    <col min="239" max="239" width="9.5703125" style="275" hidden="1" bestFit="1" customWidth="1"/>
    <col min="240" max="241" width="13" style="275" hidden="1" customWidth="1"/>
    <col min="242" max="242" width="0" style="275" hidden="1"/>
    <col min="243" max="243" width="9.5703125" style="275" hidden="1" bestFit="1" customWidth="1"/>
    <col min="244" max="244" width="13" style="275" hidden="1" customWidth="1"/>
    <col min="245" max="245" width="11.5703125" style="209" hidden="1" bestFit="1" customWidth="1"/>
    <col min="246" max="246" width="0" style="275" hidden="1"/>
    <col min="247" max="247" width="9.5703125" style="275" hidden="1" bestFit="1" customWidth="1"/>
    <col min="248" max="249" width="13" style="275" hidden="1" customWidth="1"/>
    <col min="250" max="250" width="0" style="275" hidden="1"/>
    <col min="251" max="251" width="9.5703125" style="275" hidden="1" bestFit="1" customWidth="1"/>
    <col min="252" max="252" width="13" style="275" hidden="1" customWidth="1"/>
    <col min="253" max="253" width="11.5703125" style="50" hidden="1" bestFit="1" customWidth="1"/>
    <col min="254" max="254" width="13" style="275" hidden="1" customWidth="1"/>
    <col min="255" max="16384" width="9.42578125" style="275"/>
  </cols>
  <sheetData>
    <row r="1" spans="1:253" s="277" customFormat="1" ht="12.75" customHeight="1" x14ac:dyDescent="0.2">
      <c r="A1" s="158" t="s">
        <v>0</v>
      </c>
      <c r="B1" s="158" t="s">
        <v>6861</v>
      </c>
      <c r="C1" s="158" t="s">
        <v>1</v>
      </c>
      <c r="D1" s="158" t="s">
        <v>2</v>
      </c>
      <c r="E1" s="158" t="s">
        <v>7500</v>
      </c>
      <c r="F1" s="296" t="s">
        <v>665</v>
      </c>
      <c r="G1" s="296"/>
      <c r="H1" s="296"/>
      <c r="I1" s="296"/>
      <c r="J1" s="296"/>
      <c r="K1" s="296"/>
      <c r="L1" s="296"/>
      <c r="M1" s="296"/>
      <c r="N1" s="295" t="s">
        <v>74</v>
      </c>
      <c r="O1" s="295"/>
      <c r="P1" s="295"/>
      <c r="Q1" s="295"/>
      <c r="R1" s="295"/>
      <c r="S1" s="295"/>
      <c r="T1" s="295"/>
      <c r="U1" s="295"/>
      <c r="V1" s="296" t="s">
        <v>563</v>
      </c>
      <c r="W1" s="296"/>
      <c r="X1" s="296"/>
      <c r="Y1" s="296"/>
      <c r="Z1" s="296"/>
      <c r="AA1" s="296"/>
      <c r="AB1" s="296"/>
      <c r="AC1" s="296"/>
      <c r="AD1" s="295" t="s">
        <v>43</v>
      </c>
      <c r="AE1" s="295"/>
      <c r="AF1" s="295"/>
      <c r="AG1" s="295"/>
      <c r="AH1" s="295"/>
      <c r="AI1" s="295"/>
      <c r="AJ1" s="295"/>
      <c r="AK1" s="295"/>
      <c r="AL1" s="296" t="s">
        <v>727</v>
      </c>
      <c r="AM1" s="296"/>
      <c r="AN1" s="296"/>
      <c r="AO1" s="296"/>
      <c r="AP1" s="296"/>
      <c r="AQ1" s="296"/>
      <c r="AR1" s="296"/>
      <c r="AS1" s="296"/>
      <c r="AT1" s="299" t="s">
        <v>68</v>
      </c>
      <c r="AU1" s="299"/>
      <c r="AV1" s="299"/>
      <c r="AW1" s="299"/>
      <c r="AX1" s="299"/>
      <c r="AY1" s="299"/>
      <c r="AZ1" s="299"/>
      <c r="BA1" s="299"/>
      <c r="BB1" s="296" t="s">
        <v>66</v>
      </c>
      <c r="BC1" s="296"/>
      <c r="BD1" s="296"/>
      <c r="BE1" s="296"/>
      <c r="BF1" s="296"/>
      <c r="BG1" s="296"/>
      <c r="BH1" s="296"/>
      <c r="BI1" s="296"/>
      <c r="BJ1" s="295" t="s">
        <v>64</v>
      </c>
      <c r="BK1" s="295"/>
      <c r="BL1" s="295"/>
      <c r="BM1" s="295"/>
      <c r="BN1" s="295"/>
      <c r="BO1" s="295"/>
      <c r="BP1" s="295"/>
      <c r="BQ1" s="295"/>
      <c r="BR1" s="296" t="s">
        <v>13</v>
      </c>
      <c r="BS1" s="296"/>
      <c r="BT1" s="296"/>
      <c r="BU1" s="296"/>
      <c r="BV1" s="296"/>
      <c r="BW1" s="296"/>
      <c r="BX1" s="296"/>
      <c r="BY1" s="296"/>
      <c r="BZ1" s="299" t="s">
        <v>18</v>
      </c>
      <c r="CA1" s="299"/>
      <c r="CB1" s="299"/>
      <c r="CC1" s="299"/>
      <c r="CD1" s="299"/>
      <c r="CE1" s="299"/>
      <c r="CF1" s="299"/>
      <c r="CG1" s="299"/>
      <c r="CH1" s="300" t="s">
        <v>6862</v>
      </c>
      <c r="CI1" s="300"/>
      <c r="CJ1" s="300"/>
      <c r="CK1" s="300"/>
      <c r="CL1" s="300"/>
      <c r="CM1" s="300"/>
      <c r="CN1" s="300"/>
      <c r="CO1" s="300"/>
      <c r="CP1" s="296" t="s">
        <v>24</v>
      </c>
      <c r="CQ1" s="296"/>
      <c r="CR1" s="296"/>
      <c r="CS1" s="296"/>
      <c r="CT1" s="296"/>
      <c r="CU1" s="296"/>
      <c r="CV1" s="296"/>
      <c r="CW1" s="296"/>
      <c r="CX1" s="298" t="s">
        <v>748</v>
      </c>
      <c r="CY1" s="298"/>
      <c r="CZ1" s="298"/>
      <c r="DA1" s="298"/>
      <c r="DB1" s="298"/>
      <c r="DC1" s="298"/>
      <c r="DD1" s="298"/>
      <c r="DE1" s="298"/>
      <c r="DF1" s="297" t="s">
        <v>742</v>
      </c>
      <c r="DG1" s="297"/>
      <c r="DH1" s="297"/>
      <c r="DI1" s="297"/>
      <c r="DJ1" s="297"/>
      <c r="DK1" s="297"/>
      <c r="DL1" s="297"/>
      <c r="DM1" s="297"/>
      <c r="DN1" s="298" t="s">
        <v>751</v>
      </c>
      <c r="DO1" s="298"/>
      <c r="DP1" s="298"/>
      <c r="DQ1" s="298"/>
      <c r="DR1" s="298"/>
      <c r="DS1" s="298"/>
      <c r="DT1" s="298"/>
      <c r="DU1" s="298"/>
      <c r="DV1" s="297" t="s">
        <v>744</v>
      </c>
      <c r="DW1" s="297"/>
      <c r="DX1" s="297"/>
      <c r="DY1" s="297"/>
      <c r="DZ1" s="297"/>
      <c r="EA1" s="297"/>
      <c r="EB1" s="297"/>
      <c r="EC1" s="297"/>
      <c r="ED1" s="159"/>
      <c r="EE1" s="301" t="s">
        <v>50</v>
      </c>
      <c r="EF1" s="301"/>
      <c r="EG1" s="301"/>
      <c r="EH1" s="301"/>
      <c r="EI1" s="301"/>
      <c r="EJ1" s="301"/>
      <c r="EK1" s="302"/>
      <c r="EL1" s="160"/>
      <c r="EM1" s="297" t="s">
        <v>40</v>
      </c>
      <c r="EN1" s="297"/>
      <c r="EO1" s="297"/>
      <c r="EP1" s="297"/>
      <c r="EQ1" s="297"/>
      <c r="ER1" s="297"/>
      <c r="ES1" s="297"/>
      <c r="ET1" s="303" t="s">
        <v>62</v>
      </c>
      <c r="EU1" s="303"/>
      <c r="EV1" s="303"/>
      <c r="EW1" s="303"/>
      <c r="EX1" s="303"/>
      <c r="EY1" s="303"/>
      <c r="EZ1" s="303"/>
      <c r="FA1" s="303"/>
      <c r="FB1" s="304" t="s">
        <v>20</v>
      </c>
      <c r="FC1" s="304"/>
      <c r="FD1" s="304"/>
      <c r="FE1" s="304"/>
      <c r="FF1" s="304"/>
      <c r="FG1" s="304"/>
      <c r="FH1" s="304"/>
      <c r="FI1" s="304"/>
      <c r="FJ1" s="303" t="s">
        <v>26</v>
      </c>
      <c r="FK1" s="303"/>
      <c r="FL1" s="303"/>
      <c r="FM1" s="303"/>
      <c r="FN1" s="303"/>
      <c r="FO1" s="303"/>
      <c r="FP1" s="303"/>
      <c r="FQ1" s="303"/>
      <c r="FR1" s="304" t="s">
        <v>28</v>
      </c>
      <c r="FS1" s="304"/>
      <c r="FT1" s="304"/>
      <c r="FU1" s="304"/>
      <c r="FV1" s="304"/>
      <c r="FW1" s="304"/>
      <c r="FX1" s="304"/>
      <c r="FY1" s="304"/>
      <c r="FZ1" s="303" t="s">
        <v>4130</v>
      </c>
      <c r="GA1" s="303"/>
      <c r="GB1" s="303"/>
      <c r="GC1" s="303"/>
      <c r="GD1" s="303"/>
      <c r="GE1" s="303"/>
      <c r="GF1" s="303"/>
      <c r="GG1" s="303"/>
      <c r="GH1" s="304" t="s">
        <v>4140</v>
      </c>
      <c r="GI1" s="304"/>
      <c r="GJ1" s="304"/>
      <c r="GK1" s="304"/>
      <c r="GL1" s="304"/>
      <c r="GM1" s="304"/>
      <c r="GN1" s="304"/>
      <c r="GO1" s="304"/>
      <c r="GP1" s="303" t="s">
        <v>4132</v>
      </c>
      <c r="GQ1" s="303"/>
      <c r="GR1" s="303"/>
      <c r="GS1" s="303"/>
      <c r="GT1" s="303"/>
      <c r="GU1" s="303"/>
      <c r="GV1" s="303"/>
      <c r="GW1" s="303"/>
      <c r="GX1" s="304" t="s">
        <v>3172</v>
      </c>
      <c r="GY1" s="304"/>
      <c r="GZ1" s="304"/>
      <c r="HA1" s="304"/>
      <c r="HB1" s="304"/>
      <c r="HC1" s="304"/>
      <c r="HD1" s="304"/>
      <c r="HE1" s="304"/>
      <c r="HF1" s="303" t="s">
        <v>4128</v>
      </c>
      <c r="HG1" s="303"/>
      <c r="HH1" s="303"/>
      <c r="HI1" s="303"/>
      <c r="HJ1" s="303"/>
      <c r="HK1" s="303"/>
      <c r="HL1" s="303"/>
      <c r="HM1" s="303"/>
      <c r="HN1" s="304" t="s">
        <v>4138</v>
      </c>
      <c r="HO1" s="304"/>
      <c r="HP1" s="304"/>
      <c r="HQ1" s="304"/>
      <c r="HR1" s="304"/>
      <c r="HS1" s="304"/>
      <c r="HT1" s="304"/>
      <c r="HU1" s="304"/>
      <c r="HV1" s="303" t="s">
        <v>4134</v>
      </c>
      <c r="HW1" s="303"/>
      <c r="HX1" s="303"/>
      <c r="HY1" s="303"/>
      <c r="HZ1" s="303"/>
      <c r="IA1" s="303"/>
      <c r="IB1" s="303"/>
      <c r="IC1" s="303"/>
      <c r="ID1" s="304" t="s">
        <v>4155</v>
      </c>
      <c r="IE1" s="304"/>
      <c r="IF1" s="304"/>
      <c r="IG1" s="304"/>
      <c r="IH1" s="304"/>
      <c r="II1" s="304"/>
      <c r="IJ1" s="304"/>
      <c r="IK1" s="304"/>
      <c r="IL1" s="303" t="s">
        <v>4136</v>
      </c>
      <c r="IM1" s="303"/>
      <c r="IN1" s="303"/>
      <c r="IO1" s="303"/>
      <c r="IP1" s="303"/>
      <c r="IQ1" s="303"/>
      <c r="IR1" s="303"/>
      <c r="IS1" s="303"/>
    </row>
    <row r="2" spans="1:253" s="277" customFormat="1" ht="12.75" customHeight="1" x14ac:dyDescent="0.2">
      <c r="A2" s="161">
        <v>0</v>
      </c>
      <c r="B2" s="161"/>
      <c r="C2" s="161">
        <v>0</v>
      </c>
      <c r="D2" s="161"/>
      <c r="E2" s="161">
        <v>0</v>
      </c>
      <c r="F2" s="282" t="s">
        <v>6863</v>
      </c>
      <c r="G2" s="282" t="s">
        <v>4</v>
      </c>
      <c r="H2" s="282" t="s">
        <v>6864</v>
      </c>
      <c r="I2" s="282" t="s">
        <v>5</v>
      </c>
      <c r="J2" s="282" t="s">
        <v>6</v>
      </c>
      <c r="K2" s="282" t="s">
        <v>8</v>
      </c>
      <c r="L2" s="282" t="s">
        <v>7</v>
      </c>
      <c r="M2" s="162" t="s">
        <v>6865</v>
      </c>
      <c r="N2" s="163" t="s">
        <v>6866</v>
      </c>
      <c r="O2" s="163" t="s">
        <v>4</v>
      </c>
      <c r="P2" s="163" t="s">
        <v>6864</v>
      </c>
      <c r="Q2" s="163" t="s">
        <v>5</v>
      </c>
      <c r="R2" s="163" t="s">
        <v>6</v>
      </c>
      <c r="S2" s="163" t="s">
        <v>8</v>
      </c>
      <c r="T2" s="163" t="s">
        <v>7</v>
      </c>
      <c r="U2" s="164" t="s">
        <v>6865</v>
      </c>
      <c r="V2" s="282" t="s">
        <v>6867</v>
      </c>
      <c r="W2" s="282" t="s">
        <v>4</v>
      </c>
      <c r="X2" s="282" t="s">
        <v>6864</v>
      </c>
      <c r="Y2" s="282" t="s">
        <v>5</v>
      </c>
      <c r="Z2" s="282" t="s">
        <v>6</v>
      </c>
      <c r="AA2" s="282" t="s">
        <v>8</v>
      </c>
      <c r="AB2" s="282" t="s">
        <v>7</v>
      </c>
      <c r="AC2" s="162" t="s">
        <v>6865</v>
      </c>
      <c r="AD2" s="163" t="s">
        <v>6868</v>
      </c>
      <c r="AE2" s="163" t="s">
        <v>4</v>
      </c>
      <c r="AF2" s="163" t="s">
        <v>6864</v>
      </c>
      <c r="AG2" s="163" t="s">
        <v>5</v>
      </c>
      <c r="AH2" s="163" t="s">
        <v>6</v>
      </c>
      <c r="AI2" s="163" t="s">
        <v>8</v>
      </c>
      <c r="AJ2" s="163" t="s">
        <v>7</v>
      </c>
      <c r="AK2" s="164" t="s">
        <v>6865</v>
      </c>
      <c r="AL2" s="282" t="s">
        <v>6869</v>
      </c>
      <c r="AM2" s="282" t="s">
        <v>4</v>
      </c>
      <c r="AN2" s="282" t="s">
        <v>6864</v>
      </c>
      <c r="AO2" s="282" t="s">
        <v>5</v>
      </c>
      <c r="AP2" s="282" t="s">
        <v>6</v>
      </c>
      <c r="AQ2" s="282" t="s">
        <v>8</v>
      </c>
      <c r="AR2" s="282" t="s">
        <v>7</v>
      </c>
      <c r="AS2" s="282" t="s">
        <v>6865</v>
      </c>
      <c r="AT2" s="165" t="s">
        <v>6870</v>
      </c>
      <c r="AU2" s="165" t="s">
        <v>4</v>
      </c>
      <c r="AV2" s="165" t="s">
        <v>6864</v>
      </c>
      <c r="AW2" s="165" t="s">
        <v>5</v>
      </c>
      <c r="AX2" s="165" t="s">
        <v>6</v>
      </c>
      <c r="AY2" s="165" t="s">
        <v>8</v>
      </c>
      <c r="AZ2" s="165" t="s">
        <v>7</v>
      </c>
      <c r="BA2" s="166" t="s">
        <v>6865</v>
      </c>
      <c r="BB2" s="282" t="s">
        <v>6871</v>
      </c>
      <c r="BC2" s="282" t="s">
        <v>4</v>
      </c>
      <c r="BD2" s="282" t="s">
        <v>6864</v>
      </c>
      <c r="BE2" s="282" t="s">
        <v>5</v>
      </c>
      <c r="BF2" s="282" t="s">
        <v>6</v>
      </c>
      <c r="BG2" s="282" t="s">
        <v>8</v>
      </c>
      <c r="BH2" s="282" t="s">
        <v>7</v>
      </c>
      <c r="BI2" s="282" t="s">
        <v>6865</v>
      </c>
      <c r="BJ2" s="163" t="s">
        <v>6872</v>
      </c>
      <c r="BK2" s="163" t="s">
        <v>4</v>
      </c>
      <c r="BL2" s="163" t="s">
        <v>6864</v>
      </c>
      <c r="BM2" s="163" t="s">
        <v>5</v>
      </c>
      <c r="BN2" s="163" t="s">
        <v>6</v>
      </c>
      <c r="BO2" s="163" t="s">
        <v>8</v>
      </c>
      <c r="BP2" s="163" t="s">
        <v>7</v>
      </c>
      <c r="BQ2" s="164" t="s">
        <v>6865</v>
      </c>
      <c r="BR2" s="282" t="s">
        <v>6873</v>
      </c>
      <c r="BS2" s="282" t="s">
        <v>4</v>
      </c>
      <c r="BT2" s="282" t="s">
        <v>6864</v>
      </c>
      <c r="BU2" s="282" t="s">
        <v>5</v>
      </c>
      <c r="BV2" s="282" t="s">
        <v>6</v>
      </c>
      <c r="BW2" s="282" t="s">
        <v>8</v>
      </c>
      <c r="BX2" s="282" t="s">
        <v>7</v>
      </c>
      <c r="BY2" s="282" t="s">
        <v>6865</v>
      </c>
      <c r="BZ2" s="165" t="s">
        <v>6874</v>
      </c>
      <c r="CA2" s="165" t="s">
        <v>4</v>
      </c>
      <c r="CB2" s="165" t="s">
        <v>6864</v>
      </c>
      <c r="CC2" s="165" t="s">
        <v>5</v>
      </c>
      <c r="CD2" s="165" t="s">
        <v>6</v>
      </c>
      <c r="CE2" s="165" t="s">
        <v>8</v>
      </c>
      <c r="CF2" s="165" t="s">
        <v>7</v>
      </c>
      <c r="CG2" s="166" t="s">
        <v>6865</v>
      </c>
      <c r="CH2" s="284" t="s">
        <v>6875</v>
      </c>
      <c r="CI2" s="284" t="s">
        <v>4</v>
      </c>
      <c r="CJ2" s="284" t="s">
        <v>6864</v>
      </c>
      <c r="CK2" s="284" t="s">
        <v>5</v>
      </c>
      <c r="CL2" s="284" t="s">
        <v>6</v>
      </c>
      <c r="CM2" s="284" t="s">
        <v>8</v>
      </c>
      <c r="CN2" s="284" t="s">
        <v>7</v>
      </c>
      <c r="CO2" s="284" t="s">
        <v>6865</v>
      </c>
      <c r="CP2" s="282" t="s">
        <v>6876</v>
      </c>
      <c r="CQ2" s="282" t="s">
        <v>4</v>
      </c>
      <c r="CR2" s="282" t="s">
        <v>6864</v>
      </c>
      <c r="CS2" s="282" t="s">
        <v>5</v>
      </c>
      <c r="CT2" s="282" t="s">
        <v>6</v>
      </c>
      <c r="CU2" s="282" t="s">
        <v>8</v>
      </c>
      <c r="CV2" s="282" t="s">
        <v>7</v>
      </c>
      <c r="CW2" s="282" t="s">
        <v>6865</v>
      </c>
      <c r="CX2" s="283" t="s">
        <v>6877</v>
      </c>
      <c r="CY2" s="283" t="s">
        <v>4</v>
      </c>
      <c r="CZ2" s="283" t="s">
        <v>6864</v>
      </c>
      <c r="DA2" s="283" t="s">
        <v>5</v>
      </c>
      <c r="DB2" s="283" t="s">
        <v>6</v>
      </c>
      <c r="DC2" s="283" t="s">
        <v>8</v>
      </c>
      <c r="DD2" s="283" t="s">
        <v>7</v>
      </c>
      <c r="DE2" s="276" t="s">
        <v>6865</v>
      </c>
      <c r="DF2" s="279" t="s">
        <v>6878</v>
      </c>
      <c r="DG2" s="279" t="s">
        <v>4</v>
      </c>
      <c r="DH2" s="279" t="s">
        <v>6864</v>
      </c>
      <c r="DI2" s="279" t="s">
        <v>5</v>
      </c>
      <c r="DJ2" s="279" t="s">
        <v>6</v>
      </c>
      <c r="DK2" s="279" t="s">
        <v>8</v>
      </c>
      <c r="DL2" s="279" t="s">
        <v>7</v>
      </c>
      <c r="DM2" s="279" t="s">
        <v>6865</v>
      </c>
      <c r="DN2" s="283" t="s">
        <v>6879</v>
      </c>
      <c r="DO2" s="283" t="s">
        <v>4</v>
      </c>
      <c r="DP2" s="283" t="s">
        <v>6864</v>
      </c>
      <c r="DQ2" s="283" t="s">
        <v>5</v>
      </c>
      <c r="DR2" s="283" t="s">
        <v>6</v>
      </c>
      <c r="DS2" s="283" t="s">
        <v>8</v>
      </c>
      <c r="DT2" s="283" t="s">
        <v>7</v>
      </c>
      <c r="DU2" s="276" t="s">
        <v>6865</v>
      </c>
      <c r="DV2" s="279" t="s">
        <v>6880</v>
      </c>
      <c r="DW2" s="279" t="s">
        <v>4</v>
      </c>
      <c r="DX2" s="279" t="s">
        <v>6864</v>
      </c>
      <c r="DY2" s="279" t="s">
        <v>5</v>
      </c>
      <c r="DZ2" s="279" t="s">
        <v>6</v>
      </c>
      <c r="EA2" s="279" t="s">
        <v>8</v>
      </c>
      <c r="EB2" s="279" t="s">
        <v>7</v>
      </c>
      <c r="EC2" s="279" t="s">
        <v>6865</v>
      </c>
      <c r="ED2" s="167" t="s">
        <v>6881</v>
      </c>
      <c r="EE2" s="283" t="s">
        <v>4</v>
      </c>
      <c r="EF2" s="283" t="s">
        <v>6864</v>
      </c>
      <c r="EG2" s="283" t="s">
        <v>5</v>
      </c>
      <c r="EH2" s="283" t="s">
        <v>6</v>
      </c>
      <c r="EI2" s="283" t="s">
        <v>8</v>
      </c>
      <c r="EJ2" s="283" t="s">
        <v>7</v>
      </c>
      <c r="EK2" s="276" t="s">
        <v>6865</v>
      </c>
      <c r="EL2" s="160" t="s">
        <v>6882</v>
      </c>
      <c r="EM2" s="279" t="s">
        <v>4</v>
      </c>
      <c r="EN2" s="279" t="s">
        <v>6864</v>
      </c>
      <c r="EO2" s="279" t="s">
        <v>5</v>
      </c>
      <c r="EP2" s="279" t="s">
        <v>6</v>
      </c>
      <c r="EQ2" s="279" t="s">
        <v>8</v>
      </c>
      <c r="ER2" s="279" t="s">
        <v>7</v>
      </c>
      <c r="ES2" s="279" t="s">
        <v>6865</v>
      </c>
      <c r="ET2" s="280" t="s">
        <v>6883</v>
      </c>
      <c r="EU2" s="280" t="s">
        <v>4</v>
      </c>
      <c r="EV2" s="280" t="s">
        <v>6864</v>
      </c>
      <c r="EW2" s="280" t="s">
        <v>5</v>
      </c>
      <c r="EX2" s="280" t="s">
        <v>6</v>
      </c>
      <c r="EY2" s="280" t="s">
        <v>8</v>
      </c>
      <c r="EZ2" s="280" t="s">
        <v>7</v>
      </c>
      <c r="FA2" s="168" t="s">
        <v>6865</v>
      </c>
      <c r="FB2" s="281" t="s">
        <v>6884</v>
      </c>
      <c r="FC2" s="281" t="s">
        <v>4</v>
      </c>
      <c r="FD2" s="281" t="s">
        <v>6864</v>
      </c>
      <c r="FE2" s="281" t="s">
        <v>5</v>
      </c>
      <c r="FF2" s="281" t="s">
        <v>6</v>
      </c>
      <c r="FG2" s="281" t="s">
        <v>8</v>
      </c>
      <c r="FH2" s="281" t="s">
        <v>7</v>
      </c>
      <c r="FI2" s="169" t="s">
        <v>6865</v>
      </c>
      <c r="FJ2" s="280" t="s">
        <v>6885</v>
      </c>
      <c r="FK2" s="280" t="s">
        <v>4</v>
      </c>
      <c r="FL2" s="280" t="s">
        <v>6864</v>
      </c>
      <c r="FM2" s="280" t="s">
        <v>5</v>
      </c>
      <c r="FN2" s="280" t="s">
        <v>6</v>
      </c>
      <c r="FO2" s="280" t="s">
        <v>8</v>
      </c>
      <c r="FP2" s="280" t="s">
        <v>7</v>
      </c>
      <c r="FQ2" s="170" t="s">
        <v>6865</v>
      </c>
      <c r="FR2" s="281" t="s">
        <v>6886</v>
      </c>
      <c r="FS2" s="281" t="s">
        <v>4</v>
      </c>
      <c r="FT2" s="281" t="s">
        <v>6864</v>
      </c>
      <c r="FU2" s="281" t="s">
        <v>5</v>
      </c>
      <c r="FV2" s="281" t="s">
        <v>6</v>
      </c>
      <c r="FW2" s="281" t="s">
        <v>8</v>
      </c>
      <c r="FX2" s="281" t="s">
        <v>7</v>
      </c>
      <c r="FY2" s="281" t="s">
        <v>6865</v>
      </c>
      <c r="FZ2" s="280" t="s">
        <v>6887</v>
      </c>
      <c r="GA2" s="280" t="s">
        <v>4</v>
      </c>
      <c r="GB2" s="280" t="s">
        <v>6864</v>
      </c>
      <c r="GC2" s="280" t="s">
        <v>5</v>
      </c>
      <c r="GD2" s="280" t="s">
        <v>6</v>
      </c>
      <c r="GE2" s="280" t="s">
        <v>8</v>
      </c>
      <c r="GF2" s="280" t="s">
        <v>7</v>
      </c>
      <c r="GG2" s="168" t="s">
        <v>6865</v>
      </c>
      <c r="GH2" s="281" t="s">
        <v>6888</v>
      </c>
      <c r="GI2" s="281" t="s">
        <v>4</v>
      </c>
      <c r="GJ2" s="281" t="s">
        <v>6864</v>
      </c>
      <c r="GK2" s="281" t="s">
        <v>5</v>
      </c>
      <c r="GL2" s="281" t="s">
        <v>6</v>
      </c>
      <c r="GM2" s="281" t="s">
        <v>8</v>
      </c>
      <c r="GN2" s="281" t="s">
        <v>7</v>
      </c>
      <c r="GO2" s="281" t="s">
        <v>6865</v>
      </c>
      <c r="GP2" s="280" t="s">
        <v>6889</v>
      </c>
      <c r="GQ2" s="280" t="s">
        <v>4</v>
      </c>
      <c r="GR2" s="280" t="s">
        <v>6864</v>
      </c>
      <c r="GS2" s="280" t="s">
        <v>5</v>
      </c>
      <c r="GT2" s="280" t="s">
        <v>6</v>
      </c>
      <c r="GU2" s="280" t="s">
        <v>8</v>
      </c>
      <c r="GV2" s="280" t="s">
        <v>7</v>
      </c>
      <c r="GW2" s="168" t="s">
        <v>6865</v>
      </c>
      <c r="GX2" s="281" t="s">
        <v>6890</v>
      </c>
      <c r="GY2" s="281" t="s">
        <v>4</v>
      </c>
      <c r="GZ2" s="281" t="s">
        <v>6864</v>
      </c>
      <c r="HA2" s="281" t="s">
        <v>5</v>
      </c>
      <c r="HB2" s="281" t="s">
        <v>6</v>
      </c>
      <c r="HC2" s="281" t="s">
        <v>8</v>
      </c>
      <c r="HD2" s="281" t="s">
        <v>7</v>
      </c>
      <c r="HE2" s="281" t="s">
        <v>6865</v>
      </c>
      <c r="HF2" s="280" t="s">
        <v>6891</v>
      </c>
      <c r="HG2" s="280" t="s">
        <v>4</v>
      </c>
      <c r="HH2" s="280" t="s">
        <v>6864</v>
      </c>
      <c r="HI2" s="280" t="s">
        <v>5</v>
      </c>
      <c r="HJ2" s="280" t="s">
        <v>6</v>
      </c>
      <c r="HK2" s="280" t="s">
        <v>8</v>
      </c>
      <c r="HL2" s="280" t="s">
        <v>7</v>
      </c>
      <c r="HM2" s="168" t="s">
        <v>6865</v>
      </c>
      <c r="HN2" s="281" t="s">
        <v>6892</v>
      </c>
      <c r="HO2" s="281" t="s">
        <v>4</v>
      </c>
      <c r="HP2" s="281" t="s">
        <v>6864</v>
      </c>
      <c r="HQ2" s="281" t="s">
        <v>5</v>
      </c>
      <c r="HR2" s="281" t="s">
        <v>6</v>
      </c>
      <c r="HS2" s="281" t="s">
        <v>8</v>
      </c>
      <c r="HT2" s="281" t="s">
        <v>7</v>
      </c>
      <c r="HU2" s="281" t="s">
        <v>6865</v>
      </c>
      <c r="HV2" s="280" t="s">
        <v>6893</v>
      </c>
      <c r="HW2" s="280" t="s">
        <v>4</v>
      </c>
      <c r="HX2" s="280" t="s">
        <v>6864</v>
      </c>
      <c r="HY2" s="280" t="s">
        <v>5</v>
      </c>
      <c r="HZ2" s="280" t="s">
        <v>6</v>
      </c>
      <c r="IA2" s="280" t="s">
        <v>8</v>
      </c>
      <c r="IB2" s="280" t="s">
        <v>7</v>
      </c>
      <c r="IC2" s="168" t="s">
        <v>6865</v>
      </c>
      <c r="ID2" s="281" t="s">
        <v>6894</v>
      </c>
      <c r="IE2" s="281" t="s">
        <v>4</v>
      </c>
      <c r="IF2" s="281" t="s">
        <v>6864</v>
      </c>
      <c r="IG2" s="281" t="s">
        <v>5</v>
      </c>
      <c r="IH2" s="281" t="s">
        <v>6</v>
      </c>
      <c r="II2" s="281" t="s">
        <v>8</v>
      </c>
      <c r="IJ2" s="281" t="s">
        <v>7</v>
      </c>
      <c r="IK2" s="281" t="s">
        <v>6865</v>
      </c>
      <c r="IL2" s="280" t="s">
        <v>6895</v>
      </c>
      <c r="IM2" s="280" t="s">
        <v>4</v>
      </c>
      <c r="IN2" s="280" t="s">
        <v>6864</v>
      </c>
      <c r="IO2" s="280" t="s">
        <v>5</v>
      </c>
      <c r="IP2" s="280" t="s">
        <v>6</v>
      </c>
      <c r="IQ2" s="280" t="s">
        <v>6896</v>
      </c>
      <c r="IR2" s="280" t="s">
        <v>7</v>
      </c>
      <c r="IS2" s="168" t="s">
        <v>6865</v>
      </c>
    </row>
    <row r="3" spans="1:253" s="277" customFormat="1" ht="12.75" customHeight="1" x14ac:dyDescent="0.2">
      <c r="A3" s="277" t="s">
        <v>114</v>
      </c>
      <c r="B3" s="277" t="s">
        <v>7508</v>
      </c>
      <c r="C3" s="277" t="s">
        <v>115</v>
      </c>
      <c r="D3" s="277" t="s">
        <v>116</v>
      </c>
      <c r="E3" s="277" t="s">
        <v>6945</v>
      </c>
      <c r="F3" s="277" t="s">
        <v>2389</v>
      </c>
      <c r="G3" s="171">
        <v>38042000</v>
      </c>
      <c r="H3" s="172" t="s">
        <v>2386</v>
      </c>
      <c r="I3" s="172" t="s">
        <v>21</v>
      </c>
      <c r="J3" s="172">
        <v>2</v>
      </c>
      <c r="K3" s="172" t="s">
        <v>2388</v>
      </c>
      <c r="L3" s="172" t="s">
        <v>2387</v>
      </c>
      <c r="M3" s="173">
        <v>44223</v>
      </c>
      <c r="N3" s="179" t="s">
        <v>126</v>
      </c>
      <c r="O3" s="174">
        <v>652867</v>
      </c>
      <c r="P3" s="174" t="s">
        <v>123</v>
      </c>
      <c r="Q3" s="174" t="s">
        <v>41</v>
      </c>
      <c r="R3" s="174">
        <v>1</v>
      </c>
      <c r="S3" s="174" t="s">
        <v>125</v>
      </c>
      <c r="T3" s="174" t="s">
        <v>124</v>
      </c>
      <c r="U3" s="175">
        <v>43495</v>
      </c>
      <c r="V3" s="179" t="s">
        <v>2391</v>
      </c>
      <c r="W3" s="172">
        <v>38042000</v>
      </c>
      <c r="X3" s="172" t="s">
        <v>2386</v>
      </c>
      <c r="Y3" s="172" t="s">
        <v>21</v>
      </c>
      <c r="Z3" s="172">
        <v>2</v>
      </c>
      <c r="AA3" s="172" t="s">
        <v>2390</v>
      </c>
      <c r="AB3" s="172" t="s">
        <v>2387</v>
      </c>
      <c r="AC3" s="173">
        <v>44223</v>
      </c>
      <c r="AD3" s="179" t="s">
        <v>2392</v>
      </c>
      <c r="AE3" s="180">
        <v>38042000</v>
      </c>
      <c r="AF3" s="180" t="s">
        <v>2386</v>
      </c>
      <c r="AG3" s="180" t="s">
        <v>21</v>
      </c>
      <c r="AH3" s="180">
        <v>2</v>
      </c>
      <c r="AI3" s="180" t="s">
        <v>125</v>
      </c>
      <c r="AJ3" s="180" t="s">
        <v>2387</v>
      </c>
      <c r="AK3" s="181">
        <v>44223</v>
      </c>
      <c r="AL3" s="179" t="s">
        <v>6485</v>
      </c>
      <c r="AM3" s="172">
        <v>10848000</v>
      </c>
      <c r="AN3" s="172" t="s">
        <v>6482</v>
      </c>
      <c r="AO3" s="172" t="s">
        <v>59</v>
      </c>
      <c r="AP3" s="172">
        <v>3</v>
      </c>
      <c r="AQ3" s="172" t="s">
        <v>6484</v>
      </c>
      <c r="AR3" s="172" t="s">
        <v>6483</v>
      </c>
      <c r="AS3" s="173">
        <v>44558</v>
      </c>
      <c r="AT3" s="180" t="s">
        <v>1491</v>
      </c>
      <c r="AU3" s="180" t="s">
        <v>14</v>
      </c>
      <c r="AV3" s="180" t="s">
        <v>14</v>
      </c>
      <c r="AW3" s="180" t="s">
        <v>14</v>
      </c>
      <c r="AX3" s="180" t="s">
        <v>14</v>
      </c>
      <c r="AY3" s="180" t="s">
        <v>14</v>
      </c>
      <c r="AZ3" s="180" t="s">
        <v>14</v>
      </c>
      <c r="BA3" s="181">
        <v>43815</v>
      </c>
      <c r="BB3" s="179" t="s">
        <v>122</v>
      </c>
      <c r="BC3" s="172" t="s">
        <v>14</v>
      </c>
      <c r="BD3" s="172">
        <v>0</v>
      </c>
      <c r="BE3" s="172" t="s">
        <v>14</v>
      </c>
      <c r="BF3" s="172" t="s">
        <v>14</v>
      </c>
      <c r="BG3" s="172">
        <v>0</v>
      </c>
      <c r="BH3" s="172">
        <v>0</v>
      </c>
      <c r="BI3" s="173">
        <v>43495</v>
      </c>
      <c r="BJ3" s="180" t="s">
        <v>6489</v>
      </c>
      <c r="BK3" s="180">
        <v>23931</v>
      </c>
      <c r="BL3" s="180" t="s">
        <v>6486</v>
      </c>
      <c r="BM3" s="180" t="s">
        <v>59</v>
      </c>
      <c r="BN3" s="180">
        <v>3</v>
      </c>
      <c r="BO3" s="180" t="s">
        <v>6488</v>
      </c>
      <c r="BP3" s="180" t="s">
        <v>6487</v>
      </c>
      <c r="BQ3" s="181">
        <v>44558</v>
      </c>
      <c r="BR3" s="179" t="s">
        <v>117</v>
      </c>
      <c r="BS3" s="172" t="s">
        <v>14</v>
      </c>
      <c r="BT3" s="172">
        <v>0</v>
      </c>
      <c r="BU3" s="172" t="s">
        <v>14</v>
      </c>
      <c r="BV3" s="172" t="s">
        <v>14</v>
      </c>
      <c r="BW3" s="172">
        <v>0</v>
      </c>
      <c r="BX3" s="172">
        <v>0</v>
      </c>
      <c r="BY3" s="173">
        <v>43495</v>
      </c>
      <c r="BZ3" s="180" t="s">
        <v>851</v>
      </c>
      <c r="CA3" s="180" t="s">
        <v>14</v>
      </c>
      <c r="CB3" s="180" t="s">
        <v>14</v>
      </c>
      <c r="CC3" s="180" t="s">
        <v>14</v>
      </c>
      <c r="CD3" s="180" t="s">
        <v>14</v>
      </c>
      <c r="CE3" s="180" t="s">
        <v>14</v>
      </c>
      <c r="CF3" s="180" t="s">
        <v>14</v>
      </c>
      <c r="CG3" s="181">
        <v>43514</v>
      </c>
      <c r="CH3" s="179" t="s">
        <v>7829</v>
      </c>
      <c r="CI3" s="180" t="e">
        <v>#N/A</v>
      </c>
      <c r="CJ3" s="180" t="e">
        <v>#N/A</v>
      </c>
      <c r="CK3" s="180" t="e">
        <v>#N/A</v>
      </c>
      <c r="CL3" s="180" t="e">
        <v>#N/A</v>
      </c>
      <c r="CM3" s="180" t="e">
        <v>#N/A</v>
      </c>
      <c r="CN3" s="180" t="e">
        <v>#N/A</v>
      </c>
      <c r="CO3" s="186" t="e">
        <v>#N/A</v>
      </c>
      <c r="CP3" s="180" t="s">
        <v>121</v>
      </c>
      <c r="CQ3" s="172">
        <v>13114</v>
      </c>
      <c r="CR3" s="172" t="s">
        <v>118</v>
      </c>
      <c r="CS3" s="172" t="s">
        <v>21</v>
      </c>
      <c r="CT3" s="172">
        <v>2</v>
      </c>
      <c r="CU3" s="172" t="s">
        <v>120</v>
      </c>
      <c r="CV3" s="172" t="s">
        <v>119</v>
      </c>
      <c r="CW3" s="173">
        <v>43495</v>
      </c>
      <c r="CX3" s="180" t="s">
        <v>3826</v>
      </c>
      <c r="CY3" s="180">
        <v>18400000</v>
      </c>
      <c r="CZ3" s="180" t="s">
        <v>3823</v>
      </c>
      <c r="DA3" s="180" t="s">
        <v>21</v>
      </c>
      <c r="DB3" s="180">
        <v>2</v>
      </c>
      <c r="DC3" s="180" t="s">
        <v>3825</v>
      </c>
      <c r="DD3" s="180" t="s">
        <v>3824</v>
      </c>
      <c r="DE3" s="186">
        <v>44454</v>
      </c>
      <c r="DF3" s="182" t="s">
        <v>3827</v>
      </c>
      <c r="DG3" s="172">
        <v>0</v>
      </c>
      <c r="DH3" s="172" t="s">
        <v>3823</v>
      </c>
      <c r="DI3" s="172" t="s">
        <v>21</v>
      </c>
      <c r="DJ3" s="172">
        <v>2</v>
      </c>
      <c r="DK3" s="172" t="s">
        <v>3825</v>
      </c>
      <c r="DL3" s="172" t="s">
        <v>3824</v>
      </c>
      <c r="DM3" s="173">
        <v>44454</v>
      </c>
      <c r="DN3" s="180" t="s">
        <v>3828</v>
      </c>
      <c r="DO3" s="180">
        <v>19642000</v>
      </c>
      <c r="DP3" s="180" t="s">
        <v>3823</v>
      </c>
      <c r="DQ3" s="180" t="s">
        <v>21</v>
      </c>
      <c r="DR3" s="180">
        <v>2</v>
      </c>
      <c r="DS3" s="180" t="s">
        <v>3825</v>
      </c>
      <c r="DT3" s="180" t="s">
        <v>3824</v>
      </c>
      <c r="DU3" s="181">
        <v>44454</v>
      </c>
      <c r="DV3" s="179" t="s">
        <v>3829</v>
      </c>
      <c r="DW3" s="172">
        <v>12100000</v>
      </c>
      <c r="DX3" s="172" t="s">
        <v>3823</v>
      </c>
      <c r="DY3" s="172" t="s">
        <v>21</v>
      </c>
      <c r="DZ3" s="172">
        <v>2</v>
      </c>
      <c r="EA3" s="172" t="s">
        <v>3825</v>
      </c>
      <c r="EB3" s="172" t="s">
        <v>3824</v>
      </c>
      <c r="EC3" s="173">
        <v>44454</v>
      </c>
      <c r="ED3" s="180" t="s">
        <v>3830</v>
      </c>
      <c r="EE3" s="180">
        <v>5800000</v>
      </c>
      <c r="EF3" s="180" t="s">
        <v>3823</v>
      </c>
      <c r="EG3" s="180" t="s">
        <v>21</v>
      </c>
      <c r="EH3" s="180">
        <v>2</v>
      </c>
      <c r="EI3" s="180" t="s">
        <v>3825</v>
      </c>
      <c r="EJ3" s="180" t="s">
        <v>3824</v>
      </c>
      <c r="EK3" s="181">
        <v>44454</v>
      </c>
      <c r="EL3" s="179" t="s">
        <v>3831</v>
      </c>
      <c r="EM3" s="172">
        <v>500000</v>
      </c>
      <c r="EN3" s="172" t="s">
        <v>3823</v>
      </c>
      <c r="EO3" s="172" t="s">
        <v>21</v>
      </c>
      <c r="EP3" s="172">
        <v>2</v>
      </c>
      <c r="EQ3" s="172" t="s">
        <v>3825</v>
      </c>
      <c r="ER3" s="172" t="s">
        <v>3824</v>
      </c>
      <c r="ES3" s="173">
        <v>44454</v>
      </c>
      <c r="ET3" s="180" t="s">
        <v>6490</v>
      </c>
      <c r="EU3" s="180">
        <v>23931</v>
      </c>
      <c r="EV3" s="180" t="s">
        <v>6486</v>
      </c>
      <c r="EW3" s="180" t="s">
        <v>59</v>
      </c>
      <c r="EX3" s="180">
        <v>3</v>
      </c>
      <c r="EY3" s="180" t="s">
        <v>6488</v>
      </c>
      <c r="EZ3" s="180" t="s">
        <v>6487</v>
      </c>
      <c r="FA3" s="181">
        <v>44558</v>
      </c>
      <c r="FB3" s="179" t="s">
        <v>2395</v>
      </c>
      <c r="FC3" s="172">
        <v>5</v>
      </c>
      <c r="FD3" s="172" t="s">
        <v>2393</v>
      </c>
      <c r="FE3" s="172" t="s">
        <v>21</v>
      </c>
      <c r="FF3" s="172">
        <v>2</v>
      </c>
      <c r="FG3" s="172" t="s">
        <v>2394</v>
      </c>
      <c r="FH3" s="172" t="s">
        <v>2387</v>
      </c>
      <c r="FI3" s="173">
        <v>44223</v>
      </c>
      <c r="FJ3" s="179" t="s">
        <v>127</v>
      </c>
      <c r="FK3" s="180" t="s">
        <v>14</v>
      </c>
      <c r="FL3" s="180">
        <v>0</v>
      </c>
      <c r="FM3" s="180" t="s">
        <v>14</v>
      </c>
      <c r="FN3" s="180" t="s">
        <v>14</v>
      </c>
      <c r="FO3" s="180">
        <v>0</v>
      </c>
      <c r="FP3" s="180">
        <v>0</v>
      </c>
      <c r="FQ3" s="181">
        <v>43495</v>
      </c>
      <c r="FR3" s="179" t="s">
        <v>128</v>
      </c>
      <c r="FS3" s="172" t="s">
        <v>14</v>
      </c>
      <c r="FT3" s="172">
        <v>0</v>
      </c>
      <c r="FU3" s="172" t="s">
        <v>14</v>
      </c>
      <c r="FV3" s="172" t="s">
        <v>14</v>
      </c>
      <c r="FW3" s="172">
        <v>0</v>
      </c>
      <c r="FX3" s="172">
        <v>0</v>
      </c>
      <c r="FY3" s="173">
        <v>43495</v>
      </c>
      <c r="FZ3" s="180" t="s">
        <v>4169</v>
      </c>
      <c r="GA3" s="180">
        <v>1</v>
      </c>
      <c r="GB3" s="180" t="s">
        <v>3173</v>
      </c>
      <c r="GC3" s="180" t="s">
        <v>21</v>
      </c>
      <c r="GD3" s="180">
        <v>2</v>
      </c>
      <c r="GE3" s="180" t="s">
        <v>14</v>
      </c>
      <c r="GF3" s="180" t="s">
        <v>14</v>
      </c>
      <c r="GG3" s="181">
        <v>44489</v>
      </c>
      <c r="GH3" s="179" t="s">
        <v>4175</v>
      </c>
      <c r="GI3" s="172">
        <v>2</v>
      </c>
      <c r="GJ3" s="172" t="s">
        <v>3173</v>
      </c>
      <c r="GK3" s="172" t="s">
        <v>21</v>
      </c>
      <c r="GL3" s="172">
        <v>2</v>
      </c>
      <c r="GM3" s="172" t="s">
        <v>14</v>
      </c>
      <c r="GN3" s="172" t="s">
        <v>14</v>
      </c>
      <c r="GO3" s="173">
        <v>44489</v>
      </c>
      <c r="GP3" s="180" t="s">
        <v>4170</v>
      </c>
      <c r="GQ3" s="180">
        <v>2</v>
      </c>
      <c r="GR3" s="180" t="s">
        <v>3173</v>
      </c>
      <c r="GS3" s="180" t="s">
        <v>21</v>
      </c>
      <c r="GT3" s="180">
        <v>2</v>
      </c>
      <c r="GU3" s="180" t="s">
        <v>14</v>
      </c>
      <c r="GV3" s="180" t="s">
        <v>14</v>
      </c>
      <c r="GW3" s="181">
        <v>44489</v>
      </c>
      <c r="GX3" s="179" t="s">
        <v>4176</v>
      </c>
      <c r="GY3" s="172">
        <v>3</v>
      </c>
      <c r="GZ3" s="172" t="s">
        <v>3173</v>
      </c>
      <c r="HA3" s="172" t="s">
        <v>21</v>
      </c>
      <c r="HB3" s="172">
        <v>2</v>
      </c>
      <c r="HC3" s="172" t="s">
        <v>14</v>
      </c>
      <c r="HD3" s="172" t="s">
        <v>14</v>
      </c>
      <c r="HE3" s="173">
        <v>44489</v>
      </c>
      <c r="HF3" s="180" t="s">
        <v>4168</v>
      </c>
      <c r="HG3" s="180">
        <v>2</v>
      </c>
      <c r="HH3" s="180" t="s">
        <v>3173</v>
      </c>
      <c r="HI3" s="180" t="s">
        <v>21</v>
      </c>
      <c r="HJ3" s="180">
        <v>2</v>
      </c>
      <c r="HK3" s="180" t="s">
        <v>14</v>
      </c>
      <c r="HL3" s="180" t="s">
        <v>14</v>
      </c>
      <c r="HM3" s="181">
        <v>44489</v>
      </c>
      <c r="HN3" s="179" t="s">
        <v>4174</v>
      </c>
      <c r="HO3" s="172">
        <v>3</v>
      </c>
      <c r="HP3" s="172" t="s">
        <v>3173</v>
      </c>
      <c r="HQ3" s="172" t="s">
        <v>21</v>
      </c>
      <c r="HR3" s="172">
        <v>2</v>
      </c>
      <c r="HS3" s="172" t="s">
        <v>14</v>
      </c>
      <c r="HT3" s="172" t="s">
        <v>14</v>
      </c>
      <c r="HU3" s="173">
        <v>44489</v>
      </c>
      <c r="HV3" s="180" t="s">
        <v>4171</v>
      </c>
      <c r="HW3" s="180">
        <v>3</v>
      </c>
      <c r="HX3" s="180" t="s">
        <v>3173</v>
      </c>
      <c r="HY3" s="180" t="s">
        <v>21</v>
      </c>
      <c r="HZ3" s="180">
        <v>2</v>
      </c>
      <c r="IA3" s="180" t="s">
        <v>14</v>
      </c>
      <c r="IB3" s="180" t="s">
        <v>14</v>
      </c>
      <c r="IC3" s="181">
        <v>44489</v>
      </c>
      <c r="ID3" s="179" t="s">
        <v>4173</v>
      </c>
      <c r="IE3" s="172">
        <v>3</v>
      </c>
      <c r="IF3" s="172" t="s">
        <v>3173</v>
      </c>
      <c r="IG3" s="172" t="s">
        <v>21</v>
      </c>
      <c r="IH3" s="172">
        <v>2</v>
      </c>
      <c r="II3" s="172" t="s">
        <v>14</v>
      </c>
      <c r="IJ3" s="172" t="s">
        <v>14</v>
      </c>
      <c r="IK3" s="173">
        <v>44489</v>
      </c>
      <c r="IL3" s="180" t="s">
        <v>4172</v>
      </c>
      <c r="IM3" s="180">
        <v>3</v>
      </c>
      <c r="IN3" s="180" t="s">
        <v>3173</v>
      </c>
      <c r="IO3" s="180" t="s">
        <v>21</v>
      </c>
      <c r="IP3" s="180">
        <v>2</v>
      </c>
      <c r="IQ3" s="180" t="s">
        <v>14</v>
      </c>
      <c r="IR3" s="180" t="s">
        <v>14</v>
      </c>
      <c r="IS3" s="181">
        <v>44489</v>
      </c>
    </row>
    <row r="4" spans="1:253" s="277" customFormat="1" ht="12.75" customHeight="1" x14ac:dyDescent="0.2">
      <c r="A4" s="277" t="s">
        <v>5915</v>
      </c>
      <c r="B4" s="277" t="s">
        <v>7513</v>
      </c>
      <c r="C4" s="277" t="s">
        <v>5916</v>
      </c>
      <c r="D4" s="277" t="s">
        <v>5917</v>
      </c>
      <c r="E4" s="277" t="s">
        <v>6946</v>
      </c>
      <c r="F4" s="277" t="s">
        <v>5921</v>
      </c>
      <c r="G4" s="171">
        <v>32866000</v>
      </c>
      <c r="H4" s="172" t="s">
        <v>5918</v>
      </c>
      <c r="I4" s="172" t="s">
        <v>41</v>
      </c>
      <c r="J4" s="172">
        <v>1</v>
      </c>
      <c r="K4" s="172" t="s">
        <v>5920</v>
      </c>
      <c r="L4" s="172" t="s">
        <v>5919</v>
      </c>
      <c r="M4" s="173">
        <v>44546</v>
      </c>
      <c r="N4" s="182" t="s">
        <v>5925</v>
      </c>
      <c r="O4" s="174">
        <v>212514</v>
      </c>
      <c r="P4" s="174" t="s">
        <v>5922</v>
      </c>
      <c r="Q4" s="174" t="s">
        <v>21</v>
      </c>
      <c r="R4" s="174">
        <v>2</v>
      </c>
      <c r="S4" s="174" t="s">
        <v>5924</v>
      </c>
      <c r="T4" s="174" t="s">
        <v>5923</v>
      </c>
      <c r="U4" s="175">
        <v>44546</v>
      </c>
      <c r="V4" s="182" t="s">
        <v>5929</v>
      </c>
      <c r="W4" s="172">
        <v>2727000</v>
      </c>
      <c r="X4" s="172" t="s">
        <v>5926</v>
      </c>
      <c r="Y4" s="172" t="s">
        <v>41</v>
      </c>
      <c r="Z4" s="172">
        <v>1</v>
      </c>
      <c r="AA4" s="172" t="s">
        <v>5928</v>
      </c>
      <c r="AB4" s="172" t="s">
        <v>5927</v>
      </c>
      <c r="AC4" s="173">
        <v>44546</v>
      </c>
      <c r="AD4" s="182" t="s">
        <v>5931</v>
      </c>
      <c r="AE4" s="180">
        <v>2187000</v>
      </c>
      <c r="AF4" s="180" t="s">
        <v>5926</v>
      </c>
      <c r="AG4" s="180" t="s">
        <v>41</v>
      </c>
      <c r="AH4" s="180">
        <v>1</v>
      </c>
      <c r="AI4" s="180" t="s">
        <v>5930</v>
      </c>
      <c r="AJ4" s="180" t="s">
        <v>5927</v>
      </c>
      <c r="AK4" s="181">
        <v>44546</v>
      </c>
      <c r="AL4" s="182" t="s">
        <v>5935</v>
      </c>
      <c r="AM4" s="172">
        <v>3000</v>
      </c>
      <c r="AN4" s="172" t="s">
        <v>5932</v>
      </c>
      <c r="AO4" s="172" t="s">
        <v>21</v>
      </c>
      <c r="AP4" s="172">
        <v>2</v>
      </c>
      <c r="AQ4" s="172" t="s">
        <v>5934</v>
      </c>
      <c r="AR4" s="172" t="s">
        <v>5933</v>
      </c>
      <c r="AS4" s="173">
        <v>44546</v>
      </c>
      <c r="AT4" s="183" t="s">
        <v>7830</v>
      </c>
      <c r="AU4" s="180" t="e">
        <v>#N/A</v>
      </c>
      <c r="AV4" s="180" t="e">
        <v>#N/A</v>
      </c>
      <c r="AW4" s="180" t="e">
        <v>#N/A</v>
      </c>
      <c r="AX4" s="180" t="e">
        <v>#N/A</v>
      </c>
      <c r="AY4" s="180" t="e">
        <v>#N/A</v>
      </c>
      <c r="AZ4" s="180" t="e">
        <v>#N/A</v>
      </c>
      <c r="BA4" s="181" t="e">
        <v>#N/A</v>
      </c>
      <c r="BB4" s="182" t="s">
        <v>7831</v>
      </c>
      <c r="BC4" s="172" t="e">
        <v>#N/A</v>
      </c>
      <c r="BD4" s="172" t="e">
        <v>#N/A</v>
      </c>
      <c r="BE4" s="172" t="e">
        <v>#N/A</v>
      </c>
      <c r="BF4" s="172" t="e">
        <v>#N/A</v>
      </c>
      <c r="BG4" s="172" t="e">
        <v>#N/A</v>
      </c>
      <c r="BH4" s="172" t="e">
        <v>#N/A</v>
      </c>
      <c r="BI4" s="173" t="e">
        <v>#N/A</v>
      </c>
      <c r="BJ4" s="183" t="s">
        <v>5938</v>
      </c>
      <c r="BK4" s="183">
        <v>0</v>
      </c>
      <c r="BL4" s="183" t="s">
        <v>5936</v>
      </c>
      <c r="BM4" s="183" t="s">
        <v>41</v>
      </c>
      <c r="BN4" s="183">
        <v>1</v>
      </c>
      <c r="BO4" s="183" t="s">
        <v>5937</v>
      </c>
      <c r="BP4" s="180" t="s">
        <v>2939</v>
      </c>
      <c r="BQ4" s="184">
        <v>44546</v>
      </c>
      <c r="BR4" s="182" t="s">
        <v>7832</v>
      </c>
      <c r="BS4" s="176" t="e">
        <v>#N/A</v>
      </c>
      <c r="BT4" s="176" t="e">
        <v>#N/A</v>
      </c>
      <c r="BU4" s="176" t="e">
        <v>#N/A</v>
      </c>
      <c r="BV4" s="176" t="e">
        <v>#N/A</v>
      </c>
      <c r="BW4" s="176" t="e">
        <v>#N/A</v>
      </c>
      <c r="BX4" s="176" t="e">
        <v>#N/A</v>
      </c>
      <c r="BY4" s="173" t="e">
        <v>#N/A</v>
      </c>
      <c r="BZ4" s="183" t="s">
        <v>7833</v>
      </c>
      <c r="CA4" s="183" t="e">
        <v>#N/A</v>
      </c>
      <c r="CB4" s="183" t="e">
        <v>#N/A</v>
      </c>
      <c r="CC4" s="183" t="e">
        <v>#N/A</v>
      </c>
      <c r="CD4" s="183" t="e">
        <v>#N/A</v>
      </c>
      <c r="CE4" s="183" t="e">
        <v>#N/A</v>
      </c>
      <c r="CF4" s="183" t="e">
        <v>#N/A</v>
      </c>
      <c r="CG4" s="184" t="e">
        <v>#N/A</v>
      </c>
      <c r="CH4" s="182" t="s">
        <v>7834</v>
      </c>
      <c r="CI4" s="183" t="e">
        <v>#N/A</v>
      </c>
      <c r="CJ4" s="183" t="e">
        <v>#N/A</v>
      </c>
      <c r="CK4" s="183" t="e">
        <v>#N/A</v>
      </c>
      <c r="CL4" s="183" t="e">
        <v>#N/A</v>
      </c>
      <c r="CM4" s="183" t="e">
        <v>#N/A</v>
      </c>
      <c r="CN4" s="183" t="e">
        <v>#N/A</v>
      </c>
      <c r="CO4" s="185" t="e">
        <v>#N/A</v>
      </c>
      <c r="CP4" s="183" t="s">
        <v>7835</v>
      </c>
      <c r="CQ4" s="176" t="e">
        <v>#N/A</v>
      </c>
      <c r="CR4" s="176" t="e">
        <v>#N/A</v>
      </c>
      <c r="CS4" s="176" t="e">
        <v>#N/A</v>
      </c>
      <c r="CT4" s="176" t="e">
        <v>#N/A</v>
      </c>
      <c r="CU4" s="176" t="e">
        <v>#N/A</v>
      </c>
      <c r="CV4" s="176" t="e">
        <v>#N/A</v>
      </c>
      <c r="CW4" s="173" t="e">
        <v>#N/A</v>
      </c>
      <c r="CX4" s="183" t="s">
        <v>5939</v>
      </c>
      <c r="CY4" s="180">
        <v>1350000</v>
      </c>
      <c r="CZ4" s="180" t="s">
        <v>5926</v>
      </c>
      <c r="DA4" s="180" t="s">
        <v>41</v>
      </c>
      <c r="DB4" s="180">
        <v>1</v>
      </c>
      <c r="DC4" s="180" t="s">
        <v>3163</v>
      </c>
      <c r="DD4" s="180" t="s">
        <v>5927</v>
      </c>
      <c r="DE4" s="186">
        <v>44546</v>
      </c>
      <c r="DF4" s="182" t="s">
        <v>5940</v>
      </c>
      <c r="DG4" s="172">
        <v>540000</v>
      </c>
      <c r="DH4" s="176" t="s">
        <v>5926</v>
      </c>
      <c r="DI4" s="176" t="s">
        <v>41</v>
      </c>
      <c r="DJ4" s="176">
        <v>1</v>
      </c>
      <c r="DK4" s="176" t="s">
        <v>3163</v>
      </c>
      <c r="DL4" s="176" t="s">
        <v>5927</v>
      </c>
      <c r="DM4" s="173">
        <v>44546</v>
      </c>
      <c r="DN4" s="183" t="s">
        <v>5941</v>
      </c>
      <c r="DO4" s="180">
        <v>837000</v>
      </c>
      <c r="DP4" s="183" t="s">
        <v>5926</v>
      </c>
      <c r="DQ4" s="183" t="s">
        <v>41</v>
      </c>
      <c r="DR4" s="183">
        <v>1</v>
      </c>
      <c r="DS4" s="183" t="s">
        <v>3163</v>
      </c>
      <c r="DT4" s="183" t="s">
        <v>5927</v>
      </c>
      <c r="DU4" s="184">
        <v>44546</v>
      </c>
      <c r="DV4" s="182" t="s">
        <v>5942</v>
      </c>
      <c r="DW4" s="172">
        <v>1026000</v>
      </c>
      <c r="DX4" s="176" t="s">
        <v>5926</v>
      </c>
      <c r="DY4" s="176" t="s">
        <v>41</v>
      </c>
      <c r="DZ4" s="176">
        <v>1</v>
      </c>
      <c r="EA4" s="176" t="s">
        <v>3163</v>
      </c>
      <c r="EB4" s="176" t="s">
        <v>5927</v>
      </c>
      <c r="EC4" s="173">
        <v>44546</v>
      </c>
      <c r="ED4" s="183" t="s">
        <v>5943</v>
      </c>
      <c r="EE4" s="180">
        <v>324000</v>
      </c>
      <c r="EF4" s="183" t="s">
        <v>5926</v>
      </c>
      <c r="EG4" s="183" t="s">
        <v>41</v>
      </c>
      <c r="EH4" s="183">
        <v>1</v>
      </c>
      <c r="EI4" s="183" t="s">
        <v>3163</v>
      </c>
      <c r="EJ4" s="183" t="s">
        <v>5927</v>
      </c>
      <c r="EK4" s="184">
        <v>44546</v>
      </c>
      <c r="EL4" s="182" t="s">
        <v>5944</v>
      </c>
      <c r="EM4" s="172">
        <v>0</v>
      </c>
      <c r="EN4" s="176" t="s">
        <v>5926</v>
      </c>
      <c r="EO4" s="176" t="s">
        <v>41</v>
      </c>
      <c r="EP4" s="176">
        <v>1</v>
      </c>
      <c r="EQ4" s="176" t="s">
        <v>3163</v>
      </c>
      <c r="ER4" s="176" t="s">
        <v>5927</v>
      </c>
      <c r="ES4" s="173">
        <v>44546</v>
      </c>
      <c r="ET4" s="183" t="s">
        <v>6133</v>
      </c>
      <c r="EU4" s="183">
        <v>4</v>
      </c>
      <c r="EV4" s="183" t="s">
        <v>6131</v>
      </c>
      <c r="EW4" s="183" t="s">
        <v>41</v>
      </c>
      <c r="EX4" s="183">
        <v>1</v>
      </c>
      <c r="EY4" s="183" t="s">
        <v>6132</v>
      </c>
      <c r="EZ4" s="183" t="s">
        <v>2939</v>
      </c>
      <c r="FA4" s="184">
        <v>44550</v>
      </c>
      <c r="FB4" s="182" t="s">
        <v>6127</v>
      </c>
      <c r="FC4" s="176">
        <v>3</v>
      </c>
      <c r="FD4" s="176" t="s">
        <v>5932</v>
      </c>
      <c r="FE4" s="176" t="s">
        <v>21</v>
      </c>
      <c r="FF4" s="176">
        <v>2</v>
      </c>
      <c r="FG4" s="176" t="s">
        <v>6126</v>
      </c>
      <c r="FH4" s="176" t="s">
        <v>5933</v>
      </c>
      <c r="FI4" s="173">
        <v>44550</v>
      </c>
      <c r="FJ4" s="182" t="s">
        <v>7836</v>
      </c>
      <c r="FK4" s="183" t="e">
        <v>#N/A</v>
      </c>
      <c r="FL4" s="183" t="e">
        <v>#N/A</v>
      </c>
      <c r="FM4" s="183" t="e">
        <v>#N/A</v>
      </c>
      <c r="FN4" s="183" t="e">
        <v>#N/A</v>
      </c>
      <c r="FO4" s="183" t="e">
        <v>#N/A</v>
      </c>
      <c r="FP4" s="180" t="e">
        <v>#N/A</v>
      </c>
      <c r="FQ4" s="181" t="e">
        <v>#N/A</v>
      </c>
      <c r="FR4" s="182" t="s">
        <v>7837</v>
      </c>
      <c r="FS4" s="176" t="e">
        <v>#N/A</v>
      </c>
      <c r="FT4" s="176" t="e">
        <v>#N/A</v>
      </c>
      <c r="FU4" s="176" t="e">
        <v>#N/A</v>
      </c>
      <c r="FV4" s="176" t="e">
        <v>#N/A</v>
      </c>
      <c r="FW4" s="176" t="e">
        <v>#N/A</v>
      </c>
      <c r="FX4" s="176" t="e">
        <v>#N/A</v>
      </c>
      <c r="FY4" s="173" t="e">
        <v>#N/A</v>
      </c>
      <c r="FZ4" s="183" t="s">
        <v>5946</v>
      </c>
      <c r="GA4" s="183">
        <v>1</v>
      </c>
      <c r="GB4" s="183" t="s">
        <v>3173</v>
      </c>
      <c r="GC4" s="183" t="s">
        <v>21</v>
      </c>
      <c r="GD4" s="183">
        <v>2</v>
      </c>
      <c r="GE4" s="183" t="s">
        <v>14</v>
      </c>
      <c r="GF4" s="183" t="s">
        <v>14</v>
      </c>
      <c r="GG4" s="184">
        <v>44546</v>
      </c>
      <c r="GH4" s="182" t="s">
        <v>5952</v>
      </c>
      <c r="GI4" s="176">
        <v>0</v>
      </c>
      <c r="GJ4" s="176" t="s">
        <v>3173</v>
      </c>
      <c r="GK4" s="176" t="s">
        <v>21</v>
      </c>
      <c r="GL4" s="176">
        <v>2</v>
      </c>
      <c r="GM4" s="176" t="s">
        <v>14</v>
      </c>
      <c r="GN4" s="176" t="s">
        <v>14</v>
      </c>
      <c r="GO4" s="173">
        <v>44546</v>
      </c>
      <c r="GP4" s="183" t="s">
        <v>5947</v>
      </c>
      <c r="GQ4" s="183">
        <v>0</v>
      </c>
      <c r="GR4" s="183" t="s">
        <v>3173</v>
      </c>
      <c r="GS4" s="183" t="s">
        <v>21</v>
      </c>
      <c r="GT4" s="183">
        <v>2</v>
      </c>
      <c r="GU4" s="183" t="s">
        <v>14</v>
      </c>
      <c r="GV4" s="183" t="s">
        <v>14</v>
      </c>
      <c r="GW4" s="184">
        <v>44546</v>
      </c>
      <c r="GX4" s="182" t="s">
        <v>5953</v>
      </c>
      <c r="GY4" s="176">
        <v>0</v>
      </c>
      <c r="GZ4" s="176" t="s">
        <v>3173</v>
      </c>
      <c r="HA4" s="176" t="s">
        <v>21</v>
      </c>
      <c r="HB4" s="176">
        <v>2</v>
      </c>
      <c r="HC4" s="176" t="s">
        <v>14</v>
      </c>
      <c r="HD4" s="176" t="s">
        <v>14</v>
      </c>
      <c r="HE4" s="173">
        <v>44546</v>
      </c>
      <c r="HF4" s="183" t="s">
        <v>5945</v>
      </c>
      <c r="HG4" s="183">
        <v>0</v>
      </c>
      <c r="HH4" s="183" t="s">
        <v>3173</v>
      </c>
      <c r="HI4" s="183" t="s">
        <v>21</v>
      </c>
      <c r="HJ4" s="183">
        <v>2</v>
      </c>
      <c r="HK4" s="183" t="s">
        <v>14</v>
      </c>
      <c r="HL4" s="183" t="s">
        <v>14</v>
      </c>
      <c r="HM4" s="184">
        <v>44546</v>
      </c>
      <c r="HN4" s="182" t="s">
        <v>5951</v>
      </c>
      <c r="HO4" s="176">
        <v>0</v>
      </c>
      <c r="HP4" s="176" t="s">
        <v>3173</v>
      </c>
      <c r="HQ4" s="176" t="s">
        <v>21</v>
      </c>
      <c r="HR4" s="176">
        <v>2</v>
      </c>
      <c r="HS4" s="176" t="s">
        <v>14</v>
      </c>
      <c r="HT4" s="176" t="s">
        <v>14</v>
      </c>
      <c r="HU4" s="173">
        <v>44546</v>
      </c>
      <c r="HV4" s="183" t="s">
        <v>5948</v>
      </c>
      <c r="HW4" s="183">
        <v>0</v>
      </c>
      <c r="HX4" s="183" t="s">
        <v>3173</v>
      </c>
      <c r="HY4" s="183" t="s">
        <v>21</v>
      </c>
      <c r="HZ4" s="183">
        <v>2</v>
      </c>
      <c r="IA4" s="183" t="s">
        <v>14</v>
      </c>
      <c r="IB4" s="183" t="s">
        <v>14</v>
      </c>
      <c r="IC4" s="184">
        <v>44546</v>
      </c>
      <c r="ID4" s="182" t="s">
        <v>5950</v>
      </c>
      <c r="IE4" s="176">
        <v>2</v>
      </c>
      <c r="IF4" s="176" t="s">
        <v>3173</v>
      </c>
      <c r="IG4" s="176" t="s">
        <v>21</v>
      </c>
      <c r="IH4" s="176">
        <v>2</v>
      </c>
      <c r="II4" s="176" t="s">
        <v>14</v>
      </c>
      <c r="IJ4" s="176" t="s">
        <v>14</v>
      </c>
      <c r="IK4" s="173">
        <v>44546</v>
      </c>
      <c r="IL4" s="183" t="s">
        <v>5949</v>
      </c>
      <c r="IM4" s="183">
        <v>0</v>
      </c>
      <c r="IN4" s="183" t="s">
        <v>3173</v>
      </c>
      <c r="IO4" s="183" t="s">
        <v>21</v>
      </c>
      <c r="IP4" s="183">
        <v>2</v>
      </c>
      <c r="IQ4" s="183" t="s">
        <v>14</v>
      </c>
      <c r="IR4" s="183" t="s">
        <v>14</v>
      </c>
      <c r="IS4" s="184">
        <v>44546</v>
      </c>
    </row>
    <row r="5" spans="1:253" s="277" customFormat="1" ht="12.75" customHeight="1" x14ac:dyDescent="0.2">
      <c r="A5" s="277" t="s">
        <v>2141</v>
      </c>
      <c r="B5" s="277" t="s">
        <v>7518</v>
      </c>
      <c r="C5" s="277" t="s">
        <v>2142</v>
      </c>
      <c r="D5" s="277" t="s">
        <v>2143</v>
      </c>
      <c r="E5" s="277" t="s">
        <v>6953</v>
      </c>
      <c r="F5" s="277" t="s">
        <v>3064</v>
      </c>
      <c r="G5" s="171">
        <v>3024000</v>
      </c>
      <c r="H5" s="172" t="s">
        <v>3061</v>
      </c>
      <c r="I5" s="172" t="s">
        <v>21</v>
      </c>
      <c r="J5" s="172">
        <v>2</v>
      </c>
      <c r="K5" s="172" t="s">
        <v>3063</v>
      </c>
      <c r="L5" s="172" t="s">
        <v>3062</v>
      </c>
      <c r="M5" s="173">
        <v>44312</v>
      </c>
      <c r="N5" s="182" t="s">
        <v>2210</v>
      </c>
      <c r="O5" s="174">
        <v>28203</v>
      </c>
      <c r="P5" s="174" t="s">
        <v>2055</v>
      </c>
      <c r="Q5" s="174" t="s">
        <v>41</v>
      </c>
      <c r="R5" s="174">
        <v>1</v>
      </c>
      <c r="S5" s="174" t="s">
        <v>2209</v>
      </c>
      <c r="T5" s="174" t="s">
        <v>2208</v>
      </c>
      <c r="U5" s="175">
        <v>44160</v>
      </c>
      <c r="V5" s="182" t="s">
        <v>3065</v>
      </c>
      <c r="W5" s="172">
        <v>3024000</v>
      </c>
      <c r="X5" s="172" t="s">
        <v>3061</v>
      </c>
      <c r="Y5" s="172" t="s">
        <v>21</v>
      </c>
      <c r="Z5" s="172">
        <v>2</v>
      </c>
      <c r="AA5" s="172" t="s">
        <v>3063</v>
      </c>
      <c r="AB5" s="172" t="s">
        <v>3062</v>
      </c>
      <c r="AC5" s="173">
        <v>44312</v>
      </c>
      <c r="AD5" s="182" t="s">
        <v>3069</v>
      </c>
      <c r="AE5" s="180">
        <v>84000</v>
      </c>
      <c r="AF5" s="180" t="s">
        <v>3066</v>
      </c>
      <c r="AG5" s="180" t="s">
        <v>21</v>
      </c>
      <c r="AH5" s="180">
        <v>2</v>
      </c>
      <c r="AI5" s="180" t="s">
        <v>3068</v>
      </c>
      <c r="AJ5" s="180" t="s">
        <v>3067</v>
      </c>
      <c r="AK5" s="181">
        <v>44312</v>
      </c>
      <c r="AL5" s="182" t="s">
        <v>3073</v>
      </c>
      <c r="AM5" s="172">
        <v>66000</v>
      </c>
      <c r="AN5" s="172" t="s">
        <v>3070</v>
      </c>
      <c r="AO5" s="172" t="s">
        <v>21</v>
      </c>
      <c r="AP5" s="172">
        <v>2</v>
      </c>
      <c r="AQ5" s="172" t="s">
        <v>3072</v>
      </c>
      <c r="AR5" s="172" t="s">
        <v>3071</v>
      </c>
      <c r="AS5" s="173">
        <v>44312</v>
      </c>
      <c r="AT5" s="183" t="s">
        <v>2148</v>
      </c>
      <c r="AU5" s="180" t="s">
        <v>14</v>
      </c>
      <c r="AV5" s="180" t="s">
        <v>14</v>
      </c>
      <c r="AW5" s="180" t="s">
        <v>14</v>
      </c>
      <c r="AX5" s="180" t="s">
        <v>14</v>
      </c>
      <c r="AY5" s="180" t="s">
        <v>14</v>
      </c>
      <c r="AZ5" s="180" t="s">
        <v>14</v>
      </c>
      <c r="BA5" s="181">
        <v>44139</v>
      </c>
      <c r="BB5" s="182" t="s">
        <v>2147</v>
      </c>
      <c r="BC5" s="172" t="s">
        <v>14</v>
      </c>
      <c r="BD5" s="172" t="s">
        <v>14</v>
      </c>
      <c r="BE5" s="172" t="s">
        <v>14</v>
      </c>
      <c r="BF5" s="172" t="s">
        <v>14</v>
      </c>
      <c r="BG5" s="172" t="s">
        <v>14</v>
      </c>
      <c r="BH5" s="172" t="s">
        <v>14</v>
      </c>
      <c r="BI5" s="173">
        <v>44139</v>
      </c>
      <c r="BJ5" s="183" t="s">
        <v>3544</v>
      </c>
      <c r="BK5" s="183">
        <v>1</v>
      </c>
      <c r="BL5" s="183" t="s">
        <v>3541</v>
      </c>
      <c r="BM5" s="183" t="s">
        <v>21</v>
      </c>
      <c r="BN5" s="183">
        <v>2</v>
      </c>
      <c r="BO5" s="183" t="s">
        <v>3543</v>
      </c>
      <c r="BP5" s="180" t="s">
        <v>3542</v>
      </c>
      <c r="BQ5" s="184">
        <v>44413</v>
      </c>
      <c r="BR5" s="182" t="s">
        <v>2144</v>
      </c>
      <c r="BS5" s="176" t="s">
        <v>14</v>
      </c>
      <c r="BT5" s="176" t="s">
        <v>14</v>
      </c>
      <c r="BU5" s="176" t="s">
        <v>14</v>
      </c>
      <c r="BV5" s="176" t="s">
        <v>14</v>
      </c>
      <c r="BW5" s="176" t="s">
        <v>14</v>
      </c>
      <c r="BX5" s="176" t="s">
        <v>14</v>
      </c>
      <c r="BY5" s="173">
        <v>44139</v>
      </c>
      <c r="BZ5" s="183" t="s">
        <v>2145</v>
      </c>
      <c r="CA5" s="183" t="s">
        <v>14</v>
      </c>
      <c r="CB5" s="183" t="s">
        <v>14</v>
      </c>
      <c r="CC5" s="183" t="s">
        <v>14</v>
      </c>
      <c r="CD5" s="183" t="s">
        <v>14</v>
      </c>
      <c r="CE5" s="183" t="s">
        <v>14</v>
      </c>
      <c r="CF5" s="183" t="s">
        <v>14</v>
      </c>
      <c r="CG5" s="184">
        <v>44139</v>
      </c>
      <c r="CH5" s="182" t="s">
        <v>7838</v>
      </c>
      <c r="CI5" s="183" t="e">
        <v>#N/A</v>
      </c>
      <c r="CJ5" s="183" t="e">
        <v>#N/A</v>
      </c>
      <c r="CK5" s="183" t="e">
        <v>#N/A</v>
      </c>
      <c r="CL5" s="183" t="e">
        <v>#N/A</v>
      </c>
      <c r="CM5" s="183" t="e">
        <v>#N/A</v>
      </c>
      <c r="CN5" s="183" t="e">
        <v>#N/A</v>
      </c>
      <c r="CO5" s="185" t="e">
        <v>#N/A</v>
      </c>
      <c r="CP5" s="183" t="s">
        <v>2146</v>
      </c>
      <c r="CQ5" s="176" t="s">
        <v>14</v>
      </c>
      <c r="CR5" s="176" t="s">
        <v>14</v>
      </c>
      <c r="CS5" s="176" t="s">
        <v>14</v>
      </c>
      <c r="CT5" s="176" t="s">
        <v>14</v>
      </c>
      <c r="CU5" s="176" t="s">
        <v>14</v>
      </c>
      <c r="CV5" s="176" t="s">
        <v>14</v>
      </c>
      <c r="CW5" s="173">
        <v>44139</v>
      </c>
      <c r="CX5" s="183" t="s">
        <v>3075</v>
      </c>
      <c r="CY5" s="180">
        <v>66000</v>
      </c>
      <c r="CZ5" s="180" t="s">
        <v>3066</v>
      </c>
      <c r="DA5" s="180" t="s">
        <v>21</v>
      </c>
      <c r="DB5" s="180">
        <v>2</v>
      </c>
      <c r="DC5" s="180" t="s">
        <v>3074</v>
      </c>
      <c r="DD5" s="180" t="s">
        <v>3067</v>
      </c>
      <c r="DE5" s="186">
        <v>44312</v>
      </c>
      <c r="DF5" s="182" t="s">
        <v>3076</v>
      </c>
      <c r="DG5" s="172">
        <v>2874000</v>
      </c>
      <c r="DH5" s="176" t="s">
        <v>3066</v>
      </c>
      <c r="DI5" s="176" t="s">
        <v>21</v>
      </c>
      <c r="DJ5" s="176">
        <v>2</v>
      </c>
      <c r="DK5" s="176" t="s">
        <v>3074</v>
      </c>
      <c r="DL5" s="176" t="s">
        <v>3067</v>
      </c>
      <c r="DM5" s="173">
        <v>44312</v>
      </c>
      <c r="DN5" s="183" t="s">
        <v>3077</v>
      </c>
      <c r="DO5" s="180">
        <v>18000</v>
      </c>
      <c r="DP5" s="183" t="s">
        <v>3066</v>
      </c>
      <c r="DQ5" s="183" t="s">
        <v>21</v>
      </c>
      <c r="DR5" s="183">
        <v>2</v>
      </c>
      <c r="DS5" s="183" t="s">
        <v>3074</v>
      </c>
      <c r="DT5" s="183" t="s">
        <v>3067</v>
      </c>
      <c r="DU5" s="184">
        <v>44312</v>
      </c>
      <c r="DV5" s="182" t="s">
        <v>3078</v>
      </c>
      <c r="DW5" s="172">
        <v>66000</v>
      </c>
      <c r="DX5" s="176" t="s">
        <v>3066</v>
      </c>
      <c r="DY5" s="176" t="s">
        <v>21</v>
      </c>
      <c r="DZ5" s="176">
        <v>2</v>
      </c>
      <c r="EA5" s="176" t="s">
        <v>3074</v>
      </c>
      <c r="EB5" s="176" t="s">
        <v>3067</v>
      </c>
      <c r="EC5" s="173">
        <v>44312</v>
      </c>
      <c r="ED5" s="183" t="s">
        <v>2425</v>
      </c>
      <c r="EE5" s="180">
        <v>0</v>
      </c>
      <c r="EF5" s="183" t="s">
        <v>2422</v>
      </c>
      <c r="EG5" s="183" t="s">
        <v>21</v>
      </c>
      <c r="EH5" s="183">
        <v>2</v>
      </c>
      <c r="EI5" s="183" t="s">
        <v>2424</v>
      </c>
      <c r="EJ5" s="183" t="s">
        <v>2423</v>
      </c>
      <c r="EK5" s="184">
        <v>44223</v>
      </c>
      <c r="EL5" s="182" t="s">
        <v>2426</v>
      </c>
      <c r="EM5" s="172">
        <v>0</v>
      </c>
      <c r="EN5" s="176" t="s">
        <v>2422</v>
      </c>
      <c r="EO5" s="176" t="s">
        <v>21</v>
      </c>
      <c r="EP5" s="176">
        <v>2</v>
      </c>
      <c r="EQ5" s="176" t="s">
        <v>2424</v>
      </c>
      <c r="ER5" s="176" t="s">
        <v>2423</v>
      </c>
      <c r="ES5" s="173">
        <v>44223</v>
      </c>
      <c r="ET5" s="183" t="s">
        <v>3548</v>
      </c>
      <c r="EU5" s="183">
        <v>1</v>
      </c>
      <c r="EV5" s="183" t="s">
        <v>3545</v>
      </c>
      <c r="EW5" s="183" t="s">
        <v>21</v>
      </c>
      <c r="EX5" s="183">
        <v>2</v>
      </c>
      <c r="EY5" s="183" t="s">
        <v>3547</v>
      </c>
      <c r="EZ5" s="183" t="s">
        <v>3546</v>
      </c>
      <c r="FA5" s="184">
        <v>44413</v>
      </c>
      <c r="FB5" s="182" t="s">
        <v>2430</v>
      </c>
      <c r="FC5" s="176">
        <v>2</v>
      </c>
      <c r="FD5" s="176" t="s">
        <v>2427</v>
      </c>
      <c r="FE5" s="176" t="s">
        <v>21</v>
      </c>
      <c r="FF5" s="176">
        <v>2</v>
      </c>
      <c r="FG5" s="176" t="s">
        <v>2429</v>
      </c>
      <c r="FH5" s="176" t="s">
        <v>2428</v>
      </c>
      <c r="FI5" s="173">
        <v>44223</v>
      </c>
      <c r="FJ5" s="182" t="s">
        <v>2149</v>
      </c>
      <c r="FK5" s="183" t="s">
        <v>14</v>
      </c>
      <c r="FL5" s="183" t="s">
        <v>14</v>
      </c>
      <c r="FM5" s="183" t="s">
        <v>14</v>
      </c>
      <c r="FN5" s="183" t="s">
        <v>14</v>
      </c>
      <c r="FO5" s="183" t="s">
        <v>14</v>
      </c>
      <c r="FP5" s="180" t="s">
        <v>14</v>
      </c>
      <c r="FQ5" s="181">
        <v>44139</v>
      </c>
      <c r="FR5" s="182" t="s">
        <v>2150</v>
      </c>
      <c r="FS5" s="176" t="s">
        <v>14</v>
      </c>
      <c r="FT5" s="176" t="s">
        <v>14</v>
      </c>
      <c r="FU5" s="176" t="s">
        <v>14</v>
      </c>
      <c r="FV5" s="176" t="s">
        <v>14</v>
      </c>
      <c r="FW5" s="176" t="s">
        <v>14</v>
      </c>
      <c r="FX5" s="176" t="s">
        <v>14</v>
      </c>
      <c r="FY5" s="173">
        <v>44139</v>
      </c>
      <c r="FZ5" s="183" t="s">
        <v>4608</v>
      </c>
      <c r="GA5" s="183">
        <v>0</v>
      </c>
      <c r="GB5" s="183" t="s">
        <v>3173</v>
      </c>
      <c r="GC5" s="183" t="s">
        <v>21</v>
      </c>
      <c r="GD5" s="183">
        <v>2</v>
      </c>
      <c r="GE5" s="183" t="s">
        <v>14</v>
      </c>
      <c r="GF5" s="183" t="s">
        <v>14</v>
      </c>
      <c r="GG5" s="184">
        <v>44496</v>
      </c>
      <c r="GH5" s="182" t="s">
        <v>4614</v>
      </c>
      <c r="GI5" s="176">
        <v>0</v>
      </c>
      <c r="GJ5" s="176" t="s">
        <v>3173</v>
      </c>
      <c r="GK5" s="176" t="s">
        <v>21</v>
      </c>
      <c r="GL5" s="176">
        <v>2</v>
      </c>
      <c r="GM5" s="176" t="s">
        <v>14</v>
      </c>
      <c r="GN5" s="176" t="s">
        <v>14</v>
      </c>
      <c r="GO5" s="173">
        <v>44496</v>
      </c>
      <c r="GP5" s="183" t="s">
        <v>4609</v>
      </c>
      <c r="GQ5" s="183">
        <v>0</v>
      </c>
      <c r="GR5" s="183" t="s">
        <v>3173</v>
      </c>
      <c r="GS5" s="183" t="s">
        <v>21</v>
      </c>
      <c r="GT5" s="183">
        <v>2</v>
      </c>
      <c r="GU5" s="183" t="s">
        <v>14</v>
      </c>
      <c r="GV5" s="183" t="s">
        <v>14</v>
      </c>
      <c r="GW5" s="184">
        <v>44496</v>
      </c>
      <c r="GX5" s="182" t="s">
        <v>4615</v>
      </c>
      <c r="GY5" s="176">
        <v>0</v>
      </c>
      <c r="GZ5" s="176" t="s">
        <v>3173</v>
      </c>
      <c r="HA5" s="176" t="s">
        <v>21</v>
      </c>
      <c r="HB5" s="176">
        <v>2</v>
      </c>
      <c r="HC5" s="176" t="s">
        <v>14</v>
      </c>
      <c r="HD5" s="176" t="s">
        <v>14</v>
      </c>
      <c r="HE5" s="173">
        <v>44496</v>
      </c>
      <c r="HF5" s="183" t="s">
        <v>4607</v>
      </c>
      <c r="HG5" s="183">
        <v>0</v>
      </c>
      <c r="HH5" s="183" t="s">
        <v>3173</v>
      </c>
      <c r="HI5" s="183" t="s">
        <v>21</v>
      </c>
      <c r="HJ5" s="183">
        <v>2</v>
      </c>
      <c r="HK5" s="183" t="s">
        <v>14</v>
      </c>
      <c r="HL5" s="183" t="s">
        <v>14</v>
      </c>
      <c r="HM5" s="184">
        <v>44496</v>
      </c>
      <c r="HN5" s="182" t="s">
        <v>4613</v>
      </c>
      <c r="HO5" s="176">
        <v>0</v>
      </c>
      <c r="HP5" s="176" t="s">
        <v>3173</v>
      </c>
      <c r="HQ5" s="176" t="s">
        <v>21</v>
      </c>
      <c r="HR5" s="176">
        <v>2</v>
      </c>
      <c r="HS5" s="176" t="s">
        <v>14</v>
      </c>
      <c r="HT5" s="176" t="s">
        <v>14</v>
      </c>
      <c r="HU5" s="173">
        <v>44496</v>
      </c>
      <c r="HV5" s="183" t="s">
        <v>4610</v>
      </c>
      <c r="HW5" s="183">
        <v>0</v>
      </c>
      <c r="HX5" s="183" t="s">
        <v>3173</v>
      </c>
      <c r="HY5" s="183" t="s">
        <v>21</v>
      </c>
      <c r="HZ5" s="183">
        <v>2</v>
      </c>
      <c r="IA5" s="183" t="s">
        <v>14</v>
      </c>
      <c r="IB5" s="183" t="s">
        <v>14</v>
      </c>
      <c r="IC5" s="184">
        <v>44496</v>
      </c>
      <c r="ID5" s="182" t="s">
        <v>4612</v>
      </c>
      <c r="IE5" s="176">
        <v>1</v>
      </c>
      <c r="IF5" s="176" t="s">
        <v>3173</v>
      </c>
      <c r="IG5" s="176" t="s">
        <v>21</v>
      </c>
      <c r="IH5" s="176">
        <v>2</v>
      </c>
      <c r="II5" s="176" t="s">
        <v>14</v>
      </c>
      <c r="IJ5" s="176" t="s">
        <v>14</v>
      </c>
      <c r="IK5" s="173">
        <v>44496</v>
      </c>
      <c r="IL5" s="183" t="s">
        <v>4611</v>
      </c>
      <c r="IM5" s="183">
        <v>0</v>
      </c>
      <c r="IN5" s="183" t="s">
        <v>3173</v>
      </c>
      <c r="IO5" s="183" t="s">
        <v>21</v>
      </c>
      <c r="IP5" s="183">
        <v>2</v>
      </c>
      <c r="IQ5" s="183" t="s">
        <v>14</v>
      </c>
      <c r="IR5" s="183" t="s">
        <v>14</v>
      </c>
      <c r="IS5" s="184">
        <v>44496</v>
      </c>
    </row>
    <row r="6" spans="1:253" s="277" customFormat="1" ht="12.75" customHeight="1" x14ac:dyDescent="0.2">
      <c r="A6" s="277" t="s">
        <v>2151</v>
      </c>
      <c r="B6" s="277" t="s">
        <v>7518</v>
      </c>
      <c r="C6" s="277" t="s">
        <v>2152</v>
      </c>
      <c r="D6" s="277" t="s">
        <v>2153</v>
      </c>
      <c r="E6" s="277" t="s">
        <v>6960</v>
      </c>
      <c r="F6" s="277" t="s">
        <v>2833</v>
      </c>
      <c r="G6" s="171">
        <v>9999000</v>
      </c>
      <c r="H6" s="172" t="s">
        <v>2830</v>
      </c>
      <c r="I6" s="172" t="s">
        <v>21</v>
      </c>
      <c r="J6" s="172">
        <v>2</v>
      </c>
      <c r="K6" s="172" t="s">
        <v>2832</v>
      </c>
      <c r="L6" s="172" t="s">
        <v>2831</v>
      </c>
      <c r="M6" s="173">
        <v>44269</v>
      </c>
      <c r="N6" s="182" t="s">
        <v>2166</v>
      </c>
      <c r="O6" s="174">
        <v>31560</v>
      </c>
      <c r="P6" s="174" t="s">
        <v>2163</v>
      </c>
      <c r="Q6" s="174" t="s">
        <v>41</v>
      </c>
      <c r="R6" s="174">
        <v>1</v>
      </c>
      <c r="S6" s="174" t="s">
        <v>2165</v>
      </c>
      <c r="T6" s="174" t="s">
        <v>2164</v>
      </c>
      <c r="U6" s="175">
        <v>44139</v>
      </c>
      <c r="V6" s="182" t="s">
        <v>2281</v>
      </c>
      <c r="W6" s="172">
        <v>5874000</v>
      </c>
      <c r="X6" s="172" t="s">
        <v>2276</v>
      </c>
      <c r="Y6" s="172" t="s">
        <v>59</v>
      </c>
      <c r="Z6" s="172">
        <v>3</v>
      </c>
      <c r="AA6" s="172" t="s">
        <v>2280</v>
      </c>
      <c r="AB6" s="172" t="s">
        <v>2277</v>
      </c>
      <c r="AC6" s="173">
        <v>44182</v>
      </c>
      <c r="AD6" s="182" t="s">
        <v>2279</v>
      </c>
      <c r="AE6" s="180">
        <v>5874000</v>
      </c>
      <c r="AF6" s="180" t="s">
        <v>2276</v>
      </c>
      <c r="AG6" s="180" t="s">
        <v>59</v>
      </c>
      <c r="AH6" s="180">
        <v>3</v>
      </c>
      <c r="AI6" s="180" t="s">
        <v>2278</v>
      </c>
      <c r="AJ6" s="180" t="s">
        <v>2277</v>
      </c>
      <c r="AK6" s="181">
        <v>44182</v>
      </c>
      <c r="AL6" s="182" t="s">
        <v>2837</v>
      </c>
      <c r="AM6" s="172">
        <v>91000</v>
      </c>
      <c r="AN6" s="172" t="s">
        <v>2834</v>
      </c>
      <c r="AO6" s="172" t="s">
        <v>21</v>
      </c>
      <c r="AP6" s="172">
        <v>2</v>
      </c>
      <c r="AQ6" s="172" t="s">
        <v>2836</v>
      </c>
      <c r="AR6" s="172" t="s">
        <v>2835</v>
      </c>
      <c r="AS6" s="173">
        <v>44269</v>
      </c>
      <c r="AT6" s="183" t="s">
        <v>2162</v>
      </c>
      <c r="AU6" s="180" t="s">
        <v>14</v>
      </c>
      <c r="AV6" s="180" t="s">
        <v>14</v>
      </c>
      <c r="AW6" s="180" t="s">
        <v>14</v>
      </c>
      <c r="AX6" s="180" t="s">
        <v>14</v>
      </c>
      <c r="AY6" s="180" t="s">
        <v>14</v>
      </c>
      <c r="AZ6" s="180" t="s">
        <v>14</v>
      </c>
      <c r="BA6" s="181">
        <v>44139</v>
      </c>
      <c r="BB6" s="182" t="s">
        <v>2161</v>
      </c>
      <c r="BC6" s="172" t="s">
        <v>14</v>
      </c>
      <c r="BD6" s="172" t="s">
        <v>14</v>
      </c>
      <c r="BE6" s="172" t="s">
        <v>14</v>
      </c>
      <c r="BF6" s="172" t="s">
        <v>14</v>
      </c>
      <c r="BG6" s="172" t="s">
        <v>14</v>
      </c>
      <c r="BH6" s="172" t="s">
        <v>14</v>
      </c>
      <c r="BI6" s="173">
        <v>44139</v>
      </c>
      <c r="BJ6" s="183" t="s">
        <v>2213</v>
      </c>
      <c r="BK6" s="183">
        <v>91</v>
      </c>
      <c r="BL6" s="183" t="s">
        <v>2182</v>
      </c>
      <c r="BM6" s="183" t="s">
        <v>59</v>
      </c>
      <c r="BN6" s="183">
        <v>3</v>
      </c>
      <c r="BO6" s="183" t="s">
        <v>2211</v>
      </c>
      <c r="BP6" s="180" t="s">
        <v>2183</v>
      </c>
      <c r="BQ6" s="184">
        <v>44160</v>
      </c>
      <c r="BR6" s="182" t="s">
        <v>2154</v>
      </c>
      <c r="BS6" s="176" t="s">
        <v>14</v>
      </c>
      <c r="BT6" s="176" t="s">
        <v>14</v>
      </c>
      <c r="BU6" s="176" t="s">
        <v>14</v>
      </c>
      <c r="BV6" s="176" t="s">
        <v>14</v>
      </c>
      <c r="BW6" s="176" t="s">
        <v>14</v>
      </c>
      <c r="BX6" s="176" t="s">
        <v>14</v>
      </c>
      <c r="BY6" s="173">
        <v>44139</v>
      </c>
      <c r="BZ6" s="183" t="s">
        <v>2155</v>
      </c>
      <c r="CA6" s="183" t="s">
        <v>14</v>
      </c>
      <c r="CB6" s="183" t="s">
        <v>14</v>
      </c>
      <c r="CC6" s="183" t="s">
        <v>14</v>
      </c>
      <c r="CD6" s="183" t="s">
        <v>14</v>
      </c>
      <c r="CE6" s="183" t="s">
        <v>14</v>
      </c>
      <c r="CF6" s="183" t="s">
        <v>14</v>
      </c>
      <c r="CG6" s="184">
        <v>44139</v>
      </c>
      <c r="CH6" s="182" t="s">
        <v>7839</v>
      </c>
      <c r="CI6" s="183" t="e">
        <v>#N/A</v>
      </c>
      <c r="CJ6" s="183" t="e">
        <v>#N/A</v>
      </c>
      <c r="CK6" s="183" t="e">
        <v>#N/A</v>
      </c>
      <c r="CL6" s="183" t="e">
        <v>#N/A</v>
      </c>
      <c r="CM6" s="183" t="e">
        <v>#N/A</v>
      </c>
      <c r="CN6" s="183" t="e">
        <v>#N/A</v>
      </c>
      <c r="CO6" s="185" t="e">
        <v>#N/A</v>
      </c>
      <c r="CP6" s="183" t="s">
        <v>2158</v>
      </c>
      <c r="CQ6" s="176" t="s">
        <v>14</v>
      </c>
      <c r="CR6" s="176" t="s">
        <v>14</v>
      </c>
      <c r="CS6" s="176" t="s">
        <v>14</v>
      </c>
      <c r="CT6" s="176" t="s">
        <v>14</v>
      </c>
      <c r="CU6" s="176" t="s">
        <v>14</v>
      </c>
      <c r="CV6" s="176" t="s">
        <v>14</v>
      </c>
      <c r="CW6" s="173">
        <v>44139</v>
      </c>
      <c r="CX6" s="183" t="s">
        <v>2171</v>
      </c>
      <c r="CY6" s="180" t="s">
        <v>14</v>
      </c>
      <c r="CZ6" s="180" t="s">
        <v>14</v>
      </c>
      <c r="DA6" s="180" t="s">
        <v>14</v>
      </c>
      <c r="DB6" s="180" t="s">
        <v>14</v>
      </c>
      <c r="DC6" s="180" t="s">
        <v>2159</v>
      </c>
      <c r="DD6" s="180" t="s">
        <v>14</v>
      </c>
      <c r="DE6" s="186">
        <v>44139</v>
      </c>
      <c r="DF6" s="182" t="s">
        <v>2167</v>
      </c>
      <c r="DG6" s="172" t="s">
        <v>14</v>
      </c>
      <c r="DH6" s="176" t="s">
        <v>14</v>
      </c>
      <c r="DI6" s="176" t="s">
        <v>14</v>
      </c>
      <c r="DJ6" s="176" t="s">
        <v>14</v>
      </c>
      <c r="DK6" s="176" t="s">
        <v>2159</v>
      </c>
      <c r="DL6" s="176" t="s">
        <v>14</v>
      </c>
      <c r="DM6" s="173">
        <v>44139</v>
      </c>
      <c r="DN6" s="183" t="s">
        <v>2173</v>
      </c>
      <c r="DO6" s="180" t="s">
        <v>14</v>
      </c>
      <c r="DP6" s="183" t="s">
        <v>14</v>
      </c>
      <c r="DQ6" s="183" t="s">
        <v>14</v>
      </c>
      <c r="DR6" s="183" t="s">
        <v>14</v>
      </c>
      <c r="DS6" s="183" t="s">
        <v>2159</v>
      </c>
      <c r="DT6" s="183" t="s">
        <v>14</v>
      </c>
      <c r="DU6" s="184">
        <v>44139</v>
      </c>
      <c r="DV6" s="182" t="s">
        <v>2168</v>
      </c>
      <c r="DW6" s="172" t="s">
        <v>14</v>
      </c>
      <c r="DX6" s="176" t="s">
        <v>14</v>
      </c>
      <c r="DY6" s="176" t="s">
        <v>14</v>
      </c>
      <c r="DZ6" s="176" t="s">
        <v>14</v>
      </c>
      <c r="EA6" s="176" t="s">
        <v>2159</v>
      </c>
      <c r="EB6" s="176" t="s">
        <v>14</v>
      </c>
      <c r="EC6" s="173">
        <v>44139</v>
      </c>
      <c r="ED6" s="183" t="s">
        <v>2172</v>
      </c>
      <c r="EE6" s="180" t="s">
        <v>14</v>
      </c>
      <c r="EF6" s="183" t="s">
        <v>14</v>
      </c>
      <c r="EG6" s="183" t="s">
        <v>14</v>
      </c>
      <c r="EH6" s="183" t="s">
        <v>14</v>
      </c>
      <c r="EI6" s="183" t="s">
        <v>2159</v>
      </c>
      <c r="EJ6" s="183" t="s">
        <v>14</v>
      </c>
      <c r="EK6" s="184">
        <v>44139</v>
      </c>
      <c r="EL6" s="182" t="s">
        <v>2160</v>
      </c>
      <c r="EM6" s="172" t="s">
        <v>14</v>
      </c>
      <c r="EN6" s="176" t="s">
        <v>14</v>
      </c>
      <c r="EO6" s="176" t="s">
        <v>14</v>
      </c>
      <c r="EP6" s="176" t="s">
        <v>14</v>
      </c>
      <c r="EQ6" s="176" t="s">
        <v>2159</v>
      </c>
      <c r="ER6" s="176" t="s">
        <v>14</v>
      </c>
      <c r="ES6" s="173">
        <v>44139</v>
      </c>
      <c r="ET6" s="183" t="s">
        <v>2212</v>
      </c>
      <c r="EU6" s="183">
        <v>91</v>
      </c>
      <c r="EV6" s="183" t="s">
        <v>2182</v>
      </c>
      <c r="EW6" s="183" t="s">
        <v>59</v>
      </c>
      <c r="EX6" s="183">
        <v>3</v>
      </c>
      <c r="EY6" s="183" t="s">
        <v>2211</v>
      </c>
      <c r="EZ6" s="183" t="s">
        <v>2183</v>
      </c>
      <c r="FA6" s="184">
        <v>44160</v>
      </c>
      <c r="FB6" s="182" t="s">
        <v>2157</v>
      </c>
      <c r="FC6" s="176">
        <v>3</v>
      </c>
      <c r="FD6" s="176" t="s">
        <v>14</v>
      </c>
      <c r="FE6" s="176" t="s">
        <v>14</v>
      </c>
      <c r="FF6" s="176" t="s">
        <v>14</v>
      </c>
      <c r="FG6" s="176" t="s">
        <v>2156</v>
      </c>
      <c r="FH6" s="176" t="s">
        <v>14</v>
      </c>
      <c r="FI6" s="173">
        <v>44139</v>
      </c>
      <c r="FJ6" s="182" t="s">
        <v>2169</v>
      </c>
      <c r="FK6" s="183" t="s">
        <v>14</v>
      </c>
      <c r="FL6" s="183" t="s">
        <v>14</v>
      </c>
      <c r="FM6" s="183" t="s">
        <v>14</v>
      </c>
      <c r="FN6" s="183" t="s">
        <v>14</v>
      </c>
      <c r="FO6" s="183" t="s">
        <v>14</v>
      </c>
      <c r="FP6" s="180" t="s">
        <v>14</v>
      </c>
      <c r="FQ6" s="181">
        <v>44139</v>
      </c>
      <c r="FR6" s="182" t="s">
        <v>2170</v>
      </c>
      <c r="FS6" s="176" t="s">
        <v>14</v>
      </c>
      <c r="FT6" s="176" t="s">
        <v>14</v>
      </c>
      <c r="FU6" s="176" t="s">
        <v>14</v>
      </c>
      <c r="FV6" s="176" t="s">
        <v>14</v>
      </c>
      <c r="FW6" s="176" t="s">
        <v>14</v>
      </c>
      <c r="FX6" s="176" t="s">
        <v>14</v>
      </c>
      <c r="FY6" s="173">
        <v>44139</v>
      </c>
      <c r="FZ6" s="183" t="s">
        <v>4617</v>
      </c>
      <c r="GA6" s="183">
        <v>1</v>
      </c>
      <c r="GB6" s="183" t="s">
        <v>3173</v>
      </c>
      <c r="GC6" s="183" t="s">
        <v>21</v>
      </c>
      <c r="GD6" s="183">
        <v>2</v>
      </c>
      <c r="GE6" s="183" t="s">
        <v>14</v>
      </c>
      <c r="GF6" s="183" t="s">
        <v>14</v>
      </c>
      <c r="GG6" s="184">
        <v>44496</v>
      </c>
      <c r="GH6" s="182" t="s">
        <v>4623</v>
      </c>
      <c r="GI6" s="176">
        <v>0</v>
      </c>
      <c r="GJ6" s="176" t="s">
        <v>3173</v>
      </c>
      <c r="GK6" s="176" t="s">
        <v>21</v>
      </c>
      <c r="GL6" s="176">
        <v>2</v>
      </c>
      <c r="GM6" s="176" t="s">
        <v>14</v>
      </c>
      <c r="GN6" s="176" t="s">
        <v>14</v>
      </c>
      <c r="GO6" s="173">
        <v>44496</v>
      </c>
      <c r="GP6" s="183" t="s">
        <v>4618</v>
      </c>
      <c r="GQ6" s="183">
        <v>1</v>
      </c>
      <c r="GR6" s="183" t="s">
        <v>3173</v>
      </c>
      <c r="GS6" s="183" t="s">
        <v>21</v>
      </c>
      <c r="GT6" s="183">
        <v>2</v>
      </c>
      <c r="GU6" s="183" t="s">
        <v>14</v>
      </c>
      <c r="GV6" s="183" t="s">
        <v>14</v>
      </c>
      <c r="GW6" s="184">
        <v>44496</v>
      </c>
      <c r="GX6" s="182" t="s">
        <v>4624</v>
      </c>
      <c r="GY6" s="176">
        <v>0</v>
      </c>
      <c r="GZ6" s="176" t="s">
        <v>3173</v>
      </c>
      <c r="HA6" s="176" t="s">
        <v>21</v>
      </c>
      <c r="HB6" s="176">
        <v>2</v>
      </c>
      <c r="HC6" s="176" t="s">
        <v>14</v>
      </c>
      <c r="HD6" s="176" t="s">
        <v>14</v>
      </c>
      <c r="HE6" s="173">
        <v>44496</v>
      </c>
      <c r="HF6" s="183" t="s">
        <v>4616</v>
      </c>
      <c r="HG6" s="183">
        <v>0</v>
      </c>
      <c r="HH6" s="183" t="s">
        <v>3173</v>
      </c>
      <c r="HI6" s="183" t="s">
        <v>21</v>
      </c>
      <c r="HJ6" s="183">
        <v>2</v>
      </c>
      <c r="HK6" s="183" t="s">
        <v>14</v>
      </c>
      <c r="HL6" s="183" t="s">
        <v>14</v>
      </c>
      <c r="HM6" s="184">
        <v>44496</v>
      </c>
      <c r="HN6" s="182" t="s">
        <v>4622</v>
      </c>
      <c r="HO6" s="176">
        <v>0</v>
      </c>
      <c r="HP6" s="176" t="s">
        <v>3173</v>
      </c>
      <c r="HQ6" s="176" t="s">
        <v>21</v>
      </c>
      <c r="HR6" s="176">
        <v>2</v>
      </c>
      <c r="HS6" s="176" t="s">
        <v>14</v>
      </c>
      <c r="HT6" s="176" t="s">
        <v>14</v>
      </c>
      <c r="HU6" s="173">
        <v>44496</v>
      </c>
      <c r="HV6" s="183" t="s">
        <v>4619</v>
      </c>
      <c r="HW6" s="183">
        <v>1</v>
      </c>
      <c r="HX6" s="183" t="s">
        <v>3173</v>
      </c>
      <c r="HY6" s="183" t="s">
        <v>21</v>
      </c>
      <c r="HZ6" s="183">
        <v>2</v>
      </c>
      <c r="IA6" s="183" t="s">
        <v>14</v>
      </c>
      <c r="IB6" s="183" t="s">
        <v>14</v>
      </c>
      <c r="IC6" s="184">
        <v>44496</v>
      </c>
      <c r="ID6" s="182" t="s">
        <v>4621</v>
      </c>
      <c r="IE6" s="176">
        <v>2</v>
      </c>
      <c r="IF6" s="176" t="s">
        <v>3173</v>
      </c>
      <c r="IG6" s="176" t="s">
        <v>21</v>
      </c>
      <c r="IH6" s="176">
        <v>2</v>
      </c>
      <c r="II6" s="176" t="s">
        <v>14</v>
      </c>
      <c r="IJ6" s="176" t="s">
        <v>14</v>
      </c>
      <c r="IK6" s="173">
        <v>44496</v>
      </c>
      <c r="IL6" s="183" t="s">
        <v>4620</v>
      </c>
      <c r="IM6" s="183">
        <v>1</v>
      </c>
      <c r="IN6" s="183" t="s">
        <v>3173</v>
      </c>
      <c r="IO6" s="183" t="s">
        <v>21</v>
      </c>
      <c r="IP6" s="183">
        <v>2</v>
      </c>
      <c r="IQ6" s="183" t="s">
        <v>14</v>
      </c>
      <c r="IR6" s="183" t="s">
        <v>14</v>
      </c>
      <c r="IS6" s="184">
        <v>44496</v>
      </c>
    </row>
    <row r="7" spans="1:253" s="277" customFormat="1" ht="12.75" customHeight="1" x14ac:dyDescent="0.2">
      <c r="A7" s="277" t="s">
        <v>854</v>
      </c>
      <c r="B7" s="277" t="s">
        <v>7508</v>
      </c>
      <c r="C7" s="277" t="s">
        <v>855</v>
      </c>
      <c r="D7" s="277" t="s">
        <v>856</v>
      </c>
      <c r="E7" s="277" t="s">
        <v>6961</v>
      </c>
      <c r="F7" s="277" t="s">
        <v>2895</v>
      </c>
      <c r="G7" s="171">
        <v>12600000</v>
      </c>
      <c r="H7" s="172" t="s">
        <v>2892</v>
      </c>
      <c r="I7" s="172" t="s">
        <v>21</v>
      </c>
      <c r="J7" s="172">
        <v>2</v>
      </c>
      <c r="K7" s="172" t="s">
        <v>2894</v>
      </c>
      <c r="L7" s="172" t="s">
        <v>2893</v>
      </c>
      <c r="M7" s="173">
        <v>44279</v>
      </c>
      <c r="N7" s="182" t="s">
        <v>2068</v>
      </c>
      <c r="O7" s="174">
        <v>25680</v>
      </c>
      <c r="P7" s="174" t="s">
        <v>2065</v>
      </c>
      <c r="Q7" s="174" t="s">
        <v>41</v>
      </c>
      <c r="R7" s="174">
        <v>1</v>
      </c>
      <c r="S7" s="174" t="s">
        <v>2067</v>
      </c>
      <c r="T7" s="174" t="s">
        <v>2066</v>
      </c>
      <c r="U7" s="175">
        <v>44110</v>
      </c>
      <c r="V7" s="182" t="s">
        <v>2897</v>
      </c>
      <c r="W7" s="172">
        <v>12600000</v>
      </c>
      <c r="X7" s="172" t="s">
        <v>2892</v>
      </c>
      <c r="Y7" s="172" t="s">
        <v>21</v>
      </c>
      <c r="Z7" s="172">
        <v>2</v>
      </c>
      <c r="AA7" s="172" t="s">
        <v>2896</v>
      </c>
      <c r="AB7" s="172" t="s">
        <v>2893</v>
      </c>
      <c r="AC7" s="173">
        <v>44279</v>
      </c>
      <c r="AD7" s="182" t="s">
        <v>2899</v>
      </c>
      <c r="AE7" s="180">
        <v>12600000</v>
      </c>
      <c r="AF7" s="180" t="s">
        <v>2892</v>
      </c>
      <c r="AG7" s="180" t="s">
        <v>21</v>
      </c>
      <c r="AH7" s="180">
        <v>2</v>
      </c>
      <c r="AI7" s="180" t="s">
        <v>2898</v>
      </c>
      <c r="AJ7" s="180" t="s">
        <v>2893</v>
      </c>
      <c r="AK7" s="181">
        <v>44279</v>
      </c>
      <c r="AL7" s="182" t="s">
        <v>2903</v>
      </c>
      <c r="AM7" s="172">
        <v>416000</v>
      </c>
      <c r="AN7" s="172" t="s">
        <v>2900</v>
      </c>
      <c r="AO7" s="172" t="s">
        <v>59</v>
      </c>
      <c r="AP7" s="172">
        <v>3</v>
      </c>
      <c r="AQ7" s="172" t="s">
        <v>2902</v>
      </c>
      <c r="AR7" s="172" t="s">
        <v>2901</v>
      </c>
      <c r="AS7" s="173">
        <v>44279</v>
      </c>
      <c r="AT7" s="183" t="s">
        <v>1226</v>
      </c>
      <c r="AU7" s="180" t="s">
        <v>14</v>
      </c>
      <c r="AV7" s="180" t="s">
        <v>14</v>
      </c>
      <c r="AW7" s="180" t="s">
        <v>14</v>
      </c>
      <c r="AX7" s="180" t="s">
        <v>14</v>
      </c>
      <c r="AY7" s="180" t="s">
        <v>1225</v>
      </c>
      <c r="AZ7" s="180" t="s">
        <v>14</v>
      </c>
      <c r="BA7" s="181">
        <v>43676</v>
      </c>
      <c r="BB7" s="182" t="s">
        <v>869</v>
      </c>
      <c r="BC7" s="172">
        <v>70187</v>
      </c>
      <c r="BD7" s="172" t="s">
        <v>866</v>
      </c>
      <c r="BE7" s="172" t="s">
        <v>21</v>
      </c>
      <c r="BF7" s="172">
        <v>2</v>
      </c>
      <c r="BG7" s="172" t="s">
        <v>868</v>
      </c>
      <c r="BH7" s="172" t="s">
        <v>867</v>
      </c>
      <c r="BI7" s="173">
        <v>43523</v>
      </c>
      <c r="BJ7" s="183" t="s">
        <v>2906</v>
      </c>
      <c r="BK7" s="183">
        <v>262</v>
      </c>
      <c r="BL7" s="183" t="s">
        <v>2904</v>
      </c>
      <c r="BM7" s="183" t="s">
        <v>21</v>
      </c>
      <c r="BN7" s="183">
        <v>2</v>
      </c>
      <c r="BO7" s="183" t="s">
        <v>2905</v>
      </c>
      <c r="BP7" s="180" t="s">
        <v>2036</v>
      </c>
      <c r="BQ7" s="184">
        <v>44279</v>
      </c>
      <c r="BR7" s="182" t="s">
        <v>858</v>
      </c>
      <c r="BS7" s="176" t="s">
        <v>14</v>
      </c>
      <c r="BT7" s="176">
        <v>0</v>
      </c>
      <c r="BU7" s="176" t="s">
        <v>21</v>
      </c>
      <c r="BV7" s="176">
        <v>2</v>
      </c>
      <c r="BW7" s="176" t="s">
        <v>857</v>
      </c>
      <c r="BX7" s="176">
        <v>0</v>
      </c>
      <c r="BY7" s="173">
        <v>43523</v>
      </c>
      <c r="BZ7" s="183" t="s">
        <v>859</v>
      </c>
      <c r="CA7" s="183" t="s">
        <v>14</v>
      </c>
      <c r="CB7" s="183" t="s">
        <v>14</v>
      </c>
      <c r="CC7" s="183" t="s">
        <v>14</v>
      </c>
      <c r="CD7" s="183" t="s">
        <v>14</v>
      </c>
      <c r="CE7" s="183" t="s">
        <v>857</v>
      </c>
      <c r="CF7" s="183" t="s">
        <v>14</v>
      </c>
      <c r="CG7" s="184">
        <v>43523</v>
      </c>
      <c r="CH7" s="182" t="s">
        <v>7840</v>
      </c>
      <c r="CI7" s="183" t="e">
        <v>#N/A</v>
      </c>
      <c r="CJ7" s="183" t="e">
        <v>#N/A</v>
      </c>
      <c r="CK7" s="183" t="e">
        <v>#N/A</v>
      </c>
      <c r="CL7" s="183" t="e">
        <v>#N/A</v>
      </c>
      <c r="CM7" s="183" t="e">
        <v>#N/A</v>
      </c>
      <c r="CN7" s="183" t="e">
        <v>#N/A</v>
      </c>
      <c r="CO7" s="185" t="e">
        <v>#N/A</v>
      </c>
      <c r="CP7" s="183" t="s">
        <v>865</v>
      </c>
      <c r="CQ7" s="176">
        <v>444</v>
      </c>
      <c r="CR7" s="176" t="s">
        <v>862</v>
      </c>
      <c r="CS7" s="176" t="s">
        <v>21</v>
      </c>
      <c r="CT7" s="176">
        <v>2</v>
      </c>
      <c r="CU7" s="176" t="s">
        <v>864</v>
      </c>
      <c r="CV7" s="176" t="s">
        <v>863</v>
      </c>
      <c r="CW7" s="173">
        <v>43523</v>
      </c>
      <c r="CX7" s="183" t="s">
        <v>2908</v>
      </c>
      <c r="CY7" s="180">
        <v>2400000</v>
      </c>
      <c r="CZ7" s="180" t="s">
        <v>2907</v>
      </c>
      <c r="DA7" s="180" t="s">
        <v>21</v>
      </c>
      <c r="DB7" s="180">
        <v>2</v>
      </c>
      <c r="DC7" s="180" t="s">
        <v>2909</v>
      </c>
      <c r="DD7" s="180" t="s">
        <v>2893</v>
      </c>
      <c r="DE7" s="186">
        <v>44279</v>
      </c>
      <c r="DF7" s="182" t="s">
        <v>2910</v>
      </c>
      <c r="DG7" s="172">
        <v>0</v>
      </c>
      <c r="DH7" s="176" t="s">
        <v>2907</v>
      </c>
      <c r="DI7" s="176" t="s">
        <v>21</v>
      </c>
      <c r="DJ7" s="176">
        <v>2</v>
      </c>
      <c r="DK7" s="176" t="s">
        <v>2909</v>
      </c>
      <c r="DL7" s="176" t="s">
        <v>2893</v>
      </c>
      <c r="DM7" s="173">
        <v>44279</v>
      </c>
      <c r="DN7" s="183" t="s">
        <v>2911</v>
      </c>
      <c r="DO7" s="180">
        <v>10200000</v>
      </c>
      <c r="DP7" s="183" t="s">
        <v>2907</v>
      </c>
      <c r="DQ7" s="183" t="s">
        <v>21</v>
      </c>
      <c r="DR7" s="183">
        <v>2</v>
      </c>
      <c r="DS7" s="183" t="s">
        <v>2909</v>
      </c>
      <c r="DT7" s="183" t="s">
        <v>2893</v>
      </c>
      <c r="DU7" s="184">
        <v>44279</v>
      </c>
      <c r="DV7" s="182" t="s">
        <v>2912</v>
      </c>
      <c r="DW7" s="172">
        <v>1272000</v>
      </c>
      <c r="DX7" s="176" t="s">
        <v>2907</v>
      </c>
      <c r="DY7" s="176" t="s">
        <v>21</v>
      </c>
      <c r="DZ7" s="176">
        <v>2</v>
      </c>
      <c r="EA7" s="176" t="s">
        <v>2909</v>
      </c>
      <c r="EB7" s="176" t="s">
        <v>2893</v>
      </c>
      <c r="EC7" s="173">
        <v>44279</v>
      </c>
      <c r="ED7" s="183" t="s">
        <v>2913</v>
      </c>
      <c r="EE7" s="180">
        <v>1032000</v>
      </c>
      <c r="EF7" s="183" t="s">
        <v>2907</v>
      </c>
      <c r="EG7" s="183" t="s">
        <v>21</v>
      </c>
      <c r="EH7" s="183">
        <v>2</v>
      </c>
      <c r="EI7" s="183" t="s">
        <v>2909</v>
      </c>
      <c r="EJ7" s="183" t="s">
        <v>2893</v>
      </c>
      <c r="EK7" s="184">
        <v>44279</v>
      </c>
      <c r="EL7" s="182" t="s">
        <v>2914</v>
      </c>
      <c r="EM7" s="172">
        <v>96000</v>
      </c>
      <c r="EN7" s="176" t="s">
        <v>2907</v>
      </c>
      <c r="EO7" s="176" t="s">
        <v>21</v>
      </c>
      <c r="EP7" s="176">
        <v>2</v>
      </c>
      <c r="EQ7" s="176" t="s">
        <v>2909</v>
      </c>
      <c r="ER7" s="176" t="s">
        <v>2893</v>
      </c>
      <c r="ES7" s="173">
        <v>44279</v>
      </c>
      <c r="ET7" s="183" t="s">
        <v>2636</v>
      </c>
      <c r="EU7" s="183">
        <v>227</v>
      </c>
      <c r="EV7" s="183" t="s">
        <v>2634</v>
      </c>
      <c r="EW7" s="183" t="s">
        <v>21</v>
      </c>
      <c r="EX7" s="183">
        <v>2</v>
      </c>
      <c r="EY7" s="183" t="s">
        <v>2635</v>
      </c>
      <c r="EZ7" s="183" t="s">
        <v>2036</v>
      </c>
      <c r="FA7" s="184">
        <v>44225</v>
      </c>
      <c r="FB7" s="182" t="s">
        <v>861</v>
      </c>
      <c r="FC7" s="176">
        <v>5</v>
      </c>
      <c r="FD7" s="176">
        <v>0</v>
      </c>
      <c r="FE7" s="176" t="s">
        <v>21</v>
      </c>
      <c r="FF7" s="176">
        <v>2</v>
      </c>
      <c r="FG7" s="176" t="s">
        <v>860</v>
      </c>
      <c r="FH7" s="176">
        <v>0</v>
      </c>
      <c r="FI7" s="173">
        <v>43523</v>
      </c>
      <c r="FJ7" s="182" t="s">
        <v>870</v>
      </c>
      <c r="FK7" s="183" t="s">
        <v>14</v>
      </c>
      <c r="FL7" s="183">
        <v>0</v>
      </c>
      <c r="FM7" s="183" t="s">
        <v>21</v>
      </c>
      <c r="FN7" s="183">
        <v>2</v>
      </c>
      <c r="FO7" s="183">
        <v>0</v>
      </c>
      <c r="FP7" s="180">
        <v>0</v>
      </c>
      <c r="FQ7" s="181">
        <v>43523</v>
      </c>
      <c r="FR7" s="182" t="s">
        <v>871</v>
      </c>
      <c r="FS7" s="176" t="s">
        <v>14</v>
      </c>
      <c r="FT7" s="176">
        <v>0</v>
      </c>
      <c r="FU7" s="176" t="s">
        <v>21</v>
      </c>
      <c r="FV7" s="176">
        <v>2</v>
      </c>
      <c r="FW7" s="176">
        <v>0</v>
      </c>
      <c r="FX7" s="176">
        <v>0</v>
      </c>
      <c r="FY7" s="173">
        <v>43523</v>
      </c>
      <c r="FZ7" s="183" t="s">
        <v>4994</v>
      </c>
      <c r="GA7" s="183">
        <v>0</v>
      </c>
      <c r="GB7" s="183" t="s">
        <v>3173</v>
      </c>
      <c r="GC7" s="183" t="s">
        <v>21</v>
      </c>
      <c r="GD7" s="183">
        <v>2</v>
      </c>
      <c r="GE7" s="183" t="s">
        <v>14</v>
      </c>
      <c r="GF7" s="183" t="s">
        <v>14</v>
      </c>
      <c r="GG7" s="184">
        <v>44498</v>
      </c>
      <c r="GH7" s="182" t="s">
        <v>5000</v>
      </c>
      <c r="GI7" s="176">
        <v>1</v>
      </c>
      <c r="GJ7" s="176" t="s">
        <v>3173</v>
      </c>
      <c r="GK7" s="176" t="s">
        <v>21</v>
      </c>
      <c r="GL7" s="176">
        <v>2</v>
      </c>
      <c r="GM7" s="176" t="s">
        <v>14</v>
      </c>
      <c r="GN7" s="176" t="s">
        <v>14</v>
      </c>
      <c r="GO7" s="173">
        <v>44498</v>
      </c>
      <c r="GP7" s="183" t="s">
        <v>4995</v>
      </c>
      <c r="GQ7" s="183">
        <v>2</v>
      </c>
      <c r="GR7" s="183" t="s">
        <v>3173</v>
      </c>
      <c r="GS7" s="183" t="s">
        <v>21</v>
      </c>
      <c r="GT7" s="183">
        <v>2</v>
      </c>
      <c r="GU7" s="183" t="s">
        <v>14</v>
      </c>
      <c r="GV7" s="183" t="s">
        <v>14</v>
      </c>
      <c r="GW7" s="184">
        <v>44498</v>
      </c>
      <c r="GX7" s="182" t="s">
        <v>5001</v>
      </c>
      <c r="GY7" s="176">
        <v>0</v>
      </c>
      <c r="GZ7" s="176" t="s">
        <v>3173</v>
      </c>
      <c r="HA7" s="176" t="s">
        <v>21</v>
      </c>
      <c r="HB7" s="176">
        <v>2</v>
      </c>
      <c r="HC7" s="176" t="s">
        <v>14</v>
      </c>
      <c r="HD7" s="176" t="s">
        <v>14</v>
      </c>
      <c r="HE7" s="173">
        <v>44498</v>
      </c>
      <c r="HF7" s="183" t="s">
        <v>4993</v>
      </c>
      <c r="HG7" s="183">
        <v>2</v>
      </c>
      <c r="HH7" s="183" t="s">
        <v>3173</v>
      </c>
      <c r="HI7" s="183" t="s">
        <v>21</v>
      </c>
      <c r="HJ7" s="183">
        <v>2</v>
      </c>
      <c r="HK7" s="183" t="s">
        <v>14</v>
      </c>
      <c r="HL7" s="183" t="s">
        <v>14</v>
      </c>
      <c r="HM7" s="184">
        <v>44498</v>
      </c>
      <c r="HN7" s="182" t="s">
        <v>4999</v>
      </c>
      <c r="HO7" s="176">
        <v>1</v>
      </c>
      <c r="HP7" s="176" t="s">
        <v>3173</v>
      </c>
      <c r="HQ7" s="176" t="s">
        <v>21</v>
      </c>
      <c r="HR7" s="176">
        <v>2</v>
      </c>
      <c r="HS7" s="176" t="s">
        <v>14</v>
      </c>
      <c r="HT7" s="176" t="s">
        <v>14</v>
      </c>
      <c r="HU7" s="173">
        <v>44498</v>
      </c>
      <c r="HV7" s="183" t="s">
        <v>4996</v>
      </c>
      <c r="HW7" s="183">
        <v>0</v>
      </c>
      <c r="HX7" s="183" t="s">
        <v>3173</v>
      </c>
      <c r="HY7" s="183" t="s">
        <v>21</v>
      </c>
      <c r="HZ7" s="183">
        <v>2</v>
      </c>
      <c r="IA7" s="183" t="s">
        <v>14</v>
      </c>
      <c r="IB7" s="183" t="s">
        <v>14</v>
      </c>
      <c r="IC7" s="184">
        <v>44498</v>
      </c>
      <c r="ID7" s="182" t="s">
        <v>4998</v>
      </c>
      <c r="IE7" s="176">
        <v>0</v>
      </c>
      <c r="IF7" s="176" t="s">
        <v>3173</v>
      </c>
      <c r="IG7" s="176" t="s">
        <v>21</v>
      </c>
      <c r="IH7" s="176">
        <v>2</v>
      </c>
      <c r="II7" s="176" t="s">
        <v>14</v>
      </c>
      <c r="IJ7" s="176" t="s">
        <v>14</v>
      </c>
      <c r="IK7" s="173">
        <v>44498</v>
      </c>
      <c r="IL7" s="183" t="s">
        <v>4997</v>
      </c>
      <c r="IM7" s="183">
        <v>2</v>
      </c>
      <c r="IN7" s="183" t="s">
        <v>3173</v>
      </c>
      <c r="IO7" s="183" t="s">
        <v>21</v>
      </c>
      <c r="IP7" s="183">
        <v>2</v>
      </c>
      <c r="IQ7" s="183" t="s">
        <v>14</v>
      </c>
      <c r="IR7" s="183" t="s">
        <v>14</v>
      </c>
      <c r="IS7" s="184">
        <v>44498</v>
      </c>
    </row>
    <row r="8" spans="1:253" s="277" customFormat="1" ht="12.75" customHeight="1" x14ac:dyDescent="0.2">
      <c r="A8" s="277" t="s">
        <v>529</v>
      </c>
      <c r="B8" s="277" t="s">
        <v>7518</v>
      </c>
      <c r="C8" s="277" t="s">
        <v>530</v>
      </c>
      <c r="D8" s="277" t="s">
        <v>531</v>
      </c>
      <c r="E8" s="277" t="s">
        <v>6966</v>
      </c>
      <c r="F8" s="277" t="s">
        <v>2887</v>
      </c>
      <c r="G8" s="171">
        <v>21135000</v>
      </c>
      <c r="H8" s="172" t="s">
        <v>2884</v>
      </c>
      <c r="I8" s="172" t="s">
        <v>21</v>
      </c>
      <c r="J8" s="172">
        <v>2</v>
      </c>
      <c r="K8" s="172" t="s">
        <v>2886</v>
      </c>
      <c r="L8" s="172" t="s">
        <v>2885</v>
      </c>
      <c r="M8" s="173">
        <v>44278</v>
      </c>
      <c r="N8" s="182" t="s">
        <v>3385</v>
      </c>
      <c r="O8" s="174">
        <v>166445</v>
      </c>
      <c r="P8" s="174" t="s">
        <v>3382</v>
      </c>
      <c r="Q8" s="174" t="s">
        <v>41</v>
      </c>
      <c r="R8" s="174">
        <v>1</v>
      </c>
      <c r="S8" s="174" t="s">
        <v>3384</v>
      </c>
      <c r="T8" s="174" t="s">
        <v>3383</v>
      </c>
      <c r="U8" s="175">
        <v>44377</v>
      </c>
      <c r="V8" s="182" t="s">
        <v>3389</v>
      </c>
      <c r="W8" s="172">
        <v>3523000</v>
      </c>
      <c r="X8" s="172" t="s">
        <v>3386</v>
      </c>
      <c r="Y8" s="172" t="s">
        <v>41</v>
      </c>
      <c r="Z8" s="172">
        <v>1</v>
      </c>
      <c r="AA8" s="172" t="s">
        <v>3388</v>
      </c>
      <c r="AB8" s="172" t="s">
        <v>3387</v>
      </c>
      <c r="AC8" s="173">
        <v>44377</v>
      </c>
      <c r="AD8" s="182" t="s">
        <v>3391</v>
      </c>
      <c r="AE8" s="180">
        <v>3442000</v>
      </c>
      <c r="AF8" s="180" t="s">
        <v>3386</v>
      </c>
      <c r="AG8" s="180" t="s">
        <v>41</v>
      </c>
      <c r="AH8" s="180">
        <v>1</v>
      </c>
      <c r="AI8" s="180" t="s">
        <v>3390</v>
      </c>
      <c r="AJ8" s="180" t="s">
        <v>3387</v>
      </c>
      <c r="AK8" s="181">
        <v>44377</v>
      </c>
      <c r="AL8" s="182" t="s">
        <v>5468</v>
      </c>
      <c r="AM8" s="172">
        <v>1442000</v>
      </c>
      <c r="AN8" s="172" t="s">
        <v>5465</v>
      </c>
      <c r="AO8" s="172" t="s">
        <v>41</v>
      </c>
      <c r="AP8" s="172">
        <v>1</v>
      </c>
      <c r="AQ8" s="172" t="s">
        <v>5467</v>
      </c>
      <c r="AR8" s="172" t="s">
        <v>5466</v>
      </c>
      <c r="AS8" s="173">
        <v>44519</v>
      </c>
      <c r="AT8" s="183" t="s">
        <v>538</v>
      </c>
      <c r="AU8" s="180" t="s">
        <v>14</v>
      </c>
      <c r="AV8" s="180">
        <v>0</v>
      </c>
      <c r="AW8" s="180" t="s">
        <v>14</v>
      </c>
      <c r="AX8" s="180" t="s">
        <v>14</v>
      </c>
      <c r="AY8" s="180">
        <v>0</v>
      </c>
      <c r="AZ8" s="180">
        <v>0</v>
      </c>
      <c r="BA8" s="181">
        <v>43511</v>
      </c>
      <c r="BB8" s="182" t="s">
        <v>537</v>
      </c>
      <c r="BC8" s="172" t="s">
        <v>14</v>
      </c>
      <c r="BD8" s="172">
        <v>0</v>
      </c>
      <c r="BE8" s="172" t="s">
        <v>14</v>
      </c>
      <c r="BF8" s="172" t="s">
        <v>14</v>
      </c>
      <c r="BG8" s="172">
        <v>0</v>
      </c>
      <c r="BH8" s="172">
        <v>0</v>
      </c>
      <c r="BI8" s="173">
        <v>43511</v>
      </c>
      <c r="BJ8" s="183" t="s">
        <v>5471</v>
      </c>
      <c r="BK8" s="183">
        <v>1341</v>
      </c>
      <c r="BL8" s="183" t="s">
        <v>5469</v>
      </c>
      <c r="BM8" s="183" t="s">
        <v>41</v>
      </c>
      <c r="BN8" s="183">
        <v>1</v>
      </c>
      <c r="BO8" s="183" t="s">
        <v>5470</v>
      </c>
      <c r="BP8" s="180" t="s">
        <v>2939</v>
      </c>
      <c r="BQ8" s="184">
        <v>44519</v>
      </c>
      <c r="BR8" s="182" t="s">
        <v>532</v>
      </c>
      <c r="BS8" s="176" t="s">
        <v>14</v>
      </c>
      <c r="BT8" s="176">
        <v>0</v>
      </c>
      <c r="BU8" s="176" t="s">
        <v>14</v>
      </c>
      <c r="BV8" s="176" t="s">
        <v>14</v>
      </c>
      <c r="BW8" s="176">
        <v>0</v>
      </c>
      <c r="BX8" s="176">
        <v>0</v>
      </c>
      <c r="BY8" s="173">
        <v>43511</v>
      </c>
      <c r="BZ8" s="183" t="s">
        <v>533</v>
      </c>
      <c r="CA8" s="183" t="s">
        <v>14</v>
      </c>
      <c r="CB8" s="183">
        <v>0</v>
      </c>
      <c r="CC8" s="183" t="s">
        <v>14</v>
      </c>
      <c r="CD8" s="183" t="s">
        <v>14</v>
      </c>
      <c r="CE8" s="183">
        <v>0</v>
      </c>
      <c r="CF8" s="183">
        <v>0</v>
      </c>
      <c r="CG8" s="184">
        <v>43511</v>
      </c>
      <c r="CH8" s="182" t="s">
        <v>7841</v>
      </c>
      <c r="CI8" s="183" t="e">
        <v>#N/A</v>
      </c>
      <c r="CJ8" s="183" t="e">
        <v>#N/A</v>
      </c>
      <c r="CK8" s="183" t="e">
        <v>#N/A</v>
      </c>
      <c r="CL8" s="183" t="e">
        <v>#N/A</v>
      </c>
      <c r="CM8" s="183" t="e">
        <v>#N/A</v>
      </c>
      <c r="CN8" s="183" t="e">
        <v>#N/A</v>
      </c>
      <c r="CO8" s="185" t="e">
        <v>#N/A</v>
      </c>
      <c r="CP8" s="183" t="s">
        <v>536</v>
      </c>
      <c r="CQ8" s="176" t="s">
        <v>14</v>
      </c>
      <c r="CR8" s="176">
        <v>0</v>
      </c>
      <c r="CS8" s="176" t="s">
        <v>21</v>
      </c>
      <c r="CT8" s="176">
        <v>2</v>
      </c>
      <c r="CU8" s="176">
        <v>0</v>
      </c>
      <c r="CV8" s="176">
        <v>0</v>
      </c>
      <c r="CW8" s="173">
        <v>43511</v>
      </c>
      <c r="CX8" s="183" t="s">
        <v>3392</v>
      </c>
      <c r="CY8" s="180">
        <v>1442000</v>
      </c>
      <c r="CZ8" s="180" t="s">
        <v>3386</v>
      </c>
      <c r="DA8" s="180" t="s">
        <v>41</v>
      </c>
      <c r="DB8" s="180">
        <v>1</v>
      </c>
      <c r="DC8" s="180" t="s">
        <v>3163</v>
      </c>
      <c r="DD8" s="180" t="s">
        <v>3387</v>
      </c>
      <c r="DE8" s="186">
        <v>44377</v>
      </c>
      <c r="DF8" s="182" t="s">
        <v>3393</v>
      </c>
      <c r="DG8" s="172">
        <v>81000</v>
      </c>
      <c r="DH8" s="176" t="s">
        <v>3386</v>
      </c>
      <c r="DI8" s="176" t="s">
        <v>41</v>
      </c>
      <c r="DJ8" s="176">
        <v>1</v>
      </c>
      <c r="DK8" s="176" t="s">
        <v>3163</v>
      </c>
      <c r="DL8" s="176" t="s">
        <v>3387</v>
      </c>
      <c r="DM8" s="173">
        <v>44377</v>
      </c>
      <c r="DN8" s="183" t="s">
        <v>3394</v>
      </c>
      <c r="DO8" s="180">
        <v>2000000</v>
      </c>
      <c r="DP8" s="183" t="s">
        <v>3386</v>
      </c>
      <c r="DQ8" s="183" t="s">
        <v>41</v>
      </c>
      <c r="DR8" s="183">
        <v>1</v>
      </c>
      <c r="DS8" s="183" t="s">
        <v>3163</v>
      </c>
      <c r="DT8" s="183" t="s">
        <v>3387</v>
      </c>
      <c r="DU8" s="184">
        <v>44377</v>
      </c>
      <c r="DV8" s="182" t="s">
        <v>3395</v>
      </c>
      <c r="DW8" s="172">
        <v>983000</v>
      </c>
      <c r="DX8" s="176" t="s">
        <v>3386</v>
      </c>
      <c r="DY8" s="176" t="s">
        <v>41</v>
      </c>
      <c r="DZ8" s="176">
        <v>1</v>
      </c>
      <c r="EA8" s="176" t="s">
        <v>3163</v>
      </c>
      <c r="EB8" s="176" t="s">
        <v>3387</v>
      </c>
      <c r="EC8" s="173">
        <v>44377</v>
      </c>
      <c r="ED8" s="183" t="s">
        <v>3396</v>
      </c>
      <c r="EE8" s="180">
        <v>175000</v>
      </c>
      <c r="EF8" s="183" t="s">
        <v>3386</v>
      </c>
      <c r="EG8" s="183" t="s">
        <v>41</v>
      </c>
      <c r="EH8" s="183">
        <v>1</v>
      </c>
      <c r="EI8" s="183" t="s">
        <v>3163</v>
      </c>
      <c r="EJ8" s="183" t="s">
        <v>3387</v>
      </c>
      <c r="EK8" s="184">
        <v>44377</v>
      </c>
      <c r="EL8" s="182" t="s">
        <v>3397</v>
      </c>
      <c r="EM8" s="172">
        <v>284000</v>
      </c>
      <c r="EN8" s="176" t="s">
        <v>3386</v>
      </c>
      <c r="EO8" s="176" t="s">
        <v>41</v>
      </c>
      <c r="EP8" s="176">
        <v>1</v>
      </c>
      <c r="EQ8" s="176" t="s">
        <v>3163</v>
      </c>
      <c r="ER8" s="176" t="s">
        <v>3387</v>
      </c>
      <c r="ES8" s="173">
        <v>44377</v>
      </c>
      <c r="ET8" s="183" t="s">
        <v>2891</v>
      </c>
      <c r="EU8" s="183">
        <v>566</v>
      </c>
      <c r="EV8" s="183" t="s">
        <v>2888</v>
      </c>
      <c r="EW8" s="183" t="s">
        <v>21</v>
      </c>
      <c r="EX8" s="183">
        <v>2</v>
      </c>
      <c r="EY8" s="183" t="s">
        <v>2890</v>
      </c>
      <c r="EZ8" s="183" t="s">
        <v>2889</v>
      </c>
      <c r="FA8" s="184">
        <v>44278</v>
      </c>
      <c r="FB8" s="182" t="s">
        <v>535</v>
      </c>
      <c r="FC8" s="176">
        <v>4</v>
      </c>
      <c r="FD8" s="176">
        <v>0</v>
      </c>
      <c r="FE8" s="176" t="s">
        <v>21</v>
      </c>
      <c r="FF8" s="176">
        <v>2</v>
      </c>
      <c r="FG8" s="176" t="s">
        <v>534</v>
      </c>
      <c r="FH8" s="176">
        <v>0</v>
      </c>
      <c r="FI8" s="173">
        <v>43511</v>
      </c>
      <c r="FJ8" s="182" t="s">
        <v>1906</v>
      </c>
      <c r="FK8" s="183" t="s">
        <v>14</v>
      </c>
      <c r="FL8" s="183" t="s">
        <v>14</v>
      </c>
      <c r="FM8" s="183" t="s">
        <v>14</v>
      </c>
      <c r="FN8" s="183" t="s">
        <v>14</v>
      </c>
      <c r="FO8" s="183" t="s">
        <v>1905</v>
      </c>
      <c r="FP8" s="180" t="s">
        <v>14</v>
      </c>
      <c r="FQ8" s="181">
        <v>44001</v>
      </c>
      <c r="FR8" s="182" t="s">
        <v>1907</v>
      </c>
      <c r="FS8" s="176" t="s">
        <v>14</v>
      </c>
      <c r="FT8" s="176" t="s">
        <v>14</v>
      </c>
      <c r="FU8" s="176" t="s">
        <v>14</v>
      </c>
      <c r="FV8" s="176" t="s">
        <v>14</v>
      </c>
      <c r="FW8" s="176" t="s">
        <v>1905</v>
      </c>
      <c r="FX8" s="176" t="s">
        <v>14</v>
      </c>
      <c r="FY8" s="173">
        <v>44001</v>
      </c>
      <c r="FZ8" s="183" t="s">
        <v>4625</v>
      </c>
      <c r="GA8" s="183">
        <v>1</v>
      </c>
      <c r="GB8" s="183" t="s">
        <v>3173</v>
      </c>
      <c r="GC8" s="183" t="s">
        <v>21</v>
      </c>
      <c r="GD8" s="183">
        <v>2</v>
      </c>
      <c r="GE8" s="183" t="s">
        <v>14</v>
      </c>
      <c r="GF8" s="183" t="s">
        <v>14</v>
      </c>
      <c r="GG8" s="184">
        <v>44496</v>
      </c>
      <c r="GH8" s="182" t="s">
        <v>4631</v>
      </c>
      <c r="GI8" s="176">
        <v>3</v>
      </c>
      <c r="GJ8" s="176" t="s">
        <v>3173</v>
      </c>
      <c r="GK8" s="176" t="s">
        <v>21</v>
      </c>
      <c r="GL8" s="176">
        <v>2</v>
      </c>
      <c r="GM8" s="176" t="s">
        <v>14</v>
      </c>
      <c r="GN8" s="176" t="s">
        <v>14</v>
      </c>
      <c r="GO8" s="173">
        <v>44496</v>
      </c>
      <c r="GP8" s="183" t="s">
        <v>4626</v>
      </c>
      <c r="GQ8" s="183">
        <v>3</v>
      </c>
      <c r="GR8" s="183" t="s">
        <v>3173</v>
      </c>
      <c r="GS8" s="183" t="s">
        <v>21</v>
      </c>
      <c r="GT8" s="183">
        <v>2</v>
      </c>
      <c r="GU8" s="183" t="s">
        <v>14</v>
      </c>
      <c r="GV8" s="183" t="s">
        <v>14</v>
      </c>
      <c r="GW8" s="184">
        <v>44496</v>
      </c>
      <c r="GX8" s="182" t="s">
        <v>4632</v>
      </c>
      <c r="GY8" s="176">
        <v>0</v>
      </c>
      <c r="GZ8" s="176" t="s">
        <v>3173</v>
      </c>
      <c r="HA8" s="176" t="s">
        <v>21</v>
      </c>
      <c r="HB8" s="176">
        <v>2</v>
      </c>
      <c r="HC8" s="176" t="s">
        <v>14</v>
      </c>
      <c r="HD8" s="176" t="s">
        <v>14</v>
      </c>
      <c r="HE8" s="173">
        <v>44496</v>
      </c>
      <c r="HF8" s="183" t="s">
        <v>4568</v>
      </c>
      <c r="HG8" s="183">
        <v>0</v>
      </c>
      <c r="HH8" s="183" t="s">
        <v>3173</v>
      </c>
      <c r="HI8" s="183" t="s">
        <v>21</v>
      </c>
      <c r="HJ8" s="183">
        <v>2</v>
      </c>
      <c r="HK8" s="183" t="s">
        <v>14</v>
      </c>
      <c r="HL8" s="183" t="s">
        <v>14</v>
      </c>
      <c r="HM8" s="184">
        <v>44495</v>
      </c>
      <c r="HN8" s="182" t="s">
        <v>4630</v>
      </c>
      <c r="HO8" s="176">
        <v>3</v>
      </c>
      <c r="HP8" s="176" t="s">
        <v>3173</v>
      </c>
      <c r="HQ8" s="176" t="s">
        <v>21</v>
      </c>
      <c r="HR8" s="176">
        <v>2</v>
      </c>
      <c r="HS8" s="176" t="s">
        <v>14</v>
      </c>
      <c r="HT8" s="176" t="s">
        <v>14</v>
      </c>
      <c r="HU8" s="173">
        <v>44496</v>
      </c>
      <c r="HV8" s="183" t="s">
        <v>4627</v>
      </c>
      <c r="HW8" s="183">
        <v>2</v>
      </c>
      <c r="HX8" s="183" t="s">
        <v>3173</v>
      </c>
      <c r="HY8" s="183" t="s">
        <v>21</v>
      </c>
      <c r="HZ8" s="183">
        <v>2</v>
      </c>
      <c r="IA8" s="183" t="s">
        <v>14</v>
      </c>
      <c r="IB8" s="183" t="s">
        <v>14</v>
      </c>
      <c r="IC8" s="184">
        <v>44496</v>
      </c>
      <c r="ID8" s="182" t="s">
        <v>4629</v>
      </c>
      <c r="IE8" s="176">
        <v>1</v>
      </c>
      <c r="IF8" s="176" t="s">
        <v>3173</v>
      </c>
      <c r="IG8" s="176" t="s">
        <v>21</v>
      </c>
      <c r="IH8" s="176">
        <v>2</v>
      </c>
      <c r="II8" s="176" t="s">
        <v>14</v>
      </c>
      <c r="IJ8" s="176" t="s">
        <v>14</v>
      </c>
      <c r="IK8" s="173">
        <v>44496</v>
      </c>
      <c r="IL8" s="183" t="s">
        <v>4628</v>
      </c>
      <c r="IM8" s="183">
        <v>3</v>
      </c>
      <c r="IN8" s="183" t="s">
        <v>3173</v>
      </c>
      <c r="IO8" s="183" t="s">
        <v>21</v>
      </c>
      <c r="IP8" s="183">
        <v>2</v>
      </c>
      <c r="IQ8" s="183" t="s">
        <v>14</v>
      </c>
      <c r="IR8" s="183" t="s">
        <v>14</v>
      </c>
      <c r="IS8" s="184">
        <v>44496</v>
      </c>
    </row>
    <row r="9" spans="1:253" s="277" customFormat="1" ht="12.75" customHeight="1" x14ac:dyDescent="0.2">
      <c r="A9" s="277" t="s">
        <v>190</v>
      </c>
      <c r="B9" s="277" t="s">
        <v>7525</v>
      </c>
      <c r="C9" s="277" t="s">
        <v>191</v>
      </c>
      <c r="D9" s="277" t="s">
        <v>192</v>
      </c>
      <c r="E9" s="277" t="s">
        <v>6967</v>
      </c>
      <c r="F9" s="277" t="s">
        <v>5328</v>
      </c>
      <c r="G9" s="171">
        <v>143203000</v>
      </c>
      <c r="H9" s="172" t="s">
        <v>5325</v>
      </c>
      <c r="I9" s="172" t="s">
        <v>21</v>
      </c>
      <c r="J9" s="172">
        <v>2</v>
      </c>
      <c r="K9" s="172" t="s">
        <v>5327</v>
      </c>
      <c r="L9" s="172" t="s">
        <v>5326</v>
      </c>
      <c r="M9" s="173">
        <v>44516</v>
      </c>
      <c r="N9" s="182" t="s">
        <v>2399</v>
      </c>
      <c r="O9" s="174">
        <v>650</v>
      </c>
      <c r="P9" s="174" t="s">
        <v>2396</v>
      </c>
      <c r="Q9" s="174" t="s">
        <v>41</v>
      </c>
      <c r="R9" s="174">
        <v>1</v>
      </c>
      <c r="S9" s="174" t="s">
        <v>2398</v>
      </c>
      <c r="T9" s="174" t="s">
        <v>2397</v>
      </c>
      <c r="U9" s="175">
        <v>44223</v>
      </c>
      <c r="V9" s="182" t="s">
        <v>3106</v>
      </c>
      <c r="W9" s="172">
        <v>1356000</v>
      </c>
      <c r="X9" s="172" t="s">
        <v>3103</v>
      </c>
      <c r="Y9" s="172" t="s">
        <v>41</v>
      </c>
      <c r="Z9" s="172">
        <v>1</v>
      </c>
      <c r="AA9" s="172" t="s">
        <v>3105</v>
      </c>
      <c r="AB9" s="172" t="s">
        <v>3104</v>
      </c>
      <c r="AC9" s="173">
        <v>44334</v>
      </c>
      <c r="AD9" s="182" t="s">
        <v>3107</v>
      </c>
      <c r="AE9" s="180">
        <v>1356000</v>
      </c>
      <c r="AF9" s="180" t="s">
        <v>3103</v>
      </c>
      <c r="AG9" s="180" t="s">
        <v>41</v>
      </c>
      <c r="AH9" s="180">
        <v>1</v>
      </c>
      <c r="AI9" s="180" t="s">
        <v>3105</v>
      </c>
      <c r="AJ9" s="180" t="s">
        <v>3104</v>
      </c>
      <c r="AK9" s="181">
        <v>44334</v>
      </c>
      <c r="AL9" s="182" t="s">
        <v>3109</v>
      </c>
      <c r="AM9" s="172">
        <v>884000</v>
      </c>
      <c r="AN9" s="172" t="s">
        <v>3103</v>
      </c>
      <c r="AO9" s="172" t="s">
        <v>41</v>
      </c>
      <c r="AP9" s="172">
        <v>1</v>
      </c>
      <c r="AQ9" s="172" t="s">
        <v>3108</v>
      </c>
      <c r="AR9" s="172" t="s">
        <v>3104</v>
      </c>
      <c r="AS9" s="173">
        <v>44334</v>
      </c>
      <c r="AT9" s="183" t="s">
        <v>3114</v>
      </c>
      <c r="AU9" s="180">
        <v>607</v>
      </c>
      <c r="AV9" s="180" t="s">
        <v>3111</v>
      </c>
      <c r="AW9" s="180" t="s">
        <v>41</v>
      </c>
      <c r="AX9" s="180">
        <v>1</v>
      </c>
      <c r="AY9" s="180" t="s">
        <v>3113</v>
      </c>
      <c r="AZ9" s="180" t="s">
        <v>3112</v>
      </c>
      <c r="BA9" s="181">
        <v>44334</v>
      </c>
      <c r="BB9" s="182" t="s">
        <v>3110</v>
      </c>
      <c r="BC9" s="172">
        <v>0</v>
      </c>
      <c r="BD9" s="172" t="s">
        <v>14</v>
      </c>
      <c r="BE9" s="172" t="s">
        <v>14</v>
      </c>
      <c r="BF9" s="172" t="s">
        <v>14</v>
      </c>
      <c r="BG9" s="172" t="s">
        <v>14</v>
      </c>
      <c r="BH9" s="172" t="s">
        <v>14</v>
      </c>
      <c r="BI9" s="173">
        <v>44334</v>
      </c>
      <c r="BJ9" s="183" t="s">
        <v>5321</v>
      </c>
      <c r="BK9" s="183" t="s">
        <v>14</v>
      </c>
      <c r="BL9" s="183" t="s">
        <v>14</v>
      </c>
      <c r="BM9" s="183" t="s">
        <v>14</v>
      </c>
      <c r="BN9" s="183" t="s">
        <v>14</v>
      </c>
      <c r="BO9" s="183" t="s">
        <v>14</v>
      </c>
      <c r="BP9" s="180" t="s">
        <v>14</v>
      </c>
      <c r="BQ9" s="184">
        <v>44515</v>
      </c>
      <c r="BR9" s="182" t="s">
        <v>1122</v>
      </c>
      <c r="BS9" s="176" t="s">
        <v>14</v>
      </c>
      <c r="BT9" s="176" t="s">
        <v>14</v>
      </c>
      <c r="BU9" s="176" t="s">
        <v>14</v>
      </c>
      <c r="BV9" s="176" t="s">
        <v>14</v>
      </c>
      <c r="BW9" s="176" t="s">
        <v>14</v>
      </c>
      <c r="BX9" s="176" t="s">
        <v>14</v>
      </c>
      <c r="BY9" s="173">
        <v>43608</v>
      </c>
      <c r="BZ9" s="183" t="s">
        <v>1123</v>
      </c>
      <c r="CA9" s="183" t="s">
        <v>14</v>
      </c>
      <c r="CB9" s="183" t="s">
        <v>14</v>
      </c>
      <c r="CC9" s="183" t="s">
        <v>14</v>
      </c>
      <c r="CD9" s="183" t="s">
        <v>14</v>
      </c>
      <c r="CE9" s="183" t="s">
        <v>14</v>
      </c>
      <c r="CF9" s="183" t="s">
        <v>14</v>
      </c>
      <c r="CG9" s="184">
        <v>43608</v>
      </c>
      <c r="CH9" s="182" t="s">
        <v>7842</v>
      </c>
      <c r="CI9" s="183" t="e">
        <v>#N/A</v>
      </c>
      <c r="CJ9" s="183" t="e">
        <v>#N/A</v>
      </c>
      <c r="CK9" s="183" t="e">
        <v>#N/A</v>
      </c>
      <c r="CL9" s="183" t="e">
        <v>#N/A</v>
      </c>
      <c r="CM9" s="183" t="e">
        <v>#N/A</v>
      </c>
      <c r="CN9" s="183" t="e">
        <v>#N/A</v>
      </c>
      <c r="CO9" s="185" t="e">
        <v>#N/A</v>
      </c>
      <c r="CP9" s="183" t="s">
        <v>1576</v>
      </c>
      <c r="CQ9" s="176" t="s">
        <v>14</v>
      </c>
      <c r="CR9" s="176" t="s">
        <v>14</v>
      </c>
      <c r="CS9" s="176" t="s">
        <v>14</v>
      </c>
      <c r="CT9" s="176" t="s">
        <v>14</v>
      </c>
      <c r="CU9" s="176" t="s">
        <v>14</v>
      </c>
      <c r="CV9" s="176" t="s">
        <v>14</v>
      </c>
      <c r="CW9" s="173">
        <v>43860</v>
      </c>
      <c r="CX9" s="183" t="s">
        <v>3958</v>
      </c>
      <c r="CY9" s="180">
        <v>1356000</v>
      </c>
      <c r="CZ9" s="180" t="s">
        <v>3103</v>
      </c>
      <c r="DA9" s="180" t="s">
        <v>41</v>
      </c>
      <c r="DB9" s="180">
        <v>1</v>
      </c>
      <c r="DC9" s="180" t="s">
        <v>3957</v>
      </c>
      <c r="DD9" s="180" t="s">
        <v>3104</v>
      </c>
      <c r="DE9" s="186">
        <v>44459</v>
      </c>
      <c r="DF9" s="182" t="s">
        <v>3961</v>
      </c>
      <c r="DG9" s="172">
        <v>0</v>
      </c>
      <c r="DH9" s="176" t="s">
        <v>3103</v>
      </c>
      <c r="DI9" s="176" t="s">
        <v>41</v>
      </c>
      <c r="DJ9" s="176">
        <v>1</v>
      </c>
      <c r="DK9" s="176" t="s">
        <v>3960</v>
      </c>
      <c r="DL9" s="176" t="s">
        <v>3104</v>
      </c>
      <c r="DM9" s="173">
        <v>44466</v>
      </c>
      <c r="DN9" s="183" t="s">
        <v>3963</v>
      </c>
      <c r="DO9" s="180">
        <v>0</v>
      </c>
      <c r="DP9" s="183" t="s">
        <v>3103</v>
      </c>
      <c r="DQ9" s="183" t="s">
        <v>41</v>
      </c>
      <c r="DR9" s="183">
        <v>1</v>
      </c>
      <c r="DS9" s="183" t="s">
        <v>3962</v>
      </c>
      <c r="DT9" s="183" t="s">
        <v>3104</v>
      </c>
      <c r="DU9" s="184">
        <v>44466</v>
      </c>
      <c r="DV9" s="182" t="s">
        <v>3959</v>
      </c>
      <c r="DW9" s="172">
        <v>1356000</v>
      </c>
      <c r="DX9" s="176" t="s">
        <v>3103</v>
      </c>
      <c r="DY9" s="176" t="s">
        <v>41</v>
      </c>
      <c r="DZ9" s="176">
        <v>1</v>
      </c>
      <c r="EA9" s="176" t="s">
        <v>3957</v>
      </c>
      <c r="EB9" s="176" t="s">
        <v>3104</v>
      </c>
      <c r="EC9" s="173">
        <v>44459</v>
      </c>
      <c r="ED9" s="183" t="s">
        <v>3965</v>
      </c>
      <c r="EE9" s="180">
        <v>0</v>
      </c>
      <c r="EF9" s="183" t="s">
        <v>3103</v>
      </c>
      <c r="EG9" s="183" t="s">
        <v>21</v>
      </c>
      <c r="EH9" s="183">
        <v>2</v>
      </c>
      <c r="EI9" s="183" t="s">
        <v>3964</v>
      </c>
      <c r="EJ9" s="183" t="s">
        <v>3104</v>
      </c>
      <c r="EK9" s="184">
        <v>44466</v>
      </c>
      <c r="EL9" s="182" t="s">
        <v>3966</v>
      </c>
      <c r="EM9" s="172">
        <v>0</v>
      </c>
      <c r="EN9" s="176" t="s">
        <v>3103</v>
      </c>
      <c r="EO9" s="176" t="s">
        <v>21</v>
      </c>
      <c r="EP9" s="176">
        <v>2</v>
      </c>
      <c r="EQ9" s="176" t="s">
        <v>3964</v>
      </c>
      <c r="ER9" s="176" t="s">
        <v>3104</v>
      </c>
      <c r="ES9" s="173">
        <v>44466</v>
      </c>
      <c r="ET9" s="183" t="s">
        <v>5909</v>
      </c>
      <c r="EU9" s="183">
        <v>144</v>
      </c>
      <c r="EV9" s="183" t="s">
        <v>5878</v>
      </c>
      <c r="EW9" s="183" t="s">
        <v>21</v>
      </c>
      <c r="EX9" s="183">
        <v>2</v>
      </c>
      <c r="EY9" s="183" t="s">
        <v>5879</v>
      </c>
      <c r="EZ9" s="183" t="s">
        <v>2939</v>
      </c>
      <c r="FA9" s="184">
        <v>44545</v>
      </c>
      <c r="FB9" s="182" t="s">
        <v>1714</v>
      </c>
      <c r="FC9" s="176">
        <v>3</v>
      </c>
      <c r="FD9" s="176" t="s">
        <v>1711</v>
      </c>
      <c r="FE9" s="176" t="s">
        <v>41</v>
      </c>
      <c r="FF9" s="176">
        <v>1</v>
      </c>
      <c r="FG9" s="176" t="s">
        <v>1713</v>
      </c>
      <c r="FH9" s="176" t="s">
        <v>1712</v>
      </c>
      <c r="FI9" s="173">
        <v>43920</v>
      </c>
      <c r="FJ9" s="182" t="s">
        <v>194</v>
      </c>
      <c r="FK9" s="183">
        <v>0</v>
      </c>
      <c r="FL9" s="183">
        <v>0</v>
      </c>
      <c r="FM9" s="183" t="s">
        <v>21</v>
      </c>
      <c r="FN9" s="183">
        <v>2</v>
      </c>
      <c r="FO9" s="183" t="s">
        <v>193</v>
      </c>
      <c r="FP9" s="180">
        <v>0</v>
      </c>
      <c r="FQ9" s="181">
        <v>43503</v>
      </c>
      <c r="FR9" s="182" t="s">
        <v>196</v>
      </c>
      <c r="FS9" s="176">
        <v>0</v>
      </c>
      <c r="FT9" s="176" t="s">
        <v>195</v>
      </c>
      <c r="FU9" s="176" t="s">
        <v>21</v>
      </c>
      <c r="FV9" s="176">
        <v>2</v>
      </c>
      <c r="FW9" s="176" t="s">
        <v>193</v>
      </c>
      <c r="FX9" s="176">
        <v>0</v>
      </c>
      <c r="FY9" s="173">
        <v>43503</v>
      </c>
      <c r="FZ9" s="183" t="s">
        <v>4422</v>
      </c>
      <c r="GA9" s="183">
        <v>2</v>
      </c>
      <c r="GB9" s="183" t="s">
        <v>3173</v>
      </c>
      <c r="GC9" s="183" t="s">
        <v>21</v>
      </c>
      <c r="GD9" s="183">
        <v>2</v>
      </c>
      <c r="GE9" s="183" t="s">
        <v>14</v>
      </c>
      <c r="GF9" s="183" t="s">
        <v>14</v>
      </c>
      <c r="GG9" s="184">
        <v>44493</v>
      </c>
      <c r="GH9" s="182" t="s">
        <v>4427</v>
      </c>
      <c r="GI9" s="176">
        <v>1</v>
      </c>
      <c r="GJ9" s="176" t="s">
        <v>3173</v>
      </c>
      <c r="GK9" s="176" t="s">
        <v>21</v>
      </c>
      <c r="GL9" s="176">
        <v>2</v>
      </c>
      <c r="GM9" s="176" t="s">
        <v>14</v>
      </c>
      <c r="GN9" s="176" t="s">
        <v>14</v>
      </c>
      <c r="GO9" s="173">
        <v>44493</v>
      </c>
      <c r="GP9" s="183" t="s">
        <v>4423</v>
      </c>
      <c r="GQ9" s="183">
        <v>2</v>
      </c>
      <c r="GR9" s="183" t="s">
        <v>3173</v>
      </c>
      <c r="GS9" s="183" t="s">
        <v>21</v>
      </c>
      <c r="GT9" s="183">
        <v>2</v>
      </c>
      <c r="GU9" s="183" t="s">
        <v>14</v>
      </c>
      <c r="GV9" s="183" t="s">
        <v>14</v>
      </c>
      <c r="GW9" s="184">
        <v>44493</v>
      </c>
      <c r="GX9" s="182" t="s">
        <v>3174</v>
      </c>
      <c r="GY9" s="176">
        <v>0</v>
      </c>
      <c r="GZ9" s="176" t="s">
        <v>3173</v>
      </c>
      <c r="HA9" s="176" t="s">
        <v>21</v>
      </c>
      <c r="HB9" s="176">
        <v>2</v>
      </c>
      <c r="HC9" s="176" t="s">
        <v>14</v>
      </c>
      <c r="HD9" s="176" t="s">
        <v>14</v>
      </c>
      <c r="HE9" s="173">
        <v>44355</v>
      </c>
      <c r="HF9" s="183" t="s">
        <v>4177</v>
      </c>
      <c r="HG9" s="183">
        <v>1</v>
      </c>
      <c r="HH9" s="183" t="s">
        <v>3173</v>
      </c>
      <c r="HI9" s="183" t="s">
        <v>21</v>
      </c>
      <c r="HJ9" s="183">
        <v>2</v>
      </c>
      <c r="HK9" s="183" t="s">
        <v>14</v>
      </c>
      <c r="HL9" s="183" t="s">
        <v>14</v>
      </c>
      <c r="HM9" s="184">
        <v>44489</v>
      </c>
      <c r="HN9" s="182" t="s">
        <v>4178</v>
      </c>
      <c r="HO9" s="176">
        <v>2</v>
      </c>
      <c r="HP9" s="176" t="s">
        <v>3173</v>
      </c>
      <c r="HQ9" s="176" t="s">
        <v>21</v>
      </c>
      <c r="HR9" s="176">
        <v>2</v>
      </c>
      <c r="HS9" s="176" t="s">
        <v>14</v>
      </c>
      <c r="HT9" s="176" t="s">
        <v>14</v>
      </c>
      <c r="HU9" s="173">
        <v>44489</v>
      </c>
      <c r="HV9" s="183" t="s">
        <v>4424</v>
      </c>
      <c r="HW9" s="183">
        <v>1</v>
      </c>
      <c r="HX9" s="183" t="s">
        <v>3173</v>
      </c>
      <c r="HY9" s="183" t="s">
        <v>21</v>
      </c>
      <c r="HZ9" s="183">
        <v>2</v>
      </c>
      <c r="IA9" s="183" t="s">
        <v>14</v>
      </c>
      <c r="IB9" s="183" t="s">
        <v>14</v>
      </c>
      <c r="IC9" s="184">
        <v>44493</v>
      </c>
      <c r="ID9" s="182" t="s">
        <v>4426</v>
      </c>
      <c r="IE9" s="176">
        <v>0</v>
      </c>
      <c r="IF9" s="176" t="s">
        <v>3173</v>
      </c>
      <c r="IG9" s="176" t="s">
        <v>21</v>
      </c>
      <c r="IH9" s="176">
        <v>2</v>
      </c>
      <c r="II9" s="176" t="s">
        <v>14</v>
      </c>
      <c r="IJ9" s="176" t="s">
        <v>14</v>
      </c>
      <c r="IK9" s="173">
        <v>44493</v>
      </c>
      <c r="IL9" s="183" t="s">
        <v>4425</v>
      </c>
      <c r="IM9" s="183">
        <v>3</v>
      </c>
      <c r="IN9" s="183" t="s">
        <v>3173</v>
      </c>
      <c r="IO9" s="183" t="s">
        <v>21</v>
      </c>
      <c r="IP9" s="183">
        <v>2</v>
      </c>
      <c r="IQ9" s="183" t="s">
        <v>14</v>
      </c>
      <c r="IR9" s="183" t="s">
        <v>14</v>
      </c>
      <c r="IS9" s="184">
        <v>44493</v>
      </c>
    </row>
    <row r="10" spans="1:253" s="277" customFormat="1" ht="12.75" customHeight="1" x14ac:dyDescent="0.2">
      <c r="A10" s="277" t="s">
        <v>539</v>
      </c>
      <c r="B10" s="277" t="s">
        <v>7525</v>
      </c>
      <c r="C10" s="277" t="s">
        <v>540</v>
      </c>
      <c r="D10" s="277" t="s">
        <v>541</v>
      </c>
      <c r="E10" s="277" t="s">
        <v>6982</v>
      </c>
      <c r="F10" s="277" t="s">
        <v>1386</v>
      </c>
      <c r="G10" s="171">
        <v>210147000</v>
      </c>
      <c r="H10" s="172" t="s">
        <v>1383</v>
      </c>
      <c r="I10" s="172" t="s">
        <v>21</v>
      </c>
      <c r="J10" s="172">
        <v>2</v>
      </c>
      <c r="K10" s="172" t="s">
        <v>1385</v>
      </c>
      <c r="L10" s="172" t="s">
        <v>1384</v>
      </c>
      <c r="M10" s="173">
        <v>43798</v>
      </c>
      <c r="N10" s="182" t="s">
        <v>1382</v>
      </c>
      <c r="O10" s="174">
        <v>224274</v>
      </c>
      <c r="P10" s="174" t="s">
        <v>1379</v>
      </c>
      <c r="Q10" s="174" t="s">
        <v>21</v>
      </c>
      <c r="R10" s="174">
        <v>2</v>
      </c>
      <c r="S10" s="174" t="s">
        <v>1381</v>
      </c>
      <c r="T10" s="174" t="s">
        <v>1380</v>
      </c>
      <c r="U10" s="175">
        <v>43798</v>
      </c>
      <c r="V10" s="182" t="s">
        <v>5773</v>
      </c>
      <c r="W10" s="172">
        <v>653000</v>
      </c>
      <c r="X10" s="172" t="s">
        <v>5770</v>
      </c>
      <c r="Y10" s="172" t="s">
        <v>21</v>
      </c>
      <c r="Z10" s="172">
        <v>2</v>
      </c>
      <c r="AA10" s="172" t="s">
        <v>5772</v>
      </c>
      <c r="AB10" s="172" t="s">
        <v>5771</v>
      </c>
      <c r="AC10" s="173">
        <v>44525</v>
      </c>
      <c r="AD10" s="182" t="s">
        <v>5776</v>
      </c>
      <c r="AE10" s="180">
        <v>381000</v>
      </c>
      <c r="AF10" s="180" t="s">
        <v>5711</v>
      </c>
      <c r="AG10" s="180" t="s">
        <v>21</v>
      </c>
      <c r="AH10" s="180">
        <v>2</v>
      </c>
      <c r="AI10" s="180" t="s">
        <v>5775</v>
      </c>
      <c r="AJ10" s="180" t="s">
        <v>5774</v>
      </c>
      <c r="AK10" s="181">
        <v>44525</v>
      </c>
      <c r="AL10" s="182" t="s">
        <v>2656</v>
      </c>
      <c r="AM10" s="172">
        <v>490000</v>
      </c>
      <c r="AN10" s="172" t="s">
        <v>2653</v>
      </c>
      <c r="AO10" s="172" t="s">
        <v>21</v>
      </c>
      <c r="AP10" s="172">
        <v>2</v>
      </c>
      <c r="AQ10" s="172" t="s">
        <v>2655</v>
      </c>
      <c r="AR10" s="172" t="s">
        <v>2654</v>
      </c>
      <c r="AS10" s="173">
        <v>44225</v>
      </c>
      <c r="AT10" s="183" t="s">
        <v>546</v>
      </c>
      <c r="AU10" s="180" t="s">
        <v>14</v>
      </c>
      <c r="AV10" s="180">
        <v>0</v>
      </c>
      <c r="AW10" s="180" t="s">
        <v>21</v>
      </c>
      <c r="AX10" s="180">
        <v>2</v>
      </c>
      <c r="AY10" s="180" t="s">
        <v>544</v>
      </c>
      <c r="AZ10" s="180">
        <v>0</v>
      </c>
      <c r="BA10" s="181">
        <v>43511</v>
      </c>
      <c r="BB10" s="182" t="s">
        <v>545</v>
      </c>
      <c r="BC10" s="172" t="s">
        <v>14</v>
      </c>
      <c r="BD10" s="172">
        <v>0</v>
      </c>
      <c r="BE10" s="172" t="s">
        <v>21</v>
      </c>
      <c r="BF10" s="172">
        <v>2</v>
      </c>
      <c r="BG10" s="172" t="s">
        <v>544</v>
      </c>
      <c r="BH10" s="172">
        <v>0</v>
      </c>
      <c r="BI10" s="173">
        <v>43511</v>
      </c>
      <c r="BJ10" s="183" t="s">
        <v>2072</v>
      </c>
      <c r="BK10" s="183">
        <v>0</v>
      </c>
      <c r="BL10" s="183" t="s">
        <v>2069</v>
      </c>
      <c r="BM10" s="183" t="s">
        <v>59</v>
      </c>
      <c r="BN10" s="183">
        <v>3</v>
      </c>
      <c r="BO10" s="183" t="s">
        <v>2070</v>
      </c>
      <c r="BP10" s="180" t="s">
        <v>1948</v>
      </c>
      <c r="BQ10" s="184">
        <v>44110</v>
      </c>
      <c r="BR10" s="182" t="s">
        <v>1578</v>
      </c>
      <c r="BS10" s="176" t="s">
        <v>14</v>
      </c>
      <c r="BT10" s="176" t="s">
        <v>14</v>
      </c>
      <c r="BU10" s="176" t="s">
        <v>14</v>
      </c>
      <c r="BV10" s="176" t="s">
        <v>14</v>
      </c>
      <c r="BW10" s="176" t="s">
        <v>1577</v>
      </c>
      <c r="BX10" s="176" t="s">
        <v>14</v>
      </c>
      <c r="BY10" s="173">
        <v>43867</v>
      </c>
      <c r="BZ10" s="183" t="s">
        <v>1579</v>
      </c>
      <c r="CA10" s="183" t="s">
        <v>14</v>
      </c>
      <c r="CB10" s="183" t="s">
        <v>14</v>
      </c>
      <c r="CC10" s="183" t="s">
        <v>14</v>
      </c>
      <c r="CD10" s="183" t="s">
        <v>14</v>
      </c>
      <c r="CE10" s="183" t="s">
        <v>1577</v>
      </c>
      <c r="CF10" s="183" t="s">
        <v>14</v>
      </c>
      <c r="CG10" s="184">
        <v>43867</v>
      </c>
      <c r="CH10" s="182" t="s">
        <v>7843</v>
      </c>
      <c r="CI10" s="183" t="e">
        <v>#N/A</v>
      </c>
      <c r="CJ10" s="183" t="e">
        <v>#N/A</v>
      </c>
      <c r="CK10" s="183" t="e">
        <v>#N/A</v>
      </c>
      <c r="CL10" s="183" t="e">
        <v>#N/A</v>
      </c>
      <c r="CM10" s="183" t="e">
        <v>#N/A</v>
      </c>
      <c r="CN10" s="183" t="e">
        <v>#N/A</v>
      </c>
      <c r="CO10" s="185" t="e">
        <v>#N/A</v>
      </c>
      <c r="CP10" s="183" t="s">
        <v>1580</v>
      </c>
      <c r="CQ10" s="176" t="s">
        <v>14</v>
      </c>
      <c r="CR10" s="176" t="s">
        <v>14</v>
      </c>
      <c r="CS10" s="176" t="s">
        <v>14</v>
      </c>
      <c r="CT10" s="176" t="s">
        <v>14</v>
      </c>
      <c r="CU10" s="176" t="s">
        <v>1577</v>
      </c>
      <c r="CV10" s="176" t="s">
        <v>14</v>
      </c>
      <c r="CW10" s="173">
        <v>43867</v>
      </c>
      <c r="CX10" s="183" t="s">
        <v>5777</v>
      </c>
      <c r="CY10" s="180">
        <v>379000</v>
      </c>
      <c r="CZ10" s="180" t="s">
        <v>5778</v>
      </c>
      <c r="DA10" s="180" t="s">
        <v>21</v>
      </c>
      <c r="DB10" s="180">
        <v>2</v>
      </c>
      <c r="DC10" s="180" t="s">
        <v>5784</v>
      </c>
      <c r="DD10" s="180" t="s">
        <v>5779</v>
      </c>
      <c r="DE10" s="186">
        <v>44525</v>
      </c>
      <c r="DF10" s="182" t="s">
        <v>5781</v>
      </c>
      <c r="DG10" s="172">
        <v>272000</v>
      </c>
      <c r="DH10" s="176" t="s">
        <v>5778</v>
      </c>
      <c r="DI10" s="176" t="s">
        <v>59</v>
      </c>
      <c r="DJ10" s="176">
        <v>3</v>
      </c>
      <c r="DK10" s="176" t="s">
        <v>5780</v>
      </c>
      <c r="DL10" s="176" t="s">
        <v>5779</v>
      </c>
      <c r="DM10" s="173">
        <v>44525</v>
      </c>
      <c r="DN10" s="183" t="s">
        <v>5783</v>
      </c>
      <c r="DO10" s="180">
        <v>2000</v>
      </c>
      <c r="DP10" s="183" t="s">
        <v>5778</v>
      </c>
      <c r="DQ10" s="183" t="s">
        <v>59</v>
      </c>
      <c r="DR10" s="183">
        <v>3</v>
      </c>
      <c r="DS10" s="183" t="s">
        <v>5782</v>
      </c>
      <c r="DT10" s="183" t="s">
        <v>5779</v>
      </c>
      <c r="DU10" s="184">
        <v>44525</v>
      </c>
      <c r="DV10" s="182" t="s">
        <v>5785</v>
      </c>
      <c r="DW10" s="172">
        <v>379000</v>
      </c>
      <c r="DX10" s="176" t="s">
        <v>5778</v>
      </c>
      <c r="DY10" s="176" t="s">
        <v>21</v>
      </c>
      <c r="DZ10" s="176">
        <v>2</v>
      </c>
      <c r="EA10" s="176" t="s">
        <v>5784</v>
      </c>
      <c r="EB10" s="176" t="s">
        <v>5779</v>
      </c>
      <c r="EC10" s="173">
        <v>44525</v>
      </c>
      <c r="ED10" s="183" t="s">
        <v>2658</v>
      </c>
      <c r="EE10" s="180">
        <v>0</v>
      </c>
      <c r="EF10" s="183" t="s">
        <v>14</v>
      </c>
      <c r="EG10" s="183" t="s">
        <v>59</v>
      </c>
      <c r="EH10" s="183">
        <v>3</v>
      </c>
      <c r="EI10" s="183" t="s">
        <v>2657</v>
      </c>
      <c r="EJ10" s="183" t="s">
        <v>14</v>
      </c>
      <c r="EK10" s="184">
        <v>44225</v>
      </c>
      <c r="EL10" s="182" t="s">
        <v>2659</v>
      </c>
      <c r="EM10" s="172">
        <v>0</v>
      </c>
      <c r="EN10" s="176" t="s">
        <v>14</v>
      </c>
      <c r="EO10" s="176" t="s">
        <v>59</v>
      </c>
      <c r="EP10" s="176">
        <v>3</v>
      </c>
      <c r="EQ10" s="176" t="s">
        <v>2657</v>
      </c>
      <c r="ER10" s="176" t="s">
        <v>14</v>
      </c>
      <c r="ES10" s="173">
        <v>44225</v>
      </c>
      <c r="ET10" s="183" t="s">
        <v>2071</v>
      </c>
      <c r="EU10" s="183">
        <v>0</v>
      </c>
      <c r="EV10" s="183" t="s">
        <v>2069</v>
      </c>
      <c r="EW10" s="183" t="s">
        <v>59</v>
      </c>
      <c r="EX10" s="183">
        <v>3</v>
      </c>
      <c r="EY10" s="183" t="s">
        <v>2070</v>
      </c>
      <c r="EZ10" s="183" t="s">
        <v>1948</v>
      </c>
      <c r="FA10" s="184">
        <v>44110</v>
      </c>
      <c r="FB10" s="182" t="s">
        <v>543</v>
      </c>
      <c r="FC10" s="176">
        <v>2</v>
      </c>
      <c r="FD10" s="176">
        <v>0</v>
      </c>
      <c r="FE10" s="176" t="s">
        <v>21</v>
      </c>
      <c r="FF10" s="176">
        <v>2</v>
      </c>
      <c r="FG10" s="176" t="s">
        <v>542</v>
      </c>
      <c r="FH10" s="176">
        <v>0</v>
      </c>
      <c r="FI10" s="173">
        <v>43511</v>
      </c>
      <c r="FJ10" s="182" t="s">
        <v>547</v>
      </c>
      <c r="FK10" s="183" t="s">
        <v>14</v>
      </c>
      <c r="FL10" s="183">
        <v>0</v>
      </c>
      <c r="FM10" s="183" t="s">
        <v>21</v>
      </c>
      <c r="FN10" s="183">
        <v>2</v>
      </c>
      <c r="FO10" s="183">
        <v>0</v>
      </c>
      <c r="FP10" s="180">
        <v>0</v>
      </c>
      <c r="FQ10" s="181">
        <v>43511</v>
      </c>
      <c r="FR10" s="182" t="s">
        <v>548</v>
      </c>
      <c r="FS10" s="176" t="s">
        <v>14</v>
      </c>
      <c r="FT10" s="176">
        <v>0</v>
      </c>
      <c r="FU10" s="176" t="s">
        <v>21</v>
      </c>
      <c r="FV10" s="176">
        <v>2</v>
      </c>
      <c r="FW10" s="176">
        <v>0</v>
      </c>
      <c r="FX10" s="176">
        <v>0</v>
      </c>
      <c r="FY10" s="173">
        <v>43511</v>
      </c>
      <c r="FZ10" s="183" t="s">
        <v>4886</v>
      </c>
      <c r="GA10" s="183">
        <v>0</v>
      </c>
      <c r="GB10" s="183" t="s">
        <v>3173</v>
      </c>
      <c r="GC10" s="183" t="s">
        <v>21</v>
      </c>
      <c r="GD10" s="183">
        <v>2</v>
      </c>
      <c r="GE10" s="183" t="s">
        <v>14</v>
      </c>
      <c r="GF10" s="183" t="s">
        <v>14</v>
      </c>
      <c r="GG10" s="184">
        <v>44497</v>
      </c>
      <c r="GH10" s="182" t="s">
        <v>4892</v>
      </c>
      <c r="GI10" s="176">
        <v>1</v>
      </c>
      <c r="GJ10" s="176" t="s">
        <v>3173</v>
      </c>
      <c r="GK10" s="176" t="s">
        <v>21</v>
      </c>
      <c r="GL10" s="176">
        <v>2</v>
      </c>
      <c r="GM10" s="176" t="s">
        <v>14</v>
      </c>
      <c r="GN10" s="176" t="s">
        <v>14</v>
      </c>
      <c r="GO10" s="173">
        <v>44497</v>
      </c>
      <c r="GP10" s="183" t="s">
        <v>4887</v>
      </c>
      <c r="GQ10" s="183">
        <v>1</v>
      </c>
      <c r="GR10" s="183" t="s">
        <v>3173</v>
      </c>
      <c r="GS10" s="183" t="s">
        <v>21</v>
      </c>
      <c r="GT10" s="183">
        <v>2</v>
      </c>
      <c r="GU10" s="183" t="s">
        <v>14</v>
      </c>
      <c r="GV10" s="183" t="s">
        <v>14</v>
      </c>
      <c r="GW10" s="184">
        <v>44497</v>
      </c>
      <c r="GX10" s="182" t="s">
        <v>4893</v>
      </c>
      <c r="GY10" s="176">
        <v>0</v>
      </c>
      <c r="GZ10" s="176" t="s">
        <v>3173</v>
      </c>
      <c r="HA10" s="176" t="s">
        <v>21</v>
      </c>
      <c r="HB10" s="176">
        <v>2</v>
      </c>
      <c r="HC10" s="176" t="s">
        <v>14</v>
      </c>
      <c r="HD10" s="176" t="s">
        <v>14</v>
      </c>
      <c r="HE10" s="173">
        <v>44497</v>
      </c>
      <c r="HF10" s="183" t="s">
        <v>4885</v>
      </c>
      <c r="HG10" s="183">
        <v>0</v>
      </c>
      <c r="HH10" s="183" t="s">
        <v>3173</v>
      </c>
      <c r="HI10" s="183" t="s">
        <v>21</v>
      </c>
      <c r="HJ10" s="183">
        <v>2</v>
      </c>
      <c r="HK10" s="183" t="s">
        <v>14</v>
      </c>
      <c r="HL10" s="183" t="s">
        <v>14</v>
      </c>
      <c r="HM10" s="184">
        <v>44497</v>
      </c>
      <c r="HN10" s="182" t="s">
        <v>4891</v>
      </c>
      <c r="HO10" s="176">
        <v>1</v>
      </c>
      <c r="HP10" s="176" t="s">
        <v>3173</v>
      </c>
      <c r="HQ10" s="176" t="s">
        <v>21</v>
      </c>
      <c r="HR10" s="176">
        <v>2</v>
      </c>
      <c r="HS10" s="176" t="s">
        <v>14</v>
      </c>
      <c r="HT10" s="176" t="s">
        <v>14</v>
      </c>
      <c r="HU10" s="173">
        <v>44497</v>
      </c>
      <c r="HV10" s="183" t="s">
        <v>4888</v>
      </c>
      <c r="HW10" s="183">
        <v>0</v>
      </c>
      <c r="HX10" s="183" t="s">
        <v>3173</v>
      </c>
      <c r="HY10" s="183" t="s">
        <v>21</v>
      </c>
      <c r="HZ10" s="183">
        <v>2</v>
      </c>
      <c r="IA10" s="183" t="s">
        <v>14</v>
      </c>
      <c r="IB10" s="183" t="s">
        <v>14</v>
      </c>
      <c r="IC10" s="184">
        <v>44497</v>
      </c>
      <c r="ID10" s="182" t="s">
        <v>4890</v>
      </c>
      <c r="IE10" s="176">
        <v>0</v>
      </c>
      <c r="IF10" s="176" t="s">
        <v>3173</v>
      </c>
      <c r="IG10" s="176" t="s">
        <v>21</v>
      </c>
      <c r="IH10" s="176">
        <v>2</v>
      </c>
      <c r="II10" s="176" t="s">
        <v>14</v>
      </c>
      <c r="IJ10" s="176" t="s">
        <v>14</v>
      </c>
      <c r="IK10" s="173">
        <v>44497</v>
      </c>
      <c r="IL10" s="183" t="s">
        <v>4889</v>
      </c>
      <c r="IM10" s="183">
        <v>0</v>
      </c>
      <c r="IN10" s="183" t="s">
        <v>3173</v>
      </c>
      <c r="IO10" s="183" t="s">
        <v>21</v>
      </c>
      <c r="IP10" s="183">
        <v>2</v>
      </c>
      <c r="IQ10" s="183" t="s">
        <v>14</v>
      </c>
      <c r="IR10" s="183" t="s">
        <v>14</v>
      </c>
      <c r="IS10" s="184">
        <v>44497</v>
      </c>
    </row>
    <row r="11" spans="1:253" s="277" customFormat="1" ht="12.75" customHeight="1" x14ac:dyDescent="0.2">
      <c r="A11" s="277" t="s">
        <v>252</v>
      </c>
      <c r="B11" s="277" t="s">
        <v>7508</v>
      </c>
      <c r="C11" s="277" t="s">
        <v>253</v>
      </c>
      <c r="D11" s="277" t="s">
        <v>254</v>
      </c>
      <c r="E11" s="277" t="s">
        <v>6991</v>
      </c>
      <c r="F11" s="277" t="s">
        <v>2290</v>
      </c>
      <c r="G11" s="171">
        <v>4900000</v>
      </c>
      <c r="H11" s="172" t="s">
        <v>2122</v>
      </c>
      <c r="I11" s="172" t="s">
        <v>21</v>
      </c>
      <c r="J11" s="172">
        <v>2</v>
      </c>
      <c r="K11" s="172" t="s">
        <v>2288</v>
      </c>
      <c r="L11" s="172" t="s">
        <v>2123</v>
      </c>
      <c r="M11" s="173">
        <v>44187</v>
      </c>
      <c r="N11" s="182" t="s">
        <v>263</v>
      </c>
      <c r="O11" s="174">
        <v>623000</v>
      </c>
      <c r="P11" s="174" t="s">
        <v>260</v>
      </c>
      <c r="Q11" s="174" t="s">
        <v>41</v>
      </c>
      <c r="R11" s="174">
        <v>1</v>
      </c>
      <c r="S11" s="174" t="s">
        <v>262</v>
      </c>
      <c r="T11" s="174" t="s">
        <v>261</v>
      </c>
      <c r="U11" s="175">
        <v>43508</v>
      </c>
      <c r="V11" s="182" t="s">
        <v>2289</v>
      </c>
      <c r="W11" s="172">
        <v>4900000</v>
      </c>
      <c r="X11" s="172" t="s">
        <v>2122</v>
      </c>
      <c r="Y11" s="172" t="s">
        <v>59</v>
      </c>
      <c r="Z11" s="172">
        <v>3</v>
      </c>
      <c r="AA11" s="172" t="s">
        <v>2288</v>
      </c>
      <c r="AB11" s="172" t="s">
        <v>2123</v>
      </c>
      <c r="AC11" s="173">
        <v>44187</v>
      </c>
      <c r="AD11" s="182" t="s">
        <v>2287</v>
      </c>
      <c r="AE11" s="180">
        <v>4900000</v>
      </c>
      <c r="AF11" s="180" t="s">
        <v>2122</v>
      </c>
      <c r="AG11" s="180" t="s">
        <v>59</v>
      </c>
      <c r="AH11" s="180">
        <v>3</v>
      </c>
      <c r="AI11" s="180" t="s">
        <v>2286</v>
      </c>
      <c r="AJ11" s="180" t="s">
        <v>2123</v>
      </c>
      <c r="AK11" s="181">
        <v>44187</v>
      </c>
      <c r="AL11" s="182" t="s">
        <v>3977</v>
      </c>
      <c r="AM11" s="172">
        <v>1557000</v>
      </c>
      <c r="AN11" s="172" t="s">
        <v>3974</v>
      </c>
      <c r="AO11" s="172" t="s">
        <v>41</v>
      </c>
      <c r="AP11" s="172">
        <v>1</v>
      </c>
      <c r="AQ11" s="172" t="s">
        <v>3976</v>
      </c>
      <c r="AR11" s="172" t="s">
        <v>3975</v>
      </c>
      <c r="AS11" s="173">
        <v>44467</v>
      </c>
      <c r="AT11" s="183" t="s">
        <v>259</v>
      </c>
      <c r="AU11" s="180" t="s">
        <v>14</v>
      </c>
      <c r="AV11" s="180">
        <v>0</v>
      </c>
      <c r="AW11" s="180" t="s">
        <v>14</v>
      </c>
      <c r="AX11" s="180" t="s">
        <v>14</v>
      </c>
      <c r="AY11" s="180" t="s">
        <v>255</v>
      </c>
      <c r="AZ11" s="180">
        <v>0</v>
      </c>
      <c r="BA11" s="181">
        <v>43508</v>
      </c>
      <c r="BB11" s="182" t="s">
        <v>853</v>
      </c>
      <c r="BC11" s="172" t="s">
        <v>14</v>
      </c>
      <c r="BD11" s="172">
        <v>0</v>
      </c>
      <c r="BE11" s="172" t="s">
        <v>21</v>
      </c>
      <c r="BF11" s="172">
        <v>2</v>
      </c>
      <c r="BG11" s="172" t="s">
        <v>852</v>
      </c>
      <c r="BH11" s="172">
        <v>0</v>
      </c>
      <c r="BI11" s="173">
        <v>43522</v>
      </c>
      <c r="BJ11" s="183" t="s">
        <v>3980</v>
      </c>
      <c r="BK11" s="183">
        <v>708</v>
      </c>
      <c r="BL11" s="183" t="s">
        <v>3978</v>
      </c>
      <c r="BM11" s="183" t="s">
        <v>41</v>
      </c>
      <c r="BN11" s="183">
        <v>1</v>
      </c>
      <c r="BO11" s="183" t="s">
        <v>3979</v>
      </c>
      <c r="BP11" s="180" t="s">
        <v>2939</v>
      </c>
      <c r="BQ11" s="184">
        <v>44467</v>
      </c>
      <c r="BR11" s="182" t="s">
        <v>256</v>
      </c>
      <c r="BS11" s="176" t="s">
        <v>14</v>
      </c>
      <c r="BT11" s="176">
        <v>0</v>
      </c>
      <c r="BU11" s="176" t="s">
        <v>14</v>
      </c>
      <c r="BV11" s="176" t="s">
        <v>14</v>
      </c>
      <c r="BW11" s="176" t="s">
        <v>255</v>
      </c>
      <c r="BX11" s="176">
        <v>0</v>
      </c>
      <c r="BY11" s="173">
        <v>43508</v>
      </c>
      <c r="BZ11" s="183" t="s">
        <v>257</v>
      </c>
      <c r="CA11" s="183" t="s">
        <v>14</v>
      </c>
      <c r="CB11" s="183">
        <v>0</v>
      </c>
      <c r="CC11" s="183" t="s">
        <v>14</v>
      </c>
      <c r="CD11" s="183" t="s">
        <v>14</v>
      </c>
      <c r="CE11" s="183" t="s">
        <v>255</v>
      </c>
      <c r="CF11" s="183">
        <v>0</v>
      </c>
      <c r="CG11" s="184">
        <v>43508</v>
      </c>
      <c r="CH11" s="182" t="s">
        <v>7844</v>
      </c>
      <c r="CI11" s="183" t="e">
        <v>#N/A</v>
      </c>
      <c r="CJ11" s="183" t="e">
        <v>#N/A</v>
      </c>
      <c r="CK11" s="183" t="e">
        <v>#N/A</v>
      </c>
      <c r="CL11" s="183" t="e">
        <v>#N/A</v>
      </c>
      <c r="CM11" s="183" t="e">
        <v>#N/A</v>
      </c>
      <c r="CN11" s="183" t="e">
        <v>#N/A</v>
      </c>
      <c r="CO11" s="185" t="e">
        <v>#N/A</v>
      </c>
      <c r="CP11" s="183" t="s">
        <v>258</v>
      </c>
      <c r="CQ11" s="176" t="s">
        <v>14</v>
      </c>
      <c r="CR11" s="176">
        <v>0</v>
      </c>
      <c r="CS11" s="176" t="s">
        <v>14</v>
      </c>
      <c r="CT11" s="176" t="s">
        <v>14</v>
      </c>
      <c r="CU11" s="176" t="s">
        <v>255</v>
      </c>
      <c r="CV11" s="176">
        <v>0</v>
      </c>
      <c r="CW11" s="173">
        <v>43508</v>
      </c>
      <c r="CX11" s="183" t="s">
        <v>2128</v>
      </c>
      <c r="CY11" s="180">
        <v>2800000</v>
      </c>
      <c r="CZ11" s="180" t="s">
        <v>2122</v>
      </c>
      <c r="DA11" s="180" t="s">
        <v>59</v>
      </c>
      <c r="DB11" s="180">
        <v>3</v>
      </c>
      <c r="DC11" s="180" t="s">
        <v>2124</v>
      </c>
      <c r="DD11" s="180" t="s">
        <v>2123</v>
      </c>
      <c r="DE11" s="186">
        <v>44131</v>
      </c>
      <c r="DF11" s="182" t="s">
        <v>2126</v>
      </c>
      <c r="DG11" s="172">
        <v>0</v>
      </c>
      <c r="DH11" s="176" t="s">
        <v>2122</v>
      </c>
      <c r="DI11" s="176" t="s">
        <v>59</v>
      </c>
      <c r="DJ11" s="176">
        <v>3</v>
      </c>
      <c r="DK11" s="176" t="s">
        <v>2124</v>
      </c>
      <c r="DL11" s="176" t="s">
        <v>2123</v>
      </c>
      <c r="DM11" s="173">
        <v>44131</v>
      </c>
      <c r="DN11" s="183" t="s">
        <v>2130</v>
      </c>
      <c r="DO11" s="180">
        <v>2100000</v>
      </c>
      <c r="DP11" s="183" t="s">
        <v>2122</v>
      </c>
      <c r="DQ11" s="183" t="s">
        <v>59</v>
      </c>
      <c r="DR11" s="183">
        <v>3</v>
      </c>
      <c r="DS11" s="183" t="s">
        <v>2124</v>
      </c>
      <c r="DT11" s="183" t="s">
        <v>2123</v>
      </c>
      <c r="DU11" s="184">
        <v>44131</v>
      </c>
      <c r="DV11" s="182" t="s">
        <v>2127</v>
      </c>
      <c r="DW11" s="172">
        <v>900000</v>
      </c>
      <c r="DX11" s="176" t="s">
        <v>2122</v>
      </c>
      <c r="DY11" s="176" t="s">
        <v>59</v>
      </c>
      <c r="DZ11" s="176">
        <v>3</v>
      </c>
      <c r="EA11" s="176" t="s">
        <v>2124</v>
      </c>
      <c r="EB11" s="176" t="s">
        <v>2123</v>
      </c>
      <c r="EC11" s="173">
        <v>44131</v>
      </c>
      <c r="ED11" s="183" t="s">
        <v>2129</v>
      </c>
      <c r="EE11" s="180">
        <v>1900000</v>
      </c>
      <c r="EF11" s="183" t="s">
        <v>2122</v>
      </c>
      <c r="EG11" s="183" t="s">
        <v>59</v>
      </c>
      <c r="EH11" s="183">
        <v>3</v>
      </c>
      <c r="EI11" s="183" t="s">
        <v>2124</v>
      </c>
      <c r="EJ11" s="183" t="s">
        <v>2123</v>
      </c>
      <c r="EK11" s="184">
        <v>44131</v>
      </c>
      <c r="EL11" s="182" t="s">
        <v>2125</v>
      </c>
      <c r="EM11" s="172">
        <v>0</v>
      </c>
      <c r="EN11" s="176" t="s">
        <v>2122</v>
      </c>
      <c r="EO11" s="176" t="s">
        <v>59</v>
      </c>
      <c r="EP11" s="176">
        <v>3</v>
      </c>
      <c r="EQ11" s="176" t="s">
        <v>2124</v>
      </c>
      <c r="ER11" s="176" t="s">
        <v>2123</v>
      </c>
      <c r="ES11" s="173">
        <v>44131</v>
      </c>
      <c r="ET11" s="183" t="s">
        <v>2932</v>
      </c>
      <c r="EU11" s="183">
        <v>310</v>
      </c>
      <c r="EV11" s="183" t="s">
        <v>2888</v>
      </c>
      <c r="EW11" s="183" t="s">
        <v>59</v>
      </c>
      <c r="EX11" s="183">
        <v>3</v>
      </c>
      <c r="EY11" s="183" t="s">
        <v>2931</v>
      </c>
      <c r="EZ11" s="183" t="s">
        <v>694</v>
      </c>
      <c r="FA11" s="184">
        <v>44281</v>
      </c>
      <c r="FB11" s="182" t="s">
        <v>1718</v>
      </c>
      <c r="FC11" s="176">
        <v>5</v>
      </c>
      <c r="FD11" s="176" t="s">
        <v>1715</v>
      </c>
      <c r="FE11" s="176" t="s">
        <v>21</v>
      </c>
      <c r="FF11" s="176">
        <v>2</v>
      </c>
      <c r="FG11" s="176" t="s">
        <v>1717</v>
      </c>
      <c r="FH11" s="176" t="s">
        <v>1716</v>
      </c>
      <c r="FI11" s="173">
        <v>43920</v>
      </c>
      <c r="FJ11" s="182" t="s">
        <v>264</v>
      </c>
      <c r="FK11" s="183" t="s">
        <v>14</v>
      </c>
      <c r="FL11" s="183">
        <v>0</v>
      </c>
      <c r="FM11" s="183" t="s">
        <v>14</v>
      </c>
      <c r="FN11" s="183" t="s">
        <v>14</v>
      </c>
      <c r="FO11" s="183" t="s">
        <v>255</v>
      </c>
      <c r="FP11" s="180">
        <v>0</v>
      </c>
      <c r="FQ11" s="181">
        <v>43508</v>
      </c>
      <c r="FR11" s="182" t="s">
        <v>265</v>
      </c>
      <c r="FS11" s="176" t="s">
        <v>14</v>
      </c>
      <c r="FT11" s="176">
        <v>0</v>
      </c>
      <c r="FU11" s="176" t="s">
        <v>14</v>
      </c>
      <c r="FV11" s="176" t="s">
        <v>14</v>
      </c>
      <c r="FW11" s="176" t="s">
        <v>255</v>
      </c>
      <c r="FX11" s="176">
        <v>0</v>
      </c>
      <c r="FY11" s="173">
        <v>43508</v>
      </c>
      <c r="FZ11" s="183" t="s">
        <v>4634</v>
      </c>
      <c r="GA11" s="183">
        <v>1</v>
      </c>
      <c r="GB11" s="183" t="s">
        <v>3173</v>
      </c>
      <c r="GC11" s="183" t="s">
        <v>21</v>
      </c>
      <c r="GD11" s="183">
        <v>2</v>
      </c>
      <c r="GE11" s="183" t="s">
        <v>14</v>
      </c>
      <c r="GF11" s="183" t="s">
        <v>14</v>
      </c>
      <c r="GG11" s="184">
        <v>44496</v>
      </c>
      <c r="GH11" s="182" t="s">
        <v>4640</v>
      </c>
      <c r="GI11" s="176">
        <v>3</v>
      </c>
      <c r="GJ11" s="176" t="s">
        <v>3173</v>
      </c>
      <c r="GK11" s="176" t="s">
        <v>21</v>
      </c>
      <c r="GL11" s="176">
        <v>2</v>
      </c>
      <c r="GM11" s="176" t="s">
        <v>14</v>
      </c>
      <c r="GN11" s="176" t="s">
        <v>14</v>
      </c>
      <c r="GO11" s="173">
        <v>44496</v>
      </c>
      <c r="GP11" s="183" t="s">
        <v>4635</v>
      </c>
      <c r="GQ11" s="183">
        <v>2</v>
      </c>
      <c r="GR11" s="183" t="s">
        <v>3173</v>
      </c>
      <c r="GS11" s="183" t="s">
        <v>21</v>
      </c>
      <c r="GT11" s="183">
        <v>2</v>
      </c>
      <c r="GU11" s="183" t="s">
        <v>14</v>
      </c>
      <c r="GV11" s="183" t="s">
        <v>14</v>
      </c>
      <c r="GW11" s="184">
        <v>44496</v>
      </c>
      <c r="GX11" s="182" t="s">
        <v>4641</v>
      </c>
      <c r="GY11" s="176">
        <v>3</v>
      </c>
      <c r="GZ11" s="176" t="s">
        <v>3173</v>
      </c>
      <c r="HA11" s="176" t="s">
        <v>21</v>
      </c>
      <c r="HB11" s="176">
        <v>2</v>
      </c>
      <c r="HC11" s="176" t="s">
        <v>14</v>
      </c>
      <c r="HD11" s="176" t="s">
        <v>14</v>
      </c>
      <c r="HE11" s="173">
        <v>44496</v>
      </c>
      <c r="HF11" s="183" t="s">
        <v>4633</v>
      </c>
      <c r="HG11" s="183">
        <v>0</v>
      </c>
      <c r="HH11" s="183" t="s">
        <v>3173</v>
      </c>
      <c r="HI11" s="183" t="s">
        <v>21</v>
      </c>
      <c r="HJ11" s="183">
        <v>2</v>
      </c>
      <c r="HK11" s="183" t="s">
        <v>14</v>
      </c>
      <c r="HL11" s="183" t="s">
        <v>14</v>
      </c>
      <c r="HM11" s="184">
        <v>44496</v>
      </c>
      <c r="HN11" s="182" t="s">
        <v>4639</v>
      </c>
      <c r="HO11" s="176">
        <v>3</v>
      </c>
      <c r="HP11" s="176" t="s">
        <v>3173</v>
      </c>
      <c r="HQ11" s="176" t="s">
        <v>21</v>
      </c>
      <c r="HR11" s="176">
        <v>2</v>
      </c>
      <c r="HS11" s="176" t="s">
        <v>14</v>
      </c>
      <c r="HT11" s="176" t="s">
        <v>14</v>
      </c>
      <c r="HU11" s="173">
        <v>44496</v>
      </c>
      <c r="HV11" s="183" t="s">
        <v>4636</v>
      </c>
      <c r="HW11" s="183">
        <v>3</v>
      </c>
      <c r="HX11" s="183" t="s">
        <v>3173</v>
      </c>
      <c r="HY11" s="183" t="s">
        <v>21</v>
      </c>
      <c r="HZ11" s="183">
        <v>2</v>
      </c>
      <c r="IA11" s="183" t="s">
        <v>14</v>
      </c>
      <c r="IB11" s="183" t="s">
        <v>14</v>
      </c>
      <c r="IC11" s="184">
        <v>44496</v>
      </c>
      <c r="ID11" s="182" t="s">
        <v>4638</v>
      </c>
      <c r="IE11" s="176">
        <v>0</v>
      </c>
      <c r="IF11" s="176" t="s">
        <v>3173</v>
      </c>
      <c r="IG11" s="176" t="s">
        <v>21</v>
      </c>
      <c r="IH11" s="176">
        <v>2</v>
      </c>
      <c r="II11" s="176" t="s">
        <v>14</v>
      </c>
      <c r="IJ11" s="176" t="s">
        <v>14</v>
      </c>
      <c r="IK11" s="173">
        <v>44496</v>
      </c>
      <c r="IL11" s="183" t="s">
        <v>4637</v>
      </c>
      <c r="IM11" s="183">
        <v>3</v>
      </c>
      <c r="IN11" s="183" t="s">
        <v>3173</v>
      </c>
      <c r="IO11" s="183" t="s">
        <v>21</v>
      </c>
      <c r="IP11" s="183">
        <v>2</v>
      </c>
      <c r="IQ11" s="183" t="s">
        <v>14</v>
      </c>
      <c r="IR11" s="183" t="s">
        <v>14</v>
      </c>
      <c r="IS11" s="184">
        <v>44496</v>
      </c>
    </row>
    <row r="12" spans="1:253" s="277" customFormat="1" ht="12.75" customHeight="1" x14ac:dyDescent="0.2">
      <c r="A12" s="277" t="s">
        <v>307</v>
      </c>
      <c r="B12" s="277" t="s">
        <v>7532</v>
      </c>
      <c r="C12" s="277" t="s">
        <v>308</v>
      </c>
      <c r="D12" s="277" t="s">
        <v>309</v>
      </c>
      <c r="E12" s="277" t="s">
        <v>7002</v>
      </c>
      <c r="F12" s="277" t="s">
        <v>2255</v>
      </c>
      <c r="G12" s="171">
        <v>25876000</v>
      </c>
      <c r="H12" s="172" t="s">
        <v>2103</v>
      </c>
      <c r="I12" s="172" t="s">
        <v>21</v>
      </c>
      <c r="J12" s="172">
        <v>2</v>
      </c>
      <c r="K12" s="172" t="s">
        <v>2254</v>
      </c>
      <c r="L12" s="172" t="s">
        <v>2253</v>
      </c>
      <c r="M12" s="173">
        <v>44165</v>
      </c>
      <c r="N12" s="182" t="s">
        <v>3155</v>
      </c>
      <c r="O12" s="174">
        <v>440640</v>
      </c>
      <c r="P12" s="174" t="s">
        <v>3152</v>
      </c>
      <c r="Q12" s="174" t="s">
        <v>41</v>
      </c>
      <c r="R12" s="174">
        <v>1</v>
      </c>
      <c r="S12" s="174" t="s">
        <v>3154</v>
      </c>
      <c r="T12" s="174" t="s">
        <v>3153</v>
      </c>
      <c r="U12" s="175">
        <v>44346</v>
      </c>
      <c r="V12" s="182" t="s">
        <v>3157</v>
      </c>
      <c r="W12" s="172">
        <v>25876000</v>
      </c>
      <c r="X12" s="172" t="s">
        <v>3152</v>
      </c>
      <c r="Y12" s="172" t="s">
        <v>41</v>
      </c>
      <c r="Z12" s="172">
        <v>1</v>
      </c>
      <c r="AA12" s="172" t="s">
        <v>3156</v>
      </c>
      <c r="AB12" s="172" t="s">
        <v>3153</v>
      </c>
      <c r="AC12" s="173">
        <v>44346</v>
      </c>
      <c r="AD12" s="182" t="s">
        <v>3161</v>
      </c>
      <c r="AE12" s="180">
        <v>4343000</v>
      </c>
      <c r="AF12" s="180" t="s">
        <v>3158</v>
      </c>
      <c r="AG12" s="180" t="s">
        <v>41</v>
      </c>
      <c r="AH12" s="180">
        <v>1</v>
      </c>
      <c r="AI12" s="180" t="s">
        <v>3160</v>
      </c>
      <c r="AJ12" s="180" t="s">
        <v>3159</v>
      </c>
      <c r="AK12" s="181">
        <v>44346</v>
      </c>
      <c r="AL12" s="182" t="s">
        <v>5685</v>
      </c>
      <c r="AM12" s="172">
        <v>2009000</v>
      </c>
      <c r="AN12" s="172" t="s">
        <v>5682</v>
      </c>
      <c r="AO12" s="172" t="s">
        <v>41</v>
      </c>
      <c r="AP12" s="172">
        <v>1</v>
      </c>
      <c r="AQ12" s="172" t="s">
        <v>5684</v>
      </c>
      <c r="AR12" s="172" t="s">
        <v>5683</v>
      </c>
      <c r="AS12" s="173">
        <v>44522</v>
      </c>
      <c r="AT12" s="183" t="s">
        <v>1053</v>
      </c>
      <c r="AU12" s="180">
        <v>150</v>
      </c>
      <c r="AV12" s="180" t="s">
        <v>1051</v>
      </c>
      <c r="AW12" s="180" t="s">
        <v>21</v>
      </c>
      <c r="AX12" s="180">
        <v>2</v>
      </c>
      <c r="AY12" s="180" t="s">
        <v>1052</v>
      </c>
      <c r="AZ12" s="180" t="s">
        <v>227</v>
      </c>
      <c r="BA12" s="181">
        <v>43584</v>
      </c>
      <c r="BB12" s="182" t="s">
        <v>1137</v>
      </c>
      <c r="BC12" s="172" t="s">
        <v>14</v>
      </c>
      <c r="BD12" s="172" t="s">
        <v>1134</v>
      </c>
      <c r="BE12" s="172" t="s">
        <v>14</v>
      </c>
      <c r="BF12" s="172" t="s">
        <v>14</v>
      </c>
      <c r="BG12" s="172" t="s">
        <v>1136</v>
      </c>
      <c r="BH12" s="172" t="s">
        <v>1135</v>
      </c>
      <c r="BI12" s="173">
        <v>43642</v>
      </c>
      <c r="BJ12" s="183" t="s">
        <v>5687</v>
      </c>
      <c r="BK12" s="183">
        <v>670</v>
      </c>
      <c r="BL12" s="183" t="s">
        <v>5686</v>
      </c>
      <c r="BM12" s="183" t="s">
        <v>41</v>
      </c>
      <c r="BN12" s="183">
        <v>1</v>
      </c>
      <c r="BO12" s="183" t="s">
        <v>5470</v>
      </c>
      <c r="BP12" s="180" t="s">
        <v>2939</v>
      </c>
      <c r="BQ12" s="184">
        <v>44522</v>
      </c>
      <c r="BR12" s="182" t="s">
        <v>1269</v>
      </c>
      <c r="BS12" s="176" t="s">
        <v>14</v>
      </c>
      <c r="BT12" s="176" t="s">
        <v>14</v>
      </c>
      <c r="BU12" s="176" t="s">
        <v>14</v>
      </c>
      <c r="BV12" s="176" t="s">
        <v>14</v>
      </c>
      <c r="BW12" s="176" t="s">
        <v>1268</v>
      </c>
      <c r="BX12" s="176" t="s">
        <v>14</v>
      </c>
      <c r="BY12" s="173">
        <v>43697</v>
      </c>
      <c r="BZ12" s="183" t="s">
        <v>1270</v>
      </c>
      <c r="CA12" s="183" t="s">
        <v>14</v>
      </c>
      <c r="CB12" s="183" t="s">
        <v>14</v>
      </c>
      <c r="CC12" s="183" t="s">
        <v>14</v>
      </c>
      <c r="CD12" s="183" t="s">
        <v>14</v>
      </c>
      <c r="CE12" s="183" t="s">
        <v>1268</v>
      </c>
      <c r="CF12" s="183" t="s">
        <v>14</v>
      </c>
      <c r="CG12" s="184">
        <v>43697</v>
      </c>
      <c r="CH12" s="182" t="s">
        <v>7845</v>
      </c>
      <c r="CI12" s="183" t="e">
        <v>#N/A</v>
      </c>
      <c r="CJ12" s="183" t="e">
        <v>#N/A</v>
      </c>
      <c r="CK12" s="183" t="e">
        <v>#N/A</v>
      </c>
      <c r="CL12" s="183" t="e">
        <v>#N/A</v>
      </c>
      <c r="CM12" s="183" t="e">
        <v>#N/A</v>
      </c>
      <c r="CN12" s="183" t="e">
        <v>#N/A</v>
      </c>
      <c r="CO12" s="185" t="e">
        <v>#N/A</v>
      </c>
      <c r="CP12" s="183" t="s">
        <v>1271</v>
      </c>
      <c r="CQ12" s="176" t="s">
        <v>14</v>
      </c>
      <c r="CR12" s="176" t="s">
        <v>14</v>
      </c>
      <c r="CS12" s="176" t="s">
        <v>14</v>
      </c>
      <c r="CT12" s="176" t="s">
        <v>14</v>
      </c>
      <c r="CU12" s="176" t="s">
        <v>1268</v>
      </c>
      <c r="CV12" s="176" t="s">
        <v>14</v>
      </c>
      <c r="CW12" s="173">
        <v>43697</v>
      </c>
      <c r="CX12" s="183" t="s">
        <v>3164</v>
      </c>
      <c r="CY12" s="180">
        <v>4000000</v>
      </c>
      <c r="CZ12" s="180" t="s">
        <v>3162</v>
      </c>
      <c r="DA12" s="180" t="s">
        <v>41</v>
      </c>
      <c r="DB12" s="180">
        <v>1</v>
      </c>
      <c r="DC12" s="180" t="s">
        <v>3163</v>
      </c>
      <c r="DD12" s="180" t="s">
        <v>3153</v>
      </c>
      <c r="DE12" s="186">
        <v>44347</v>
      </c>
      <c r="DF12" s="182" t="s">
        <v>3166</v>
      </c>
      <c r="DG12" s="172">
        <v>21533000</v>
      </c>
      <c r="DH12" s="176" t="s">
        <v>3162</v>
      </c>
      <c r="DI12" s="176" t="s">
        <v>41</v>
      </c>
      <c r="DJ12" s="176">
        <v>1</v>
      </c>
      <c r="DK12" s="176" t="s">
        <v>3165</v>
      </c>
      <c r="DL12" s="176" t="s">
        <v>3153</v>
      </c>
      <c r="DM12" s="173">
        <v>44347</v>
      </c>
      <c r="DN12" s="183" t="s">
        <v>3168</v>
      </c>
      <c r="DO12" s="180">
        <v>343000</v>
      </c>
      <c r="DP12" s="183" t="s">
        <v>3167</v>
      </c>
      <c r="DQ12" s="183" t="s">
        <v>41</v>
      </c>
      <c r="DR12" s="183">
        <v>1</v>
      </c>
      <c r="DS12" s="183" t="s">
        <v>3163</v>
      </c>
      <c r="DT12" s="183" t="s">
        <v>3153</v>
      </c>
      <c r="DU12" s="184">
        <v>44347</v>
      </c>
      <c r="DV12" s="182" t="s">
        <v>3169</v>
      </c>
      <c r="DW12" s="172">
        <v>2000000</v>
      </c>
      <c r="DX12" s="176" t="s">
        <v>3162</v>
      </c>
      <c r="DY12" s="176" t="s">
        <v>41</v>
      </c>
      <c r="DZ12" s="176">
        <v>1</v>
      </c>
      <c r="EA12" s="176" t="s">
        <v>3163</v>
      </c>
      <c r="EB12" s="176" t="s">
        <v>3153</v>
      </c>
      <c r="EC12" s="173">
        <v>44347</v>
      </c>
      <c r="ED12" s="183" t="s">
        <v>3170</v>
      </c>
      <c r="EE12" s="180">
        <v>2000000</v>
      </c>
      <c r="EF12" s="183" t="s">
        <v>3162</v>
      </c>
      <c r="EG12" s="183" t="s">
        <v>41</v>
      </c>
      <c r="EH12" s="183">
        <v>1</v>
      </c>
      <c r="EI12" s="183" t="s">
        <v>3163</v>
      </c>
      <c r="EJ12" s="183" t="s">
        <v>3153</v>
      </c>
      <c r="EK12" s="184">
        <v>44347</v>
      </c>
      <c r="EL12" s="182" t="s">
        <v>3171</v>
      </c>
      <c r="EM12" s="172">
        <v>0</v>
      </c>
      <c r="EN12" s="176" t="s">
        <v>3162</v>
      </c>
      <c r="EO12" s="176" t="s">
        <v>41</v>
      </c>
      <c r="EP12" s="176">
        <v>1</v>
      </c>
      <c r="EQ12" s="176" t="s">
        <v>3163</v>
      </c>
      <c r="ER12" s="176" t="s">
        <v>3153</v>
      </c>
      <c r="ES12" s="173">
        <v>44347</v>
      </c>
      <c r="ET12" s="183" t="s">
        <v>2917</v>
      </c>
      <c r="EU12" s="183">
        <v>530</v>
      </c>
      <c r="EV12" s="183" t="s">
        <v>2915</v>
      </c>
      <c r="EW12" s="183" t="s">
        <v>21</v>
      </c>
      <c r="EX12" s="183">
        <v>2</v>
      </c>
      <c r="EY12" s="183" t="s">
        <v>2916</v>
      </c>
      <c r="EZ12" s="183" t="s">
        <v>227</v>
      </c>
      <c r="FA12" s="184">
        <v>44281</v>
      </c>
      <c r="FB12" s="182" t="s">
        <v>311</v>
      </c>
      <c r="FC12" s="176">
        <v>5</v>
      </c>
      <c r="FD12" s="176">
        <v>0</v>
      </c>
      <c r="FE12" s="176" t="s">
        <v>21</v>
      </c>
      <c r="FF12" s="176">
        <v>2</v>
      </c>
      <c r="FG12" s="176" t="s">
        <v>310</v>
      </c>
      <c r="FH12" s="176">
        <v>0</v>
      </c>
      <c r="FI12" s="173">
        <v>43509</v>
      </c>
      <c r="FJ12" s="182" t="s">
        <v>312</v>
      </c>
      <c r="FK12" s="183" t="s">
        <v>14</v>
      </c>
      <c r="FL12" s="183">
        <v>0</v>
      </c>
      <c r="FM12" s="183" t="s">
        <v>21</v>
      </c>
      <c r="FN12" s="183">
        <v>2</v>
      </c>
      <c r="FO12" s="183">
        <v>0</v>
      </c>
      <c r="FP12" s="180">
        <v>0</v>
      </c>
      <c r="FQ12" s="181">
        <v>43509</v>
      </c>
      <c r="FR12" s="182" t="s">
        <v>1272</v>
      </c>
      <c r="FS12" s="176" t="s">
        <v>14</v>
      </c>
      <c r="FT12" s="176" t="s">
        <v>14</v>
      </c>
      <c r="FU12" s="176" t="s">
        <v>14</v>
      </c>
      <c r="FV12" s="176" t="s">
        <v>14</v>
      </c>
      <c r="FW12" s="176" t="s">
        <v>1268</v>
      </c>
      <c r="FX12" s="176" t="s">
        <v>14</v>
      </c>
      <c r="FY12" s="173">
        <v>43697</v>
      </c>
      <c r="FZ12" s="183" t="s">
        <v>5003</v>
      </c>
      <c r="GA12" s="183">
        <v>1</v>
      </c>
      <c r="GB12" s="183" t="s">
        <v>3173</v>
      </c>
      <c r="GC12" s="183" t="s">
        <v>21</v>
      </c>
      <c r="GD12" s="183">
        <v>2</v>
      </c>
      <c r="GE12" s="183" t="s">
        <v>14</v>
      </c>
      <c r="GF12" s="183" t="s">
        <v>14</v>
      </c>
      <c r="GG12" s="184">
        <v>44498</v>
      </c>
      <c r="GH12" s="182" t="s">
        <v>5009</v>
      </c>
      <c r="GI12" s="176">
        <v>3</v>
      </c>
      <c r="GJ12" s="176" t="s">
        <v>3173</v>
      </c>
      <c r="GK12" s="176" t="s">
        <v>21</v>
      </c>
      <c r="GL12" s="176">
        <v>2</v>
      </c>
      <c r="GM12" s="176" t="s">
        <v>14</v>
      </c>
      <c r="GN12" s="176" t="s">
        <v>14</v>
      </c>
      <c r="GO12" s="173">
        <v>44498</v>
      </c>
      <c r="GP12" s="183" t="s">
        <v>5004</v>
      </c>
      <c r="GQ12" s="183">
        <v>3</v>
      </c>
      <c r="GR12" s="183" t="s">
        <v>3173</v>
      </c>
      <c r="GS12" s="183" t="s">
        <v>21</v>
      </c>
      <c r="GT12" s="183">
        <v>2</v>
      </c>
      <c r="GU12" s="183" t="s">
        <v>14</v>
      </c>
      <c r="GV12" s="183" t="s">
        <v>14</v>
      </c>
      <c r="GW12" s="184">
        <v>44498</v>
      </c>
      <c r="GX12" s="182" t="s">
        <v>5010</v>
      </c>
      <c r="GY12" s="176">
        <v>2</v>
      </c>
      <c r="GZ12" s="176" t="s">
        <v>3173</v>
      </c>
      <c r="HA12" s="176" t="s">
        <v>21</v>
      </c>
      <c r="HB12" s="176">
        <v>2</v>
      </c>
      <c r="HC12" s="176" t="s">
        <v>14</v>
      </c>
      <c r="HD12" s="176" t="s">
        <v>14</v>
      </c>
      <c r="HE12" s="173">
        <v>44498</v>
      </c>
      <c r="HF12" s="183" t="s">
        <v>5002</v>
      </c>
      <c r="HG12" s="183">
        <v>2</v>
      </c>
      <c r="HH12" s="183" t="s">
        <v>3173</v>
      </c>
      <c r="HI12" s="183" t="s">
        <v>21</v>
      </c>
      <c r="HJ12" s="183">
        <v>2</v>
      </c>
      <c r="HK12" s="183" t="s">
        <v>14</v>
      </c>
      <c r="HL12" s="183" t="s">
        <v>14</v>
      </c>
      <c r="HM12" s="184">
        <v>44498</v>
      </c>
      <c r="HN12" s="182" t="s">
        <v>5008</v>
      </c>
      <c r="HO12" s="176">
        <v>3</v>
      </c>
      <c r="HP12" s="176" t="s">
        <v>3173</v>
      </c>
      <c r="HQ12" s="176" t="s">
        <v>21</v>
      </c>
      <c r="HR12" s="176">
        <v>2</v>
      </c>
      <c r="HS12" s="176" t="s">
        <v>14</v>
      </c>
      <c r="HT12" s="176" t="s">
        <v>14</v>
      </c>
      <c r="HU12" s="173">
        <v>44498</v>
      </c>
      <c r="HV12" s="183" t="s">
        <v>5005</v>
      </c>
      <c r="HW12" s="183">
        <v>3</v>
      </c>
      <c r="HX12" s="183" t="s">
        <v>3173</v>
      </c>
      <c r="HY12" s="183" t="s">
        <v>21</v>
      </c>
      <c r="HZ12" s="183">
        <v>2</v>
      </c>
      <c r="IA12" s="183" t="s">
        <v>14</v>
      </c>
      <c r="IB12" s="183" t="s">
        <v>14</v>
      </c>
      <c r="IC12" s="184">
        <v>44498</v>
      </c>
      <c r="ID12" s="182" t="s">
        <v>5007</v>
      </c>
      <c r="IE12" s="176">
        <v>1</v>
      </c>
      <c r="IF12" s="176" t="s">
        <v>3173</v>
      </c>
      <c r="IG12" s="176" t="s">
        <v>21</v>
      </c>
      <c r="IH12" s="176">
        <v>2</v>
      </c>
      <c r="II12" s="176" t="s">
        <v>14</v>
      </c>
      <c r="IJ12" s="176" t="s">
        <v>14</v>
      </c>
      <c r="IK12" s="173">
        <v>44498</v>
      </c>
      <c r="IL12" s="183" t="s">
        <v>5006</v>
      </c>
      <c r="IM12" s="183">
        <v>3</v>
      </c>
      <c r="IN12" s="183" t="s">
        <v>3173</v>
      </c>
      <c r="IO12" s="183" t="s">
        <v>21</v>
      </c>
      <c r="IP12" s="183">
        <v>2</v>
      </c>
      <c r="IQ12" s="183" t="s">
        <v>14</v>
      </c>
      <c r="IR12" s="183" t="s">
        <v>14</v>
      </c>
      <c r="IS12" s="184">
        <v>44498</v>
      </c>
    </row>
    <row r="13" spans="1:253" s="277" customFormat="1" ht="12.75" customHeight="1" x14ac:dyDescent="0.2">
      <c r="A13" s="277" t="s">
        <v>313</v>
      </c>
      <c r="B13" s="277" t="s">
        <v>7518</v>
      </c>
      <c r="C13" s="277" t="s">
        <v>314</v>
      </c>
      <c r="D13" s="277" t="s">
        <v>309</v>
      </c>
      <c r="E13" s="277" t="s">
        <v>7002</v>
      </c>
      <c r="F13" s="277" t="s">
        <v>2256</v>
      </c>
      <c r="G13" s="171">
        <v>25876000</v>
      </c>
      <c r="H13" s="172" t="s">
        <v>2103</v>
      </c>
      <c r="I13" s="172" t="s">
        <v>21</v>
      </c>
      <c r="J13" s="172">
        <v>2</v>
      </c>
      <c r="K13" s="172" t="s">
        <v>2254</v>
      </c>
      <c r="L13" s="172" t="s">
        <v>2253</v>
      </c>
      <c r="M13" s="173">
        <v>44165</v>
      </c>
      <c r="N13" s="182" t="s">
        <v>1279</v>
      </c>
      <c r="O13" s="174">
        <v>34263</v>
      </c>
      <c r="P13" s="174" t="s">
        <v>1277</v>
      </c>
      <c r="Q13" s="174" t="s">
        <v>41</v>
      </c>
      <c r="R13" s="174">
        <v>1</v>
      </c>
      <c r="S13" s="174" t="s">
        <v>1278</v>
      </c>
      <c r="T13" s="174" t="s">
        <v>326</v>
      </c>
      <c r="U13" s="175">
        <v>43697</v>
      </c>
      <c r="V13" s="182" t="s">
        <v>4566</v>
      </c>
      <c r="W13" s="172">
        <v>3112000</v>
      </c>
      <c r="X13" s="172" t="s">
        <v>3167</v>
      </c>
      <c r="Y13" s="172" t="s">
        <v>41</v>
      </c>
      <c r="Z13" s="172">
        <v>1</v>
      </c>
      <c r="AA13" s="172" t="s">
        <v>2779</v>
      </c>
      <c r="AB13" s="172" t="s">
        <v>4108</v>
      </c>
      <c r="AC13" s="173">
        <v>44495</v>
      </c>
      <c r="AD13" s="182" t="s">
        <v>4567</v>
      </c>
      <c r="AE13" s="180">
        <v>1200000</v>
      </c>
      <c r="AF13" s="180" t="s">
        <v>3167</v>
      </c>
      <c r="AG13" s="180" t="s">
        <v>41</v>
      </c>
      <c r="AH13" s="180">
        <v>1</v>
      </c>
      <c r="AI13" s="180" t="s">
        <v>2781</v>
      </c>
      <c r="AJ13" s="180" t="s">
        <v>4108</v>
      </c>
      <c r="AK13" s="181">
        <v>44495</v>
      </c>
      <c r="AL13" s="182" t="s">
        <v>4107</v>
      </c>
      <c r="AM13" s="172">
        <v>580000</v>
      </c>
      <c r="AN13" s="172" t="s">
        <v>4104</v>
      </c>
      <c r="AO13" s="172" t="s">
        <v>41</v>
      </c>
      <c r="AP13" s="172">
        <v>1</v>
      </c>
      <c r="AQ13" s="172" t="s">
        <v>4106</v>
      </c>
      <c r="AR13" s="172" t="s">
        <v>4105</v>
      </c>
      <c r="AS13" s="173">
        <v>44474</v>
      </c>
      <c r="AT13" s="183" t="s">
        <v>1276</v>
      </c>
      <c r="AU13" s="180" t="s">
        <v>14</v>
      </c>
      <c r="AV13" s="180" t="s">
        <v>1262</v>
      </c>
      <c r="AW13" s="180" t="s">
        <v>14</v>
      </c>
      <c r="AX13" s="180" t="s">
        <v>14</v>
      </c>
      <c r="AY13" s="180" t="s">
        <v>1275</v>
      </c>
      <c r="AZ13" s="180" t="s">
        <v>1262</v>
      </c>
      <c r="BA13" s="181">
        <v>43697</v>
      </c>
      <c r="BB13" s="182" t="s">
        <v>1274</v>
      </c>
      <c r="BC13" s="172" t="s">
        <v>14</v>
      </c>
      <c r="BD13" s="172" t="s">
        <v>1262</v>
      </c>
      <c r="BE13" s="172" t="s">
        <v>14</v>
      </c>
      <c r="BF13" s="172" t="s">
        <v>14</v>
      </c>
      <c r="BG13" s="172" t="s">
        <v>1273</v>
      </c>
      <c r="BH13" s="172" t="s">
        <v>1262</v>
      </c>
      <c r="BI13" s="173">
        <v>43697</v>
      </c>
      <c r="BJ13" s="183" t="s">
        <v>5688</v>
      </c>
      <c r="BK13" s="183">
        <v>212</v>
      </c>
      <c r="BL13" s="183" t="s">
        <v>5686</v>
      </c>
      <c r="BM13" s="183" t="s">
        <v>41</v>
      </c>
      <c r="BN13" s="183">
        <v>1</v>
      </c>
      <c r="BO13" s="183" t="s">
        <v>5470</v>
      </c>
      <c r="BP13" s="180" t="s">
        <v>2939</v>
      </c>
      <c r="BQ13" s="184">
        <v>44522</v>
      </c>
      <c r="BR13" s="182" t="s">
        <v>315</v>
      </c>
      <c r="BS13" s="176" t="s">
        <v>14</v>
      </c>
      <c r="BT13" s="176">
        <v>0</v>
      </c>
      <c r="BU13" s="176" t="s">
        <v>21</v>
      </c>
      <c r="BV13" s="176">
        <v>2</v>
      </c>
      <c r="BW13" s="176">
        <v>0</v>
      </c>
      <c r="BX13" s="176">
        <v>0</v>
      </c>
      <c r="BY13" s="173">
        <v>43509</v>
      </c>
      <c r="BZ13" s="183" t="s">
        <v>316</v>
      </c>
      <c r="CA13" s="183" t="s">
        <v>14</v>
      </c>
      <c r="CB13" s="183">
        <v>0</v>
      </c>
      <c r="CC13" s="183" t="s">
        <v>14</v>
      </c>
      <c r="CD13" s="183" t="s">
        <v>14</v>
      </c>
      <c r="CE13" s="183">
        <v>0</v>
      </c>
      <c r="CF13" s="183">
        <v>0</v>
      </c>
      <c r="CG13" s="184">
        <v>43509</v>
      </c>
      <c r="CH13" s="182" t="s">
        <v>7846</v>
      </c>
      <c r="CI13" s="183" t="e">
        <v>#N/A</v>
      </c>
      <c r="CJ13" s="183" t="e">
        <v>#N/A</v>
      </c>
      <c r="CK13" s="183" t="e">
        <v>#N/A</v>
      </c>
      <c r="CL13" s="183" t="e">
        <v>#N/A</v>
      </c>
      <c r="CM13" s="183" t="e">
        <v>#N/A</v>
      </c>
      <c r="CN13" s="183" t="e">
        <v>#N/A</v>
      </c>
      <c r="CO13" s="185" t="e">
        <v>#N/A</v>
      </c>
      <c r="CP13" s="183" t="s">
        <v>320</v>
      </c>
      <c r="CQ13" s="176">
        <v>5.2</v>
      </c>
      <c r="CR13" s="176" t="s">
        <v>317</v>
      </c>
      <c r="CS13" s="176" t="s">
        <v>21</v>
      </c>
      <c r="CT13" s="176">
        <v>2</v>
      </c>
      <c r="CU13" s="176" t="s">
        <v>319</v>
      </c>
      <c r="CV13" s="176" t="s">
        <v>318</v>
      </c>
      <c r="CW13" s="173">
        <v>43509</v>
      </c>
      <c r="CX13" s="183" t="s">
        <v>4109</v>
      </c>
      <c r="CY13" s="180">
        <v>1201000</v>
      </c>
      <c r="CZ13" s="180" t="s">
        <v>3167</v>
      </c>
      <c r="DA13" s="180" t="s">
        <v>41</v>
      </c>
      <c r="DB13" s="180">
        <v>1</v>
      </c>
      <c r="DC13" s="180" t="s">
        <v>3163</v>
      </c>
      <c r="DD13" s="180" t="s">
        <v>4108</v>
      </c>
      <c r="DE13" s="186">
        <v>44474</v>
      </c>
      <c r="DF13" s="182" t="s">
        <v>4110</v>
      </c>
      <c r="DG13" s="172">
        <v>1912000</v>
      </c>
      <c r="DH13" s="176" t="s">
        <v>3167</v>
      </c>
      <c r="DI13" s="176" t="s">
        <v>41</v>
      </c>
      <c r="DJ13" s="176">
        <v>1</v>
      </c>
      <c r="DK13" s="176" t="s">
        <v>3163</v>
      </c>
      <c r="DL13" s="176" t="s">
        <v>4108</v>
      </c>
      <c r="DM13" s="173">
        <v>44474</v>
      </c>
      <c r="DN13" s="183" t="s">
        <v>4111</v>
      </c>
      <c r="DO13" s="180">
        <v>0</v>
      </c>
      <c r="DP13" s="183" t="s">
        <v>3167</v>
      </c>
      <c r="DQ13" s="183" t="s">
        <v>41</v>
      </c>
      <c r="DR13" s="183">
        <v>1</v>
      </c>
      <c r="DS13" s="183" t="s">
        <v>3163</v>
      </c>
      <c r="DT13" s="183" t="s">
        <v>4108</v>
      </c>
      <c r="DU13" s="184">
        <v>44474</v>
      </c>
      <c r="DV13" s="182" t="s">
        <v>4112</v>
      </c>
      <c r="DW13" s="172">
        <v>917000</v>
      </c>
      <c r="DX13" s="176" t="s">
        <v>3167</v>
      </c>
      <c r="DY13" s="176" t="s">
        <v>41</v>
      </c>
      <c r="DZ13" s="176">
        <v>1</v>
      </c>
      <c r="EA13" s="176" t="s">
        <v>3163</v>
      </c>
      <c r="EB13" s="176" t="s">
        <v>4108</v>
      </c>
      <c r="EC13" s="173">
        <v>44474</v>
      </c>
      <c r="ED13" s="183" t="s">
        <v>4113</v>
      </c>
      <c r="EE13" s="180">
        <v>284000</v>
      </c>
      <c r="EF13" s="183" t="s">
        <v>3167</v>
      </c>
      <c r="EG13" s="183" t="s">
        <v>41</v>
      </c>
      <c r="EH13" s="183">
        <v>1</v>
      </c>
      <c r="EI13" s="183" t="s">
        <v>3163</v>
      </c>
      <c r="EJ13" s="183" t="s">
        <v>4108</v>
      </c>
      <c r="EK13" s="184">
        <v>44474</v>
      </c>
      <c r="EL13" s="182" t="s">
        <v>4114</v>
      </c>
      <c r="EM13" s="172">
        <v>0</v>
      </c>
      <c r="EN13" s="176" t="s">
        <v>3167</v>
      </c>
      <c r="EO13" s="176" t="s">
        <v>41</v>
      </c>
      <c r="EP13" s="176">
        <v>1</v>
      </c>
      <c r="EQ13" s="176" t="s">
        <v>3163</v>
      </c>
      <c r="ER13" s="176" t="s">
        <v>4108</v>
      </c>
      <c r="ES13" s="173">
        <v>44474</v>
      </c>
      <c r="ET13" s="183" t="s">
        <v>2918</v>
      </c>
      <c r="EU13" s="183">
        <v>530</v>
      </c>
      <c r="EV13" s="183" t="s">
        <v>2915</v>
      </c>
      <c r="EW13" s="183" t="s">
        <v>21</v>
      </c>
      <c r="EX13" s="183">
        <v>2</v>
      </c>
      <c r="EY13" s="183" t="s">
        <v>2916</v>
      </c>
      <c r="EZ13" s="183" t="s">
        <v>227</v>
      </c>
      <c r="FA13" s="184">
        <v>44281</v>
      </c>
      <c r="FB13" s="182" t="s">
        <v>1055</v>
      </c>
      <c r="FC13" s="176">
        <v>5</v>
      </c>
      <c r="FD13" s="176" t="s">
        <v>14</v>
      </c>
      <c r="FE13" s="176" t="s">
        <v>41</v>
      </c>
      <c r="FF13" s="176">
        <v>1</v>
      </c>
      <c r="FG13" s="176" t="s">
        <v>1054</v>
      </c>
      <c r="FH13" s="176" t="s">
        <v>14</v>
      </c>
      <c r="FI13" s="173">
        <v>43584</v>
      </c>
      <c r="FJ13" s="182" t="s">
        <v>321</v>
      </c>
      <c r="FK13" s="183" t="s">
        <v>14</v>
      </c>
      <c r="FL13" s="183">
        <v>0</v>
      </c>
      <c r="FM13" s="183" t="s">
        <v>21</v>
      </c>
      <c r="FN13" s="183">
        <v>2</v>
      </c>
      <c r="FO13" s="183">
        <v>0</v>
      </c>
      <c r="FP13" s="180">
        <v>0</v>
      </c>
      <c r="FQ13" s="181">
        <v>43509</v>
      </c>
      <c r="FR13" s="182" t="s">
        <v>322</v>
      </c>
      <c r="FS13" s="176" t="s">
        <v>14</v>
      </c>
      <c r="FT13" s="176">
        <v>0</v>
      </c>
      <c r="FU13" s="176" t="s">
        <v>21</v>
      </c>
      <c r="FV13" s="176">
        <v>2</v>
      </c>
      <c r="FW13" s="176">
        <v>0</v>
      </c>
      <c r="FX13" s="176">
        <v>0</v>
      </c>
      <c r="FY13" s="173">
        <v>43509</v>
      </c>
      <c r="FZ13" s="183" t="s">
        <v>4895</v>
      </c>
      <c r="GA13" s="183">
        <v>1</v>
      </c>
      <c r="GB13" s="183" t="s">
        <v>3173</v>
      </c>
      <c r="GC13" s="183" t="s">
        <v>21</v>
      </c>
      <c r="GD13" s="183">
        <v>2</v>
      </c>
      <c r="GE13" s="183" t="s">
        <v>14</v>
      </c>
      <c r="GF13" s="183" t="s">
        <v>14</v>
      </c>
      <c r="GG13" s="184">
        <v>44497</v>
      </c>
      <c r="GH13" s="182" t="s">
        <v>4901</v>
      </c>
      <c r="GI13" s="176">
        <v>2</v>
      </c>
      <c r="GJ13" s="176" t="s">
        <v>3173</v>
      </c>
      <c r="GK13" s="176" t="s">
        <v>21</v>
      </c>
      <c r="GL13" s="176">
        <v>2</v>
      </c>
      <c r="GM13" s="176" t="s">
        <v>14</v>
      </c>
      <c r="GN13" s="176" t="s">
        <v>14</v>
      </c>
      <c r="GO13" s="173">
        <v>44497</v>
      </c>
      <c r="GP13" s="183" t="s">
        <v>4896</v>
      </c>
      <c r="GQ13" s="183">
        <v>1</v>
      </c>
      <c r="GR13" s="183" t="s">
        <v>3173</v>
      </c>
      <c r="GS13" s="183" t="s">
        <v>21</v>
      </c>
      <c r="GT13" s="183">
        <v>2</v>
      </c>
      <c r="GU13" s="183" t="s">
        <v>14</v>
      </c>
      <c r="GV13" s="183" t="s">
        <v>14</v>
      </c>
      <c r="GW13" s="184">
        <v>44497</v>
      </c>
      <c r="GX13" s="182" t="s">
        <v>4902</v>
      </c>
      <c r="GY13" s="176">
        <v>0</v>
      </c>
      <c r="GZ13" s="176" t="s">
        <v>3173</v>
      </c>
      <c r="HA13" s="176" t="s">
        <v>21</v>
      </c>
      <c r="HB13" s="176">
        <v>2</v>
      </c>
      <c r="HC13" s="176" t="s">
        <v>14</v>
      </c>
      <c r="HD13" s="176" t="s">
        <v>14</v>
      </c>
      <c r="HE13" s="173">
        <v>44497</v>
      </c>
      <c r="HF13" s="183" t="s">
        <v>4894</v>
      </c>
      <c r="HG13" s="183">
        <v>0</v>
      </c>
      <c r="HH13" s="183" t="s">
        <v>3173</v>
      </c>
      <c r="HI13" s="183" t="s">
        <v>21</v>
      </c>
      <c r="HJ13" s="183">
        <v>2</v>
      </c>
      <c r="HK13" s="183" t="s">
        <v>14</v>
      </c>
      <c r="HL13" s="183" t="s">
        <v>14</v>
      </c>
      <c r="HM13" s="184">
        <v>44497</v>
      </c>
      <c r="HN13" s="182" t="s">
        <v>4900</v>
      </c>
      <c r="HO13" s="176">
        <v>3</v>
      </c>
      <c r="HP13" s="176" t="s">
        <v>3173</v>
      </c>
      <c r="HQ13" s="176" t="s">
        <v>21</v>
      </c>
      <c r="HR13" s="176">
        <v>2</v>
      </c>
      <c r="HS13" s="176" t="s">
        <v>14</v>
      </c>
      <c r="HT13" s="176" t="s">
        <v>14</v>
      </c>
      <c r="HU13" s="173">
        <v>44497</v>
      </c>
      <c r="HV13" s="183" t="s">
        <v>4897</v>
      </c>
      <c r="HW13" s="183">
        <v>2</v>
      </c>
      <c r="HX13" s="183" t="s">
        <v>3173</v>
      </c>
      <c r="HY13" s="183" t="s">
        <v>21</v>
      </c>
      <c r="HZ13" s="183">
        <v>2</v>
      </c>
      <c r="IA13" s="183" t="s">
        <v>14</v>
      </c>
      <c r="IB13" s="183" t="s">
        <v>14</v>
      </c>
      <c r="IC13" s="184">
        <v>44497</v>
      </c>
      <c r="ID13" s="182" t="s">
        <v>4899</v>
      </c>
      <c r="IE13" s="176">
        <v>1</v>
      </c>
      <c r="IF13" s="176" t="s">
        <v>3173</v>
      </c>
      <c r="IG13" s="176" t="s">
        <v>21</v>
      </c>
      <c r="IH13" s="176">
        <v>2</v>
      </c>
      <c r="II13" s="176" t="s">
        <v>14</v>
      </c>
      <c r="IJ13" s="176" t="s">
        <v>14</v>
      </c>
      <c r="IK13" s="173">
        <v>44497</v>
      </c>
      <c r="IL13" s="183" t="s">
        <v>4898</v>
      </c>
      <c r="IM13" s="183">
        <v>3</v>
      </c>
      <c r="IN13" s="183" t="s">
        <v>3173</v>
      </c>
      <c r="IO13" s="183" t="s">
        <v>21</v>
      </c>
      <c r="IP13" s="183">
        <v>2</v>
      </c>
      <c r="IQ13" s="183" t="s">
        <v>14</v>
      </c>
      <c r="IR13" s="183" t="s">
        <v>14</v>
      </c>
      <c r="IS13" s="184">
        <v>44497</v>
      </c>
    </row>
    <row r="14" spans="1:253" s="277" customFormat="1" ht="12.75" customHeight="1" x14ac:dyDescent="0.2">
      <c r="A14" s="277" t="s">
        <v>323</v>
      </c>
      <c r="B14" s="277" t="s">
        <v>7518</v>
      </c>
      <c r="C14" s="277" t="s">
        <v>324</v>
      </c>
      <c r="D14" s="277" t="s">
        <v>309</v>
      </c>
      <c r="E14" s="277" t="s">
        <v>7002</v>
      </c>
      <c r="F14" s="277" t="s">
        <v>2257</v>
      </c>
      <c r="G14" s="171">
        <v>25876000</v>
      </c>
      <c r="H14" s="172" t="s">
        <v>2103</v>
      </c>
      <c r="I14" s="172" t="s">
        <v>21</v>
      </c>
      <c r="J14" s="172">
        <v>2</v>
      </c>
      <c r="K14" s="172" t="s">
        <v>2254</v>
      </c>
      <c r="L14" s="172" t="s">
        <v>2253</v>
      </c>
      <c r="M14" s="173">
        <v>44165</v>
      </c>
      <c r="N14" s="182" t="s">
        <v>328</v>
      </c>
      <c r="O14" s="174">
        <v>76850</v>
      </c>
      <c r="P14" s="174" t="s">
        <v>325</v>
      </c>
      <c r="Q14" s="174" t="s">
        <v>21</v>
      </c>
      <c r="R14" s="174">
        <v>2</v>
      </c>
      <c r="S14" s="174" t="s">
        <v>327</v>
      </c>
      <c r="T14" s="174" t="s">
        <v>326</v>
      </c>
      <c r="U14" s="175">
        <v>43509</v>
      </c>
      <c r="V14" s="182" t="s">
        <v>2780</v>
      </c>
      <c r="W14" s="172">
        <v>4476000</v>
      </c>
      <c r="X14" s="172" t="s">
        <v>2777</v>
      </c>
      <c r="Y14" s="172" t="s">
        <v>21</v>
      </c>
      <c r="Z14" s="172">
        <v>2</v>
      </c>
      <c r="AA14" s="172" t="s">
        <v>2779</v>
      </c>
      <c r="AB14" s="172" t="s">
        <v>2778</v>
      </c>
      <c r="AC14" s="173">
        <v>44252</v>
      </c>
      <c r="AD14" s="182" t="s">
        <v>2782</v>
      </c>
      <c r="AE14" s="180">
        <v>2449000</v>
      </c>
      <c r="AF14" s="180" t="s">
        <v>2777</v>
      </c>
      <c r="AG14" s="180" t="s">
        <v>21</v>
      </c>
      <c r="AH14" s="180">
        <v>2</v>
      </c>
      <c r="AI14" s="180" t="s">
        <v>2781</v>
      </c>
      <c r="AJ14" s="180" t="s">
        <v>2778</v>
      </c>
      <c r="AK14" s="181">
        <v>44252</v>
      </c>
      <c r="AL14" s="182" t="s">
        <v>2922</v>
      </c>
      <c r="AM14" s="172">
        <v>1117000</v>
      </c>
      <c r="AN14" s="172" t="s">
        <v>2919</v>
      </c>
      <c r="AO14" s="172" t="s">
        <v>21</v>
      </c>
      <c r="AP14" s="172">
        <v>2</v>
      </c>
      <c r="AQ14" s="172" t="s">
        <v>2921</v>
      </c>
      <c r="AR14" s="172" t="s">
        <v>2920</v>
      </c>
      <c r="AS14" s="173">
        <v>44281</v>
      </c>
      <c r="AT14" s="183" t="s">
        <v>1287</v>
      </c>
      <c r="AU14" s="180" t="s">
        <v>14</v>
      </c>
      <c r="AV14" s="180" t="s">
        <v>1262</v>
      </c>
      <c r="AW14" s="180" t="s">
        <v>14</v>
      </c>
      <c r="AX14" s="180" t="s">
        <v>14</v>
      </c>
      <c r="AY14" s="180" t="s">
        <v>1275</v>
      </c>
      <c r="AZ14" s="180" t="s">
        <v>1262</v>
      </c>
      <c r="BA14" s="181">
        <v>43697</v>
      </c>
      <c r="BB14" s="182" t="s">
        <v>1138</v>
      </c>
      <c r="BC14" s="172" t="s">
        <v>14</v>
      </c>
      <c r="BD14" s="172" t="s">
        <v>1134</v>
      </c>
      <c r="BE14" s="172" t="s">
        <v>14</v>
      </c>
      <c r="BF14" s="172" t="s">
        <v>14</v>
      </c>
      <c r="BG14" s="172" t="s">
        <v>1136</v>
      </c>
      <c r="BH14" s="172" t="s">
        <v>1135</v>
      </c>
      <c r="BI14" s="173">
        <v>43642</v>
      </c>
      <c r="BJ14" s="183" t="s">
        <v>2924</v>
      </c>
      <c r="BK14" s="183">
        <v>286</v>
      </c>
      <c r="BL14" s="183" t="s">
        <v>2915</v>
      </c>
      <c r="BM14" s="183" t="s">
        <v>21</v>
      </c>
      <c r="BN14" s="183">
        <v>2</v>
      </c>
      <c r="BO14" s="183" t="s">
        <v>2923</v>
      </c>
      <c r="BP14" s="180" t="s">
        <v>227</v>
      </c>
      <c r="BQ14" s="184">
        <v>44281</v>
      </c>
      <c r="BR14" s="182" t="s">
        <v>1281</v>
      </c>
      <c r="BS14" s="176" t="s">
        <v>14</v>
      </c>
      <c r="BT14" s="176" t="s">
        <v>1262</v>
      </c>
      <c r="BU14" s="176" t="s">
        <v>14</v>
      </c>
      <c r="BV14" s="176" t="s">
        <v>14</v>
      </c>
      <c r="BW14" s="176" t="s">
        <v>1280</v>
      </c>
      <c r="BX14" s="176" t="s">
        <v>1262</v>
      </c>
      <c r="BY14" s="173">
        <v>43697</v>
      </c>
      <c r="BZ14" s="183" t="s">
        <v>1282</v>
      </c>
      <c r="CA14" s="183" t="s">
        <v>14</v>
      </c>
      <c r="CB14" s="183" t="s">
        <v>1262</v>
      </c>
      <c r="CC14" s="183" t="s">
        <v>14</v>
      </c>
      <c r="CD14" s="183" t="s">
        <v>14</v>
      </c>
      <c r="CE14" s="183" t="s">
        <v>1280</v>
      </c>
      <c r="CF14" s="183" t="s">
        <v>1262</v>
      </c>
      <c r="CG14" s="184">
        <v>43697</v>
      </c>
      <c r="CH14" s="182" t="s">
        <v>7847</v>
      </c>
      <c r="CI14" s="183" t="e">
        <v>#N/A</v>
      </c>
      <c r="CJ14" s="183" t="e">
        <v>#N/A</v>
      </c>
      <c r="CK14" s="183" t="e">
        <v>#N/A</v>
      </c>
      <c r="CL14" s="183" t="e">
        <v>#N/A</v>
      </c>
      <c r="CM14" s="183" t="e">
        <v>#N/A</v>
      </c>
      <c r="CN14" s="183" t="e">
        <v>#N/A</v>
      </c>
      <c r="CO14" s="185" t="e">
        <v>#N/A</v>
      </c>
      <c r="CP14" s="183" t="s">
        <v>1286</v>
      </c>
      <c r="CQ14" s="176" t="s">
        <v>14</v>
      </c>
      <c r="CR14" s="176" t="s">
        <v>1262</v>
      </c>
      <c r="CS14" s="176" t="s">
        <v>14</v>
      </c>
      <c r="CT14" s="176" t="s">
        <v>14</v>
      </c>
      <c r="CU14" s="176" t="s">
        <v>1280</v>
      </c>
      <c r="CV14" s="176" t="s">
        <v>1262</v>
      </c>
      <c r="CW14" s="173">
        <v>43697</v>
      </c>
      <c r="CX14" s="183" t="s">
        <v>2784</v>
      </c>
      <c r="CY14" s="180">
        <v>960000</v>
      </c>
      <c r="CZ14" s="180" t="s">
        <v>2777</v>
      </c>
      <c r="DA14" s="180" t="s">
        <v>21</v>
      </c>
      <c r="DB14" s="180">
        <v>2</v>
      </c>
      <c r="DC14" s="180" t="s">
        <v>2783</v>
      </c>
      <c r="DD14" s="180" t="s">
        <v>2778</v>
      </c>
      <c r="DE14" s="186">
        <v>44252</v>
      </c>
      <c r="DF14" s="182" t="s">
        <v>2785</v>
      </c>
      <c r="DG14" s="172">
        <v>2027000</v>
      </c>
      <c r="DH14" s="176" t="s">
        <v>2777</v>
      </c>
      <c r="DI14" s="176" t="s">
        <v>21</v>
      </c>
      <c r="DJ14" s="176">
        <v>2</v>
      </c>
      <c r="DK14" s="176" t="s">
        <v>2783</v>
      </c>
      <c r="DL14" s="176" t="s">
        <v>2778</v>
      </c>
      <c r="DM14" s="173">
        <v>44252</v>
      </c>
      <c r="DN14" s="183" t="s">
        <v>2786</v>
      </c>
      <c r="DO14" s="180">
        <v>1489000</v>
      </c>
      <c r="DP14" s="183" t="s">
        <v>2777</v>
      </c>
      <c r="DQ14" s="183" t="s">
        <v>21</v>
      </c>
      <c r="DR14" s="183">
        <v>2</v>
      </c>
      <c r="DS14" s="183" t="s">
        <v>2783</v>
      </c>
      <c r="DT14" s="183" t="s">
        <v>2778</v>
      </c>
      <c r="DU14" s="184">
        <v>44252</v>
      </c>
      <c r="DV14" s="182" t="s">
        <v>2787</v>
      </c>
      <c r="DW14" s="172">
        <v>882000</v>
      </c>
      <c r="DX14" s="176" t="s">
        <v>2777</v>
      </c>
      <c r="DY14" s="176" t="s">
        <v>21</v>
      </c>
      <c r="DZ14" s="176">
        <v>2</v>
      </c>
      <c r="EA14" s="176" t="s">
        <v>2783</v>
      </c>
      <c r="EB14" s="176" t="s">
        <v>2778</v>
      </c>
      <c r="EC14" s="173">
        <v>44252</v>
      </c>
      <c r="ED14" s="183" t="s">
        <v>2788</v>
      </c>
      <c r="EE14" s="180">
        <v>78000</v>
      </c>
      <c r="EF14" s="183" t="s">
        <v>2777</v>
      </c>
      <c r="EG14" s="183" t="s">
        <v>21</v>
      </c>
      <c r="EH14" s="183">
        <v>2</v>
      </c>
      <c r="EI14" s="183" t="s">
        <v>2783</v>
      </c>
      <c r="EJ14" s="183" t="s">
        <v>2778</v>
      </c>
      <c r="EK14" s="184">
        <v>44252</v>
      </c>
      <c r="EL14" s="182" t="s">
        <v>2789</v>
      </c>
      <c r="EM14" s="172">
        <v>0</v>
      </c>
      <c r="EN14" s="176" t="s">
        <v>2777</v>
      </c>
      <c r="EO14" s="176" t="s">
        <v>21</v>
      </c>
      <c r="EP14" s="176">
        <v>2</v>
      </c>
      <c r="EQ14" s="176" t="s">
        <v>2783</v>
      </c>
      <c r="ER14" s="176" t="s">
        <v>2778</v>
      </c>
      <c r="ES14" s="173">
        <v>44252</v>
      </c>
      <c r="ET14" s="183" t="s">
        <v>2925</v>
      </c>
      <c r="EU14" s="183">
        <v>530</v>
      </c>
      <c r="EV14" s="183" t="s">
        <v>2915</v>
      </c>
      <c r="EW14" s="183" t="s">
        <v>21</v>
      </c>
      <c r="EX14" s="183">
        <v>2</v>
      </c>
      <c r="EY14" s="183" t="s">
        <v>2916</v>
      </c>
      <c r="EZ14" s="183" t="s">
        <v>227</v>
      </c>
      <c r="FA14" s="184">
        <v>44281</v>
      </c>
      <c r="FB14" s="182" t="s">
        <v>1285</v>
      </c>
      <c r="FC14" s="176">
        <v>4</v>
      </c>
      <c r="FD14" s="176" t="s">
        <v>152</v>
      </c>
      <c r="FE14" s="176" t="s">
        <v>21</v>
      </c>
      <c r="FF14" s="176">
        <v>2</v>
      </c>
      <c r="FG14" s="176" t="s">
        <v>1284</v>
      </c>
      <c r="FH14" s="176" t="s">
        <v>1283</v>
      </c>
      <c r="FI14" s="173">
        <v>43697</v>
      </c>
      <c r="FJ14" s="182" t="s">
        <v>329</v>
      </c>
      <c r="FK14" s="183" t="s">
        <v>14</v>
      </c>
      <c r="FL14" s="183">
        <v>0</v>
      </c>
      <c r="FM14" s="183" t="s">
        <v>21</v>
      </c>
      <c r="FN14" s="183">
        <v>2</v>
      </c>
      <c r="FO14" s="183">
        <v>0</v>
      </c>
      <c r="FP14" s="180">
        <v>0</v>
      </c>
      <c r="FQ14" s="181">
        <v>43509</v>
      </c>
      <c r="FR14" s="182" t="s">
        <v>333</v>
      </c>
      <c r="FS14" s="176">
        <v>377500</v>
      </c>
      <c r="FT14" s="176" t="s">
        <v>330</v>
      </c>
      <c r="FU14" s="176" t="s">
        <v>21</v>
      </c>
      <c r="FV14" s="176">
        <v>2</v>
      </c>
      <c r="FW14" s="176" t="s">
        <v>332</v>
      </c>
      <c r="FX14" s="176" t="s">
        <v>331</v>
      </c>
      <c r="FY14" s="173">
        <v>43509</v>
      </c>
      <c r="FZ14" s="183" t="s">
        <v>4904</v>
      </c>
      <c r="GA14" s="183">
        <v>1</v>
      </c>
      <c r="GB14" s="183" t="s">
        <v>3173</v>
      </c>
      <c r="GC14" s="183" t="s">
        <v>21</v>
      </c>
      <c r="GD14" s="183">
        <v>2</v>
      </c>
      <c r="GE14" s="183" t="s">
        <v>14</v>
      </c>
      <c r="GF14" s="183" t="s">
        <v>14</v>
      </c>
      <c r="GG14" s="184">
        <v>44497</v>
      </c>
      <c r="GH14" s="182" t="s">
        <v>4910</v>
      </c>
      <c r="GI14" s="176">
        <v>3</v>
      </c>
      <c r="GJ14" s="176" t="s">
        <v>3173</v>
      </c>
      <c r="GK14" s="176" t="s">
        <v>21</v>
      </c>
      <c r="GL14" s="176">
        <v>2</v>
      </c>
      <c r="GM14" s="176" t="s">
        <v>14</v>
      </c>
      <c r="GN14" s="176" t="s">
        <v>14</v>
      </c>
      <c r="GO14" s="173">
        <v>44497</v>
      </c>
      <c r="GP14" s="183" t="s">
        <v>4905</v>
      </c>
      <c r="GQ14" s="183">
        <v>3</v>
      </c>
      <c r="GR14" s="183" t="s">
        <v>3173</v>
      </c>
      <c r="GS14" s="183" t="s">
        <v>21</v>
      </c>
      <c r="GT14" s="183">
        <v>2</v>
      </c>
      <c r="GU14" s="183" t="s">
        <v>14</v>
      </c>
      <c r="GV14" s="183" t="s">
        <v>14</v>
      </c>
      <c r="GW14" s="184">
        <v>44497</v>
      </c>
      <c r="GX14" s="182" t="s">
        <v>4911</v>
      </c>
      <c r="GY14" s="176">
        <v>2</v>
      </c>
      <c r="GZ14" s="176" t="s">
        <v>3173</v>
      </c>
      <c r="HA14" s="176" t="s">
        <v>21</v>
      </c>
      <c r="HB14" s="176">
        <v>2</v>
      </c>
      <c r="HC14" s="176" t="s">
        <v>14</v>
      </c>
      <c r="HD14" s="176" t="s">
        <v>14</v>
      </c>
      <c r="HE14" s="173">
        <v>44497</v>
      </c>
      <c r="HF14" s="183" t="s">
        <v>4903</v>
      </c>
      <c r="HG14" s="183">
        <v>2</v>
      </c>
      <c r="HH14" s="183" t="s">
        <v>3173</v>
      </c>
      <c r="HI14" s="183" t="s">
        <v>21</v>
      </c>
      <c r="HJ14" s="183">
        <v>2</v>
      </c>
      <c r="HK14" s="183" t="s">
        <v>14</v>
      </c>
      <c r="HL14" s="183" t="s">
        <v>14</v>
      </c>
      <c r="HM14" s="184">
        <v>44497</v>
      </c>
      <c r="HN14" s="182" t="s">
        <v>4909</v>
      </c>
      <c r="HO14" s="176">
        <v>3</v>
      </c>
      <c r="HP14" s="176" t="s">
        <v>3173</v>
      </c>
      <c r="HQ14" s="176" t="s">
        <v>21</v>
      </c>
      <c r="HR14" s="176">
        <v>2</v>
      </c>
      <c r="HS14" s="176" t="s">
        <v>14</v>
      </c>
      <c r="HT14" s="176" t="s">
        <v>14</v>
      </c>
      <c r="HU14" s="173">
        <v>44497</v>
      </c>
      <c r="HV14" s="183" t="s">
        <v>4906</v>
      </c>
      <c r="HW14" s="183">
        <v>3</v>
      </c>
      <c r="HX14" s="183" t="s">
        <v>3173</v>
      </c>
      <c r="HY14" s="183" t="s">
        <v>21</v>
      </c>
      <c r="HZ14" s="183">
        <v>2</v>
      </c>
      <c r="IA14" s="183" t="s">
        <v>14</v>
      </c>
      <c r="IB14" s="183" t="s">
        <v>14</v>
      </c>
      <c r="IC14" s="184">
        <v>44497</v>
      </c>
      <c r="ID14" s="182" t="s">
        <v>4908</v>
      </c>
      <c r="IE14" s="176">
        <v>1</v>
      </c>
      <c r="IF14" s="176" t="s">
        <v>3173</v>
      </c>
      <c r="IG14" s="176" t="s">
        <v>21</v>
      </c>
      <c r="IH14" s="176">
        <v>2</v>
      </c>
      <c r="II14" s="176" t="s">
        <v>14</v>
      </c>
      <c r="IJ14" s="176" t="s">
        <v>14</v>
      </c>
      <c r="IK14" s="173">
        <v>44497</v>
      </c>
      <c r="IL14" s="183" t="s">
        <v>4907</v>
      </c>
      <c r="IM14" s="183">
        <v>3</v>
      </c>
      <c r="IN14" s="183" t="s">
        <v>3173</v>
      </c>
      <c r="IO14" s="183" t="s">
        <v>21</v>
      </c>
      <c r="IP14" s="183">
        <v>2</v>
      </c>
      <c r="IQ14" s="183" t="s">
        <v>14</v>
      </c>
      <c r="IR14" s="183" t="s">
        <v>14</v>
      </c>
      <c r="IS14" s="184">
        <v>44497</v>
      </c>
    </row>
    <row r="15" spans="1:253" s="277" customFormat="1" ht="12.75" customHeight="1" x14ac:dyDescent="0.2">
      <c r="A15" s="277" t="s">
        <v>334</v>
      </c>
      <c r="B15" s="277" t="s">
        <v>7525</v>
      </c>
      <c r="C15" s="277" t="s">
        <v>335</v>
      </c>
      <c r="D15" s="277" t="s">
        <v>309</v>
      </c>
      <c r="E15" s="277" t="s">
        <v>7002</v>
      </c>
      <c r="F15" s="277" t="s">
        <v>2258</v>
      </c>
      <c r="G15" s="171">
        <v>25876000</v>
      </c>
      <c r="H15" s="172" t="s">
        <v>2103</v>
      </c>
      <c r="I15" s="172" t="s">
        <v>21</v>
      </c>
      <c r="J15" s="172">
        <v>2</v>
      </c>
      <c r="K15" s="172" t="s">
        <v>2254</v>
      </c>
      <c r="L15" s="172" t="s">
        <v>2253</v>
      </c>
      <c r="M15" s="173">
        <v>44165</v>
      </c>
      <c r="N15" s="182" t="s">
        <v>342</v>
      </c>
      <c r="O15" s="174">
        <v>172703</v>
      </c>
      <c r="P15" s="174" t="s">
        <v>325</v>
      </c>
      <c r="Q15" s="174" t="s">
        <v>21</v>
      </c>
      <c r="R15" s="174">
        <v>2</v>
      </c>
      <c r="S15" s="174" t="s">
        <v>341</v>
      </c>
      <c r="T15" s="174" t="s">
        <v>326</v>
      </c>
      <c r="U15" s="175">
        <v>43509</v>
      </c>
      <c r="V15" s="182" t="s">
        <v>2688</v>
      </c>
      <c r="W15" s="172">
        <v>1565000</v>
      </c>
      <c r="X15" s="172" t="s">
        <v>2641</v>
      </c>
      <c r="Y15" s="172" t="s">
        <v>21</v>
      </c>
      <c r="Z15" s="172">
        <v>2</v>
      </c>
      <c r="AA15" s="172" t="s">
        <v>2687</v>
      </c>
      <c r="AB15" s="172" t="s">
        <v>2686</v>
      </c>
      <c r="AC15" s="173">
        <v>44225</v>
      </c>
      <c r="AD15" s="182" t="s">
        <v>2690</v>
      </c>
      <c r="AE15" s="180">
        <v>316000</v>
      </c>
      <c r="AF15" s="180" t="s">
        <v>2641</v>
      </c>
      <c r="AG15" s="180" t="s">
        <v>21</v>
      </c>
      <c r="AH15" s="180">
        <v>2</v>
      </c>
      <c r="AI15" s="180" t="s">
        <v>2689</v>
      </c>
      <c r="AJ15" s="180" t="s">
        <v>2686</v>
      </c>
      <c r="AK15" s="181">
        <v>44225</v>
      </c>
      <c r="AL15" s="182" t="s">
        <v>2929</v>
      </c>
      <c r="AM15" s="172">
        <v>320000</v>
      </c>
      <c r="AN15" s="172" t="s">
        <v>2926</v>
      </c>
      <c r="AO15" s="172" t="s">
        <v>21</v>
      </c>
      <c r="AP15" s="172">
        <v>2</v>
      </c>
      <c r="AQ15" s="172" t="s">
        <v>2928</v>
      </c>
      <c r="AR15" s="172" t="s">
        <v>2927</v>
      </c>
      <c r="AS15" s="173">
        <v>44281</v>
      </c>
      <c r="AT15" s="183" t="s">
        <v>340</v>
      </c>
      <c r="AU15" s="180">
        <v>0</v>
      </c>
      <c r="AV15" s="180">
        <v>0</v>
      </c>
      <c r="AW15" s="180" t="s">
        <v>21</v>
      </c>
      <c r="AX15" s="180">
        <v>2</v>
      </c>
      <c r="AY15" s="180">
        <v>0</v>
      </c>
      <c r="AZ15" s="180">
        <v>0</v>
      </c>
      <c r="BA15" s="181">
        <v>43509</v>
      </c>
      <c r="BB15" s="182" t="s">
        <v>1139</v>
      </c>
      <c r="BC15" s="172" t="s">
        <v>14</v>
      </c>
      <c r="BD15" s="172" t="s">
        <v>1134</v>
      </c>
      <c r="BE15" s="172" t="s">
        <v>14</v>
      </c>
      <c r="BF15" s="172" t="s">
        <v>14</v>
      </c>
      <c r="BG15" s="172" t="s">
        <v>1136</v>
      </c>
      <c r="BH15" s="172" t="s">
        <v>1135</v>
      </c>
      <c r="BI15" s="173">
        <v>43642</v>
      </c>
      <c r="BJ15" s="183" t="s">
        <v>2664</v>
      </c>
      <c r="BK15" s="183" t="s">
        <v>14</v>
      </c>
      <c r="BL15" s="183" t="s">
        <v>14</v>
      </c>
      <c r="BM15" s="183" t="s">
        <v>14</v>
      </c>
      <c r="BN15" s="183" t="s">
        <v>14</v>
      </c>
      <c r="BO15" s="183" t="s">
        <v>14</v>
      </c>
      <c r="BP15" s="180" t="s">
        <v>14</v>
      </c>
      <c r="BQ15" s="184">
        <v>44225</v>
      </c>
      <c r="BR15" s="182" t="s">
        <v>336</v>
      </c>
      <c r="BS15" s="176">
        <v>0</v>
      </c>
      <c r="BT15" s="176">
        <v>0</v>
      </c>
      <c r="BU15" s="176" t="s">
        <v>21</v>
      </c>
      <c r="BV15" s="176">
        <v>2</v>
      </c>
      <c r="BW15" s="176">
        <v>0</v>
      </c>
      <c r="BX15" s="176">
        <v>0</v>
      </c>
      <c r="BY15" s="173">
        <v>43509</v>
      </c>
      <c r="BZ15" s="183" t="s">
        <v>337</v>
      </c>
      <c r="CA15" s="183">
        <v>0</v>
      </c>
      <c r="CB15" s="183">
        <v>0</v>
      </c>
      <c r="CC15" s="183" t="s">
        <v>21</v>
      </c>
      <c r="CD15" s="183">
        <v>2</v>
      </c>
      <c r="CE15" s="183">
        <v>0</v>
      </c>
      <c r="CF15" s="183">
        <v>0</v>
      </c>
      <c r="CG15" s="184">
        <v>43509</v>
      </c>
      <c r="CH15" s="182" t="s">
        <v>7848</v>
      </c>
      <c r="CI15" s="183" t="e">
        <v>#N/A</v>
      </c>
      <c r="CJ15" s="183" t="e">
        <v>#N/A</v>
      </c>
      <c r="CK15" s="183" t="e">
        <v>#N/A</v>
      </c>
      <c r="CL15" s="183" t="e">
        <v>#N/A</v>
      </c>
      <c r="CM15" s="183" t="e">
        <v>#N/A</v>
      </c>
      <c r="CN15" s="183" t="e">
        <v>#N/A</v>
      </c>
      <c r="CO15" s="185" t="e">
        <v>#N/A</v>
      </c>
      <c r="CP15" s="183" t="s">
        <v>339</v>
      </c>
      <c r="CQ15" s="176" t="s">
        <v>14</v>
      </c>
      <c r="CR15" s="176">
        <v>0</v>
      </c>
      <c r="CS15" s="176" t="s">
        <v>21</v>
      </c>
      <c r="CT15" s="176">
        <v>2</v>
      </c>
      <c r="CU15" s="176">
        <v>0</v>
      </c>
      <c r="CV15" s="176">
        <v>0</v>
      </c>
      <c r="CW15" s="173">
        <v>43509</v>
      </c>
      <c r="CX15" s="183" t="s">
        <v>2692</v>
      </c>
      <c r="CY15" s="180">
        <v>316000</v>
      </c>
      <c r="CZ15" s="180" t="s">
        <v>2641</v>
      </c>
      <c r="DA15" s="180" t="s">
        <v>21</v>
      </c>
      <c r="DB15" s="180">
        <v>2</v>
      </c>
      <c r="DC15" s="180" t="s">
        <v>2691</v>
      </c>
      <c r="DD15" s="180" t="s">
        <v>2686</v>
      </c>
      <c r="DE15" s="186">
        <v>44225</v>
      </c>
      <c r="DF15" s="182" t="s">
        <v>2693</v>
      </c>
      <c r="DG15" s="172">
        <v>1249000</v>
      </c>
      <c r="DH15" s="176" t="s">
        <v>2641</v>
      </c>
      <c r="DI15" s="176" t="s">
        <v>21</v>
      </c>
      <c r="DJ15" s="176">
        <v>2</v>
      </c>
      <c r="DK15" s="176" t="s">
        <v>2691</v>
      </c>
      <c r="DL15" s="176" t="s">
        <v>2686</v>
      </c>
      <c r="DM15" s="173">
        <v>44225</v>
      </c>
      <c r="DN15" s="183" t="s">
        <v>2694</v>
      </c>
      <c r="DO15" s="180">
        <v>0</v>
      </c>
      <c r="DP15" s="183" t="s">
        <v>2641</v>
      </c>
      <c r="DQ15" s="183" t="s">
        <v>21</v>
      </c>
      <c r="DR15" s="183">
        <v>2</v>
      </c>
      <c r="DS15" s="183" t="s">
        <v>2691</v>
      </c>
      <c r="DT15" s="183" t="s">
        <v>2686</v>
      </c>
      <c r="DU15" s="184">
        <v>44225</v>
      </c>
      <c r="DV15" s="182" t="s">
        <v>2695</v>
      </c>
      <c r="DW15" s="172">
        <v>316000</v>
      </c>
      <c r="DX15" s="176" t="s">
        <v>2641</v>
      </c>
      <c r="DY15" s="176" t="s">
        <v>21</v>
      </c>
      <c r="DZ15" s="176">
        <v>2</v>
      </c>
      <c r="EA15" s="176" t="s">
        <v>2691</v>
      </c>
      <c r="EB15" s="176" t="s">
        <v>2686</v>
      </c>
      <c r="EC15" s="173">
        <v>44225</v>
      </c>
      <c r="ED15" s="183" t="s">
        <v>2696</v>
      </c>
      <c r="EE15" s="180">
        <v>0</v>
      </c>
      <c r="EF15" s="183" t="s">
        <v>2641</v>
      </c>
      <c r="EG15" s="183" t="s">
        <v>21</v>
      </c>
      <c r="EH15" s="183">
        <v>2</v>
      </c>
      <c r="EI15" s="183" t="s">
        <v>2691</v>
      </c>
      <c r="EJ15" s="183" t="s">
        <v>2686</v>
      </c>
      <c r="EK15" s="184">
        <v>44225</v>
      </c>
      <c r="EL15" s="182" t="s">
        <v>2697</v>
      </c>
      <c r="EM15" s="172">
        <v>0</v>
      </c>
      <c r="EN15" s="176" t="s">
        <v>2641</v>
      </c>
      <c r="EO15" s="176" t="s">
        <v>21</v>
      </c>
      <c r="EP15" s="176">
        <v>2</v>
      </c>
      <c r="EQ15" s="176" t="s">
        <v>2691</v>
      </c>
      <c r="ER15" s="176" t="s">
        <v>2686</v>
      </c>
      <c r="ES15" s="173">
        <v>44225</v>
      </c>
      <c r="ET15" s="183" t="s">
        <v>2930</v>
      </c>
      <c r="EU15" s="183">
        <v>530</v>
      </c>
      <c r="EV15" s="183" t="s">
        <v>2915</v>
      </c>
      <c r="EW15" s="183" t="s">
        <v>21</v>
      </c>
      <c r="EX15" s="183">
        <v>2</v>
      </c>
      <c r="EY15" s="183" t="s">
        <v>2916</v>
      </c>
      <c r="EZ15" s="183" t="s">
        <v>227</v>
      </c>
      <c r="FA15" s="184">
        <v>44281</v>
      </c>
      <c r="FB15" s="182" t="s">
        <v>338</v>
      </c>
      <c r="FC15" s="176">
        <v>3</v>
      </c>
      <c r="FD15" s="176">
        <v>0</v>
      </c>
      <c r="FE15" s="176" t="s">
        <v>21</v>
      </c>
      <c r="FF15" s="176">
        <v>2</v>
      </c>
      <c r="FG15" s="176">
        <v>0</v>
      </c>
      <c r="FH15" s="176">
        <v>0</v>
      </c>
      <c r="FI15" s="173">
        <v>43509</v>
      </c>
      <c r="FJ15" s="182" t="s">
        <v>343</v>
      </c>
      <c r="FK15" s="183" t="s">
        <v>14</v>
      </c>
      <c r="FL15" s="183">
        <v>0</v>
      </c>
      <c r="FM15" s="183" t="s">
        <v>21</v>
      </c>
      <c r="FN15" s="183">
        <v>2</v>
      </c>
      <c r="FO15" s="183">
        <v>0</v>
      </c>
      <c r="FP15" s="180">
        <v>0</v>
      </c>
      <c r="FQ15" s="181">
        <v>43509</v>
      </c>
      <c r="FR15" s="182" t="s">
        <v>344</v>
      </c>
      <c r="FS15" s="176" t="s">
        <v>14</v>
      </c>
      <c r="FT15" s="176">
        <v>0</v>
      </c>
      <c r="FU15" s="176" t="s">
        <v>21</v>
      </c>
      <c r="FV15" s="176">
        <v>2</v>
      </c>
      <c r="FW15" s="176">
        <v>0</v>
      </c>
      <c r="FX15" s="176">
        <v>0</v>
      </c>
      <c r="FY15" s="173">
        <v>43509</v>
      </c>
      <c r="FZ15" s="183" t="s">
        <v>4913</v>
      </c>
      <c r="GA15" s="183">
        <v>1</v>
      </c>
      <c r="GB15" s="183" t="s">
        <v>3173</v>
      </c>
      <c r="GC15" s="183" t="s">
        <v>21</v>
      </c>
      <c r="GD15" s="183">
        <v>2</v>
      </c>
      <c r="GE15" s="183" t="s">
        <v>14</v>
      </c>
      <c r="GF15" s="183" t="s">
        <v>14</v>
      </c>
      <c r="GG15" s="184">
        <v>44497</v>
      </c>
      <c r="GH15" s="182" t="s">
        <v>4919</v>
      </c>
      <c r="GI15" s="176">
        <v>2</v>
      </c>
      <c r="GJ15" s="176" t="s">
        <v>3173</v>
      </c>
      <c r="GK15" s="176" t="s">
        <v>21</v>
      </c>
      <c r="GL15" s="176">
        <v>2</v>
      </c>
      <c r="GM15" s="176" t="s">
        <v>14</v>
      </c>
      <c r="GN15" s="176" t="s">
        <v>14</v>
      </c>
      <c r="GO15" s="173">
        <v>44497</v>
      </c>
      <c r="GP15" s="183" t="s">
        <v>4914</v>
      </c>
      <c r="GQ15" s="183">
        <v>0</v>
      </c>
      <c r="GR15" s="183" t="s">
        <v>3173</v>
      </c>
      <c r="GS15" s="183" t="s">
        <v>21</v>
      </c>
      <c r="GT15" s="183">
        <v>2</v>
      </c>
      <c r="GU15" s="183" t="s">
        <v>14</v>
      </c>
      <c r="GV15" s="183" t="s">
        <v>14</v>
      </c>
      <c r="GW15" s="184">
        <v>44497</v>
      </c>
      <c r="GX15" s="182" t="s">
        <v>4920</v>
      </c>
      <c r="GY15" s="176">
        <v>0</v>
      </c>
      <c r="GZ15" s="176" t="s">
        <v>3173</v>
      </c>
      <c r="HA15" s="176" t="s">
        <v>21</v>
      </c>
      <c r="HB15" s="176">
        <v>2</v>
      </c>
      <c r="HC15" s="176" t="s">
        <v>14</v>
      </c>
      <c r="HD15" s="176" t="s">
        <v>14</v>
      </c>
      <c r="HE15" s="173">
        <v>44497</v>
      </c>
      <c r="HF15" s="183" t="s">
        <v>4912</v>
      </c>
      <c r="HG15" s="183">
        <v>0</v>
      </c>
      <c r="HH15" s="183" t="s">
        <v>3173</v>
      </c>
      <c r="HI15" s="183" t="s">
        <v>21</v>
      </c>
      <c r="HJ15" s="183">
        <v>2</v>
      </c>
      <c r="HK15" s="183" t="s">
        <v>14</v>
      </c>
      <c r="HL15" s="183" t="s">
        <v>14</v>
      </c>
      <c r="HM15" s="184">
        <v>44497</v>
      </c>
      <c r="HN15" s="182" t="s">
        <v>4918</v>
      </c>
      <c r="HO15" s="176">
        <v>2</v>
      </c>
      <c r="HP15" s="176" t="s">
        <v>3173</v>
      </c>
      <c r="HQ15" s="176" t="s">
        <v>21</v>
      </c>
      <c r="HR15" s="176">
        <v>2</v>
      </c>
      <c r="HS15" s="176" t="s">
        <v>14</v>
      </c>
      <c r="HT15" s="176" t="s">
        <v>14</v>
      </c>
      <c r="HU15" s="173">
        <v>44497</v>
      </c>
      <c r="HV15" s="183" t="s">
        <v>4915</v>
      </c>
      <c r="HW15" s="183">
        <v>0</v>
      </c>
      <c r="HX15" s="183" t="s">
        <v>3173</v>
      </c>
      <c r="HY15" s="183" t="s">
        <v>21</v>
      </c>
      <c r="HZ15" s="183">
        <v>2</v>
      </c>
      <c r="IA15" s="183" t="s">
        <v>14</v>
      </c>
      <c r="IB15" s="183" t="s">
        <v>14</v>
      </c>
      <c r="IC15" s="184">
        <v>44497</v>
      </c>
      <c r="ID15" s="182" t="s">
        <v>4917</v>
      </c>
      <c r="IE15" s="176">
        <v>1</v>
      </c>
      <c r="IF15" s="176" t="s">
        <v>3173</v>
      </c>
      <c r="IG15" s="176" t="s">
        <v>21</v>
      </c>
      <c r="IH15" s="176">
        <v>2</v>
      </c>
      <c r="II15" s="176" t="s">
        <v>14</v>
      </c>
      <c r="IJ15" s="176" t="s">
        <v>14</v>
      </c>
      <c r="IK15" s="173">
        <v>44497</v>
      </c>
      <c r="IL15" s="183" t="s">
        <v>4916</v>
      </c>
      <c r="IM15" s="183">
        <v>2</v>
      </c>
      <c r="IN15" s="183" t="s">
        <v>3173</v>
      </c>
      <c r="IO15" s="183" t="s">
        <v>21</v>
      </c>
      <c r="IP15" s="183">
        <v>2</v>
      </c>
      <c r="IQ15" s="183" t="s">
        <v>14</v>
      </c>
      <c r="IR15" s="183" t="s">
        <v>14</v>
      </c>
      <c r="IS15" s="184">
        <v>44497</v>
      </c>
    </row>
    <row r="16" spans="1:253" s="277" customFormat="1" ht="12.75" customHeight="1" x14ac:dyDescent="0.2">
      <c r="A16" s="277" t="s">
        <v>345</v>
      </c>
      <c r="B16" s="277" t="s">
        <v>7508</v>
      </c>
      <c r="C16" s="277" t="s">
        <v>346</v>
      </c>
      <c r="D16" s="277" t="s">
        <v>347</v>
      </c>
      <c r="E16" s="277" t="s">
        <v>7003</v>
      </c>
      <c r="F16" s="277" t="s">
        <v>2970</v>
      </c>
      <c r="G16" s="171">
        <v>102743000</v>
      </c>
      <c r="H16" s="172" t="s">
        <v>2967</v>
      </c>
      <c r="I16" s="172" t="s">
        <v>21</v>
      </c>
      <c r="J16" s="172">
        <v>2</v>
      </c>
      <c r="K16" s="172" t="s">
        <v>2969</v>
      </c>
      <c r="L16" s="172" t="s">
        <v>2968</v>
      </c>
      <c r="M16" s="173">
        <v>44281</v>
      </c>
      <c r="N16" s="182" t="s">
        <v>2058</v>
      </c>
      <c r="O16" s="174">
        <v>2267048</v>
      </c>
      <c r="P16" s="174" t="s">
        <v>2055</v>
      </c>
      <c r="Q16" s="174" t="s">
        <v>41</v>
      </c>
      <c r="R16" s="174">
        <v>1</v>
      </c>
      <c r="S16" s="174" t="s">
        <v>2057</v>
      </c>
      <c r="T16" s="174" t="s">
        <v>2056</v>
      </c>
      <c r="U16" s="175">
        <v>44109</v>
      </c>
      <c r="V16" s="182" t="s">
        <v>2971</v>
      </c>
      <c r="W16" s="172">
        <v>102743000</v>
      </c>
      <c r="X16" s="172" t="s">
        <v>2967</v>
      </c>
      <c r="Y16" s="172" t="s">
        <v>21</v>
      </c>
      <c r="Z16" s="172">
        <v>2</v>
      </c>
      <c r="AA16" s="172" t="s">
        <v>2969</v>
      </c>
      <c r="AB16" s="172" t="s">
        <v>2968</v>
      </c>
      <c r="AC16" s="173">
        <v>44281</v>
      </c>
      <c r="AD16" s="182" t="s">
        <v>2376</v>
      </c>
      <c r="AE16" s="180">
        <v>49870000</v>
      </c>
      <c r="AF16" s="180" t="s">
        <v>2373</v>
      </c>
      <c r="AG16" s="180" t="s">
        <v>59</v>
      </c>
      <c r="AH16" s="180">
        <v>3</v>
      </c>
      <c r="AI16" s="180" t="s">
        <v>2375</v>
      </c>
      <c r="AJ16" s="180" t="s">
        <v>2374</v>
      </c>
      <c r="AK16" s="181">
        <v>44204</v>
      </c>
      <c r="AL16" s="182" t="s">
        <v>5461</v>
      </c>
      <c r="AM16" s="172">
        <v>9830000</v>
      </c>
      <c r="AN16" s="172" t="s">
        <v>5458</v>
      </c>
      <c r="AO16" s="172" t="s">
        <v>41</v>
      </c>
      <c r="AP16" s="172">
        <v>1</v>
      </c>
      <c r="AQ16" s="172" t="s">
        <v>5460</v>
      </c>
      <c r="AR16" s="172" t="s">
        <v>5459</v>
      </c>
      <c r="AS16" s="173">
        <v>44519</v>
      </c>
      <c r="AT16" s="183" t="s">
        <v>1347</v>
      </c>
      <c r="AU16" s="180" t="s">
        <v>14</v>
      </c>
      <c r="AV16" s="180" t="s">
        <v>14</v>
      </c>
      <c r="AW16" s="180" t="s">
        <v>14</v>
      </c>
      <c r="AX16" s="180" t="s">
        <v>14</v>
      </c>
      <c r="AY16" s="180" t="s">
        <v>14</v>
      </c>
      <c r="AZ16" s="180" t="s">
        <v>14</v>
      </c>
      <c r="BA16" s="181">
        <v>43770</v>
      </c>
      <c r="BB16" s="182" t="s">
        <v>1544</v>
      </c>
      <c r="BC16" s="172" t="s">
        <v>14</v>
      </c>
      <c r="BD16" s="172" t="s">
        <v>14</v>
      </c>
      <c r="BE16" s="172" t="s">
        <v>14</v>
      </c>
      <c r="BF16" s="172" t="s">
        <v>14</v>
      </c>
      <c r="BG16" s="172" t="s">
        <v>1543</v>
      </c>
      <c r="BH16" s="172" t="s">
        <v>14</v>
      </c>
      <c r="BI16" s="173">
        <v>43819</v>
      </c>
      <c r="BJ16" s="183" t="s">
        <v>5464</v>
      </c>
      <c r="BK16" s="183">
        <v>2464</v>
      </c>
      <c r="BL16" s="183" t="s">
        <v>5462</v>
      </c>
      <c r="BM16" s="183" t="s">
        <v>41</v>
      </c>
      <c r="BN16" s="183">
        <v>1</v>
      </c>
      <c r="BO16" s="183" t="s">
        <v>5463</v>
      </c>
      <c r="BP16" s="180" t="s">
        <v>2939</v>
      </c>
      <c r="BQ16" s="184">
        <v>44519</v>
      </c>
      <c r="BR16" s="182" t="s">
        <v>348</v>
      </c>
      <c r="BS16" s="176" t="s">
        <v>14</v>
      </c>
      <c r="BT16" s="176">
        <v>0</v>
      </c>
      <c r="BU16" s="176" t="s">
        <v>21</v>
      </c>
      <c r="BV16" s="176">
        <v>2</v>
      </c>
      <c r="BW16" s="176">
        <v>0</v>
      </c>
      <c r="BX16" s="176">
        <v>0</v>
      </c>
      <c r="BY16" s="173">
        <v>43509</v>
      </c>
      <c r="BZ16" s="183" t="s">
        <v>349</v>
      </c>
      <c r="CA16" s="183" t="s">
        <v>14</v>
      </c>
      <c r="CB16" s="183">
        <v>0</v>
      </c>
      <c r="CC16" s="183" t="s">
        <v>14</v>
      </c>
      <c r="CD16" s="183" t="s">
        <v>14</v>
      </c>
      <c r="CE16" s="183">
        <v>0</v>
      </c>
      <c r="CF16" s="183">
        <v>0</v>
      </c>
      <c r="CG16" s="184">
        <v>43509</v>
      </c>
      <c r="CH16" s="182" t="s">
        <v>7849</v>
      </c>
      <c r="CI16" s="183" t="e">
        <v>#N/A</v>
      </c>
      <c r="CJ16" s="183" t="e">
        <v>#N/A</v>
      </c>
      <c r="CK16" s="183" t="e">
        <v>#N/A</v>
      </c>
      <c r="CL16" s="183" t="e">
        <v>#N/A</v>
      </c>
      <c r="CM16" s="183" t="e">
        <v>#N/A</v>
      </c>
      <c r="CN16" s="183" t="e">
        <v>#N/A</v>
      </c>
      <c r="CO16" s="185" t="e">
        <v>#N/A</v>
      </c>
      <c r="CP16" s="183" t="s">
        <v>354</v>
      </c>
      <c r="CQ16" s="176">
        <v>1700</v>
      </c>
      <c r="CR16" s="176" t="s">
        <v>351</v>
      </c>
      <c r="CS16" s="176" t="s">
        <v>21</v>
      </c>
      <c r="CT16" s="176">
        <v>2</v>
      </c>
      <c r="CU16" s="176" t="s">
        <v>353</v>
      </c>
      <c r="CV16" s="176" t="s">
        <v>352</v>
      </c>
      <c r="CW16" s="173">
        <v>43509</v>
      </c>
      <c r="CX16" s="183" t="s">
        <v>2380</v>
      </c>
      <c r="CY16" s="180">
        <v>19600000</v>
      </c>
      <c r="CZ16" s="180" t="s">
        <v>2377</v>
      </c>
      <c r="DA16" s="180" t="s">
        <v>21</v>
      </c>
      <c r="DB16" s="180">
        <v>2</v>
      </c>
      <c r="DC16" s="180" t="s">
        <v>2379</v>
      </c>
      <c r="DD16" s="180" t="s">
        <v>2378</v>
      </c>
      <c r="DE16" s="186">
        <v>44204</v>
      </c>
      <c r="DF16" s="182" t="s">
        <v>2381</v>
      </c>
      <c r="DG16" s="172">
        <v>52920000</v>
      </c>
      <c r="DH16" s="176" t="s">
        <v>2377</v>
      </c>
      <c r="DI16" s="176" t="s">
        <v>21</v>
      </c>
      <c r="DJ16" s="176">
        <v>2</v>
      </c>
      <c r="DK16" s="176" t="s">
        <v>2379</v>
      </c>
      <c r="DL16" s="176" t="s">
        <v>2378</v>
      </c>
      <c r="DM16" s="173">
        <v>44204</v>
      </c>
      <c r="DN16" s="183" t="s">
        <v>2382</v>
      </c>
      <c r="DO16" s="180">
        <v>30270000</v>
      </c>
      <c r="DP16" s="183" t="s">
        <v>2377</v>
      </c>
      <c r="DQ16" s="183" t="s">
        <v>21</v>
      </c>
      <c r="DR16" s="183">
        <v>2</v>
      </c>
      <c r="DS16" s="183" t="s">
        <v>2379</v>
      </c>
      <c r="DT16" s="183" t="s">
        <v>2378</v>
      </c>
      <c r="DU16" s="184">
        <v>44204</v>
      </c>
      <c r="DV16" s="182" t="s">
        <v>2383</v>
      </c>
      <c r="DW16" s="172">
        <v>14112000</v>
      </c>
      <c r="DX16" s="176" t="s">
        <v>2377</v>
      </c>
      <c r="DY16" s="176" t="s">
        <v>21</v>
      </c>
      <c r="DZ16" s="176">
        <v>2</v>
      </c>
      <c r="EA16" s="176" t="s">
        <v>2379</v>
      </c>
      <c r="EB16" s="176" t="s">
        <v>2378</v>
      </c>
      <c r="EC16" s="173">
        <v>44204</v>
      </c>
      <c r="ED16" s="183" t="s">
        <v>2384</v>
      </c>
      <c r="EE16" s="180">
        <v>4704000</v>
      </c>
      <c r="EF16" s="183" t="s">
        <v>2377</v>
      </c>
      <c r="EG16" s="183" t="s">
        <v>21</v>
      </c>
      <c r="EH16" s="183">
        <v>2</v>
      </c>
      <c r="EI16" s="183" t="s">
        <v>2379</v>
      </c>
      <c r="EJ16" s="183" t="s">
        <v>2378</v>
      </c>
      <c r="EK16" s="184">
        <v>44204</v>
      </c>
      <c r="EL16" s="182" t="s">
        <v>2385</v>
      </c>
      <c r="EM16" s="172">
        <v>784000</v>
      </c>
      <c r="EN16" s="176" t="s">
        <v>2377</v>
      </c>
      <c r="EO16" s="176" t="s">
        <v>21</v>
      </c>
      <c r="EP16" s="176">
        <v>2</v>
      </c>
      <c r="EQ16" s="176" t="s">
        <v>2379</v>
      </c>
      <c r="ER16" s="176" t="s">
        <v>2378</v>
      </c>
      <c r="ES16" s="173">
        <v>44204</v>
      </c>
      <c r="ET16" s="183" t="s">
        <v>2973</v>
      </c>
      <c r="EU16" s="183">
        <v>2440</v>
      </c>
      <c r="EV16" s="183" t="s">
        <v>2888</v>
      </c>
      <c r="EW16" s="183" t="s">
        <v>59</v>
      </c>
      <c r="EX16" s="183">
        <v>3</v>
      </c>
      <c r="EY16" s="183" t="s">
        <v>2972</v>
      </c>
      <c r="EZ16" s="183" t="s">
        <v>694</v>
      </c>
      <c r="FA16" s="184">
        <v>44281</v>
      </c>
      <c r="FB16" s="182" t="s">
        <v>350</v>
      </c>
      <c r="FC16" s="176">
        <v>5</v>
      </c>
      <c r="FD16" s="176">
        <v>0</v>
      </c>
      <c r="FE16" s="176" t="s">
        <v>21</v>
      </c>
      <c r="FF16" s="176">
        <v>2</v>
      </c>
      <c r="FG16" s="176">
        <v>0</v>
      </c>
      <c r="FH16" s="176">
        <v>0</v>
      </c>
      <c r="FI16" s="173">
        <v>43509</v>
      </c>
      <c r="FJ16" s="182" t="s">
        <v>1289</v>
      </c>
      <c r="FK16" s="183" t="s">
        <v>14</v>
      </c>
      <c r="FL16" s="183" t="s">
        <v>14</v>
      </c>
      <c r="FM16" s="183" t="s">
        <v>14</v>
      </c>
      <c r="FN16" s="183" t="s">
        <v>14</v>
      </c>
      <c r="FO16" s="183" t="s">
        <v>1288</v>
      </c>
      <c r="FP16" s="180" t="s">
        <v>14</v>
      </c>
      <c r="FQ16" s="181">
        <v>43698</v>
      </c>
      <c r="FR16" s="182" t="s">
        <v>1290</v>
      </c>
      <c r="FS16" s="176" t="s">
        <v>14</v>
      </c>
      <c r="FT16" s="176" t="s">
        <v>14</v>
      </c>
      <c r="FU16" s="176" t="s">
        <v>14</v>
      </c>
      <c r="FV16" s="176" t="s">
        <v>14</v>
      </c>
      <c r="FW16" s="176" t="s">
        <v>1288</v>
      </c>
      <c r="FX16" s="176" t="s">
        <v>14</v>
      </c>
      <c r="FY16" s="173">
        <v>43698</v>
      </c>
      <c r="FZ16" s="183" t="s">
        <v>4643</v>
      </c>
      <c r="GA16" s="183">
        <v>1</v>
      </c>
      <c r="GB16" s="183" t="s">
        <v>3173</v>
      </c>
      <c r="GC16" s="183" t="s">
        <v>21</v>
      </c>
      <c r="GD16" s="183">
        <v>2</v>
      </c>
      <c r="GE16" s="183" t="s">
        <v>14</v>
      </c>
      <c r="GF16" s="183" t="s">
        <v>14</v>
      </c>
      <c r="GG16" s="184">
        <v>44496</v>
      </c>
      <c r="GH16" s="182" t="s">
        <v>4649</v>
      </c>
      <c r="GI16" s="176">
        <v>3</v>
      </c>
      <c r="GJ16" s="176" t="s">
        <v>3173</v>
      </c>
      <c r="GK16" s="176" t="s">
        <v>21</v>
      </c>
      <c r="GL16" s="176">
        <v>2</v>
      </c>
      <c r="GM16" s="176" t="s">
        <v>14</v>
      </c>
      <c r="GN16" s="176" t="s">
        <v>14</v>
      </c>
      <c r="GO16" s="173">
        <v>44496</v>
      </c>
      <c r="GP16" s="183" t="s">
        <v>4644</v>
      </c>
      <c r="GQ16" s="183">
        <v>2</v>
      </c>
      <c r="GR16" s="183" t="s">
        <v>3173</v>
      </c>
      <c r="GS16" s="183" t="s">
        <v>21</v>
      </c>
      <c r="GT16" s="183">
        <v>2</v>
      </c>
      <c r="GU16" s="183" t="s">
        <v>14</v>
      </c>
      <c r="GV16" s="183" t="s">
        <v>14</v>
      </c>
      <c r="GW16" s="184">
        <v>44496</v>
      </c>
      <c r="GX16" s="182" t="s">
        <v>4650</v>
      </c>
      <c r="GY16" s="176">
        <v>3</v>
      </c>
      <c r="GZ16" s="176" t="s">
        <v>3173</v>
      </c>
      <c r="HA16" s="176" t="s">
        <v>21</v>
      </c>
      <c r="HB16" s="176">
        <v>2</v>
      </c>
      <c r="HC16" s="176" t="s">
        <v>14</v>
      </c>
      <c r="HD16" s="176" t="s">
        <v>14</v>
      </c>
      <c r="HE16" s="173">
        <v>44496</v>
      </c>
      <c r="HF16" s="183" t="s">
        <v>4642</v>
      </c>
      <c r="HG16" s="183">
        <v>0</v>
      </c>
      <c r="HH16" s="183" t="s">
        <v>3173</v>
      </c>
      <c r="HI16" s="183" t="s">
        <v>21</v>
      </c>
      <c r="HJ16" s="183">
        <v>2</v>
      </c>
      <c r="HK16" s="183" t="s">
        <v>14</v>
      </c>
      <c r="HL16" s="183" t="s">
        <v>14</v>
      </c>
      <c r="HM16" s="184">
        <v>44496</v>
      </c>
      <c r="HN16" s="182" t="s">
        <v>4648</v>
      </c>
      <c r="HO16" s="176">
        <v>2</v>
      </c>
      <c r="HP16" s="176" t="s">
        <v>3173</v>
      </c>
      <c r="HQ16" s="176" t="s">
        <v>21</v>
      </c>
      <c r="HR16" s="176">
        <v>2</v>
      </c>
      <c r="HS16" s="176" t="s">
        <v>14</v>
      </c>
      <c r="HT16" s="176" t="s">
        <v>14</v>
      </c>
      <c r="HU16" s="173">
        <v>44496</v>
      </c>
      <c r="HV16" s="183" t="s">
        <v>4645</v>
      </c>
      <c r="HW16" s="183">
        <v>3</v>
      </c>
      <c r="HX16" s="183" t="s">
        <v>3173</v>
      </c>
      <c r="HY16" s="183" t="s">
        <v>21</v>
      </c>
      <c r="HZ16" s="183">
        <v>2</v>
      </c>
      <c r="IA16" s="183" t="s">
        <v>14</v>
      </c>
      <c r="IB16" s="183" t="s">
        <v>14</v>
      </c>
      <c r="IC16" s="184">
        <v>44496</v>
      </c>
      <c r="ID16" s="182" t="s">
        <v>4647</v>
      </c>
      <c r="IE16" s="176">
        <v>1</v>
      </c>
      <c r="IF16" s="176" t="s">
        <v>3173</v>
      </c>
      <c r="IG16" s="176" t="s">
        <v>21</v>
      </c>
      <c r="IH16" s="176">
        <v>2</v>
      </c>
      <c r="II16" s="176" t="s">
        <v>14</v>
      </c>
      <c r="IJ16" s="176" t="s">
        <v>14</v>
      </c>
      <c r="IK16" s="173">
        <v>44496</v>
      </c>
      <c r="IL16" s="183" t="s">
        <v>4646</v>
      </c>
      <c r="IM16" s="183">
        <v>3</v>
      </c>
      <c r="IN16" s="183" t="s">
        <v>3173</v>
      </c>
      <c r="IO16" s="183" t="s">
        <v>21</v>
      </c>
      <c r="IP16" s="183">
        <v>2</v>
      </c>
      <c r="IQ16" s="183" t="s">
        <v>14</v>
      </c>
      <c r="IR16" s="183" t="s">
        <v>14</v>
      </c>
      <c r="IS16" s="184">
        <v>44496</v>
      </c>
    </row>
    <row r="17" spans="1:253" s="277" customFormat="1" ht="12.75" customHeight="1" x14ac:dyDescent="0.2">
      <c r="A17" s="277" t="s">
        <v>2336</v>
      </c>
      <c r="B17" s="277" t="s">
        <v>7508</v>
      </c>
      <c r="C17" s="277" t="s">
        <v>2337</v>
      </c>
      <c r="D17" s="277" t="s">
        <v>2338</v>
      </c>
      <c r="E17" s="277" t="s">
        <v>7004</v>
      </c>
      <c r="F17" s="277" t="s">
        <v>2342</v>
      </c>
      <c r="G17" s="171">
        <v>5599000</v>
      </c>
      <c r="H17" s="172" t="s">
        <v>2339</v>
      </c>
      <c r="I17" s="172" t="s">
        <v>21</v>
      </c>
      <c r="J17" s="172">
        <v>2</v>
      </c>
      <c r="K17" s="172" t="s">
        <v>2341</v>
      </c>
      <c r="L17" s="172" t="s">
        <v>2340</v>
      </c>
      <c r="M17" s="173">
        <v>44203</v>
      </c>
      <c r="N17" s="182" t="s">
        <v>2346</v>
      </c>
      <c r="O17" s="174">
        <v>341500</v>
      </c>
      <c r="P17" s="174" t="s">
        <v>2343</v>
      </c>
      <c r="Q17" s="174" t="s">
        <v>41</v>
      </c>
      <c r="R17" s="174">
        <v>1</v>
      </c>
      <c r="S17" s="174" t="s">
        <v>2345</v>
      </c>
      <c r="T17" s="174" t="s">
        <v>2344</v>
      </c>
      <c r="U17" s="175">
        <v>44203</v>
      </c>
      <c r="V17" s="182" t="s">
        <v>2347</v>
      </c>
      <c r="W17" s="172">
        <v>5599000</v>
      </c>
      <c r="X17" s="172" t="s">
        <v>2339</v>
      </c>
      <c r="Y17" s="172" t="s">
        <v>21</v>
      </c>
      <c r="Z17" s="172">
        <v>2</v>
      </c>
      <c r="AA17" s="172" t="s">
        <v>2341</v>
      </c>
      <c r="AB17" s="172" t="s">
        <v>2340</v>
      </c>
      <c r="AC17" s="173">
        <v>44203</v>
      </c>
      <c r="AD17" s="182" t="s">
        <v>2351</v>
      </c>
      <c r="AE17" s="180">
        <v>1200000</v>
      </c>
      <c r="AF17" s="180" t="s">
        <v>2348</v>
      </c>
      <c r="AG17" s="180" t="s">
        <v>59</v>
      </c>
      <c r="AH17" s="180">
        <v>3</v>
      </c>
      <c r="AI17" s="180" t="s">
        <v>2350</v>
      </c>
      <c r="AJ17" s="180" t="s">
        <v>2349</v>
      </c>
      <c r="AK17" s="181">
        <v>44203</v>
      </c>
      <c r="AL17" s="182" t="s">
        <v>2353</v>
      </c>
      <c r="AM17" s="172">
        <v>295000</v>
      </c>
      <c r="AN17" s="172" t="s">
        <v>2348</v>
      </c>
      <c r="AO17" s="172" t="s">
        <v>21</v>
      </c>
      <c r="AP17" s="172">
        <v>2</v>
      </c>
      <c r="AQ17" s="172" t="s">
        <v>2352</v>
      </c>
      <c r="AR17" s="172" t="s">
        <v>2349</v>
      </c>
      <c r="AS17" s="173">
        <v>44203</v>
      </c>
      <c r="AT17" s="183" t="s">
        <v>2354</v>
      </c>
      <c r="AU17" s="180" t="s">
        <v>14</v>
      </c>
      <c r="AV17" s="180" t="s">
        <v>14</v>
      </c>
      <c r="AW17" s="180" t="s">
        <v>14</v>
      </c>
      <c r="AX17" s="180" t="s">
        <v>14</v>
      </c>
      <c r="AY17" s="180" t="s">
        <v>14</v>
      </c>
      <c r="AZ17" s="180" t="s">
        <v>14</v>
      </c>
      <c r="BA17" s="181">
        <v>44203</v>
      </c>
      <c r="BB17" s="182" t="s">
        <v>2355</v>
      </c>
      <c r="BC17" s="172" t="s">
        <v>14</v>
      </c>
      <c r="BD17" s="172" t="s">
        <v>14</v>
      </c>
      <c r="BE17" s="172" t="s">
        <v>14</v>
      </c>
      <c r="BF17" s="172" t="s">
        <v>14</v>
      </c>
      <c r="BG17" s="172" t="s">
        <v>14</v>
      </c>
      <c r="BH17" s="172" t="s">
        <v>14</v>
      </c>
      <c r="BI17" s="173">
        <v>44203</v>
      </c>
      <c r="BJ17" s="183" t="s">
        <v>2357</v>
      </c>
      <c r="BK17" s="183" t="s">
        <v>14</v>
      </c>
      <c r="BL17" s="183" t="s">
        <v>14</v>
      </c>
      <c r="BM17" s="183" t="s">
        <v>14</v>
      </c>
      <c r="BN17" s="183" t="s">
        <v>14</v>
      </c>
      <c r="BO17" s="183" t="s">
        <v>2356</v>
      </c>
      <c r="BP17" s="180" t="s">
        <v>14</v>
      </c>
      <c r="BQ17" s="184">
        <v>44203</v>
      </c>
      <c r="BR17" s="182" t="s">
        <v>2358</v>
      </c>
      <c r="BS17" s="176" t="s">
        <v>14</v>
      </c>
      <c r="BT17" s="176" t="s">
        <v>14</v>
      </c>
      <c r="BU17" s="176" t="s">
        <v>14</v>
      </c>
      <c r="BV17" s="176" t="s">
        <v>14</v>
      </c>
      <c r="BW17" s="176" t="s">
        <v>14</v>
      </c>
      <c r="BX17" s="176" t="s">
        <v>14</v>
      </c>
      <c r="BY17" s="173">
        <v>44203</v>
      </c>
      <c r="BZ17" s="183" t="s">
        <v>2359</v>
      </c>
      <c r="CA17" s="183" t="s">
        <v>14</v>
      </c>
      <c r="CB17" s="183" t="s">
        <v>14</v>
      </c>
      <c r="CC17" s="183" t="s">
        <v>14</v>
      </c>
      <c r="CD17" s="183" t="s">
        <v>14</v>
      </c>
      <c r="CE17" s="183" t="s">
        <v>14</v>
      </c>
      <c r="CF17" s="183" t="s">
        <v>14</v>
      </c>
      <c r="CG17" s="184">
        <v>44203</v>
      </c>
      <c r="CH17" s="182" t="s">
        <v>7850</v>
      </c>
      <c r="CI17" s="183" t="e">
        <v>#N/A</v>
      </c>
      <c r="CJ17" s="183" t="e">
        <v>#N/A</v>
      </c>
      <c r="CK17" s="183" t="e">
        <v>#N/A</v>
      </c>
      <c r="CL17" s="183" t="e">
        <v>#N/A</v>
      </c>
      <c r="CM17" s="183" t="e">
        <v>#N/A</v>
      </c>
      <c r="CN17" s="183" t="e">
        <v>#N/A</v>
      </c>
      <c r="CO17" s="185" t="e">
        <v>#N/A</v>
      </c>
      <c r="CP17" s="183" t="s">
        <v>2360</v>
      </c>
      <c r="CQ17" s="176" t="s">
        <v>14</v>
      </c>
      <c r="CR17" s="176" t="s">
        <v>14</v>
      </c>
      <c r="CS17" s="176" t="s">
        <v>14</v>
      </c>
      <c r="CT17" s="176" t="s">
        <v>14</v>
      </c>
      <c r="CU17" s="176" t="s">
        <v>14</v>
      </c>
      <c r="CV17" s="176" t="s">
        <v>14</v>
      </c>
      <c r="CW17" s="173">
        <v>44203</v>
      </c>
      <c r="CX17" s="183" t="s">
        <v>2362</v>
      </c>
      <c r="CY17" s="180">
        <v>1200000</v>
      </c>
      <c r="CZ17" s="180" t="s">
        <v>2348</v>
      </c>
      <c r="DA17" s="180" t="s">
        <v>59</v>
      </c>
      <c r="DB17" s="180">
        <v>3</v>
      </c>
      <c r="DC17" s="180" t="s">
        <v>2361</v>
      </c>
      <c r="DD17" s="180" t="s">
        <v>2349</v>
      </c>
      <c r="DE17" s="186">
        <v>44203</v>
      </c>
      <c r="DF17" s="182" t="s">
        <v>2363</v>
      </c>
      <c r="DG17" s="172">
        <v>4399000</v>
      </c>
      <c r="DH17" s="176" t="s">
        <v>2348</v>
      </c>
      <c r="DI17" s="176" t="s">
        <v>59</v>
      </c>
      <c r="DJ17" s="176">
        <v>3</v>
      </c>
      <c r="DK17" s="176" t="s">
        <v>2361</v>
      </c>
      <c r="DL17" s="176" t="s">
        <v>2349</v>
      </c>
      <c r="DM17" s="173">
        <v>44203</v>
      </c>
      <c r="DN17" s="183" t="s">
        <v>2364</v>
      </c>
      <c r="DO17" s="180">
        <v>0</v>
      </c>
      <c r="DP17" s="183" t="s">
        <v>2348</v>
      </c>
      <c r="DQ17" s="183" t="s">
        <v>59</v>
      </c>
      <c r="DR17" s="183">
        <v>3</v>
      </c>
      <c r="DS17" s="183" t="s">
        <v>2361</v>
      </c>
      <c r="DT17" s="183" t="s">
        <v>2349</v>
      </c>
      <c r="DU17" s="184">
        <v>44203</v>
      </c>
      <c r="DV17" s="182" t="s">
        <v>2365</v>
      </c>
      <c r="DW17" s="172">
        <v>1200000</v>
      </c>
      <c r="DX17" s="176" t="s">
        <v>2348</v>
      </c>
      <c r="DY17" s="176" t="s">
        <v>59</v>
      </c>
      <c r="DZ17" s="176">
        <v>3</v>
      </c>
      <c r="EA17" s="176" t="s">
        <v>2361</v>
      </c>
      <c r="EB17" s="176" t="s">
        <v>2349</v>
      </c>
      <c r="EC17" s="173">
        <v>44203</v>
      </c>
      <c r="ED17" s="183" t="s">
        <v>2366</v>
      </c>
      <c r="EE17" s="180">
        <v>0</v>
      </c>
      <c r="EF17" s="183" t="s">
        <v>2348</v>
      </c>
      <c r="EG17" s="183" t="s">
        <v>59</v>
      </c>
      <c r="EH17" s="183">
        <v>3</v>
      </c>
      <c r="EI17" s="183" t="s">
        <v>2361</v>
      </c>
      <c r="EJ17" s="183" t="s">
        <v>2349</v>
      </c>
      <c r="EK17" s="184">
        <v>44203</v>
      </c>
      <c r="EL17" s="182" t="s">
        <v>2367</v>
      </c>
      <c r="EM17" s="172">
        <v>0</v>
      </c>
      <c r="EN17" s="176" t="s">
        <v>2348</v>
      </c>
      <c r="EO17" s="176" t="s">
        <v>59</v>
      </c>
      <c r="EP17" s="176">
        <v>3</v>
      </c>
      <c r="EQ17" s="176" t="s">
        <v>2361</v>
      </c>
      <c r="ER17" s="176" t="s">
        <v>2349</v>
      </c>
      <c r="ES17" s="173">
        <v>44203</v>
      </c>
      <c r="ET17" s="183" t="s">
        <v>2368</v>
      </c>
      <c r="EU17" s="183" t="s">
        <v>14</v>
      </c>
      <c r="EV17" s="183" t="s">
        <v>14</v>
      </c>
      <c r="EW17" s="183" t="s">
        <v>14</v>
      </c>
      <c r="EX17" s="183" t="s">
        <v>14</v>
      </c>
      <c r="EY17" s="183" t="s">
        <v>2356</v>
      </c>
      <c r="EZ17" s="183" t="s">
        <v>14</v>
      </c>
      <c r="FA17" s="184">
        <v>44203</v>
      </c>
      <c r="FB17" s="182" t="s">
        <v>2370</v>
      </c>
      <c r="FC17" s="176">
        <v>5</v>
      </c>
      <c r="FD17" s="176" t="s">
        <v>2348</v>
      </c>
      <c r="FE17" s="176" t="s">
        <v>41</v>
      </c>
      <c r="FF17" s="176">
        <v>1</v>
      </c>
      <c r="FG17" s="176" t="s">
        <v>2369</v>
      </c>
      <c r="FH17" s="176" t="s">
        <v>2349</v>
      </c>
      <c r="FI17" s="173">
        <v>44203</v>
      </c>
      <c r="FJ17" s="182" t="s">
        <v>2371</v>
      </c>
      <c r="FK17" s="183" t="s">
        <v>14</v>
      </c>
      <c r="FL17" s="183" t="s">
        <v>14</v>
      </c>
      <c r="FM17" s="183" t="s">
        <v>14</v>
      </c>
      <c r="FN17" s="183" t="s">
        <v>14</v>
      </c>
      <c r="FO17" s="183" t="s">
        <v>14</v>
      </c>
      <c r="FP17" s="180" t="s">
        <v>14</v>
      </c>
      <c r="FQ17" s="181">
        <v>44203</v>
      </c>
      <c r="FR17" s="182" t="s">
        <v>2372</v>
      </c>
      <c r="FS17" s="176" t="s">
        <v>14</v>
      </c>
      <c r="FT17" s="176" t="s">
        <v>14</v>
      </c>
      <c r="FU17" s="176" t="s">
        <v>14</v>
      </c>
      <c r="FV17" s="176" t="s">
        <v>14</v>
      </c>
      <c r="FW17" s="176" t="s">
        <v>14</v>
      </c>
      <c r="FX17" s="176" t="s">
        <v>14</v>
      </c>
      <c r="FY17" s="173">
        <v>44203</v>
      </c>
      <c r="FZ17" s="183" t="s">
        <v>4922</v>
      </c>
      <c r="GA17" s="183">
        <v>1</v>
      </c>
      <c r="GB17" s="183" t="s">
        <v>3173</v>
      </c>
      <c r="GC17" s="183" t="s">
        <v>21</v>
      </c>
      <c r="GD17" s="183">
        <v>2</v>
      </c>
      <c r="GE17" s="183" t="s">
        <v>14</v>
      </c>
      <c r="GF17" s="183" t="s">
        <v>14</v>
      </c>
      <c r="GG17" s="184">
        <v>44497</v>
      </c>
      <c r="GH17" s="182" t="s">
        <v>4928</v>
      </c>
      <c r="GI17" s="176">
        <v>0</v>
      </c>
      <c r="GJ17" s="176" t="s">
        <v>3173</v>
      </c>
      <c r="GK17" s="176" t="s">
        <v>21</v>
      </c>
      <c r="GL17" s="176">
        <v>2</v>
      </c>
      <c r="GM17" s="176" t="s">
        <v>14</v>
      </c>
      <c r="GN17" s="176" t="s">
        <v>14</v>
      </c>
      <c r="GO17" s="173">
        <v>44497</v>
      </c>
      <c r="GP17" s="183" t="s">
        <v>4923</v>
      </c>
      <c r="GQ17" s="183">
        <v>0</v>
      </c>
      <c r="GR17" s="183" t="s">
        <v>3173</v>
      </c>
      <c r="GS17" s="183" t="s">
        <v>21</v>
      </c>
      <c r="GT17" s="183">
        <v>2</v>
      </c>
      <c r="GU17" s="183" t="s">
        <v>14</v>
      </c>
      <c r="GV17" s="183" t="s">
        <v>14</v>
      </c>
      <c r="GW17" s="184">
        <v>44497</v>
      </c>
      <c r="GX17" s="182" t="s">
        <v>4929</v>
      </c>
      <c r="GY17" s="176">
        <v>0</v>
      </c>
      <c r="GZ17" s="176" t="s">
        <v>3173</v>
      </c>
      <c r="HA17" s="176" t="s">
        <v>21</v>
      </c>
      <c r="HB17" s="176">
        <v>2</v>
      </c>
      <c r="HC17" s="176" t="s">
        <v>14</v>
      </c>
      <c r="HD17" s="176" t="s">
        <v>14</v>
      </c>
      <c r="HE17" s="173">
        <v>44497</v>
      </c>
      <c r="HF17" s="183" t="s">
        <v>4921</v>
      </c>
      <c r="HG17" s="183">
        <v>0</v>
      </c>
      <c r="HH17" s="183" t="s">
        <v>3173</v>
      </c>
      <c r="HI17" s="183" t="s">
        <v>21</v>
      </c>
      <c r="HJ17" s="183">
        <v>2</v>
      </c>
      <c r="HK17" s="183" t="s">
        <v>14</v>
      </c>
      <c r="HL17" s="183" t="s">
        <v>14</v>
      </c>
      <c r="HM17" s="184">
        <v>44497</v>
      </c>
      <c r="HN17" s="182" t="s">
        <v>4927</v>
      </c>
      <c r="HO17" s="176">
        <v>2</v>
      </c>
      <c r="HP17" s="176" t="s">
        <v>3173</v>
      </c>
      <c r="HQ17" s="176" t="s">
        <v>21</v>
      </c>
      <c r="HR17" s="176">
        <v>2</v>
      </c>
      <c r="HS17" s="176" t="s">
        <v>14</v>
      </c>
      <c r="HT17" s="176" t="s">
        <v>14</v>
      </c>
      <c r="HU17" s="173">
        <v>44497</v>
      </c>
      <c r="HV17" s="183" t="s">
        <v>4924</v>
      </c>
      <c r="HW17" s="183">
        <v>0</v>
      </c>
      <c r="HX17" s="183" t="s">
        <v>3173</v>
      </c>
      <c r="HY17" s="183" t="s">
        <v>21</v>
      </c>
      <c r="HZ17" s="183">
        <v>2</v>
      </c>
      <c r="IA17" s="183" t="s">
        <v>14</v>
      </c>
      <c r="IB17" s="183" t="s">
        <v>14</v>
      </c>
      <c r="IC17" s="184">
        <v>44497</v>
      </c>
      <c r="ID17" s="182" t="s">
        <v>4926</v>
      </c>
      <c r="IE17" s="176">
        <v>0</v>
      </c>
      <c r="IF17" s="176" t="s">
        <v>3173</v>
      </c>
      <c r="IG17" s="176" t="s">
        <v>21</v>
      </c>
      <c r="IH17" s="176">
        <v>2</v>
      </c>
      <c r="II17" s="176" t="s">
        <v>14</v>
      </c>
      <c r="IJ17" s="176" t="s">
        <v>14</v>
      </c>
      <c r="IK17" s="173">
        <v>44497</v>
      </c>
      <c r="IL17" s="183" t="s">
        <v>4925</v>
      </c>
      <c r="IM17" s="183">
        <v>3</v>
      </c>
      <c r="IN17" s="183" t="s">
        <v>3173</v>
      </c>
      <c r="IO17" s="183" t="s">
        <v>21</v>
      </c>
      <c r="IP17" s="183">
        <v>2</v>
      </c>
      <c r="IQ17" s="183" t="s">
        <v>14</v>
      </c>
      <c r="IR17" s="183" t="s">
        <v>14</v>
      </c>
      <c r="IS17" s="184">
        <v>44497</v>
      </c>
    </row>
    <row r="18" spans="1:253" s="277" customFormat="1" ht="12.75" customHeight="1" x14ac:dyDescent="0.2">
      <c r="A18" s="277" t="s">
        <v>421</v>
      </c>
      <c r="B18" s="277" t="s">
        <v>7508</v>
      </c>
      <c r="C18" s="277" t="s">
        <v>422</v>
      </c>
      <c r="D18" s="277" t="s">
        <v>423</v>
      </c>
      <c r="E18" s="277" t="s">
        <v>7005</v>
      </c>
      <c r="F18" s="277" t="s">
        <v>3118</v>
      </c>
      <c r="G18" s="171">
        <v>50300000</v>
      </c>
      <c r="H18" s="172" t="s">
        <v>3115</v>
      </c>
      <c r="I18" s="172" t="s">
        <v>21</v>
      </c>
      <c r="J18" s="172">
        <v>2</v>
      </c>
      <c r="K18" s="172" t="s">
        <v>3117</v>
      </c>
      <c r="L18" s="172" t="s">
        <v>3116</v>
      </c>
      <c r="M18" s="173">
        <v>44335</v>
      </c>
      <c r="N18" s="182" t="s">
        <v>2108</v>
      </c>
      <c r="O18" s="174">
        <v>1109500</v>
      </c>
      <c r="P18" s="174" t="s">
        <v>520</v>
      </c>
      <c r="Q18" s="174" t="s">
        <v>41</v>
      </c>
      <c r="R18" s="174">
        <v>1</v>
      </c>
      <c r="S18" s="174" t="s">
        <v>2107</v>
      </c>
      <c r="T18" s="174" t="s">
        <v>2106</v>
      </c>
      <c r="U18" s="175">
        <v>44111</v>
      </c>
      <c r="V18" s="182" t="s">
        <v>3915</v>
      </c>
      <c r="W18" s="172">
        <v>50300000</v>
      </c>
      <c r="X18" s="172" t="s">
        <v>3913</v>
      </c>
      <c r="Y18" s="172" t="s">
        <v>21</v>
      </c>
      <c r="Z18" s="172">
        <v>2</v>
      </c>
      <c r="AA18" s="172" t="s">
        <v>3914</v>
      </c>
      <c r="AB18" s="172" t="s">
        <v>3116</v>
      </c>
      <c r="AC18" s="173">
        <v>44456</v>
      </c>
      <c r="AD18" s="182" t="s">
        <v>3919</v>
      </c>
      <c r="AE18" s="180">
        <v>6610000</v>
      </c>
      <c r="AF18" s="180" t="s">
        <v>3916</v>
      </c>
      <c r="AG18" s="180" t="s">
        <v>21</v>
      </c>
      <c r="AH18" s="180">
        <v>2</v>
      </c>
      <c r="AI18" s="180" t="s">
        <v>3918</v>
      </c>
      <c r="AJ18" s="180" t="s">
        <v>3917</v>
      </c>
      <c r="AK18" s="181">
        <v>44456</v>
      </c>
      <c r="AL18" s="182" t="s">
        <v>4457</v>
      </c>
      <c r="AM18" s="172">
        <v>4922000</v>
      </c>
      <c r="AN18" s="172" t="s">
        <v>4455</v>
      </c>
      <c r="AO18" s="172" t="s">
        <v>41</v>
      </c>
      <c r="AP18" s="172">
        <v>1</v>
      </c>
      <c r="AQ18" s="172" t="s">
        <v>3914</v>
      </c>
      <c r="AR18" s="172" t="s">
        <v>4456</v>
      </c>
      <c r="AS18" s="173">
        <v>44494</v>
      </c>
      <c r="AT18" s="183" t="s">
        <v>1307</v>
      </c>
      <c r="AU18" s="180" t="s">
        <v>14</v>
      </c>
      <c r="AV18" s="180" t="s">
        <v>14</v>
      </c>
      <c r="AW18" s="180" t="s">
        <v>14</v>
      </c>
      <c r="AX18" s="180" t="s">
        <v>14</v>
      </c>
      <c r="AY18" s="180" t="s">
        <v>1306</v>
      </c>
      <c r="AZ18" s="180" t="s">
        <v>14</v>
      </c>
      <c r="BA18" s="181">
        <v>43740</v>
      </c>
      <c r="BB18" s="182" t="s">
        <v>429</v>
      </c>
      <c r="BC18" s="172" t="s">
        <v>14</v>
      </c>
      <c r="BD18" s="172">
        <v>0</v>
      </c>
      <c r="BE18" s="172" t="s">
        <v>21</v>
      </c>
      <c r="BF18" s="172">
        <v>2</v>
      </c>
      <c r="BG18" s="172" t="s">
        <v>428</v>
      </c>
      <c r="BH18" s="172">
        <v>0</v>
      </c>
      <c r="BI18" s="173">
        <v>43510</v>
      </c>
      <c r="BJ18" s="183" t="s">
        <v>4154</v>
      </c>
      <c r="BK18" s="183">
        <v>258</v>
      </c>
      <c r="BL18" s="183" t="s">
        <v>4151</v>
      </c>
      <c r="BM18" s="183" t="s">
        <v>21</v>
      </c>
      <c r="BN18" s="183">
        <v>2</v>
      </c>
      <c r="BO18" s="183" t="s">
        <v>4153</v>
      </c>
      <c r="BP18" s="180" t="s">
        <v>4152</v>
      </c>
      <c r="BQ18" s="184">
        <v>44488</v>
      </c>
      <c r="BR18" s="182" t="s">
        <v>424</v>
      </c>
      <c r="BS18" s="176" t="s">
        <v>14</v>
      </c>
      <c r="BT18" s="176">
        <v>0</v>
      </c>
      <c r="BU18" s="176" t="s">
        <v>21</v>
      </c>
      <c r="BV18" s="176">
        <v>2</v>
      </c>
      <c r="BW18" s="176">
        <v>0</v>
      </c>
      <c r="BX18" s="176">
        <v>0</v>
      </c>
      <c r="BY18" s="173">
        <v>43510</v>
      </c>
      <c r="BZ18" s="183" t="s">
        <v>425</v>
      </c>
      <c r="CA18" s="183" t="s">
        <v>14</v>
      </c>
      <c r="CB18" s="183">
        <v>0</v>
      </c>
      <c r="CC18" s="183" t="s">
        <v>14</v>
      </c>
      <c r="CD18" s="183" t="s">
        <v>14</v>
      </c>
      <c r="CE18" s="183">
        <v>0</v>
      </c>
      <c r="CF18" s="183">
        <v>0</v>
      </c>
      <c r="CG18" s="184">
        <v>43510</v>
      </c>
      <c r="CH18" s="182" t="s">
        <v>7851</v>
      </c>
      <c r="CI18" s="183" t="e">
        <v>#N/A</v>
      </c>
      <c r="CJ18" s="183" t="e">
        <v>#N/A</v>
      </c>
      <c r="CK18" s="183" t="e">
        <v>#N/A</v>
      </c>
      <c r="CL18" s="183" t="e">
        <v>#N/A</v>
      </c>
      <c r="CM18" s="183" t="e">
        <v>#N/A</v>
      </c>
      <c r="CN18" s="183" t="e">
        <v>#N/A</v>
      </c>
      <c r="CO18" s="185" t="e">
        <v>#N/A</v>
      </c>
      <c r="CP18" s="183" t="s">
        <v>427</v>
      </c>
      <c r="CQ18" s="176" t="s">
        <v>14</v>
      </c>
      <c r="CR18" s="176">
        <v>0</v>
      </c>
      <c r="CS18" s="176" t="s">
        <v>21</v>
      </c>
      <c r="CT18" s="176">
        <v>2</v>
      </c>
      <c r="CU18" s="176">
        <v>0</v>
      </c>
      <c r="CV18" s="176">
        <v>0</v>
      </c>
      <c r="CW18" s="173">
        <v>43510</v>
      </c>
      <c r="CX18" s="183" t="s">
        <v>3920</v>
      </c>
      <c r="CY18" s="180">
        <v>5510000</v>
      </c>
      <c r="CZ18" s="180" t="s">
        <v>3115</v>
      </c>
      <c r="DA18" s="180" t="s">
        <v>21</v>
      </c>
      <c r="DB18" s="180">
        <v>2</v>
      </c>
      <c r="DC18" s="180" t="s">
        <v>3925</v>
      </c>
      <c r="DD18" s="180" t="s">
        <v>3116</v>
      </c>
      <c r="DE18" s="186">
        <v>44456</v>
      </c>
      <c r="DF18" s="182" t="s">
        <v>3922</v>
      </c>
      <c r="DG18" s="172">
        <v>43690000</v>
      </c>
      <c r="DH18" s="176" t="s">
        <v>3115</v>
      </c>
      <c r="DI18" s="176" t="s">
        <v>21</v>
      </c>
      <c r="DJ18" s="176">
        <v>2</v>
      </c>
      <c r="DK18" s="176" t="s">
        <v>3921</v>
      </c>
      <c r="DL18" s="176" t="s">
        <v>3116</v>
      </c>
      <c r="DM18" s="173">
        <v>44456</v>
      </c>
      <c r="DN18" s="183" t="s">
        <v>3924</v>
      </c>
      <c r="DO18" s="180">
        <v>1100000</v>
      </c>
      <c r="DP18" s="183" t="s">
        <v>3115</v>
      </c>
      <c r="DQ18" s="183" t="s">
        <v>21</v>
      </c>
      <c r="DR18" s="183">
        <v>2</v>
      </c>
      <c r="DS18" s="183" t="s">
        <v>3923</v>
      </c>
      <c r="DT18" s="183" t="s">
        <v>3116</v>
      </c>
      <c r="DU18" s="184">
        <v>44456</v>
      </c>
      <c r="DV18" s="182" t="s">
        <v>3926</v>
      </c>
      <c r="DW18" s="172">
        <v>2700000</v>
      </c>
      <c r="DX18" s="176" t="s">
        <v>3115</v>
      </c>
      <c r="DY18" s="176" t="s">
        <v>21</v>
      </c>
      <c r="DZ18" s="176">
        <v>2</v>
      </c>
      <c r="EA18" s="176" t="s">
        <v>3925</v>
      </c>
      <c r="EB18" s="176" t="s">
        <v>3116</v>
      </c>
      <c r="EC18" s="173">
        <v>44456</v>
      </c>
      <c r="ED18" s="183" t="s">
        <v>3928</v>
      </c>
      <c r="EE18" s="180">
        <v>2500000</v>
      </c>
      <c r="EF18" s="183" t="s">
        <v>3115</v>
      </c>
      <c r="EG18" s="183" t="s">
        <v>21</v>
      </c>
      <c r="EH18" s="183">
        <v>2</v>
      </c>
      <c r="EI18" s="183" t="s">
        <v>3927</v>
      </c>
      <c r="EJ18" s="183" t="s">
        <v>3116</v>
      </c>
      <c r="EK18" s="184">
        <v>44456</v>
      </c>
      <c r="EL18" s="182" t="s">
        <v>3929</v>
      </c>
      <c r="EM18" s="172">
        <v>310000</v>
      </c>
      <c r="EN18" s="176" t="s">
        <v>3115</v>
      </c>
      <c r="EO18" s="176" t="s">
        <v>21</v>
      </c>
      <c r="EP18" s="176">
        <v>2</v>
      </c>
      <c r="EQ18" s="176" t="s">
        <v>3927</v>
      </c>
      <c r="ER18" s="176" t="s">
        <v>3116</v>
      </c>
      <c r="ES18" s="173">
        <v>44456</v>
      </c>
      <c r="ET18" s="183" t="s">
        <v>2511</v>
      </c>
      <c r="EU18" s="183">
        <v>471</v>
      </c>
      <c r="EV18" s="183" t="s">
        <v>2508</v>
      </c>
      <c r="EW18" s="183" t="s">
        <v>59</v>
      </c>
      <c r="EX18" s="183">
        <v>3</v>
      </c>
      <c r="EY18" s="183" t="s">
        <v>2510</v>
      </c>
      <c r="EZ18" s="183" t="s">
        <v>2509</v>
      </c>
      <c r="FA18" s="184">
        <v>44224</v>
      </c>
      <c r="FB18" s="182" t="s">
        <v>426</v>
      </c>
      <c r="FC18" s="176">
        <v>5</v>
      </c>
      <c r="FD18" s="176">
        <v>0</v>
      </c>
      <c r="FE18" s="176" t="s">
        <v>21</v>
      </c>
      <c r="FF18" s="176">
        <v>2</v>
      </c>
      <c r="FG18" s="176">
        <v>0</v>
      </c>
      <c r="FH18" s="176">
        <v>0</v>
      </c>
      <c r="FI18" s="173">
        <v>43510</v>
      </c>
      <c r="FJ18" s="182" t="s">
        <v>432</v>
      </c>
      <c r="FK18" s="183">
        <v>1800000</v>
      </c>
      <c r="FL18" s="183" t="s">
        <v>430</v>
      </c>
      <c r="FM18" s="183" t="s">
        <v>21</v>
      </c>
      <c r="FN18" s="183">
        <v>2</v>
      </c>
      <c r="FO18" s="183">
        <v>0</v>
      </c>
      <c r="FP18" s="180" t="s">
        <v>431</v>
      </c>
      <c r="FQ18" s="181">
        <v>43510</v>
      </c>
      <c r="FR18" s="182" t="s">
        <v>433</v>
      </c>
      <c r="FS18" s="176">
        <v>11500</v>
      </c>
      <c r="FT18" s="176" t="s">
        <v>430</v>
      </c>
      <c r="FU18" s="176" t="s">
        <v>21</v>
      </c>
      <c r="FV18" s="176">
        <v>2</v>
      </c>
      <c r="FW18" s="176">
        <v>0</v>
      </c>
      <c r="FX18" s="176" t="s">
        <v>431</v>
      </c>
      <c r="FY18" s="173">
        <v>43510</v>
      </c>
      <c r="FZ18" s="183" t="s">
        <v>4131</v>
      </c>
      <c r="GA18" s="183">
        <v>0</v>
      </c>
      <c r="GB18" s="183" t="s">
        <v>3173</v>
      </c>
      <c r="GC18" s="183" t="s">
        <v>21</v>
      </c>
      <c r="GD18" s="183">
        <v>2</v>
      </c>
      <c r="GE18" s="183" t="s">
        <v>14</v>
      </c>
      <c r="GF18" s="183" t="s">
        <v>14</v>
      </c>
      <c r="GG18" s="184">
        <v>44483</v>
      </c>
      <c r="GH18" s="182" t="s">
        <v>4141</v>
      </c>
      <c r="GI18" s="176">
        <v>3</v>
      </c>
      <c r="GJ18" s="176" t="s">
        <v>3173</v>
      </c>
      <c r="GK18" s="176" t="s">
        <v>21</v>
      </c>
      <c r="GL18" s="176">
        <v>2</v>
      </c>
      <c r="GM18" s="176" t="s">
        <v>14</v>
      </c>
      <c r="GN18" s="176" t="s">
        <v>14</v>
      </c>
      <c r="GO18" s="173">
        <v>44483</v>
      </c>
      <c r="GP18" s="183" t="s">
        <v>4133</v>
      </c>
      <c r="GQ18" s="183">
        <v>1</v>
      </c>
      <c r="GR18" s="183" t="s">
        <v>3173</v>
      </c>
      <c r="GS18" s="183" t="s">
        <v>21</v>
      </c>
      <c r="GT18" s="183">
        <v>2</v>
      </c>
      <c r="GU18" s="183" t="s">
        <v>14</v>
      </c>
      <c r="GV18" s="183" t="s">
        <v>14</v>
      </c>
      <c r="GW18" s="184">
        <v>44483</v>
      </c>
      <c r="GX18" s="182" t="s">
        <v>4142</v>
      </c>
      <c r="GY18" s="176">
        <v>0</v>
      </c>
      <c r="GZ18" s="176" t="s">
        <v>3173</v>
      </c>
      <c r="HA18" s="176" t="s">
        <v>21</v>
      </c>
      <c r="HB18" s="176">
        <v>2</v>
      </c>
      <c r="HC18" s="176" t="s">
        <v>14</v>
      </c>
      <c r="HD18" s="176" t="s">
        <v>14</v>
      </c>
      <c r="HE18" s="173">
        <v>44483</v>
      </c>
      <c r="HF18" s="183" t="s">
        <v>4129</v>
      </c>
      <c r="HG18" s="183">
        <v>2</v>
      </c>
      <c r="HH18" s="183" t="s">
        <v>3173</v>
      </c>
      <c r="HI18" s="183" t="s">
        <v>21</v>
      </c>
      <c r="HJ18" s="183">
        <v>2</v>
      </c>
      <c r="HK18" s="183" t="s">
        <v>14</v>
      </c>
      <c r="HL18" s="183" t="s">
        <v>14</v>
      </c>
      <c r="HM18" s="184">
        <v>44483</v>
      </c>
      <c r="HN18" s="182" t="s">
        <v>4139</v>
      </c>
      <c r="HO18" s="176">
        <v>2</v>
      </c>
      <c r="HP18" s="176" t="s">
        <v>3173</v>
      </c>
      <c r="HQ18" s="176" t="s">
        <v>21</v>
      </c>
      <c r="HR18" s="176">
        <v>2</v>
      </c>
      <c r="HS18" s="176" t="s">
        <v>14</v>
      </c>
      <c r="HT18" s="176" t="s">
        <v>14</v>
      </c>
      <c r="HU18" s="173">
        <v>44483</v>
      </c>
      <c r="HV18" s="183" t="s">
        <v>4135</v>
      </c>
      <c r="HW18" s="183">
        <v>3</v>
      </c>
      <c r="HX18" s="183" t="s">
        <v>3173</v>
      </c>
      <c r="HY18" s="183" t="s">
        <v>21</v>
      </c>
      <c r="HZ18" s="183">
        <v>2</v>
      </c>
      <c r="IA18" s="183" t="s">
        <v>14</v>
      </c>
      <c r="IB18" s="183" t="s">
        <v>14</v>
      </c>
      <c r="IC18" s="184">
        <v>44483</v>
      </c>
      <c r="ID18" s="182" t="s">
        <v>4156</v>
      </c>
      <c r="IE18" s="176">
        <v>2</v>
      </c>
      <c r="IF18" s="176" t="s">
        <v>3173</v>
      </c>
      <c r="IG18" s="176" t="s">
        <v>21</v>
      </c>
      <c r="IH18" s="176">
        <v>2</v>
      </c>
      <c r="II18" s="176" t="s">
        <v>14</v>
      </c>
      <c r="IJ18" s="176" t="s">
        <v>14</v>
      </c>
      <c r="IK18" s="173">
        <v>44488</v>
      </c>
      <c r="IL18" s="183" t="s">
        <v>4137</v>
      </c>
      <c r="IM18" s="183">
        <v>3</v>
      </c>
      <c r="IN18" s="183" t="s">
        <v>3173</v>
      </c>
      <c r="IO18" s="183" t="s">
        <v>21</v>
      </c>
      <c r="IP18" s="183">
        <v>2</v>
      </c>
      <c r="IQ18" s="183" t="s">
        <v>14</v>
      </c>
      <c r="IR18" s="183" t="s">
        <v>14</v>
      </c>
      <c r="IS18" s="184">
        <v>44483</v>
      </c>
    </row>
    <row r="19" spans="1:253" s="277" customFormat="1" ht="12.75" customHeight="1" x14ac:dyDescent="0.2">
      <c r="A19" s="277" t="s">
        <v>434</v>
      </c>
      <c r="B19" s="277" t="s">
        <v>7525</v>
      </c>
      <c r="C19" s="277" t="s">
        <v>435</v>
      </c>
      <c r="D19" s="277" t="s">
        <v>423</v>
      </c>
      <c r="E19" s="277" t="s">
        <v>7005</v>
      </c>
      <c r="F19" s="277" t="s">
        <v>3933</v>
      </c>
      <c r="G19" s="171">
        <v>50300000</v>
      </c>
      <c r="H19" s="172" t="s">
        <v>3115</v>
      </c>
      <c r="I19" s="172" t="s">
        <v>21</v>
      </c>
      <c r="J19" s="172">
        <v>2</v>
      </c>
      <c r="K19" s="172" t="s">
        <v>3914</v>
      </c>
      <c r="L19" s="172" t="s">
        <v>3116</v>
      </c>
      <c r="M19" s="173">
        <v>44456</v>
      </c>
      <c r="N19" s="182" t="s">
        <v>2516</v>
      </c>
      <c r="O19" s="174">
        <v>111093</v>
      </c>
      <c r="P19" s="174" t="s">
        <v>2513</v>
      </c>
      <c r="Q19" s="174" t="s">
        <v>21</v>
      </c>
      <c r="R19" s="174">
        <v>2</v>
      </c>
      <c r="S19" s="174" t="s">
        <v>2515</v>
      </c>
      <c r="T19" s="174" t="s">
        <v>2514</v>
      </c>
      <c r="U19" s="175">
        <v>44224</v>
      </c>
      <c r="V19" s="182" t="s">
        <v>3937</v>
      </c>
      <c r="W19" s="172">
        <v>22011000</v>
      </c>
      <c r="X19" s="172" t="s">
        <v>3934</v>
      </c>
      <c r="Y19" s="172" t="s">
        <v>21</v>
      </c>
      <c r="Z19" s="172">
        <v>2</v>
      </c>
      <c r="AA19" s="172" t="s">
        <v>3936</v>
      </c>
      <c r="AB19" s="172" t="s">
        <v>3935</v>
      </c>
      <c r="AC19" s="173">
        <v>44456</v>
      </c>
      <c r="AD19" s="182" t="s">
        <v>3941</v>
      </c>
      <c r="AE19" s="180">
        <v>5834000</v>
      </c>
      <c r="AF19" s="180" t="s">
        <v>3938</v>
      </c>
      <c r="AG19" s="180" t="s">
        <v>21</v>
      </c>
      <c r="AH19" s="180">
        <v>2</v>
      </c>
      <c r="AI19" s="180" t="s">
        <v>3940</v>
      </c>
      <c r="AJ19" s="180" t="s">
        <v>3939</v>
      </c>
      <c r="AK19" s="181">
        <v>44456</v>
      </c>
      <c r="AL19" s="182" t="s">
        <v>3945</v>
      </c>
      <c r="AM19" s="172">
        <v>1547000</v>
      </c>
      <c r="AN19" s="172" t="s">
        <v>3942</v>
      </c>
      <c r="AO19" s="172" t="s">
        <v>21</v>
      </c>
      <c r="AP19" s="172">
        <v>2</v>
      </c>
      <c r="AQ19" s="172" t="s">
        <v>3944</v>
      </c>
      <c r="AR19" s="172" t="s">
        <v>3943</v>
      </c>
      <c r="AS19" s="173">
        <v>44456</v>
      </c>
      <c r="AT19" s="183" t="s">
        <v>1388</v>
      </c>
      <c r="AU19" s="180" t="s">
        <v>14</v>
      </c>
      <c r="AV19" s="180" t="s">
        <v>14</v>
      </c>
      <c r="AW19" s="180" t="s">
        <v>14</v>
      </c>
      <c r="AX19" s="180" t="s">
        <v>14</v>
      </c>
      <c r="AY19" s="180" t="s">
        <v>1387</v>
      </c>
      <c r="AZ19" s="180" t="s">
        <v>14</v>
      </c>
      <c r="BA19" s="181">
        <v>43798</v>
      </c>
      <c r="BB19" s="182" t="s">
        <v>1720</v>
      </c>
      <c r="BC19" s="172" t="s">
        <v>14</v>
      </c>
      <c r="BD19" s="172" t="s">
        <v>14</v>
      </c>
      <c r="BE19" s="172" t="s">
        <v>14</v>
      </c>
      <c r="BF19" s="172" t="s">
        <v>14</v>
      </c>
      <c r="BG19" s="172" t="s">
        <v>1719</v>
      </c>
      <c r="BH19" s="172" t="s">
        <v>14</v>
      </c>
      <c r="BI19" s="173">
        <v>43920</v>
      </c>
      <c r="BJ19" s="183" t="s">
        <v>1584</v>
      </c>
      <c r="BK19" s="183" t="s">
        <v>14</v>
      </c>
      <c r="BL19" s="183" t="s">
        <v>1581</v>
      </c>
      <c r="BM19" s="183" t="s">
        <v>14</v>
      </c>
      <c r="BN19" s="183" t="s">
        <v>14</v>
      </c>
      <c r="BO19" s="183" t="s">
        <v>1583</v>
      </c>
      <c r="BP19" s="180" t="s">
        <v>1582</v>
      </c>
      <c r="BQ19" s="184">
        <v>43867</v>
      </c>
      <c r="BR19" s="182" t="s">
        <v>436</v>
      </c>
      <c r="BS19" s="176" t="s">
        <v>14</v>
      </c>
      <c r="BT19" s="176">
        <v>0</v>
      </c>
      <c r="BU19" s="176" t="s">
        <v>21</v>
      </c>
      <c r="BV19" s="176">
        <v>2</v>
      </c>
      <c r="BW19" s="176">
        <v>0</v>
      </c>
      <c r="BX19" s="176">
        <v>0</v>
      </c>
      <c r="BY19" s="173">
        <v>43510</v>
      </c>
      <c r="BZ19" s="183" t="s">
        <v>437</v>
      </c>
      <c r="CA19" s="183" t="s">
        <v>14</v>
      </c>
      <c r="CB19" s="183">
        <v>0</v>
      </c>
      <c r="CC19" s="183" t="s">
        <v>14</v>
      </c>
      <c r="CD19" s="183" t="s">
        <v>14</v>
      </c>
      <c r="CE19" s="183">
        <v>0</v>
      </c>
      <c r="CF19" s="183">
        <v>0</v>
      </c>
      <c r="CG19" s="184">
        <v>43510</v>
      </c>
      <c r="CH19" s="182" t="s">
        <v>7852</v>
      </c>
      <c r="CI19" s="183" t="e">
        <v>#N/A</v>
      </c>
      <c r="CJ19" s="183" t="e">
        <v>#N/A</v>
      </c>
      <c r="CK19" s="183" t="e">
        <v>#N/A</v>
      </c>
      <c r="CL19" s="183" t="e">
        <v>#N/A</v>
      </c>
      <c r="CM19" s="183" t="e">
        <v>#N/A</v>
      </c>
      <c r="CN19" s="183" t="e">
        <v>#N/A</v>
      </c>
      <c r="CO19" s="185" t="e">
        <v>#N/A</v>
      </c>
      <c r="CP19" s="183" t="s">
        <v>440</v>
      </c>
      <c r="CQ19" s="176" t="s">
        <v>14</v>
      </c>
      <c r="CR19" s="176">
        <v>0</v>
      </c>
      <c r="CS19" s="176" t="s">
        <v>21</v>
      </c>
      <c r="CT19" s="176">
        <v>2</v>
      </c>
      <c r="CU19" s="176">
        <v>0</v>
      </c>
      <c r="CV19" s="176">
        <v>0</v>
      </c>
      <c r="CW19" s="173">
        <v>43510</v>
      </c>
      <c r="CX19" s="183" t="s">
        <v>3946</v>
      </c>
      <c r="CY19" s="180">
        <v>4100000</v>
      </c>
      <c r="CZ19" s="180" t="s">
        <v>3115</v>
      </c>
      <c r="DA19" s="180" t="s">
        <v>21</v>
      </c>
      <c r="DB19" s="180">
        <v>2</v>
      </c>
      <c r="DC19" s="180" t="s">
        <v>3914</v>
      </c>
      <c r="DD19" s="180" t="s">
        <v>3116</v>
      </c>
      <c r="DE19" s="186">
        <v>44456</v>
      </c>
      <c r="DF19" s="182" t="s">
        <v>3949</v>
      </c>
      <c r="DG19" s="172">
        <v>16177000</v>
      </c>
      <c r="DH19" s="176" t="s">
        <v>3947</v>
      </c>
      <c r="DI19" s="176" t="s">
        <v>21</v>
      </c>
      <c r="DJ19" s="176">
        <v>2</v>
      </c>
      <c r="DK19" s="176" t="s">
        <v>3679</v>
      </c>
      <c r="DL19" s="176" t="s">
        <v>3948</v>
      </c>
      <c r="DM19" s="173">
        <v>44456</v>
      </c>
      <c r="DN19" s="183" t="s">
        <v>3950</v>
      </c>
      <c r="DO19" s="180">
        <v>1734000</v>
      </c>
      <c r="DP19" s="183" t="s">
        <v>3947</v>
      </c>
      <c r="DQ19" s="183" t="s">
        <v>21</v>
      </c>
      <c r="DR19" s="183">
        <v>2</v>
      </c>
      <c r="DS19" s="183" t="s">
        <v>3923</v>
      </c>
      <c r="DT19" s="183" t="s">
        <v>3948</v>
      </c>
      <c r="DU19" s="184">
        <v>44456</v>
      </c>
      <c r="DV19" s="182" t="s">
        <v>3951</v>
      </c>
      <c r="DW19" s="172">
        <v>4100000</v>
      </c>
      <c r="DX19" s="176" t="s">
        <v>3115</v>
      </c>
      <c r="DY19" s="176" t="s">
        <v>21</v>
      </c>
      <c r="DZ19" s="176">
        <v>2</v>
      </c>
      <c r="EA19" s="176" t="s">
        <v>3914</v>
      </c>
      <c r="EB19" s="176" t="s">
        <v>3116</v>
      </c>
      <c r="EC19" s="173">
        <v>44456</v>
      </c>
      <c r="ED19" s="183" t="s">
        <v>3952</v>
      </c>
      <c r="EE19" s="180">
        <v>0</v>
      </c>
      <c r="EF19" s="183" t="s">
        <v>3115</v>
      </c>
      <c r="EG19" s="183" t="s">
        <v>21</v>
      </c>
      <c r="EH19" s="183">
        <v>2</v>
      </c>
      <c r="EI19" s="183" t="s">
        <v>3914</v>
      </c>
      <c r="EJ19" s="183" t="s">
        <v>3116</v>
      </c>
      <c r="EK19" s="184">
        <v>44456</v>
      </c>
      <c r="EL19" s="182" t="s">
        <v>3953</v>
      </c>
      <c r="EM19" s="172">
        <v>0</v>
      </c>
      <c r="EN19" s="176" t="s">
        <v>3115</v>
      </c>
      <c r="EO19" s="176" t="s">
        <v>21</v>
      </c>
      <c r="EP19" s="176">
        <v>2</v>
      </c>
      <c r="EQ19" s="176" t="s">
        <v>3914</v>
      </c>
      <c r="ER19" s="176" t="s">
        <v>3116</v>
      </c>
      <c r="ES19" s="173">
        <v>44456</v>
      </c>
      <c r="ET19" s="183" t="s">
        <v>2512</v>
      </c>
      <c r="EU19" s="183">
        <v>471</v>
      </c>
      <c r="EV19" s="183" t="s">
        <v>2508</v>
      </c>
      <c r="EW19" s="183" t="s">
        <v>59</v>
      </c>
      <c r="EX19" s="183">
        <v>3</v>
      </c>
      <c r="EY19" s="183" t="s">
        <v>2510</v>
      </c>
      <c r="EZ19" s="183" t="s">
        <v>2509</v>
      </c>
      <c r="FA19" s="184">
        <v>44224</v>
      </c>
      <c r="FB19" s="182" t="s">
        <v>439</v>
      </c>
      <c r="FC19" s="176">
        <v>3</v>
      </c>
      <c r="FD19" s="176">
        <v>0</v>
      </c>
      <c r="FE19" s="176" t="s">
        <v>21</v>
      </c>
      <c r="FF19" s="176">
        <v>2</v>
      </c>
      <c r="FG19" s="176" t="s">
        <v>438</v>
      </c>
      <c r="FH19" s="176">
        <v>0</v>
      </c>
      <c r="FI19" s="173">
        <v>43510</v>
      </c>
      <c r="FJ19" s="182" t="s">
        <v>441</v>
      </c>
      <c r="FK19" s="183" t="s">
        <v>14</v>
      </c>
      <c r="FL19" s="183">
        <v>0</v>
      </c>
      <c r="FM19" s="183" t="s">
        <v>21</v>
      </c>
      <c r="FN19" s="183">
        <v>2</v>
      </c>
      <c r="FO19" s="183">
        <v>0</v>
      </c>
      <c r="FP19" s="180">
        <v>0</v>
      </c>
      <c r="FQ19" s="181">
        <v>43510</v>
      </c>
      <c r="FR19" s="182" t="s">
        <v>442</v>
      </c>
      <c r="FS19" s="176" t="s">
        <v>14</v>
      </c>
      <c r="FT19" s="176">
        <v>0</v>
      </c>
      <c r="FU19" s="176" t="s">
        <v>21</v>
      </c>
      <c r="FV19" s="176">
        <v>2</v>
      </c>
      <c r="FW19" s="176">
        <v>0</v>
      </c>
      <c r="FX19" s="176">
        <v>0</v>
      </c>
      <c r="FY19" s="173">
        <v>43510</v>
      </c>
      <c r="FZ19" s="183" t="s">
        <v>4144</v>
      </c>
      <c r="GA19" s="183">
        <v>0</v>
      </c>
      <c r="GB19" s="183" t="s">
        <v>3173</v>
      </c>
      <c r="GC19" s="183" t="s">
        <v>21</v>
      </c>
      <c r="GD19" s="183">
        <v>2</v>
      </c>
      <c r="GE19" s="183" t="s">
        <v>14</v>
      </c>
      <c r="GF19" s="183" t="s">
        <v>14</v>
      </c>
      <c r="GG19" s="184">
        <v>44483</v>
      </c>
      <c r="GH19" s="182" t="s">
        <v>4149</v>
      </c>
      <c r="GI19" s="176">
        <v>2</v>
      </c>
      <c r="GJ19" s="176" t="s">
        <v>3173</v>
      </c>
      <c r="GK19" s="176" t="s">
        <v>21</v>
      </c>
      <c r="GL19" s="176">
        <v>2</v>
      </c>
      <c r="GM19" s="176" t="s">
        <v>14</v>
      </c>
      <c r="GN19" s="176" t="s">
        <v>14</v>
      </c>
      <c r="GO19" s="173">
        <v>44483</v>
      </c>
      <c r="GP19" s="183" t="s">
        <v>4145</v>
      </c>
      <c r="GQ19" s="183">
        <v>1</v>
      </c>
      <c r="GR19" s="183" t="s">
        <v>3173</v>
      </c>
      <c r="GS19" s="183" t="s">
        <v>21</v>
      </c>
      <c r="GT19" s="183">
        <v>2</v>
      </c>
      <c r="GU19" s="183" t="s">
        <v>14</v>
      </c>
      <c r="GV19" s="183" t="s">
        <v>14</v>
      </c>
      <c r="GW19" s="184">
        <v>44483</v>
      </c>
      <c r="GX19" s="182" t="s">
        <v>4150</v>
      </c>
      <c r="GY19" s="176">
        <v>0</v>
      </c>
      <c r="GZ19" s="176" t="s">
        <v>3173</v>
      </c>
      <c r="HA19" s="176" t="s">
        <v>21</v>
      </c>
      <c r="HB19" s="176">
        <v>2</v>
      </c>
      <c r="HC19" s="176" t="s">
        <v>14</v>
      </c>
      <c r="HD19" s="176" t="s">
        <v>14</v>
      </c>
      <c r="HE19" s="173">
        <v>44483</v>
      </c>
      <c r="HF19" s="183" t="s">
        <v>4143</v>
      </c>
      <c r="HG19" s="183">
        <v>2</v>
      </c>
      <c r="HH19" s="183" t="s">
        <v>3173</v>
      </c>
      <c r="HI19" s="183" t="s">
        <v>21</v>
      </c>
      <c r="HJ19" s="183">
        <v>2</v>
      </c>
      <c r="HK19" s="183" t="s">
        <v>14</v>
      </c>
      <c r="HL19" s="183" t="s">
        <v>14</v>
      </c>
      <c r="HM19" s="184">
        <v>44483</v>
      </c>
      <c r="HN19" s="182" t="s">
        <v>4148</v>
      </c>
      <c r="HO19" s="176">
        <v>2</v>
      </c>
      <c r="HP19" s="176" t="s">
        <v>3173</v>
      </c>
      <c r="HQ19" s="176" t="s">
        <v>21</v>
      </c>
      <c r="HR19" s="176">
        <v>2</v>
      </c>
      <c r="HS19" s="176" t="s">
        <v>14</v>
      </c>
      <c r="HT19" s="176" t="s">
        <v>14</v>
      </c>
      <c r="HU19" s="173">
        <v>44483</v>
      </c>
      <c r="HV19" s="183" t="s">
        <v>4146</v>
      </c>
      <c r="HW19" s="183">
        <v>3</v>
      </c>
      <c r="HX19" s="183" t="s">
        <v>3173</v>
      </c>
      <c r="HY19" s="183" t="s">
        <v>21</v>
      </c>
      <c r="HZ19" s="183">
        <v>2</v>
      </c>
      <c r="IA19" s="183" t="s">
        <v>14</v>
      </c>
      <c r="IB19" s="183" t="s">
        <v>14</v>
      </c>
      <c r="IC19" s="184">
        <v>44483</v>
      </c>
      <c r="ID19" s="182" t="s">
        <v>4157</v>
      </c>
      <c r="IE19" s="176">
        <v>2</v>
      </c>
      <c r="IF19" s="176" t="s">
        <v>3173</v>
      </c>
      <c r="IG19" s="176" t="s">
        <v>21</v>
      </c>
      <c r="IH19" s="176">
        <v>2</v>
      </c>
      <c r="II19" s="176" t="s">
        <v>14</v>
      </c>
      <c r="IJ19" s="176" t="s">
        <v>14</v>
      </c>
      <c r="IK19" s="173">
        <v>44488</v>
      </c>
      <c r="IL19" s="183" t="s">
        <v>4147</v>
      </c>
      <c r="IM19" s="183">
        <v>3</v>
      </c>
      <c r="IN19" s="183" t="s">
        <v>3173</v>
      </c>
      <c r="IO19" s="183" t="s">
        <v>21</v>
      </c>
      <c r="IP19" s="183">
        <v>2</v>
      </c>
      <c r="IQ19" s="183" t="s">
        <v>14</v>
      </c>
      <c r="IR19" s="183" t="s">
        <v>14</v>
      </c>
      <c r="IS19" s="184">
        <v>44483</v>
      </c>
    </row>
    <row r="20" spans="1:253" s="277" customFormat="1" ht="12.75" customHeight="1" x14ac:dyDescent="0.2">
      <c r="A20" s="277" t="s">
        <v>956</v>
      </c>
      <c r="B20" s="277" t="s">
        <v>7525</v>
      </c>
      <c r="C20" s="277" t="s">
        <v>957</v>
      </c>
      <c r="D20" s="277" t="s">
        <v>958</v>
      </c>
      <c r="E20" s="277" t="s">
        <v>7010</v>
      </c>
      <c r="F20" s="277" t="s">
        <v>2469</v>
      </c>
      <c r="G20" s="171">
        <v>5197000</v>
      </c>
      <c r="H20" s="172" t="s">
        <v>2466</v>
      </c>
      <c r="I20" s="172" t="s">
        <v>41</v>
      </c>
      <c r="J20" s="172">
        <v>1</v>
      </c>
      <c r="K20" s="172" t="s">
        <v>2468</v>
      </c>
      <c r="L20" s="172" t="s">
        <v>2467</v>
      </c>
      <c r="M20" s="173">
        <v>44224</v>
      </c>
      <c r="N20" s="182" t="s">
        <v>1588</v>
      </c>
      <c r="O20" s="174">
        <v>4966</v>
      </c>
      <c r="P20" s="174" t="s">
        <v>1585</v>
      </c>
      <c r="Q20" s="174" t="s">
        <v>59</v>
      </c>
      <c r="R20" s="174">
        <v>3</v>
      </c>
      <c r="S20" s="174" t="s">
        <v>1587</v>
      </c>
      <c r="T20" s="174" t="s">
        <v>1586</v>
      </c>
      <c r="U20" s="175">
        <v>43867</v>
      </c>
      <c r="V20" s="182" t="s">
        <v>2079</v>
      </c>
      <c r="W20" s="172">
        <v>1730000</v>
      </c>
      <c r="X20" s="172" t="s">
        <v>2073</v>
      </c>
      <c r="Y20" s="172" t="s">
        <v>59</v>
      </c>
      <c r="Z20" s="172">
        <v>3</v>
      </c>
      <c r="AA20" s="172" t="s">
        <v>2078</v>
      </c>
      <c r="AB20" s="172" t="s">
        <v>2077</v>
      </c>
      <c r="AC20" s="173">
        <v>44110</v>
      </c>
      <c r="AD20" s="182" t="s">
        <v>2473</v>
      </c>
      <c r="AE20" s="180">
        <v>86000</v>
      </c>
      <c r="AF20" s="180" t="s">
        <v>2470</v>
      </c>
      <c r="AG20" s="180" t="s">
        <v>21</v>
      </c>
      <c r="AH20" s="180">
        <v>2</v>
      </c>
      <c r="AI20" s="180" t="s">
        <v>2472</v>
      </c>
      <c r="AJ20" s="180" t="s">
        <v>2471</v>
      </c>
      <c r="AK20" s="181">
        <v>44224</v>
      </c>
      <c r="AL20" s="182" t="s">
        <v>2474</v>
      </c>
      <c r="AM20" s="172">
        <v>86000</v>
      </c>
      <c r="AN20" s="172" t="s">
        <v>2470</v>
      </c>
      <c r="AO20" s="172" t="s">
        <v>21</v>
      </c>
      <c r="AP20" s="172">
        <v>2</v>
      </c>
      <c r="AQ20" s="172" t="s">
        <v>2472</v>
      </c>
      <c r="AR20" s="172" t="s">
        <v>2471</v>
      </c>
      <c r="AS20" s="173">
        <v>44224</v>
      </c>
      <c r="AT20" s="183" t="s">
        <v>965</v>
      </c>
      <c r="AU20" s="180">
        <v>0</v>
      </c>
      <c r="AV20" s="180">
        <v>0</v>
      </c>
      <c r="AW20" s="180" t="s">
        <v>21</v>
      </c>
      <c r="AX20" s="180">
        <v>2</v>
      </c>
      <c r="AY20" s="180">
        <v>0</v>
      </c>
      <c r="AZ20" s="180">
        <v>0</v>
      </c>
      <c r="BA20" s="181">
        <v>43566</v>
      </c>
      <c r="BB20" s="182" t="s">
        <v>964</v>
      </c>
      <c r="BC20" s="172">
        <v>0</v>
      </c>
      <c r="BD20" s="172">
        <v>0</v>
      </c>
      <c r="BE20" s="172" t="s">
        <v>21</v>
      </c>
      <c r="BF20" s="172">
        <v>2</v>
      </c>
      <c r="BG20" s="172">
        <v>0</v>
      </c>
      <c r="BH20" s="172">
        <v>0</v>
      </c>
      <c r="BI20" s="173">
        <v>43566</v>
      </c>
      <c r="BJ20" s="183" t="s">
        <v>1946</v>
      </c>
      <c r="BK20" s="183">
        <v>0</v>
      </c>
      <c r="BL20" s="183" t="s">
        <v>1942</v>
      </c>
      <c r="BM20" s="183" t="s">
        <v>59</v>
      </c>
      <c r="BN20" s="183">
        <v>3</v>
      </c>
      <c r="BO20" s="183" t="s">
        <v>1944</v>
      </c>
      <c r="BP20" s="180" t="s">
        <v>1943</v>
      </c>
      <c r="BQ20" s="184">
        <v>44012</v>
      </c>
      <c r="BR20" s="182" t="s">
        <v>959</v>
      </c>
      <c r="BS20" s="176">
        <v>0</v>
      </c>
      <c r="BT20" s="176">
        <v>0</v>
      </c>
      <c r="BU20" s="176" t="s">
        <v>21</v>
      </c>
      <c r="BV20" s="176">
        <v>2</v>
      </c>
      <c r="BW20" s="176">
        <v>0</v>
      </c>
      <c r="BX20" s="176">
        <v>0</v>
      </c>
      <c r="BY20" s="173">
        <v>43566</v>
      </c>
      <c r="BZ20" s="183" t="s">
        <v>960</v>
      </c>
      <c r="CA20" s="183">
        <v>0</v>
      </c>
      <c r="CB20" s="183">
        <v>0</v>
      </c>
      <c r="CC20" s="183" t="s">
        <v>21</v>
      </c>
      <c r="CD20" s="183">
        <v>2</v>
      </c>
      <c r="CE20" s="183">
        <v>0</v>
      </c>
      <c r="CF20" s="183">
        <v>0</v>
      </c>
      <c r="CG20" s="184">
        <v>43566</v>
      </c>
      <c r="CH20" s="182" t="s">
        <v>7853</v>
      </c>
      <c r="CI20" s="183" t="e">
        <v>#N/A</v>
      </c>
      <c r="CJ20" s="183" t="e">
        <v>#N/A</v>
      </c>
      <c r="CK20" s="183" t="e">
        <v>#N/A</v>
      </c>
      <c r="CL20" s="183" t="e">
        <v>#N/A</v>
      </c>
      <c r="CM20" s="183" t="e">
        <v>#N/A</v>
      </c>
      <c r="CN20" s="183" t="e">
        <v>#N/A</v>
      </c>
      <c r="CO20" s="185" t="e">
        <v>#N/A</v>
      </c>
      <c r="CP20" s="183" t="s">
        <v>963</v>
      </c>
      <c r="CQ20" s="176">
        <v>0</v>
      </c>
      <c r="CR20" s="176">
        <v>0</v>
      </c>
      <c r="CS20" s="176" t="s">
        <v>21</v>
      </c>
      <c r="CT20" s="176">
        <v>2</v>
      </c>
      <c r="CU20" s="176">
        <v>0</v>
      </c>
      <c r="CV20" s="176">
        <v>0</v>
      </c>
      <c r="CW20" s="173">
        <v>43566</v>
      </c>
      <c r="CX20" s="183" t="s">
        <v>2478</v>
      </c>
      <c r="CY20" s="180">
        <v>43000</v>
      </c>
      <c r="CZ20" s="180" t="s">
        <v>2475</v>
      </c>
      <c r="DA20" s="180" t="s">
        <v>59</v>
      </c>
      <c r="DB20" s="180">
        <v>3</v>
      </c>
      <c r="DC20" s="180" t="s">
        <v>2477</v>
      </c>
      <c r="DD20" s="180" t="s">
        <v>2476</v>
      </c>
      <c r="DE20" s="186">
        <v>44224</v>
      </c>
      <c r="DF20" s="182" t="s">
        <v>2479</v>
      </c>
      <c r="DG20" s="172">
        <v>1644000</v>
      </c>
      <c r="DH20" s="176" t="s">
        <v>2475</v>
      </c>
      <c r="DI20" s="176" t="s">
        <v>59</v>
      </c>
      <c r="DJ20" s="176">
        <v>3</v>
      </c>
      <c r="DK20" s="176" t="s">
        <v>2477</v>
      </c>
      <c r="DL20" s="176" t="s">
        <v>2476</v>
      </c>
      <c r="DM20" s="173">
        <v>44224</v>
      </c>
      <c r="DN20" s="183" t="s">
        <v>2480</v>
      </c>
      <c r="DO20" s="180">
        <v>43000</v>
      </c>
      <c r="DP20" s="183" t="s">
        <v>2475</v>
      </c>
      <c r="DQ20" s="183" t="s">
        <v>59</v>
      </c>
      <c r="DR20" s="183">
        <v>3</v>
      </c>
      <c r="DS20" s="183" t="s">
        <v>2477</v>
      </c>
      <c r="DT20" s="183" t="s">
        <v>2476</v>
      </c>
      <c r="DU20" s="184">
        <v>44224</v>
      </c>
      <c r="DV20" s="182" t="s">
        <v>2481</v>
      </c>
      <c r="DW20" s="172">
        <v>43000</v>
      </c>
      <c r="DX20" s="176" t="s">
        <v>2475</v>
      </c>
      <c r="DY20" s="176" t="s">
        <v>59</v>
      </c>
      <c r="DZ20" s="176">
        <v>3</v>
      </c>
      <c r="EA20" s="176" t="s">
        <v>2477</v>
      </c>
      <c r="EB20" s="176" t="s">
        <v>2476</v>
      </c>
      <c r="EC20" s="173">
        <v>44224</v>
      </c>
      <c r="ED20" s="183" t="s">
        <v>2080</v>
      </c>
      <c r="EE20" s="180">
        <v>0</v>
      </c>
      <c r="EF20" s="183" t="s">
        <v>2073</v>
      </c>
      <c r="EG20" s="183" t="s">
        <v>21</v>
      </c>
      <c r="EH20" s="183">
        <v>2</v>
      </c>
      <c r="EI20" s="183" t="s">
        <v>2075</v>
      </c>
      <c r="EJ20" s="183" t="s">
        <v>2074</v>
      </c>
      <c r="EK20" s="184">
        <v>44110</v>
      </c>
      <c r="EL20" s="182" t="s">
        <v>2076</v>
      </c>
      <c r="EM20" s="172">
        <v>0</v>
      </c>
      <c r="EN20" s="176" t="s">
        <v>2073</v>
      </c>
      <c r="EO20" s="176" t="s">
        <v>21</v>
      </c>
      <c r="EP20" s="176">
        <v>2</v>
      </c>
      <c r="EQ20" s="176" t="s">
        <v>2075</v>
      </c>
      <c r="ER20" s="176" t="s">
        <v>2074</v>
      </c>
      <c r="ES20" s="173">
        <v>44110</v>
      </c>
      <c r="ET20" s="183" t="s">
        <v>1945</v>
      </c>
      <c r="EU20" s="183">
        <v>0</v>
      </c>
      <c r="EV20" s="183" t="s">
        <v>1942</v>
      </c>
      <c r="EW20" s="183" t="s">
        <v>59</v>
      </c>
      <c r="EX20" s="183">
        <v>3</v>
      </c>
      <c r="EY20" s="183" t="s">
        <v>1944</v>
      </c>
      <c r="EZ20" s="183" t="s">
        <v>1943</v>
      </c>
      <c r="FA20" s="184">
        <v>44012</v>
      </c>
      <c r="FB20" s="182" t="s">
        <v>962</v>
      </c>
      <c r="FC20" s="176">
        <v>2</v>
      </c>
      <c r="FD20" s="176">
        <v>0</v>
      </c>
      <c r="FE20" s="176" t="s">
        <v>21</v>
      </c>
      <c r="FF20" s="176">
        <v>2</v>
      </c>
      <c r="FG20" s="176" t="s">
        <v>961</v>
      </c>
      <c r="FH20" s="176">
        <v>0</v>
      </c>
      <c r="FI20" s="173">
        <v>43566</v>
      </c>
      <c r="FJ20" s="182" t="s">
        <v>967</v>
      </c>
      <c r="FK20" s="183">
        <v>0</v>
      </c>
      <c r="FL20" s="183" t="s">
        <v>966</v>
      </c>
      <c r="FM20" s="183" t="s">
        <v>21</v>
      </c>
      <c r="FN20" s="183">
        <v>2</v>
      </c>
      <c r="FO20" s="183">
        <v>0</v>
      </c>
      <c r="FP20" s="180">
        <v>0</v>
      </c>
      <c r="FQ20" s="181">
        <v>43566</v>
      </c>
      <c r="FR20" s="182" t="s">
        <v>7854</v>
      </c>
      <c r="FS20" s="176" t="e">
        <v>#N/A</v>
      </c>
      <c r="FT20" s="176" t="e">
        <v>#N/A</v>
      </c>
      <c r="FU20" s="176" t="e">
        <v>#N/A</v>
      </c>
      <c r="FV20" s="176" t="e">
        <v>#N/A</v>
      </c>
      <c r="FW20" s="176" t="e">
        <v>#N/A</v>
      </c>
      <c r="FX20" s="176" t="e">
        <v>#N/A</v>
      </c>
      <c r="FY20" s="173" t="e">
        <v>#N/A</v>
      </c>
      <c r="FZ20" s="183" t="s">
        <v>4570</v>
      </c>
      <c r="GA20" s="183">
        <v>0</v>
      </c>
      <c r="GB20" s="183" t="s">
        <v>3173</v>
      </c>
      <c r="GC20" s="183" t="s">
        <v>21</v>
      </c>
      <c r="GD20" s="183">
        <v>2</v>
      </c>
      <c r="GE20" s="183" t="s">
        <v>14</v>
      </c>
      <c r="GF20" s="183" t="s">
        <v>14</v>
      </c>
      <c r="GG20" s="184">
        <v>44495</v>
      </c>
      <c r="GH20" s="182" t="s">
        <v>4576</v>
      </c>
      <c r="GI20" s="176">
        <v>0</v>
      </c>
      <c r="GJ20" s="176" t="s">
        <v>3173</v>
      </c>
      <c r="GK20" s="176" t="s">
        <v>21</v>
      </c>
      <c r="GL20" s="176">
        <v>2</v>
      </c>
      <c r="GM20" s="176" t="s">
        <v>14</v>
      </c>
      <c r="GN20" s="176" t="s">
        <v>14</v>
      </c>
      <c r="GO20" s="173">
        <v>44495</v>
      </c>
      <c r="GP20" s="183" t="s">
        <v>4571</v>
      </c>
      <c r="GQ20" s="183">
        <v>0</v>
      </c>
      <c r="GR20" s="183" t="s">
        <v>3173</v>
      </c>
      <c r="GS20" s="183" t="s">
        <v>21</v>
      </c>
      <c r="GT20" s="183">
        <v>2</v>
      </c>
      <c r="GU20" s="183" t="s">
        <v>14</v>
      </c>
      <c r="GV20" s="183" t="s">
        <v>14</v>
      </c>
      <c r="GW20" s="184">
        <v>44495</v>
      </c>
      <c r="GX20" s="182" t="s">
        <v>4577</v>
      </c>
      <c r="GY20" s="176">
        <v>0</v>
      </c>
      <c r="GZ20" s="176" t="s">
        <v>3173</v>
      </c>
      <c r="HA20" s="176" t="s">
        <v>21</v>
      </c>
      <c r="HB20" s="176">
        <v>2</v>
      </c>
      <c r="HC20" s="176" t="s">
        <v>14</v>
      </c>
      <c r="HD20" s="176" t="s">
        <v>14</v>
      </c>
      <c r="HE20" s="173">
        <v>44495</v>
      </c>
      <c r="HF20" s="183" t="s">
        <v>4569</v>
      </c>
      <c r="HG20" s="183">
        <v>0</v>
      </c>
      <c r="HH20" s="183" t="s">
        <v>3173</v>
      </c>
      <c r="HI20" s="183" t="s">
        <v>21</v>
      </c>
      <c r="HJ20" s="183">
        <v>2</v>
      </c>
      <c r="HK20" s="183" t="s">
        <v>14</v>
      </c>
      <c r="HL20" s="183" t="s">
        <v>14</v>
      </c>
      <c r="HM20" s="184">
        <v>44495</v>
      </c>
      <c r="HN20" s="182" t="s">
        <v>4575</v>
      </c>
      <c r="HO20" s="176">
        <v>1</v>
      </c>
      <c r="HP20" s="176" t="s">
        <v>3173</v>
      </c>
      <c r="HQ20" s="176" t="s">
        <v>21</v>
      </c>
      <c r="HR20" s="176">
        <v>2</v>
      </c>
      <c r="HS20" s="176" t="s">
        <v>14</v>
      </c>
      <c r="HT20" s="176" t="s">
        <v>14</v>
      </c>
      <c r="HU20" s="173">
        <v>44495</v>
      </c>
      <c r="HV20" s="183" t="s">
        <v>4572</v>
      </c>
      <c r="HW20" s="183">
        <v>0</v>
      </c>
      <c r="HX20" s="183" t="s">
        <v>3173</v>
      </c>
      <c r="HY20" s="183" t="s">
        <v>21</v>
      </c>
      <c r="HZ20" s="183">
        <v>2</v>
      </c>
      <c r="IA20" s="183" t="s">
        <v>14</v>
      </c>
      <c r="IB20" s="183" t="s">
        <v>14</v>
      </c>
      <c r="IC20" s="184">
        <v>44495</v>
      </c>
      <c r="ID20" s="182" t="s">
        <v>4574</v>
      </c>
      <c r="IE20" s="176">
        <v>0</v>
      </c>
      <c r="IF20" s="176" t="s">
        <v>3173</v>
      </c>
      <c r="IG20" s="176" t="s">
        <v>21</v>
      </c>
      <c r="IH20" s="176">
        <v>2</v>
      </c>
      <c r="II20" s="176" t="s">
        <v>14</v>
      </c>
      <c r="IJ20" s="176" t="s">
        <v>14</v>
      </c>
      <c r="IK20" s="173">
        <v>44495</v>
      </c>
      <c r="IL20" s="183" t="s">
        <v>4573</v>
      </c>
      <c r="IM20" s="183">
        <v>0</v>
      </c>
      <c r="IN20" s="183" t="s">
        <v>3173</v>
      </c>
      <c r="IO20" s="183" t="s">
        <v>21</v>
      </c>
      <c r="IP20" s="183">
        <v>2</v>
      </c>
      <c r="IQ20" s="183" t="s">
        <v>14</v>
      </c>
      <c r="IR20" s="183" t="s">
        <v>14</v>
      </c>
      <c r="IS20" s="184">
        <v>44495</v>
      </c>
    </row>
    <row r="21" spans="1:253" s="277" customFormat="1" ht="12.75" customHeight="1" x14ac:dyDescent="0.2">
      <c r="A21" s="277" t="s">
        <v>1526</v>
      </c>
      <c r="B21" s="277" t="s">
        <v>7532</v>
      </c>
      <c r="C21" s="277" t="s">
        <v>1527</v>
      </c>
      <c r="D21" s="277" t="s">
        <v>445</v>
      </c>
      <c r="E21" s="277" t="s">
        <v>7019</v>
      </c>
      <c r="F21" s="277" t="s">
        <v>3710</v>
      </c>
      <c r="G21" s="171">
        <v>1023000</v>
      </c>
      <c r="H21" s="172" t="s">
        <v>3707</v>
      </c>
      <c r="I21" s="172" t="s">
        <v>21</v>
      </c>
      <c r="J21" s="172">
        <v>2</v>
      </c>
      <c r="K21" s="172" t="s">
        <v>3709</v>
      </c>
      <c r="L21" s="172" t="s">
        <v>3708</v>
      </c>
      <c r="M21" s="173">
        <v>44451</v>
      </c>
      <c r="N21" s="182" t="s">
        <v>3714</v>
      </c>
      <c r="O21" s="174">
        <v>23180</v>
      </c>
      <c r="P21" s="174" t="s">
        <v>3711</v>
      </c>
      <c r="Q21" s="174" t="s">
        <v>21</v>
      </c>
      <c r="R21" s="174">
        <v>2</v>
      </c>
      <c r="S21" s="174" t="s">
        <v>3713</v>
      </c>
      <c r="T21" s="174" t="s">
        <v>3712</v>
      </c>
      <c r="U21" s="175">
        <v>44451</v>
      </c>
      <c r="V21" s="182" t="s">
        <v>3716</v>
      </c>
      <c r="W21" s="172">
        <v>1023000</v>
      </c>
      <c r="X21" s="172" t="s">
        <v>3707</v>
      </c>
      <c r="Y21" s="172" t="s">
        <v>21</v>
      </c>
      <c r="Z21" s="172">
        <v>2</v>
      </c>
      <c r="AA21" s="172" t="s">
        <v>3715</v>
      </c>
      <c r="AB21" s="172" t="s">
        <v>3708</v>
      </c>
      <c r="AC21" s="173">
        <v>44451</v>
      </c>
      <c r="AD21" s="182" t="s">
        <v>6159</v>
      </c>
      <c r="AE21" s="180">
        <v>619000</v>
      </c>
      <c r="AF21" s="180" t="s">
        <v>6156</v>
      </c>
      <c r="AG21" s="180" t="s">
        <v>21</v>
      </c>
      <c r="AH21" s="180">
        <v>2</v>
      </c>
      <c r="AI21" s="180" t="s">
        <v>6158</v>
      </c>
      <c r="AJ21" s="180" t="s">
        <v>6157</v>
      </c>
      <c r="AK21" s="181">
        <v>44557</v>
      </c>
      <c r="AL21" s="182" t="s">
        <v>6163</v>
      </c>
      <c r="AM21" s="172">
        <v>36000</v>
      </c>
      <c r="AN21" s="172" t="s">
        <v>6160</v>
      </c>
      <c r="AO21" s="172" t="s">
        <v>21</v>
      </c>
      <c r="AP21" s="172">
        <v>2</v>
      </c>
      <c r="AQ21" s="172" t="s">
        <v>6162</v>
      </c>
      <c r="AR21" s="172" t="s">
        <v>6161</v>
      </c>
      <c r="AS21" s="173">
        <v>44557</v>
      </c>
      <c r="AT21" s="183" t="s">
        <v>1533</v>
      </c>
      <c r="AU21" s="180" t="s">
        <v>14</v>
      </c>
      <c r="AV21" s="180" t="s">
        <v>14</v>
      </c>
      <c r="AW21" s="180" t="s">
        <v>14</v>
      </c>
      <c r="AX21" s="180" t="s">
        <v>14</v>
      </c>
      <c r="AY21" s="180" t="s">
        <v>1268</v>
      </c>
      <c r="AZ21" s="180" t="s">
        <v>14</v>
      </c>
      <c r="BA21" s="181">
        <v>43816</v>
      </c>
      <c r="BB21" s="182" t="s">
        <v>1532</v>
      </c>
      <c r="BC21" s="172" t="s">
        <v>14</v>
      </c>
      <c r="BD21" s="172" t="s">
        <v>1531</v>
      </c>
      <c r="BE21" s="172" t="s">
        <v>14</v>
      </c>
      <c r="BF21" s="172" t="s">
        <v>14</v>
      </c>
      <c r="BG21" s="172" t="s">
        <v>1128</v>
      </c>
      <c r="BH21" s="172" t="s">
        <v>1127</v>
      </c>
      <c r="BI21" s="173">
        <v>43816</v>
      </c>
      <c r="BJ21" s="183" t="s">
        <v>6166</v>
      </c>
      <c r="BK21" s="183">
        <v>6</v>
      </c>
      <c r="BL21" s="183" t="s">
        <v>6164</v>
      </c>
      <c r="BM21" s="183" t="s">
        <v>21</v>
      </c>
      <c r="BN21" s="183">
        <v>2</v>
      </c>
      <c r="BO21" s="183" t="s">
        <v>6165</v>
      </c>
      <c r="BP21" s="180" t="s">
        <v>2036</v>
      </c>
      <c r="BQ21" s="184">
        <v>44557</v>
      </c>
      <c r="BR21" s="182" t="s">
        <v>1528</v>
      </c>
      <c r="BS21" s="176" t="s">
        <v>14</v>
      </c>
      <c r="BT21" s="176" t="s">
        <v>14</v>
      </c>
      <c r="BU21" s="176" t="s">
        <v>14</v>
      </c>
      <c r="BV21" s="176" t="s">
        <v>14</v>
      </c>
      <c r="BW21" s="176" t="s">
        <v>1268</v>
      </c>
      <c r="BX21" s="176" t="s">
        <v>14</v>
      </c>
      <c r="BY21" s="173">
        <v>43816</v>
      </c>
      <c r="BZ21" s="183" t="s">
        <v>1529</v>
      </c>
      <c r="CA21" s="183" t="s">
        <v>14</v>
      </c>
      <c r="CB21" s="183" t="s">
        <v>14</v>
      </c>
      <c r="CC21" s="183" t="s">
        <v>14</v>
      </c>
      <c r="CD21" s="183" t="s">
        <v>14</v>
      </c>
      <c r="CE21" s="183" t="s">
        <v>1268</v>
      </c>
      <c r="CF21" s="183" t="s">
        <v>14</v>
      </c>
      <c r="CG21" s="184">
        <v>43816</v>
      </c>
      <c r="CH21" s="182" t="s">
        <v>7855</v>
      </c>
      <c r="CI21" s="183" t="e">
        <v>#N/A</v>
      </c>
      <c r="CJ21" s="183" t="e">
        <v>#N/A</v>
      </c>
      <c r="CK21" s="183" t="e">
        <v>#N/A</v>
      </c>
      <c r="CL21" s="183" t="e">
        <v>#N/A</v>
      </c>
      <c r="CM21" s="183" t="e">
        <v>#N/A</v>
      </c>
      <c r="CN21" s="183" t="e">
        <v>#N/A</v>
      </c>
      <c r="CO21" s="185" t="e">
        <v>#N/A</v>
      </c>
      <c r="CP21" s="183" t="s">
        <v>1530</v>
      </c>
      <c r="CQ21" s="176" t="s">
        <v>14</v>
      </c>
      <c r="CR21" s="176" t="s">
        <v>14</v>
      </c>
      <c r="CS21" s="176" t="s">
        <v>14</v>
      </c>
      <c r="CT21" s="176" t="s">
        <v>14</v>
      </c>
      <c r="CU21" s="176" t="s">
        <v>1268</v>
      </c>
      <c r="CV21" s="176" t="s">
        <v>14</v>
      </c>
      <c r="CW21" s="173">
        <v>43816</v>
      </c>
      <c r="CX21" s="183" t="s">
        <v>6168</v>
      </c>
      <c r="CY21" s="180">
        <v>230000</v>
      </c>
      <c r="CZ21" s="180" t="s">
        <v>6156</v>
      </c>
      <c r="DA21" s="180" t="s">
        <v>21</v>
      </c>
      <c r="DB21" s="180">
        <v>2</v>
      </c>
      <c r="DC21" s="180" t="s">
        <v>6171</v>
      </c>
      <c r="DD21" s="180" t="s">
        <v>6157</v>
      </c>
      <c r="DE21" s="186">
        <v>44557</v>
      </c>
      <c r="DF21" s="182" t="s">
        <v>6169</v>
      </c>
      <c r="DG21" s="172">
        <v>404000</v>
      </c>
      <c r="DH21" s="176" t="s">
        <v>6156</v>
      </c>
      <c r="DI21" s="176" t="s">
        <v>21</v>
      </c>
      <c r="DJ21" s="176">
        <v>2</v>
      </c>
      <c r="DK21" s="176" t="s">
        <v>3738</v>
      </c>
      <c r="DL21" s="176" t="s">
        <v>6157</v>
      </c>
      <c r="DM21" s="173">
        <v>44557</v>
      </c>
      <c r="DN21" s="183" t="s">
        <v>6170</v>
      </c>
      <c r="DO21" s="180">
        <v>389000</v>
      </c>
      <c r="DP21" s="183" t="s">
        <v>6156</v>
      </c>
      <c r="DQ21" s="183" t="s">
        <v>21</v>
      </c>
      <c r="DR21" s="183">
        <v>2</v>
      </c>
      <c r="DS21" s="183" t="s">
        <v>3740</v>
      </c>
      <c r="DT21" s="183" t="s">
        <v>6157</v>
      </c>
      <c r="DU21" s="184">
        <v>44557</v>
      </c>
      <c r="DV21" s="182" t="s">
        <v>6172</v>
      </c>
      <c r="DW21" s="172">
        <v>203000</v>
      </c>
      <c r="DX21" s="176" t="s">
        <v>6156</v>
      </c>
      <c r="DY21" s="176" t="s">
        <v>21</v>
      </c>
      <c r="DZ21" s="176">
        <v>2</v>
      </c>
      <c r="EA21" s="176" t="s">
        <v>6171</v>
      </c>
      <c r="EB21" s="176" t="s">
        <v>6157</v>
      </c>
      <c r="EC21" s="173">
        <v>44557</v>
      </c>
      <c r="ED21" s="183" t="s">
        <v>6175</v>
      </c>
      <c r="EE21" s="180">
        <v>27000</v>
      </c>
      <c r="EF21" s="183" t="s">
        <v>6173</v>
      </c>
      <c r="EG21" s="183" t="s">
        <v>21</v>
      </c>
      <c r="EH21" s="183">
        <v>2</v>
      </c>
      <c r="EI21" s="183" t="s">
        <v>6174</v>
      </c>
      <c r="EJ21" s="183" t="s">
        <v>3730</v>
      </c>
      <c r="EK21" s="184">
        <v>44557</v>
      </c>
      <c r="EL21" s="182" t="s">
        <v>6177</v>
      </c>
      <c r="EM21" s="172">
        <v>0</v>
      </c>
      <c r="EN21" s="176" t="s">
        <v>6176</v>
      </c>
      <c r="EO21" s="176" t="s">
        <v>21</v>
      </c>
      <c r="EP21" s="176">
        <v>2</v>
      </c>
      <c r="EQ21" s="176" t="s">
        <v>3746</v>
      </c>
      <c r="ER21" s="176" t="s">
        <v>6176</v>
      </c>
      <c r="ES21" s="173">
        <v>44557</v>
      </c>
      <c r="ET21" s="183" t="s">
        <v>6167</v>
      </c>
      <c r="EU21" s="183">
        <v>6</v>
      </c>
      <c r="EV21" s="183" t="s">
        <v>6164</v>
      </c>
      <c r="EW21" s="183" t="s">
        <v>21</v>
      </c>
      <c r="EX21" s="183">
        <v>2</v>
      </c>
      <c r="EY21" s="183" t="s">
        <v>6165</v>
      </c>
      <c r="EZ21" s="183" t="s">
        <v>2036</v>
      </c>
      <c r="FA21" s="184">
        <v>44557</v>
      </c>
      <c r="FB21" s="182" t="s">
        <v>3718</v>
      </c>
      <c r="FC21" s="176">
        <v>5</v>
      </c>
      <c r="FD21" s="176" t="s">
        <v>14</v>
      </c>
      <c r="FE21" s="176" t="s">
        <v>21</v>
      </c>
      <c r="FF21" s="176">
        <v>2</v>
      </c>
      <c r="FG21" s="176" t="s">
        <v>3717</v>
      </c>
      <c r="FH21" s="176" t="s">
        <v>14</v>
      </c>
      <c r="FI21" s="173">
        <v>44451</v>
      </c>
      <c r="FJ21" s="182" t="s">
        <v>1534</v>
      </c>
      <c r="FK21" s="183" t="s">
        <v>14</v>
      </c>
      <c r="FL21" s="183" t="s">
        <v>14</v>
      </c>
      <c r="FM21" s="183" t="s">
        <v>14</v>
      </c>
      <c r="FN21" s="183" t="s">
        <v>14</v>
      </c>
      <c r="FO21" s="183" t="s">
        <v>1268</v>
      </c>
      <c r="FP21" s="180" t="s">
        <v>14</v>
      </c>
      <c r="FQ21" s="181">
        <v>43816</v>
      </c>
      <c r="FR21" s="182" t="s">
        <v>1535</v>
      </c>
      <c r="FS21" s="176" t="s">
        <v>14</v>
      </c>
      <c r="FT21" s="176" t="s">
        <v>14</v>
      </c>
      <c r="FU21" s="176" t="s">
        <v>14</v>
      </c>
      <c r="FV21" s="176" t="s">
        <v>14</v>
      </c>
      <c r="FW21" s="176" t="s">
        <v>1268</v>
      </c>
      <c r="FX21" s="176" t="s">
        <v>14</v>
      </c>
      <c r="FY21" s="173">
        <v>43816</v>
      </c>
      <c r="FZ21" s="183" t="s">
        <v>4652</v>
      </c>
      <c r="GA21" s="183">
        <v>1</v>
      </c>
      <c r="GB21" s="183" t="s">
        <v>3173</v>
      </c>
      <c r="GC21" s="183" t="s">
        <v>21</v>
      </c>
      <c r="GD21" s="183">
        <v>2</v>
      </c>
      <c r="GE21" s="183" t="s">
        <v>14</v>
      </c>
      <c r="GF21" s="183" t="s">
        <v>14</v>
      </c>
      <c r="GG21" s="184">
        <v>44496</v>
      </c>
      <c r="GH21" s="182" t="s">
        <v>4658</v>
      </c>
      <c r="GI21" s="176">
        <v>1</v>
      </c>
      <c r="GJ21" s="176" t="s">
        <v>3173</v>
      </c>
      <c r="GK21" s="176" t="s">
        <v>21</v>
      </c>
      <c r="GL21" s="176">
        <v>2</v>
      </c>
      <c r="GM21" s="176" t="s">
        <v>14</v>
      </c>
      <c r="GN21" s="176" t="s">
        <v>14</v>
      </c>
      <c r="GO21" s="173">
        <v>44496</v>
      </c>
      <c r="GP21" s="183" t="s">
        <v>4653</v>
      </c>
      <c r="GQ21" s="183">
        <v>0</v>
      </c>
      <c r="GR21" s="183" t="s">
        <v>3173</v>
      </c>
      <c r="GS21" s="183" t="s">
        <v>21</v>
      </c>
      <c r="GT21" s="183">
        <v>2</v>
      </c>
      <c r="GU21" s="183" t="s">
        <v>14</v>
      </c>
      <c r="GV21" s="183" t="s">
        <v>14</v>
      </c>
      <c r="GW21" s="184">
        <v>44496</v>
      </c>
      <c r="GX21" s="182" t="s">
        <v>4659</v>
      </c>
      <c r="GY21" s="176">
        <v>0</v>
      </c>
      <c r="GZ21" s="176" t="s">
        <v>3173</v>
      </c>
      <c r="HA21" s="176" t="s">
        <v>21</v>
      </c>
      <c r="HB21" s="176">
        <v>2</v>
      </c>
      <c r="HC21" s="176" t="s">
        <v>14</v>
      </c>
      <c r="HD21" s="176" t="s">
        <v>14</v>
      </c>
      <c r="HE21" s="173">
        <v>44496</v>
      </c>
      <c r="HF21" s="183" t="s">
        <v>4651</v>
      </c>
      <c r="HG21" s="183">
        <v>0</v>
      </c>
      <c r="HH21" s="183" t="s">
        <v>3173</v>
      </c>
      <c r="HI21" s="183" t="s">
        <v>21</v>
      </c>
      <c r="HJ21" s="183">
        <v>2</v>
      </c>
      <c r="HK21" s="183" t="s">
        <v>14</v>
      </c>
      <c r="HL21" s="183" t="s">
        <v>14</v>
      </c>
      <c r="HM21" s="184">
        <v>44496</v>
      </c>
      <c r="HN21" s="182" t="s">
        <v>4657</v>
      </c>
      <c r="HO21" s="176">
        <v>2</v>
      </c>
      <c r="HP21" s="176" t="s">
        <v>3173</v>
      </c>
      <c r="HQ21" s="176" t="s">
        <v>21</v>
      </c>
      <c r="HR21" s="176">
        <v>2</v>
      </c>
      <c r="HS21" s="176" t="s">
        <v>14</v>
      </c>
      <c r="HT21" s="176" t="s">
        <v>14</v>
      </c>
      <c r="HU21" s="173">
        <v>44496</v>
      </c>
      <c r="HV21" s="183" t="s">
        <v>4654</v>
      </c>
      <c r="HW21" s="183">
        <v>0</v>
      </c>
      <c r="HX21" s="183" t="s">
        <v>3173</v>
      </c>
      <c r="HY21" s="183" t="s">
        <v>21</v>
      </c>
      <c r="HZ21" s="183">
        <v>2</v>
      </c>
      <c r="IA21" s="183" t="s">
        <v>14</v>
      </c>
      <c r="IB21" s="183" t="s">
        <v>14</v>
      </c>
      <c r="IC21" s="184">
        <v>44496</v>
      </c>
      <c r="ID21" s="182" t="s">
        <v>4656</v>
      </c>
      <c r="IE21" s="176">
        <v>0</v>
      </c>
      <c r="IF21" s="176" t="s">
        <v>3173</v>
      </c>
      <c r="IG21" s="176" t="s">
        <v>21</v>
      </c>
      <c r="IH21" s="176">
        <v>2</v>
      </c>
      <c r="II21" s="176" t="s">
        <v>14</v>
      </c>
      <c r="IJ21" s="176" t="s">
        <v>14</v>
      </c>
      <c r="IK21" s="173">
        <v>44496</v>
      </c>
      <c r="IL21" s="183" t="s">
        <v>4655</v>
      </c>
      <c r="IM21" s="183">
        <v>1</v>
      </c>
      <c r="IN21" s="183" t="s">
        <v>3173</v>
      </c>
      <c r="IO21" s="183" t="s">
        <v>21</v>
      </c>
      <c r="IP21" s="183">
        <v>2</v>
      </c>
      <c r="IQ21" s="183" t="s">
        <v>14</v>
      </c>
      <c r="IR21" s="183" t="s">
        <v>14</v>
      </c>
      <c r="IS21" s="184">
        <v>44496</v>
      </c>
    </row>
    <row r="22" spans="1:253" s="277" customFormat="1" ht="12.75" customHeight="1" x14ac:dyDescent="0.2">
      <c r="A22" s="277" t="s">
        <v>443</v>
      </c>
      <c r="B22" s="277" t="s">
        <v>7525</v>
      </c>
      <c r="C22" s="277" t="s">
        <v>444</v>
      </c>
      <c r="D22" s="277" t="s">
        <v>445</v>
      </c>
      <c r="E22" s="277" t="s">
        <v>7019</v>
      </c>
      <c r="F22" s="277" t="s">
        <v>3719</v>
      </c>
      <c r="G22" s="171">
        <v>1023000</v>
      </c>
      <c r="H22" s="172" t="s">
        <v>3707</v>
      </c>
      <c r="I22" s="172" t="s">
        <v>21</v>
      </c>
      <c r="J22" s="172">
        <v>2</v>
      </c>
      <c r="K22" s="172" t="s">
        <v>3709</v>
      </c>
      <c r="L22" s="172" t="s">
        <v>3708</v>
      </c>
      <c r="M22" s="173">
        <v>44451</v>
      </c>
      <c r="N22" s="182" t="s">
        <v>3721</v>
      </c>
      <c r="O22" s="174">
        <v>23180</v>
      </c>
      <c r="P22" s="174" t="s">
        <v>3711</v>
      </c>
      <c r="Q22" s="174" t="s">
        <v>21</v>
      </c>
      <c r="R22" s="174">
        <v>2</v>
      </c>
      <c r="S22" s="174" t="s">
        <v>3720</v>
      </c>
      <c r="T22" s="174" t="s">
        <v>3712</v>
      </c>
      <c r="U22" s="175">
        <v>44451</v>
      </c>
      <c r="V22" s="182" t="s">
        <v>3723</v>
      </c>
      <c r="W22" s="172">
        <v>1023000</v>
      </c>
      <c r="X22" s="172" t="s">
        <v>3707</v>
      </c>
      <c r="Y22" s="172" t="s">
        <v>21</v>
      </c>
      <c r="Z22" s="172">
        <v>2</v>
      </c>
      <c r="AA22" s="172" t="s">
        <v>3722</v>
      </c>
      <c r="AB22" s="172" t="s">
        <v>3708</v>
      </c>
      <c r="AC22" s="173">
        <v>44451</v>
      </c>
      <c r="AD22" s="182" t="s">
        <v>6178</v>
      </c>
      <c r="AE22" s="180">
        <v>36000</v>
      </c>
      <c r="AF22" s="180" t="s">
        <v>6160</v>
      </c>
      <c r="AG22" s="180" t="s">
        <v>21</v>
      </c>
      <c r="AH22" s="180">
        <v>2</v>
      </c>
      <c r="AI22" s="180" t="s">
        <v>6162</v>
      </c>
      <c r="AJ22" s="180" t="s">
        <v>6161</v>
      </c>
      <c r="AK22" s="181">
        <v>44557</v>
      </c>
      <c r="AL22" s="182" t="s">
        <v>6179</v>
      </c>
      <c r="AM22" s="172">
        <v>36000</v>
      </c>
      <c r="AN22" s="172" t="s">
        <v>6160</v>
      </c>
      <c r="AO22" s="172" t="s">
        <v>21</v>
      </c>
      <c r="AP22" s="172">
        <v>2</v>
      </c>
      <c r="AQ22" s="172" t="s">
        <v>6162</v>
      </c>
      <c r="AR22" s="172" t="s">
        <v>6161</v>
      </c>
      <c r="AS22" s="173">
        <v>44557</v>
      </c>
      <c r="AT22" s="183" t="s">
        <v>449</v>
      </c>
      <c r="AU22" s="180" t="s">
        <v>14</v>
      </c>
      <c r="AV22" s="180">
        <v>0</v>
      </c>
      <c r="AW22" s="180" t="s">
        <v>21</v>
      </c>
      <c r="AX22" s="180">
        <v>2</v>
      </c>
      <c r="AY22" s="180">
        <v>0</v>
      </c>
      <c r="AZ22" s="180">
        <v>0</v>
      </c>
      <c r="BA22" s="181">
        <v>43510</v>
      </c>
      <c r="BB22" s="182" t="s">
        <v>1224</v>
      </c>
      <c r="BC22" s="172" t="s">
        <v>14</v>
      </c>
      <c r="BD22" s="172" t="s">
        <v>14</v>
      </c>
      <c r="BE22" s="172" t="s">
        <v>14</v>
      </c>
      <c r="BF22" s="172" t="s">
        <v>14</v>
      </c>
      <c r="BG22" s="172" t="s">
        <v>14</v>
      </c>
      <c r="BH22" s="172" t="s">
        <v>14</v>
      </c>
      <c r="BI22" s="173">
        <v>43675</v>
      </c>
      <c r="BJ22" s="183" t="s">
        <v>6180</v>
      </c>
      <c r="BK22" s="183">
        <v>0</v>
      </c>
      <c r="BL22" s="183" t="s">
        <v>6164</v>
      </c>
      <c r="BM22" s="183" t="s">
        <v>21</v>
      </c>
      <c r="BN22" s="183">
        <v>2</v>
      </c>
      <c r="BO22" s="183" t="s">
        <v>6165</v>
      </c>
      <c r="BP22" s="180" t="s">
        <v>2036</v>
      </c>
      <c r="BQ22" s="184">
        <v>44557</v>
      </c>
      <c r="BR22" s="182" t="s">
        <v>446</v>
      </c>
      <c r="BS22" s="176">
        <v>0</v>
      </c>
      <c r="BT22" s="176">
        <v>0</v>
      </c>
      <c r="BU22" s="176" t="s">
        <v>21</v>
      </c>
      <c r="BV22" s="176">
        <v>2</v>
      </c>
      <c r="BW22" s="176">
        <v>0</v>
      </c>
      <c r="BX22" s="176">
        <v>0</v>
      </c>
      <c r="BY22" s="173">
        <v>43510</v>
      </c>
      <c r="BZ22" s="183" t="s">
        <v>447</v>
      </c>
      <c r="CA22" s="183">
        <v>0</v>
      </c>
      <c r="CB22" s="183">
        <v>0</v>
      </c>
      <c r="CC22" s="183" t="s">
        <v>21</v>
      </c>
      <c r="CD22" s="183">
        <v>2</v>
      </c>
      <c r="CE22" s="183">
        <v>0</v>
      </c>
      <c r="CF22" s="183">
        <v>0</v>
      </c>
      <c r="CG22" s="184">
        <v>43510</v>
      </c>
      <c r="CH22" s="182" t="s">
        <v>7856</v>
      </c>
      <c r="CI22" s="183" t="e">
        <v>#N/A</v>
      </c>
      <c r="CJ22" s="183" t="e">
        <v>#N/A</v>
      </c>
      <c r="CK22" s="183" t="e">
        <v>#N/A</v>
      </c>
      <c r="CL22" s="183" t="e">
        <v>#N/A</v>
      </c>
      <c r="CM22" s="183" t="e">
        <v>#N/A</v>
      </c>
      <c r="CN22" s="183" t="e">
        <v>#N/A</v>
      </c>
      <c r="CO22" s="185" t="e">
        <v>#N/A</v>
      </c>
      <c r="CP22" s="183" t="s">
        <v>448</v>
      </c>
      <c r="CQ22" s="176">
        <v>0</v>
      </c>
      <c r="CR22" s="176">
        <v>0</v>
      </c>
      <c r="CS22" s="176" t="s">
        <v>21</v>
      </c>
      <c r="CT22" s="176">
        <v>2</v>
      </c>
      <c r="CU22" s="176">
        <v>0</v>
      </c>
      <c r="CV22" s="176">
        <v>0</v>
      </c>
      <c r="CW22" s="173">
        <v>43510</v>
      </c>
      <c r="CX22" s="183" t="s">
        <v>6182</v>
      </c>
      <c r="CY22" s="180">
        <v>36000</v>
      </c>
      <c r="CZ22" s="180" t="s">
        <v>6160</v>
      </c>
      <c r="DA22" s="180" t="s">
        <v>21</v>
      </c>
      <c r="DB22" s="180">
        <v>2</v>
      </c>
      <c r="DC22" s="180" t="s">
        <v>6185</v>
      </c>
      <c r="DD22" s="180" t="s">
        <v>6161</v>
      </c>
      <c r="DE22" s="186">
        <v>44557</v>
      </c>
      <c r="DF22" s="182" t="s">
        <v>6183</v>
      </c>
      <c r="DG22" s="172">
        <v>987000</v>
      </c>
      <c r="DH22" s="176" t="s">
        <v>6160</v>
      </c>
      <c r="DI22" s="176" t="s">
        <v>21</v>
      </c>
      <c r="DJ22" s="176">
        <v>2</v>
      </c>
      <c r="DK22" s="176" t="s">
        <v>3738</v>
      </c>
      <c r="DL22" s="176" t="s">
        <v>6161</v>
      </c>
      <c r="DM22" s="173">
        <v>44557</v>
      </c>
      <c r="DN22" s="183" t="s">
        <v>6184</v>
      </c>
      <c r="DO22" s="180">
        <v>0</v>
      </c>
      <c r="DP22" s="183" t="s">
        <v>6160</v>
      </c>
      <c r="DQ22" s="183" t="s">
        <v>21</v>
      </c>
      <c r="DR22" s="183">
        <v>2</v>
      </c>
      <c r="DS22" s="183" t="s">
        <v>3740</v>
      </c>
      <c r="DT22" s="183" t="s">
        <v>6161</v>
      </c>
      <c r="DU22" s="184">
        <v>44557</v>
      </c>
      <c r="DV22" s="182" t="s">
        <v>6186</v>
      </c>
      <c r="DW22" s="172">
        <v>36000</v>
      </c>
      <c r="DX22" s="176" t="s">
        <v>6160</v>
      </c>
      <c r="DY22" s="176" t="s">
        <v>21</v>
      </c>
      <c r="DZ22" s="176">
        <v>2</v>
      </c>
      <c r="EA22" s="176" t="s">
        <v>6185</v>
      </c>
      <c r="EB22" s="176" t="s">
        <v>6161</v>
      </c>
      <c r="EC22" s="173">
        <v>44557</v>
      </c>
      <c r="ED22" s="183" t="s">
        <v>6188</v>
      </c>
      <c r="EE22" s="180">
        <v>0</v>
      </c>
      <c r="EF22" s="183" t="s">
        <v>6160</v>
      </c>
      <c r="EG22" s="183" t="s">
        <v>21</v>
      </c>
      <c r="EH22" s="183">
        <v>2</v>
      </c>
      <c r="EI22" s="183" t="s">
        <v>6187</v>
      </c>
      <c r="EJ22" s="183" t="s">
        <v>6161</v>
      </c>
      <c r="EK22" s="184">
        <v>44557</v>
      </c>
      <c r="EL22" s="182" t="s">
        <v>6189</v>
      </c>
      <c r="EM22" s="172">
        <v>0</v>
      </c>
      <c r="EN22" s="176" t="s">
        <v>6160</v>
      </c>
      <c r="EO22" s="176" t="s">
        <v>21</v>
      </c>
      <c r="EP22" s="176">
        <v>2</v>
      </c>
      <c r="EQ22" s="176" t="s">
        <v>6187</v>
      </c>
      <c r="ER22" s="176" t="s">
        <v>6161</v>
      </c>
      <c r="ES22" s="173">
        <v>44557</v>
      </c>
      <c r="ET22" s="183" t="s">
        <v>6181</v>
      </c>
      <c r="EU22" s="183">
        <v>6</v>
      </c>
      <c r="EV22" s="183" t="s">
        <v>6164</v>
      </c>
      <c r="EW22" s="183" t="s">
        <v>21</v>
      </c>
      <c r="EX22" s="183">
        <v>2</v>
      </c>
      <c r="EY22" s="183" t="s">
        <v>6165</v>
      </c>
      <c r="EZ22" s="183" t="s">
        <v>2036</v>
      </c>
      <c r="FA22" s="184">
        <v>44557</v>
      </c>
      <c r="FB22" s="182" t="s">
        <v>3399</v>
      </c>
      <c r="FC22" s="176">
        <v>3</v>
      </c>
      <c r="FD22" s="176" t="s">
        <v>14</v>
      </c>
      <c r="FE22" s="176" t="s">
        <v>21</v>
      </c>
      <c r="FF22" s="176">
        <v>2</v>
      </c>
      <c r="FG22" s="176" t="s">
        <v>3398</v>
      </c>
      <c r="FH22" s="176" t="s">
        <v>14</v>
      </c>
      <c r="FI22" s="173">
        <v>44384</v>
      </c>
      <c r="FJ22" s="182" t="s">
        <v>450</v>
      </c>
      <c r="FK22" s="183">
        <v>0</v>
      </c>
      <c r="FL22" s="183">
        <v>0</v>
      </c>
      <c r="FM22" s="183" t="s">
        <v>21</v>
      </c>
      <c r="FN22" s="183">
        <v>2</v>
      </c>
      <c r="FO22" s="183">
        <v>0</v>
      </c>
      <c r="FP22" s="180">
        <v>0</v>
      </c>
      <c r="FQ22" s="181">
        <v>43510</v>
      </c>
      <c r="FR22" s="182" t="s">
        <v>451</v>
      </c>
      <c r="FS22" s="176">
        <v>0</v>
      </c>
      <c r="FT22" s="176">
        <v>0</v>
      </c>
      <c r="FU22" s="176" t="s">
        <v>21</v>
      </c>
      <c r="FV22" s="176">
        <v>2</v>
      </c>
      <c r="FW22" s="176">
        <v>0</v>
      </c>
      <c r="FX22" s="176">
        <v>0</v>
      </c>
      <c r="FY22" s="173">
        <v>43510</v>
      </c>
      <c r="FZ22" s="183" t="s">
        <v>4661</v>
      </c>
      <c r="GA22" s="183">
        <v>1</v>
      </c>
      <c r="GB22" s="183" t="s">
        <v>3173</v>
      </c>
      <c r="GC22" s="183" t="s">
        <v>21</v>
      </c>
      <c r="GD22" s="183">
        <v>2</v>
      </c>
      <c r="GE22" s="183" t="s">
        <v>14</v>
      </c>
      <c r="GF22" s="183" t="s">
        <v>14</v>
      </c>
      <c r="GG22" s="184">
        <v>44496</v>
      </c>
      <c r="GH22" s="182" t="s">
        <v>4667</v>
      </c>
      <c r="GI22" s="176">
        <v>1</v>
      </c>
      <c r="GJ22" s="176" t="s">
        <v>3173</v>
      </c>
      <c r="GK22" s="176" t="s">
        <v>21</v>
      </c>
      <c r="GL22" s="176">
        <v>2</v>
      </c>
      <c r="GM22" s="176" t="s">
        <v>14</v>
      </c>
      <c r="GN22" s="176" t="s">
        <v>14</v>
      </c>
      <c r="GO22" s="173">
        <v>44496</v>
      </c>
      <c r="GP22" s="183" t="s">
        <v>4662</v>
      </c>
      <c r="GQ22" s="183">
        <v>0</v>
      </c>
      <c r="GR22" s="183" t="s">
        <v>3173</v>
      </c>
      <c r="GS22" s="183" t="s">
        <v>21</v>
      </c>
      <c r="GT22" s="183">
        <v>2</v>
      </c>
      <c r="GU22" s="183" t="s">
        <v>14</v>
      </c>
      <c r="GV22" s="183" t="s">
        <v>14</v>
      </c>
      <c r="GW22" s="184">
        <v>44496</v>
      </c>
      <c r="GX22" s="182" t="s">
        <v>4668</v>
      </c>
      <c r="GY22" s="176">
        <v>0</v>
      </c>
      <c r="GZ22" s="176" t="s">
        <v>3173</v>
      </c>
      <c r="HA22" s="176" t="s">
        <v>21</v>
      </c>
      <c r="HB22" s="176">
        <v>2</v>
      </c>
      <c r="HC22" s="176" t="s">
        <v>14</v>
      </c>
      <c r="HD22" s="176" t="s">
        <v>14</v>
      </c>
      <c r="HE22" s="173">
        <v>44496</v>
      </c>
      <c r="HF22" s="183" t="s">
        <v>4660</v>
      </c>
      <c r="HG22" s="183">
        <v>0</v>
      </c>
      <c r="HH22" s="183" t="s">
        <v>3173</v>
      </c>
      <c r="HI22" s="183" t="s">
        <v>21</v>
      </c>
      <c r="HJ22" s="183">
        <v>2</v>
      </c>
      <c r="HK22" s="183" t="s">
        <v>14</v>
      </c>
      <c r="HL22" s="183" t="s">
        <v>14</v>
      </c>
      <c r="HM22" s="184">
        <v>44496</v>
      </c>
      <c r="HN22" s="182" t="s">
        <v>4666</v>
      </c>
      <c r="HO22" s="176">
        <v>2</v>
      </c>
      <c r="HP22" s="176" t="s">
        <v>3173</v>
      </c>
      <c r="HQ22" s="176" t="s">
        <v>21</v>
      </c>
      <c r="HR22" s="176">
        <v>2</v>
      </c>
      <c r="HS22" s="176" t="s">
        <v>14</v>
      </c>
      <c r="HT22" s="176" t="s">
        <v>14</v>
      </c>
      <c r="HU22" s="173">
        <v>44496</v>
      </c>
      <c r="HV22" s="183" t="s">
        <v>4663</v>
      </c>
      <c r="HW22" s="183">
        <v>0</v>
      </c>
      <c r="HX22" s="183" t="s">
        <v>3173</v>
      </c>
      <c r="HY22" s="183" t="s">
        <v>21</v>
      </c>
      <c r="HZ22" s="183">
        <v>2</v>
      </c>
      <c r="IA22" s="183" t="s">
        <v>14</v>
      </c>
      <c r="IB22" s="183" t="s">
        <v>14</v>
      </c>
      <c r="IC22" s="184">
        <v>44496</v>
      </c>
      <c r="ID22" s="182" t="s">
        <v>4665</v>
      </c>
      <c r="IE22" s="176">
        <v>0</v>
      </c>
      <c r="IF22" s="176" t="s">
        <v>3173</v>
      </c>
      <c r="IG22" s="176" t="s">
        <v>21</v>
      </c>
      <c r="IH22" s="176">
        <v>2</v>
      </c>
      <c r="II22" s="176" t="s">
        <v>14</v>
      </c>
      <c r="IJ22" s="176" t="s">
        <v>14</v>
      </c>
      <c r="IK22" s="173">
        <v>44496</v>
      </c>
      <c r="IL22" s="183" t="s">
        <v>4664</v>
      </c>
      <c r="IM22" s="183">
        <v>1</v>
      </c>
      <c r="IN22" s="183" t="s">
        <v>3173</v>
      </c>
      <c r="IO22" s="183" t="s">
        <v>21</v>
      </c>
      <c r="IP22" s="183">
        <v>2</v>
      </c>
      <c r="IQ22" s="183" t="s">
        <v>14</v>
      </c>
      <c r="IR22" s="183" t="s">
        <v>14</v>
      </c>
      <c r="IS22" s="184">
        <v>44496</v>
      </c>
    </row>
    <row r="23" spans="1:253" s="277" customFormat="1" ht="12.75" customHeight="1" x14ac:dyDescent="0.2">
      <c r="A23" s="277" t="s">
        <v>452</v>
      </c>
      <c r="B23" s="277" t="s">
        <v>7553</v>
      </c>
      <c r="C23" s="277" t="s">
        <v>453</v>
      </c>
      <c r="D23" s="277" t="s">
        <v>445</v>
      </c>
      <c r="E23" s="277" t="s">
        <v>7019</v>
      </c>
      <c r="F23" s="277" t="s">
        <v>3724</v>
      </c>
      <c r="G23" s="171">
        <v>1023000</v>
      </c>
      <c r="H23" s="172" t="s">
        <v>3707</v>
      </c>
      <c r="I23" s="172" t="s">
        <v>21</v>
      </c>
      <c r="J23" s="172">
        <v>2</v>
      </c>
      <c r="K23" s="172" t="s">
        <v>3709</v>
      </c>
      <c r="L23" s="172" t="s">
        <v>3708</v>
      </c>
      <c r="M23" s="173">
        <v>44451</v>
      </c>
      <c r="N23" s="182" t="s">
        <v>3726</v>
      </c>
      <c r="O23" s="174">
        <v>23180</v>
      </c>
      <c r="P23" s="174" t="s">
        <v>3711</v>
      </c>
      <c r="Q23" s="174" t="s">
        <v>21</v>
      </c>
      <c r="R23" s="174">
        <v>2</v>
      </c>
      <c r="S23" s="174" t="s">
        <v>3725</v>
      </c>
      <c r="T23" s="174" t="s">
        <v>3712</v>
      </c>
      <c r="U23" s="175">
        <v>44451</v>
      </c>
      <c r="V23" s="182" t="s">
        <v>3728</v>
      </c>
      <c r="W23" s="172">
        <v>1023000</v>
      </c>
      <c r="X23" s="172" t="s">
        <v>3707</v>
      </c>
      <c r="Y23" s="172" t="s">
        <v>21</v>
      </c>
      <c r="Z23" s="172">
        <v>2</v>
      </c>
      <c r="AA23" s="172" t="s">
        <v>3727</v>
      </c>
      <c r="AB23" s="172" t="s">
        <v>3708</v>
      </c>
      <c r="AC23" s="173">
        <v>44451</v>
      </c>
      <c r="AD23" s="182" t="s">
        <v>3732</v>
      </c>
      <c r="AE23" s="180">
        <v>583000</v>
      </c>
      <c r="AF23" s="180" t="s">
        <v>3729</v>
      </c>
      <c r="AG23" s="180" t="s">
        <v>21</v>
      </c>
      <c r="AH23" s="180">
        <v>2</v>
      </c>
      <c r="AI23" s="180" t="s">
        <v>3731</v>
      </c>
      <c r="AJ23" s="180" t="s">
        <v>3730</v>
      </c>
      <c r="AK23" s="181">
        <v>44451</v>
      </c>
      <c r="AL23" s="182" t="s">
        <v>3734</v>
      </c>
      <c r="AM23" s="172" t="s">
        <v>14</v>
      </c>
      <c r="AN23" s="172" t="s">
        <v>14</v>
      </c>
      <c r="AO23" s="172" t="s">
        <v>14</v>
      </c>
      <c r="AP23" s="172" t="s">
        <v>14</v>
      </c>
      <c r="AQ23" s="172" t="s">
        <v>3733</v>
      </c>
      <c r="AR23" s="172" t="s">
        <v>14</v>
      </c>
      <c r="AS23" s="173">
        <v>44451</v>
      </c>
      <c r="AT23" s="183" t="s">
        <v>457</v>
      </c>
      <c r="AU23" s="180">
        <v>0</v>
      </c>
      <c r="AV23" s="180">
        <v>0</v>
      </c>
      <c r="AW23" s="180" t="s">
        <v>21</v>
      </c>
      <c r="AX23" s="180">
        <v>2</v>
      </c>
      <c r="AY23" s="180">
        <v>0</v>
      </c>
      <c r="AZ23" s="180">
        <v>0</v>
      </c>
      <c r="BA23" s="181">
        <v>43510</v>
      </c>
      <c r="BB23" s="182" t="s">
        <v>1129</v>
      </c>
      <c r="BC23" s="172" t="s">
        <v>14</v>
      </c>
      <c r="BD23" s="172" t="s">
        <v>1126</v>
      </c>
      <c r="BE23" s="172" t="s">
        <v>21</v>
      </c>
      <c r="BF23" s="172">
        <v>2</v>
      </c>
      <c r="BG23" s="172" t="s">
        <v>1128</v>
      </c>
      <c r="BH23" s="172" t="s">
        <v>1127</v>
      </c>
      <c r="BI23" s="173">
        <v>43612</v>
      </c>
      <c r="BJ23" s="183" t="s">
        <v>6190</v>
      </c>
      <c r="BK23" s="183">
        <v>0</v>
      </c>
      <c r="BL23" s="183" t="s">
        <v>6164</v>
      </c>
      <c r="BM23" s="183" t="s">
        <v>21</v>
      </c>
      <c r="BN23" s="183">
        <v>2</v>
      </c>
      <c r="BO23" s="183" t="s">
        <v>6165</v>
      </c>
      <c r="BP23" s="180" t="s">
        <v>2036</v>
      </c>
      <c r="BQ23" s="184">
        <v>44557</v>
      </c>
      <c r="BR23" s="182" t="s">
        <v>454</v>
      </c>
      <c r="BS23" s="176">
        <v>0</v>
      </c>
      <c r="BT23" s="176">
        <v>0</v>
      </c>
      <c r="BU23" s="176" t="s">
        <v>21</v>
      </c>
      <c r="BV23" s="176">
        <v>2</v>
      </c>
      <c r="BW23" s="176">
        <v>0</v>
      </c>
      <c r="BX23" s="176">
        <v>0</v>
      </c>
      <c r="BY23" s="173">
        <v>43510</v>
      </c>
      <c r="BZ23" s="183" t="s">
        <v>455</v>
      </c>
      <c r="CA23" s="183">
        <v>0</v>
      </c>
      <c r="CB23" s="183">
        <v>0</v>
      </c>
      <c r="CC23" s="183" t="s">
        <v>21</v>
      </c>
      <c r="CD23" s="183">
        <v>2</v>
      </c>
      <c r="CE23" s="183">
        <v>0</v>
      </c>
      <c r="CF23" s="183">
        <v>0</v>
      </c>
      <c r="CG23" s="184">
        <v>43510</v>
      </c>
      <c r="CH23" s="182" t="s">
        <v>7857</v>
      </c>
      <c r="CI23" s="183" t="e">
        <v>#N/A</v>
      </c>
      <c r="CJ23" s="183" t="e">
        <v>#N/A</v>
      </c>
      <c r="CK23" s="183" t="e">
        <v>#N/A</v>
      </c>
      <c r="CL23" s="183" t="e">
        <v>#N/A</v>
      </c>
      <c r="CM23" s="183" t="e">
        <v>#N/A</v>
      </c>
      <c r="CN23" s="183" t="e">
        <v>#N/A</v>
      </c>
      <c r="CO23" s="185" t="e">
        <v>#N/A</v>
      </c>
      <c r="CP23" s="183" t="s">
        <v>456</v>
      </c>
      <c r="CQ23" s="176" t="s">
        <v>14</v>
      </c>
      <c r="CR23" s="176">
        <v>0</v>
      </c>
      <c r="CS23" s="176" t="s">
        <v>21</v>
      </c>
      <c r="CT23" s="176">
        <v>2</v>
      </c>
      <c r="CU23" s="176">
        <v>0</v>
      </c>
      <c r="CV23" s="176">
        <v>0</v>
      </c>
      <c r="CW23" s="173">
        <v>43510</v>
      </c>
      <c r="CX23" s="183" t="s">
        <v>3735</v>
      </c>
      <c r="CY23" s="180">
        <v>194000</v>
      </c>
      <c r="CZ23" s="180" t="s">
        <v>3729</v>
      </c>
      <c r="DA23" s="180" t="s">
        <v>21</v>
      </c>
      <c r="DB23" s="180">
        <v>2</v>
      </c>
      <c r="DC23" s="180" t="s">
        <v>3742</v>
      </c>
      <c r="DD23" s="180" t="s">
        <v>3730</v>
      </c>
      <c r="DE23" s="186">
        <v>44451</v>
      </c>
      <c r="DF23" s="182" t="s">
        <v>3739</v>
      </c>
      <c r="DG23" s="172">
        <v>440000</v>
      </c>
      <c r="DH23" s="176" t="s">
        <v>3736</v>
      </c>
      <c r="DI23" s="176" t="s">
        <v>21</v>
      </c>
      <c r="DJ23" s="176">
        <v>2</v>
      </c>
      <c r="DK23" s="176" t="s">
        <v>3738</v>
      </c>
      <c r="DL23" s="176" t="s">
        <v>3737</v>
      </c>
      <c r="DM23" s="173">
        <v>44451</v>
      </c>
      <c r="DN23" s="183" t="s">
        <v>3741</v>
      </c>
      <c r="DO23" s="180">
        <v>389000</v>
      </c>
      <c r="DP23" s="183" t="s">
        <v>3729</v>
      </c>
      <c r="DQ23" s="183" t="s">
        <v>21</v>
      </c>
      <c r="DR23" s="183">
        <v>2</v>
      </c>
      <c r="DS23" s="183" t="s">
        <v>3740</v>
      </c>
      <c r="DT23" s="183" t="s">
        <v>3730</v>
      </c>
      <c r="DU23" s="184">
        <v>44451</v>
      </c>
      <c r="DV23" s="182" t="s">
        <v>3743</v>
      </c>
      <c r="DW23" s="172">
        <v>167000</v>
      </c>
      <c r="DX23" s="176" t="s">
        <v>3729</v>
      </c>
      <c r="DY23" s="176" t="s">
        <v>21</v>
      </c>
      <c r="DZ23" s="176">
        <v>2</v>
      </c>
      <c r="EA23" s="176" t="s">
        <v>3742</v>
      </c>
      <c r="EB23" s="176" t="s">
        <v>3730</v>
      </c>
      <c r="EC23" s="173">
        <v>44451</v>
      </c>
      <c r="ED23" s="183" t="s">
        <v>3745</v>
      </c>
      <c r="EE23" s="180">
        <v>27000</v>
      </c>
      <c r="EF23" s="183" t="s">
        <v>3729</v>
      </c>
      <c r="EG23" s="183" t="s">
        <v>21</v>
      </c>
      <c r="EH23" s="183">
        <v>2</v>
      </c>
      <c r="EI23" s="183" t="s">
        <v>3744</v>
      </c>
      <c r="EJ23" s="183" t="s">
        <v>3730</v>
      </c>
      <c r="EK23" s="184">
        <v>44451</v>
      </c>
      <c r="EL23" s="182" t="s">
        <v>3747</v>
      </c>
      <c r="EM23" s="172">
        <v>0</v>
      </c>
      <c r="EN23" s="176" t="s">
        <v>14</v>
      </c>
      <c r="EO23" s="176" t="s">
        <v>14</v>
      </c>
      <c r="EP23" s="176" t="s">
        <v>14</v>
      </c>
      <c r="EQ23" s="176" t="s">
        <v>3746</v>
      </c>
      <c r="ER23" s="176" t="s">
        <v>14</v>
      </c>
      <c r="ES23" s="173">
        <v>44451</v>
      </c>
      <c r="ET23" s="183" t="s">
        <v>6191</v>
      </c>
      <c r="EU23" s="183">
        <v>6</v>
      </c>
      <c r="EV23" s="183" t="s">
        <v>6164</v>
      </c>
      <c r="EW23" s="183" t="s">
        <v>21</v>
      </c>
      <c r="EX23" s="183">
        <v>2</v>
      </c>
      <c r="EY23" s="183" t="s">
        <v>6165</v>
      </c>
      <c r="EZ23" s="183" t="s">
        <v>2036</v>
      </c>
      <c r="FA23" s="184">
        <v>44557</v>
      </c>
      <c r="FB23" s="182" t="s">
        <v>3748</v>
      </c>
      <c r="FC23" s="176">
        <v>5</v>
      </c>
      <c r="FD23" s="176" t="s">
        <v>14</v>
      </c>
      <c r="FE23" s="176" t="s">
        <v>21</v>
      </c>
      <c r="FF23" s="176">
        <v>2</v>
      </c>
      <c r="FG23" s="176" t="s">
        <v>3717</v>
      </c>
      <c r="FH23" s="176" t="s">
        <v>14</v>
      </c>
      <c r="FI23" s="173">
        <v>44451</v>
      </c>
      <c r="FJ23" s="182" t="s">
        <v>458</v>
      </c>
      <c r="FK23" s="183">
        <v>0</v>
      </c>
      <c r="FL23" s="183">
        <v>0</v>
      </c>
      <c r="FM23" s="183" t="s">
        <v>21</v>
      </c>
      <c r="FN23" s="183">
        <v>2</v>
      </c>
      <c r="FO23" s="183">
        <v>0</v>
      </c>
      <c r="FP23" s="180">
        <v>0</v>
      </c>
      <c r="FQ23" s="181">
        <v>43510</v>
      </c>
      <c r="FR23" s="182" t="s">
        <v>459</v>
      </c>
      <c r="FS23" s="176">
        <v>0</v>
      </c>
      <c r="FT23" s="176">
        <v>0</v>
      </c>
      <c r="FU23" s="176" t="s">
        <v>21</v>
      </c>
      <c r="FV23" s="176">
        <v>2</v>
      </c>
      <c r="FW23" s="176">
        <v>0</v>
      </c>
      <c r="FX23" s="176">
        <v>0</v>
      </c>
      <c r="FY23" s="173">
        <v>43510</v>
      </c>
      <c r="FZ23" s="183" t="s">
        <v>4670</v>
      </c>
      <c r="GA23" s="183">
        <v>1</v>
      </c>
      <c r="GB23" s="183" t="s">
        <v>3173</v>
      </c>
      <c r="GC23" s="183" t="s">
        <v>21</v>
      </c>
      <c r="GD23" s="183">
        <v>2</v>
      </c>
      <c r="GE23" s="183" t="s">
        <v>14</v>
      </c>
      <c r="GF23" s="183" t="s">
        <v>14</v>
      </c>
      <c r="GG23" s="184">
        <v>44496</v>
      </c>
      <c r="GH23" s="182" t="s">
        <v>4676</v>
      </c>
      <c r="GI23" s="176">
        <v>1</v>
      </c>
      <c r="GJ23" s="176" t="s">
        <v>3173</v>
      </c>
      <c r="GK23" s="176" t="s">
        <v>21</v>
      </c>
      <c r="GL23" s="176">
        <v>2</v>
      </c>
      <c r="GM23" s="176" t="s">
        <v>14</v>
      </c>
      <c r="GN23" s="176" t="s">
        <v>14</v>
      </c>
      <c r="GO23" s="173">
        <v>44496</v>
      </c>
      <c r="GP23" s="183" t="s">
        <v>4671</v>
      </c>
      <c r="GQ23" s="183">
        <v>0</v>
      </c>
      <c r="GR23" s="183" t="s">
        <v>3173</v>
      </c>
      <c r="GS23" s="183" t="s">
        <v>21</v>
      </c>
      <c r="GT23" s="183">
        <v>2</v>
      </c>
      <c r="GU23" s="183" t="s">
        <v>14</v>
      </c>
      <c r="GV23" s="183" t="s">
        <v>14</v>
      </c>
      <c r="GW23" s="184">
        <v>44496</v>
      </c>
      <c r="GX23" s="182" t="s">
        <v>4677</v>
      </c>
      <c r="GY23" s="176">
        <v>0</v>
      </c>
      <c r="GZ23" s="176" t="s">
        <v>3173</v>
      </c>
      <c r="HA23" s="176" t="s">
        <v>21</v>
      </c>
      <c r="HB23" s="176">
        <v>2</v>
      </c>
      <c r="HC23" s="176" t="s">
        <v>14</v>
      </c>
      <c r="HD23" s="176" t="s">
        <v>14</v>
      </c>
      <c r="HE23" s="173">
        <v>44496</v>
      </c>
      <c r="HF23" s="183" t="s">
        <v>4669</v>
      </c>
      <c r="HG23" s="183">
        <v>0</v>
      </c>
      <c r="HH23" s="183" t="s">
        <v>3173</v>
      </c>
      <c r="HI23" s="183" t="s">
        <v>21</v>
      </c>
      <c r="HJ23" s="183">
        <v>2</v>
      </c>
      <c r="HK23" s="183" t="s">
        <v>14</v>
      </c>
      <c r="HL23" s="183" t="s">
        <v>14</v>
      </c>
      <c r="HM23" s="184">
        <v>44496</v>
      </c>
      <c r="HN23" s="182" t="s">
        <v>4675</v>
      </c>
      <c r="HO23" s="176">
        <v>2</v>
      </c>
      <c r="HP23" s="176" t="s">
        <v>3173</v>
      </c>
      <c r="HQ23" s="176" t="s">
        <v>21</v>
      </c>
      <c r="HR23" s="176">
        <v>2</v>
      </c>
      <c r="HS23" s="176" t="s">
        <v>14</v>
      </c>
      <c r="HT23" s="176" t="s">
        <v>14</v>
      </c>
      <c r="HU23" s="173">
        <v>44496</v>
      </c>
      <c r="HV23" s="183" t="s">
        <v>4672</v>
      </c>
      <c r="HW23" s="183">
        <v>0</v>
      </c>
      <c r="HX23" s="183" t="s">
        <v>3173</v>
      </c>
      <c r="HY23" s="183" t="s">
        <v>21</v>
      </c>
      <c r="HZ23" s="183">
        <v>2</v>
      </c>
      <c r="IA23" s="183" t="s">
        <v>14</v>
      </c>
      <c r="IB23" s="183" t="s">
        <v>14</v>
      </c>
      <c r="IC23" s="184">
        <v>44496</v>
      </c>
      <c r="ID23" s="182" t="s">
        <v>4674</v>
      </c>
      <c r="IE23" s="176">
        <v>0</v>
      </c>
      <c r="IF23" s="176" t="s">
        <v>3173</v>
      </c>
      <c r="IG23" s="176" t="s">
        <v>21</v>
      </c>
      <c r="IH23" s="176">
        <v>2</v>
      </c>
      <c r="II23" s="176" t="s">
        <v>14</v>
      </c>
      <c r="IJ23" s="176" t="s">
        <v>14</v>
      </c>
      <c r="IK23" s="173">
        <v>44496</v>
      </c>
      <c r="IL23" s="183" t="s">
        <v>4673</v>
      </c>
      <c r="IM23" s="183">
        <v>1</v>
      </c>
      <c r="IN23" s="183" t="s">
        <v>3173</v>
      </c>
      <c r="IO23" s="183" t="s">
        <v>21</v>
      </c>
      <c r="IP23" s="183">
        <v>2</v>
      </c>
      <c r="IQ23" s="183" t="s">
        <v>14</v>
      </c>
      <c r="IR23" s="183" t="s">
        <v>14</v>
      </c>
      <c r="IS23" s="184">
        <v>44496</v>
      </c>
    </row>
    <row r="24" spans="1:253" s="277" customFormat="1" ht="12.75" customHeight="1" x14ac:dyDescent="0.2">
      <c r="A24" s="277" t="s">
        <v>549</v>
      </c>
      <c r="B24" s="277" t="s">
        <v>7525</v>
      </c>
      <c r="C24" s="277" t="s">
        <v>550</v>
      </c>
      <c r="D24" s="277" t="s">
        <v>551</v>
      </c>
      <c r="E24" s="277" t="s">
        <v>7026</v>
      </c>
      <c r="F24" s="277" t="s">
        <v>1593</v>
      </c>
      <c r="G24" s="171">
        <v>43100000</v>
      </c>
      <c r="H24" s="172" t="s">
        <v>1589</v>
      </c>
      <c r="I24" s="172" t="s">
        <v>21</v>
      </c>
      <c r="J24" s="172">
        <v>2</v>
      </c>
      <c r="K24" s="172" t="s">
        <v>1592</v>
      </c>
      <c r="L24" s="172" t="s">
        <v>1590</v>
      </c>
      <c r="M24" s="173">
        <v>43867</v>
      </c>
      <c r="N24" s="182" t="s">
        <v>1395</v>
      </c>
      <c r="O24" s="174">
        <v>2381000</v>
      </c>
      <c r="P24" s="174" t="s">
        <v>260</v>
      </c>
      <c r="Q24" s="174" t="s">
        <v>21</v>
      </c>
      <c r="R24" s="174">
        <v>2</v>
      </c>
      <c r="S24" s="174" t="s">
        <v>1394</v>
      </c>
      <c r="T24" s="174" t="s">
        <v>1393</v>
      </c>
      <c r="U24" s="175">
        <v>43798</v>
      </c>
      <c r="V24" s="182" t="s">
        <v>1591</v>
      </c>
      <c r="W24" s="172">
        <v>43100000</v>
      </c>
      <c r="X24" s="172" t="s">
        <v>1589</v>
      </c>
      <c r="Y24" s="172" t="s">
        <v>21</v>
      </c>
      <c r="Z24" s="172">
        <v>2</v>
      </c>
      <c r="AA24" s="172" t="s">
        <v>1394</v>
      </c>
      <c r="AB24" s="172" t="s">
        <v>1590</v>
      </c>
      <c r="AC24" s="173">
        <v>43867</v>
      </c>
      <c r="AD24" s="182" t="s">
        <v>1878</v>
      </c>
      <c r="AE24" s="180" t="s">
        <v>14</v>
      </c>
      <c r="AF24" s="180" t="s">
        <v>1875</v>
      </c>
      <c r="AG24" s="180" t="s">
        <v>14</v>
      </c>
      <c r="AH24" s="180" t="s">
        <v>14</v>
      </c>
      <c r="AI24" s="180" t="s">
        <v>1877</v>
      </c>
      <c r="AJ24" s="180" t="s">
        <v>1876</v>
      </c>
      <c r="AK24" s="181">
        <v>43992</v>
      </c>
      <c r="AL24" s="182" t="s">
        <v>1879</v>
      </c>
      <c r="AM24" s="172" t="s">
        <v>14</v>
      </c>
      <c r="AN24" s="172" t="s">
        <v>1875</v>
      </c>
      <c r="AO24" s="172" t="s">
        <v>14</v>
      </c>
      <c r="AP24" s="172" t="s">
        <v>14</v>
      </c>
      <c r="AQ24" s="172" t="s">
        <v>1877</v>
      </c>
      <c r="AR24" s="172" t="s">
        <v>1876</v>
      </c>
      <c r="AS24" s="173">
        <v>43992</v>
      </c>
      <c r="AT24" s="183" t="s">
        <v>1392</v>
      </c>
      <c r="AU24" s="180" t="s">
        <v>14</v>
      </c>
      <c r="AV24" s="180" t="s">
        <v>14</v>
      </c>
      <c r="AW24" s="180" t="s">
        <v>14</v>
      </c>
      <c r="AX24" s="180" t="s">
        <v>14</v>
      </c>
      <c r="AY24" s="180" t="s">
        <v>14</v>
      </c>
      <c r="AZ24" s="180" t="s">
        <v>14</v>
      </c>
      <c r="BA24" s="181">
        <v>43798</v>
      </c>
      <c r="BB24" s="182" t="s">
        <v>1391</v>
      </c>
      <c r="BC24" s="172" t="s">
        <v>14</v>
      </c>
      <c r="BD24" s="172" t="s">
        <v>14</v>
      </c>
      <c r="BE24" s="172" t="s">
        <v>14</v>
      </c>
      <c r="BF24" s="172" t="s">
        <v>14</v>
      </c>
      <c r="BG24" s="172" t="s">
        <v>14</v>
      </c>
      <c r="BH24" s="172" t="s">
        <v>14</v>
      </c>
      <c r="BI24" s="173">
        <v>43798</v>
      </c>
      <c r="BJ24" s="183" t="s">
        <v>3496</v>
      </c>
      <c r="BK24" s="183">
        <v>849</v>
      </c>
      <c r="BL24" s="183" t="s">
        <v>3493</v>
      </c>
      <c r="BM24" s="183" t="s">
        <v>59</v>
      </c>
      <c r="BN24" s="183">
        <v>3</v>
      </c>
      <c r="BO24" s="183" t="s">
        <v>3495</v>
      </c>
      <c r="BP24" s="180" t="s">
        <v>3494</v>
      </c>
      <c r="BQ24" s="184">
        <v>44411</v>
      </c>
      <c r="BR24" s="182" t="s">
        <v>553</v>
      </c>
      <c r="BS24" s="176">
        <v>0</v>
      </c>
      <c r="BT24" s="176">
        <v>0</v>
      </c>
      <c r="BU24" s="176" t="s">
        <v>21</v>
      </c>
      <c r="BV24" s="176">
        <v>2</v>
      </c>
      <c r="BW24" s="176" t="s">
        <v>552</v>
      </c>
      <c r="BX24" s="176">
        <v>0</v>
      </c>
      <c r="BY24" s="173">
        <v>43511</v>
      </c>
      <c r="BZ24" s="183" t="s">
        <v>554</v>
      </c>
      <c r="CA24" s="183">
        <v>0</v>
      </c>
      <c r="CB24" s="183">
        <v>0</v>
      </c>
      <c r="CC24" s="183" t="s">
        <v>21</v>
      </c>
      <c r="CD24" s="183">
        <v>2</v>
      </c>
      <c r="CE24" s="183" t="s">
        <v>552</v>
      </c>
      <c r="CF24" s="183">
        <v>0</v>
      </c>
      <c r="CG24" s="184">
        <v>43511</v>
      </c>
      <c r="CH24" s="182" t="s">
        <v>7858</v>
      </c>
      <c r="CI24" s="183" t="e">
        <v>#N/A</v>
      </c>
      <c r="CJ24" s="183" t="e">
        <v>#N/A</v>
      </c>
      <c r="CK24" s="183" t="e">
        <v>#N/A</v>
      </c>
      <c r="CL24" s="183" t="e">
        <v>#N/A</v>
      </c>
      <c r="CM24" s="183" t="e">
        <v>#N/A</v>
      </c>
      <c r="CN24" s="183" t="e">
        <v>#N/A</v>
      </c>
      <c r="CO24" s="185" t="e">
        <v>#N/A</v>
      </c>
      <c r="CP24" s="183" t="s">
        <v>555</v>
      </c>
      <c r="CQ24" s="176" t="s">
        <v>14</v>
      </c>
      <c r="CR24" s="176">
        <v>0</v>
      </c>
      <c r="CS24" s="176" t="s">
        <v>21</v>
      </c>
      <c r="CT24" s="176">
        <v>2</v>
      </c>
      <c r="CU24" s="176" t="s">
        <v>15</v>
      </c>
      <c r="CV24" s="176">
        <v>0</v>
      </c>
      <c r="CW24" s="173">
        <v>43511</v>
      </c>
      <c r="CX24" s="183" t="s">
        <v>1398</v>
      </c>
      <c r="CY24" s="180" t="s">
        <v>14</v>
      </c>
      <c r="CZ24" s="180" t="s">
        <v>14</v>
      </c>
      <c r="DA24" s="180" t="s">
        <v>14</v>
      </c>
      <c r="DB24" s="180" t="s">
        <v>14</v>
      </c>
      <c r="DC24" s="180" t="s">
        <v>1389</v>
      </c>
      <c r="DD24" s="180" t="s">
        <v>14</v>
      </c>
      <c r="DE24" s="186">
        <v>43798</v>
      </c>
      <c r="DF24" s="182" t="s">
        <v>1396</v>
      </c>
      <c r="DG24" s="172" t="s">
        <v>14</v>
      </c>
      <c r="DH24" s="176" t="s">
        <v>14</v>
      </c>
      <c r="DI24" s="176" t="s">
        <v>14</v>
      </c>
      <c r="DJ24" s="176" t="s">
        <v>14</v>
      </c>
      <c r="DK24" s="176" t="s">
        <v>1389</v>
      </c>
      <c r="DL24" s="176" t="s">
        <v>14</v>
      </c>
      <c r="DM24" s="173">
        <v>43798</v>
      </c>
      <c r="DN24" s="183" t="s">
        <v>1400</v>
      </c>
      <c r="DO24" s="180" t="s">
        <v>14</v>
      </c>
      <c r="DP24" s="183" t="s">
        <v>14</v>
      </c>
      <c r="DQ24" s="183" t="s">
        <v>14</v>
      </c>
      <c r="DR24" s="183" t="s">
        <v>14</v>
      </c>
      <c r="DS24" s="183" t="s">
        <v>1389</v>
      </c>
      <c r="DT24" s="183" t="s">
        <v>14</v>
      </c>
      <c r="DU24" s="184">
        <v>43798</v>
      </c>
      <c r="DV24" s="182" t="s">
        <v>1397</v>
      </c>
      <c r="DW24" s="172" t="s">
        <v>14</v>
      </c>
      <c r="DX24" s="176" t="s">
        <v>14</v>
      </c>
      <c r="DY24" s="176" t="s">
        <v>14</v>
      </c>
      <c r="DZ24" s="176" t="s">
        <v>14</v>
      </c>
      <c r="EA24" s="176" t="s">
        <v>1389</v>
      </c>
      <c r="EB24" s="176" t="s">
        <v>14</v>
      </c>
      <c r="EC24" s="173">
        <v>43798</v>
      </c>
      <c r="ED24" s="183" t="s">
        <v>1399</v>
      </c>
      <c r="EE24" s="180" t="s">
        <v>14</v>
      </c>
      <c r="EF24" s="183" t="s">
        <v>14</v>
      </c>
      <c r="EG24" s="183" t="s">
        <v>14</v>
      </c>
      <c r="EH24" s="183" t="s">
        <v>14</v>
      </c>
      <c r="EI24" s="183" t="s">
        <v>1389</v>
      </c>
      <c r="EJ24" s="183" t="s">
        <v>14</v>
      </c>
      <c r="EK24" s="184">
        <v>43798</v>
      </c>
      <c r="EL24" s="182" t="s">
        <v>1390</v>
      </c>
      <c r="EM24" s="172" t="s">
        <v>14</v>
      </c>
      <c r="EN24" s="176" t="s">
        <v>14</v>
      </c>
      <c r="EO24" s="176" t="s">
        <v>14</v>
      </c>
      <c r="EP24" s="176" t="s">
        <v>14</v>
      </c>
      <c r="EQ24" s="176" t="s">
        <v>1389</v>
      </c>
      <c r="ER24" s="176" t="s">
        <v>14</v>
      </c>
      <c r="ES24" s="173">
        <v>43798</v>
      </c>
      <c r="ET24" s="183" t="s">
        <v>3498</v>
      </c>
      <c r="EU24" s="183">
        <v>852</v>
      </c>
      <c r="EV24" s="183" t="s">
        <v>3493</v>
      </c>
      <c r="EW24" s="183" t="s">
        <v>59</v>
      </c>
      <c r="EX24" s="183">
        <v>3</v>
      </c>
      <c r="EY24" s="183" t="s">
        <v>3497</v>
      </c>
      <c r="EZ24" s="183" t="s">
        <v>3494</v>
      </c>
      <c r="FA24" s="184">
        <v>44411</v>
      </c>
      <c r="FB24" s="182" t="s">
        <v>1874</v>
      </c>
      <c r="FC24" s="176">
        <v>2</v>
      </c>
      <c r="FD24" s="176">
        <v>0</v>
      </c>
      <c r="FE24" s="176" t="s">
        <v>21</v>
      </c>
      <c r="FF24" s="176">
        <v>2</v>
      </c>
      <c r="FG24" s="176" t="s">
        <v>1873</v>
      </c>
      <c r="FH24" s="176">
        <v>0</v>
      </c>
      <c r="FI24" s="173">
        <v>43992</v>
      </c>
      <c r="FJ24" s="182" t="s">
        <v>557</v>
      </c>
      <c r="FK24" s="183" t="s">
        <v>14</v>
      </c>
      <c r="FL24" s="183">
        <v>0</v>
      </c>
      <c r="FM24" s="183" t="s">
        <v>21</v>
      </c>
      <c r="FN24" s="183">
        <v>2</v>
      </c>
      <c r="FO24" s="183" t="s">
        <v>556</v>
      </c>
      <c r="FP24" s="180">
        <v>0</v>
      </c>
      <c r="FQ24" s="181">
        <v>43511</v>
      </c>
      <c r="FR24" s="182" t="s">
        <v>558</v>
      </c>
      <c r="FS24" s="176" t="s">
        <v>14</v>
      </c>
      <c r="FT24" s="176">
        <v>0</v>
      </c>
      <c r="FU24" s="176" t="s">
        <v>21</v>
      </c>
      <c r="FV24" s="176">
        <v>2</v>
      </c>
      <c r="FW24" s="176" t="s">
        <v>556</v>
      </c>
      <c r="FX24" s="176">
        <v>0</v>
      </c>
      <c r="FY24" s="173">
        <v>43511</v>
      </c>
      <c r="FZ24" s="183" t="s">
        <v>4369</v>
      </c>
      <c r="GA24" s="183">
        <v>0</v>
      </c>
      <c r="GB24" s="183" t="s">
        <v>3173</v>
      </c>
      <c r="GC24" s="183" t="s">
        <v>21</v>
      </c>
      <c r="GD24" s="183">
        <v>2</v>
      </c>
      <c r="GE24" s="183" t="s">
        <v>14</v>
      </c>
      <c r="GF24" s="183" t="s">
        <v>14</v>
      </c>
      <c r="GG24" s="184">
        <v>44490</v>
      </c>
      <c r="GH24" s="182" t="s">
        <v>4375</v>
      </c>
      <c r="GI24" s="176">
        <v>1</v>
      </c>
      <c r="GJ24" s="176" t="s">
        <v>3173</v>
      </c>
      <c r="GK24" s="176" t="s">
        <v>21</v>
      </c>
      <c r="GL24" s="176">
        <v>2</v>
      </c>
      <c r="GM24" s="176" t="s">
        <v>14</v>
      </c>
      <c r="GN24" s="176" t="s">
        <v>14</v>
      </c>
      <c r="GO24" s="173">
        <v>44490</v>
      </c>
      <c r="GP24" s="183" t="s">
        <v>4370</v>
      </c>
      <c r="GQ24" s="183">
        <v>1</v>
      </c>
      <c r="GR24" s="183" t="s">
        <v>3173</v>
      </c>
      <c r="GS24" s="183" t="s">
        <v>21</v>
      </c>
      <c r="GT24" s="183">
        <v>2</v>
      </c>
      <c r="GU24" s="183" t="s">
        <v>14</v>
      </c>
      <c r="GV24" s="183" t="s">
        <v>14</v>
      </c>
      <c r="GW24" s="184">
        <v>44490</v>
      </c>
      <c r="GX24" s="182" t="s">
        <v>4376</v>
      </c>
      <c r="GY24" s="176">
        <v>0</v>
      </c>
      <c r="GZ24" s="176" t="s">
        <v>3173</v>
      </c>
      <c r="HA24" s="176" t="s">
        <v>21</v>
      </c>
      <c r="HB24" s="176">
        <v>2</v>
      </c>
      <c r="HC24" s="176" t="s">
        <v>14</v>
      </c>
      <c r="HD24" s="176" t="s">
        <v>14</v>
      </c>
      <c r="HE24" s="173">
        <v>44490</v>
      </c>
      <c r="HF24" s="183" t="s">
        <v>4368</v>
      </c>
      <c r="HG24" s="183">
        <v>0</v>
      </c>
      <c r="HH24" s="183" t="s">
        <v>3173</v>
      </c>
      <c r="HI24" s="183" t="s">
        <v>21</v>
      </c>
      <c r="HJ24" s="183">
        <v>2</v>
      </c>
      <c r="HK24" s="183" t="s">
        <v>14</v>
      </c>
      <c r="HL24" s="183" t="s">
        <v>14</v>
      </c>
      <c r="HM24" s="184">
        <v>44490</v>
      </c>
      <c r="HN24" s="182" t="s">
        <v>4374</v>
      </c>
      <c r="HO24" s="176">
        <v>0</v>
      </c>
      <c r="HP24" s="176" t="s">
        <v>3173</v>
      </c>
      <c r="HQ24" s="176" t="s">
        <v>21</v>
      </c>
      <c r="HR24" s="176">
        <v>2</v>
      </c>
      <c r="HS24" s="176" t="s">
        <v>14</v>
      </c>
      <c r="HT24" s="176" t="s">
        <v>14</v>
      </c>
      <c r="HU24" s="173">
        <v>44490</v>
      </c>
      <c r="HV24" s="183" t="s">
        <v>4371</v>
      </c>
      <c r="HW24" s="183">
        <v>0</v>
      </c>
      <c r="HX24" s="183" t="s">
        <v>3173</v>
      </c>
      <c r="HY24" s="183" t="s">
        <v>21</v>
      </c>
      <c r="HZ24" s="183">
        <v>2</v>
      </c>
      <c r="IA24" s="183" t="s">
        <v>14</v>
      </c>
      <c r="IB24" s="183" t="s">
        <v>14</v>
      </c>
      <c r="IC24" s="184">
        <v>44490</v>
      </c>
      <c r="ID24" s="182" t="s">
        <v>4373</v>
      </c>
      <c r="IE24" s="176">
        <v>1</v>
      </c>
      <c r="IF24" s="176" t="s">
        <v>3173</v>
      </c>
      <c r="IG24" s="176" t="s">
        <v>21</v>
      </c>
      <c r="IH24" s="176">
        <v>2</v>
      </c>
      <c r="II24" s="176" t="s">
        <v>14</v>
      </c>
      <c r="IJ24" s="176" t="s">
        <v>14</v>
      </c>
      <c r="IK24" s="173">
        <v>44490</v>
      </c>
      <c r="IL24" s="183" t="s">
        <v>4372</v>
      </c>
      <c r="IM24" s="183">
        <v>0</v>
      </c>
      <c r="IN24" s="183" t="s">
        <v>3173</v>
      </c>
      <c r="IO24" s="183" t="s">
        <v>21</v>
      </c>
      <c r="IP24" s="183">
        <v>2</v>
      </c>
      <c r="IQ24" s="183" t="s">
        <v>14</v>
      </c>
      <c r="IR24" s="183" t="s">
        <v>14</v>
      </c>
      <c r="IS24" s="184">
        <v>44490</v>
      </c>
    </row>
    <row r="25" spans="1:253" s="277" customFormat="1" ht="12.75" customHeight="1" x14ac:dyDescent="0.2">
      <c r="A25" s="277" t="s">
        <v>559</v>
      </c>
      <c r="B25" s="277" t="s">
        <v>7525</v>
      </c>
      <c r="C25" s="277" t="s">
        <v>560</v>
      </c>
      <c r="D25" s="277" t="s">
        <v>551</v>
      </c>
      <c r="E25" s="277" t="s">
        <v>7026</v>
      </c>
      <c r="F25" s="277" t="s">
        <v>1599</v>
      </c>
      <c r="G25" s="171">
        <v>43100000</v>
      </c>
      <c r="H25" s="172" t="s">
        <v>1589</v>
      </c>
      <c r="I25" s="172" t="s">
        <v>21</v>
      </c>
      <c r="J25" s="172">
        <v>2</v>
      </c>
      <c r="K25" s="172" t="s">
        <v>1592</v>
      </c>
      <c r="L25" s="172" t="s">
        <v>1590</v>
      </c>
      <c r="M25" s="173">
        <v>43867</v>
      </c>
      <c r="N25" s="182" t="s">
        <v>1598</v>
      </c>
      <c r="O25" s="174">
        <v>159000</v>
      </c>
      <c r="P25" s="174" t="s">
        <v>1595</v>
      </c>
      <c r="Q25" s="174" t="s">
        <v>21</v>
      </c>
      <c r="R25" s="174">
        <v>2</v>
      </c>
      <c r="S25" s="174" t="s">
        <v>1597</v>
      </c>
      <c r="T25" s="174" t="s">
        <v>1596</v>
      </c>
      <c r="U25" s="175">
        <v>43867</v>
      </c>
      <c r="V25" s="182" t="s">
        <v>567</v>
      </c>
      <c r="W25" s="172">
        <v>223000</v>
      </c>
      <c r="X25" s="172" t="s">
        <v>564</v>
      </c>
      <c r="Y25" s="172" t="s">
        <v>21</v>
      </c>
      <c r="Z25" s="172">
        <v>2</v>
      </c>
      <c r="AA25" s="172" t="s">
        <v>566</v>
      </c>
      <c r="AB25" s="172" t="s">
        <v>565</v>
      </c>
      <c r="AC25" s="173">
        <v>43511</v>
      </c>
      <c r="AD25" s="182" t="s">
        <v>1413</v>
      </c>
      <c r="AE25" s="180">
        <v>174000</v>
      </c>
      <c r="AF25" s="180" t="s">
        <v>1411</v>
      </c>
      <c r="AG25" s="180" t="s">
        <v>59</v>
      </c>
      <c r="AH25" s="180">
        <v>3</v>
      </c>
      <c r="AI25" s="180" t="s">
        <v>1412</v>
      </c>
      <c r="AJ25" s="180" t="s">
        <v>1405</v>
      </c>
      <c r="AK25" s="181">
        <v>43798</v>
      </c>
      <c r="AL25" s="182" t="s">
        <v>1414</v>
      </c>
      <c r="AM25" s="172">
        <v>174000</v>
      </c>
      <c r="AN25" s="172" t="s">
        <v>1411</v>
      </c>
      <c r="AO25" s="172" t="s">
        <v>59</v>
      </c>
      <c r="AP25" s="172">
        <v>3</v>
      </c>
      <c r="AQ25" s="172" t="s">
        <v>1412</v>
      </c>
      <c r="AR25" s="172" t="s">
        <v>1405</v>
      </c>
      <c r="AS25" s="173">
        <v>43798</v>
      </c>
      <c r="AT25" s="183" t="s">
        <v>1594</v>
      </c>
      <c r="AU25" s="180" t="s">
        <v>14</v>
      </c>
      <c r="AV25" s="180" t="s">
        <v>14</v>
      </c>
      <c r="AW25" s="180" t="s">
        <v>14</v>
      </c>
      <c r="AX25" s="180" t="s">
        <v>14</v>
      </c>
      <c r="AY25" s="180" t="s">
        <v>15</v>
      </c>
      <c r="AZ25" s="180" t="s">
        <v>14</v>
      </c>
      <c r="BA25" s="181">
        <v>43867</v>
      </c>
      <c r="BB25" s="182" t="s">
        <v>1408</v>
      </c>
      <c r="BC25" s="172" t="s">
        <v>14</v>
      </c>
      <c r="BD25" s="172" t="s">
        <v>14</v>
      </c>
      <c r="BE25" s="172" t="s">
        <v>14</v>
      </c>
      <c r="BF25" s="172" t="s">
        <v>14</v>
      </c>
      <c r="BG25" s="172" t="s">
        <v>15</v>
      </c>
      <c r="BH25" s="172" t="s">
        <v>14</v>
      </c>
      <c r="BI25" s="173">
        <v>43798</v>
      </c>
      <c r="BJ25" s="183" t="s">
        <v>3501</v>
      </c>
      <c r="BK25" s="183">
        <v>0</v>
      </c>
      <c r="BL25" s="183" t="s">
        <v>3499</v>
      </c>
      <c r="BM25" s="183" t="s">
        <v>21</v>
      </c>
      <c r="BN25" s="183">
        <v>2</v>
      </c>
      <c r="BO25" s="183" t="s">
        <v>3500</v>
      </c>
      <c r="BP25" s="180" t="s">
        <v>694</v>
      </c>
      <c r="BQ25" s="184">
        <v>44411</v>
      </c>
      <c r="BR25" s="182" t="s">
        <v>1401</v>
      </c>
      <c r="BS25" s="176" t="s">
        <v>14</v>
      </c>
      <c r="BT25" s="176" t="s">
        <v>14</v>
      </c>
      <c r="BU25" s="176" t="s">
        <v>14</v>
      </c>
      <c r="BV25" s="176" t="s">
        <v>14</v>
      </c>
      <c r="BW25" s="176" t="s">
        <v>14</v>
      </c>
      <c r="BX25" s="176" t="s">
        <v>14</v>
      </c>
      <c r="BY25" s="173">
        <v>43798</v>
      </c>
      <c r="BZ25" s="183" t="s">
        <v>1402</v>
      </c>
      <c r="CA25" s="183" t="s">
        <v>14</v>
      </c>
      <c r="CB25" s="183" t="s">
        <v>14</v>
      </c>
      <c r="CC25" s="183" t="s">
        <v>14</v>
      </c>
      <c r="CD25" s="183" t="s">
        <v>14</v>
      </c>
      <c r="CE25" s="183" t="s">
        <v>14</v>
      </c>
      <c r="CF25" s="183" t="s">
        <v>14</v>
      </c>
      <c r="CG25" s="184">
        <v>43798</v>
      </c>
      <c r="CH25" s="182" t="s">
        <v>7859</v>
      </c>
      <c r="CI25" s="183" t="e">
        <v>#N/A</v>
      </c>
      <c r="CJ25" s="183" t="e">
        <v>#N/A</v>
      </c>
      <c r="CK25" s="183" t="e">
        <v>#N/A</v>
      </c>
      <c r="CL25" s="183" t="e">
        <v>#N/A</v>
      </c>
      <c r="CM25" s="183" t="e">
        <v>#N/A</v>
      </c>
      <c r="CN25" s="183" t="e">
        <v>#N/A</v>
      </c>
      <c r="CO25" s="185" t="e">
        <v>#N/A</v>
      </c>
      <c r="CP25" s="183" t="s">
        <v>1403</v>
      </c>
      <c r="CQ25" s="176" t="s">
        <v>14</v>
      </c>
      <c r="CR25" s="176" t="s">
        <v>14</v>
      </c>
      <c r="CS25" s="176" t="s">
        <v>14</v>
      </c>
      <c r="CT25" s="176" t="s">
        <v>14</v>
      </c>
      <c r="CU25" s="176" t="s">
        <v>14</v>
      </c>
      <c r="CV25" s="176" t="s">
        <v>14</v>
      </c>
      <c r="CW25" s="173">
        <v>43798</v>
      </c>
      <c r="CX25" s="183" t="s">
        <v>1415</v>
      </c>
      <c r="CY25" s="180">
        <v>90000</v>
      </c>
      <c r="CZ25" s="180" t="s">
        <v>1404</v>
      </c>
      <c r="DA25" s="180" t="s">
        <v>59</v>
      </c>
      <c r="DB25" s="180">
        <v>3</v>
      </c>
      <c r="DC25" s="180" t="s">
        <v>1406</v>
      </c>
      <c r="DD25" s="180" t="s">
        <v>1405</v>
      </c>
      <c r="DE25" s="186">
        <v>43798</v>
      </c>
      <c r="DF25" s="182" t="s">
        <v>1409</v>
      </c>
      <c r="DG25" s="172">
        <v>49000</v>
      </c>
      <c r="DH25" s="176" t="s">
        <v>1404</v>
      </c>
      <c r="DI25" s="176" t="s">
        <v>59</v>
      </c>
      <c r="DJ25" s="176">
        <v>3</v>
      </c>
      <c r="DK25" s="176" t="s">
        <v>1406</v>
      </c>
      <c r="DL25" s="176" t="s">
        <v>1405</v>
      </c>
      <c r="DM25" s="173">
        <v>43798</v>
      </c>
      <c r="DN25" s="183" t="s">
        <v>1417</v>
      </c>
      <c r="DO25" s="180">
        <v>84000</v>
      </c>
      <c r="DP25" s="183" t="s">
        <v>1404</v>
      </c>
      <c r="DQ25" s="183" t="s">
        <v>59</v>
      </c>
      <c r="DR25" s="183">
        <v>3</v>
      </c>
      <c r="DS25" s="183" t="s">
        <v>1406</v>
      </c>
      <c r="DT25" s="183" t="s">
        <v>1405</v>
      </c>
      <c r="DU25" s="184">
        <v>43798</v>
      </c>
      <c r="DV25" s="182" t="s">
        <v>1410</v>
      </c>
      <c r="DW25" s="172">
        <v>90000</v>
      </c>
      <c r="DX25" s="176" t="s">
        <v>1404</v>
      </c>
      <c r="DY25" s="176" t="s">
        <v>59</v>
      </c>
      <c r="DZ25" s="176">
        <v>3</v>
      </c>
      <c r="EA25" s="176" t="s">
        <v>1406</v>
      </c>
      <c r="EB25" s="176" t="s">
        <v>1405</v>
      </c>
      <c r="EC25" s="173">
        <v>43798</v>
      </c>
      <c r="ED25" s="183" t="s">
        <v>1416</v>
      </c>
      <c r="EE25" s="180">
        <v>0</v>
      </c>
      <c r="EF25" s="183" t="s">
        <v>1404</v>
      </c>
      <c r="EG25" s="183" t="s">
        <v>59</v>
      </c>
      <c r="EH25" s="183">
        <v>3</v>
      </c>
      <c r="EI25" s="183" t="s">
        <v>1406</v>
      </c>
      <c r="EJ25" s="183" t="s">
        <v>1405</v>
      </c>
      <c r="EK25" s="184">
        <v>43798</v>
      </c>
      <c r="EL25" s="182" t="s">
        <v>1407</v>
      </c>
      <c r="EM25" s="172">
        <v>0</v>
      </c>
      <c r="EN25" s="176" t="s">
        <v>1404</v>
      </c>
      <c r="EO25" s="176" t="s">
        <v>59</v>
      </c>
      <c r="EP25" s="176">
        <v>3</v>
      </c>
      <c r="EQ25" s="176" t="s">
        <v>1406</v>
      </c>
      <c r="ER25" s="176" t="s">
        <v>1405</v>
      </c>
      <c r="ES25" s="173">
        <v>43798</v>
      </c>
      <c r="ET25" s="183" t="s">
        <v>3502</v>
      </c>
      <c r="EU25" s="183">
        <v>852</v>
      </c>
      <c r="EV25" s="183" t="s">
        <v>3493</v>
      </c>
      <c r="EW25" s="183" t="s">
        <v>59</v>
      </c>
      <c r="EX25" s="183">
        <v>3</v>
      </c>
      <c r="EY25" s="183" t="s">
        <v>3497</v>
      </c>
      <c r="EZ25" s="183" t="s">
        <v>3494</v>
      </c>
      <c r="FA25" s="184">
        <v>44411</v>
      </c>
      <c r="FB25" s="182" t="s">
        <v>562</v>
      </c>
      <c r="FC25" s="176">
        <v>1</v>
      </c>
      <c r="FD25" s="176">
        <v>0</v>
      </c>
      <c r="FE25" s="176" t="s">
        <v>21</v>
      </c>
      <c r="FF25" s="176">
        <v>2</v>
      </c>
      <c r="FG25" s="176" t="s">
        <v>561</v>
      </c>
      <c r="FH25" s="176">
        <v>0</v>
      </c>
      <c r="FI25" s="173">
        <v>43511</v>
      </c>
      <c r="FJ25" s="182" t="s">
        <v>569</v>
      </c>
      <c r="FK25" s="183">
        <v>0</v>
      </c>
      <c r="FL25" s="183">
        <v>0</v>
      </c>
      <c r="FM25" s="183" t="s">
        <v>21</v>
      </c>
      <c r="FN25" s="183">
        <v>2</v>
      </c>
      <c r="FO25" s="183" t="s">
        <v>568</v>
      </c>
      <c r="FP25" s="180">
        <v>0</v>
      </c>
      <c r="FQ25" s="181">
        <v>43511</v>
      </c>
      <c r="FR25" s="182" t="s">
        <v>570</v>
      </c>
      <c r="FS25" s="176">
        <v>0</v>
      </c>
      <c r="FT25" s="176">
        <v>0</v>
      </c>
      <c r="FU25" s="176" t="s">
        <v>21</v>
      </c>
      <c r="FV25" s="176">
        <v>2</v>
      </c>
      <c r="FW25" s="176" t="s">
        <v>568</v>
      </c>
      <c r="FX25" s="176">
        <v>0</v>
      </c>
      <c r="FY25" s="173">
        <v>43511</v>
      </c>
      <c r="FZ25" s="183" t="s">
        <v>4378</v>
      </c>
      <c r="GA25" s="183">
        <v>1</v>
      </c>
      <c r="GB25" s="183" t="s">
        <v>3173</v>
      </c>
      <c r="GC25" s="183" t="s">
        <v>21</v>
      </c>
      <c r="GD25" s="183">
        <v>2</v>
      </c>
      <c r="GE25" s="183" t="s">
        <v>14</v>
      </c>
      <c r="GF25" s="183" t="s">
        <v>14</v>
      </c>
      <c r="GG25" s="184">
        <v>44490</v>
      </c>
      <c r="GH25" s="182" t="s">
        <v>4384</v>
      </c>
      <c r="GI25" s="176">
        <v>2</v>
      </c>
      <c r="GJ25" s="176" t="s">
        <v>3173</v>
      </c>
      <c r="GK25" s="176" t="s">
        <v>21</v>
      </c>
      <c r="GL25" s="176">
        <v>2</v>
      </c>
      <c r="GM25" s="176" t="s">
        <v>14</v>
      </c>
      <c r="GN25" s="176" t="s">
        <v>14</v>
      </c>
      <c r="GO25" s="173">
        <v>44490</v>
      </c>
      <c r="GP25" s="183" t="s">
        <v>4379</v>
      </c>
      <c r="GQ25" s="183">
        <v>2</v>
      </c>
      <c r="GR25" s="183" t="s">
        <v>3173</v>
      </c>
      <c r="GS25" s="183" t="s">
        <v>21</v>
      </c>
      <c r="GT25" s="183">
        <v>2</v>
      </c>
      <c r="GU25" s="183" t="s">
        <v>14</v>
      </c>
      <c r="GV25" s="183" t="s">
        <v>14</v>
      </c>
      <c r="GW25" s="184">
        <v>44490</v>
      </c>
      <c r="GX25" s="182" t="s">
        <v>4385</v>
      </c>
      <c r="GY25" s="176">
        <v>0</v>
      </c>
      <c r="GZ25" s="176" t="s">
        <v>3173</v>
      </c>
      <c r="HA25" s="176" t="s">
        <v>21</v>
      </c>
      <c r="HB25" s="176">
        <v>2</v>
      </c>
      <c r="HC25" s="176" t="s">
        <v>14</v>
      </c>
      <c r="HD25" s="176" t="s">
        <v>14</v>
      </c>
      <c r="HE25" s="173">
        <v>44490</v>
      </c>
      <c r="HF25" s="183" t="s">
        <v>4377</v>
      </c>
      <c r="HG25" s="183">
        <v>0</v>
      </c>
      <c r="HH25" s="183" t="s">
        <v>3173</v>
      </c>
      <c r="HI25" s="183" t="s">
        <v>21</v>
      </c>
      <c r="HJ25" s="183">
        <v>2</v>
      </c>
      <c r="HK25" s="183" t="s">
        <v>14</v>
      </c>
      <c r="HL25" s="183" t="s">
        <v>14</v>
      </c>
      <c r="HM25" s="184">
        <v>44490</v>
      </c>
      <c r="HN25" s="182" t="s">
        <v>4383</v>
      </c>
      <c r="HO25" s="176">
        <v>2</v>
      </c>
      <c r="HP25" s="176" t="s">
        <v>3173</v>
      </c>
      <c r="HQ25" s="176" t="s">
        <v>21</v>
      </c>
      <c r="HR25" s="176">
        <v>2</v>
      </c>
      <c r="HS25" s="176" t="s">
        <v>14</v>
      </c>
      <c r="HT25" s="176" t="s">
        <v>14</v>
      </c>
      <c r="HU25" s="173">
        <v>44490</v>
      </c>
      <c r="HV25" s="183" t="s">
        <v>4380</v>
      </c>
      <c r="HW25" s="183">
        <v>0</v>
      </c>
      <c r="HX25" s="183" t="s">
        <v>3173</v>
      </c>
      <c r="HY25" s="183" t="s">
        <v>21</v>
      </c>
      <c r="HZ25" s="183">
        <v>2</v>
      </c>
      <c r="IA25" s="183" t="s">
        <v>14</v>
      </c>
      <c r="IB25" s="183" t="s">
        <v>14</v>
      </c>
      <c r="IC25" s="184">
        <v>44490</v>
      </c>
      <c r="ID25" s="182" t="s">
        <v>4382</v>
      </c>
      <c r="IE25" s="176">
        <v>1</v>
      </c>
      <c r="IF25" s="176" t="s">
        <v>3173</v>
      </c>
      <c r="IG25" s="176" t="s">
        <v>21</v>
      </c>
      <c r="IH25" s="176">
        <v>2</v>
      </c>
      <c r="II25" s="176" t="s">
        <v>14</v>
      </c>
      <c r="IJ25" s="176" t="s">
        <v>14</v>
      </c>
      <c r="IK25" s="173">
        <v>44490</v>
      </c>
      <c r="IL25" s="183" t="s">
        <v>4381</v>
      </c>
      <c r="IM25" s="183">
        <v>0</v>
      </c>
      <c r="IN25" s="183" t="s">
        <v>3173</v>
      </c>
      <c r="IO25" s="183" t="s">
        <v>21</v>
      </c>
      <c r="IP25" s="183">
        <v>2</v>
      </c>
      <c r="IQ25" s="183" t="s">
        <v>14</v>
      </c>
      <c r="IR25" s="183" t="s">
        <v>14</v>
      </c>
      <c r="IS25" s="184">
        <v>44490</v>
      </c>
    </row>
    <row r="26" spans="1:253" s="277" customFormat="1" ht="12.75" customHeight="1" x14ac:dyDescent="0.2">
      <c r="A26" s="277" t="s">
        <v>1908</v>
      </c>
      <c r="B26" s="277" t="s">
        <v>7532</v>
      </c>
      <c r="C26" s="277" t="s">
        <v>1909</v>
      </c>
      <c r="D26" s="277" t="s">
        <v>551</v>
      </c>
      <c r="E26" s="277" t="s">
        <v>7026</v>
      </c>
      <c r="F26" s="277" t="s">
        <v>1941</v>
      </c>
      <c r="G26" s="171">
        <v>43100000</v>
      </c>
      <c r="H26" s="172" t="s">
        <v>1589</v>
      </c>
      <c r="I26" s="172" t="s">
        <v>21</v>
      </c>
      <c r="J26" s="172">
        <v>2</v>
      </c>
      <c r="K26" s="172" t="s">
        <v>1940</v>
      </c>
      <c r="L26" s="172" t="s">
        <v>1592</v>
      </c>
      <c r="M26" s="173">
        <v>44005</v>
      </c>
      <c r="N26" s="182" t="s">
        <v>1925</v>
      </c>
      <c r="O26" s="174">
        <v>2381000</v>
      </c>
      <c r="P26" s="174" t="s">
        <v>260</v>
      </c>
      <c r="Q26" s="174" t="s">
        <v>21</v>
      </c>
      <c r="R26" s="174">
        <v>2</v>
      </c>
      <c r="S26" s="174" t="s">
        <v>1924</v>
      </c>
      <c r="T26" s="174" t="s">
        <v>1393</v>
      </c>
      <c r="U26" s="175">
        <v>44005</v>
      </c>
      <c r="V26" s="182" t="s">
        <v>1934</v>
      </c>
      <c r="W26" s="172">
        <v>43100000</v>
      </c>
      <c r="X26" s="172" t="s">
        <v>1931</v>
      </c>
      <c r="Y26" s="172" t="s">
        <v>21</v>
      </c>
      <c r="Z26" s="172">
        <v>2</v>
      </c>
      <c r="AA26" s="172" t="s">
        <v>1933</v>
      </c>
      <c r="AB26" s="172" t="s">
        <v>1932</v>
      </c>
      <c r="AC26" s="173">
        <v>44005</v>
      </c>
      <c r="AD26" s="182" t="s">
        <v>1929</v>
      </c>
      <c r="AE26" s="180" t="s">
        <v>14</v>
      </c>
      <c r="AF26" s="180" t="s">
        <v>1411</v>
      </c>
      <c r="AG26" s="180" t="s">
        <v>14</v>
      </c>
      <c r="AH26" s="180" t="s">
        <v>14</v>
      </c>
      <c r="AI26" s="180" t="s">
        <v>1928</v>
      </c>
      <c r="AJ26" s="180" t="s">
        <v>1405</v>
      </c>
      <c r="AK26" s="181">
        <v>44005</v>
      </c>
      <c r="AL26" s="182" t="s">
        <v>1930</v>
      </c>
      <c r="AM26" s="172" t="s">
        <v>14</v>
      </c>
      <c r="AN26" s="172" t="s">
        <v>1411</v>
      </c>
      <c r="AO26" s="172" t="s">
        <v>14</v>
      </c>
      <c r="AP26" s="172" t="s">
        <v>14</v>
      </c>
      <c r="AQ26" s="172" t="s">
        <v>1928</v>
      </c>
      <c r="AR26" s="172" t="s">
        <v>1405</v>
      </c>
      <c r="AS26" s="173">
        <v>44005</v>
      </c>
      <c r="AT26" s="183" t="s">
        <v>1923</v>
      </c>
      <c r="AU26" s="180" t="s">
        <v>14</v>
      </c>
      <c r="AV26" s="180" t="s">
        <v>14</v>
      </c>
      <c r="AW26" s="180" t="s">
        <v>14</v>
      </c>
      <c r="AX26" s="180" t="s">
        <v>14</v>
      </c>
      <c r="AY26" s="180" t="s">
        <v>1922</v>
      </c>
      <c r="AZ26" s="180" t="s">
        <v>14</v>
      </c>
      <c r="BA26" s="181">
        <v>44005</v>
      </c>
      <c r="BB26" s="182" t="s">
        <v>1921</v>
      </c>
      <c r="BC26" s="172" t="s">
        <v>14</v>
      </c>
      <c r="BD26" s="172" t="s">
        <v>14</v>
      </c>
      <c r="BE26" s="172" t="s">
        <v>14</v>
      </c>
      <c r="BF26" s="172" t="s">
        <v>14</v>
      </c>
      <c r="BG26" s="172" t="s">
        <v>15</v>
      </c>
      <c r="BH26" s="172" t="s">
        <v>14</v>
      </c>
      <c r="BI26" s="173">
        <v>44005</v>
      </c>
      <c r="BJ26" s="183" t="s">
        <v>2207</v>
      </c>
      <c r="BK26" s="183">
        <v>651</v>
      </c>
      <c r="BL26" s="183" t="s">
        <v>2205</v>
      </c>
      <c r="BM26" s="183" t="s">
        <v>59</v>
      </c>
      <c r="BN26" s="183">
        <v>3</v>
      </c>
      <c r="BO26" s="183" t="s">
        <v>2206</v>
      </c>
      <c r="BP26" s="180" t="s">
        <v>1948</v>
      </c>
      <c r="BQ26" s="184">
        <v>44159</v>
      </c>
      <c r="BR26" s="182" t="s">
        <v>1911</v>
      </c>
      <c r="BS26" s="176" t="s">
        <v>14</v>
      </c>
      <c r="BT26" s="176" t="s">
        <v>14</v>
      </c>
      <c r="BU26" s="176" t="s">
        <v>14</v>
      </c>
      <c r="BV26" s="176" t="s">
        <v>14</v>
      </c>
      <c r="BW26" s="176" t="s">
        <v>1910</v>
      </c>
      <c r="BX26" s="176" t="s">
        <v>14</v>
      </c>
      <c r="BY26" s="173">
        <v>44005</v>
      </c>
      <c r="BZ26" s="183" t="s">
        <v>1912</v>
      </c>
      <c r="CA26" s="183" t="s">
        <v>14</v>
      </c>
      <c r="CB26" s="183" t="s">
        <v>14</v>
      </c>
      <c r="CC26" s="183" t="s">
        <v>14</v>
      </c>
      <c r="CD26" s="183" t="s">
        <v>14</v>
      </c>
      <c r="CE26" s="183" t="s">
        <v>1910</v>
      </c>
      <c r="CF26" s="183" t="s">
        <v>14</v>
      </c>
      <c r="CG26" s="184">
        <v>44005</v>
      </c>
      <c r="CH26" s="182" t="s">
        <v>7860</v>
      </c>
      <c r="CI26" s="183" t="e">
        <v>#N/A</v>
      </c>
      <c r="CJ26" s="183" t="e">
        <v>#N/A</v>
      </c>
      <c r="CK26" s="183" t="e">
        <v>#N/A</v>
      </c>
      <c r="CL26" s="183" t="e">
        <v>#N/A</v>
      </c>
      <c r="CM26" s="183" t="e">
        <v>#N/A</v>
      </c>
      <c r="CN26" s="183" t="e">
        <v>#N/A</v>
      </c>
      <c r="CO26" s="185" t="e">
        <v>#N/A</v>
      </c>
      <c r="CP26" s="183" t="s">
        <v>1917</v>
      </c>
      <c r="CQ26" s="176" t="s">
        <v>14</v>
      </c>
      <c r="CR26" s="176" t="s">
        <v>14</v>
      </c>
      <c r="CS26" s="176" t="s">
        <v>14</v>
      </c>
      <c r="CT26" s="176" t="s">
        <v>14</v>
      </c>
      <c r="CU26" s="176" t="s">
        <v>15</v>
      </c>
      <c r="CV26" s="176" t="s">
        <v>14</v>
      </c>
      <c r="CW26" s="173">
        <v>44005</v>
      </c>
      <c r="CX26" s="183" t="s">
        <v>1937</v>
      </c>
      <c r="CY26" s="180" t="s">
        <v>14</v>
      </c>
      <c r="CZ26" s="180" t="s">
        <v>1404</v>
      </c>
      <c r="DA26" s="180" t="s">
        <v>14</v>
      </c>
      <c r="DB26" s="180" t="s">
        <v>14</v>
      </c>
      <c r="DC26" s="180" t="s">
        <v>1919</v>
      </c>
      <c r="DD26" s="180" t="s">
        <v>1918</v>
      </c>
      <c r="DE26" s="186">
        <v>44005</v>
      </c>
      <c r="DF26" s="182" t="s">
        <v>1926</v>
      </c>
      <c r="DG26" s="172" t="s">
        <v>14</v>
      </c>
      <c r="DH26" s="176" t="s">
        <v>1404</v>
      </c>
      <c r="DI26" s="176" t="s">
        <v>14</v>
      </c>
      <c r="DJ26" s="176" t="s">
        <v>14</v>
      </c>
      <c r="DK26" s="176" t="s">
        <v>1919</v>
      </c>
      <c r="DL26" s="176" t="s">
        <v>1918</v>
      </c>
      <c r="DM26" s="173">
        <v>44005</v>
      </c>
      <c r="DN26" s="183" t="s">
        <v>1939</v>
      </c>
      <c r="DO26" s="180" t="s">
        <v>14</v>
      </c>
      <c r="DP26" s="183" t="s">
        <v>1404</v>
      </c>
      <c r="DQ26" s="183" t="s">
        <v>14</v>
      </c>
      <c r="DR26" s="183" t="s">
        <v>14</v>
      </c>
      <c r="DS26" s="183" t="s">
        <v>1919</v>
      </c>
      <c r="DT26" s="183" t="s">
        <v>1918</v>
      </c>
      <c r="DU26" s="184">
        <v>44005</v>
      </c>
      <c r="DV26" s="182" t="s">
        <v>1927</v>
      </c>
      <c r="DW26" s="172" t="s">
        <v>14</v>
      </c>
      <c r="DX26" s="176" t="s">
        <v>1404</v>
      </c>
      <c r="DY26" s="176" t="s">
        <v>14</v>
      </c>
      <c r="DZ26" s="176" t="s">
        <v>14</v>
      </c>
      <c r="EA26" s="176" t="s">
        <v>1919</v>
      </c>
      <c r="EB26" s="176" t="s">
        <v>1918</v>
      </c>
      <c r="EC26" s="173">
        <v>44005</v>
      </c>
      <c r="ED26" s="183" t="s">
        <v>1938</v>
      </c>
      <c r="EE26" s="180" t="s">
        <v>14</v>
      </c>
      <c r="EF26" s="183" t="s">
        <v>1404</v>
      </c>
      <c r="EG26" s="183" t="s">
        <v>14</v>
      </c>
      <c r="EH26" s="183" t="s">
        <v>14</v>
      </c>
      <c r="EI26" s="183" t="s">
        <v>1919</v>
      </c>
      <c r="EJ26" s="183" t="s">
        <v>1918</v>
      </c>
      <c r="EK26" s="184">
        <v>44005</v>
      </c>
      <c r="EL26" s="182" t="s">
        <v>1920</v>
      </c>
      <c r="EM26" s="172" t="s">
        <v>14</v>
      </c>
      <c r="EN26" s="176" t="s">
        <v>1404</v>
      </c>
      <c r="EO26" s="176" t="s">
        <v>14</v>
      </c>
      <c r="EP26" s="176" t="s">
        <v>14</v>
      </c>
      <c r="EQ26" s="176" t="s">
        <v>1919</v>
      </c>
      <c r="ER26" s="176" t="s">
        <v>1918</v>
      </c>
      <c r="ES26" s="173">
        <v>44005</v>
      </c>
      <c r="ET26" s="183" t="s">
        <v>2204</v>
      </c>
      <c r="EU26" s="183">
        <v>651</v>
      </c>
      <c r="EV26" s="183" t="s">
        <v>2201</v>
      </c>
      <c r="EW26" s="183" t="s">
        <v>59</v>
      </c>
      <c r="EX26" s="183">
        <v>3</v>
      </c>
      <c r="EY26" s="183" t="s">
        <v>2203</v>
      </c>
      <c r="EZ26" s="183" t="s">
        <v>2202</v>
      </c>
      <c r="FA26" s="184">
        <v>44159</v>
      </c>
      <c r="FB26" s="182" t="s">
        <v>1916</v>
      </c>
      <c r="FC26" s="176">
        <v>2</v>
      </c>
      <c r="FD26" s="176" t="s">
        <v>1913</v>
      </c>
      <c r="FE26" s="176" t="s">
        <v>41</v>
      </c>
      <c r="FF26" s="176">
        <v>1</v>
      </c>
      <c r="FG26" s="176" t="s">
        <v>1915</v>
      </c>
      <c r="FH26" s="176" t="s">
        <v>1914</v>
      </c>
      <c r="FI26" s="173">
        <v>44005</v>
      </c>
      <c r="FJ26" s="182" t="s">
        <v>1935</v>
      </c>
      <c r="FK26" s="183" t="s">
        <v>14</v>
      </c>
      <c r="FL26" s="183" t="s">
        <v>14</v>
      </c>
      <c r="FM26" s="183" t="s">
        <v>14</v>
      </c>
      <c r="FN26" s="183" t="s">
        <v>14</v>
      </c>
      <c r="FO26" s="183" t="s">
        <v>15</v>
      </c>
      <c r="FP26" s="180" t="s">
        <v>14</v>
      </c>
      <c r="FQ26" s="181">
        <v>44005</v>
      </c>
      <c r="FR26" s="182" t="s">
        <v>1936</v>
      </c>
      <c r="FS26" s="176" t="s">
        <v>14</v>
      </c>
      <c r="FT26" s="176" t="s">
        <v>14</v>
      </c>
      <c r="FU26" s="176" t="s">
        <v>14</v>
      </c>
      <c r="FV26" s="176" t="s">
        <v>14</v>
      </c>
      <c r="FW26" s="176" t="s">
        <v>15</v>
      </c>
      <c r="FX26" s="176" t="s">
        <v>14</v>
      </c>
      <c r="FY26" s="173">
        <v>44005</v>
      </c>
      <c r="FZ26" s="183" t="s">
        <v>4387</v>
      </c>
      <c r="GA26" s="183">
        <v>1</v>
      </c>
      <c r="GB26" s="183" t="s">
        <v>3173</v>
      </c>
      <c r="GC26" s="183" t="s">
        <v>21</v>
      </c>
      <c r="GD26" s="183">
        <v>2</v>
      </c>
      <c r="GE26" s="183" t="s">
        <v>14</v>
      </c>
      <c r="GF26" s="183" t="s">
        <v>14</v>
      </c>
      <c r="GG26" s="184">
        <v>44490</v>
      </c>
      <c r="GH26" s="182" t="s">
        <v>4393</v>
      </c>
      <c r="GI26" s="176">
        <v>2</v>
      </c>
      <c r="GJ26" s="176" t="s">
        <v>3173</v>
      </c>
      <c r="GK26" s="176" t="s">
        <v>21</v>
      </c>
      <c r="GL26" s="176">
        <v>2</v>
      </c>
      <c r="GM26" s="176" t="s">
        <v>14</v>
      </c>
      <c r="GN26" s="176" t="s">
        <v>14</v>
      </c>
      <c r="GO26" s="173">
        <v>44490</v>
      </c>
      <c r="GP26" s="183" t="s">
        <v>4388</v>
      </c>
      <c r="GQ26" s="183">
        <v>2</v>
      </c>
      <c r="GR26" s="183" t="s">
        <v>3173</v>
      </c>
      <c r="GS26" s="183" t="s">
        <v>21</v>
      </c>
      <c r="GT26" s="183">
        <v>2</v>
      </c>
      <c r="GU26" s="183" t="s">
        <v>14</v>
      </c>
      <c r="GV26" s="183" t="s">
        <v>14</v>
      </c>
      <c r="GW26" s="184">
        <v>44490</v>
      </c>
      <c r="GX26" s="182" t="s">
        <v>4394</v>
      </c>
      <c r="GY26" s="176">
        <v>0</v>
      </c>
      <c r="GZ26" s="176" t="s">
        <v>3173</v>
      </c>
      <c r="HA26" s="176" t="s">
        <v>21</v>
      </c>
      <c r="HB26" s="176">
        <v>2</v>
      </c>
      <c r="HC26" s="176" t="s">
        <v>14</v>
      </c>
      <c r="HD26" s="176" t="s">
        <v>14</v>
      </c>
      <c r="HE26" s="173">
        <v>44490</v>
      </c>
      <c r="HF26" s="183" t="s">
        <v>4386</v>
      </c>
      <c r="HG26" s="183">
        <v>0</v>
      </c>
      <c r="HH26" s="183" t="s">
        <v>3173</v>
      </c>
      <c r="HI26" s="183" t="s">
        <v>21</v>
      </c>
      <c r="HJ26" s="183">
        <v>2</v>
      </c>
      <c r="HK26" s="183" t="s">
        <v>14</v>
      </c>
      <c r="HL26" s="183" t="s">
        <v>14</v>
      </c>
      <c r="HM26" s="184">
        <v>44490</v>
      </c>
      <c r="HN26" s="182" t="s">
        <v>4392</v>
      </c>
      <c r="HO26" s="176">
        <v>2</v>
      </c>
      <c r="HP26" s="176" t="s">
        <v>3173</v>
      </c>
      <c r="HQ26" s="176" t="s">
        <v>21</v>
      </c>
      <c r="HR26" s="176">
        <v>2</v>
      </c>
      <c r="HS26" s="176" t="s">
        <v>14</v>
      </c>
      <c r="HT26" s="176" t="s">
        <v>14</v>
      </c>
      <c r="HU26" s="173">
        <v>44490</v>
      </c>
      <c r="HV26" s="183" t="s">
        <v>4389</v>
      </c>
      <c r="HW26" s="183">
        <v>0</v>
      </c>
      <c r="HX26" s="183" t="s">
        <v>3173</v>
      </c>
      <c r="HY26" s="183" t="s">
        <v>21</v>
      </c>
      <c r="HZ26" s="183">
        <v>2</v>
      </c>
      <c r="IA26" s="183" t="s">
        <v>14</v>
      </c>
      <c r="IB26" s="183" t="s">
        <v>14</v>
      </c>
      <c r="IC26" s="184">
        <v>44490</v>
      </c>
      <c r="ID26" s="182" t="s">
        <v>4391</v>
      </c>
      <c r="IE26" s="176">
        <v>1</v>
      </c>
      <c r="IF26" s="176" t="s">
        <v>3173</v>
      </c>
      <c r="IG26" s="176" t="s">
        <v>21</v>
      </c>
      <c r="IH26" s="176">
        <v>2</v>
      </c>
      <c r="II26" s="176" t="s">
        <v>14</v>
      </c>
      <c r="IJ26" s="176" t="s">
        <v>14</v>
      </c>
      <c r="IK26" s="173">
        <v>44490</v>
      </c>
      <c r="IL26" s="183" t="s">
        <v>4390</v>
      </c>
      <c r="IM26" s="183">
        <v>0</v>
      </c>
      <c r="IN26" s="183" t="s">
        <v>3173</v>
      </c>
      <c r="IO26" s="183" t="s">
        <v>21</v>
      </c>
      <c r="IP26" s="183">
        <v>2</v>
      </c>
      <c r="IQ26" s="183" t="s">
        <v>14</v>
      </c>
      <c r="IR26" s="183" t="s">
        <v>14</v>
      </c>
      <c r="IS26" s="184">
        <v>44490</v>
      </c>
    </row>
    <row r="27" spans="1:253" s="277" customFormat="1" ht="12.75" customHeight="1" x14ac:dyDescent="0.2">
      <c r="A27" s="277" t="s">
        <v>460</v>
      </c>
      <c r="B27" s="277" t="s">
        <v>7525</v>
      </c>
      <c r="C27" s="277" t="s">
        <v>461</v>
      </c>
      <c r="D27" s="277" t="s">
        <v>462</v>
      </c>
      <c r="E27" s="277" t="s">
        <v>7027</v>
      </c>
      <c r="F27" s="277" t="s">
        <v>2227</v>
      </c>
      <c r="G27" s="171">
        <v>14846000</v>
      </c>
      <c r="H27" s="172" t="s">
        <v>2224</v>
      </c>
      <c r="I27" s="172" t="s">
        <v>21</v>
      </c>
      <c r="J27" s="172">
        <v>2</v>
      </c>
      <c r="K27" s="172" t="s">
        <v>2226</v>
      </c>
      <c r="L27" s="172" t="s">
        <v>2225</v>
      </c>
      <c r="M27" s="173">
        <v>44162</v>
      </c>
      <c r="N27" s="182" t="s">
        <v>1603</v>
      </c>
      <c r="O27" s="174">
        <v>3449</v>
      </c>
      <c r="P27" s="174" t="s">
        <v>1600</v>
      </c>
      <c r="Q27" s="174" t="s">
        <v>21</v>
      </c>
      <c r="R27" s="174">
        <v>2</v>
      </c>
      <c r="S27" s="174" t="s">
        <v>1602</v>
      </c>
      <c r="T27" s="174" t="s">
        <v>1601</v>
      </c>
      <c r="U27" s="175">
        <v>43867</v>
      </c>
      <c r="V27" s="182" t="s">
        <v>2663</v>
      </c>
      <c r="W27" s="172">
        <v>5441000</v>
      </c>
      <c r="X27" s="172" t="s">
        <v>2660</v>
      </c>
      <c r="Y27" s="172" t="s">
        <v>59</v>
      </c>
      <c r="Z27" s="172">
        <v>3</v>
      </c>
      <c r="AA27" s="172" t="s">
        <v>2662</v>
      </c>
      <c r="AB27" s="172" t="s">
        <v>2661</v>
      </c>
      <c r="AC27" s="173">
        <v>44225</v>
      </c>
      <c r="AD27" s="182" t="s">
        <v>2668</v>
      </c>
      <c r="AE27" s="180">
        <v>625000</v>
      </c>
      <c r="AF27" s="180" t="s">
        <v>2665</v>
      </c>
      <c r="AG27" s="180" t="s">
        <v>59</v>
      </c>
      <c r="AH27" s="180">
        <v>3</v>
      </c>
      <c r="AI27" s="180" t="s">
        <v>2667</v>
      </c>
      <c r="AJ27" s="180" t="s">
        <v>2666</v>
      </c>
      <c r="AK27" s="181">
        <v>44225</v>
      </c>
      <c r="AL27" s="182" t="s">
        <v>2672</v>
      </c>
      <c r="AM27" s="172">
        <v>416000</v>
      </c>
      <c r="AN27" s="172" t="s">
        <v>2669</v>
      </c>
      <c r="AO27" s="172" t="s">
        <v>21</v>
      </c>
      <c r="AP27" s="172">
        <v>2</v>
      </c>
      <c r="AQ27" s="172" t="s">
        <v>2671</v>
      </c>
      <c r="AR27" s="172" t="s">
        <v>2670</v>
      </c>
      <c r="AS27" s="173">
        <v>44225</v>
      </c>
      <c r="AT27" s="183" t="s">
        <v>1536</v>
      </c>
      <c r="AU27" s="180" t="s">
        <v>14</v>
      </c>
      <c r="AV27" s="180" t="s">
        <v>14</v>
      </c>
      <c r="AW27" s="180" t="s">
        <v>14</v>
      </c>
      <c r="AX27" s="180" t="s">
        <v>14</v>
      </c>
      <c r="AY27" s="180" t="s">
        <v>1365</v>
      </c>
      <c r="AZ27" s="180" t="s">
        <v>14</v>
      </c>
      <c r="BA27" s="181">
        <v>43816</v>
      </c>
      <c r="BB27" s="182" t="s">
        <v>1227</v>
      </c>
      <c r="BC27" s="172" t="s">
        <v>14</v>
      </c>
      <c r="BD27" s="172" t="s">
        <v>14</v>
      </c>
      <c r="BE27" s="172" t="s">
        <v>14</v>
      </c>
      <c r="BF27" s="172" t="s">
        <v>14</v>
      </c>
      <c r="BG27" s="172" t="s">
        <v>14</v>
      </c>
      <c r="BH27" s="172" t="s">
        <v>14</v>
      </c>
      <c r="BI27" s="173">
        <v>43676</v>
      </c>
      <c r="BJ27" s="183" t="s">
        <v>1951</v>
      </c>
      <c r="BK27" s="183">
        <v>1</v>
      </c>
      <c r="BL27" s="183" t="s">
        <v>1947</v>
      </c>
      <c r="BM27" s="183" t="s">
        <v>21</v>
      </c>
      <c r="BN27" s="183">
        <v>2</v>
      </c>
      <c r="BO27" s="183" t="s">
        <v>1949</v>
      </c>
      <c r="BP27" s="180" t="s">
        <v>1948</v>
      </c>
      <c r="BQ27" s="184">
        <v>44012</v>
      </c>
      <c r="BR27" s="182" t="s">
        <v>463</v>
      </c>
      <c r="BS27" s="176" t="s">
        <v>14</v>
      </c>
      <c r="BT27" s="176">
        <v>0</v>
      </c>
      <c r="BU27" s="176" t="s">
        <v>21</v>
      </c>
      <c r="BV27" s="176">
        <v>2</v>
      </c>
      <c r="BW27" s="176">
        <v>0</v>
      </c>
      <c r="BX27" s="176">
        <v>0</v>
      </c>
      <c r="BY27" s="173">
        <v>43510</v>
      </c>
      <c r="BZ27" s="183" t="s">
        <v>464</v>
      </c>
      <c r="CA27" s="183" t="s">
        <v>14</v>
      </c>
      <c r="CB27" s="183">
        <v>0</v>
      </c>
      <c r="CC27" s="183" t="s">
        <v>14</v>
      </c>
      <c r="CD27" s="183" t="s">
        <v>14</v>
      </c>
      <c r="CE27" s="183">
        <v>0</v>
      </c>
      <c r="CF27" s="183">
        <v>0</v>
      </c>
      <c r="CG27" s="184">
        <v>43510</v>
      </c>
      <c r="CH27" s="182" t="s">
        <v>7861</v>
      </c>
      <c r="CI27" s="183" t="e">
        <v>#N/A</v>
      </c>
      <c r="CJ27" s="183" t="e">
        <v>#N/A</v>
      </c>
      <c r="CK27" s="183" t="e">
        <v>#N/A</v>
      </c>
      <c r="CL27" s="183" t="e">
        <v>#N/A</v>
      </c>
      <c r="CM27" s="183" t="e">
        <v>#N/A</v>
      </c>
      <c r="CN27" s="183" t="e">
        <v>#N/A</v>
      </c>
      <c r="CO27" s="185" t="e">
        <v>#N/A</v>
      </c>
      <c r="CP27" s="183" t="s">
        <v>1143</v>
      </c>
      <c r="CQ27" s="176" t="s">
        <v>14</v>
      </c>
      <c r="CR27" s="176" t="s">
        <v>14</v>
      </c>
      <c r="CS27" s="176" t="s">
        <v>14</v>
      </c>
      <c r="CT27" s="176" t="s">
        <v>14</v>
      </c>
      <c r="CU27" s="176" t="s">
        <v>14</v>
      </c>
      <c r="CV27" s="176" t="s">
        <v>14</v>
      </c>
      <c r="CW27" s="173">
        <v>43644</v>
      </c>
      <c r="CX27" s="183" t="s">
        <v>2674</v>
      </c>
      <c r="CY27" s="180">
        <v>416000</v>
      </c>
      <c r="CZ27" s="180" t="s">
        <v>2669</v>
      </c>
      <c r="DA27" s="180" t="s">
        <v>59</v>
      </c>
      <c r="DB27" s="180">
        <v>3</v>
      </c>
      <c r="DC27" s="180" t="s">
        <v>2671</v>
      </c>
      <c r="DD27" s="180" t="s">
        <v>2673</v>
      </c>
      <c r="DE27" s="186">
        <v>44225</v>
      </c>
      <c r="DF27" s="182" t="s">
        <v>2678</v>
      </c>
      <c r="DG27" s="172">
        <v>4817000</v>
      </c>
      <c r="DH27" s="176" t="s">
        <v>2675</v>
      </c>
      <c r="DI27" s="176" t="s">
        <v>59</v>
      </c>
      <c r="DJ27" s="176">
        <v>3</v>
      </c>
      <c r="DK27" s="176" t="s">
        <v>2677</v>
      </c>
      <c r="DL27" s="176" t="s">
        <v>2676</v>
      </c>
      <c r="DM27" s="173">
        <v>44225</v>
      </c>
      <c r="DN27" s="183" t="s">
        <v>2681</v>
      </c>
      <c r="DO27" s="180">
        <v>209000</v>
      </c>
      <c r="DP27" s="183" t="s">
        <v>2679</v>
      </c>
      <c r="DQ27" s="183" t="s">
        <v>59</v>
      </c>
      <c r="DR27" s="183">
        <v>3</v>
      </c>
      <c r="DS27" s="183" t="s">
        <v>2680</v>
      </c>
      <c r="DT27" s="183" t="s">
        <v>2673</v>
      </c>
      <c r="DU27" s="184">
        <v>44225</v>
      </c>
      <c r="DV27" s="182" t="s">
        <v>2682</v>
      </c>
      <c r="DW27" s="172">
        <v>416000</v>
      </c>
      <c r="DX27" s="176" t="s">
        <v>2669</v>
      </c>
      <c r="DY27" s="176" t="s">
        <v>59</v>
      </c>
      <c r="DZ27" s="176">
        <v>3</v>
      </c>
      <c r="EA27" s="176" t="s">
        <v>2671</v>
      </c>
      <c r="EB27" s="176" t="s">
        <v>2673</v>
      </c>
      <c r="EC27" s="173">
        <v>44225</v>
      </c>
      <c r="ED27" s="183" t="s">
        <v>2684</v>
      </c>
      <c r="EE27" s="180">
        <v>0</v>
      </c>
      <c r="EF27" s="183" t="s">
        <v>14</v>
      </c>
      <c r="EG27" s="183" t="s">
        <v>59</v>
      </c>
      <c r="EH27" s="183">
        <v>3</v>
      </c>
      <c r="EI27" s="183" t="s">
        <v>2683</v>
      </c>
      <c r="EJ27" s="183" t="s">
        <v>14</v>
      </c>
      <c r="EK27" s="184">
        <v>44225</v>
      </c>
      <c r="EL27" s="182" t="s">
        <v>2685</v>
      </c>
      <c r="EM27" s="172">
        <v>0</v>
      </c>
      <c r="EN27" s="176" t="s">
        <v>14</v>
      </c>
      <c r="EO27" s="176" t="s">
        <v>59</v>
      </c>
      <c r="EP27" s="176">
        <v>3</v>
      </c>
      <c r="EQ27" s="176" t="s">
        <v>2683</v>
      </c>
      <c r="ER27" s="176" t="s">
        <v>14</v>
      </c>
      <c r="ES27" s="173">
        <v>44225</v>
      </c>
      <c r="ET27" s="183" t="s">
        <v>1950</v>
      </c>
      <c r="EU27" s="183">
        <v>1</v>
      </c>
      <c r="EV27" s="183" t="s">
        <v>1947</v>
      </c>
      <c r="EW27" s="183" t="s">
        <v>21</v>
      </c>
      <c r="EX27" s="183">
        <v>2</v>
      </c>
      <c r="EY27" s="183" t="s">
        <v>1949</v>
      </c>
      <c r="EZ27" s="183" t="s">
        <v>1948</v>
      </c>
      <c r="FA27" s="184">
        <v>44012</v>
      </c>
      <c r="FB27" s="182" t="s">
        <v>466</v>
      </c>
      <c r="FC27" s="176">
        <v>2</v>
      </c>
      <c r="FD27" s="176">
        <v>0</v>
      </c>
      <c r="FE27" s="176" t="s">
        <v>21</v>
      </c>
      <c r="FF27" s="176">
        <v>2</v>
      </c>
      <c r="FG27" s="176" t="s">
        <v>465</v>
      </c>
      <c r="FH27" s="176">
        <v>0</v>
      </c>
      <c r="FI27" s="173">
        <v>43510</v>
      </c>
      <c r="FJ27" s="182" t="s">
        <v>467</v>
      </c>
      <c r="FK27" s="183" t="s">
        <v>14</v>
      </c>
      <c r="FL27" s="183">
        <v>0</v>
      </c>
      <c r="FM27" s="183" t="s">
        <v>21</v>
      </c>
      <c r="FN27" s="183">
        <v>2</v>
      </c>
      <c r="FO27" s="183">
        <v>0</v>
      </c>
      <c r="FP27" s="180">
        <v>0</v>
      </c>
      <c r="FQ27" s="181">
        <v>43510</v>
      </c>
      <c r="FR27" s="182" t="s">
        <v>1144</v>
      </c>
      <c r="FS27" s="176">
        <v>0</v>
      </c>
      <c r="FT27" s="176">
        <v>0</v>
      </c>
      <c r="FU27" s="176" t="s">
        <v>21</v>
      </c>
      <c r="FV27" s="176">
        <v>2</v>
      </c>
      <c r="FW27" s="176">
        <v>0</v>
      </c>
      <c r="FX27" s="176">
        <v>0</v>
      </c>
      <c r="FY27" s="173">
        <v>43644</v>
      </c>
      <c r="FZ27" s="183" t="s">
        <v>4679</v>
      </c>
      <c r="GA27" s="183">
        <v>0</v>
      </c>
      <c r="GB27" s="183" t="s">
        <v>3173</v>
      </c>
      <c r="GC27" s="183" t="s">
        <v>21</v>
      </c>
      <c r="GD27" s="183">
        <v>2</v>
      </c>
      <c r="GE27" s="183" t="s">
        <v>14</v>
      </c>
      <c r="GF27" s="183" t="s">
        <v>14</v>
      </c>
      <c r="GG27" s="184">
        <v>44496</v>
      </c>
      <c r="GH27" s="182" t="s">
        <v>4685</v>
      </c>
      <c r="GI27" s="176">
        <v>0</v>
      </c>
      <c r="GJ27" s="176" t="s">
        <v>3173</v>
      </c>
      <c r="GK27" s="176" t="s">
        <v>21</v>
      </c>
      <c r="GL27" s="176">
        <v>2</v>
      </c>
      <c r="GM27" s="176" t="s">
        <v>14</v>
      </c>
      <c r="GN27" s="176" t="s">
        <v>14</v>
      </c>
      <c r="GO27" s="173">
        <v>44496</v>
      </c>
      <c r="GP27" s="183" t="s">
        <v>4680</v>
      </c>
      <c r="GQ27" s="183">
        <v>0</v>
      </c>
      <c r="GR27" s="183" t="s">
        <v>3173</v>
      </c>
      <c r="GS27" s="183" t="s">
        <v>21</v>
      </c>
      <c r="GT27" s="183">
        <v>2</v>
      </c>
      <c r="GU27" s="183" t="s">
        <v>14</v>
      </c>
      <c r="GV27" s="183" t="s">
        <v>14</v>
      </c>
      <c r="GW27" s="184">
        <v>44496</v>
      </c>
      <c r="GX27" s="182" t="s">
        <v>4686</v>
      </c>
      <c r="GY27" s="176">
        <v>0</v>
      </c>
      <c r="GZ27" s="176" t="s">
        <v>3173</v>
      </c>
      <c r="HA27" s="176" t="s">
        <v>21</v>
      </c>
      <c r="HB27" s="176">
        <v>2</v>
      </c>
      <c r="HC27" s="176" t="s">
        <v>14</v>
      </c>
      <c r="HD27" s="176" t="s">
        <v>14</v>
      </c>
      <c r="HE27" s="173">
        <v>44496</v>
      </c>
      <c r="HF27" s="183" t="s">
        <v>4678</v>
      </c>
      <c r="HG27" s="183">
        <v>0</v>
      </c>
      <c r="HH27" s="183" t="s">
        <v>3173</v>
      </c>
      <c r="HI27" s="183" t="s">
        <v>21</v>
      </c>
      <c r="HJ27" s="183">
        <v>2</v>
      </c>
      <c r="HK27" s="183" t="s">
        <v>14</v>
      </c>
      <c r="HL27" s="183" t="s">
        <v>14</v>
      </c>
      <c r="HM27" s="184">
        <v>44496</v>
      </c>
      <c r="HN27" s="182" t="s">
        <v>4684</v>
      </c>
      <c r="HO27" s="176">
        <v>1</v>
      </c>
      <c r="HP27" s="176" t="s">
        <v>3173</v>
      </c>
      <c r="HQ27" s="176" t="s">
        <v>21</v>
      </c>
      <c r="HR27" s="176">
        <v>2</v>
      </c>
      <c r="HS27" s="176" t="s">
        <v>14</v>
      </c>
      <c r="HT27" s="176" t="s">
        <v>14</v>
      </c>
      <c r="HU27" s="173">
        <v>44496</v>
      </c>
      <c r="HV27" s="183" t="s">
        <v>4681</v>
      </c>
      <c r="HW27" s="183">
        <v>1</v>
      </c>
      <c r="HX27" s="183" t="s">
        <v>3173</v>
      </c>
      <c r="HY27" s="183" t="s">
        <v>21</v>
      </c>
      <c r="HZ27" s="183">
        <v>2</v>
      </c>
      <c r="IA27" s="183" t="s">
        <v>14</v>
      </c>
      <c r="IB27" s="183" t="s">
        <v>14</v>
      </c>
      <c r="IC27" s="184">
        <v>44496</v>
      </c>
      <c r="ID27" s="182" t="s">
        <v>4683</v>
      </c>
      <c r="IE27" s="176">
        <v>1</v>
      </c>
      <c r="IF27" s="176" t="s">
        <v>3173</v>
      </c>
      <c r="IG27" s="176" t="s">
        <v>21</v>
      </c>
      <c r="IH27" s="176">
        <v>2</v>
      </c>
      <c r="II27" s="176" t="s">
        <v>14</v>
      </c>
      <c r="IJ27" s="176" t="s">
        <v>14</v>
      </c>
      <c r="IK27" s="173">
        <v>44496</v>
      </c>
      <c r="IL27" s="183" t="s">
        <v>4682</v>
      </c>
      <c r="IM27" s="183">
        <v>2</v>
      </c>
      <c r="IN27" s="183" t="s">
        <v>3173</v>
      </c>
      <c r="IO27" s="183" t="s">
        <v>21</v>
      </c>
      <c r="IP27" s="183">
        <v>2</v>
      </c>
      <c r="IQ27" s="183" t="s">
        <v>14</v>
      </c>
      <c r="IR27" s="183" t="s">
        <v>14</v>
      </c>
      <c r="IS27" s="184">
        <v>44496</v>
      </c>
    </row>
    <row r="28" spans="1:253" s="277" customFormat="1" ht="12.75" customHeight="1" x14ac:dyDescent="0.2">
      <c r="A28" s="277" t="s">
        <v>245</v>
      </c>
      <c r="B28" s="277" t="s">
        <v>7525</v>
      </c>
      <c r="C28" s="277" t="s">
        <v>246</v>
      </c>
      <c r="D28" s="277" t="s">
        <v>247</v>
      </c>
      <c r="E28" s="277" t="s">
        <v>7028</v>
      </c>
      <c r="F28" s="277" t="s">
        <v>1785</v>
      </c>
      <c r="G28" s="171">
        <v>100388000</v>
      </c>
      <c r="H28" s="172" t="s">
        <v>1782</v>
      </c>
      <c r="I28" s="172" t="s">
        <v>21</v>
      </c>
      <c r="J28" s="172">
        <v>2</v>
      </c>
      <c r="K28" s="172" t="s">
        <v>1784</v>
      </c>
      <c r="L28" s="172" t="s">
        <v>1783</v>
      </c>
      <c r="M28" s="173">
        <v>43950</v>
      </c>
      <c r="N28" s="182" t="s">
        <v>1781</v>
      </c>
      <c r="O28" s="174">
        <v>91071.77</v>
      </c>
      <c r="P28" s="174" t="s">
        <v>1778</v>
      </c>
      <c r="Q28" s="174" t="s">
        <v>21</v>
      </c>
      <c r="R28" s="174">
        <v>2</v>
      </c>
      <c r="S28" s="174" t="s">
        <v>1780</v>
      </c>
      <c r="T28" s="174" t="s">
        <v>1779</v>
      </c>
      <c r="U28" s="175">
        <v>43950</v>
      </c>
      <c r="V28" s="182" t="s">
        <v>3031</v>
      </c>
      <c r="W28" s="172">
        <v>23300000</v>
      </c>
      <c r="X28" s="172" t="s">
        <v>3028</v>
      </c>
      <c r="Y28" s="172" t="s">
        <v>59</v>
      </c>
      <c r="Z28" s="172">
        <v>3</v>
      </c>
      <c r="AA28" s="172" t="s">
        <v>3030</v>
      </c>
      <c r="AB28" s="172" t="s">
        <v>3029</v>
      </c>
      <c r="AC28" s="173">
        <v>44285</v>
      </c>
      <c r="AD28" s="182" t="s">
        <v>3485</v>
      </c>
      <c r="AE28" s="180">
        <v>1439000</v>
      </c>
      <c r="AF28" s="180" t="s">
        <v>3482</v>
      </c>
      <c r="AG28" s="180" t="s">
        <v>59</v>
      </c>
      <c r="AH28" s="180">
        <v>3</v>
      </c>
      <c r="AI28" s="180" t="s">
        <v>3484</v>
      </c>
      <c r="AJ28" s="180" t="s">
        <v>3483</v>
      </c>
      <c r="AK28" s="181">
        <v>44411</v>
      </c>
      <c r="AL28" s="182" t="s">
        <v>3271</v>
      </c>
      <c r="AM28" s="172">
        <v>503000</v>
      </c>
      <c r="AN28" s="172" t="s">
        <v>3268</v>
      </c>
      <c r="AO28" s="172" t="s">
        <v>59</v>
      </c>
      <c r="AP28" s="172">
        <v>3</v>
      </c>
      <c r="AQ28" s="172" t="s">
        <v>3270</v>
      </c>
      <c r="AR28" s="172" t="s">
        <v>3269</v>
      </c>
      <c r="AS28" s="173">
        <v>44375</v>
      </c>
      <c r="AT28" s="183" t="s">
        <v>1777</v>
      </c>
      <c r="AU28" s="180" t="s">
        <v>14</v>
      </c>
      <c r="AV28" s="180" t="s">
        <v>14</v>
      </c>
      <c r="AW28" s="180" t="s">
        <v>14</v>
      </c>
      <c r="AX28" s="180" t="s">
        <v>14</v>
      </c>
      <c r="AY28" s="180" t="s">
        <v>200</v>
      </c>
      <c r="AZ28" s="180" t="s">
        <v>14</v>
      </c>
      <c r="BA28" s="181">
        <v>43950</v>
      </c>
      <c r="BB28" s="182" t="s">
        <v>1776</v>
      </c>
      <c r="BC28" s="172" t="s">
        <v>14</v>
      </c>
      <c r="BD28" s="172" t="s">
        <v>14</v>
      </c>
      <c r="BE28" s="172" t="s">
        <v>14</v>
      </c>
      <c r="BF28" s="172" t="s">
        <v>14</v>
      </c>
      <c r="BG28" s="172" t="s">
        <v>200</v>
      </c>
      <c r="BH28" s="172" t="s">
        <v>14</v>
      </c>
      <c r="BI28" s="173">
        <v>43950</v>
      </c>
      <c r="BJ28" s="183" t="s">
        <v>3492</v>
      </c>
      <c r="BK28" s="183">
        <v>0</v>
      </c>
      <c r="BL28" s="183" t="s">
        <v>3488</v>
      </c>
      <c r="BM28" s="183" t="s">
        <v>21</v>
      </c>
      <c r="BN28" s="183">
        <v>2</v>
      </c>
      <c r="BO28" s="183" t="s">
        <v>3491</v>
      </c>
      <c r="BP28" s="180" t="s">
        <v>2036</v>
      </c>
      <c r="BQ28" s="184">
        <v>44411</v>
      </c>
      <c r="BR28" s="182" t="s">
        <v>1773</v>
      </c>
      <c r="BS28" s="176" t="s">
        <v>14</v>
      </c>
      <c r="BT28" s="176" t="s">
        <v>14</v>
      </c>
      <c r="BU28" s="176" t="s">
        <v>14</v>
      </c>
      <c r="BV28" s="176" t="s">
        <v>14</v>
      </c>
      <c r="BW28" s="176" t="s">
        <v>200</v>
      </c>
      <c r="BX28" s="176" t="s">
        <v>14</v>
      </c>
      <c r="BY28" s="173">
        <v>43950</v>
      </c>
      <c r="BZ28" s="183" t="s">
        <v>1774</v>
      </c>
      <c r="CA28" s="183" t="s">
        <v>14</v>
      </c>
      <c r="CB28" s="183" t="s">
        <v>14</v>
      </c>
      <c r="CC28" s="183" t="s">
        <v>14</v>
      </c>
      <c r="CD28" s="183" t="s">
        <v>14</v>
      </c>
      <c r="CE28" s="183" t="s">
        <v>200</v>
      </c>
      <c r="CF28" s="183" t="s">
        <v>14</v>
      </c>
      <c r="CG28" s="184">
        <v>43950</v>
      </c>
      <c r="CH28" s="182" t="s">
        <v>7862</v>
      </c>
      <c r="CI28" s="183" t="e">
        <v>#N/A</v>
      </c>
      <c r="CJ28" s="183" t="e">
        <v>#N/A</v>
      </c>
      <c r="CK28" s="183" t="e">
        <v>#N/A</v>
      </c>
      <c r="CL28" s="183" t="e">
        <v>#N/A</v>
      </c>
      <c r="CM28" s="183" t="e">
        <v>#N/A</v>
      </c>
      <c r="CN28" s="183" t="e">
        <v>#N/A</v>
      </c>
      <c r="CO28" s="185" t="e">
        <v>#N/A</v>
      </c>
      <c r="CP28" s="183" t="s">
        <v>1775</v>
      </c>
      <c r="CQ28" s="176" t="s">
        <v>14</v>
      </c>
      <c r="CR28" s="176" t="s">
        <v>14</v>
      </c>
      <c r="CS28" s="176" t="s">
        <v>14</v>
      </c>
      <c r="CT28" s="176" t="s">
        <v>14</v>
      </c>
      <c r="CU28" s="176" t="s">
        <v>200</v>
      </c>
      <c r="CV28" s="176" t="s">
        <v>14</v>
      </c>
      <c r="CW28" s="173">
        <v>43950</v>
      </c>
      <c r="CX28" s="183" t="s">
        <v>3273</v>
      </c>
      <c r="CY28" s="180">
        <v>503000</v>
      </c>
      <c r="CZ28" s="180" t="s">
        <v>3268</v>
      </c>
      <c r="DA28" s="180" t="s">
        <v>59</v>
      </c>
      <c r="DB28" s="180">
        <v>3</v>
      </c>
      <c r="DC28" s="180" t="s">
        <v>3272</v>
      </c>
      <c r="DD28" s="180" t="s">
        <v>3269</v>
      </c>
      <c r="DE28" s="186">
        <v>44375</v>
      </c>
      <c r="DF28" s="182" t="s">
        <v>3486</v>
      </c>
      <c r="DG28" s="172">
        <v>21861000</v>
      </c>
      <c r="DH28" s="176" t="s">
        <v>3482</v>
      </c>
      <c r="DI28" s="176" t="s">
        <v>59</v>
      </c>
      <c r="DJ28" s="176">
        <v>3</v>
      </c>
      <c r="DK28" s="176" t="s">
        <v>3272</v>
      </c>
      <c r="DL28" s="176" t="s">
        <v>3483</v>
      </c>
      <c r="DM28" s="173">
        <v>44411</v>
      </c>
      <c r="DN28" s="183" t="s">
        <v>3487</v>
      </c>
      <c r="DO28" s="180">
        <v>936000</v>
      </c>
      <c r="DP28" s="183" t="s">
        <v>3482</v>
      </c>
      <c r="DQ28" s="183" t="s">
        <v>59</v>
      </c>
      <c r="DR28" s="183">
        <v>3</v>
      </c>
      <c r="DS28" s="183" t="s">
        <v>3272</v>
      </c>
      <c r="DT28" s="183" t="s">
        <v>3483</v>
      </c>
      <c r="DU28" s="184">
        <v>44411</v>
      </c>
      <c r="DV28" s="182" t="s">
        <v>3274</v>
      </c>
      <c r="DW28" s="172">
        <v>165000</v>
      </c>
      <c r="DX28" s="176" t="s">
        <v>3268</v>
      </c>
      <c r="DY28" s="176" t="s">
        <v>59</v>
      </c>
      <c r="DZ28" s="176">
        <v>3</v>
      </c>
      <c r="EA28" s="176" t="s">
        <v>3272</v>
      </c>
      <c r="EB28" s="176" t="s">
        <v>3269</v>
      </c>
      <c r="EC28" s="173">
        <v>44375</v>
      </c>
      <c r="ED28" s="183" t="s">
        <v>3275</v>
      </c>
      <c r="EE28" s="180">
        <v>338000</v>
      </c>
      <c r="EF28" s="183" t="s">
        <v>3268</v>
      </c>
      <c r="EG28" s="183" t="s">
        <v>59</v>
      </c>
      <c r="EH28" s="183">
        <v>3</v>
      </c>
      <c r="EI28" s="183" t="s">
        <v>3272</v>
      </c>
      <c r="EJ28" s="183" t="s">
        <v>3269</v>
      </c>
      <c r="EK28" s="184">
        <v>44375</v>
      </c>
      <c r="EL28" s="182" t="s">
        <v>3276</v>
      </c>
      <c r="EM28" s="172">
        <v>0</v>
      </c>
      <c r="EN28" s="176" t="s">
        <v>3268</v>
      </c>
      <c r="EO28" s="176" t="s">
        <v>59</v>
      </c>
      <c r="EP28" s="176">
        <v>3</v>
      </c>
      <c r="EQ28" s="176" t="s">
        <v>3272</v>
      </c>
      <c r="ER28" s="176" t="s">
        <v>3269</v>
      </c>
      <c r="ES28" s="173">
        <v>44375</v>
      </c>
      <c r="ET28" s="183" t="s">
        <v>3490</v>
      </c>
      <c r="EU28" s="183">
        <v>132</v>
      </c>
      <c r="EV28" s="183" t="s">
        <v>3488</v>
      </c>
      <c r="EW28" s="183" t="s">
        <v>21</v>
      </c>
      <c r="EX28" s="183">
        <v>2</v>
      </c>
      <c r="EY28" s="183" t="s">
        <v>3489</v>
      </c>
      <c r="EZ28" s="183" t="s">
        <v>2036</v>
      </c>
      <c r="FA28" s="184">
        <v>44411</v>
      </c>
      <c r="FB28" s="182" t="s">
        <v>249</v>
      </c>
      <c r="FC28" s="176">
        <v>2</v>
      </c>
      <c r="FD28" s="176">
        <v>0</v>
      </c>
      <c r="FE28" s="176" t="s">
        <v>21</v>
      </c>
      <c r="FF28" s="176">
        <v>2</v>
      </c>
      <c r="FG28" s="176" t="s">
        <v>248</v>
      </c>
      <c r="FH28" s="176">
        <v>0</v>
      </c>
      <c r="FI28" s="173">
        <v>43507</v>
      </c>
      <c r="FJ28" s="182" t="s">
        <v>250</v>
      </c>
      <c r="FK28" s="183" t="s">
        <v>14</v>
      </c>
      <c r="FL28" s="183">
        <v>0</v>
      </c>
      <c r="FM28" s="183" t="s">
        <v>14</v>
      </c>
      <c r="FN28" s="183" t="s">
        <v>14</v>
      </c>
      <c r="FO28" s="183">
        <v>0</v>
      </c>
      <c r="FP28" s="180">
        <v>0</v>
      </c>
      <c r="FQ28" s="181">
        <v>43507</v>
      </c>
      <c r="FR28" s="182" t="s">
        <v>251</v>
      </c>
      <c r="FS28" s="176" t="s">
        <v>14</v>
      </c>
      <c r="FT28" s="176">
        <v>0</v>
      </c>
      <c r="FU28" s="176" t="s">
        <v>14</v>
      </c>
      <c r="FV28" s="176" t="s">
        <v>14</v>
      </c>
      <c r="FW28" s="176">
        <v>0</v>
      </c>
      <c r="FX28" s="176">
        <v>0</v>
      </c>
      <c r="FY28" s="173">
        <v>43507</v>
      </c>
      <c r="FZ28" s="183" t="s">
        <v>4396</v>
      </c>
      <c r="GA28" s="183">
        <v>0</v>
      </c>
      <c r="GB28" s="183" t="s">
        <v>3173</v>
      </c>
      <c r="GC28" s="183" t="s">
        <v>21</v>
      </c>
      <c r="GD28" s="183">
        <v>2</v>
      </c>
      <c r="GE28" s="183" t="s">
        <v>14</v>
      </c>
      <c r="GF28" s="183" t="s">
        <v>14</v>
      </c>
      <c r="GG28" s="184">
        <v>44490</v>
      </c>
      <c r="GH28" s="182" t="s">
        <v>4402</v>
      </c>
      <c r="GI28" s="176">
        <v>0</v>
      </c>
      <c r="GJ28" s="176" t="s">
        <v>3173</v>
      </c>
      <c r="GK28" s="176" t="s">
        <v>21</v>
      </c>
      <c r="GL28" s="176">
        <v>2</v>
      </c>
      <c r="GM28" s="176" t="s">
        <v>14</v>
      </c>
      <c r="GN28" s="176" t="s">
        <v>14</v>
      </c>
      <c r="GO28" s="173">
        <v>44490</v>
      </c>
      <c r="GP28" s="183" t="s">
        <v>4397</v>
      </c>
      <c r="GQ28" s="183">
        <v>0</v>
      </c>
      <c r="GR28" s="183" t="s">
        <v>3173</v>
      </c>
      <c r="GS28" s="183" t="s">
        <v>21</v>
      </c>
      <c r="GT28" s="183">
        <v>2</v>
      </c>
      <c r="GU28" s="183" t="s">
        <v>14</v>
      </c>
      <c r="GV28" s="183" t="s">
        <v>14</v>
      </c>
      <c r="GW28" s="184">
        <v>44490</v>
      </c>
      <c r="GX28" s="182" t="s">
        <v>4403</v>
      </c>
      <c r="GY28" s="176">
        <v>0</v>
      </c>
      <c r="GZ28" s="176" t="s">
        <v>3173</v>
      </c>
      <c r="HA28" s="176" t="s">
        <v>21</v>
      </c>
      <c r="HB28" s="176">
        <v>2</v>
      </c>
      <c r="HC28" s="176" t="s">
        <v>14</v>
      </c>
      <c r="HD28" s="176" t="s">
        <v>14</v>
      </c>
      <c r="HE28" s="173">
        <v>44490</v>
      </c>
      <c r="HF28" s="183" t="s">
        <v>4395</v>
      </c>
      <c r="HG28" s="183">
        <v>0</v>
      </c>
      <c r="HH28" s="183" t="s">
        <v>3173</v>
      </c>
      <c r="HI28" s="183" t="s">
        <v>21</v>
      </c>
      <c r="HJ28" s="183">
        <v>2</v>
      </c>
      <c r="HK28" s="183" t="s">
        <v>14</v>
      </c>
      <c r="HL28" s="183" t="s">
        <v>14</v>
      </c>
      <c r="HM28" s="184">
        <v>44490</v>
      </c>
      <c r="HN28" s="182" t="s">
        <v>4401</v>
      </c>
      <c r="HO28" s="176">
        <v>1</v>
      </c>
      <c r="HP28" s="176" t="s">
        <v>3173</v>
      </c>
      <c r="HQ28" s="176" t="s">
        <v>21</v>
      </c>
      <c r="HR28" s="176">
        <v>2</v>
      </c>
      <c r="HS28" s="176" t="s">
        <v>14</v>
      </c>
      <c r="HT28" s="176" t="s">
        <v>14</v>
      </c>
      <c r="HU28" s="173">
        <v>44490</v>
      </c>
      <c r="HV28" s="183" t="s">
        <v>4398</v>
      </c>
      <c r="HW28" s="183">
        <v>0</v>
      </c>
      <c r="HX28" s="183" t="s">
        <v>3173</v>
      </c>
      <c r="HY28" s="183" t="s">
        <v>21</v>
      </c>
      <c r="HZ28" s="183">
        <v>2</v>
      </c>
      <c r="IA28" s="183" t="s">
        <v>14</v>
      </c>
      <c r="IB28" s="183" t="s">
        <v>14</v>
      </c>
      <c r="IC28" s="184">
        <v>44490</v>
      </c>
      <c r="ID28" s="182" t="s">
        <v>4400</v>
      </c>
      <c r="IE28" s="176">
        <v>3</v>
      </c>
      <c r="IF28" s="176" t="s">
        <v>3173</v>
      </c>
      <c r="IG28" s="176" t="s">
        <v>21</v>
      </c>
      <c r="IH28" s="176">
        <v>2</v>
      </c>
      <c r="II28" s="176" t="s">
        <v>14</v>
      </c>
      <c r="IJ28" s="176" t="s">
        <v>14</v>
      </c>
      <c r="IK28" s="173">
        <v>44490</v>
      </c>
      <c r="IL28" s="183" t="s">
        <v>4399</v>
      </c>
      <c r="IM28" s="183">
        <v>0</v>
      </c>
      <c r="IN28" s="183" t="s">
        <v>3173</v>
      </c>
      <c r="IO28" s="183" t="s">
        <v>21</v>
      </c>
      <c r="IP28" s="183">
        <v>2</v>
      </c>
      <c r="IQ28" s="183" t="s">
        <v>14</v>
      </c>
      <c r="IR28" s="183" t="s">
        <v>14</v>
      </c>
      <c r="IS28" s="184">
        <v>44490</v>
      </c>
    </row>
    <row r="29" spans="1:253" s="277" customFormat="1" ht="12.75" customHeight="1" x14ac:dyDescent="0.2">
      <c r="A29" s="277" t="s">
        <v>355</v>
      </c>
      <c r="B29" s="277" t="s">
        <v>7508</v>
      </c>
      <c r="C29" s="277" t="s">
        <v>356</v>
      </c>
      <c r="D29" s="277" t="s">
        <v>357</v>
      </c>
      <c r="E29" s="277" t="s">
        <v>7029</v>
      </c>
      <c r="F29" s="277" t="s">
        <v>1372</v>
      </c>
      <c r="G29" s="171">
        <v>3227000</v>
      </c>
      <c r="H29" s="172" t="s">
        <v>1367</v>
      </c>
      <c r="I29" s="172" t="s">
        <v>21</v>
      </c>
      <c r="J29" s="172">
        <v>2</v>
      </c>
      <c r="K29" s="172" t="s">
        <v>1371</v>
      </c>
      <c r="L29" s="172" t="s">
        <v>1368</v>
      </c>
      <c r="M29" s="173">
        <v>43790</v>
      </c>
      <c r="N29" s="182" t="s">
        <v>2111</v>
      </c>
      <c r="O29" s="174">
        <v>101000</v>
      </c>
      <c r="P29" s="174" t="s">
        <v>2055</v>
      </c>
      <c r="Q29" s="174" t="s">
        <v>21</v>
      </c>
      <c r="R29" s="174">
        <v>2</v>
      </c>
      <c r="S29" s="174" t="s">
        <v>2110</v>
      </c>
      <c r="T29" s="174" t="s">
        <v>2109</v>
      </c>
      <c r="U29" s="175">
        <v>44111</v>
      </c>
      <c r="V29" s="182" t="s">
        <v>1370</v>
      </c>
      <c r="W29" s="172">
        <v>3227000</v>
      </c>
      <c r="X29" s="172" t="s">
        <v>1367</v>
      </c>
      <c r="Y29" s="172" t="s">
        <v>21</v>
      </c>
      <c r="Z29" s="172">
        <v>2</v>
      </c>
      <c r="AA29" s="172" t="s">
        <v>1369</v>
      </c>
      <c r="AB29" s="172" t="s">
        <v>1368</v>
      </c>
      <c r="AC29" s="173">
        <v>43790</v>
      </c>
      <c r="AD29" s="182" t="s">
        <v>2701</v>
      </c>
      <c r="AE29" s="180">
        <v>2582000</v>
      </c>
      <c r="AF29" s="180" t="s">
        <v>2698</v>
      </c>
      <c r="AG29" s="180" t="s">
        <v>59</v>
      </c>
      <c r="AH29" s="180">
        <v>3</v>
      </c>
      <c r="AI29" s="180" t="s">
        <v>2700</v>
      </c>
      <c r="AJ29" s="180" t="s">
        <v>2699</v>
      </c>
      <c r="AK29" s="181">
        <v>44225</v>
      </c>
      <c r="AL29" s="182" t="s">
        <v>2705</v>
      </c>
      <c r="AM29" s="172">
        <v>314000</v>
      </c>
      <c r="AN29" s="172" t="s">
        <v>2702</v>
      </c>
      <c r="AO29" s="172" t="s">
        <v>59</v>
      </c>
      <c r="AP29" s="172">
        <v>3</v>
      </c>
      <c r="AQ29" s="172" t="s">
        <v>2704</v>
      </c>
      <c r="AR29" s="172" t="s">
        <v>2703</v>
      </c>
      <c r="AS29" s="173">
        <v>44225</v>
      </c>
      <c r="AT29" s="183" t="s">
        <v>364</v>
      </c>
      <c r="AU29" s="180" t="s">
        <v>14</v>
      </c>
      <c r="AV29" s="180">
        <v>0</v>
      </c>
      <c r="AW29" s="180" t="s">
        <v>21</v>
      </c>
      <c r="AX29" s="180">
        <v>2</v>
      </c>
      <c r="AY29" s="180" t="s">
        <v>358</v>
      </c>
      <c r="AZ29" s="180">
        <v>0</v>
      </c>
      <c r="BA29" s="181">
        <v>43509</v>
      </c>
      <c r="BB29" s="182" t="s">
        <v>363</v>
      </c>
      <c r="BC29" s="172" t="s">
        <v>14</v>
      </c>
      <c r="BD29" s="172">
        <v>0</v>
      </c>
      <c r="BE29" s="172" t="s">
        <v>21</v>
      </c>
      <c r="BF29" s="172">
        <v>2</v>
      </c>
      <c r="BG29" s="172" t="s">
        <v>358</v>
      </c>
      <c r="BH29" s="172">
        <v>0</v>
      </c>
      <c r="BI29" s="173">
        <v>43509</v>
      </c>
      <c r="BJ29" s="183" t="s">
        <v>2708</v>
      </c>
      <c r="BK29" s="183">
        <v>0</v>
      </c>
      <c r="BL29" s="183" t="s">
        <v>2706</v>
      </c>
      <c r="BM29" s="183" t="s">
        <v>59</v>
      </c>
      <c r="BN29" s="183">
        <v>3</v>
      </c>
      <c r="BO29" s="183" t="s">
        <v>2707</v>
      </c>
      <c r="BP29" s="180" t="s">
        <v>694</v>
      </c>
      <c r="BQ29" s="184">
        <v>44225</v>
      </c>
      <c r="BR29" s="182" t="s">
        <v>359</v>
      </c>
      <c r="BS29" s="176" t="s">
        <v>14</v>
      </c>
      <c r="BT29" s="176">
        <v>0</v>
      </c>
      <c r="BU29" s="176" t="s">
        <v>21</v>
      </c>
      <c r="BV29" s="176">
        <v>2</v>
      </c>
      <c r="BW29" s="176" t="s">
        <v>358</v>
      </c>
      <c r="BX29" s="176">
        <v>0</v>
      </c>
      <c r="BY29" s="173">
        <v>43509</v>
      </c>
      <c r="BZ29" s="183" t="s">
        <v>360</v>
      </c>
      <c r="CA29" s="183" t="s">
        <v>14</v>
      </c>
      <c r="CB29" s="183">
        <v>0</v>
      </c>
      <c r="CC29" s="183" t="s">
        <v>14</v>
      </c>
      <c r="CD29" s="183" t="s">
        <v>14</v>
      </c>
      <c r="CE29" s="183" t="s">
        <v>358</v>
      </c>
      <c r="CF29" s="183">
        <v>0</v>
      </c>
      <c r="CG29" s="184">
        <v>43509</v>
      </c>
      <c r="CH29" s="182" t="s">
        <v>7863</v>
      </c>
      <c r="CI29" s="183" t="e">
        <v>#N/A</v>
      </c>
      <c r="CJ29" s="183" t="e">
        <v>#N/A</v>
      </c>
      <c r="CK29" s="183" t="e">
        <v>#N/A</v>
      </c>
      <c r="CL29" s="183" t="e">
        <v>#N/A</v>
      </c>
      <c r="CM29" s="183" t="e">
        <v>#N/A</v>
      </c>
      <c r="CN29" s="183" t="e">
        <v>#N/A</v>
      </c>
      <c r="CO29" s="185" t="e">
        <v>#N/A</v>
      </c>
      <c r="CP29" s="183" t="s">
        <v>1366</v>
      </c>
      <c r="CQ29" s="176" t="s">
        <v>14</v>
      </c>
      <c r="CR29" s="176" t="s">
        <v>14</v>
      </c>
      <c r="CS29" s="176" t="s">
        <v>14</v>
      </c>
      <c r="CT29" s="176" t="s">
        <v>14</v>
      </c>
      <c r="CU29" s="176" t="s">
        <v>1365</v>
      </c>
      <c r="CV29" s="176" t="s">
        <v>14</v>
      </c>
      <c r="CW29" s="173">
        <v>43790</v>
      </c>
      <c r="CX29" s="183" t="s">
        <v>2237</v>
      </c>
      <c r="CY29" s="180">
        <v>2582000</v>
      </c>
      <c r="CZ29" s="180" t="s">
        <v>2228</v>
      </c>
      <c r="DA29" s="180" t="s">
        <v>59</v>
      </c>
      <c r="DB29" s="180">
        <v>3</v>
      </c>
      <c r="DC29" s="180" t="s">
        <v>2230</v>
      </c>
      <c r="DD29" s="180" t="s">
        <v>2229</v>
      </c>
      <c r="DE29" s="186">
        <v>44164</v>
      </c>
      <c r="DF29" s="182" t="s">
        <v>2235</v>
      </c>
      <c r="DG29" s="172">
        <v>645000</v>
      </c>
      <c r="DH29" s="176" t="s">
        <v>2232</v>
      </c>
      <c r="DI29" s="176" t="s">
        <v>59</v>
      </c>
      <c r="DJ29" s="176">
        <v>3</v>
      </c>
      <c r="DK29" s="176" t="s">
        <v>2234</v>
      </c>
      <c r="DL29" s="176" t="s">
        <v>2233</v>
      </c>
      <c r="DM29" s="173">
        <v>44164</v>
      </c>
      <c r="DN29" s="183" t="s">
        <v>2239</v>
      </c>
      <c r="DO29" s="180">
        <v>0</v>
      </c>
      <c r="DP29" s="183" t="s">
        <v>2228</v>
      </c>
      <c r="DQ29" s="183" t="s">
        <v>59</v>
      </c>
      <c r="DR29" s="183">
        <v>3</v>
      </c>
      <c r="DS29" s="183" t="s">
        <v>2230</v>
      </c>
      <c r="DT29" s="183" t="s">
        <v>2229</v>
      </c>
      <c r="DU29" s="184">
        <v>44164</v>
      </c>
      <c r="DV29" s="182" t="s">
        <v>2236</v>
      </c>
      <c r="DW29" s="172">
        <v>2582000</v>
      </c>
      <c r="DX29" s="176" t="s">
        <v>2228</v>
      </c>
      <c r="DY29" s="176" t="s">
        <v>59</v>
      </c>
      <c r="DZ29" s="176">
        <v>3</v>
      </c>
      <c r="EA29" s="176" t="s">
        <v>2230</v>
      </c>
      <c r="EB29" s="176" t="s">
        <v>2229</v>
      </c>
      <c r="EC29" s="173">
        <v>44164</v>
      </c>
      <c r="ED29" s="183" t="s">
        <v>2238</v>
      </c>
      <c r="EE29" s="180">
        <v>0</v>
      </c>
      <c r="EF29" s="183" t="s">
        <v>2228</v>
      </c>
      <c r="EG29" s="183" t="s">
        <v>59</v>
      </c>
      <c r="EH29" s="183">
        <v>3</v>
      </c>
      <c r="EI29" s="183" t="s">
        <v>2230</v>
      </c>
      <c r="EJ29" s="183" t="s">
        <v>2229</v>
      </c>
      <c r="EK29" s="184">
        <v>44164</v>
      </c>
      <c r="EL29" s="182" t="s">
        <v>2231</v>
      </c>
      <c r="EM29" s="172">
        <v>0</v>
      </c>
      <c r="EN29" s="176" t="s">
        <v>2228</v>
      </c>
      <c r="EO29" s="176" t="s">
        <v>59</v>
      </c>
      <c r="EP29" s="176">
        <v>3</v>
      </c>
      <c r="EQ29" s="176" t="s">
        <v>2230</v>
      </c>
      <c r="ER29" s="176" t="s">
        <v>2229</v>
      </c>
      <c r="ES29" s="173">
        <v>44164</v>
      </c>
      <c r="ET29" s="183" t="s">
        <v>2709</v>
      </c>
      <c r="EU29" s="183">
        <v>0</v>
      </c>
      <c r="EV29" s="183" t="s">
        <v>2706</v>
      </c>
      <c r="EW29" s="183" t="s">
        <v>59</v>
      </c>
      <c r="EX29" s="183">
        <v>3</v>
      </c>
      <c r="EY29" s="183" t="s">
        <v>2707</v>
      </c>
      <c r="EZ29" s="183" t="s">
        <v>694</v>
      </c>
      <c r="FA29" s="184">
        <v>44225</v>
      </c>
      <c r="FB29" s="182" t="s">
        <v>362</v>
      </c>
      <c r="FC29" s="176">
        <v>5</v>
      </c>
      <c r="FD29" s="176">
        <v>0</v>
      </c>
      <c r="FE29" s="176" t="s">
        <v>21</v>
      </c>
      <c r="FF29" s="176">
        <v>2</v>
      </c>
      <c r="FG29" s="176" t="s">
        <v>361</v>
      </c>
      <c r="FH29" s="176">
        <v>0</v>
      </c>
      <c r="FI29" s="173">
        <v>43509</v>
      </c>
      <c r="FJ29" s="182" t="s">
        <v>365</v>
      </c>
      <c r="FK29" s="183" t="s">
        <v>14</v>
      </c>
      <c r="FL29" s="183">
        <v>0</v>
      </c>
      <c r="FM29" s="183" t="s">
        <v>21</v>
      </c>
      <c r="FN29" s="183">
        <v>2</v>
      </c>
      <c r="FO29" s="183" t="s">
        <v>358</v>
      </c>
      <c r="FP29" s="180">
        <v>0</v>
      </c>
      <c r="FQ29" s="181">
        <v>43509</v>
      </c>
      <c r="FR29" s="182" t="s">
        <v>366</v>
      </c>
      <c r="FS29" s="176" t="s">
        <v>14</v>
      </c>
      <c r="FT29" s="176">
        <v>0</v>
      </c>
      <c r="FU29" s="176" t="s">
        <v>21</v>
      </c>
      <c r="FV29" s="176">
        <v>2</v>
      </c>
      <c r="FW29" s="176" t="s">
        <v>358</v>
      </c>
      <c r="FX29" s="176">
        <v>0</v>
      </c>
      <c r="FY29" s="173">
        <v>43509</v>
      </c>
      <c r="FZ29" s="183" t="s">
        <v>5012</v>
      </c>
      <c r="GA29" s="183">
        <v>3</v>
      </c>
      <c r="GB29" s="183" t="s">
        <v>3173</v>
      </c>
      <c r="GC29" s="183" t="s">
        <v>21</v>
      </c>
      <c r="GD29" s="183">
        <v>2</v>
      </c>
      <c r="GE29" s="183" t="s">
        <v>14</v>
      </c>
      <c r="GF29" s="183" t="s">
        <v>14</v>
      </c>
      <c r="GG29" s="184">
        <v>44498</v>
      </c>
      <c r="GH29" s="182" t="s">
        <v>5018</v>
      </c>
      <c r="GI29" s="176">
        <v>1</v>
      </c>
      <c r="GJ29" s="176" t="s">
        <v>3173</v>
      </c>
      <c r="GK29" s="176" t="s">
        <v>21</v>
      </c>
      <c r="GL29" s="176">
        <v>2</v>
      </c>
      <c r="GM29" s="176" t="s">
        <v>14</v>
      </c>
      <c r="GN29" s="176" t="s">
        <v>14</v>
      </c>
      <c r="GO29" s="173">
        <v>44498</v>
      </c>
      <c r="GP29" s="183" t="s">
        <v>5013</v>
      </c>
      <c r="GQ29" s="183">
        <v>2</v>
      </c>
      <c r="GR29" s="183" t="s">
        <v>3173</v>
      </c>
      <c r="GS29" s="183" t="s">
        <v>21</v>
      </c>
      <c r="GT29" s="183">
        <v>2</v>
      </c>
      <c r="GU29" s="183" t="s">
        <v>14</v>
      </c>
      <c r="GV29" s="183" t="s">
        <v>14</v>
      </c>
      <c r="GW29" s="184">
        <v>44498</v>
      </c>
      <c r="GX29" s="182" t="s">
        <v>5019</v>
      </c>
      <c r="GY29" s="176">
        <v>0</v>
      </c>
      <c r="GZ29" s="176" t="s">
        <v>3173</v>
      </c>
      <c r="HA29" s="176" t="s">
        <v>21</v>
      </c>
      <c r="HB29" s="176">
        <v>2</v>
      </c>
      <c r="HC29" s="176" t="s">
        <v>14</v>
      </c>
      <c r="HD29" s="176" t="s">
        <v>14</v>
      </c>
      <c r="HE29" s="173">
        <v>44498</v>
      </c>
      <c r="HF29" s="183" t="s">
        <v>5011</v>
      </c>
      <c r="HG29" s="183">
        <v>3</v>
      </c>
      <c r="HH29" s="183" t="s">
        <v>3173</v>
      </c>
      <c r="HI29" s="183" t="s">
        <v>21</v>
      </c>
      <c r="HJ29" s="183">
        <v>2</v>
      </c>
      <c r="HK29" s="183" t="s">
        <v>14</v>
      </c>
      <c r="HL29" s="183" t="s">
        <v>14</v>
      </c>
      <c r="HM29" s="184">
        <v>44498</v>
      </c>
      <c r="HN29" s="182" t="s">
        <v>5017</v>
      </c>
      <c r="HO29" s="176">
        <v>0</v>
      </c>
      <c r="HP29" s="176" t="s">
        <v>3173</v>
      </c>
      <c r="HQ29" s="176" t="s">
        <v>21</v>
      </c>
      <c r="HR29" s="176">
        <v>2</v>
      </c>
      <c r="HS29" s="176" t="s">
        <v>14</v>
      </c>
      <c r="HT29" s="176" t="s">
        <v>14</v>
      </c>
      <c r="HU29" s="173">
        <v>44498</v>
      </c>
      <c r="HV29" s="183" t="s">
        <v>5014</v>
      </c>
      <c r="HW29" s="183">
        <v>0</v>
      </c>
      <c r="HX29" s="183" t="s">
        <v>3173</v>
      </c>
      <c r="HY29" s="183" t="s">
        <v>21</v>
      </c>
      <c r="HZ29" s="183">
        <v>2</v>
      </c>
      <c r="IA29" s="183" t="s">
        <v>14</v>
      </c>
      <c r="IB29" s="183" t="s">
        <v>14</v>
      </c>
      <c r="IC29" s="184">
        <v>44498</v>
      </c>
      <c r="ID29" s="182" t="s">
        <v>5016</v>
      </c>
      <c r="IE29" s="176">
        <v>2</v>
      </c>
      <c r="IF29" s="176" t="s">
        <v>3173</v>
      </c>
      <c r="IG29" s="176" t="s">
        <v>21</v>
      </c>
      <c r="IH29" s="176">
        <v>2</v>
      </c>
      <c r="II29" s="176" t="s">
        <v>14</v>
      </c>
      <c r="IJ29" s="176" t="s">
        <v>14</v>
      </c>
      <c r="IK29" s="173">
        <v>44498</v>
      </c>
      <c r="IL29" s="183" t="s">
        <v>5015</v>
      </c>
      <c r="IM29" s="183">
        <v>1</v>
      </c>
      <c r="IN29" s="183" t="s">
        <v>3173</v>
      </c>
      <c r="IO29" s="183" t="s">
        <v>21</v>
      </c>
      <c r="IP29" s="183">
        <v>2</v>
      </c>
      <c r="IQ29" s="183" t="s">
        <v>14</v>
      </c>
      <c r="IR29" s="183" t="s">
        <v>14</v>
      </c>
      <c r="IS29" s="184">
        <v>44498</v>
      </c>
    </row>
    <row r="30" spans="1:253" s="277" customFormat="1" ht="12.75" customHeight="1" x14ac:dyDescent="0.2">
      <c r="A30" s="277" t="s">
        <v>468</v>
      </c>
      <c r="B30" s="277" t="s">
        <v>7525</v>
      </c>
      <c r="C30" s="277" t="s">
        <v>469</v>
      </c>
      <c r="D30" s="277" t="s">
        <v>470</v>
      </c>
      <c r="E30" s="277" t="s">
        <v>7030</v>
      </c>
      <c r="F30" s="277" t="s">
        <v>2444</v>
      </c>
      <c r="G30" s="171">
        <v>47077000</v>
      </c>
      <c r="H30" s="172" t="s">
        <v>2103</v>
      </c>
      <c r="I30" s="172" t="s">
        <v>41</v>
      </c>
      <c r="J30" s="172">
        <v>1</v>
      </c>
      <c r="K30" s="172" t="s">
        <v>2443</v>
      </c>
      <c r="L30" s="172" t="s">
        <v>2442</v>
      </c>
      <c r="M30" s="173">
        <v>44224</v>
      </c>
      <c r="N30" s="182" t="s">
        <v>2485</v>
      </c>
      <c r="O30" s="174">
        <v>92610</v>
      </c>
      <c r="P30" s="174" t="s">
        <v>2482</v>
      </c>
      <c r="Q30" s="174" t="s">
        <v>21</v>
      </c>
      <c r="R30" s="174">
        <v>2</v>
      </c>
      <c r="S30" s="174" t="s">
        <v>2484</v>
      </c>
      <c r="T30" s="174" t="s">
        <v>2483</v>
      </c>
      <c r="U30" s="175">
        <v>44224</v>
      </c>
      <c r="V30" s="182" t="s">
        <v>2487</v>
      </c>
      <c r="W30" s="172">
        <v>11983000</v>
      </c>
      <c r="X30" s="172" t="s">
        <v>2482</v>
      </c>
      <c r="Y30" s="172" t="s">
        <v>21</v>
      </c>
      <c r="Z30" s="172">
        <v>2</v>
      </c>
      <c r="AA30" s="172" t="s">
        <v>2486</v>
      </c>
      <c r="AB30" s="172" t="s">
        <v>2483</v>
      </c>
      <c r="AC30" s="173">
        <v>44224</v>
      </c>
      <c r="AD30" s="182" t="s">
        <v>3358</v>
      </c>
      <c r="AE30" s="180">
        <v>115000</v>
      </c>
      <c r="AF30" s="180" t="s">
        <v>3355</v>
      </c>
      <c r="AG30" s="180" t="s">
        <v>21</v>
      </c>
      <c r="AH30" s="180">
        <v>2</v>
      </c>
      <c r="AI30" s="180" t="s">
        <v>3357</v>
      </c>
      <c r="AJ30" s="180" t="s">
        <v>3356</v>
      </c>
      <c r="AK30" s="181">
        <v>44376</v>
      </c>
      <c r="AL30" s="182" t="s">
        <v>3360</v>
      </c>
      <c r="AM30" s="172">
        <v>115000</v>
      </c>
      <c r="AN30" s="172" t="s">
        <v>3355</v>
      </c>
      <c r="AO30" s="172" t="s">
        <v>21</v>
      </c>
      <c r="AP30" s="172">
        <v>2</v>
      </c>
      <c r="AQ30" s="172" t="s">
        <v>3359</v>
      </c>
      <c r="AR30" s="172" t="s">
        <v>3356</v>
      </c>
      <c r="AS30" s="173">
        <v>44376</v>
      </c>
      <c r="AT30" s="183" t="s">
        <v>477</v>
      </c>
      <c r="AU30" s="180" t="s">
        <v>14</v>
      </c>
      <c r="AV30" s="180">
        <v>0</v>
      </c>
      <c r="AW30" s="180" t="s">
        <v>21</v>
      </c>
      <c r="AX30" s="180">
        <v>2</v>
      </c>
      <c r="AY30" s="180">
        <v>0</v>
      </c>
      <c r="AZ30" s="180">
        <v>0</v>
      </c>
      <c r="BA30" s="181">
        <v>43510</v>
      </c>
      <c r="BB30" s="182" t="s">
        <v>476</v>
      </c>
      <c r="BC30" s="172" t="s">
        <v>14</v>
      </c>
      <c r="BD30" s="172">
        <v>0</v>
      </c>
      <c r="BE30" s="172" t="s">
        <v>21</v>
      </c>
      <c r="BF30" s="172">
        <v>2</v>
      </c>
      <c r="BG30" s="172">
        <v>0</v>
      </c>
      <c r="BH30" s="172">
        <v>0</v>
      </c>
      <c r="BI30" s="173">
        <v>43510</v>
      </c>
      <c r="BJ30" s="183" t="s">
        <v>3364</v>
      </c>
      <c r="BK30" s="183">
        <v>131</v>
      </c>
      <c r="BL30" s="183" t="s">
        <v>3361</v>
      </c>
      <c r="BM30" s="183" t="s">
        <v>21</v>
      </c>
      <c r="BN30" s="183">
        <v>2</v>
      </c>
      <c r="BO30" s="183" t="s">
        <v>3363</v>
      </c>
      <c r="BP30" s="180" t="s">
        <v>3362</v>
      </c>
      <c r="BQ30" s="184">
        <v>44376</v>
      </c>
      <c r="BR30" s="182" t="s">
        <v>471</v>
      </c>
      <c r="BS30" s="176" t="s">
        <v>14</v>
      </c>
      <c r="BT30" s="176">
        <v>0</v>
      </c>
      <c r="BU30" s="176" t="s">
        <v>21</v>
      </c>
      <c r="BV30" s="176">
        <v>2</v>
      </c>
      <c r="BW30" s="176">
        <v>0</v>
      </c>
      <c r="BX30" s="176">
        <v>0</v>
      </c>
      <c r="BY30" s="173">
        <v>43510</v>
      </c>
      <c r="BZ30" s="183" t="s">
        <v>472</v>
      </c>
      <c r="CA30" s="183" t="s">
        <v>14</v>
      </c>
      <c r="CB30" s="183">
        <v>0</v>
      </c>
      <c r="CC30" s="183" t="s">
        <v>14</v>
      </c>
      <c r="CD30" s="183" t="s">
        <v>14</v>
      </c>
      <c r="CE30" s="183">
        <v>0</v>
      </c>
      <c r="CF30" s="183">
        <v>0</v>
      </c>
      <c r="CG30" s="184">
        <v>43510</v>
      </c>
      <c r="CH30" s="182" t="s">
        <v>7864</v>
      </c>
      <c r="CI30" s="183" t="e">
        <v>#N/A</v>
      </c>
      <c r="CJ30" s="183" t="e">
        <v>#N/A</v>
      </c>
      <c r="CK30" s="183" t="e">
        <v>#N/A</v>
      </c>
      <c r="CL30" s="183" t="e">
        <v>#N/A</v>
      </c>
      <c r="CM30" s="183" t="e">
        <v>#N/A</v>
      </c>
      <c r="CN30" s="183" t="e">
        <v>#N/A</v>
      </c>
      <c r="CO30" s="185" t="e">
        <v>#N/A</v>
      </c>
      <c r="CP30" s="183" t="s">
        <v>475</v>
      </c>
      <c r="CQ30" s="176" t="s">
        <v>14</v>
      </c>
      <c r="CR30" s="176">
        <v>0</v>
      </c>
      <c r="CS30" s="176" t="s">
        <v>21</v>
      </c>
      <c r="CT30" s="176">
        <v>2</v>
      </c>
      <c r="CU30" s="176">
        <v>0</v>
      </c>
      <c r="CV30" s="176">
        <v>0</v>
      </c>
      <c r="CW30" s="173">
        <v>43510</v>
      </c>
      <c r="CX30" s="183" t="s">
        <v>3370</v>
      </c>
      <c r="CY30" s="180">
        <v>115000</v>
      </c>
      <c r="CZ30" s="180" t="s">
        <v>3355</v>
      </c>
      <c r="DA30" s="180" t="s">
        <v>21</v>
      </c>
      <c r="DB30" s="180">
        <v>2</v>
      </c>
      <c r="DC30" s="180" t="s">
        <v>3369</v>
      </c>
      <c r="DD30" s="180" t="s">
        <v>3356</v>
      </c>
      <c r="DE30" s="186">
        <v>44376</v>
      </c>
      <c r="DF30" s="182" t="s">
        <v>3371</v>
      </c>
      <c r="DG30" s="172">
        <v>11868000</v>
      </c>
      <c r="DH30" s="176" t="s">
        <v>3355</v>
      </c>
      <c r="DI30" s="176" t="s">
        <v>21</v>
      </c>
      <c r="DJ30" s="176">
        <v>2</v>
      </c>
      <c r="DK30" s="176" t="s">
        <v>3369</v>
      </c>
      <c r="DL30" s="176" t="s">
        <v>3356</v>
      </c>
      <c r="DM30" s="173">
        <v>44376</v>
      </c>
      <c r="DN30" s="183" t="s">
        <v>3372</v>
      </c>
      <c r="DO30" s="180">
        <v>0</v>
      </c>
      <c r="DP30" s="183" t="s">
        <v>3355</v>
      </c>
      <c r="DQ30" s="183" t="s">
        <v>21</v>
      </c>
      <c r="DR30" s="183">
        <v>2</v>
      </c>
      <c r="DS30" s="183" t="s">
        <v>3369</v>
      </c>
      <c r="DT30" s="183" t="s">
        <v>3356</v>
      </c>
      <c r="DU30" s="184">
        <v>44376</v>
      </c>
      <c r="DV30" s="182" t="s">
        <v>3373</v>
      </c>
      <c r="DW30" s="172">
        <v>115000</v>
      </c>
      <c r="DX30" s="176" t="s">
        <v>3355</v>
      </c>
      <c r="DY30" s="176" t="s">
        <v>21</v>
      </c>
      <c r="DZ30" s="176">
        <v>2</v>
      </c>
      <c r="EA30" s="176" t="s">
        <v>3369</v>
      </c>
      <c r="EB30" s="176" t="s">
        <v>3356</v>
      </c>
      <c r="EC30" s="173">
        <v>44376</v>
      </c>
      <c r="ED30" s="183" t="s">
        <v>3374</v>
      </c>
      <c r="EE30" s="180">
        <v>0</v>
      </c>
      <c r="EF30" s="183" t="s">
        <v>3355</v>
      </c>
      <c r="EG30" s="183" t="s">
        <v>21</v>
      </c>
      <c r="EH30" s="183">
        <v>2</v>
      </c>
      <c r="EI30" s="183" t="s">
        <v>3369</v>
      </c>
      <c r="EJ30" s="183" t="s">
        <v>3356</v>
      </c>
      <c r="EK30" s="184">
        <v>44376</v>
      </c>
      <c r="EL30" s="182" t="s">
        <v>3375</v>
      </c>
      <c r="EM30" s="172">
        <v>0</v>
      </c>
      <c r="EN30" s="176" t="s">
        <v>3355</v>
      </c>
      <c r="EO30" s="176" t="s">
        <v>21</v>
      </c>
      <c r="EP30" s="176">
        <v>2</v>
      </c>
      <c r="EQ30" s="176" t="s">
        <v>3369</v>
      </c>
      <c r="ER30" s="176" t="s">
        <v>3356</v>
      </c>
      <c r="ES30" s="173">
        <v>44376</v>
      </c>
      <c r="ET30" s="183" t="s">
        <v>3368</v>
      </c>
      <c r="EU30" s="183">
        <v>131</v>
      </c>
      <c r="EV30" s="183" t="s">
        <v>3365</v>
      </c>
      <c r="EW30" s="183" t="s">
        <v>21</v>
      </c>
      <c r="EX30" s="183">
        <v>2</v>
      </c>
      <c r="EY30" s="183" t="s">
        <v>3367</v>
      </c>
      <c r="EZ30" s="183" t="s">
        <v>3366</v>
      </c>
      <c r="FA30" s="184">
        <v>44376</v>
      </c>
      <c r="FB30" s="182" t="s">
        <v>474</v>
      </c>
      <c r="FC30" s="176">
        <v>2</v>
      </c>
      <c r="FD30" s="176">
        <v>0</v>
      </c>
      <c r="FE30" s="176" t="s">
        <v>21</v>
      </c>
      <c r="FF30" s="176">
        <v>2</v>
      </c>
      <c r="FG30" s="176" t="s">
        <v>473</v>
      </c>
      <c r="FH30" s="176">
        <v>0</v>
      </c>
      <c r="FI30" s="173">
        <v>43510</v>
      </c>
      <c r="FJ30" s="182" t="s">
        <v>478</v>
      </c>
      <c r="FK30" s="183" t="s">
        <v>14</v>
      </c>
      <c r="FL30" s="183">
        <v>0</v>
      </c>
      <c r="FM30" s="183" t="s">
        <v>21</v>
      </c>
      <c r="FN30" s="183">
        <v>2</v>
      </c>
      <c r="FO30" s="183">
        <v>0</v>
      </c>
      <c r="FP30" s="180">
        <v>0</v>
      </c>
      <c r="FQ30" s="181">
        <v>43510</v>
      </c>
      <c r="FR30" s="182" t="s">
        <v>479</v>
      </c>
      <c r="FS30" s="176" t="s">
        <v>14</v>
      </c>
      <c r="FT30" s="176">
        <v>0</v>
      </c>
      <c r="FU30" s="176" t="s">
        <v>21</v>
      </c>
      <c r="FV30" s="176">
        <v>2</v>
      </c>
      <c r="FW30" s="176">
        <v>0</v>
      </c>
      <c r="FX30" s="176">
        <v>0</v>
      </c>
      <c r="FY30" s="173">
        <v>43510</v>
      </c>
      <c r="FZ30" s="183" t="s">
        <v>4459</v>
      </c>
      <c r="GA30" s="183">
        <v>0</v>
      </c>
      <c r="GB30" s="183" t="s">
        <v>3173</v>
      </c>
      <c r="GC30" s="183" t="s">
        <v>21</v>
      </c>
      <c r="GD30" s="183">
        <v>2</v>
      </c>
      <c r="GE30" s="183" t="s">
        <v>14</v>
      </c>
      <c r="GF30" s="183" t="s">
        <v>14</v>
      </c>
      <c r="GG30" s="184">
        <v>44494</v>
      </c>
      <c r="GH30" s="182" t="s">
        <v>4465</v>
      </c>
      <c r="GI30" s="176">
        <v>0</v>
      </c>
      <c r="GJ30" s="176" t="s">
        <v>3173</v>
      </c>
      <c r="GK30" s="176" t="s">
        <v>21</v>
      </c>
      <c r="GL30" s="176">
        <v>2</v>
      </c>
      <c r="GM30" s="176" t="s">
        <v>14</v>
      </c>
      <c r="GN30" s="176" t="s">
        <v>14</v>
      </c>
      <c r="GO30" s="173">
        <v>44494</v>
      </c>
      <c r="GP30" s="183" t="s">
        <v>4460</v>
      </c>
      <c r="GQ30" s="183">
        <v>0</v>
      </c>
      <c r="GR30" s="183" t="s">
        <v>3173</v>
      </c>
      <c r="GS30" s="183" t="s">
        <v>21</v>
      </c>
      <c r="GT30" s="183">
        <v>2</v>
      </c>
      <c r="GU30" s="183" t="s">
        <v>14</v>
      </c>
      <c r="GV30" s="183" t="s">
        <v>14</v>
      </c>
      <c r="GW30" s="184">
        <v>44494</v>
      </c>
      <c r="GX30" s="182" t="s">
        <v>4466</v>
      </c>
      <c r="GY30" s="176">
        <v>0</v>
      </c>
      <c r="GZ30" s="176" t="s">
        <v>3173</v>
      </c>
      <c r="HA30" s="176" t="s">
        <v>21</v>
      </c>
      <c r="HB30" s="176">
        <v>2</v>
      </c>
      <c r="HC30" s="176" t="s">
        <v>14</v>
      </c>
      <c r="HD30" s="176" t="s">
        <v>14</v>
      </c>
      <c r="HE30" s="173">
        <v>44494</v>
      </c>
      <c r="HF30" s="183" t="s">
        <v>4458</v>
      </c>
      <c r="HG30" s="183">
        <v>1</v>
      </c>
      <c r="HH30" s="183" t="s">
        <v>3173</v>
      </c>
      <c r="HI30" s="183" t="s">
        <v>21</v>
      </c>
      <c r="HJ30" s="183">
        <v>2</v>
      </c>
      <c r="HK30" s="183" t="s">
        <v>14</v>
      </c>
      <c r="HL30" s="183" t="s">
        <v>14</v>
      </c>
      <c r="HM30" s="184">
        <v>44494</v>
      </c>
      <c r="HN30" s="182" t="s">
        <v>4464</v>
      </c>
      <c r="HO30" s="176">
        <v>1</v>
      </c>
      <c r="HP30" s="176" t="s">
        <v>3173</v>
      </c>
      <c r="HQ30" s="176" t="s">
        <v>21</v>
      </c>
      <c r="HR30" s="176">
        <v>2</v>
      </c>
      <c r="HS30" s="176" t="s">
        <v>14</v>
      </c>
      <c r="HT30" s="176" t="s">
        <v>14</v>
      </c>
      <c r="HU30" s="173">
        <v>44494</v>
      </c>
      <c r="HV30" s="183" t="s">
        <v>4461</v>
      </c>
      <c r="HW30" s="183">
        <v>0</v>
      </c>
      <c r="HX30" s="183" t="s">
        <v>3173</v>
      </c>
      <c r="HY30" s="183" t="s">
        <v>21</v>
      </c>
      <c r="HZ30" s="183">
        <v>2</v>
      </c>
      <c r="IA30" s="183" t="s">
        <v>14</v>
      </c>
      <c r="IB30" s="183" t="s">
        <v>14</v>
      </c>
      <c r="IC30" s="184">
        <v>44494</v>
      </c>
      <c r="ID30" s="182" t="s">
        <v>4463</v>
      </c>
      <c r="IE30" s="176">
        <v>0</v>
      </c>
      <c r="IF30" s="176" t="s">
        <v>3173</v>
      </c>
      <c r="IG30" s="176" t="s">
        <v>21</v>
      </c>
      <c r="IH30" s="176">
        <v>2</v>
      </c>
      <c r="II30" s="176" t="s">
        <v>14</v>
      </c>
      <c r="IJ30" s="176" t="s">
        <v>14</v>
      </c>
      <c r="IK30" s="173">
        <v>44494</v>
      </c>
      <c r="IL30" s="183" t="s">
        <v>4462</v>
      </c>
      <c r="IM30" s="183">
        <v>1</v>
      </c>
      <c r="IN30" s="183" t="s">
        <v>3173</v>
      </c>
      <c r="IO30" s="183" t="s">
        <v>21</v>
      </c>
      <c r="IP30" s="183">
        <v>2</v>
      </c>
      <c r="IQ30" s="183" t="s">
        <v>14</v>
      </c>
      <c r="IR30" s="183" t="s">
        <v>14</v>
      </c>
      <c r="IS30" s="184">
        <v>44494</v>
      </c>
    </row>
    <row r="31" spans="1:253" s="277" customFormat="1" ht="12.75" customHeight="1" x14ac:dyDescent="0.2">
      <c r="A31" s="277" t="s">
        <v>571</v>
      </c>
      <c r="B31" s="277" t="s">
        <v>7508</v>
      </c>
      <c r="C31" s="277" t="s">
        <v>572</v>
      </c>
      <c r="D31" s="277" t="s">
        <v>573</v>
      </c>
      <c r="E31" s="277" t="s">
        <v>7033</v>
      </c>
      <c r="F31" s="277" t="s">
        <v>3178</v>
      </c>
      <c r="G31" s="171">
        <v>103700000</v>
      </c>
      <c r="H31" s="172" t="s">
        <v>3175</v>
      </c>
      <c r="I31" s="172" t="s">
        <v>21</v>
      </c>
      <c r="J31" s="172">
        <v>2</v>
      </c>
      <c r="K31" s="172" t="s">
        <v>3177</v>
      </c>
      <c r="L31" s="172" t="s">
        <v>3176</v>
      </c>
      <c r="M31" s="173">
        <v>44363</v>
      </c>
      <c r="N31" s="182" t="s">
        <v>3182</v>
      </c>
      <c r="O31" s="174">
        <v>1063652</v>
      </c>
      <c r="P31" s="174" t="s">
        <v>3179</v>
      </c>
      <c r="Q31" s="174" t="s">
        <v>21</v>
      </c>
      <c r="R31" s="174">
        <v>2</v>
      </c>
      <c r="S31" s="174" t="s">
        <v>3181</v>
      </c>
      <c r="T31" s="174" t="s">
        <v>3180</v>
      </c>
      <c r="U31" s="175">
        <v>44363</v>
      </c>
      <c r="V31" s="182" t="s">
        <v>3184</v>
      </c>
      <c r="W31" s="172">
        <v>103700000</v>
      </c>
      <c r="X31" s="172" t="s">
        <v>3175</v>
      </c>
      <c r="Y31" s="172" t="s">
        <v>21</v>
      </c>
      <c r="Z31" s="172">
        <v>2</v>
      </c>
      <c r="AA31" s="172" t="s">
        <v>3183</v>
      </c>
      <c r="AB31" s="172" t="s">
        <v>3176</v>
      </c>
      <c r="AC31" s="173">
        <v>44363</v>
      </c>
      <c r="AD31" s="182" t="s">
        <v>3186</v>
      </c>
      <c r="AE31" s="180">
        <v>103700000</v>
      </c>
      <c r="AF31" s="180" t="s">
        <v>3175</v>
      </c>
      <c r="AG31" s="180" t="s">
        <v>21</v>
      </c>
      <c r="AH31" s="180">
        <v>2</v>
      </c>
      <c r="AI31" s="180" t="s">
        <v>3185</v>
      </c>
      <c r="AJ31" s="180" t="s">
        <v>3176</v>
      </c>
      <c r="AK31" s="181">
        <v>44363</v>
      </c>
      <c r="AL31" s="182" t="s">
        <v>6355</v>
      </c>
      <c r="AM31" s="172">
        <v>6419000</v>
      </c>
      <c r="AN31" s="172" t="s">
        <v>6352</v>
      </c>
      <c r="AO31" s="172" t="s">
        <v>21</v>
      </c>
      <c r="AP31" s="172">
        <v>2</v>
      </c>
      <c r="AQ31" s="172" t="s">
        <v>6354</v>
      </c>
      <c r="AR31" s="172" t="s">
        <v>6353</v>
      </c>
      <c r="AS31" s="173">
        <v>44557</v>
      </c>
      <c r="AT31" s="183" t="s">
        <v>3189</v>
      </c>
      <c r="AU31" s="180">
        <v>0</v>
      </c>
      <c r="AV31" s="180" t="s">
        <v>14</v>
      </c>
      <c r="AW31" s="180" t="s">
        <v>14</v>
      </c>
      <c r="AX31" s="180" t="s">
        <v>14</v>
      </c>
      <c r="AY31" s="180" t="s">
        <v>3187</v>
      </c>
      <c r="AZ31" s="180" t="s">
        <v>14</v>
      </c>
      <c r="BA31" s="181">
        <v>44363</v>
      </c>
      <c r="BB31" s="182" t="s">
        <v>3188</v>
      </c>
      <c r="BC31" s="172">
        <v>0</v>
      </c>
      <c r="BD31" s="172" t="s">
        <v>14</v>
      </c>
      <c r="BE31" s="172" t="s">
        <v>14</v>
      </c>
      <c r="BF31" s="172" t="s">
        <v>14</v>
      </c>
      <c r="BG31" s="172" t="s">
        <v>3187</v>
      </c>
      <c r="BH31" s="172" t="s">
        <v>14</v>
      </c>
      <c r="BI31" s="173">
        <v>44363</v>
      </c>
      <c r="BJ31" s="183" t="s">
        <v>6356</v>
      </c>
      <c r="BK31" s="183">
        <v>11174</v>
      </c>
      <c r="BL31" s="183" t="s">
        <v>6164</v>
      </c>
      <c r="BM31" s="183" t="s">
        <v>21</v>
      </c>
      <c r="BN31" s="183">
        <v>2</v>
      </c>
      <c r="BO31" s="183" t="s">
        <v>6165</v>
      </c>
      <c r="BP31" s="180" t="s">
        <v>2036</v>
      </c>
      <c r="BQ31" s="184">
        <v>44557</v>
      </c>
      <c r="BR31" s="182" t="s">
        <v>577</v>
      </c>
      <c r="BS31" s="176" t="s">
        <v>14</v>
      </c>
      <c r="BT31" s="176" t="s">
        <v>574</v>
      </c>
      <c r="BU31" s="176" t="s">
        <v>21</v>
      </c>
      <c r="BV31" s="176">
        <v>2</v>
      </c>
      <c r="BW31" s="176" t="s">
        <v>576</v>
      </c>
      <c r="BX31" s="176" t="s">
        <v>575</v>
      </c>
      <c r="BY31" s="173">
        <v>43511</v>
      </c>
      <c r="BZ31" s="183" t="s">
        <v>578</v>
      </c>
      <c r="CA31" s="183" t="s">
        <v>14</v>
      </c>
      <c r="CB31" s="183" t="s">
        <v>574</v>
      </c>
      <c r="CC31" s="183" t="s">
        <v>21</v>
      </c>
      <c r="CD31" s="183">
        <v>2</v>
      </c>
      <c r="CE31" s="183" t="s">
        <v>576</v>
      </c>
      <c r="CF31" s="183" t="s">
        <v>575</v>
      </c>
      <c r="CG31" s="184">
        <v>43511</v>
      </c>
      <c r="CH31" s="182" t="s">
        <v>7865</v>
      </c>
      <c r="CI31" s="183" t="e">
        <v>#N/A</v>
      </c>
      <c r="CJ31" s="183" t="e">
        <v>#N/A</v>
      </c>
      <c r="CK31" s="183" t="e">
        <v>#N/A</v>
      </c>
      <c r="CL31" s="183" t="e">
        <v>#N/A</v>
      </c>
      <c r="CM31" s="183" t="e">
        <v>#N/A</v>
      </c>
      <c r="CN31" s="183" t="e">
        <v>#N/A</v>
      </c>
      <c r="CO31" s="185" t="e">
        <v>#N/A</v>
      </c>
      <c r="CP31" s="183" t="s">
        <v>580</v>
      </c>
      <c r="CQ31" s="176" t="s">
        <v>14</v>
      </c>
      <c r="CR31" s="176">
        <v>0</v>
      </c>
      <c r="CS31" s="176" t="s">
        <v>21</v>
      </c>
      <c r="CT31" s="176">
        <v>2</v>
      </c>
      <c r="CU31" s="176" t="s">
        <v>579</v>
      </c>
      <c r="CV31" s="176">
        <v>0</v>
      </c>
      <c r="CW31" s="173">
        <v>43511</v>
      </c>
      <c r="CX31" s="183" t="s">
        <v>3191</v>
      </c>
      <c r="CY31" s="180">
        <v>23500000</v>
      </c>
      <c r="CZ31" s="180" t="s">
        <v>3190</v>
      </c>
      <c r="DA31" s="180" t="s">
        <v>21</v>
      </c>
      <c r="DB31" s="180">
        <v>2</v>
      </c>
      <c r="DC31" s="180" t="s">
        <v>3196</v>
      </c>
      <c r="DD31" s="180" t="s">
        <v>3176</v>
      </c>
      <c r="DE31" s="186">
        <v>44363</v>
      </c>
      <c r="DF31" s="182" t="s">
        <v>3193</v>
      </c>
      <c r="DG31" s="172">
        <v>0</v>
      </c>
      <c r="DH31" s="176" t="s">
        <v>3190</v>
      </c>
      <c r="DI31" s="176" t="s">
        <v>21</v>
      </c>
      <c r="DJ31" s="176">
        <v>2</v>
      </c>
      <c r="DK31" s="176" t="s">
        <v>3192</v>
      </c>
      <c r="DL31" s="176" t="s">
        <v>3176</v>
      </c>
      <c r="DM31" s="173">
        <v>44363</v>
      </c>
      <c r="DN31" s="183" t="s">
        <v>3195</v>
      </c>
      <c r="DO31" s="180">
        <v>80200000</v>
      </c>
      <c r="DP31" s="183" t="s">
        <v>3190</v>
      </c>
      <c r="DQ31" s="183" t="s">
        <v>21</v>
      </c>
      <c r="DR31" s="183">
        <v>2</v>
      </c>
      <c r="DS31" s="183" t="s">
        <v>3194</v>
      </c>
      <c r="DT31" s="183" t="s">
        <v>3176</v>
      </c>
      <c r="DU31" s="184">
        <v>44363</v>
      </c>
      <c r="DV31" s="182" t="s">
        <v>3197</v>
      </c>
      <c r="DW31" s="172">
        <v>925000</v>
      </c>
      <c r="DX31" s="176" t="s">
        <v>3190</v>
      </c>
      <c r="DY31" s="176" t="s">
        <v>21</v>
      </c>
      <c r="DZ31" s="176">
        <v>2</v>
      </c>
      <c r="EA31" s="176" t="s">
        <v>3196</v>
      </c>
      <c r="EB31" s="176" t="s">
        <v>3176</v>
      </c>
      <c r="EC31" s="173">
        <v>44363</v>
      </c>
      <c r="ED31" s="183" t="s">
        <v>3198</v>
      </c>
      <c r="EE31" s="180">
        <v>17150000</v>
      </c>
      <c r="EF31" s="183" t="s">
        <v>3190</v>
      </c>
      <c r="EG31" s="183" t="s">
        <v>21</v>
      </c>
      <c r="EH31" s="183">
        <v>2</v>
      </c>
      <c r="EI31" s="183" t="s">
        <v>3196</v>
      </c>
      <c r="EJ31" s="183" t="s">
        <v>3176</v>
      </c>
      <c r="EK31" s="184">
        <v>44363</v>
      </c>
      <c r="EL31" s="182" t="s">
        <v>3199</v>
      </c>
      <c r="EM31" s="172">
        <v>5425000</v>
      </c>
      <c r="EN31" s="176" t="s">
        <v>3190</v>
      </c>
      <c r="EO31" s="176" t="s">
        <v>21</v>
      </c>
      <c r="EP31" s="176">
        <v>2</v>
      </c>
      <c r="EQ31" s="176" t="s">
        <v>3196</v>
      </c>
      <c r="ER31" s="176" t="s">
        <v>3176</v>
      </c>
      <c r="ES31" s="173">
        <v>44363</v>
      </c>
      <c r="ET31" s="183" t="s">
        <v>6357</v>
      </c>
      <c r="EU31" s="183">
        <v>11174</v>
      </c>
      <c r="EV31" s="183" t="s">
        <v>6164</v>
      </c>
      <c r="EW31" s="183" t="s">
        <v>21</v>
      </c>
      <c r="EX31" s="183">
        <v>2</v>
      </c>
      <c r="EY31" s="183" t="s">
        <v>6165</v>
      </c>
      <c r="EZ31" s="183" t="s">
        <v>2036</v>
      </c>
      <c r="FA31" s="184">
        <v>44557</v>
      </c>
      <c r="FB31" s="182" t="s">
        <v>3203</v>
      </c>
      <c r="FC31" s="176">
        <v>4</v>
      </c>
      <c r="FD31" s="176" t="s">
        <v>3200</v>
      </c>
      <c r="FE31" s="176" t="s">
        <v>41</v>
      </c>
      <c r="FF31" s="176">
        <v>1</v>
      </c>
      <c r="FG31" s="176" t="s">
        <v>3202</v>
      </c>
      <c r="FH31" s="176" t="s">
        <v>3201</v>
      </c>
      <c r="FI31" s="173">
        <v>44363</v>
      </c>
      <c r="FJ31" s="182" t="s">
        <v>3204</v>
      </c>
      <c r="FK31" s="183">
        <v>0</v>
      </c>
      <c r="FL31" s="183" t="s">
        <v>14</v>
      </c>
      <c r="FM31" s="183" t="s">
        <v>14</v>
      </c>
      <c r="FN31" s="183" t="s">
        <v>14</v>
      </c>
      <c r="FO31" s="183" t="s">
        <v>3187</v>
      </c>
      <c r="FP31" s="180" t="s">
        <v>14</v>
      </c>
      <c r="FQ31" s="181">
        <v>44363</v>
      </c>
      <c r="FR31" s="182" t="s">
        <v>3208</v>
      </c>
      <c r="FS31" s="176">
        <v>10000</v>
      </c>
      <c r="FT31" s="176" t="s">
        <v>3205</v>
      </c>
      <c r="FU31" s="176" t="s">
        <v>59</v>
      </c>
      <c r="FV31" s="176">
        <v>3</v>
      </c>
      <c r="FW31" s="176" t="s">
        <v>3207</v>
      </c>
      <c r="FX31" s="176" t="s">
        <v>3206</v>
      </c>
      <c r="FY31" s="173">
        <v>44363</v>
      </c>
      <c r="FZ31" s="183" t="s">
        <v>5210</v>
      </c>
      <c r="GA31" s="183">
        <v>3</v>
      </c>
      <c r="GB31" s="183" t="s">
        <v>3173</v>
      </c>
      <c r="GC31" s="183" t="s">
        <v>21</v>
      </c>
      <c r="GD31" s="183">
        <v>2</v>
      </c>
      <c r="GE31" s="183" t="s">
        <v>14</v>
      </c>
      <c r="GF31" s="183" t="s">
        <v>14</v>
      </c>
      <c r="GG31" s="184">
        <v>44500</v>
      </c>
      <c r="GH31" s="182" t="s">
        <v>5216</v>
      </c>
      <c r="GI31" s="176">
        <v>3</v>
      </c>
      <c r="GJ31" s="176" t="s">
        <v>3173</v>
      </c>
      <c r="GK31" s="176" t="s">
        <v>21</v>
      </c>
      <c r="GL31" s="176">
        <v>2</v>
      </c>
      <c r="GM31" s="176" t="s">
        <v>14</v>
      </c>
      <c r="GN31" s="176" t="s">
        <v>14</v>
      </c>
      <c r="GO31" s="173">
        <v>44500</v>
      </c>
      <c r="GP31" s="183" t="s">
        <v>5211</v>
      </c>
      <c r="GQ31" s="183">
        <v>3</v>
      </c>
      <c r="GR31" s="183" t="s">
        <v>3173</v>
      </c>
      <c r="GS31" s="183" t="s">
        <v>21</v>
      </c>
      <c r="GT31" s="183">
        <v>2</v>
      </c>
      <c r="GU31" s="183" t="s">
        <v>14</v>
      </c>
      <c r="GV31" s="183" t="s">
        <v>14</v>
      </c>
      <c r="GW31" s="184">
        <v>44500</v>
      </c>
      <c r="GX31" s="182" t="s">
        <v>5217</v>
      </c>
      <c r="GY31" s="176">
        <v>3</v>
      </c>
      <c r="GZ31" s="176" t="s">
        <v>3173</v>
      </c>
      <c r="HA31" s="176" t="s">
        <v>21</v>
      </c>
      <c r="HB31" s="176">
        <v>2</v>
      </c>
      <c r="HC31" s="176" t="s">
        <v>14</v>
      </c>
      <c r="HD31" s="176" t="s">
        <v>14</v>
      </c>
      <c r="HE31" s="173">
        <v>44500</v>
      </c>
      <c r="HF31" s="183" t="s">
        <v>5209</v>
      </c>
      <c r="HG31" s="183">
        <v>3</v>
      </c>
      <c r="HH31" s="183" t="s">
        <v>3173</v>
      </c>
      <c r="HI31" s="183" t="s">
        <v>21</v>
      </c>
      <c r="HJ31" s="183">
        <v>2</v>
      </c>
      <c r="HK31" s="183" t="s">
        <v>14</v>
      </c>
      <c r="HL31" s="183" t="s">
        <v>14</v>
      </c>
      <c r="HM31" s="184">
        <v>44500</v>
      </c>
      <c r="HN31" s="182" t="s">
        <v>5215</v>
      </c>
      <c r="HO31" s="176">
        <v>3</v>
      </c>
      <c r="HP31" s="176" t="s">
        <v>3173</v>
      </c>
      <c r="HQ31" s="176" t="s">
        <v>21</v>
      </c>
      <c r="HR31" s="176">
        <v>2</v>
      </c>
      <c r="HS31" s="176" t="s">
        <v>14</v>
      </c>
      <c r="HT31" s="176" t="s">
        <v>14</v>
      </c>
      <c r="HU31" s="173">
        <v>44500</v>
      </c>
      <c r="HV31" s="183" t="s">
        <v>5212</v>
      </c>
      <c r="HW31" s="183">
        <v>3</v>
      </c>
      <c r="HX31" s="183" t="s">
        <v>3173</v>
      </c>
      <c r="HY31" s="183" t="s">
        <v>21</v>
      </c>
      <c r="HZ31" s="183">
        <v>2</v>
      </c>
      <c r="IA31" s="183" t="s">
        <v>14</v>
      </c>
      <c r="IB31" s="183" t="s">
        <v>14</v>
      </c>
      <c r="IC31" s="184">
        <v>44500</v>
      </c>
      <c r="ID31" s="182" t="s">
        <v>5214</v>
      </c>
      <c r="IE31" s="176">
        <v>3</v>
      </c>
      <c r="IF31" s="176" t="s">
        <v>3173</v>
      </c>
      <c r="IG31" s="176" t="s">
        <v>21</v>
      </c>
      <c r="IH31" s="176">
        <v>2</v>
      </c>
      <c r="II31" s="176" t="s">
        <v>14</v>
      </c>
      <c r="IJ31" s="176" t="s">
        <v>14</v>
      </c>
      <c r="IK31" s="173">
        <v>44500</v>
      </c>
      <c r="IL31" s="183" t="s">
        <v>5213</v>
      </c>
      <c r="IM31" s="183">
        <v>3</v>
      </c>
      <c r="IN31" s="183" t="s">
        <v>3173</v>
      </c>
      <c r="IO31" s="183" t="s">
        <v>21</v>
      </c>
      <c r="IP31" s="183">
        <v>2</v>
      </c>
      <c r="IQ31" s="183" t="s">
        <v>14</v>
      </c>
      <c r="IR31" s="183" t="s">
        <v>14</v>
      </c>
      <c r="IS31" s="184">
        <v>44500</v>
      </c>
    </row>
    <row r="32" spans="1:253" s="277" customFormat="1" ht="12.75" customHeight="1" x14ac:dyDescent="0.2">
      <c r="A32" s="277" t="s">
        <v>1868</v>
      </c>
      <c r="B32" s="277" t="s">
        <v>7567</v>
      </c>
      <c r="C32" s="277" t="s">
        <v>1869</v>
      </c>
      <c r="D32" s="277" t="s">
        <v>573</v>
      </c>
      <c r="E32" s="277" t="s">
        <v>7033</v>
      </c>
      <c r="F32" s="277" t="s">
        <v>3209</v>
      </c>
      <c r="G32" s="171">
        <v>103700000</v>
      </c>
      <c r="H32" s="172" t="s">
        <v>3175</v>
      </c>
      <c r="I32" s="172" t="s">
        <v>21</v>
      </c>
      <c r="J32" s="172">
        <v>2</v>
      </c>
      <c r="K32" s="172" t="s">
        <v>3177</v>
      </c>
      <c r="L32" s="172" t="s">
        <v>3176</v>
      </c>
      <c r="M32" s="173">
        <v>44363</v>
      </c>
      <c r="N32" s="182" t="s">
        <v>3211</v>
      </c>
      <c r="O32" s="174">
        <v>742878</v>
      </c>
      <c r="P32" s="174" t="s">
        <v>3179</v>
      </c>
      <c r="Q32" s="174" t="s">
        <v>21</v>
      </c>
      <c r="R32" s="174">
        <v>2</v>
      </c>
      <c r="S32" s="174" t="s">
        <v>3210</v>
      </c>
      <c r="T32" s="174" t="s">
        <v>3180</v>
      </c>
      <c r="U32" s="175">
        <v>44363</v>
      </c>
      <c r="V32" s="182" t="s">
        <v>3835</v>
      </c>
      <c r="W32" s="172">
        <v>88000000</v>
      </c>
      <c r="X32" s="172" t="s">
        <v>3832</v>
      </c>
      <c r="Y32" s="172" t="s">
        <v>21</v>
      </c>
      <c r="Z32" s="172">
        <v>2</v>
      </c>
      <c r="AA32" s="172" t="s">
        <v>3834</v>
      </c>
      <c r="AB32" s="172" t="s">
        <v>3833</v>
      </c>
      <c r="AC32" s="173">
        <v>44455</v>
      </c>
      <c r="AD32" s="182" t="s">
        <v>3837</v>
      </c>
      <c r="AE32" s="180">
        <v>617000</v>
      </c>
      <c r="AF32" s="180" t="s">
        <v>3832</v>
      </c>
      <c r="AG32" s="180" t="s">
        <v>21</v>
      </c>
      <c r="AH32" s="180">
        <v>2</v>
      </c>
      <c r="AI32" s="180" t="s">
        <v>3836</v>
      </c>
      <c r="AJ32" s="180" t="s">
        <v>3833</v>
      </c>
      <c r="AK32" s="181">
        <v>44455</v>
      </c>
      <c r="AL32" s="182" t="s">
        <v>6339</v>
      </c>
      <c r="AM32" s="172">
        <v>140000</v>
      </c>
      <c r="AN32" s="172" t="s">
        <v>6336</v>
      </c>
      <c r="AO32" s="172" t="s">
        <v>21</v>
      </c>
      <c r="AP32" s="172">
        <v>2</v>
      </c>
      <c r="AQ32" s="172" t="s">
        <v>6338</v>
      </c>
      <c r="AR32" s="172" t="s">
        <v>6337</v>
      </c>
      <c r="AS32" s="173">
        <v>44557</v>
      </c>
      <c r="AT32" s="183" t="s">
        <v>3214</v>
      </c>
      <c r="AU32" s="180">
        <v>0</v>
      </c>
      <c r="AV32" s="180" t="s">
        <v>14</v>
      </c>
      <c r="AW32" s="180" t="s">
        <v>14</v>
      </c>
      <c r="AX32" s="180" t="s">
        <v>14</v>
      </c>
      <c r="AY32" s="180" t="s">
        <v>3212</v>
      </c>
      <c r="AZ32" s="180" t="s">
        <v>14</v>
      </c>
      <c r="BA32" s="181">
        <v>44363</v>
      </c>
      <c r="BB32" s="182" t="s">
        <v>3213</v>
      </c>
      <c r="BC32" s="172">
        <v>0</v>
      </c>
      <c r="BD32" s="172" t="s">
        <v>14</v>
      </c>
      <c r="BE32" s="172" t="s">
        <v>14</v>
      </c>
      <c r="BF32" s="172" t="s">
        <v>14</v>
      </c>
      <c r="BG32" s="172" t="s">
        <v>3212</v>
      </c>
      <c r="BH32" s="172" t="s">
        <v>14</v>
      </c>
      <c r="BI32" s="173">
        <v>44363</v>
      </c>
      <c r="BJ32" s="183" t="s">
        <v>3838</v>
      </c>
      <c r="BK32" s="183">
        <v>28</v>
      </c>
      <c r="BL32" s="183" t="s">
        <v>3832</v>
      </c>
      <c r="BM32" s="183" t="s">
        <v>59</v>
      </c>
      <c r="BN32" s="183">
        <v>3</v>
      </c>
      <c r="BO32" s="183" t="s">
        <v>3836</v>
      </c>
      <c r="BP32" s="180" t="s">
        <v>3833</v>
      </c>
      <c r="BQ32" s="184">
        <v>44455</v>
      </c>
      <c r="BR32" s="182" t="s">
        <v>1870</v>
      </c>
      <c r="BS32" s="176" t="s">
        <v>14</v>
      </c>
      <c r="BT32" s="176" t="s">
        <v>14</v>
      </c>
      <c r="BU32" s="176" t="s">
        <v>14</v>
      </c>
      <c r="BV32" s="176" t="s">
        <v>14</v>
      </c>
      <c r="BW32" s="176" t="s">
        <v>14</v>
      </c>
      <c r="BX32" s="176" t="s">
        <v>14</v>
      </c>
      <c r="BY32" s="173">
        <v>43988</v>
      </c>
      <c r="BZ32" s="183" t="s">
        <v>1871</v>
      </c>
      <c r="CA32" s="183" t="s">
        <v>14</v>
      </c>
      <c r="CB32" s="183" t="s">
        <v>14</v>
      </c>
      <c r="CC32" s="183" t="s">
        <v>14</v>
      </c>
      <c r="CD32" s="183" t="s">
        <v>14</v>
      </c>
      <c r="CE32" s="183" t="s">
        <v>14</v>
      </c>
      <c r="CF32" s="183" t="s">
        <v>14</v>
      </c>
      <c r="CG32" s="184">
        <v>43988</v>
      </c>
      <c r="CH32" s="182" t="s">
        <v>7866</v>
      </c>
      <c r="CI32" s="183" t="e">
        <v>#N/A</v>
      </c>
      <c r="CJ32" s="183" t="e">
        <v>#N/A</v>
      </c>
      <c r="CK32" s="183" t="e">
        <v>#N/A</v>
      </c>
      <c r="CL32" s="183" t="e">
        <v>#N/A</v>
      </c>
      <c r="CM32" s="183" t="e">
        <v>#N/A</v>
      </c>
      <c r="CN32" s="183" t="e">
        <v>#N/A</v>
      </c>
      <c r="CO32" s="185" t="e">
        <v>#N/A</v>
      </c>
      <c r="CP32" s="183" t="s">
        <v>1872</v>
      </c>
      <c r="CQ32" s="176" t="s">
        <v>14</v>
      </c>
      <c r="CR32" s="176" t="s">
        <v>14</v>
      </c>
      <c r="CS32" s="176" t="s">
        <v>14</v>
      </c>
      <c r="CT32" s="176" t="s">
        <v>14</v>
      </c>
      <c r="CU32" s="176" t="s">
        <v>14</v>
      </c>
      <c r="CV32" s="176" t="s">
        <v>14</v>
      </c>
      <c r="CW32" s="173">
        <v>43988</v>
      </c>
      <c r="CX32" s="183" t="s">
        <v>6341</v>
      </c>
      <c r="CY32" s="180">
        <v>140000</v>
      </c>
      <c r="CZ32" s="180" t="s">
        <v>6336</v>
      </c>
      <c r="DA32" s="180" t="s">
        <v>21</v>
      </c>
      <c r="DB32" s="180">
        <v>2</v>
      </c>
      <c r="DC32" s="180" t="s">
        <v>6347</v>
      </c>
      <c r="DD32" s="180" t="s">
        <v>6337</v>
      </c>
      <c r="DE32" s="186">
        <v>44557</v>
      </c>
      <c r="DF32" s="182" t="s">
        <v>6345</v>
      </c>
      <c r="DG32" s="172">
        <v>87383000</v>
      </c>
      <c r="DH32" s="176" t="s">
        <v>6342</v>
      </c>
      <c r="DI32" s="176" t="s">
        <v>21</v>
      </c>
      <c r="DJ32" s="176">
        <v>2</v>
      </c>
      <c r="DK32" s="176" t="s">
        <v>6344</v>
      </c>
      <c r="DL32" s="176" t="s">
        <v>6343</v>
      </c>
      <c r="DM32" s="173">
        <v>44557</v>
      </c>
      <c r="DN32" s="183" t="s">
        <v>6346</v>
      </c>
      <c r="DO32" s="180">
        <v>477000</v>
      </c>
      <c r="DP32" s="183" t="s">
        <v>6342</v>
      </c>
      <c r="DQ32" s="183" t="s">
        <v>21</v>
      </c>
      <c r="DR32" s="183">
        <v>2</v>
      </c>
      <c r="DS32" s="183" t="s">
        <v>3194</v>
      </c>
      <c r="DT32" s="183" t="s">
        <v>6343</v>
      </c>
      <c r="DU32" s="184">
        <v>44557</v>
      </c>
      <c r="DV32" s="182" t="s">
        <v>6348</v>
      </c>
      <c r="DW32" s="172">
        <v>140000</v>
      </c>
      <c r="DX32" s="176" t="s">
        <v>6336</v>
      </c>
      <c r="DY32" s="176" t="s">
        <v>21</v>
      </c>
      <c r="DZ32" s="176">
        <v>2</v>
      </c>
      <c r="EA32" s="176" t="s">
        <v>6347</v>
      </c>
      <c r="EB32" s="176" t="s">
        <v>6337</v>
      </c>
      <c r="EC32" s="173">
        <v>44557</v>
      </c>
      <c r="ED32" s="183" t="s">
        <v>6350</v>
      </c>
      <c r="EE32" s="180">
        <v>0</v>
      </c>
      <c r="EF32" s="183" t="s">
        <v>6336</v>
      </c>
      <c r="EG32" s="183" t="s">
        <v>21</v>
      </c>
      <c r="EH32" s="183">
        <v>2</v>
      </c>
      <c r="EI32" s="183" t="s">
        <v>6349</v>
      </c>
      <c r="EJ32" s="183" t="s">
        <v>6337</v>
      </c>
      <c r="EK32" s="184">
        <v>44557</v>
      </c>
      <c r="EL32" s="182" t="s">
        <v>6351</v>
      </c>
      <c r="EM32" s="172">
        <v>0</v>
      </c>
      <c r="EN32" s="176" t="s">
        <v>6336</v>
      </c>
      <c r="EO32" s="176" t="s">
        <v>21</v>
      </c>
      <c r="EP32" s="176">
        <v>2</v>
      </c>
      <c r="EQ32" s="176" t="s">
        <v>6349</v>
      </c>
      <c r="ER32" s="176" t="s">
        <v>6337</v>
      </c>
      <c r="ES32" s="173">
        <v>44557</v>
      </c>
      <c r="ET32" s="183" t="s">
        <v>6340</v>
      </c>
      <c r="EU32" s="183">
        <v>11174</v>
      </c>
      <c r="EV32" s="183" t="s">
        <v>6164</v>
      </c>
      <c r="EW32" s="183" t="s">
        <v>21</v>
      </c>
      <c r="EX32" s="183">
        <v>2</v>
      </c>
      <c r="EY32" s="183" t="s">
        <v>6165</v>
      </c>
      <c r="EZ32" s="183" t="s">
        <v>2036</v>
      </c>
      <c r="FA32" s="184">
        <v>44557</v>
      </c>
      <c r="FB32" s="182" t="s">
        <v>3217</v>
      </c>
      <c r="FC32" s="176">
        <v>4</v>
      </c>
      <c r="FD32" s="176" t="s">
        <v>3215</v>
      </c>
      <c r="FE32" s="176" t="s">
        <v>41</v>
      </c>
      <c r="FF32" s="176">
        <v>1</v>
      </c>
      <c r="FG32" s="176" t="s">
        <v>3202</v>
      </c>
      <c r="FH32" s="176" t="s">
        <v>3216</v>
      </c>
      <c r="FI32" s="173">
        <v>44363</v>
      </c>
      <c r="FJ32" s="182" t="s">
        <v>3219</v>
      </c>
      <c r="FK32" s="183">
        <v>0</v>
      </c>
      <c r="FL32" s="183" t="s">
        <v>14</v>
      </c>
      <c r="FM32" s="183" t="s">
        <v>14</v>
      </c>
      <c r="FN32" s="183" t="s">
        <v>14</v>
      </c>
      <c r="FO32" s="183" t="s">
        <v>3218</v>
      </c>
      <c r="FP32" s="180" t="s">
        <v>3176</v>
      </c>
      <c r="FQ32" s="181">
        <v>44363</v>
      </c>
      <c r="FR32" s="182" t="s">
        <v>3220</v>
      </c>
      <c r="FS32" s="176">
        <v>0</v>
      </c>
      <c r="FT32" s="176" t="s">
        <v>14</v>
      </c>
      <c r="FU32" s="176" t="s">
        <v>14</v>
      </c>
      <c r="FV32" s="176" t="s">
        <v>14</v>
      </c>
      <c r="FW32" s="176" t="s">
        <v>3187</v>
      </c>
      <c r="FX32" s="176" t="s">
        <v>14</v>
      </c>
      <c r="FY32" s="173">
        <v>44363</v>
      </c>
      <c r="FZ32" s="183" t="s">
        <v>5219</v>
      </c>
      <c r="GA32" s="183">
        <v>2</v>
      </c>
      <c r="GB32" s="183" t="s">
        <v>3173</v>
      </c>
      <c r="GC32" s="183" t="s">
        <v>21</v>
      </c>
      <c r="GD32" s="183">
        <v>2</v>
      </c>
      <c r="GE32" s="183" t="s">
        <v>14</v>
      </c>
      <c r="GF32" s="183" t="s">
        <v>14</v>
      </c>
      <c r="GG32" s="184">
        <v>44500</v>
      </c>
      <c r="GH32" s="182" t="s">
        <v>5225</v>
      </c>
      <c r="GI32" s="176">
        <v>1</v>
      </c>
      <c r="GJ32" s="176" t="s">
        <v>3173</v>
      </c>
      <c r="GK32" s="176" t="s">
        <v>21</v>
      </c>
      <c r="GL32" s="176">
        <v>2</v>
      </c>
      <c r="GM32" s="176" t="s">
        <v>14</v>
      </c>
      <c r="GN32" s="176" t="s">
        <v>14</v>
      </c>
      <c r="GO32" s="173">
        <v>44500</v>
      </c>
      <c r="GP32" s="183" t="s">
        <v>5220</v>
      </c>
      <c r="GQ32" s="183">
        <v>1</v>
      </c>
      <c r="GR32" s="183" t="s">
        <v>3173</v>
      </c>
      <c r="GS32" s="183" t="s">
        <v>21</v>
      </c>
      <c r="GT32" s="183">
        <v>2</v>
      </c>
      <c r="GU32" s="183" t="s">
        <v>14</v>
      </c>
      <c r="GV32" s="183" t="s">
        <v>14</v>
      </c>
      <c r="GW32" s="184">
        <v>44500</v>
      </c>
      <c r="GX32" s="182" t="s">
        <v>5226</v>
      </c>
      <c r="GY32" s="176">
        <v>0</v>
      </c>
      <c r="GZ32" s="176" t="s">
        <v>3173</v>
      </c>
      <c r="HA32" s="176" t="s">
        <v>21</v>
      </c>
      <c r="HB32" s="176">
        <v>2</v>
      </c>
      <c r="HC32" s="176" t="s">
        <v>14</v>
      </c>
      <c r="HD32" s="176" t="s">
        <v>14</v>
      </c>
      <c r="HE32" s="173">
        <v>44500</v>
      </c>
      <c r="HF32" s="183" t="s">
        <v>5218</v>
      </c>
      <c r="HG32" s="183">
        <v>0</v>
      </c>
      <c r="HH32" s="183" t="s">
        <v>3173</v>
      </c>
      <c r="HI32" s="183" t="s">
        <v>21</v>
      </c>
      <c r="HJ32" s="183">
        <v>2</v>
      </c>
      <c r="HK32" s="183" t="s">
        <v>14</v>
      </c>
      <c r="HL32" s="183" t="s">
        <v>14</v>
      </c>
      <c r="HM32" s="184">
        <v>44500</v>
      </c>
      <c r="HN32" s="182" t="s">
        <v>5224</v>
      </c>
      <c r="HO32" s="176">
        <v>2</v>
      </c>
      <c r="HP32" s="176" t="s">
        <v>3173</v>
      </c>
      <c r="HQ32" s="176" t="s">
        <v>21</v>
      </c>
      <c r="HR32" s="176">
        <v>2</v>
      </c>
      <c r="HS32" s="176" t="s">
        <v>14</v>
      </c>
      <c r="HT32" s="176" t="s">
        <v>14</v>
      </c>
      <c r="HU32" s="173">
        <v>44500</v>
      </c>
      <c r="HV32" s="183" t="s">
        <v>5221</v>
      </c>
      <c r="HW32" s="183">
        <v>0</v>
      </c>
      <c r="HX32" s="183" t="s">
        <v>3173</v>
      </c>
      <c r="HY32" s="183" t="s">
        <v>21</v>
      </c>
      <c r="HZ32" s="183">
        <v>2</v>
      </c>
      <c r="IA32" s="183" t="s">
        <v>14</v>
      </c>
      <c r="IB32" s="183" t="s">
        <v>14</v>
      </c>
      <c r="IC32" s="184">
        <v>44500</v>
      </c>
      <c r="ID32" s="182" t="s">
        <v>5223</v>
      </c>
      <c r="IE32" s="176">
        <v>3</v>
      </c>
      <c r="IF32" s="176" t="s">
        <v>3173</v>
      </c>
      <c r="IG32" s="176" t="s">
        <v>21</v>
      </c>
      <c r="IH32" s="176">
        <v>2</v>
      </c>
      <c r="II32" s="176" t="s">
        <v>14</v>
      </c>
      <c r="IJ32" s="176" t="s">
        <v>14</v>
      </c>
      <c r="IK32" s="173">
        <v>44500</v>
      </c>
      <c r="IL32" s="183" t="s">
        <v>5222</v>
      </c>
      <c r="IM32" s="183">
        <v>1</v>
      </c>
      <c r="IN32" s="183" t="s">
        <v>3173</v>
      </c>
      <c r="IO32" s="183" t="s">
        <v>21</v>
      </c>
      <c r="IP32" s="183">
        <v>2</v>
      </c>
      <c r="IQ32" s="183" t="s">
        <v>14</v>
      </c>
      <c r="IR32" s="183" t="s">
        <v>14</v>
      </c>
      <c r="IS32" s="184">
        <v>44500</v>
      </c>
    </row>
    <row r="33" spans="1:253" s="277" customFormat="1" ht="12.75" customHeight="1" x14ac:dyDescent="0.2">
      <c r="A33" s="277" t="s">
        <v>1952</v>
      </c>
      <c r="B33" s="277" t="s">
        <v>7525</v>
      </c>
      <c r="C33" s="277" t="s">
        <v>1953</v>
      </c>
      <c r="D33" s="277" t="s">
        <v>573</v>
      </c>
      <c r="E33" s="277" t="s">
        <v>7033</v>
      </c>
      <c r="F33" s="277" t="s">
        <v>3221</v>
      </c>
      <c r="G33" s="171">
        <v>103700000</v>
      </c>
      <c r="H33" s="172" t="s">
        <v>3175</v>
      </c>
      <c r="I33" s="172" t="s">
        <v>21</v>
      </c>
      <c r="J33" s="172">
        <v>2</v>
      </c>
      <c r="K33" s="172" t="s">
        <v>3177</v>
      </c>
      <c r="L33" s="172" t="s">
        <v>3176</v>
      </c>
      <c r="M33" s="173">
        <v>44363</v>
      </c>
      <c r="N33" s="182" t="s">
        <v>3222</v>
      </c>
      <c r="O33" s="174">
        <v>1063652</v>
      </c>
      <c r="P33" s="174" t="s">
        <v>3179</v>
      </c>
      <c r="Q33" s="174" t="s">
        <v>21</v>
      </c>
      <c r="R33" s="174">
        <v>2</v>
      </c>
      <c r="S33" s="174" t="s">
        <v>3181</v>
      </c>
      <c r="T33" s="174" t="s">
        <v>3180</v>
      </c>
      <c r="U33" s="175">
        <v>44363</v>
      </c>
      <c r="V33" s="182" t="s">
        <v>3224</v>
      </c>
      <c r="W33" s="172">
        <v>103700000</v>
      </c>
      <c r="X33" s="172" t="s">
        <v>3175</v>
      </c>
      <c r="Y33" s="172" t="s">
        <v>21</v>
      </c>
      <c r="Z33" s="172">
        <v>2</v>
      </c>
      <c r="AA33" s="172" t="s">
        <v>3223</v>
      </c>
      <c r="AB33" s="172" t="s">
        <v>3176</v>
      </c>
      <c r="AC33" s="173">
        <v>44363</v>
      </c>
      <c r="AD33" s="182" t="s">
        <v>3228</v>
      </c>
      <c r="AE33" s="180">
        <v>17744000</v>
      </c>
      <c r="AF33" s="180" t="s">
        <v>3225</v>
      </c>
      <c r="AG33" s="180" t="s">
        <v>21</v>
      </c>
      <c r="AH33" s="180">
        <v>2</v>
      </c>
      <c r="AI33" s="180" t="s">
        <v>3227</v>
      </c>
      <c r="AJ33" s="180" t="s">
        <v>3226</v>
      </c>
      <c r="AK33" s="181">
        <v>44363</v>
      </c>
      <c r="AL33" s="182" t="s">
        <v>6321</v>
      </c>
      <c r="AM33" s="172">
        <v>817000</v>
      </c>
      <c r="AN33" s="172" t="s">
        <v>6223</v>
      </c>
      <c r="AO33" s="172" t="s">
        <v>21</v>
      </c>
      <c r="AP33" s="172">
        <v>2</v>
      </c>
      <c r="AQ33" s="172" t="s">
        <v>6320</v>
      </c>
      <c r="AR33" s="172" t="s">
        <v>6319</v>
      </c>
      <c r="AS33" s="173">
        <v>44557</v>
      </c>
      <c r="AT33" s="183" t="s">
        <v>3230</v>
      </c>
      <c r="AU33" s="180">
        <v>0</v>
      </c>
      <c r="AV33" s="180" t="s">
        <v>14</v>
      </c>
      <c r="AW33" s="180" t="s">
        <v>14</v>
      </c>
      <c r="AX33" s="180" t="s">
        <v>14</v>
      </c>
      <c r="AY33" s="180" t="s">
        <v>14</v>
      </c>
      <c r="AZ33" s="180" t="s">
        <v>14</v>
      </c>
      <c r="BA33" s="181">
        <v>44363</v>
      </c>
      <c r="BB33" s="182" t="s">
        <v>3229</v>
      </c>
      <c r="BC33" s="172">
        <v>0</v>
      </c>
      <c r="BD33" s="172" t="s">
        <v>14</v>
      </c>
      <c r="BE33" s="172" t="s">
        <v>14</v>
      </c>
      <c r="BF33" s="172" t="s">
        <v>14</v>
      </c>
      <c r="BG33" s="172" t="s">
        <v>14</v>
      </c>
      <c r="BH33" s="172" t="s">
        <v>14</v>
      </c>
      <c r="BI33" s="173">
        <v>44363</v>
      </c>
      <c r="BJ33" s="183" t="s">
        <v>6323</v>
      </c>
      <c r="BK33" s="183">
        <v>14</v>
      </c>
      <c r="BL33" s="183" t="s">
        <v>6164</v>
      </c>
      <c r="BM33" s="183" t="s">
        <v>21</v>
      </c>
      <c r="BN33" s="183">
        <v>2</v>
      </c>
      <c r="BO33" s="183" t="s">
        <v>6322</v>
      </c>
      <c r="BP33" s="180" t="s">
        <v>2036</v>
      </c>
      <c r="BQ33" s="184">
        <v>44557</v>
      </c>
      <c r="BR33" s="182" t="s">
        <v>1955</v>
      </c>
      <c r="BS33" s="176" t="s">
        <v>14</v>
      </c>
      <c r="BT33" s="176" t="s">
        <v>14</v>
      </c>
      <c r="BU33" s="176" t="s">
        <v>14</v>
      </c>
      <c r="BV33" s="176" t="s">
        <v>14</v>
      </c>
      <c r="BW33" s="176" t="s">
        <v>1954</v>
      </c>
      <c r="BX33" s="176" t="s">
        <v>14</v>
      </c>
      <c r="BY33" s="173">
        <v>44013</v>
      </c>
      <c r="BZ33" s="183" t="s">
        <v>1956</v>
      </c>
      <c r="CA33" s="183" t="s">
        <v>14</v>
      </c>
      <c r="CB33" s="183" t="s">
        <v>14</v>
      </c>
      <c r="CC33" s="183" t="s">
        <v>14</v>
      </c>
      <c r="CD33" s="183" t="s">
        <v>14</v>
      </c>
      <c r="CE33" s="183" t="s">
        <v>1954</v>
      </c>
      <c r="CF33" s="183" t="s">
        <v>14</v>
      </c>
      <c r="CG33" s="184">
        <v>44013</v>
      </c>
      <c r="CH33" s="182" t="s">
        <v>7867</v>
      </c>
      <c r="CI33" s="183" t="e">
        <v>#N/A</v>
      </c>
      <c r="CJ33" s="183" t="e">
        <v>#N/A</v>
      </c>
      <c r="CK33" s="183" t="e">
        <v>#N/A</v>
      </c>
      <c r="CL33" s="183" t="e">
        <v>#N/A</v>
      </c>
      <c r="CM33" s="183" t="e">
        <v>#N/A</v>
      </c>
      <c r="CN33" s="183" t="e">
        <v>#N/A</v>
      </c>
      <c r="CO33" s="185" t="e">
        <v>#N/A</v>
      </c>
      <c r="CP33" s="183" t="s">
        <v>1958</v>
      </c>
      <c r="CQ33" s="176" t="s">
        <v>14</v>
      </c>
      <c r="CR33" s="176" t="s">
        <v>14</v>
      </c>
      <c r="CS33" s="176" t="s">
        <v>14</v>
      </c>
      <c r="CT33" s="176" t="s">
        <v>14</v>
      </c>
      <c r="CU33" s="176" t="s">
        <v>1957</v>
      </c>
      <c r="CV33" s="176" t="s">
        <v>14</v>
      </c>
      <c r="CW33" s="173">
        <v>44013</v>
      </c>
      <c r="CX33" s="183" t="s">
        <v>6325</v>
      </c>
      <c r="CY33" s="180">
        <v>817000</v>
      </c>
      <c r="CZ33" s="180" t="s">
        <v>6223</v>
      </c>
      <c r="DA33" s="180" t="s">
        <v>21</v>
      </c>
      <c r="DB33" s="180">
        <v>2</v>
      </c>
      <c r="DC33" s="180" t="s">
        <v>6330</v>
      </c>
      <c r="DD33" s="180" t="s">
        <v>6319</v>
      </c>
      <c r="DE33" s="186">
        <v>44557</v>
      </c>
      <c r="DF33" s="182" t="s">
        <v>6328</v>
      </c>
      <c r="DG33" s="172">
        <v>86000000</v>
      </c>
      <c r="DH33" s="176" t="s">
        <v>6326</v>
      </c>
      <c r="DI33" s="176" t="s">
        <v>21</v>
      </c>
      <c r="DJ33" s="176">
        <v>2</v>
      </c>
      <c r="DK33" s="176" t="s">
        <v>6310</v>
      </c>
      <c r="DL33" s="176" t="s">
        <v>6327</v>
      </c>
      <c r="DM33" s="173">
        <v>44557</v>
      </c>
      <c r="DN33" s="183" t="s">
        <v>6329</v>
      </c>
      <c r="DO33" s="180">
        <v>16883000</v>
      </c>
      <c r="DP33" s="183" t="s">
        <v>6326</v>
      </c>
      <c r="DQ33" s="183" t="s">
        <v>21</v>
      </c>
      <c r="DR33" s="183">
        <v>2</v>
      </c>
      <c r="DS33" s="183" t="s">
        <v>3194</v>
      </c>
      <c r="DT33" s="183" t="s">
        <v>6327</v>
      </c>
      <c r="DU33" s="184">
        <v>44557</v>
      </c>
      <c r="DV33" s="182" t="s">
        <v>6331</v>
      </c>
      <c r="DW33" s="172">
        <v>817000</v>
      </c>
      <c r="DX33" s="176" t="s">
        <v>6223</v>
      </c>
      <c r="DY33" s="176" t="s">
        <v>21</v>
      </c>
      <c r="DZ33" s="176">
        <v>2</v>
      </c>
      <c r="EA33" s="176" t="s">
        <v>6330</v>
      </c>
      <c r="EB33" s="176" t="s">
        <v>6319</v>
      </c>
      <c r="EC33" s="173">
        <v>44557</v>
      </c>
      <c r="ED33" s="183" t="s">
        <v>6334</v>
      </c>
      <c r="EE33" s="180">
        <v>0</v>
      </c>
      <c r="EF33" s="183" t="s">
        <v>6332</v>
      </c>
      <c r="EG33" s="183" t="s">
        <v>21</v>
      </c>
      <c r="EH33" s="183">
        <v>2</v>
      </c>
      <c r="EI33" s="183" t="s">
        <v>6333</v>
      </c>
      <c r="EJ33" s="183" t="s">
        <v>6319</v>
      </c>
      <c r="EK33" s="184">
        <v>44557</v>
      </c>
      <c r="EL33" s="182" t="s">
        <v>6335</v>
      </c>
      <c r="EM33" s="172">
        <v>0</v>
      </c>
      <c r="EN33" s="176" t="s">
        <v>6332</v>
      </c>
      <c r="EO33" s="176" t="s">
        <v>21</v>
      </c>
      <c r="EP33" s="176">
        <v>2</v>
      </c>
      <c r="EQ33" s="176" t="s">
        <v>6333</v>
      </c>
      <c r="ER33" s="176" t="s">
        <v>6319</v>
      </c>
      <c r="ES33" s="173">
        <v>44557</v>
      </c>
      <c r="ET33" s="183" t="s">
        <v>6324</v>
      </c>
      <c r="EU33" s="183">
        <v>11174</v>
      </c>
      <c r="EV33" s="183" t="s">
        <v>6164</v>
      </c>
      <c r="EW33" s="183" t="s">
        <v>21</v>
      </c>
      <c r="EX33" s="183">
        <v>2</v>
      </c>
      <c r="EY33" s="183" t="s">
        <v>6165</v>
      </c>
      <c r="EZ33" s="183" t="s">
        <v>2036</v>
      </c>
      <c r="FA33" s="184">
        <v>44557</v>
      </c>
      <c r="FB33" s="182" t="s">
        <v>3234</v>
      </c>
      <c r="FC33" s="176">
        <v>3</v>
      </c>
      <c r="FD33" s="176" t="s">
        <v>3231</v>
      </c>
      <c r="FE33" s="176" t="s">
        <v>41</v>
      </c>
      <c r="FF33" s="176">
        <v>1</v>
      </c>
      <c r="FG33" s="176" t="s">
        <v>3233</v>
      </c>
      <c r="FH33" s="176" t="s">
        <v>3232</v>
      </c>
      <c r="FI33" s="173">
        <v>44363</v>
      </c>
      <c r="FJ33" s="182" t="s">
        <v>3236</v>
      </c>
      <c r="FK33" s="183">
        <v>0</v>
      </c>
      <c r="FL33" s="183" t="s">
        <v>14</v>
      </c>
      <c r="FM33" s="183" t="s">
        <v>14</v>
      </c>
      <c r="FN33" s="183" t="s">
        <v>14</v>
      </c>
      <c r="FO33" s="183" t="s">
        <v>3235</v>
      </c>
      <c r="FP33" s="180" t="s">
        <v>14</v>
      </c>
      <c r="FQ33" s="181">
        <v>44363</v>
      </c>
      <c r="FR33" s="182" t="s">
        <v>3237</v>
      </c>
      <c r="FS33" s="176">
        <v>0</v>
      </c>
      <c r="FT33" s="176" t="s">
        <v>14</v>
      </c>
      <c r="FU33" s="176" t="s">
        <v>14</v>
      </c>
      <c r="FV33" s="176" t="s">
        <v>14</v>
      </c>
      <c r="FW33" s="176" t="s">
        <v>3235</v>
      </c>
      <c r="FX33" s="176" t="s">
        <v>14</v>
      </c>
      <c r="FY33" s="173">
        <v>44363</v>
      </c>
      <c r="FZ33" s="183" t="s">
        <v>5228</v>
      </c>
      <c r="GA33" s="183">
        <v>2</v>
      </c>
      <c r="GB33" s="183" t="s">
        <v>3173</v>
      </c>
      <c r="GC33" s="183" t="s">
        <v>21</v>
      </c>
      <c r="GD33" s="183">
        <v>2</v>
      </c>
      <c r="GE33" s="183" t="s">
        <v>14</v>
      </c>
      <c r="GF33" s="183" t="s">
        <v>14</v>
      </c>
      <c r="GG33" s="184">
        <v>44500</v>
      </c>
      <c r="GH33" s="182" t="s">
        <v>5234</v>
      </c>
      <c r="GI33" s="176">
        <v>1</v>
      </c>
      <c r="GJ33" s="176" t="s">
        <v>3173</v>
      </c>
      <c r="GK33" s="176" t="s">
        <v>21</v>
      </c>
      <c r="GL33" s="176">
        <v>2</v>
      </c>
      <c r="GM33" s="176" t="s">
        <v>14</v>
      </c>
      <c r="GN33" s="176" t="s">
        <v>14</v>
      </c>
      <c r="GO33" s="173">
        <v>44500</v>
      </c>
      <c r="GP33" s="183" t="s">
        <v>5229</v>
      </c>
      <c r="GQ33" s="183">
        <v>1</v>
      </c>
      <c r="GR33" s="183" t="s">
        <v>3173</v>
      </c>
      <c r="GS33" s="183" t="s">
        <v>21</v>
      </c>
      <c r="GT33" s="183">
        <v>2</v>
      </c>
      <c r="GU33" s="183" t="s">
        <v>14</v>
      </c>
      <c r="GV33" s="183" t="s">
        <v>14</v>
      </c>
      <c r="GW33" s="184">
        <v>44500</v>
      </c>
      <c r="GX33" s="182" t="s">
        <v>5235</v>
      </c>
      <c r="GY33" s="176">
        <v>0</v>
      </c>
      <c r="GZ33" s="176" t="s">
        <v>3173</v>
      </c>
      <c r="HA33" s="176" t="s">
        <v>21</v>
      </c>
      <c r="HB33" s="176">
        <v>2</v>
      </c>
      <c r="HC33" s="176" t="s">
        <v>14</v>
      </c>
      <c r="HD33" s="176" t="s">
        <v>14</v>
      </c>
      <c r="HE33" s="173">
        <v>44500</v>
      </c>
      <c r="HF33" s="183" t="s">
        <v>5227</v>
      </c>
      <c r="HG33" s="183">
        <v>0</v>
      </c>
      <c r="HH33" s="183" t="s">
        <v>3173</v>
      </c>
      <c r="HI33" s="183" t="s">
        <v>21</v>
      </c>
      <c r="HJ33" s="183">
        <v>2</v>
      </c>
      <c r="HK33" s="183" t="s">
        <v>14</v>
      </c>
      <c r="HL33" s="183" t="s">
        <v>14</v>
      </c>
      <c r="HM33" s="184">
        <v>44500</v>
      </c>
      <c r="HN33" s="182" t="s">
        <v>5233</v>
      </c>
      <c r="HO33" s="176">
        <v>2</v>
      </c>
      <c r="HP33" s="176" t="s">
        <v>3173</v>
      </c>
      <c r="HQ33" s="176" t="s">
        <v>21</v>
      </c>
      <c r="HR33" s="176">
        <v>2</v>
      </c>
      <c r="HS33" s="176" t="s">
        <v>14</v>
      </c>
      <c r="HT33" s="176" t="s">
        <v>14</v>
      </c>
      <c r="HU33" s="173">
        <v>44500</v>
      </c>
      <c r="HV33" s="183" t="s">
        <v>5230</v>
      </c>
      <c r="HW33" s="183">
        <v>0</v>
      </c>
      <c r="HX33" s="183" t="s">
        <v>3173</v>
      </c>
      <c r="HY33" s="183" t="s">
        <v>21</v>
      </c>
      <c r="HZ33" s="183">
        <v>2</v>
      </c>
      <c r="IA33" s="183" t="s">
        <v>14</v>
      </c>
      <c r="IB33" s="183" t="s">
        <v>14</v>
      </c>
      <c r="IC33" s="184">
        <v>44500</v>
      </c>
      <c r="ID33" s="182" t="s">
        <v>5232</v>
      </c>
      <c r="IE33" s="176">
        <v>3</v>
      </c>
      <c r="IF33" s="176" t="s">
        <v>3173</v>
      </c>
      <c r="IG33" s="176" t="s">
        <v>21</v>
      </c>
      <c r="IH33" s="176">
        <v>2</v>
      </c>
      <c r="II33" s="176" t="s">
        <v>14</v>
      </c>
      <c r="IJ33" s="176" t="s">
        <v>14</v>
      </c>
      <c r="IK33" s="173">
        <v>44500</v>
      </c>
      <c r="IL33" s="183" t="s">
        <v>5231</v>
      </c>
      <c r="IM33" s="183">
        <v>2</v>
      </c>
      <c r="IN33" s="183" t="s">
        <v>3173</v>
      </c>
      <c r="IO33" s="183" t="s">
        <v>21</v>
      </c>
      <c r="IP33" s="183">
        <v>2</v>
      </c>
      <c r="IQ33" s="183" t="s">
        <v>14</v>
      </c>
      <c r="IR33" s="183" t="s">
        <v>14</v>
      </c>
      <c r="IS33" s="184">
        <v>44500</v>
      </c>
    </row>
    <row r="34" spans="1:253" s="277" customFormat="1" ht="12.75" customHeight="1" x14ac:dyDescent="0.2">
      <c r="A34" s="277" t="s">
        <v>3238</v>
      </c>
      <c r="B34" s="277" t="s">
        <v>7518</v>
      </c>
      <c r="C34" s="277" t="s">
        <v>3239</v>
      </c>
      <c r="D34" s="277" t="s">
        <v>573</v>
      </c>
      <c r="E34" s="277" t="s">
        <v>7033</v>
      </c>
      <c r="F34" s="277" t="s">
        <v>5308</v>
      </c>
      <c r="G34" s="171">
        <v>23500000</v>
      </c>
      <c r="H34" s="172" t="s">
        <v>3175</v>
      </c>
      <c r="I34" s="172" t="s">
        <v>21</v>
      </c>
      <c r="J34" s="172">
        <v>2</v>
      </c>
      <c r="K34" s="172" t="s">
        <v>3177</v>
      </c>
      <c r="L34" s="172" t="s">
        <v>3176</v>
      </c>
      <c r="M34" s="173">
        <v>44514</v>
      </c>
      <c r="N34" s="182" t="s">
        <v>5310</v>
      </c>
      <c r="O34" s="174">
        <v>311484</v>
      </c>
      <c r="P34" s="174" t="s">
        <v>3179</v>
      </c>
      <c r="Q34" s="174" t="s">
        <v>21</v>
      </c>
      <c r="R34" s="174">
        <v>2</v>
      </c>
      <c r="S34" s="174" t="s">
        <v>5309</v>
      </c>
      <c r="T34" s="174" t="s">
        <v>3180</v>
      </c>
      <c r="U34" s="175">
        <v>44514</v>
      </c>
      <c r="V34" s="182" t="s">
        <v>5314</v>
      </c>
      <c r="W34" s="172">
        <v>30500000</v>
      </c>
      <c r="X34" s="172" t="s">
        <v>5311</v>
      </c>
      <c r="Y34" s="172" t="s">
        <v>21</v>
      </c>
      <c r="Z34" s="172">
        <v>2</v>
      </c>
      <c r="AA34" s="172" t="s">
        <v>5313</v>
      </c>
      <c r="AB34" s="172" t="s">
        <v>5312</v>
      </c>
      <c r="AC34" s="173">
        <v>44514</v>
      </c>
      <c r="AD34" s="182" t="s">
        <v>5318</v>
      </c>
      <c r="AE34" s="180">
        <v>30500000</v>
      </c>
      <c r="AF34" s="180" t="s">
        <v>5315</v>
      </c>
      <c r="AG34" s="180" t="s">
        <v>21</v>
      </c>
      <c r="AH34" s="180">
        <v>2</v>
      </c>
      <c r="AI34" s="180" t="s">
        <v>5317</v>
      </c>
      <c r="AJ34" s="180" t="s">
        <v>5316</v>
      </c>
      <c r="AK34" s="181">
        <v>44514</v>
      </c>
      <c r="AL34" s="182" t="s">
        <v>6303</v>
      </c>
      <c r="AM34" s="172">
        <v>2172000</v>
      </c>
      <c r="AN34" s="172" t="s">
        <v>6300</v>
      </c>
      <c r="AO34" s="172" t="s">
        <v>21</v>
      </c>
      <c r="AP34" s="172">
        <v>2</v>
      </c>
      <c r="AQ34" s="172" t="s">
        <v>6302</v>
      </c>
      <c r="AR34" s="172" t="s">
        <v>6301</v>
      </c>
      <c r="AS34" s="173">
        <v>44557</v>
      </c>
      <c r="AT34" s="183" t="s">
        <v>3241</v>
      </c>
      <c r="AU34" s="180">
        <v>0</v>
      </c>
      <c r="AV34" s="180" t="s">
        <v>14</v>
      </c>
      <c r="AW34" s="180" t="s">
        <v>14</v>
      </c>
      <c r="AX34" s="180" t="s">
        <v>14</v>
      </c>
      <c r="AY34" s="180" t="s">
        <v>15</v>
      </c>
      <c r="AZ34" s="180" t="s">
        <v>14</v>
      </c>
      <c r="BA34" s="181">
        <v>44363</v>
      </c>
      <c r="BB34" s="182" t="s">
        <v>3240</v>
      </c>
      <c r="BC34" s="172">
        <v>0</v>
      </c>
      <c r="BD34" s="172" t="s">
        <v>14</v>
      </c>
      <c r="BE34" s="172" t="s">
        <v>14</v>
      </c>
      <c r="BF34" s="172" t="s">
        <v>14</v>
      </c>
      <c r="BG34" s="172" t="s">
        <v>15</v>
      </c>
      <c r="BH34" s="172" t="s">
        <v>14</v>
      </c>
      <c r="BI34" s="173">
        <v>44363</v>
      </c>
      <c r="BJ34" s="183" t="s">
        <v>6305</v>
      </c>
      <c r="BK34" s="183">
        <v>7500</v>
      </c>
      <c r="BL34" s="183" t="s">
        <v>6164</v>
      </c>
      <c r="BM34" s="183" t="s">
        <v>21</v>
      </c>
      <c r="BN34" s="183">
        <v>2</v>
      </c>
      <c r="BO34" s="183" t="s">
        <v>6304</v>
      </c>
      <c r="BP34" s="180" t="s">
        <v>2036</v>
      </c>
      <c r="BQ34" s="184">
        <v>44557</v>
      </c>
      <c r="BR34" s="182" t="s">
        <v>7868</v>
      </c>
      <c r="BS34" s="176" t="e">
        <v>#N/A</v>
      </c>
      <c r="BT34" s="176" t="e">
        <v>#N/A</v>
      </c>
      <c r="BU34" s="176" t="e">
        <v>#N/A</v>
      </c>
      <c r="BV34" s="176" t="e">
        <v>#N/A</v>
      </c>
      <c r="BW34" s="176" t="e">
        <v>#N/A</v>
      </c>
      <c r="BX34" s="176" t="e">
        <v>#N/A</v>
      </c>
      <c r="BY34" s="173" t="e">
        <v>#N/A</v>
      </c>
      <c r="BZ34" s="183" t="s">
        <v>7869</v>
      </c>
      <c r="CA34" s="183" t="e">
        <v>#N/A</v>
      </c>
      <c r="CB34" s="183" t="e">
        <v>#N/A</v>
      </c>
      <c r="CC34" s="183" t="e">
        <v>#N/A</v>
      </c>
      <c r="CD34" s="183" t="e">
        <v>#N/A</v>
      </c>
      <c r="CE34" s="183" t="e">
        <v>#N/A</v>
      </c>
      <c r="CF34" s="183" t="e">
        <v>#N/A</v>
      </c>
      <c r="CG34" s="184" t="e">
        <v>#N/A</v>
      </c>
      <c r="CH34" s="182" t="s">
        <v>7870</v>
      </c>
      <c r="CI34" s="183" t="e">
        <v>#N/A</v>
      </c>
      <c r="CJ34" s="183" t="e">
        <v>#N/A</v>
      </c>
      <c r="CK34" s="183" t="e">
        <v>#N/A</v>
      </c>
      <c r="CL34" s="183" t="e">
        <v>#N/A</v>
      </c>
      <c r="CM34" s="183" t="e">
        <v>#N/A</v>
      </c>
      <c r="CN34" s="183" t="e">
        <v>#N/A</v>
      </c>
      <c r="CO34" s="185" t="e">
        <v>#N/A</v>
      </c>
      <c r="CP34" s="183" t="s">
        <v>7871</v>
      </c>
      <c r="CQ34" s="176" t="e">
        <v>#N/A</v>
      </c>
      <c r="CR34" s="176" t="e">
        <v>#N/A</v>
      </c>
      <c r="CS34" s="176" t="e">
        <v>#N/A</v>
      </c>
      <c r="CT34" s="176" t="e">
        <v>#N/A</v>
      </c>
      <c r="CU34" s="176" t="e">
        <v>#N/A</v>
      </c>
      <c r="CV34" s="176" t="e">
        <v>#N/A</v>
      </c>
      <c r="CW34" s="173" t="e">
        <v>#N/A</v>
      </c>
      <c r="CX34" s="183" t="s">
        <v>6309</v>
      </c>
      <c r="CY34" s="180">
        <v>9400000</v>
      </c>
      <c r="CZ34" s="180" t="s">
        <v>6307</v>
      </c>
      <c r="DA34" s="180" t="s">
        <v>59</v>
      </c>
      <c r="DB34" s="180">
        <v>3</v>
      </c>
      <c r="DC34" s="180" t="s">
        <v>6313</v>
      </c>
      <c r="DD34" s="180" t="s">
        <v>6308</v>
      </c>
      <c r="DE34" s="186">
        <v>44557</v>
      </c>
      <c r="DF34" s="182" t="s">
        <v>6311</v>
      </c>
      <c r="DG34" s="172">
        <v>0</v>
      </c>
      <c r="DH34" s="176" t="s">
        <v>6307</v>
      </c>
      <c r="DI34" s="176" t="s">
        <v>59</v>
      </c>
      <c r="DJ34" s="176">
        <v>3</v>
      </c>
      <c r="DK34" s="176" t="s">
        <v>6310</v>
      </c>
      <c r="DL34" s="176" t="s">
        <v>6308</v>
      </c>
      <c r="DM34" s="173">
        <v>44557</v>
      </c>
      <c r="DN34" s="183" t="s">
        <v>6312</v>
      </c>
      <c r="DO34" s="180">
        <v>21100000</v>
      </c>
      <c r="DP34" s="183" t="s">
        <v>6307</v>
      </c>
      <c r="DQ34" s="183" t="s">
        <v>59</v>
      </c>
      <c r="DR34" s="183">
        <v>3</v>
      </c>
      <c r="DS34" s="183" t="s">
        <v>3194</v>
      </c>
      <c r="DT34" s="183" t="s">
        <v>6308</v>
      </c>
      <c r="DU34" s="184">
        <v>44557</v>
      </c>
      <c r="DV34" s="182" t="s">
        <v>6314</v>
      </c>
      <c r="DW34" s="172">
        <v>6899000</v>
      </c>
      <c r="DX34" s="176" t="s">
        <v>6307</v>
      </c>
      <c r="DY34" s="176" t="s">
        <v>59</v>
      </c>
      <c r="DZ34" s="176">
        <v>3</v>
      </c>
      <c r="EA34" s="176" t="s">
        <v>6313</v>
      </c>
      <c r="EB34" s="176" t="s">
        <v>6308</v>
      </c>
      <c r="EC34" s="173">
        <v>44557</v>
      </c>
      <c r="ED34" s="183" t="s">
        <v>6316</v>
      </c>
      <c r="EE34" s="180">
        <v>2100000</v>
      </c>
      <c r="EF34" s="183" t="s">
        <v>6307</v>
      </c>
      <c r="EG34" s="183" t="s">
        <v>59</v>
      </c>
      <c r="EH34" s="183">
        <v>3</v>
      </c>
      <c r="EI34" s="183" t="s">
        <v>6315</v>
      </c>
      <c r="EJ34" s="183" t="s">
        <v>6308</v>
      </c>
      <c r="EK34" s="184">
        <v>44557</v>
      </c>
      <c r="EL34" s="182" t="s">
        <v>6318</v>
      </c>
      <c r="EM34" s="172">
        <v>401000</v>
      </c>
      <c r="EN34" s="176" t="s">
        <v>6307</v>
      </c>
      <c r="EO34" s="176" t="s">
        <v>59</v>
      </c>
      <c r="EP34" s="176">
        <v>3</v>
      </c>
      <c r="EQ34" s="176" t="s">
        <v>6317</v>
      </c>
      <c r="ER34" s="176" t="s">
        <v>6308</v>
      </c>
      <c r="ES34" s="173">
        <v>44557</v>
      </c>
      <c r="ET34" s="183" t="s">
        <v>6306</v>
      </c>
      <c r="EU34" s="183">
        <v>11174</v>
      </c>
      <c r="EV34" s="183" t="s">
        <v>6164</v>
      </c>
      <c r="EW34" s="183" t="s">
        <v>21</v>
      </c>
      <c r="EX34" s="183">
        <v>2</v>
      </c>
      <c r="EY34" s="183" t="s">
        <v>6165</v>
      </c>
      <c r="EZ34" s="183" t="s">
        <v>2036</v>
      </c>
      <c r="FA34" s="184">
        <v>44557</v>
      </c>
      <c r="FB34" s="182" t="s">
        <v>5319</v>
      </c>
      <c r="FC34" s="176">
        <v>4</v>
      </c>
      <c r="FD34" s="176" t="s">
        <v>3200</v>
      </c>
      <c r="FE34" s="176" t="s">
        <v>41</v>
      </c>
      <c r="FF34" s="176">
        <v>1</v>
      </c>
      <c r="FG34" s="176" t="s">
        <v>3202</v>
      </c>
      <c r="FH34" s="176" t="s">
        <v>3201</v>
      </c>
      <c r="FI34" s="173">
        <v>44514</v>
      </c>
      <c r="FJ34" s="182" t="s">
        <v>3242</v>
      </c>
      <c r="FK34" s="183">
        <v>0</v>
      </c>
      <c r="FL34" s="183" t="s">
        <v>14</v>
      </c>
      <c r="FM34" s="183" t="s">
        <v>14</v>
      </c>
      <c r="FN34" s="183" t="s">
        <v>14</v>
      </c>
      <c r="FO34" s="183" t="s">
        <v>3187</v>
      </c>
      <c r="FP34" s="180" t="s">
        <v>14</v>
      </c>
      <c r="FQ34" s="181">
        <v>44363</v>
      </c>
      <c r="FR34" s="182" t="s">
        <v>5320</v>
      </c>
      <c r="FS34" s="176">
        <v>10000</v>
      </c>
      <c r="FT34" s="176" t="s">
        <v>3205</v>
      </c>
      <c r="FU34" s="176" t="s">
        <v>59</v>
      </c>
      <c r="FV34" s="176">
        <v>3</v>
      </c>
      <c r="FW34" s="176" t="s">
        <v>3207</v>
      </c>
      <c r="FX34" s="176" t="s">
        <v>3206</v>
      </c>
      <c r="FY34" s="173">
        <v>44514</v>
      </c>
      <c r="FZ34" s="183" t="s">
        <v>5237</v>
      </c>
      <c r="GA34" s="183">
        <v>3</v>
      </c>
      <c r="GB34" s="183" t="s">
        <v>3173</v>
      </c>
      <c r="GC34" s="183" t="s">
        <v>21</v>
      </c>
      <c r="GD34" s="183">
        <v>2</v>
      </c>
      <c r="GE34" s="183" t="s">
        <v>14</v>
      </c>
      <c r="GF34" s="183" t="s">
        <v>14</v>
      </c>
      <c r="GG34" s="184">
        <v>44500</v>
      </c>
      <c r="GH34" s="182" t="s">
        <v>5243</v>
      </c>
      <c r="GI34" s="176">
        <v>3</v>
      </c>
      <c r="GJ34" s="176" t="s">
        <v>3173</v>
      </c>
      <c r="GK34" s="176" t="s">
        <v>21</v>
      </c>
      <c r="GL34" s="176">
        <v>2</v>
      </c>
      <c r="GM34" s="176" t="s">
        <v>14</v>
      </c>
      <c r="GN34" s="176" t="s">
        <v>14</v>
      </c>
      <c r="GO34" s="173">
        <v>44500</v>
      </c>
      <c r="GP34" s="183" t="s">
        <v>5238</v>
      </c>
      <c r="GQ34" s="183">
        <v>3</v>
      </c>
      <c r="GR34" s="183" t="s">
        <v>3173</v>
      </c>
      <c r="GS34" s="183" t="s">
        <v>21</v>
      </c>
      <c r="GT34" s="183">
        <v>2</v>
      </c>
      <c r="GU34" s="183" t="s">
        <v>14</v>
      </c>
      <c r="GV34" s="183" t="s">
        <v>14</v>
      </c>
      <c r="GW34" s="184">
        <v>44500</v>
      </c>
      <c r="GX34" s="182" t="s">
        <v>5244</v>
      </c>
      <c r="GY34" s="176">
        <v>3</v>
      </c>
      <c r="GZ34" s="176" t="s">
        <v>3173</v>
      </c>
      <c r="HA34" s="176" t="s">
        <v>21</v>
      </c>
      <c r="HB34" s="176">
        <v>2</v>
      </c>
      <c r="HC34" s="176" t="s">
        <v>14</v>
      </c>
      <c r="HD34" s="176" t="s">
        <v>14</v>
      </c>
      <c r="HE34" s="173">
        <v>44500</v>
      </c>
      <c r="HF34" s="183" t="s">
        <v>5236</v>
      </c>
      <c r="HG34" s="183">
        <v>3</v>
      </c>
      <c r="HH34" s="183" t="s">
        <v>3173</v>
      </c>
      <c r="HI34" s="183" t="s">
        <v>21</v>
      </c>
      <c r="HJ34" s="183">
        <v>2</v>
      </c>
      <c r="HK34" s="183" t="s">
        <v>14</v>
      </c>
      <c r="HL34" s="183" t="s">
        <v>14</v>
      </c>
      <c r="HM34" s="184">
        <v>44500</v>
      </c>
      <c r="HN34" s="182" t="s">
        <v>5242</v>
      </c>
      <c r="HO34" s="176">
        <v>3</v>
      </c>
      <c r="HP34" s="176" t="s">
        <v>3173</v>
      </c>
      <c r="HQ34" s="176" t="s">
        <v>21</v>
      </c>
      <c r="HR34" s="176">
        <v>2</v>
      </c>
      <c r="HS34" s="176" t="s">
        <v>14</v>
      </c>
      <c r="HT34" s="176" t="s">
        <v>14</v>
      </c>
      <c r="HU34" s="173">
        <v>44500</v>
      </c>
      <c r="HV34" s="183" t="s">
        <v>5239</v>
      </c>
      <c r="HW34" s="183">
        <v>3</v>
      </c>
      <c r="HX34" s="183" t="s">
        <v>3173</v>
      </c>
      <c r="HY34" s="183" t="s">
        <v>21</v>
      </c>
      <c r="HZ34" s="183">
        <v>2</v>
      </c>
      <c r="IA34" s="183" t="s">
        <v>14</v>
      </c>
      <c r="IB34" s="183" t="s">
        <v>14</v>
      </c>
      <c r="IC34" s="184">
        <v>44500</v>
      </c>
      <c r="ID34" s="182" t="s">
        <v>5241</v>
      </c>
      <c r="IE34" s="176">
        <v>3</v>
      </c>
      <c r="IF34" s="176" t="s">
        <v>3173</v>
      </c>
      <c r="IG34" s="176" t="s">
        <v>21</v>
      </c>
      <c r="IH34" s="176">
        <v>2</v>
      </c>
      <c r="II34" s="176" t="s">
        <v>14</v>
      </c>
      <c r="IJ34" s="176" t="s">
        <v>14</v>
      </c>
      <c r="IK34" s="173">
        <v>44500</v>
      </c>
      <c r="IL34" s="183" t="s">
        <v>5240</v>
      </c>
      <c r="IM34" s="183">
        <v>3</v>
      </c>
      <c r="IN34" s="183" t="s">
        <v>3173</v>
      </c>
      <c r="IO34" s="183" t="s">
        <v>21</v>
      </c>
      <c r="IP34" s="183">
        <v>2</v>
      </c>
      <c r="IQ34" s="183" t="s">
        <v>14</v>
      </c>
      <c r="IR34" s="183" t="s">
        <v>14</v>
      </c>
      <c r="IS34" s="184">
        <v>44500</v>
      </c>
    </row>
    <row r="35" spans="1:253" s="277" customFormat="1" ht="12.75" customHeight="1" x14ac:dyDescent="0.2">
      <c r="A35" s="277" t="s">
        <v>173</v>
      </c>
      <c r="B35" s="277" t="s">
        <v>7525</v>
      </c>
      <c r="C35" s="277" t="s">
        <v>174</v>
      </c>
      <c r="D35" s="277" t="s">
        <v>175</v>
      </c>
      <c r="E35" s="277" t="s">
        <v>7058</v>
      </c>
      <c r="F35" s="277" t="s">
        <v>3822</v>
      </c>
      <c r="G35" s="171">
        <v>10893000</v>
      </c>
      <c r="H35" s="172" t="s">
        <v>3819</v>
      </c>
      <c r="I35" s="172" t="s">
        <v>41</v>
      </c>
      <c r="J35" s="172">
        <v>1</v>
      </c>
      <c r="K35" s="172" t="s">
        <v>3821</v>
      </c>
      <c r="L35" s="172" t="s">
        <v>3820</v>
      </c>
      <c r="M35" s="173">
        <v>44454</v>
      </c>
      <c r="N35" s="182" t="s">
        <v>1069</v>
      </c>
      <c r="O35" s="174">
        <v>3364.07</v>
      </c>
      <c r="P35" s="174" t="s">
        <v>1066</v>
      </c>
      <c r="Q35" s="174" t="s">
        <v>21</v>
      </c>
      <c r="R35" s="174">
        <v>2</v>
      </c>
      <c r="S35" s="174" t="s">
        <v>1068</v>
      </c>
      <c r="T35" s="174" t="s">
        <v>1067</v>
      </c>
      <c r="U35" s="175">
        <v>43585</v>
      </c>
      <c r="V35" s="182" t="s">
        <v>5656</v>
      </c>
      <c r="W35" s="172">
        <v>414000</v>
      </c>
      <c r="X35" s="172" t="s">
        <v>5653</v>
      </c>
      <c r="Y35" s="172" t="s">
        <v>21</v>
      </c>
      <c r="Z35" s="172">
        <v>2</v>
      </c>
      <c r="AA35" s="172" t="s">
        <v>5655</v>
      </c>
      <c r="AB35" s="172" t="s">
        <v>5654</v>
      </c>
      <c r="AC35" s="173">
        <v>44522</v>
      </c>
      <c r="AD35" s="182" t="s">
        <v>5659</v>
      </c>
      <c r="AE35" s="180">
        <v>169000</v>
      </c>
      <c r="AF35" s="180" t="s">
        <v>5653</v>
      </c>
      <c r="AG35" s="180" t="s">
        <v>21</v>
      </c>
      <c r="AH35" s="180">
        <v>2</v>
      </c>
      <c r="AI35" s="180" t="s">
        <v>5658</v>
      </c>
      <c r="AJ35" s="180" t="s">
        <v>5657</v>
      </c>
      <c r="AK35" s="181">
        <v>44522</v>
      </c>
      <c r="AL35" s="182" t="s">
        <v>5661</v>
      </c>
      <c r="AM35" s="172">
        <v>169000</v>
      </c>
      <c r="AN35" s="172" t="s">
        <v>5653</v>
      </c>
      <c r="AO35" s="172" t="s">
        <v>21</v>
      </c>
      <c r="AP35" s="172">
        <v>2</v>
      </c>
      <c r="AQ35" s="172" t="s">
        <v>5660</v>
      </c>
      <c r="AR35" s="172" t="s">
        <v>5657</v>
      </c>
      <c r="AS35" s="173">
        <v>44522</v>
      </c>
      <c r="AT35" s="183" t="s">
        <v>1065</v>
      </c>
      <c r="AU35" s="180">
        <v>0</v>
      </c>
      <c r="AV35" s="180" t="s">
        <v>14</v>
      </c>
      <c r="AW35" s="180" t="s">
        <v>14</v>
      </c>
      <c r="AX35" s="180" t="s">
        <v>14</v>
      </c>
      <c r="AY35" s="180" t="s">
        <v>14</v>
      </c>
      <c r="AZ35" s="180" t="s">
        <v>14</v>
      </c>
      <c r="BA35" s="181">
        <v>43585</v>
      </c>
      <c r="BB35" s="182" t="s">
        <v>181</v>
      </c>
      <c r="BC35" s="172" t="s">
        <v>14</v>
      </c>
      <c r="BD35" s="172">
        <v>0</v>
      </c>
      <c r="BE35" s="172" t="s">
        <v>14</v>
      </c>
      <c r="BF35" s="172" t="s">
        <v>14</v>
      </c>
      <c r="BG35" s="172">
        <v>0</v>
      </c>
      <c r="BH35" s="172">
        <v>0</v>
      </c>
      <c r="BI35" s="173">
        <v>43501</v>
      </c>
      <c r="BJ35" s="183" t="s">
        <v>6717</v>
      </c>
      <c r="BK35" s="183">
        <v>8</v>
      </c>
      <c r="BL35" s="183" t="s">
        <v>6715</v>
      </c>
      <c r="BM35" s="183" t="s">
        <v>59</v>
      </c>
      <c r="BN35" s="183">
        <v>3</v>
      </c>
      <c r="BO35" s="183" t="s">
        <v>6716</v>
      </c>
      <c r="BP35" s="180" t="s">
        <v>1948</v>
      </c>
      <c r="BQ35" s="184">
        <v>44559</v>
      </c>
      <c r="BR35" s="182" t="s">
        <v>176</v>
      </c>
      <c r="BS35" s="176" t="s">
        <v>14</v>
      </c>
      <c r="BT35" s="176">
        <v>0</v>
      </c>
      <c r="BU35" s="176" t="s">
        <v>14</v>
      </c>
      <c r="BV35" s="176" t="s">
        <v>14</v>
      </c>
      <c r="BW35" s="176">
        <v>0</v>
      </c>
      <c r="BX35" s="176">
        <v>0</v>
      </c>
      <c r="BY35" s="173">
        <v>43501</v>
      </c>
      <c r="BZ35" s="183" t="s">
        <v>177</v>
      </c>
      <c r="CA35" s="183" t="s">
        <v>14</v>
      </c>
      <c r="CB35" s="183">
        <v>0</v>
      </c>
      <c r="CC35" s="183" t="s">
        <v>14</v>
      </c>
      <c r="CD35" s="183" t="s">
        <v>14</v>
      </c>
      <c r="CE35" s="183">
        <v>0</v>
      </c>
      <c r="CF35" s="183">
        <v>0</v>
      </c>
      <c r="CG35" s="184">
        <v>43501</v>
      </c>
      <c r="CH35" s="182" t="s">
        <v>7872</v>
      </c>
      <c r="CI35" s="183" t="e">
        <v>#N/A</v>
      </c>
      <c r="CJ35" s="183" t="e">
        <v>#N/A</v>
      </c>
      <c r="CK35" s="183" t="e">
        <v>#N/A</v>
      </c>
      <c r="CL35" s="183" t="e">
        <v>#N/A</v>
      </c>
      <c r="CM35" s="183" t="e">
        <v>#N/A</v>
      </c>
      <c r="CN35" s="183" t="e">
        <v>#N/A</v>
      </c>
      <c r="CO35" s="185" t="e">
        <v>#N/A</v>
      </c>
      <c r="CP35" s="183" t="s">
        <v>180</v>
      </c>
      <c r="CQ35" s="176" t="s">
        <v>14</v>
      </c>
      <c r="CR35" s="176">
        <v>0</v>
      </c>
      <c r="CS35" s="176" t="s">
        <v>14</v>
      </c>
      <c r="CT35" s="176" t="s">
        <v>14</v>
      </c>
      <c r="CU35" s="176">
        <v>0</v>
      </c>
      <c r="CV35" s="176">
        <v>0</v>
      </c>
      <c r="CW35" s="173">
        <v>43501</v>
      </c>
      <c r="CX35" s="183" t="s">
        <v>5665</v>
      </c>
      <c r="CY35" s="180">
        <v>18000</v>
      </c>
      <c r="CZ35" s="180" t="s">
        <v>5662</v>
      </c>
      <c r="DA35" s="180" t="s">
        <v>21</v>
      </c>
      <c r="DB35" s="180">
        <v>2</v>
      </c>
      <c r="DC35" s="180" t="s">
        <v>5664</v>
      </c>
      <c r="DD35" s="180" t="s">
        <v>5663</v>
      </c>
      <c r="DE35" s="186">
        <v>44522</v>
      </c>
      <c r="DF35" s="182" t="s">
        <v>5666</v>
      </c>
      <c r="DG35" s="172">
        <v>245000</v>
      </c>
      <c r="DH35" s="176" t="s">
        <v>5662</v>
      </c>
      <c r="DI35" s="176" t="s">
        <v>21</v>
      </c>
      <c r="DJ35" s="176">
        <v>2</v>
      </c>
      <c r="DK35" s="176" t="s">
        <v>5664</v>
      </c>
      <c r="DL35" s="176" t="s">
        <v>5663</v>
      </c>
      <c r="DM35" s="173">
        <v>44522</v>
      </c>
      <c r="DN35" s="183" t="s">
        <v>5667</v>
      </c>
      <c r="DO35" s="180">
        <v>151000</v>
      </c>
      <c r="DP35" s="183" t="s">
        <v>5662</v>
      </c>
      <c r="DQ35" s="183" t="s">
        <v>21</v>
      </c>
      <c r="DR35" s="183">
        <v>2</v>
      </c>
      <c r="DS35" s="183" t="s">
        <v>5664</v>
      </c>
      <c r="DT35" s="183" t="s">
        <v>5663</v>
      </c>
      <c r="DU35" s="184">
        <v>44522</v>
      </c>
      <c r="DV35" s="182" t="s">
        <v>5668</v>
      </c>
      <c r="DW35" s="172">
        <v>18000</v>
      </c>
      <c r="DX35" s="176" t="s">
        <v>5662</v>
      </c>
      <c r="DY35" s="176" t="s">
        <v>21</v>
      </c>
      <c r="DZ35" s="176">
        <v>2</v>
      </c>
      <c r="EA35" s="176" t="s">
        <v>5664</v>
      </c>
      <c r="EB35" s="176" t="s">
        <v>5663</v>
      </c>
      <c r="EC35" s="173">
        <v>44522</v>
      </c>
      <c r="ED35" s="183" t="s">
        <v>5669</v>
      </c>
      <c r="EE35" s="180">
        <v>0</v>
      </c>
      <c r="EF35" s="183" t="s">
        <v>5662</v>
      </c>
      <c r="EG35" s="183" t="s">
        <v>21</v>
      </c>
      <c r="EH35" s="183">
        <v>2</v>
      </c>
      <c r="EI35" s="183" t="s">
        <v>5664</v>
      </c>
      <c r="EJ35" s="183" t="s">
        <v>5663</v>
      </c>
      <c r="EK35" s="184">
        <v>44522</v>
      </c>
      <c r="EL35" s="182" t="s">
        <v>5670</v>
      </c>
      <c r="EM35" s="172">
        <v>0</v>
      </c>
      <c r="EN35" s="176" t="s">
        <v>5662</v>
      </c>
      <c r="EO35" s="176" t="s">
        <v>21</v>
      </c>
      <c r="EP35" s="176">
        <v>2</v>
      </c>
      <c r="EQ35" s="176" t="s">
        <v>5664</v>
      </c>
      <c r="ER35" s="176" t="s">
        <v>5663</v>
      </c>
      <c r="ES35" s="173">
        <v>44522</v>
      </c>
      <c r="ET35" s="183" t="s">
        <v>6718</v>
      </c>
      <c r="EU35" s="183">
        <v>8</v>
      </c>
      <c r="EV35" s="183" t="s">
        <v>6715</v>
      </c>
      <c r="EW35" s="183" t="s">
        <v>59</v>
      </c>
      <c r="EX35" s="183">
        <v>3</v>
      </c>
      <c r="EY35" s="183" t="s">
        <v>6716</v>
      </c>
      <c r="EZ35" s="183" t="s">
        <v>1948</v>
      </c>
      <c r="FA35" s="184">
        <v>44559</v>
      </c>
      <c r="FB35" s="182" t="s">
        <v>179</v>
      </c>
      <c r="FC35" s="176">
        <v>2</v>
      </c>
      <c r="FD35" s="176">
        <v>0</v>
      </c>
      <c r="FE35" s="176" t="s">
        <v>21</v>
      </c>
      <c r="FF35" s="176">
        <v>2</v>
      </c>
      <c r="FG35" s="176" t="s">
        <v>178</v>
      </c>
      <c r="FH35" s="176">
        <v>0</v>
      </c>
      <c r="FI35" s="173">
        <v>43501</v>
      </c>
      <c r="FJ35" s="182" t="s">
        <v>182</v>
      </c>
      <c r="FK35" s="183" t="s">
        <v>14</v>
      </c>
      <c r="FL35" s="183">
        <v>0</v>
      </c>
      <c r="FM35" s="183" t="s">
        <v>14</v>
      </c>
      <c r="FN35" s="183" t="s">
        <v>14</v>
      </c>
      <c r="FO35" s="183">
        <v>0</v>
      </c>
      <c r="FP35" s="180">
        <v>0</v>
      </c>
      <c r="FQ35" s="181">
        <v>43501</v>
      </c>
      <c r="FR35" s="182" t="s">
        <v>183</v>
      </c>
      <c r="FS35" s="176" t="s">
        <v>14</v>
      </c>
      <c r="FT35" s="176">
        <v>0</v>
      </c>
      <c r="FU35" s="176" t="s">
        <v>14</v>
      </c>
      <c r="FV35" s="176" t="s">
        <v>14</v>
      </c>
      <c r="FW35" s="176">
        <v>0</v>
      </c>
      <c r="FX35" s="176">
        <v>0</v>
      </c>
      <c r="FY35" s="173">
        <v>43501</v>
      </c>
      <c r="FZ35" s="183" t="s">
        <v>4180</v>
      </c>
      <c r="GA35" s="183">
        <v>1</v>
      </c>
      <c r="GB35" s="183" t="s">
        <v>3173</v>
      </c>
      <c r="GC35" s="183" t="s">
        <v>21</v>
      </c>
      <c r="GD35" s="183">
        <v>2</v>
      </c>
      <c r="GE35" s="183" t="s">
        <v>14</v>
      </c>
      <c r="GF35" s="183" t="s">
        <v>14</v>
      </c>
      <c r="GG35" s="184">
        <v>44489</v>
      </c>
      <c r="GH35" s="182" t="s">
        <v>4186</v>
      </c>
      <c r="GI35" s="176">
        <v>0</v>
      </c>
      <c r="GJ35" s="176" t="s">
        <v>3173</v>
      </c>
      <c r="GK35" s="176" t="s">
        <v>21</v>
      </c>
      <c r="GL35" s="176">
        <v>2</v>
      </c>
      <c r="GM35" s="176" t="s">
        <v>14</v>
      </c>
      <c r="GN35" s="176" t="s">
        <v>14</v>
      </c>
      <c r="GO35" s="173">
        <v>44489</v>
      </c>
      <c r="GP35" s="183" t="s">
        <v>4181</v>
      </c>
      <c r="GQ35" s="183">
        <v>2</v>
      </c>
      <c r="GR35" s="183" t="s">
        <v>3173</v>
      </c>
      <c r="GS35" s="183" t="s">
        <v>21</v>
      </c>
      <c r="GT35" s="183">
        <v>2</v>
      </c>
      <c r="GU35" s="183" t="s">
        <v>14</v>
      </c>
      <c r="GV35" s="183" t="s">
        <v>14</v>
      </c>
      <c r="GW35" s="184">
        <v>44489</v>
      </c>
      <c r="GX35" s="182" t="s">
        <v>4187</v>
      </c>
      <c r="GY35" s="176">
        <v>0</v>
      </c>
      <c r="GZ35" s="176" t="s">
        <v>3173</v>
      </c>
      <c r="HA35" s="176" t="s">
        <v>21</v>
      </c>
      <c r="HB35" s="176">
        <v>2</v>
      </c>
      <c r="HC35" s="176" t="s">
        <v>14</v>
      </c>
      <c r="HD35" s="176" t="s">
        <v>14</v>
      </c>
      <c r="HE35" s="173">
        <v>44489</v>
      </c>
      <c r="HF35" s="183" t="s">
        <v>4179</v>
      </c>
      <c r="HG35" s="183">
        <v>2</v>
      </c>
      <c r="HH35" s="183" t="s">
        <v>3173</v>
      </c>
      <c r="HI35" s="183" t="s">
        <v>21</v>
      </c>
      <c r="HJ35" s="183">
        <v>2</v>
      </c>
      <c r="HK35" s="183" t="s">
        <v>14</v>
      </c>
      <c r="HL35" s="183" t="s">
        <v>14</v>
      </c>
      <c r="HM35" s="184">
        <v>44489</v>
      </c>
      <c r="HN35" s="182" t="s">
        <v>4185</v>
      </c>
      <c r="HO35" s="176">
        <v>2</v>
      </c>
      <c r="HP35" s="176" t="s">
        <v>3173</v>
      </c>
      <c r="HQ35" s="176" t="s">
        <v>21</v>
      </c>
      <c r="HR35" s="176">
        <v>2</v>
      </c>
      <c r="HS35" s="176" t="s">
        <v>14</v>
      </c>
      <c r="HT35" s="176" t="s">
        <v>14</v>
      </c>
      <c r="HU35" s="173">
        <v>44489</v>
      </c>
      <c r="HV35" s="183" t="s">
        <v>4182</v>
      </c>
      <c r="HW35" s="183">
        <v>0</v>
      </c>
      <c r="HX35" s="183" t="s">
        <v>3173</v>
      </c>
      <c r="HY35" s="183" t="s">
        <v>21</v>
      </c>
      <c r="HZ35" s="183">
        <v>2</v>
      </c>
      <c r="IA35" s="183" t="s">
        <v>14</v>
      </c>
      <c r="IB35" s="183" t="s">
        <v>14</v>
      </c>
      <c r="IC35" s="184">
        <v>44489</v>
      </c>
      <c r="ID35" s="182" t="s">
        <v>4184</v>
      </c>
      <c r="IE35" s="176">
        <v>0</v>
      </c>
      <c r="IF35" s="176" t="s">
        <v>3173</v>
      </c>
      <c r="IG35" s="176" t="s">
        <v>21</v>
      </c>
      <c r="IH35" s="176">
        <v>2</v>
      </c>
      <c r="II35" s="176" t="s">
        <v>14</v>
      </c>
      <c r="IJ35" s="176" t="s">
        <v>14</v>
      </c>
      <c r="IK35" s="173">
        <v>44489</v>
      </c>
      <c r="IL35" s="183" t="s">
        <v>4183</v>
      </c>
      <c r="IM35" s="183">
        <v>0</v>
      </c>
      <c r="IN35" s="183" t="s">
        <v>3173</v>
      </c>
      <c r="IO35" s="183" t="s">
        <v>21</v>
      </c>
      <c r="IP35" s="183">
        <v>2</v>
      </c>
      <c r="IQ35" s="183" t="s">
        <v>14</v>
      </c>
      <c r="IR35" s="183" t="s">
        <v>14</v>
      </c>
      <c r="IS35" s="184">
        <v>44489</v>
      </c>
    </row>
    <row r="36" spans="1:253" s="277" customFormat="1" ht="12.75" customHeight="1" x14ac:dyDescent="0.2">
      <c r="A36" s="277" t="s">
        <v>480</v>
      </c>
      <c r="B36" s="277" t="s">
        <v>7508</v>
      </c>
      <c r="C36" s="277" t="s">
        <v>481</v>
      </c>
      <c r="D36" s="277" t="s">
        <v>482</v>
      </c>
      <c r="E36" s="277" t="s">
        <v>7061</v>
      </c>
      <c r="F36" s="277" t="s">
        <v>5339</v>
      </c>
      <c r="G36" s="171">
        <v>17100000</v>
      </c>
      <c r="H36" s="172" t="s">
        <v>5336</v>
      </c>
      <c r="I36" s="172" t="s">
        <v>41</v>
      </c>
      <c r="J36" s="172">
        <v>1</v>
      </c>
      <c r="K36" s="172" t="s">
        <v>5338</v>
      </c>
      <c r="L36" s="172" t="s">
        <v>5337</v>
      </c>
      <c r="M36" s="173">
        <v>44516</v>
      </c>
      <c r="N36" s="182" t="s">
        <v>5343</v>
      </c>
      <c r="O36" s="174">
        <v>108889</v>
      </c>
      <c r="P36" s="174" t="s">
        <v>5340</v>
      </c>
      <c r="Q36" s="174" t="s">
        <v>21</v>
      </c>
      <c r="R36" s="174">
        <v>2</v>
      </c>
      <c r="S36" s="174" t="s">
        <v>5342</v>
      </c>
      <c r="T36" s="174" t="s">
        <v>5341</v>
      </c>
      <c r="U36" s="175">
        <v>44516</v>
      </c>
      <c r="V36" s="182" t="s">
        <v>5345</v>
      </c>
      <c r="W36" s="172">
        <v>17100000</v>
      </c>
      <c r="X36" s="172" t="s">
        <v>5336</v>
      </c>
      <c r="Y36" s="172" t="s">
        <v>21</v>
      </c>
      <c r="Z36" s="172">
        <v>2</v>
      </c>
      <c r="AA36" s="172" t="s">
        <v>5344</v>
      </c>
      <c r="AB36" s="172" t="s">
        <v>5337</v>
      </c>
      <c r="AC36" s="173">
        <v>44516</v>
      </c>
      <c r="AD36" s="182" t="s">
        <v>5347</v>
      </c>
      <c r="AE36" s="180">
        <v>5700000</v>
      </c>
      <c r="AF36" s="180" t="s">
        <v>5336</v>
      </c>
      <c r="AG36" s="180" t="s">
        <v>41</v>
      </c>
      <c r="AH36" s="180">
        <v>1</v>
      </c>
      <c r="AI36" s="180" t="s">
        <v>5346</v>
      </c>
      <c r="AJ36" s="180" t="s">
        <v>5337</v>
      </c>
      <c r="AK36" s="181">
        <v>44516</v>
      </c>
      <c r="AL36" s="182" t="s">
        <v>5349</v>
      </c>
      <c r="AM36" s="172">
        <v>242000</v>
      </c>
      <c r="AN36" s="172" t="s">
        <v>5336</v>
      </c>
      <c r="AO36" s="172" t="s">
        <v>21</v>
      </c>
      <c r="AP36" s="172">
        <v>2</v>
      </c>
      <c r="AQ36" s="172" t="s">
        <v>5348</v>
      </c>
      <c r="AR36" s="172" t="s">
        <v>5337</v>
      </c>
      <c r="AS36" s="173">
        <v>44516</v>
      </c>
      <c r="AT36" s="183" t="s">
        <v>486</v>
      </c>
      <c r="AU36" s="180" t="s">
        <v>14</v>
      </c>
      <c r="AV36" s="180">
        <v>0</v>
      </c>
      <c r="AW36" s="180" t="s">
        <v>21</v>
      </c>
      <c r="AX36" s="180">
        <v>2</v>
      </c>
      <c r="AY36" s="180">
        <v>0</v>
      </c>
      <c r="AZ36" s="180">
        <v>0</v>
      </c>
      <c r="BA36" s="181">
        <v>43510</v>
      </c>
      <c r="BB36" s="182" t="s">
        <v>5350</v>
      </c>
      <c r="BC36" s="172" t="s">
        <v>14</v>
      </c>
      <c r="BD36" s="172" t="s">
        <v>1262</v>
      </c>
      <c r="BE36" s="172" t="s">
        <v>14</v>
      </c>
      <c r="BF36" s="172" t="s">
        <v>14</v>
      </c>
      <c r="BG36" s="172" t="s">
        <v>15</v>
      </c>
      <c r="BH36" s="172" t="s">
        <v>14</v>
      </c>
      <c r="BI36" s="173">
        <v>44516</v>
      </c>
      <c r="BJ36" s="183" t="s">
        <v>5354</v>
      </c>
      <c r="BK36" s="183">
        <v>2960</v>
      </c>
      <c r="BL36" s="183" t="s">
        <v>5351</v>
      </c>
      <c r="BM36" s="183" t="s">
        <v>21</v>
      </c>
      <c r="BN36" s="183">
        <v>2</v>
      </c>
      <c r="BO36" s="183" t="s">
        <v>5353</v>
      </c>
      <c r="BP36" s="180" t="s">
        <v>5352</v>
      </c>
      <c r="BQ36" s="184">
        <v>44516</v>
      </c>
      <c r="BR36" s="182" t="s">
        <v>483</v>
      </c>
      <c r="BS36" s="176">
        <v>0</v>
      </c>
      <c r="BT36" s="176">
        <v>0</v>
      </c>
      <c r="BU36" s="176" t="s">
        <v>21</v>
      </c>
      <c r="BV36" s="176">
        <v>2</v>
      </c>
      <c r="BW36" s="176">
        <v>0</v>
      </c>
      <c r="BX36" s="176">
        <v>0</v>
      </c>
      <c r="BY36" s="173">
        <v>43510</v>
      </c>
      <c r="BZ36" s="183" t="s">
        <v>484</v>
      </c>
      <c r="CA36" s="183">
        <v>0</v>
      </c>
      <c r="CB36" s="183">
        <v>0</v>
      </c>
      <c r="CC36" s="183" t="s">
        <v>21</v>
      </c>
      <c r="CD36" s="183">
        <v>2</v>
      </c>
      <c r="CE36" s="183">
        <v>0</v>
      </c>
      <c r="CF36" s="183">
        <v>0</v>
      </c>
      <c r="CG36" s="184">
        <v>43510</v>
      </c>
      <c r="CH36" s="182" t="s">
        <v>7873</v>
      </c>
      <c r="CI36" s="183" t="e">
        <v>#N/A</v>
      </c>
      <c r="CJ36" s="183" t="e">
        <v>#N/A</v>
      </c>
      <c r="CK36" s="183" t="e">
        <v>#N/A</v>
      </c>
      <c r="CL36" s="183" t="e">
        <v>#N/A</v>
      </c>
      <c r="CM36" s="183" t="e">
        <v>#N/A</v>
      </c>
      <c r="CN36" s="183" t="e">
        <v>#N/A</v>
      </c>
      <c r="CO36" s="185" t="e">
        <v>#N/A</v>
      </c>
      <c r="CP36" s="183" t="s">
        <v>485</v>
      </c>
      <c r="CQ36" s="176" t="s">
        <v>14</v>
      </c>
      <c r="CR36" s="176">
        <v>0</v>
      </c>
      <c r="CS36" s="176" t="s">
        <v>21</v>
      </c>
      <c r="CT36" s="176">
        <v>2</v>
      </c>
      <c r="CU36" s="176">
        <v>0</v>
      </c>
      <c r="CV36" s="176">
        <v>0</v>
      </c>
      <c r="CW36" s="173">
        <v>43510</v>
      </c>
      <c r="CX36" s="183" t="s">
        <v>5356</v>
      </c>
      <c r="CY36" s="180">
        <v>3800000</v>
      </c>
      <c r="CZ36" s="180" t="s">
        <v>5336</v>
      </c>
      <c r="DA36" s="180" t="s">
        <v>21</v>
      </c>
      <c r="DB36" s="180">
        <v>2</v>
      </c>
      <c r="DC36" s="180" t="s">
        <v>5355</v>
      </c>
      <c r="DD36" s="180" t="s">
        <v>5337</v>
      </c>
      <c r="DE36" s="186">
        <v>44516</v>
      </c>
      <c r="DF36" s="182" t="s">
        <v>5357</v>
      </c>
      <c r="DG36" s="172">
        <v>11400000</v>
      </c>
      <c r="DH36" s="176" t="s">
        <v>5336</v>
      </c>
      <c r="DI36" s="176" t="s">
        <v>21</v>
      </c>
      <c r="DJ36" s="176">
        <v>2</v>
      </c>
      <c r="DK36" s="176" t="s">
        <v>5355</v>
      </c>
      <c r="DL36" s="176" t="s">
        <v>5337</v>
      </c>
      <c r="DM36" s="173">
        <v>44516</v>
      </c>
      <c r="DN36" s="183" t="s">
        <v>5358</v>
      </c>
      <c r="DO36" s="180">
        <v>1900000</v>
      </c>
      <c r="DP36" s="183" t="s">
        <v>5336</v>
      </c>
      <c r="DQ36" s="183" t="s">
        <v>21</v>
      </c>
      <c r="DR36" s="183">
        <v>2</v>
      </c>
      <c r="DS36" s="183" t="s">
        <v>5355</v>
      </c>
      <c r="DT36" s="183" t="s">
        <v>5337</v>
      </c>
      <c r="DU36" s="184">
        <v>44516</v>
      </c>
      <c r="DV36" s="182" t="s">
        <v>5359</v>
      </c>
      <c r="DW36" s="172">
        <v>3300000</v>
      </c>
      <c r="DX36" s="176" t="s">
        <v>5336</v>
      </c>
      <c r="DY36" s="176" t="s">
        <v>21</v>
      </c>
      <c r="DZ36" s="176">
        <v>2</v>
      </c>
      <c r="EA36" s="176" t="s">
        <v>5355</v>
      </c>
      <c r="EB36" s="176" t="s">
        <v>5337</v>
      </c>
      <c r="EC36" s="173">
        <v>44516</v>
      </c>
      <c r="ED36" s="183" t="s">
        <v>5360</v>
      </c>
      <c r="EE36" s="180">
        <v>174000</v>
      </c>
      <c r="EF36" s="183" t="s">
        <v>5336</v>
      </c>
      <c r="EG36" s="183" t="s">
        <v>21</v>
      </c>
      <c r="EH36" s="183">
        <v>2</v>
      </c>
      <c r="EI36" s="183" t="s">
        <v>5355</v>
      </c>
      <c r="EJ36" s="183" t="s">
        <v>5337</v>
      </c>
      <c r="EK36" s="184">
        <v>44516</v>
      </c>
      <c r="EL36" s="182" t="s">
        <v>5361</v>
      </c>
      <c r="EM36" s="172">
        <v>326000</v>
      </c>
      <c r="EN36" s="176" t="s">
        <v>5336</v>
      </c>
      <c r="EO36" s="176" t="s">
        <v>21</v>
      </c>
      <c r="EP36" s="176">
        <v>2</v>
      </c>
      <c r="EQ36" s="176" t="s">
        <v>5355</v>
      </c>
      <c r="ER36" s="176" t="s">
        <v>5337</v>
      </c>
      <c r="ES36" s="173">
        <v>44516</v>
      </c>
      <c r="ET36" s="183" t="s">
        <v>2458</v>
      </c>
      <c r="EU36" s="183">
        <v>1937</v>
      </c>
      <c r="EV36" s="183" t="s">
        <v>2455</v>
      </c>
      <c r="EW36" s="183" t="s">
        <v>21</v>
      </c>
      <c r="EX36" s="183">
        <v>2</v>
      </c>
      <c r="EY36" s="183" t="s">
        <v>2457</v>
      </c>
      <c r="EZ36" s="183" t="s">
        <v>2456</v>
      </c>
      <c r="FA36" s="184">
        <v>44224</v>
      </c>
      <c r="FB36" s="182" t="s">
        <v>5363</v>
      </c>
      <c r="FC36" s="176">
        <v>3</v>
      </c>
      <c r="FD36" s="176">
        <v>0</v>
      </c>
      <c r="FE36" s="176" t="s">
        <v>21</v>
      </c>
      <c r="FF36" s="176">
        <v>2</v>
      </c>
      <c r="FG36" s="176" t="s">
        <v>5362</v>
      </c>
      <c r="FH36" s="176">
        <v>0</v>
      </c>
      <c r="FI36" s="173">
        <v>44516</v>
      </c>
      <c r="FJ36" s="182" t="s">
        <v>5366</v>
      </c>
      <c r="FK36" s="183" t="s">
        <v>14</v>
      </c>
      <c r="FL36" s="183" t="s">
        <v>5364</v>
      </c>
      <c r="FM36" s="183" t="s">
        <v>14</v>
      </c>
      <c r="FN36" s="183" t="s">
        <v>14</v>
      </c>
      <c r="FO36" s="183" t="s">
        <v>5365</v>
      </c>
      <c r="FP36" s="180" t="s">
        <v>1262</v>
      </c>
      <c r="FQ36" s="181">
        <v>44516</v>
      </c>
      <c r="FR36" s="182" t="s">
        <v>5367</v>
      </c>
      <c r="FS36" s="176" t="s">
        <v>14</v>
      </c>
      <c r="FT36" s="176" t="s">
        <v>1262</v>
      </c>
      <c r="FU36" s="176" t="s">
        <v>14</v>
      </c>
      <c r="FV36" s="176" t="s">
        <v>14</v>
      </c>
      <c r="FW36" s="176" t="s">
        <v>5365</v>
      </c>
      <c r="FX36" s="176" t="s">
        <v>1262</v>
      </c>
      <c r="FY36" s="173">
        <v>44516</v>
      </c>
      <c r="FZ36" s="183" t="s">
        <v>4414</v>
      </c>
      <c r="GA36" s="183">
        <v>0</v>
      </c>
      <c r="GB36" s="183" t="s">
        <v>3173</v>
      </c>
      <c r="GC36" s="183" t="s">
        <v>21</v>
      </c>
      <c r="GD36" s="183">
        <v>2</v>
      </c>
      <c r="GE36" s="183" t="s">
        <v>14</v>
      </c>
      <c r="GF36" s="183" t="s">
        <v>14</v>
      </c>
      <c r="GG36" s="184">
        <v>44491</v>
      </c>
      <c r="GH36" s="182" t="s">
        <v>4420</v>
      </c>
      <c r="GI36" s="176">
        <v>1</v>
      </c>
      <c r="GJ36" s="176" t="s">
        <v>3173</v>
      </c>
      <c r="GK36" s="176" t="s">
        <v>21</v>
      </c>
      <c r="GL36" s="176">
        <v>2</v>
      </c>
      <c r="GM36" s="176" t="s">
        <v>14</v>
      </c>
      <c r="GN36" s="176" t="s">
        <v>14</v>
      </c>
      <c r="GO36" s="173">
        <v>44491</v>
      </c>
      <c r="GP36" s="183" t="s">
        <v>4415</v>
      </c>
      <c r="GQ36" s="183">
        <v>0</v>
      </c>
      <c r="GR36" s="183" t="s">
        <v>3173</v>
      </c>
      <c r="GS36" s="183" t="s">
        <v>21</v>
      </c>
      <c r="GT36" s="183">
        <v>2</v>
      </c>
      <c r="GU36" s="183" t="s">
        <v>14</v>
      </c>
      <c r="GV36" s="183" t="s">
        <v>14</v>
      </c>
      <c r="GW36" s="184">
        <v>44491</v>
      </c>
      <c r="GX36" s="182" t="s">
        <v>4421</v>
      </c>
      <c r="GY36" s="176">
        <v>0</v>
      </c>
      <c r="GZ36" s="176" t="s">
        <v>3173</v>
      </c>
      <c r="HA36" s="176" t="s">
        <v>21</v>
      </c>
      <c r="HB36" s="176">
        <v>2</v>
      </c>
      <c r="HC36" s="176" t="s">
        <v>14</v>
      </c>
      <c r="HD36" s="176" t="s">
        <v>14</v>
      </c>
      <c r="HE36" s="173">
        <v>44491</v>
      </c>
      <c r="HF36" s="183" t="s">
        <v>4413</v>
      </c>
      <c r="HG36" s="183">
        <v>0</v>
      </c>
      <c r="HH36" s="183" t="s">
        <v>3173</v>
      </c>
      <c r="HI36" s="183" t="s">
        <v>21</v>
      </c>
      <c r="HJ36" s="183">
        <v>2</v>
      </c>
      <c r="HK36" s="183" t="s">
        <v>14</v>
      </c>
      <c r="HL36" s="183" t="s">
        <v>14</v>
      </c>
      <c r="HM36" s="184">
        <v>44491</v>
      </c>
      <c r="HN36" s="182" t="s">
        <v>4419</v>
      </c>
      <c r="HO36" s="176">
        <v>2</v>
      </c>
      <c r="HP36" s="176" t="s">
        <v>3173</v>
      </c>
      <c r="HQ36" s="176" t="s">
        <v>21</v>
      </c>
      <c r="HR36" s="176">
        <v>2</v>
      </c>
      <c r="HS36" s="176" t="s">
        <v>14</v>
      </c>
      <c r="HT36" s="176" t="s">
        <v>14</v>
      </c>
      <c r="HU36" s="173">
        <v>44491</v>
      </c>
      <c r="HV36" s="183" t="s">
        <v>4416</v>
      </c>
      <c r="HW36" s="183">
        <v>3</v>
      </c>
      <c r="HX36" s="183" t="s">
        <v>3173</v>
      </c>
      <c r="HY36" s="183" t="s">
        <v>21</v>
      </c>
      <c r="HZ36" s="183">
        <v>2</v>
      </c>
      <c r="IA36" s="183" t="s">
        <v>14</v>
      </c>
      <c r="IB36" s="183" t="s">
        <v>14</v>
      </c>
      <c r="IC36" s="184">
        <v>44491</v>
      </c>
      <c r="ID36" s="182" t="s">
        <v>4418</v>
      </c>
      <c r="IE36" s="176">
        <v>0</v>
      </c>
      <c r="IF36" s="176" t="s">
        <v>3173</v>
      </c>
      <c r="IG36" s="176" t="s">
        <v>21</v>
      </c>
      <c r="IH36" s="176">
        <v>2</v>
      </c>
      <c r="II36" s="176" t="s">
        <v>14</v>
      </c>
      <c r="IJ36" s="176" t="s">
        <v>14</v>
      </c>
      <c r="IK36" s="173">
        <v>44491</v>
      </c>
      <c r="IL36" s="183" t="s">
        <v>4417</v>
      </c>
      <c r="IM36" s="183">
        <v>2</v>
      </c>
      <c r="IN36" s="183" t="s">
        <v>3173</v>
      </c>
      <c r="IO36" s="183" t="s">
        <v>21</v>
      </c>
      <c r="IP36" s="183">
        <v>2</v>
      </c>
      <c r="IQ36" s="183" t="s">
        <v>14</v>
      </c>
      <c r="IR36" s="183" t="s">
        <v>14</v>
      </c>
      <c r="IS36" s="184">
        <v>44491</v>
      </c>
    </row>
    <row r="37" spans="1:253" s="277" customFormat="1" ht="12.75" customHeight="1" x14ac:dyDescent="0.2">
      <c r="A37" s="277" t="s">
        <v>367</v>
      </c>
      <c r="B37" s="277" t="s">
        <v>7508</v>
      </c>
      <c r="C37" s="277" t="s">
        <v>368</v>
      </c>
      <c r="D37" s="277" t="s">
        <v>369</v>
      </c>
      <c r="E37" s="277" t="s">
        <v>7064</v>
      </c>
      <c r="F37" s="277" t="s">
        <v>5405</v>
      </c>
      <c r="G37" s="171">
        <v>9400000</v>
      </c>
      <c r="H37" s="172" t="s">
        <v>5402</v>
      </c>
      <c r="I37" s="172" t="s">
        <v>41</v>
      </c>
      <c r="J37" s="172">
        <v>1</v>
      </c>
      <c r="K37" s="172" t="s">
        <v>5404</v>
      </c>
      <c r="L37" s="172" t="s">
        <v>5403</v>
      </c>
      <c r="M37" s="173">
        <v>44517</v>
      </c>
      <c r="N37" s="182" t="s">
        <v>5408</v>
      </c>
      <c r="O37" s="174">
        <v>111900</v>
      </c>
      <c r="P37" s="174" t="s">
        <v>5370</v>
      </c>
      <c r="Q37" s="174" t="s">
        <v>21</v>
      </c>
      <c r="R37" s="174">
        <v>2</v>
      </c>
      <c r="S37" s="174" t="s">
        <v>5407</v>
      </c>
      <c r="T37" s="174" t="s">
        <v>5406</v>
      </c>
      <c r="U37" s="175">
        <v>44517</v>
      </c>
      <c r="V37" s="182" t="s">
        <v>5410</v>
      </c>
      <c r="W37" s="172">
        <v>9400000</v>
      </c>
      <c r="X37" s="172" t="s">
        <v>5402</v>
      </c>
      <c r="Y37" s="172" t="s">
        <v>21</v>
      </c>
      <c r="Z37" s="172">
        <v>2</v>
      </c>
      <c r="AA37" s="172" t="s">
        <v>5409</v>
      </c>
      <c r="AB37" s="172" t="s">
        <v>5403</v>
      </c>
      <c r="AC37" s="173">
        <v>44517</v>
      </c>
      <c r="AD37" s="182" t="s">
        <v>5412</v>
      </c>
      <c r="AE37" s="180">
        <v>4000000</v>
      </c>
      <c r="AF37" s="180" t="s">
        <v>5402</v>
      </c>
      <c r="AG37" s="180" t="s">
        <v>41</v>
      </c>
      <c r="AH37" s="180">
        <v>1</v>
      </c>
      <c r="AI37" s="180" t="s">
        <v>5411</v>
      </c>
      <c r="AJ37" s="180" t="s">
        <v>5403</v>
      </c>
      <c r="AK37" s="181">
        <v>44517</v>
      </c>
      <c r="AL37" s="182" t="s">
        <v>5413</v>
      </c>
      <c r="AM37" s="172">
        <v>245000</v>
      </c>
      <c r="AN37" s="172" t="s">
        <v>5402</v>
      </c>
      <c r="AO37" s="172" t="s">
        <v>21</v>
      </c>
      <c r="AP37" s="172">
        <v>2</v>
      </c>
      <c r="AQ37" s="172" t="s">
        <v>5378</v>
      </c>
      <c r="AR37" s="172" t="s">
        <v>5403</v>
      </c>
      <c r="AS37" s="173">
        <v>44517</v>
      </c>
      <c r="AT37" s="183" t="s">
        <v>5416</v>
      </c>
      <c r="AU37" s="180" t="s">
        <v>14</v>
      </c>
      <c r="AV37" s="180" t="s">
        <v>2417</v>
      </c>
      <c r="AW37" s="180" t="s">
        <v>14</v>
      </c>
      <c r="AX37" s="180" t="s">
        <v>14</v>
      </c>
      <c r="AY37" s="180" t="s">
        <v>5365</v>
      </c>
      <c r="AZ37" s="180" t="s">
        <v>14</v>
      </c>
      <c r="BA37" s="181">
        <v>44517</v>
      </c>
      <c r="BB37" s="182" t="s">
        <v>5415</v>
      </c>
      <c r="BC37" s="172">
        <v>113000</v>
      </c>
      <c r="BD37" s="172" t="s">
        <v>5402</v>
      </c>
      <c r="BE37" s="172" t="s">
        <v>21</v>
      </c>
      <c r="BF37" s="172">
        <v>2</v>
      </c>
      <c r="BG37" s="172" t="s">
        <v>5414</v>
      </c>
      <c r="BH37" s="172" t="s">
        <v>5403</v>
      </c>
      <c r="BI37" s="173">
        <v>44517</v>
      </c>
      <c r="BJ37" s="183" t="s">
        <v>5419</v>
      </c>
      <c r="BK37" s="183">
        <v>1909</v>
      </c>
      <c r="BL37" s="183" t="s">
        <v>5417</v>
      </c>
      <c r="BM37" s="183" t="s">
        <v>21</v>
      </c>
      <c r="BN37" s="183">
        <v>2</v>
      </c>
      <c r="BO37" s="183" t="s">
        <v>5383</v>
      </c>
      <c r="BP37" s="180" t="s">
        <v>5418</v>
      </c>
      <c r="BQ37" s="184">
        <v>44517</v>
      </c>
      <c r="BR37" s="182" t="s">
        <v>370</v>
      </c>
      <c r="BS37" s="176" t="s">
        <v>14</v>
      </c>
      <c r="BT37" s="176">
        <v>0</v>
      </c>
      <c r="BU37" s="176" t="s">
        <v>21</v>
      </c>
      <c r="BV37" s="176">
        <v>2</v>
      </c>
      <c r="BW37" s="176">
        <v>0</v>
      </c>
      <c r="BX37" s="176">
        <v>0</v>
      </c>
      <c r="BY37" s="173">
        <v>43509</v>
      </c>
      <c r="BZ37" s="183" t="s">
        <v>371</v>
      </c>
      <c r="CA37" s="183" t="s">
        <v>14</v>
      </c>
      <c r="CB37" s="183">
        <v>0</v>
      </c>
      <c r="CC37" s="183" t="s">
        <v>14</v>
      </c>
      <c r="CD37" s="183" t="s">
        <v>14</v>
      </c>
      <c r="CE37" s="183">
        <v>0</v>
      </c>
      <c r="CF37" s="183">
        <v>0</v>
      </c>
      <c r="CG37" s="184">
        <v>43509</v>
      </c>
      <c r="CH37" s="182" t="s">
        <v>7874</v>
      </c>
      <c r="CI37" s="183" t="e">
        <v>#N/A</v>
      </c>
      <c r="CJ37" s="183" t="e">
        <v>#N/A</v>
      </c>
      <c r="CK37" s="183" t="e">
        <v>#N/A</v>
      </c>
      <c r="CL37" s="183" t="e">
        <v>#N/A</v>
      </c>
      <c r="CM37" s="183" t="e">
        <v>#N/A</v>
      </c>
      <c r="CN37" s="183" t="e">
        <v>#N/A</v>
      </c>
      <c r="CO37" s="185" t="e">
        <v>#N/A</v>
      </c>
      <c r="CP37" s="183" t="s">
        <v>375</v>
      </c>
      <c r="CQ37" s="176">
        <v>12965</v>
      </c>
      <c r="CR37" s="176" t="s">
        <v>372</v>
      </c>
      <c r="CS37" s="176" t="s">
        <v>21</v>
      </c>
      <c r="CT37" s="176">
        <v>2</v>
      </c>
      <c r="CU37" s="176" t="s">
        <v>374</v>
      </c>
      <c r="CV37" s="176" t="s">
        <v>373</v>
      </c>
      <c r="CW37" s="173">
        <v>43509</v>
      </c>
      <c r="CX37" s="183" t="s">
        <v>5423</v>
      </c>
      <c r="CY37" s="180">
        <v>3294000</v>
      </c>
      <c r="CZ37" s="180" t="s">
        <v>5421</v>
      </c>
      <c r="DA37" s="180" t="s">
        <v>21</v>
      </c>
      <c r="DB37" s="180">
        <v>2</v>
      </c>
      <c r="DC37" s="180" t="s">
        <v>5428</v>
      </c>
      <c r="DD37" s="180" t="s">
        <v>5422</v>
      </c>
      <c r="DE37" s="186">
        <v>44517</v>
      </c>
      <c r="DF37" s="182" t="s">
        <v>5425</v>
      </c>
      <c r="DG37" s="172">
        <v>5400000</v>
      </c>
      <c r="DH37" s="176" t="s">
        <v>5402</v>
      </c>
      <c r="DI37" s="176" t="s">
        <v>21</v>
      </c>
      <c r="DJ37" s="176">
        <v>2</v>
      </c>
      <c r="DK37" s="176" t="s">
        <v>5424</v>
      </c>
      <c r="DL37" s="176" t="s">
        <v>5403</v>
      </c>
      <c r="DM37" s="173">
        <v>44517</v>
      </c>
      <c r="DN37" s="183" t="s">
        <v>5427</v>
      </c>
      <c r="DO37" s="180">
        <v>706000</v>
      </c>
      <c r="DP37" s="183" t="s">
        <v>5402</v>
      </c>
      <c r="DQ37" s="183" t="s">
        <v>21</v>
      </c>
      <c r="DR37" s="183">
        <v>2</v>
      </c>
      <c r="DS37" s="183" t="s">
        <v>5426</v>
      </c>
      <c r="DT37" s="183" t="s">
        <v>5403</v>
      </c>
      <c r="DU37" s="184">
        <v>44517</v>
      </c>
      <c r="DV37" s="182" t="s">
        <v>5429</v>
      </c>
      <c r="DW37" s="172">
        <v>2679000</v>
      </c>
      <c r="DX37" s="176" t="s">
        <v>5421</v>
      </c>
      <c r="DY37" s="176" t="s">
        <v>21</v>
      </c>
      <c r="DZ37" s="176">
        <v>2</v>
      </c>
      <c r="EA37" s="176" t="s">
        <v>5428</v>
      </c>
      <c r="EB37" s="176" t="s">
        <v>5422</v>
      </c>
      <c r="EC37" s="173">
        <v>44517</v>
      </c>
      <c r="ED37" s="183" t="s">
        <v>5431</v>
      </c>
      <c r="EE37" s="180">
        <v>615000</v>
      </c>
      <c r="EF37" s="183" t="s">
        <v>5421</v>
      </c>
      <c r="EG37" s="183" t="s">
        <v>21</v>
      </c>
      <c r="EH37" s="183">
        <v>2</v>
      </c>
      <c r="EI37" s="183" t="s">
        <v>5430</v>
      </c>
      <c r="EJ37" s="183" t="s">
        <v>5422</v>
      </c>
      <c r="EK37" s="184">
        <v>44517</v>
      </c>
      <c r="EL37" s="182" t="s">
        <v>5432</v>
      </c>
      <c r="EM37" s="172">
        <v>0</v>
      </c>
      <c r="EN37" s="176" t="s">
        <v>5421</v>
      </c>
      <c r="EO37" s="176" t="s">
        <v>21</v>
      </c>
      <c r="EP37" s="176">
        <v>2</v>
      </c>
      <c r="EQ37" s="176" t="s">
        <v>5428</v>
      </c>
      <c r="ER37" s="176" t="s">
        <v>5422</v>
      </c>
      <c r="ES37" s="173">
        <v>44517</v>
      </c>
      <c r="ET37" s="183" t="s">
        <v>5420</v>
      </c>
      <c r="EU37" s="183">
        <v>1909</v>
      </c>
      <c r="EV37" s="183" t="s">
        <v>5417</v>
      </c>
      <c r="EW37" s="183" t="s">
        <v>21</v>
      </c>
      <c r="EX37" s="183">
        <v>2</v>
      </c>
      <c r="EY37" s="183" t="s">
        <v>5383</v>
      </c>
      <c r="EZ37" s="183" t="s">
        <v>5418</v>
      </c>
      <c r="FA37" s="184">
        <v>44517</v>
      </c>
      <c r="FB37" s="182" t="s">
        <v>5433</v>
      </c>
      <c r="FC37" s="176">
        <v>3</v>
      </c>
      <c r="FD37" s="176" t="s">
        <v>5421</v>
      </c>
      <c r="FE37" s="176" t="s">
        <v>21</v>
      </c>
      <c r="FF37" s="176">
        <v>2</v>
      </c>
      <c r="FG37" s="176" t="s">
        <v>5398</v>
      </c>
      <c r="FH37" s="176" t="s">
        <v>5422</v>
      </c>
      <c r="FI37" s="173">
        <v>44517</v>
      </c>
      <c r="FJ37" s="182" t="s">
        <v>5434</v>
      </c>
      <c r="FK37" s="183" t="s">
        <v>14</v>
      </c>
      <c r="FL37" s="183" t="s">
        <v>2417</v>
      </c>
      <c r="FM37" s="183" t="s">
        <v>14</v>
      </c>
      <c r="FN37" s="183" t="s">
        <v>14</v>
      </c>
      <c r="FO37" s="183" t="s">
        <v>15</v>
      </c>
      <c r="FP37" s="180" t="s">
        <v>14</v>
      </c>
      <c r="FQ37" s="181">
        <v>44517</v>
      </c>
      <c r="FR37" s="182" t="s">
        <v>5435</v>
      </c>
      <c r="FS37" s="176" t="s">
        <v>14</v>
      </c>
      <c r="FT37" s="176" t="s">
        <v>14</v>
      </c>
      <c r="FU37" s="176" t="s">
        <v>14</v>
      </c>
      <c r="FV37" s="176" t="s">
        <v>14</v>
      </c>
      <c r="FW37" s="176" t="s">
        <v>15</v>
      </c>
      <c r="FX37" s="176" t="s">
        <v>14</v>
      </c>
      <c r="FY37" s="173">
        <v>44517</v>
      </c>
      <c r="FZ37" s="183" t="s">
        <v>4429</v>
      </c>
      <c r="GA37" s="183">
        <v>0</v>
      </c>
      <c r="GB37" s="183" t="s">
        <v>3173</v>
      </c>
      <c r="GC37" s="183" t="s">
        <v>21</v>
      </c>
      <c r="GD37" s="183">
        <v>2</v>
      </c>
      <c r="GE37" s="183" t="s">
        <v>14</v>
      </c>
      <c r="GF37" s="183" t="s">
        <v>14</v>
      </c>
      <c r="GG37" s="184">
        <v>44493</v>
      </c>
      <c r="GH37" s="182" t="s">
        <v>4435</v>
      </c>
      <c r="GI37" s="176">
        <v>1</v>
      </c>
      <c r="GJ37" s="176" t="s">
        <v>3173</v>
      </c>
      <c r="GK37" s="176" t="s">
        <v>21</v>
      </c>
      <c r="GL37" s="176">
        <v>2</v>
      </c>
      <c r="GM37" s="176" t="s">
        <v>14</v>
      </c>
      <c r="GN37" s="176" t="s">
        <v>14</v>
      </c>
      <c r="GO37" s="173">
        <v>44493</v>
      </c>
      <c r="GP37" s="183" t="s">
        <v>4430</v>
      </c>
      <c r="GQ37" s="183">
        <v>1</v>
      </c>
      <c r="GR37" s="183" t="s">
        <v>3173</v>
      </c>
      <c r="GS37" s="183" t="s">
        <v>21</v>
      </c>
      <c r="GT37" s="183">
        <v>2</v>
      </c>
      <c r="GU37" s="183" t="s">
        <v>14</v>
      </c>
      <c r="GV37" s="183" t="s">
        <v>14</v>
      </c>
      <c r="GW37" s="184">
        <v>44493</v>
      </c>
      <c r="GX37" s="182" t="s">
        <v>4436</v>
      </c>
      <c r="GY37" s="176">
        <v>0</v>
      </c>
      <c r="GZ37" s="176" t="s">
        <v>3173</v>
      </c>
      <c r="HA37" s="176" t="s">
        <v>21</v>
      </c>
      <c r="HB37" s="176">
        <v>2</v>
      </c>
      <c r="HC37" s="176" t="s">
        <v>14</v>
      </c>
      <c r="HD37" s="176" t="s">
        <v>14</v>
      </c>
      <c r="HE37" s="173">
        <v>44493</v>
      </c>
      <c r="HF37" s="183" t="s">
        <v>4428</v>
      </c>
      <c r="HG37" s="183">
        <v>2</v>
      </c>
      <c r="HH37" s="183" t="s">
        <v>3173</v>
      </c>
      <c r="HI37" s="183" t="s">
        <v>21</v>
      </c>
      <c r="HJ37" s="183">
        <v>2</v>
      </c>
      <c r="HK37" s="183" t="s">
        <v>14</v>
      </c>
      <c r="HL37" s="183" t="s">
        <v>14</v>
      </c>
      <c r="HM37" s="184">
        <v>44493</v>
      </c>
      <c r="HN37" s="182" t="s">
        <v>4434</v>
      </c>
      <c r="HO37" s="176">
        <v>2</v>
      </c>
      <c r="HP37" s="176" t="s">
        <v>3173</v>
      </c>
      <c r="HQ37" s="176" t="s">
        <v>21</v>
      </c>
      <c r="HR37" s="176">
        <v>2</v>
      </c>
      <c r="HS37" s="176" t="s">
        <v>14</v>
      </c>
      <c r="HT37" s="176" t="s">
        <v>14</v>
      </c>
      <c r="HU37" s="173">
        <v>44493</v>
      </c>
      <c r="HV37" s="183" t="s">
        <v>4431</v>
      </c>
      <c r="HW37" s="183">
        <v>3</v>
      </c>
      <c r="HX37" s="183" t="s">
        <v>3173</v>
      </c>
      <c r="HY37" s="183" t="s">
        <v>21</v>
      </c>
      <c r="HZ37" s="183">
        <v>2</v>
      </c>
      <c r="IA37" s="183" t="s">
        <v>14</v>
      </c>
      <c r="IB37" s="183" t="s">
        <v>14</v>
      </c>
      <c r="IC37" s="184">
        <v>44493</v>
      </c>
      <c r="ID37" s="182" t="s">
        <v>4433</v>
      </c>
      <c r="IE37" s="176">
        <v>0</v>
      </c>
      <c r="IF37" s="176" t="s">
        <v>3173</v>
      </c>
      <c r="IG37" s="176" t="s">
        <v>21</v>
      </c>
      <c r="IH37" s="176">
        <v>2</v>
      </c>
      <c r="II37" s="176" t="s">
        <v>14</v>
      </c>
      <c r="IJ37" s="176" t="s">
        <v>14</v>
      </c>
      <c r="IK37" s="173">
        <v>44493</v>
      </c>
      <c r="IL37" s="183" t="s">
        <v>4432</v>
      </c>
      <c r="IM37" s="183">
        <v>2</v>
      </c>
      <c r="IN37" s="183" t="s">
        <v>3173</v>
      </c>
      <c r="IO37" s="183" t="s">
        <v>21</v>
      </c>
      <c r="IP37" s="183">
        <v>2</v>
      </c>
      <c r="IQ37" s="183" t="s">
        <v>14</v>
      </c>
      <c r="IR37" s="183" t="s">
        <v>14</v>
      </c>
      <c r="IS37" s="184">
        <v>44493</v>
      </c>
    </row>
    <row r="38" spans="1:253" s="277" customFormat="1" ht="12.75" customHeight="1" x14ac:dyDescent="0.2">
      <c r="A38" s="277" t="s">
        <v>70</v>
      </c>
      <c r="B38" s="277" t="s">
        <v>7508</v>
      </c>
      <c r="C38" s="277" t="s">
        <v>71</v>
      </c>
      <c r="D38" s="277" t="s">
        <v>72</v>
      </c>
      <c r="E38" s="277" t="s">
        <v>7067</v>
      </c>
      <c r="F38" s="277" t="s">
        <v>3650</v>
      </c>
      <c r="G38" s="171">
        <v>10898000</v>
      </c>
      <c r="H38" s="172" t="s">
        <v>3623</v>
      </c>
      <c r="I38" s="172" t="s">
        <v>59</v>
      </c>
      <c r="J38" s="172">
        <v>3</v>
      </c>
      <c r="K38" s="172" t="s">
        <v>3625</v>
      </c>
      <c r="L38" s="172" t="s">
        <v>3624</v>
      </c>
      <c r="M38" s="173">
        <v>44426</v>
      </c>
      <c r="N38" s="182" t="s">
        <v>78</v>
      </c>
      <c r="O38" s="174">
        <v>27166</v>
      </c>
      <c r="P38" s="174" t="s">
        <v>75</v>
      </c>
      <c r="Q38" s="174" t="s">
        <v>41</v>
      </c>
      <c r="R38" s="174">
        <v>1</v>
      </c>
      <c r="S38" s="174" t="s">
        <v>77</v>
      </c>
      <c r="T38" s="174" t="s">
        <v>76</v>
      </c>
      <c r="U38" s="175">
        <v>43493</v>
      </c>
      <c r="V38" s="182" t="s">
        <v>3651</v>
      </c>
      <c r="W38" s="172">
        <v>10898000</v>
      </c>
      <c r="X38" s="172" t="s">
        <v>3623</v>
      </c>
      <c r="Y38" s="172" t="s">
        <v>59</v>
      </c>
      <c r="Z38" s="172">
        <v>3</v>
      </c>
      <c r="AA38" s="172" t="s">
        <v>3625</v>
      </c>
      <c r="AB38" s="172" t="s">
        <v>3624</v>
      </c>
      <c r="AC38" s="173">
        <v>44426</v>
      </c>
      <c r="AD38" s="182" t="s">
        <v>3655</v>
      </c>
      <c r="AE38" s="180">
        <v>6950000</v>
      </c>
      <c r="AF38" s="180" t="s">
        <v>3652</v>
      </c>
      <c r="AG38" s="180" t="s">
        <v>21</v>
      </c>
      <c r="AH38" s="180">
        <v>2</v>
      </c>
      <c r="AI38" s="180" t="s">
        <v>3654</v>
      </c>
      <c r="AJ38" s="180" t="s">
        <v>3653</v>
      </c>
      <c r="AK38" s="181">
        <v>44426</v>
      </c>
      <c r="AL38" s="182" t="s">
        <v>3659</v>
      </c>
      <c r="AM38" s="172">
        <v>180000</v>
      </c>
      <c r="AN38" s="172" t="s">
        <v>3656</v>
      </c>
      <c r="AO38" s="172" t="s">
        <v>59</v>
      </c>
      <c r="AP38" s="172">
        <v>3</v>
      </c>
      <c r="AQ38" s="172" t="s">
        <v>3658</v>
      </c>
      <c r="AR38" s="172" t="s">
        <v>3657</v>
      </c>
      <c r="AS38" s="173">
        <v>44426</v>
      </c>
      <c r="AT38" s="183" t="s">
        <v>3662</v>
      </c>
      <c r="AU38" s="180">
        <v>0</v>
      </c>
      <c r="AV38" s="180" t="s">
        <v>14</v>
      </c>
      <c r="AW38" s="180" t="s">
        <v>14</v>
      </c>
      <c r="AX38" s="180" t="s">
        <v>14</v>
      </c>
      <c r="AY38" s="180" t="s">
        <v>3660</v>
      </c>
      <c r="AZ38" s="180" t="s">
        <v>14</v>
      </c>
      <c r="BA38" s="181">
        <v>44426</v>
      </c>
      <c r="BB38" s="182" t="s">
        <v>3661</v>
      </c>
      <c r="BC38" s="172">
        <v>0</v>
      </c>
      <c r="BD38" s="172" t="s">
        <v>14</v>
      </c>
      <c r="BE38" s="172" t="s">
        <v>14</v>
      </c>
      <c r="BF38" s="172" t="s">
        <v>14</v>
      </c>
      <c r="BG38" s="172" t="s">
        <v>3660</v>
      </c>
      <c r="BH38" s="172" t="s">
        <v>14</v>
      </c>
      <c r="BI38" s="173">
        <v>44426</v>
      </c>
      <c r="BJ38" s="183" t="s">
        <v>3663</v>
      </c>
      <c r="BK38" s="183">
        <v>2208</v>
      </c>
      <c r="BL38" s="183" t="s">
        <v>3639</v>
      </c>
      <c r="BM38" s="183" t="s">
        <v>21</v>
      </c>
      <c r="BN38" s="183">
        <v>2</v>
      </c>
      <c r="BO38" s="183" t="s">
        <v>3641</v>
      </c>
      <c r="BP38" s="180" t="s">
        <v>3640</v>
      </c>
      <c r="BQ38" s="184">
        <v>44426</v>
      </c>
      <c r="BR38" s="182" t="s">
        <v>3678</v>
      </c>
      <c r="BS38" s="176">
        <v>52953</v>
      </c>
      <c r="BT38" s="176" t="s">
        <v>3673</v>
      </c>
      <c r="BU38" s="176" t="s">
        <v>59</v>
      </c>
      <c r="BV38" s="176">
        <v>3</v>
      </c>
      <c r="BW38" s="176" t="s">
        <v>3677</v>
      </c>
      <c r="BX38" s="176" t="s">
        <v>3674</v>
      </c>
      <c r="BY38" s="173">
        <v>44428</v>
      </c>
      <c r="BZ38" s="183" t="s">
        <v>3676</v>
      </c>
      <c r="CA38" s="183">
        <v>52953</v>
      </c>
      <c r="CB38" s="183" t="s">
        <v>3673</v>
      </c>
      <c r="CC38" s="183" t="s">
        <v>59</v>
      </c>
      <c r="CD38" s="183">
        <v>3</v>
      </c>
      <c r="CE38" s="183" t="s">
        <v>3675</v>
      </c>
      <c r="CF38" s="183" t="s">
        <v>3674</v>
      </c>
      <c r="CG38" s="184">
        <v>44428</v>
      </c>
      <c r="CH38" s="182" t="s">
        <v>7875</v>
      </c>
      <c r="CI38" s="183" t="e">
        <v>#N/A</v>
      </c>
      <c r="CJ38" s="183" t="e">
        <v>#N/A</v>
      </c>
      <c r="CK38" s="183" t="e">
        <v>#N/A</v>
      </c>
      <c r="CL38" s="183" t="e">
        <v>#N/A</v>
      </c>
      <c r="CM38" s="183" t="e">
        <v>#N/A</v>
      </c>
      <c r="CN38" s="183" t="e">
        <v>#N/A</v>
      </c>
      <c r="CO38" s="185" t="e">
        <v>#N/A</v>
      </c>
      <c r="CP38" s="183" t="s">
        <v>73</v>
      </c>
      <c r="CQ38" s="176" t="s">
        <v>14</v>
      </c>
      <c r="CR38" s="176">
        <v>0</v>
      </c>
      <c r="CS38" s="176" t="s">
        <v>14</v>
      </c>
      <c r="CT38" s="176" t="s">
        <v>14</v>
      </c>
      <c r="CU38" s="176">
        <v>0</v>
      </c>
      <c r="CV38" s="176">
        <v>0</v>
      </c>
      <c r="CW38" s="173">
        <v>43493</v>
      </c>
      <c r="CX38" s="183" t="s">
        <v>3698</v>
      </c>
      <c r="CY38" s="180">
        <v>5050000</v>
      </c>
      <c r="CZ38" s="180" t="s">
        <v>3685</v>
      </c>
      <c r="DA38" s="180" t="s">
        <v>59</v>
      </c>
      <c r="DB38" s="180">
        <v>3</v>
      </c>
      <c r="DC38" s="180" t="s">
        <v>3697</v>
      </c>
      <c r="DD38" s="180" t="s">
        <v>3671</v>
      </c>
      <c r="DE38" s="186">
        <v>44439</v>
      </c>
      <c r="DF38" s="182" t="s">
        <v>3699</v>
      </c>
      <c r="DG38" s="172">
        <v>3948000</v>
      </c>
      <c r="DH38" s="176" t="s">
        <v>3681</v>
      </c>
      <c r="DI38" s="176" t="s">
        <v>59</v>
      </c>
      <c r="DJ38" s="176">
        <v>3</v>
      </c>
      <c r="DK38" s="176" t="s">
        <v>3679</v>
      </c>
      <c r="DL38" s="176" t="s">
        <v>3682</v>
      </c>
      <c r="DM38" s="173">
        <v>44439</v>
      </c>
      <c r="DN38" s="183" t="s">
        <v>3701</v>
      </c>
      <c r="DO38" s="180">
        <v>1900000</v>
      </c>
      <c r="DP38" s="183" t="s">
        <v>3681</v>
      </c>
      <c r="DQ38" s="183" t="s">
        <v>59</v>
      </c>
      <c r="DR38" s="183">
        <v>3</v>
      </c>
      <c r="DS38" s="183" t="s">
        <v>3700</v>
      </c>
      <c r="DT38" s="183" t="s">
        <v>3682</v>
      </c>
      <c r="DU38" s="184">
        <v>44439</v>
      </c>
      <c r="DV38" s="182" t="s">
        <v>3702</v>
      </c>
      <c r="DW38" s="172">
        <v>2550000</v>
      </c>
      <c r="DX38" s="176" t="s">
        <v>3685</v>
      </c>
      <c r="DY38" s="176" t="s">
        <v>59</v>
      </c>
      <c r="DZ38" s="176">
        <v>3</v>
      </c>
      <c r="EA38" s="176" t="s">
        <v>3697</v>
      </c>
      <c r="EB38" s="176" t="s">
        <v>3671</v>
      </c>
      <c r="EC38" s="173">
        <v>44439</v>
      </c>
      <c r="ED38" s="183" t="s">
        <v>3705</v>
      </c>
      <c r="EE38" s="180">
        <v>1500000</v>
      </c>
      <c r="EF38" s="183" t="s">
        <v>3703</v>
      </c>
      <c r="EG38" s="183" t="s">
        <v>59</v>
      </c>
      <c r="EH38" s="183">
        <v>3</v>
      </c>
      <c r="EI38" s="183" t="s">
        <v>3697</v>
      </c>
      <c r="EJ38" s="183" t="s">
        <v>3704</v>
      </c>
      <c r="EK38" s="184">
        <v>44439</v>
      </c>
      <c r="EL38" s="182" t="s">
        <v>3706</v>
      </c>
      <c r="EM38" s="172">
        <v>1000000</v>
      </c>
      <c r="EN38" s="176" t="s">
        <v>3703</v>
      </c>
      <c r="EO38" s="176" t="s">
        <v>59</v>
      </c>
      <c r="EP38" s="176">
        <v>3</v>
      </c>
      <c r="EQ38" s="176" t="s">
        <v>3697</v>
      </c>
      <c r="ER38" s="176" t="s">
        <v>3704</v>
      </c>
      <c r="ES38" s="173">
        <v>44439</v>
      </c>
      <c r="ET38" s="183" t="s">
        <v>3664</v>
      </c>
      <c r="EU38" s="183">
        <v>2208</v>
      </c>
      <c r="EV38" s="183" t="s">
        <v>3639</v>
      </c>
      <c r="EW38" s="183" t="s">
        <v>21</v>
      </c>
      <c r="EX38" s="183">
        <v>2</v>
      </c>
      <c r="EY38" s="183" t="s">
        <v>3641</v>
      </c>
      <c r="EZ38" s="183" t="s">
        <v>3640</v>
      </c>
      <c r="FA38" s="184">
        <v>44426</v>
      </c>
      <c r="FB38" s="182" t="s">
        <v>3665</v>
      </c>
      <c r="FC38" s="176">
        <v>3</v>
      </c>
      <c r="FD38" s="176" t="s">
        <v>3644</v>
      </c>
      <c r="FE38" s="176" t="s">
        <v>41</v>
      </c>
      <c r="FF38" s="176">
        <v>1</v>
      </c>
      <c r="FG38" s="176" t="s">
        <v>3646</v>
      </c>
      <c r="FH38" s="176" t="s">
        <v>3645</v>
      </c>
      <c r="FI38" s="173">
        <v>44426</v>
      </c>
      <c r="FJ38" s="182" t="s">
        <v>970</v>
      </c>
      <c r="FK38" s="183" t="s">
        <v>14</v>
      </c>
      <c r="FL38" s="183" t="s">
        <v>968</v>
      </c>
      <c r="FM38" s="183" t="s">
        <v>14</v>
      </c>
      <c r="FN38" s="183" t="s">
        <v>14</v>
      </c>
      <c r="FO38" s="183" t="s">
        <v>14</v>
      </c>
      <c r="FP38" s="180" t="s">
        <v>969</v>
      </c>
      <c r="FQ38" s="181">
        <v>43578</v>
      </c>
      <c r="FR38" s="182" t="s">
        <v>971</v>
      </c>
      <c r="FS38" s="176" t="s">
        <v>14</v>
      </c>
      <c r="FT38" s="176" t="s">
        <v>968</v>
      </c>
      <c r="FU38" s="176" t="s">
        <v>14</v>
      </c>
      <c r="FV38" s="176" t="s">
        <v>14</v>
      </c>
      <c r="FW38" s="176" t="s">
        <v>14</v>
      </c>
      <c r="FX38" s="176" t="s">
        <v>969</v>
      </c>
      <c r="FY38" s="173">
        <v>43578</v>
      </c>
      <c r="FZ38" s="183" t="s">
        <v>4579</v>
      </c>
      <c r="GA38" s="183">
        <v>0</v>
      </c>
      <c r="GB38" s="183" t="s">
        <v>3173</v>
      </c>
      <c r="GC38" s="183" t="s">
        <v>21</v>
      </c>
      <c r="GD38" s="183">
        <v>2</v>
      </c>
      <c r="GE38" s="183" t="s">
        <v>14</v>
      </c>
      <c r="GF38" s="183" t="s">
        <v>14</v>
      </c>
      <c r="GG38" s="184">
        <v>44495</v>
      </c>
      <c r="GH38" s="182" t="s">
        <v>4585</v>
      </c>
      <c r="GI38" s="176">
        <v>3</v>
      </c>
      <c r="GJ38" s="176" t="s">
        <v>3173</v>
      </c>
      <c r="GK38" s="176" t="s">
        <v>21</v>
      </c>
      <c r="GL38" s="176">
        <v>2</v>
      </c>
      <c r="GM38" s="176" t="s">
        <v>14</v>
      </c>
      <c r="GN38" s="176" t="s">
        <v>14</v>
      </c>
      <c r="GO38" s="173">
        <v>44495</v>
      </c>
      <c r="GP38" s="183" t="s">
        <v>4580</v>
      </c>
      <c r="GQ38" s="183">
        <v>3</v>
      </c>
      <c r="GR38" s="183" t="s">
        <v>3173</v>
      </c>
      <c r="GS38" s="183" t="s">
        <v>21</v>
      </c>
      <c r="GT38" s="183">
        <v>2</v>
      </c>
      <c r="GU38" s="183" t="s">
        <v>14</v>
      </c>
      <c r="GV38" s="183" t="s">
        <v>14</v>
      </c>
      <c r="GW38" s="184">
        <v>44495</v>
      </c>
      <c r="GX38" s="182" t="s">
        <v>4586</v>
      </c>
      <c r="GY38" s="176">
        <v>3</v>
      </c>
      <c r="GZ38" s="176" t="s">
        <v>3173</v>
      </c>
      <c r="HA38" s="176" t="s">
        <v>21</v>
      </c>
      <c r="HB38" s="176">
        <v>2</v>
      </c>
      <c r="HC38" s="176" t="s">
        <v>14</v>
      </c>
      <c r="HD38" s="176" t="s">
        <v>14</v>
      </c>
      <c r="HE38" s="173">
        <v>44495</v>
      </c>
      <c r="HF38" s="183" t="s">
        <v>4578</v>
      </c>
      <c r="HG38" s="183">
        <v>0</v>
      </c>
      <c r="HH38" s="183" t="s">
        <v>3173</v>
      </c>
      <c r="HI38" s="183" t="s">
        <v>21</v>
      </c>
      <c r="HJ38" s="183">
        <v>2</v>
      </c>
      <c r="HK38" s="183" t="s">
        <v>14</v>
      </c>
      <c r="HL38" s="183" t="s">
        <v>14</v>
      </c>
      <c r="HM38" s="184">
        <v>44495</v>
      </c>
      <c r="HN38" s="182" t="s">
        <v>4584</v>
      </c>
      <c r="HO38" s="176">
        <v>2</v>
      </c>
      <c r="HP38" s="176" t="s">
        <v>3173</v>
      </c>
      <c r="HQ38" s="176" t="s">
        <v>21</v>
      </c>
      <c r="HR38" s="176">
        <v>2</v>
      </c>
      <c r="HS38" s="176" t="s">
        <v>14</v>
      </c>
      <c r="HT38" s="176" t="s">
        <v>14</v>
      </c>
      <c r="HU38" s="173">
        <v>44495</v>
      </c>
      <c r="HV38" s="183" t="s">
        <v>4581</v>
      </c>
      <c r="HW38" s="183">
        <v>1</v>
      </c>
      <c r="HX38" s="183" t="s">
        <v>3173</v>
      </c>
      <c r="HY38" s="183" t="s">
        <v>21</v>
      </c>
      <c r="HZ38" s="183">
        <v>2</v>
      </c>
      <c r="IA38" s="183" t="s">
        <v>14</v>
      </c>
      <c r="IB38" s="183" t="s">
        <v>14</v>
      </c>
      <c r="IC38" s="184">
        <v>44495</v>
      </c>
      <c r="ID38" s="182" t="s">
        <v>4583</v>
      </c>
      <c r="IE38" s="176">
        <v>0</v>
      </c>
      <c r="IF38" s="176" t="s">
        <v>3173</v>
      </c>
      <c r="IG38" s="176" t="s">
        <v>21</v>
      </c>
      <c r="IH38" s="176">
        <v>2</v>
      </c>
      <c r="II38" s="176" t="s">
        <v>14</v>
      </c>
      <c r="IJ38" s="176" t="s">
        <v>14</v>
      </c>
      <c r="IK38" s="173">
        <v>44495</v>
      </c>
      <c r="IL38" s="183" t="s">
        <v>4582</v>
      </c>
      <c r="IM38" s="183">
        <v>3</v>
      </c>
      <c r="IN38" s="183" t="s">
        <v>3173</v>
      </c>
      <c r="IO38" s="183" t="s">
        <v>21</v>
      </c>
      <c r="IP38" s="183">
        <v>2</v>
      </c>
      <c r="IQ38" s="183" t="s">
        <v>14</v>
      </c>
      <c r="IR38" s="183" t="s">
        <v>14</v>
      </c>
      <c r="IS38" s="184">
        <v>44495</v>
      </c>
    </row>
    <row r="39" spans="1:253" s="277" customFormat="1" ht="12.75" customHeight="1" x14ac:dyDescent="0.2">
      <c r="A39" s="277" t="s">
        <v>3621</v>
      </c>
      <c r="B39" s="277" t="s">
        <v>7578</v>
      </c>
      <c r="C39" s="277" t="s">
        <v>3622</v>
      </c>
      <c r="D39" s="277" t="s">
        <v>72</v>
      </c>
      <c r="E39" s="277" t="s">
        <v>7067</v>
      </c>
      <c r="F39" s="277" t="s">
        <v>3626</v>
      </c>
      <c r="G39" s="171">
        <v>10898000</v>
      </c>
      <c r="H39" s="172" t="s">
        <v>3623</v>
      </c>
      <c r="I39" s="172" t="s">
        <v>59</v>
      </c>
      <c r="J39" s="172">
        <v>3</v>
      </c>
      <c r="K39" s="172" t="s">
        <v>3625</v>
      </c>
      <c r="L39" s="172" t="s">
        <v>3624</v>
      </c>
      <c r="M39" s="173">
        <v>44425</v>
      </c>
      <c r="N39" s="182" t="s">
        <v>3630</v>
      </c>
      <c r="O39" s="174">
        <v>12851</v>
      </c>
      <c r="P39" s="174" t="s">
        <v>3627</v>
      </c>
      <c r="Q39" s="174" t="s">
        <v>41</v>
      </c>
      <c r="R39" s="174">
        <v>1</v>
      </c>
      <c r="S39" s="174" t="s">
        <v>3629</v>
      </c>
      <c r="T39" s="174" t="s">
        <v>3628</v>
      </c>
      <c r="U39" s="175">
        <v>44426</v>
      </c>
      <c r="V39" s="182" t="s">
        <v>3692</v>
      </c>
      <c r="W39" s="172">
        <v>6429000</v>
      </c>
      <c r="X39" s="172" t="s">
        <v>3690</v>
      </c>
      <c r="Y39" s="172" t="s">
        <v>21</v>
      </c>
      <c r="Z39" s="172">
        <v>2</v>
      </c>
      <c r="AA39" s="172" t="s">
        <v>3691</v>
      </c>
      <c r="AB39" s="172" t="s">
        <v>3671</v>
      </c>
      <c r="AC39" s="173">
        <v>44438</v>
      </c>
      <c r="AD39" s="182" t="s">
        <v>3696</v>
      </c>
      <c r="AE39" s="180">
        <v>800000</v>
      </c>
      <c r="AF39" s="180" t="s">
        <v>3693</v>
      </c>
      <c r="AG39" s="180" t="s">
        <v>59</v>
      </c>
      <c r="AH39" s="180">
        <v>3</v>
      </c>
      <c r="AI39" s="180" t="s">
        <v>3695</v>
      </c>
      <c r="AJ39" s="180" t="s">
        <v>3694</v>
      </c>
      <c r="AK39" s="181">
        <v>44439</v>
      </c>
      <c r="AL39" s="182" t="s">
        <v>3634</v>
      </c>
      <c r="AM39" s="172">
        <v>160000</v>
      </c>
      <c r="AN39" s="172" t="s">
        <v>3631</v>
      </c>
      <c r="AO39" s="172" t="s">
        <v>59</v>
      </c>
      <c r="AP39" s="172">
        <v>3</v>
      </c>
      <c r="AQ39" s="172" t="s">
        <v>3633</v>
      </c>
      <c r="AR39" s="172" t="s">
        <v>3632</v>
      </c>
      <c r="AS39" s="173">
        <v>44426</v>
      </c>
      <c r="AT39" s="183" t="s">
        <v>3668</v>
      </c>
      <c r="AU39" s="180">
        <v>12268</v>
      </c>
      <c r="AV39" s="180" t="s">
        <v>3666</v>
      </c>
      <c r="AW39" s="180" t="s">
        <v>59</v>
      </c>
      <c r="AX39" s="180">
        <v>3</v>
      </c>
      <c r="AY39" s="180" t="s">
        <v>3667</v>
      </c>
      <c r="AZ39" s="180">
        <v>0</v>
      </c>
      <c r="BA39" s="181">
        <v>44428</v>
      </c>
      <c r="BB39" s="182" t="s">
        <v>3638</v>
      </c>
      <c r="BC39" s="172">
        <v>9915</v>
      </c>
      <c r="BD39" s="172" t="s">
        <v>3635</v>
      </c>
      <c r="BE39" s="172" t="s">
        <v>21</v>
      </c>
      <c r="BF39" s="172">
        <v>2</v>
      </c>
      <c r="BG39" s="172" t="s">
        <v>3637</v>
      </c>
      <c r="BH39" s="172" t="s">
        <v>3636</v>
      </c>
      <c r="BI39" s="173">
        <v>44426</v>
      </c>
      <c r="BJ39" s="183" t="s">
        <v>3670</v>
      </c>
      <c r="BK39" s="183">
        <v>2189</v>
      </c>
      <c r="BL39" s="183" t="s">
        <v>3666</v>
      </c>
      <c r="BM39" s="183" t="s">
        <v>59</v>
      </c>
      <c r="BN39" s="183">
        <v>3</v>
      </c>
      <c r="BO39" s="183" t="s">
        <v>3669</v>
      </c>
      <c r="BP39" s="180">
        <v>0</v>
      </c>
      <c r="BQ39" s="184">
        <v>44428</v>
      </c>
      <c r="BR39" s="182" t="s">
        <v>3842</v>
      </c>
      <c r="BS39" s="176">
        <v>92821</v>
      </c>
      <c r="BT39" s="176" t="s">
        <v>3839</v>
      </c>
      <c r="BU39" s="176" t="s">
        <v>59</v>
      </c>
      <c r="BV39" s="176">
        <v>3</v>
      </c>
      <c r="BW39" s="176" t="s">
        <v>3841</v>
      </c>
      <c r="BX39" s="176" t="s">
        <v>3840</v>
      </c>
      <c r="BY39" s="173">
        <v>44455</v>
      </c>
      <c r="BZ39" s="183" t="s">
        <v>3843</v>
      </c>
      <c r="CA39" s="183">
        <v>61689</v>
      </c>
      <c r="CB39" s="183" t="s">
        <v>3839</v>
      </c>
      <c r="CC39" s="183" t="s">
        <v>59</v>
      </c>
      <c r="CD39" s="183">
        <v>3</v>
      </c>
      <c r="CE39" s="183" t="s">
        <v>3841</v>
      </c>
      <c r="CF39" s="183" t="s">
        <v>3840</v>
      </c>
      <c r="CG39" s="184">
        <v>44455</v>
      </c>
      <c r="CH39" s="182" t="s">
        <v>7876</v>
      </c>
      <c r="CI39" s="183" t="e">
        <v>#N/A</v>
      </c>
      <c r="CJ39" s="183" t="e">
        <v>#N/A</v>
      </c>
      <c r="CK39" s="183" t="e">
        <v>#N/A</v>
      </c>
      <c r="CL39" s="183" t="e">
        <v>#N/A</v>
      </c>
      <c r="CM39" s="183" t="e">
        <v>#N/A</v>
      </c>
      <c r="CN39" s="183" t="e">
        <v>#N/A</v>
      </c>
      <c r="CO39" s="185" t="e">
        <v>#N/A</v>
      </c>
      <c r="CP39" s="183" t="s">
        <v>3643</v>
      </c>
      <c r="CQ39" s="176" t="s">
        <v>14</v>
      </c>
      <c r="CR39" s="176" t="s">
        <v>14</v>
      </c>
      <c r="CS39" s="176" t="s">
        <v>14</v>
      </c>
      <c r="CT39" s="176" t="s">
        <v>14</v>
      </c>
      <c r="CU39" s="176" t="s">
        <v>1217</v>
      </c>
      <c r="CV39" s="176" t="s">
        <v>14</v>
      </c>
      <c r="CW39" s="173">
        <v>44426</v>
      </c>
      <c r="CX39" s="183" t="s">
        <v>3672</v>
      </c>
      <c r="CY39" s="180">
        <v>650000</v>
      </c>
      <c r="CZ39" s="180" t="s">
        <v>3685</v>
      </c>
      <c r="DA39" s="180" t="s">
        <v>59</v>
      </c>
      <c r="DB39" s="180">
        <v>3</v>
      </c>
      <c r="DC39" s="180" t="s">
        <v>3686</v>
      </c>
      <c r="DD39" s="180" t="s">
        <v>3671</v>
      </c>
      <c r="DE39" s="186">
        <v>44428</v>
      </c>
      <c r="DF39" s="182" t="s">
        <v>3680</v>
      </c>
      <c r="DG39" s="172">
        <v>5629000</v>
      </c>
      <c r="DH39" s="176" t="s">
        <v>3623</v>
      </c>
      <c r="DI39" s="176" t="s">
        <v>59</v>
      </c>
      <c r="DJ39" s="176">
        <v>3</v>
      </c>
      <c r="DK39" s="176" t="s">
        <v>3679</v>
      </c>
      <c r="DL39" s="176" t="s">
        <v>3624</v>
      </c>
      <c r="DM39" s="173">
        <v>44428</v>
      </c>
      <c r="DN39" s="183" t="s">
        <v>3684</v>
      </c>
      <c r="DO39" s="180">
        <v>150000</v>
      </c>
      <c r="DP39" s="183" t="s">
        <v>3681</v>
      </c>
      <c r="DQ39" s="183" t="s">
        <v>59</v>
      </c>
      <c r="DR39" s="183">
        <v>3</v>
      </c>
      <c r="DS39" s="183" t="s">
        <v>3683</v>
      </c>
      <c r="DT39" s="183" t="s">
        <v>3682</v>
      </c>
      <c r="DU39" s="184">
        <v>44428</v>
      </c>
      <c r="DV39" s="182" t="s">
        <v>3687</v>
      </c>
      <c r="DW39" s="172">
        <v>650000</v>
      </c>
      <c r="DX39" s="176" t="s">
        <v>3685</v>
      </c>
      <c r="DY39" s="176" t="s">
        <v>59</v>
      </c>
      <c r="DZ39" s="176">
        <v>3</v>
      </c>
      <c r="EA39" s="176" t="s">
        <v>3686</v>
      </c>
      <c r="EB39" s="176" t="s">
        <v>3671</v>
      </c>
      <c r="EC39" s="173">
        <v>44428</v>
      </c>
      <c r="ED39" s="183" t="s">
        <v>3688</v>
      </c>
      <c r="EE39" s="180">
        <v>0</v>
      </c>
      <c r="EF39" s="183">
        <v>0</v>
      </c>
      <c r="EG39" s="183" t="s">
        <v>59</v>
      </c>
      <c r="EH39" s="183">
        <v>3</v>
      </c>
      <c r="EI39" s="183">
        <v>0</v>
      </c>
      <c r="EJ39" s="183">
        <v>0</v>
      </c>
      <c r="EK39" s="184">
        <v>44428</v>
      </c>
      <c r="EL39" s="182" t="s">
        <v>3689</v>
      </c>
      <c r="EM39" s="172">
        <v>0</v>
      </c>
      <c r="EN39" s="176">
        <v>0</v>
      </c>
      <c r="EO39" s="176" t="s">
        <v>59</v>
      </c>
      <c r="EP39" s="176">
        <v>3</v>
      </c>
      <c r="EQ39" s="176">
        <v>0</v>
      </c>
      <c r="ER39" s="176">
        <v>0</v>
      </c>
      <c r="ES39" s="173">
        <v>44428</v>
      </c>
      <c r="ET39" s="183" t="s">
        <v>3642</v>
      </c>
      <c r="EU39" s="183">
        <v>2208</v>
      </c>
      <c r="EV39" s="183" t="s">
        <v>3639</v>
      </c>
      <c r="EW39" s="183" t="s">
        <v>59</v>
      </c>
      <c r="EX39" s="183">
        <v>3</v>
      </c>
      <c r="EY39" s="183" t="s">
        <v>3641</v>
      </c>
      <c r="EZ39" s="183" t="s">
        <v>3640</v>
      </c>
      <c r="FA39" s="184">
        <v>44426</v>
      </c>
      <c r="FB39" s="182" t="s">
        <v>3647</v>
      </c>
      <c r="FC39" s="176">
        <v>3</v>
      </c>
      <c r="FD39" s="176" t="s">
        <v>3644</v>
      </c>
      <c r="FE39" s="176" t="s">
        <v>41</v>
      </c>
      <c r="FF39" s="176">
        <v>1</v>
      </c>
      <c r="FG39" s="176" t="s">
        <v>3646</v>
      </c>
      <c r="FH39" s="176" t="s">
        <v>3645</v>
      </c>
      <c r="FI39" s="173">
        <v>44426</v>
      </c>
      <c r="FJ39" s="182" t="s">
        <v>3648</v>
      </c>
      <c r="FK39" s="183" t="s">
        <v>14</v>
      </c>
      <c r="FL39" s="183">
        <v>0</v>
      </c>
      <c r="FM39" s="183" t="s">
        <v>14</v>
      </c>
      <c r="FN39" s="183" t="s">
        <v>14</v>
      </c>
      <c r="FO39" s="183" t="s">
        <v>14</v>
      </c>
      <c r="FP39" s="180" t="s">
        <v>14</v>
      </c>
      <c r="FQ39" s="181">
        <v>44426</v>
      </c>
      <c r="FR39" s="182" t="s">
        <v>3649</v>
      </c>
      <c r="FS39" s="176" t="s">
        <v>14</v>
      </c>
      <c r="FT39" s="176">
        <v>0</v>
      </c>
      <c r="FU39" s="176" t="s">
        <v>14</v>
      </c>
      <c r="FV39" s="176" t="s">
        <v>14</v>
      </c>
      <c r="FW39" s="176" t="s">
        <v>14</v>
      </c>
      <c r="FX39" s="176" t="s">
        <v>14</v>
      </c>
      <c r="FY39" s="173">
        <v>44426</v>
      </c>
      <c r="FZ39" s="183" t="s">
        <v>4588</v>
      </c>
      <c r="GA39" s="183">
        <v>0</v>
      </c>
      <c r="GB39" s="183" t="s">
        <v>3173</v>
      </c>
      <c r="GC39" s="183" t="s">
        <v>21</v>
      </c>
      <c r="GD39" s="183">
        <v>2</v>
      </c>
      <c r="GE39" s="183" t="s">
        <v>14</v>
      </c>
      <c r="GF39" s="183" t="s">
        <v>14</v>
      </c>
      <c r="GG39" s="184">
        <v>44495</v>
      </c>
      <c r="GH39" s="182" t="s">
        <v>4594</v>
      </c>
      <c r="GI39" s="176">
        <v>3</v>
      </c>
      <c r="GJ39" s="176" t="s">
        <v>3173</v>
      </c>
      <c r="GK39" s="176" t="s">
        <v>21</v>
      </c>
      <c r="GL39" s="176">
        <v>2</v>
      </c>
      <c r="GM39" s="176" t="s">
        <v>14</v>
      </c>
      <c r="GN39" s="176" t="s">
        <v>14</v>
      </c>
      <c r="GO39" s="173">
        <v>44495</v>
      </c>
      <c r="GP39" s="183" t="s">
        <v>4589</v>
      </c>
      <c r="GQ39" s="183">
        <v>3</v>
      </c>
      <c r="GR39" s="183" t="s">
        <v>3173</v>
      </c>
      <c r="GS39" s="183" t="s">
        <v>21</v>
      </c>
      <c r="GT39" s="183">
        <v>2</v>
      </c>
      <c r="GU39" s="183" t="s">
        <v>14</v>
      </c>
      <c r="GV39" s="183" t="s">
        <v>14</v>
      </c>
      <c r="GW39" s="184">
        <v>44495</v>
      </c>
      <c r="GX39" s="182" t="s">
        <v>4595</v>
      </c>
      <c r="GY39" s="176">
        <v>3</v>
      </c>
      <c r="GZ39" s="176" t="s">
        <v>3173</v>
      </c>
      <c r="HA39" s="176" t="s">
        <v>21</v>
      </c>
      <c r="HB39" s="176">
        <v>2</v>
      </c>
      <c r="HC39" s="176" t="s">
        <v>14</v>
      </c>
      <c r="HD39" s="176" t="s">
        <v>14</v>
      </c>
      <c r="HE39" s="173">
        <v>44495</v>
      </c>
      <c r="HF39" s="183" t="s">
        <v>4587</v>
      </c>
      <c r="HG39" s="183">
        <v>0</v>
      </c>
      <c r="HH39" s="183" t="s">
        <v>3173</v>
      </c>
      <c r="HI39" s="183" t="s">
        <v>21</v>
      </c>
      <c r="HJ39" s="183">
        <v>2</v>
      </c>
      <c r="HK39" s="183" t="s">
        <v>14</v>
      </c>
      <c r="HL39" s="183" t="s">
        <v>14</v>
      </c>
      <c r="HM39" s="184">
        <v>44495</v>
      </c>
      <c r="HN39" s="182" t="s">
        <v>4593</v>
      </c>
      <c r="HO39" s="176">
        <v>2</v>
      </c>
      <c r="HP39" s="176" t="s">
        <v>3173</v>
      </c>
      <c r="HQ39" s="176" t="s">
        <v>21</v>
      </c>
      <c r="HR39" s="176">
        <v>2</v>
      </c>
      <c r="HS39" s="176" t="s">
        <v>14</v>
      </c>
      <c r="HT39" s="176" t="s">
        <v>14</v>
      </c>
      <c r="HU39" s="173">
        <v>44495</v>
      </c>
      <c r="HV39" s="183" t="s">
        <v>4590</v>
      </c>
      <c r="HW39" s="183">
        <v>1</v>
      </c>
      <c r="HX39" s="183" t="s">
        <v>3173</v>
      </c>
      <c r="HY39" s="183" t="s">
        <v>21</v>
      </c>
      <c r="HZ39" s="183">
        <v>2</v>
      </c>
      <c r="IA39" s="183" t="s">
        <v>14</v>
      </c>
      <c r="IB39" s="183" t="s">
        <v>14</v>
      </c>
      <c r="IC39" s="184">
        <v>44495</v>
      </c>
      <c r="ID39" s="182" t="s">
        <v>4592</v>
      </c>
      <c r="IE39" s="176">
        <v>0</v>
      </c>
      <c r="IF39" s="176" t="s">
        <v>3173</v>
      </c>
      <c r="IG39" s="176" t="s">
        <v>21</v>
      </c>
      <c r="IH39" s="176">
        <v>2</v>
      </c>
      <c r="II39" s="176" t="s">
        <v>14</v>
      </c>
      <c r="IJ39" s="176" t="s">
        <v>14</v>
      </c>
      <c r="IK39" s="173">
        <v>44495</v>
      </c>
      <c r="IL39" s="183" t="s">
        <v>4591</v>
      </c>
      <c r="IM39" s="183">
        <v>3</v>
      </c>
      <c r="IN39" s="183" t="s">
        <v>3173</v>
      </c>
      <c r="IO39" s="183" t="s">
        <v>21</v>
      </c>
      <c r="IP39" s="183">
        <v>2</v>
      </c>
      <c r="IQ39" s="183" t="s">
        <v>14</v>
      </c>
      <c r="IR39" s="183" t="s">
        <v>14</v>
      </c>
      <c r="IS39" s="184">
        <v>44495</v>
      </c>
    </row>
    <row r="40" spans="1:253" s="277" customFormat="1" ht="12.75" customHeight="1" x14ac:dyDescent="0.2">
      <c r="A40" s="277" t="s">
        <v>1228</v>
      </c>
      <c r="B40" s="277" t="s">
        <v>7518</v>
      </c>
      <c r="C40" s="277" t="s">
        <v>1229</v>
      </c>
      <c r="D40" s="277" t="s">
        <v>1230</v>
      </c>
      <c r="E40" s="277" t="s">
        <v>7070</v>
      </c>
      <c r="F40" s="277" t="s">
        <v>1568</v>
      </c>
      <c r="G40" s="171">
        <v>237655000</v>
      </c>
      <c r="H40" s="172" t="s">
        <v>1565</v>
      </c>
      <c r="I40" s="172" t="s">
        <v>59</v>
      </c>
      <c r="J40" s="172">
        <v>3</v>
      </c>
      <c r="K40" s="172" t="s">
        <v>1567</v>
      </c>
      <c r="L40" s="172" t="s">
        <v>1566</v>
      </c>
      <c r="M40" s="173">
        <v>43859</v>
      </c>
      <c r="N40" s="182" t="s">
        <v>1558</v>
      </c>
      <c r="O40" s="174">
        <v>416060</v>
      </c>
      <c r="P40" s="174" t="s">
        <v>1555</v>
      </c>
      <c r="Q40" s="174" t="s">
        <v>59</v>
      </c>
      <c r="R40" s="174">
        <v>3</v>
      </c>
      <c r="S40" s="174" t="s">
        <v>1557</v>
      </c>
      <c r="T40" s="174" t="s">
        <v>1556</v>
      </c>
      <c r="U40" s="175">
        <v>43859</v>
      </c>
      <c r="V40" s="182" t="s">
        <v>1564</v>
      </c>
      <c r="W40" s="172">
        <v>3594000</v>
      </c>
      <c r="X40" s="172" t="s">
        <v>1559</v>
      </c>
      <c r="Y40" s="172" t="s">
        <v>59</v>
      </c>
      <c r="Z40" s="172">
        <v>3</v>
      </c>
      <c r="AA40" s="172" t="s">
        <v>1563</v>
      </c>
      <c r="AB40" s="172" t="s">
        <v>1560</v>
      </c>
      <c r="AC40" s="173">
        <v>43859</v>
      </c>
      <c r="AD40" s="182" t="s">
        <v>1562</v>
      </c>
      <c r="AE40" s="180">
        <v>3594000</v>
      </c>
      <c r="AF40" s="180" t="s">
        <v>1559</v>
      </c>
      <c r="AG40" s="180" t="s">
        <v>59</v>
      </c>
      <c r="AH40" s="180">
        <v>3</v>
      </c>
      <c r="AI40" s="180" t="s">
        <v>1561</v>
      </c>
      <c r="AJ40" s="180" t="s">
        <v>1560</v>
      </c>
      <c r="AK40" s="181">
        <v>43859</v>
      </c>
      <c r="AL40" s="182" t="s">
        <v>5874</v>
      </c>
      <c r="AM40" s="172">
        <v>60000</v>
      </c>
      <c r="AN40" s="172" t="s">
        <v>5871</v>
      </c>
      <c r="AO40" s="172" t="s">
        <v>59</v>
      </c>
      <c r="AP40" s="172">
        <v>3</v>
      </c>
      <c r="AQ40" s="172" t="s">
        <v>5873</v>
      </c>
      <c r="AR40" s="172" t="s">
        <v>5872</v>
      </c>
      <c r="AS40" s="173">
        <v>44530</v>
      </c>
      <c r="AT40" s="183" t="s">
        <v>1237</v>
      </c>
      <c r="AU40" s="180" t="s">
        <v>14</v>
      </c>
      <c r="AV40" s="180" t="s">
        <v>14</v>
      </c>
      <c r="AW40" s="180" t="s">
        <v>14</v>
      </c>
      <c r="AX40" s="180" t="s">
        <v>14</v>
      </c>
      <c r="AY40" s="180" t="s">
        <v>1217</v>
      </c>
      <c r="AZ40" s="180" t="s">
        <v>14</v>
      </c>
      <c r="BA40" s="181">
        <v>43676</v>
      </c>
      <c r="BB40" s="182" t="s">
        <v>1236</v>
      </c>
      <c r="BC40" s="172" t="s">
        <v>14</v>
      </c>
      <c r="BD40" s="172" t="s">
        <v>14</v>
      </c>
      <c r="BE40" s="172" t="s">
        <v>14</v>
      </c>
      <c r="BF40" s="172" t="s">
        <v>14</v>
      </c>
      <c r="BG40" s="172" t="s">
        <v>1217</v>
      </c>
      <c r="BH40" s="172" t="s">
        <v>14</v>
      </c>
      <c r="BI40" s="173">
        <v>43676</v>
      </c>
      <c r="BJ40" s="183" t="s">
        <v>5880</v>
      </c>
      <c r="BK40" s="183">
        <v>36</v>
      </c>
      <c r="BL40" s="183" t="s">
        <v>5878</v>
      </c>
      <c r="BM40" s="183" t="s">
        <v>59</v>
      </c>
      <c r="BN40" s="183">
        <v>3</v>
      </c>
      <c r="BO40" s="183" t="s">
        <v>5879</v>
      </c>
      <c r="BP40" s="180" t="s">
        <v>2939</v>
      </c>
      <c r="BQ40" s="184">
        <v>44545</v>
      </c>
      <c r="BR40" s="182" t="s">
        <v>1231</v>
      </c>
      <c r="BS40" s="176" t="s">
        <v>14</v>
      </c>
      <c r="BT40" s="176" t="s">
        <v>14</v>
      </c>
      <c r="BU40" s="176" t="s">
        <v>14</v>
      </c>
      <c r="BV40" s="176" t="s">
        <v>14</v>
      </c>
      <c r="BW40" s="176" t="s">
        <v>1217</v>
      </c>
      <c r="BX40" s="176" t="s">
        <v>14</v>
      </c>
      <c r="BY40" s="173">
        <v>43676</v>
      </c>
      <c r="BZ40" s="183" t="s">
        <v>1232</v>
      </c>
      <c r="CA40" s="183" t="s">
        <v>14</v>
      </c>
      <c r="CB40" s="183" t="s">
        <v>14</v>
      </c>
      <c r="CC40" s="183" t="s">
        <v>14</v>
      </c>
      <c r="CD40" s="183" t="s">
        <v>14</v>
      </c>
      <c r="CE40" s="183" t="s">
        <v>1217</v>
      </c>
      <c r="CF40" s="183" t="s">
        <v>14</v>
      </c>
      <c r="CG40" s="184">
        <v>43676</v>
      </c>
      <c r="CH40" s="182" t="s">
        <v>7877</v>
      </c>
      <c r="CI40" s="183" t="e">
        <v>#N/A</v>
      </c>
      <c r="CJ40" s="183" t="e">
        <v>#N/A</v>
      </c>
      <c r="CK40" s="183" t="e">
        <v>#N/A</v>
      </c>
      <c r="CL40" s="183" t="e">
        <v>#N/A</v>
      </c>
      <c r="CM40" s="183" t="e">
        <v>#N/A</v>
      </c>
      <c r="CN40" s="183" t="e">
        <v>#N/A</v>
      </c>
      <c r="CO40" s="185" t="e">
        <v>#N/A</v>
      </c>
      <c r="CP40" s="183" t="s">
        <v>1235</v>
      </c>
      <c r="CQ40" s="176" t="s">
        <v>14</v>
      </c>
      <c r="CR40" s="176" t="s">
        <v>14</v>
      </c>
      <c r="CS40" s="176" t="s">
        <v>14</v>
      </c>
      <c r="CT40" s="176" t="s">
        <v>14</v>
      </c>
      <c r="CU40" s="176" t="s">
        <v>1217</v>
      </c>
      <c r="CV40" s="176" t="s">
        <v>14</v>
      </c>
      <c r="CW40" s="173">
        <v>43676</v>
      </c>
      <c r="CX40" s="183" t="s">
        <v>5875</v>
      </c>
      <c r="CY40" s="180">
        <v>60000</v>
      </c>
      <c r="CZ40" s="180" t="s">
        <v>5871</v>
      </c>
      <c r="DA40" s="180" t="s">
        <v>59</v>
      </c>
      <c r="DB40" s="180">
        <v>3</v>
      </c>
      <c r="DC40" s="180" t="s">
        <v>5876</v>
      </c>
      <c r="DD40" s="180" t="s">
        <v>5872</v>
      </c>
      <c r="DE40" s="186">
        <v>44530</v>
      </c>
      <c r="DF40" s="182" t="s">
        <v>6125</v>
      </c>
      <c r="DG40" s="172">
        <v>3534000</v>
      </c>
      <c r="DH40" s="176" t="s">
        <v>6122</v>
      </c>
      <c r="DI40" s="176" t="s">
        <v>59</v>
      </c>
      <c r="DJ40" s="176">
        <v>3</v>
      </c>
      <c r="DK40" s="176" t="s">
        <v>6124</v>
      </c>
      <c r="DL40" s="176" t="s">
        <v>6123</v>
      </c>
      <c r="DM40" s="173">
        <v>44550</v>
      </c>
      <c r="DN40" s="183" t="s">
        <v>6128</v>
      </c>
      <c r="DO40" s="180">
        <v>0</v>
      </c>
      <c r="DP40" s="183" t="s">
        <v>14</v>
      </c>
      <c r="DQ40" s="183" t="s">
        <v>14</v>
      </c>
      <c r="DR40" s="183" t="s">
        <v>14</v>
      </c>
      <c r="DS40" s="183" t="s">
        <v>14</v>
      </c>
      <c r="DT40" s="183" t="s">
        <v>14</v>
      </c>
      <c r="DU40" s="184">
        <v>44550</v>
      </c>
      <c r="DV40" s="182" t="s">
        <v>5877</v>
      </c>
      <c r="DW40" s="172">
        <v>60000</v>
      </c>
      <c r="DX40" s="176" t="s">
        <v>5871</v>
      </c>
      <c r="DY40" s="176" t="s">
        <v>59</v>
      </c>
      <c r="DZ40" s="176">
        <v>3</v>
      </c>
      <c r="EA40" s="176" t="s">
        <v>5876</v>
      </c>
      <c r="EB40" s="176" t="s">
        <v>5872</v>
      </c>
      <c r="EC40" s="173">
        <v>44530</v>
      </c>
      <c r="ED40" s="183" t="s">
        <v>6129</v>
      </c>
      <c r="EE40" s="180">
        <v>0</v>
      </c>
      <c r="EF40" s="183" t="s">
        <v>14</v>
      </c>
      <c r="EG40" s="183" t="s">
        <v>14</v>
      </c>
      <c r="EH40" s="183" t="s">
        <v>14</v>
      </c>
      <c r="EI40" s="183" t="s">
        <v>14</v>
      </c>
      <c r="EJ40" s="183" t="s">
        <v>14</v>
      </c>
      <c r="EK40" s="184">
        <v>44550</v>
      </c>
      <c r="EL40" s="182" t="s">
        <v>6130</v>
      </c>
      <c r="EM40" s="172">
        <v>0</v>
      </c>
      <c r="EN40" s="176" t="s">
        <v>14</v>
      </c>
      <c r="EO40" s="176" t="s">
        <v>14</v>
      </c>
      <c r="EP40" s="176" t="s">
        <v>14</v>
      </c>
      <c r="EQ40" s="176" t="s">
        <v>14</v>
      </c>
      <c r="ER40" s="176" t="s">
        <v>14</v>
      </c>
      <c r="ES40" s="173">
        <v>44550</v>
      </c>
      <c r="ET40" s="183" t="s">
        <v>5882</v>
      </c>
      <c r="EU40" s="183">
        <v>49</v>
      </c>
      <c r="EV40" s="183" t="s">
        <v>5878</v>
      </c>
      <c r="EW40" s="183" t="s">
        <v>59</v>
      </c>
      <c r="EX40" s="183">
        <v>3</v>
      </c>
      <c r="EY40" s="183" t="s">
        <v>5881</v>
      </c>
      <c r="EZ40" s="183" t="s">
        <v>2939</v>
      </c>
      <c r="FA40" s="184">
        <v>44545</v>
      </c>
      <c r="FB40" s="182" t="s">
        <v>1234</v>
      </c>
      <c r="FC40" s="176">
        <v>4</v>
      </c>
      <c r="FD40" s="176" t="s">
        <v>14</v>
      </c>
      <c r="FE40" s="176" t="s">
        <v>41</v>
      </c>
      <c r="FF40" s="176">
        <v>1</v>
      </c>
      <c r="FG40" s="176" t="s">
        <v>1233</v>
      </c>
      <c r="FH40" s="176" t="s">
        <v>14</v>
      </c>
      <c r="FI40" s="173">
        <v>43676</v>
      </c>
      <c r="FJ40" s="182" t="s">
        <v>1238</v>
      </c>
      <c r="FK40" s="183" t="s">
        <v>14</v>
      </c>
      <c r="FL40" s="183" t="s">
        <v>14</v>
      </c>
      <c r="FM40" s="183" t="s">
        <v>14</v>
      </c>
      <c r="FN40" s="183" t="s">
        <v>14</v>
      </c>
      <c r="FO40" s="183" t="s">
        <v>1217</v>
      </c>
      <c r="FP40" s="180" t="s">
        <v>14</v>
      </c>
      <c r="FQ40" s="181">
        <v>43676</v>
      </c>
      <c r="FR40" s="182" t="s">
        <v>1239</v>
      </c>
      <c r="FS40" s="176" t="s">
        <v>14</v>
      </c>
      <c r="FT40" s="176" t="s">
        <v>14</v>
      </c>
      <c r="FU40" s="176" t="s">
        <v>14</v>
      </c>
      <c r="FV40" s="176" t="s">
        <v>14</v>
      </c>
      <c r="FW40" s="176" t="s">
        <v>1217</v>
      </c>
      <c r="FX40" s="176" t="s">
        <v>14</v>
      </c>
      <c r="FY40" s="173">
        <v>43676</v>
      </c>
      <c r="FZ40" s="183" t="s">
        <v>4468</v>
      </c>
      <c r="GA40" s="183">
        <v>1</v>
      </c>
      <c r="GB40" s="183" t="s">
        <v>3173</v>
      </c>
      <c r="GC40" s="183" t="s">
        <v>21</v>
      </c>
      <c r="GD40" s="183">
        <v>2</v>
      </c>
      <c r="GE40" s="183" t="s">
        <v>14</v>
      </c>
      <c r="GF40" s="183" t="s">
        <v>14</v>
      </c>
      <c r="GG40" s="184">
        <v>44494</v>
      </c>
      <c r="GH40" s="182" t="s">
        <v>4474</v>
      </c>
      <c r="GI40" s="176">
        <v>2</v>
      </c>
      <c r="GJ40" s="176" t="s">
        <v>3173</v>
      </c>
      <c r="GK40" s="176" t="s">
        <v>21</v>
      </c>
      <c r="GL40" s="176">
        <v>2</v>
      </c>
      <c r="GM40" s="176" t="s">
        <v>14</v>
      </c>
      <c r="GN40" s="176" t="s">
        <v>14</v>
      </c>
      <c r="GO40" s="173">
        <v>44494</v>
      </c>
      <c r="GP40" s="183" t="s">
        <v>4469</v>
      </c>
      <c r="GQ40" s="183">
        <v>2</v>
      </c>
      <c r="GR40" s="183" t="s">
        <v>3173</v>
      </c>
      <c r="GS40" s="183" t="s">
        <v>21</v>
      </c>
      <c r="GT40" s="183">
        <v>2</v>
      </c>
      <c r="GU40" s="183" t="s">
        <v>14</v>
      </c>
      <c r="GV40" s="183" t="s">
        <v>14</v>
      </c>
      <c r="GW40" s="184">
        <v>44494</v>
      </c>
      <c r="GX40" s="182" t="s">
        <v>4475</v>
      </c>
      <c r="GY40" s="176">
        <v>0</v>
      </c>
      <c r="GZ40" s="176" t="s">
        <v>3173</v>
      </c>
      <c r="HA40" s="176" t="s">
        <v>21</v>
      </c>
      <c r="HB40" s="176">
        <v>2</v>
      </c>
      <c r="HC40" s="176" t="s">
        <v>14</v>
      </c>
      <c r="HD40" s="176" t="s">
        <v>14</v>
      </c>
      <c r="HE40" s="173">
        <v>44494</v>
      </c>
      <c r="HF40" s="183" t="s">
        <v>4467</v>
      </c>
      <c r="HG40" s="183">
        <v>2</v>
      </c>
      <c r="HH40" s="183" t="s">
        <v>3173</v>
      </c>
      <c r="HI40" s="183" t="s">
        <v>21</v>
      </c>
      <c r="HJ40" s="183">
        <v>2</v>
      </c>
      <c r="HK40" s="183" t="s">
        <v>14</v>
      </c>
      <c r="HL40" s="183" t="s">
        <v>14</v>
      </c>
      <c r="HM40" s="184">
        <v>44494</v>
      </c>
      <c r="HN40" s="182" t="s">
        <v>4473</v>
      </c>
      <c r="HO40" s="176">
        <v>2</v>
      </c>
      <c r="HP40" s="176" t="s">
        <v>3173</v>
      </c>
      <c r="HQ40" s="176" t="s">
        <v>21</v>
      </c>
      <c r="HR40" s="176">
        <v>2</v>
      </c>
      <c r="HS40" s="176" t="s">
        <v>14</v>
      </c>
      <c r="HT40" s="176" t="s">
        <v>14</v>
      </c>
      <c r="HU40" s="173">
        <v>44494</v>
      </c>
      <c r="HV40" s="183" t="s">
        <v>4470</v>
      </c>
      <c r="HW40" s="183">
        <v>2</v>
      </c>
      <c r="HX40" s="183" t="s">
        <v>3173</v>
      </c>
      <c r="HY40" s="183" t="s">
        <v>21</v>
      </c>
      <c r="HZ40" s="183">
        <v>2</v>
      </c>
      <c r="IA40" s="183" t="s">
        <v>14</v>
      </c>
      <c r="IB40" s="183" t="s">
        <v>14</v>
      </c>
      <c r="IC40" s="184">
        <v>44494</v>
      </c>
      <c r="ID40" s="182" t="s">
        <v>4472</v>
      </c>
      <c r="IE40" s="176">
        <v>1</v>
      </c>
      <c r="IF40" s="176" t="s">
        <v>3173</v>
      </c>
      <c r="IG40" s="176" t="s">
        <v>21</v>
      </c>
      <c r="IH40" s="176">
        <v>2</v>
      </c>
      <c r="II40" s="176" t="s">
        <v>14</v>
      </c>
      <c r="IJ40" s="176" t="s">
        <v>14</v>
      </c>
      <c r="IK40" s="173">
        <v>44494</v>
      </c>
      <c r="IL40" s="183" t="s">
        <v>4471</v>
      </c>
      <c r="IM40" s="183">
        <v>1</v>
      </c>
      <c r="IN40" s="183" t="s">
        <v>3173</v>
      </c>
      <c r="IO40" s="183" t="s">
        <v>21</v>
      </c>
      <c r="IP40" s="183">
        <v>2</v>
      </c>
      <c r="IQ40" s="183" t="s">
        <v>14</v>
      </c>
      <c r="IR40" s="183" t="s">
        <v>14</v>
      </c>
      <c r="IS40" s="184">
        <v>44494</v>
      </c>
    </row>
    <row r="41" spans="1:253" s="277" customFormat="1" ht="12.75" customHeight="1" x14ac:dyDescent="0.2">
      <c r="A41" s="277" t="s">
        <v>938</v>
      </c>
      <c r="B41" s="277" t="s">
        <v>7518</v>
      </c>
      <c r="C41" s="277" t="s">
        <v>939</v>
      </c>
      <c r="D41" s="277" t="s">
        <v>940</v>
      </c>
      <c r="E41" s="277" t="s">
        <v>7071</v>
      </c>
      <c r="F41" s="277" t="s">
        <v>2403</v>
      </c>
      <c r="G41" s="171">
        <v>1353520000</v>
      </c>
      <c r="H41" s="172" t="s">
        <v>2400</v>
      </c>
      <c r="I41" s="172" t="s">
        <v>21</v>
      </c>
      <c r="J41" s="172">
        <v>2</v>
      </c>
      <c r="K41" s="172" t="s">
        <v>2402</v>
      </c>
      <c r="L41" s="172" t="s">
        <v>2401</v>
      </c>
      <c r="M41" s="173">
        <v>44223</v>
      </c>
      <c r="N41" s="182" t="s">
        <v>2407</v>
      </c>
      <c r="O41" s="174">
        <v>222236</v>
      </c>
      <c r="P41" s="174" t="s">
        <v>2404</v>
      </c>
      <c r="Q41" s="174" t="s">
        <v>21</v>
      </c>
      <c r="R41" s="174">
        <v>2</v>
      </c>
      <c r="S41" s="174" t="s">
        <v>2406</v>
      </c>
      <c r="T41" s="174" t="s">
        <v>2405</v>
      </c>
      <c r="U41" s="175">
        <v>44223</v>
      </c>
      <c r="V41" s="182" t="s">
        <v>2409</v>
      </c>
      <c r="W41" s="172">
        <v>12541000</v>
      </c>
      <c r="X41" s="172" t="s">
        <v>2404</v>
      </c>
      <c r="Y41" s="172" t="s">
        <v>21</v>
      </c>
      <c r="Z41" s="172">
        <v>2</v>
      </c>
      <c r="AA41" s="172" t="s">
        <v>2408</v>
      </c>
      <c r="AB41" s="172" t="s">
        <v>2405</v>
      </c>
      <c r="AC41" s="173">
        <v>44223</v>
      </c>
      <c r="AD41" s="182" t="s">
        <v>2411</v>
      </c>
      <c r="AE41" s="180" t="s">
        <v>14</v>
      </c>
      <c r="AF41" s="180" t="s">
        <v>14</v>
      </c>
      <c r="AG41" s="180" t="s">
        <v>14</v>
      </c>
      <c r="AH41" s="180" t="s">
        <v>14</v>
      </c>
      <c r="AI41" s="180" t="s">
        <v>2410</v>
      </c>
      <c r="AJ41" s="180" t="s">
        <v>14</v>
      </c>
      <c r="AK41" s="181">
        <v>44223</v>
      </c>
      <c r="AL41" s="182" t="s">
        <v>2421</v>
      </c>
      <c r="AM41" s="172" t="s">
        <v>14</v>
      </c>
      <c r="AN41" s="172" t="s">
        <v>14</v>
      </c>
      <c r="AO41" s="172" t="s">
        <v>14</v>
      </c>
      <c r="AP41" s="172" t="s">
        <v>14</v>
      </c>
      <c r="AQ41" s="172" t="s">
        <v>2420</v>
      </c>
      <c r="AR41" s="172" t="s">
        <v>14</v>
      </c>
      <c r="AS41" s="173">
        <v>44223</v>
      </c>
      <c r="AT41" s="183" t="s">
        <v>947</v>
      </c>
      <c r="AU41" s="180" t="s">
        <v>14</v>
      </c>
      <c r="AV41" s="180" t="s">
        <v>14</v>
      </c>
      <c r="AW41" s="180" t="s">
        <v>14</v>
      </c>
      <c r="AX41" s="180" t="s">
        <v>14</v>
      </c>
      <c r="AY41" s="180" t="s">
        <v>14</v>
      </c>
      <c r="AZ41" s="180" t="s">
        <v>14</v>
      </c>
      <c r="BA41" s="181">
        <v>43553</v>
      </c>
      <c r="BB41" s="182" t="s">
        <v>946</v>
      </c>
      <c r="BC41" s="172" t="s">
        <v>14</v>
      </c>
      <c r="BD41" s="172">
        <v>0</v>
      </c>
      <c r="BE41" s="172" t="s">
        <v>14</v>
      </c>
      <c r="BF41" s="172" t="s">
        <v>14</v>
      </c>
      <c r="BG41" s="172" t="s">
        <v>945</v>
      </c>
      <c r="BH41" s="172" t="s">
        <v>14</v>
      </c>
      <c r="BI41" s="173">
        <v>43553</v>
      </c>
      <c r="BJ41" s="183" t="s">
        <v>5883</v>
      </c>
      <c r="BK41" s="183">
        <v>485</v>
      </c>
      <c r="BL41" s="183" t="s">
        <v>5878</v>
      </c>
      <c r="BM41" s="183" t="s">
        <v>59</v>
      </c>
      <c r="BN41" s="183">
        <v>3</v>
      </c>
      <c r="BO41" s="183" t="s">
        <v>5879</v>
      </c>
      <c r="BP41" s="180" t="s">
        <v>2939</v>
      </c>
      <c r="BQ41" s="184">
        <v>44545</v>
      </c>
      <c r="BR41" s="182" t="s">
        <v>941</v>
      </c>
      <c r="BS41" s="176" t="s">
        <v>14</v>
      </c>
      <c r="BT41" s="176">
        <v>0</v>
      </c>
      <c r="BU41" s="176" t="s">
        <v>14</v>
      </c>
      <c r="BV41" s="176" t="s">
        <v>14</v>
      </c>
      <c r="BW41" s="176">
        <v>0</v>
      </c>
      <c r="BX41" s="176">
        <v>0</v>
      </c>
      <c r="BY41" s="173">
        <v>43553</v>
      </c>
      <c r="BZ41" s="183" t="s">
        <v>943</v>
      </c>
      <c r="CA41" s="183" t="s">
        <v>14</v>
      </c>
      <c r="CB41" s="183" t="s">
        <v>14</v>
      </c>
      <c r="CC41" s="183" t="s">
        <v>14</v>
      </c>
      <c r="CD41" s="183" t="s">
        <v>14</v>
      </c>
      <c r="CE41" s="183" t="s">
        <v>14</v>
      </c>
      <c r="CF41" s="183" t="s">
        <v>14</v>
      </c>
      <c r="CG41" s="184">
        <v>43553</v>
      </c>
      <c r="CH41" s="182" t="s">
        <v>7878</v>
      </c>
      <c r="CI41" s="183" t="e">
        <v>#N/A</v>
      </c>
      <c r="CJ41" s="183" t="e">
        <v>#N/A</v>
      </c>
      <c r="CK41" s="183" t="e">
        <v>#N/A</v>
      </c>
      <c r="CL41" s="183" t="e">
        <v>#N/A</v>
      </c>
      <c r="CM41" s="183" t="e">
        <v>#N/A</v>
      </c>
      <c r="CN41" s="183" t="e">
        <v>#N/A</v>
      </c>
      <c r="CO41" s="185" t="e">
        <v>#N/A</v>
      </c>
      <c r="CP41" s="183" t="s">
        <v>944</v>
      </c>
      <c r="CQ41" s="176" t="s">
        <v>14</v>
      </c>
      <c r="CR41" s="176">
        <v>0</v>
      </c>
      <c r="CS41" s="176" t="s">
        <v>14</v>
      </c>
      <c r="CT41" s="176" t="s">
        <v>14</v>
      </c>
      <c r="CU41" s="176">
        <v>0</v>
      </c>
      <c r="CV41" s="176">
        <v>0</v>
      </c>
      <c r="CW41" s="173">
        <v>43553</v>
      </c>
      <c r="CX41" s="183" t="s">
        <v>2414</v>
      </c>
      <c r="CY41" s="180" t="s">
        <v>14</v>
      </c>
      <c r="CZ41" s="180" t="s">
        <v>14</v>
      </c>
      <c r="DA41" s="180" t="s">
        <v>14</v>
      </c>
      <c r="DB41" s="180" t="s">
        <v>14</v>
      </c>
      <c r="DC41" s="180" t="s">
        <v>2412</v>
      </c>
      <c r="DD41" s="180" t="s">
        <v>14</v>
      </c>
      <c r="DE41" s="186">
        <v>44223</v>
      </c>
      <c r="DF41" s="182" t="s">
        <v>2415</v>
      </c>
      <c r="DG41" s="172">
        <v>12541000</v>
      </c>
      <c r="DH41" s="176" t="s">
        <v>2404</v>
      </c>
      <c r="DI41" s="176" t="s">
        <v>21</v>
      </c>
      <c r="DJ41" s="176">
        <v>2</v>
      </c>
      <c r="DK41" s="176" t="s">
        <v>2412</v>
      </c>
      <c r="DL41" s="176" t="s">
        <v>2405</v>
      </c>
      <c r="DM41" s="173">
        <v>44223</v>
      </c>
      <c r="DN41" s="183" t="s">
        <v>2416</v>
      </c>
      <c r="DO41" s="180" t="s">
        <v>14</v>
      </c>
      <c r="DP41" s="183" t="s">
        <v>14</v>
      </c>
      <c r="DQ41" s="183" t="s">
        <v>14</v>
      </c>
      <c r="DR41" s="183" t="s">
        <v>14</v>
      </c>
      <c r="DS41" s="183" t="s">
        <v>2412</v>
      </c>
      <c r="DT41" s="183" t="s">
        <v>14</v>
      </c>
      <c r="DU41" s="184">
        <v>44223</v>
      </c>
      <c r="DV41" s="182" t="s">
        <v>2413</v>
      </c>
      <c r="DW41" s="172" t="s">
        <v>14</v>
      </c>
      <c r="DX41" s="176" t="s">
        <v>14</v>
      </c>
      <c r="DY41" s="176" t="s">
        <v>14</v>
      </c>
      <c r="DZ41" s="176" t="s">
        <v>14</v>
      </c>
      <c r="EA41" s="176" t="s">
        <v>2412</v>
      </c>
      <c r="EB41" s="176" t="s">
        <v>14</v>
      </c>
      <c r="EC41" s="173">
        <v>44223</v>
      </c>
      <c r="ED41" s="183" t="s">
        <v>2418</v>
      </c>
      <c r="EE41" s="180" t="s">
        <v>14</v>
      </c>
      <c r="EF41" s="183" t="s">
        <v>2417</v>
      </c>
      <c r="EG41" s="183" t="s">
        <v>14</v>
      </c>
      <c r="EH41" s="183" t="s">
        <v>14</v>
      </c>
      <c r="EI41" s="183" t="s">
        <v>2412</v>
      </c>
      <c r="EJ41" s="183" t="s">
        <v>14</v>
      </c>
      <c r="EK41" s="184">
        <v>44223</v>
      </c>
      <c r="EL41" s="182" t="s">
        <v>2419</v>
      </c>
      <c r="EM41" s="172" t="s">
        <v>14</v>
      </c>
      <c r="EN41" s="176" t="s">
        <v>14</v>
      </c>
      <c r="EO41" s="176" t="s">
        <v>14</v>
      </c>
      <c r="EP41" s="176" t="s">
        <v>14</v>
      </c>
      <c r="EQ41" s="176" t="s">
        <v>2412</v>
      </c>
      <c r="ER41" s="176" t="s">
        <v>14</v>
      </c>
      <c r="ES41" s="173">
        <v>44223</v>
      </c>
      <c r="ET41" s="183" t="s">
        <v>5884</v>
      </c>
      <c r="EU41" s="183">
        <v>177</v>
      </c>
      <c r="EV41" s="183" t="s">
        <v>5878</v>
      </c>
      <c r="EW41" s="183" t="s">
        <v>21</v>
      </c>
      <c r="EX41" s="183">
        <v>2</v>
      </c>
      <c r="EY41" s="183" t="s">
        <v>5881</v>
      </c>
      <c r="EZ41" s="183" t="s">
        <v>2939</v>
      </c>
      <c r="FA41" s="184">
        <v>44545</v>
      </c>
      <c r="FB41" s="182" t="s">
        <v>1378</v>
      </c>
      <c r="FC41" s="176" t="s">
        <v>14</v>
      </c>
      <c r="FD41" s="176" t="s">
        <v>14</v>
      </c>
      <c r="FE41" s="176" t="s">
        <v>14</v>
      </c>
      <c r="FF41" s="176" t="s">
        <v>14</v>
      </c>
      <c r="FG41" s="176" t="s">
        <v>1377</v>
      </c>
      <c r="FH41" s="176" t="s">
        <v>14</v>
      </c>
      <c r="FI41" s="173">
        <v>43796</v>
      </c>
      <c r="FJ41" s="182" t="s">
        <v>948</v>
      </c>
      <c r="FK41" s="183" t="s">
        <v>14</v>
      </c>
      <c r="FL41" s="183">
        <v>0</v>
      </c>
      <c r="FM41" s="183" t="s">
        <v>21</v>
      </c>
      <c r="FN41" s="183">
        <v>2</v>
      </c>
      <c r="FO41" s="183">
        <v>0</v>
      </c>
      <c r="FP41" s="180">
        <v>0</v>
      </c>
      <c r="FQ41" s="181">
        <v>43553</v>
      </c>
      <c r="FR41" s="182" t="s">
        <v>949</v>
      </c>
      <c r="FS41" s="176" t="s">
        <v>14</v>
      </c>
      <c r="FT41" s="176">
        <v>0</v>
      </c>
      <c r="FU41" s="176" t="s">
        <v>21</v>
      </c>
      <c r="FV41" s="176">
        <v>2</v>
      </c>
      <c r="FW41" s="176">
        <v>0</v>
      </c>
      <c r="FX41" s="176">
        <v>0</v>
      </c>
      <c r="FY41" s="173">
        <v>43553</v>
      </c>
      <c r="FZ41" s="183" t="s">
        <v>4438</v>
      </c>
      <c r="GA41" s="183">
        <v>1</v>
      </c>
      <c r="GB41" s="183" t="s">
        <v>3173</v>
      </c>
      <c r="GC41" s="183" t="s">
        <v>21</v>
      </c>
      <c r="GD41" s="183">
        <v>2</v>
      </c>
      <c r="GE41" s="183" t="s">
        <v>14</v>
      </c>
      <c r="GF41" s="183" t="s">
        <v>14</v>
      </c>
      <c r="GG41" s="184">
        <v>44493</v>
      </c>
      <c r="GH41" s="182" t="s">
        <v>4444</v>
      </c>
      <c r="GI41" s="176">
        <v>1</v>
      </c>
      <c r="GJ41" s="176" t="s">
        <v>3173</v>
      </c>
      <c r="GK41" s="176" t="s">
        <v>21</v>
      </c>
      <c r="GL41" s="176">
        <v>2</v>
      </c>
      <c r="GM41" s="176" t="s">
        <v>14</v>
      </c>
      <c r="GN41" s="176" t="s">
        <v>14</v>
      </c>
      <c r="GO41" s="173">
        <v>44493</v>
      </c>
      <c r="GP41" s="183" t="s">
        <v>4439</v>
      </c>
      <c r="GQ41" s="183">
        <v>1</v>
      </c>
      <c r="GR41" s="183" t="s">
        <v>3173</v>
      </c>
      <c r="GS41" s="183" t="s">
        <v>21</v>
      </c>
      <c r="GT41" s="183">
        <v>2</v>
      </c>
      <c r="GU41" s="183" t="s">
        <v>14</v>
      </c>
      <c r="GV41" s="183" t="s">
        <v>14</v>
      </c>
      <c r="GW41" s="184">
        <v>44493</v>
      </c>
      <c r="GX41" s="182" t="s">
        <v>4445</v>
      </c>
      <c r="GY41" s="176">
        <v>0</v>
      </c>
      <c r="GZ41" s="176" t="s">
        <v>3173</v>
      </c>
      <c r="HA41" s="176" t="s">
        <v>21</v>
      </c>
      <c r="HB41" s="176">
        <v>2</v>
      </c>
      <c r="HC41" s="176" t="s">
        <v>14</v>
      </c>
      <c r="HD41" s="176" t="s">
        <v>14</v>
      </c>
      <c r="HE41" s="173">
        <v>44493</v>
      </c>
      <c r="HF41" s="183" t="s">
        <v>4437</v>
      </c>
      <c r="HG41" s="183">
        <v>0</v>
      </c>
      <c r="HH41" s="183" t="s">
        <v>3173</v>
      </c>
      <c r="HI41" s="183" t="s">
        <v>21</v>
      </c>
      <c r="HJ41" s="183">
        <v>2</v>
      </c>
      <c r="HK41" s="183" t="s">
        <v>14</v>
      </c>
      <c r="HL41" s="183" t="s">
        <v>14</v>
      </c>
      <c r="HM41" s="184">
        <v>44493</v>
      </c>
      <c r="HN41" s="182" t="s">
        <v>4443</v>
      </c>
      <c r="HO41" s="176">
        <v>0</v>
      </c>
      <c r="HP41" s="176" t="s">
        <v>3173</v>
      </c>
      <c r="HQ41" s="176" t="s">
        <v>21</v>
      </c>
      <c r="HR41" s="176">
        <v>2</v>
      </c>
      <c r="HS41" s="176" t="s">
        <v>14</v>
      </c>
      <c r="HT41" s="176" t="s">
        <v>14</v>
      </c>
      <c r="HU41" s="173">
        <v>44493</v>
      </c>
      <c r="HV41" s="183" t="s">
        <v>4440</v>
      </c>
      <c r="HW41" s="183">
        <v>0</v>
      </c>
      <c r="HX41" s="183" t="s">
        <v>3173</v>
      </c>
      <c r="HY41" s="183" t="s">
        <v>21</v>
      </c>
      <c r="HZ41" s="183">
        <v>2</v>
      </c>
      <c r="IA41" s="183" t="s">
        <v>14</v>
      </c>
      <c r="IB41" s="183" t="s">
        <v>14</v>
      </c>
      <c r="IC41" s="184">
        <v>44493</v>
      </c>
      <c r="ID41" s="182" t="s">
        <v>4442</v>
      </c>
      <c r="IE41" s="176">
        <v>1</v>
      </c>
      <c r="IF41" s="176" t="s">
        <v>3173</v>
      </c>
      <c r="IG41" s="176" t="s">
        <v>21</v>
      </c>
      <c r="IH41" s="176">
        <v>2</v>
      </c>
      <c r="II41" s="176" t="s">
        <v>14</v>
      </c>
      <c r="IJ41" s="176" t="s">
        <v>14</v>
      </c>
      <c r="IK41" s="173">
        <v>44493</v>
      </c>
      <c r="IL41" s="183" t="s">
        <v>4441</v>
      </c>
      <c r="IM41" s="183">
        <v>0</v>
      </c>
      <c r="IN41" s="183" t="s">
        <v>3173</v>
      </c>
      <c r="IO41" s="183" t="s">
        <v>21</v>
      </c>
      <c r="IP41" s="183">
        <v>2</v>
      </c>
      <c r="IQ41" s="183" t="s">
        <v>14</v>
      </c>
      <c r="IR41" s="183" t="s">
        <v>14</v>
      </c>
      <c r="IS41" s="184">
        <v>44493</v>
      </c>
    </row>
    <row r="42" spans="1:253" s="277" customFormat="1" ht="12.75" customHeight="1" x14ac:dyDescent="0.2">
      <c r="A42" s="277" t="s">
        <v>1721</v>
      </c>
      <c r="B42" s="277" t="s">
        <v>7525</v>
      </c>
      <c r="C42" s="277" t="s">
        <v>1722</v>
      </c>
      <c r="D42" s="277" t="s">
        <v>1723</v>
      </c>
      <c r="E42" s="277" t="s">
        <v>7074</v>
      </c>
      <c r="F42" s="277" t="s">
        <v>2862</v>
      </c>
      <c r="G42" s="171">
        <v>82926000</v>
      </c>
      <c r="H42" s="172" t="s">
        <v>2859</v>
      </c>
      <c r="I42" s="172" t="s">
        <v>21</v>
      </c>
      <c r="J42" s="172">
        <v>2</v>
      </c>
      <c r="K42" s="172" t="s">
        <v>2861</v>
      </c>
      <c r="L42" s="172" t="s">
        <v>2860</v>
      </c>
      <c r="M42" s="173">
        <v>44270</v>
      </c>
      <c r="N42" s="182" t="s">
        <v>2866</v>
      </c>
      <c r="O42" s="174">
        <v>239561</v>
      </c>
      <c r="P42" s="174" t="s">
        <v>2863</v>
      </c>
      <c r="Q42" s="174" t="s">
        <v>59</v>
      </c>
      <c r="R42" s="174">
        <v>3</v>
      </c>
      <c r="S42" s="174" t="s">
        <v>2865</v>
      </c>
      <c r="T42" s="174" t="s">
        <v>2864</v>
      </c>
      <c r="U42" s="175">
        <v>44270</v>
      </c>
      <c r="V42" s="182" t="s">
        <v>2868</v>
      </c>
      <c r="W42" s="172">
        <v>24823000</v>
      </c>
      <c r="X42" s="172" t="s">
        <v>2863</v>
      </c>
      <c r="Y42" s="172" t="s">
        <v>59</v>
      </c>
      <c r="Z42" s="172">
        <v>3</v>
      </c>
      <c r="AA42" s="172" t="s">
        <v>2867</v>
      </c>
      <c r="AB42" s="172" t="s">
        <v>2864</v>
      </c>
      <c r="AC42" s="173">
        <v>44270</v>
      </c>
      <c r="AD42" s="182" t="s">
        <v>6494</v>
      </c>
      <c r="AE42" s="180">
        <v>3400000</v>
      </c>
      <c r="AF42" s="180" t="s">
        <v>6491</v>
      </c>
      <c r="AG42" s="180" t="s">
        <v>59</v>
      </c>
      <c r="AH42" s="180">
        <v>3</v>
      </c>
      <c r="AI42" s="180" t="s">
        <v>6493</v>
      </c>
      <c r="AJ42" s="180" t="s">
        <v>6492</v>
      </c>
      <c r="AK42" s="181">
        <v>44558</v>
      </c>
      <c r="AL42" s="182" t="s">
        <v>6496</v>
      </c>
      <c r="AM42" s="172">
        <v>3400000</v>
      </c>
      <c r="AN42" s="172" t="s">
        <v>6491</v>
      </c>
      <c r="AO42" s="172" t="s">
        <v>59</v>
      </c>
      <c r="AP42" s="172">
        <v>3</v>
      </c>
      <c r="AQ42" s="172" t="s">
        <v>6495</v>
      </c>
      <c r="AR42" s="172" t="s">
        <v>6492</v>
      </c>
      <c r="AS42" s="173">
        <v>44558</v>
      </c>
      <c r="AT42" s="183" t="s">
        <v>1731</v>
      </c>
      <c r="AU42" s="180" t="s">
        <v>14</v>
      </c>
      <c r="AV42" s="180" t="s">
        <v>14</v>
      </c>
      <c r="AW42" s="180" t="s">
        <v>14</v>
      </c>
      <c r="AX42" s="180" t="s">
        <v>14</v>
      </c>
      <c r="AY42" s="180" t="s">
        <v>14</v>
      </c>
      <c r="AZ42" s="180" t="s">
        <v>14</v>
      </c>
      <c r="BA42" s="181">
        <v>43920</v>
      </c>
      <c r="BB42" s="182" t="s">
        <v>1730</v>
      </c>
      <c r="BC42" s="172" t="s">
        <v>14</v>
      </c>
      <c r="BD42" s="172" t="s">
        <v>14</v>
      </c>
      <c r="BE42" s="172" t="s">
        <v>14</v>
      </c>
      <c r="BF42" s="172" t="s">
        <v>14</v>
      </c>
      <c r="BG42" s="172" t="s">
        <v>14</v>
      </c>
      <c r="BH42" s="172" t="s">
        <v>14</v>
      </c>
      <c r="BI42" s="173">
        <v>43920</v>
      </c>
      <c r="BJ42" s="183" t="s">
        <v>1729</v>
      </c>
      <c r="BK42" s="183">
        <v>0</v>
      </c>
      <c r="BL42" s="183" t="s">
        <v>14</v>
      </c>
      <c r="BM42" s="183" t="s">
        <v>59</v>
      </c>
      <c r="BN42" s="183">
        <v>3</v>
      </c>
      <c r="BO42" s="183" t="s">
        <v>1727</v>
      </c>
      <c r="BP42" s="180" t="s">
        <v>14</v>
      </c>
      <c r="BQ42" s="184">
        <v>43920</v>
      </c>
      <c r="BR42" s="182" t="s">
        <v>1724</v>
      </c>
      <c r="BS42" s="176" t="s">
        <v>14</v>
      </c>
      <c r="BT42" s="176" t="s">
        <v>14</v>
      </c>
      <c r="BU42" s="176" t="s">
        <v>14</v>
      </c>
      <c r="BV42" s="176" t="s">
        <v>14</v>
      </c>
      <c r="BW42" s="176" t="s">
        <v>14</v>
      </c>
      <c r="BX42" s="176" t="s">
        <v>14</v>
      </c>
      <c r="BY42" s="173">
        <v>43920</v>
      </c>
      <c r="BZ42" s="183" t="s">
        <v>1725</v>
      </c>
      <c r="CA42" s="183" t="s">
        <v>14</v>
      </c>
      <c r="CB42" s="183" t="s">
        <v>14</v>
      </c>
      <c r="CC42" s="183" t="s">
        <v>14</v>
      </c>
      <c r="CD42" s="183" t="s">
        <v>14</v>
      </c>
      <c r="CE42" s="183" t="s">
        <v>14</v>
      </c>
      <c r="CF42" s="183" t="s">
        <v>14</v>
      </c>
      <c r="CG42" s="184">
        <v>43920</v>
      </c>
      <c r="CH42" s="182" t="s">
        <v>7879</v>
      </c>
      <c r="CI42" s="183" t="e">
        <v>#N/A</v>
      </c>
      <c r="CJ42" s="183" t="e">
        <v>#N/A</v>
      </c>
      <c r="CK42" s="183" t="e">
        <v>#N/A</v>
      </c>
      <c r="CL42" s="183" t="e">
        <v>#N/A</v>
      </c>
      <c r="CM42" s="183" t="e">
        <v>#N/A</v>
      </c>
      <c r="CN42" s="183" t="e">
        <v>#N/A</v>
      </c>
      <c r="CO42" s="185" t="e">
        <v>#N/A</v>
      </c>
      <c r="CP42" s="183" t="s">
        <v>1726</v>
      </c>
      <c r="CQ42" s="176" t="s">
        <v>14</v>
      </c>
      <c r="CR42" s="176" t="s">
        <v>14</v>
      </c>
      <c r="CS42" s="176" t="s">
        <v>14</v>
      </c>
      <c r="CT42" s="176" t="s">
        <v>14</v>
      </c>
      <c r="CU42" s="176" t="s">
        <v>14</v>
      </c>
      <c r="CV42" s="176" t="s">
        <v>14</v>
      </c>
      <c r="CW42" s="173">
        <v>43920</v>
      </c>
      <c r="CX42" s="183" t="s">
        <v>6499</v>
      </c>
      <c r="CY42" s="180">
        <v>3400000</v>
      </c>
      <c r="CZ42" s="180" t="s">
        <v>6491</v>
      </c>
      <c r="DA42" s="180" t="s">
        <v>59</v>
      </c>
      <c r="DB42" s="180">
        <v>3</v>
      </c>
      <c r="DC42" s="180" t="s">
        <v>6498</v>
      </c>
      <c r="DD42" s="180" t="s">
        <v>6497</v>
      </c>
      <c r="DE42" s="186">
        <v>44558</v>
      </c>
      <c r="DF42" s="182" t="s">
        <v>6500</v>
      </c>
      <c r="DG42" s="172">
        <v>21423000</v>
      </c>
      <c r="DH42" s="176" t="s">
        <v>6491</v>
      </c>
      <c r="DI42" s="176" t="s">
        <v>59</v>
      </c>
      <c r="DJ42" s="176">
        <v>3</v>
      </c>
      <c r="DK42" s="176" t="s">
        <v>6498</v>
      </c>
      <c r="DL42" s="176" t="s">
        <v>6497</v>
      </c>
      <c r="DM42" s="173">
        <v>44558</v>
      </c>
      <c r="DN42" s="183" t="s">
        <v>6501</v>
      </c>
      <c r="DO42" s="180">
        <v>0</v>
      </c>
      <c r="DP42" s="183" t="s">
        <v>6491</v>
      </c>
      <c r="DQ42" s="183" t="s">
        <v>59</v>
      </c>
      <c r="DR42" s="183">
        <v>3</v>
      </c>
      <c r="DS42" s="183" t="s">
        <v>6498</v>
      </c>
      <c r="DT42" s="183" t="s">
        <v>6497</v>
      </c>
      <c r="DU42" s="184">
        <v>44558</v>
      </c>
      <c r="DV42" s="182" t="s">
        <v>6502</v>
      </c>
      <c r="DW42" s="172">
        <v>800000</v>
      </c>
      <c r="DX42" s="176" t="s">
        <v>6491</v>
      </c>
      <c r="DY42" s="176" t="s">
        <v>59</v>
      </c>
      <c r="DZ42" s="176">
        <v>3</v>
      </c>
      <c r="EA42" s="176" t="s">
        <v>6498</v>
      </c>
      <c r="EB42" s="176" t="s">
        <v>6497</v>
      </c>
      <c r="EC42" s="173">
        <v>44558</v>
      </c>
      <c r="ED42" s="183" t="s">
        <v>6503</v>
      </c>
      <c r="EE42" s="180">
        <v>2600000</v>
      </c>
      <c r="EF42" s="183" t="s">
        <v>6491</v>
      </c>
      <c r="EG42" s="183" t="s">
        <v>59</v>
      </c>
      <c r="EH42" s="183">
        <v>3</v>
      </c>
      <c r="EI42" s="183" t="s">
        <v>6498</v>
      </c>
      <c r="EJ42" s="183" t="s">
        <v>6497</v>
      </c>
      <c r="EK42" s="184">
        <v>44558</v>
      </c>
      <c r="EL42" s="182" t="s">
        <v>6504</v>
      </c>
      <c r="EM42" s="172">
        <v>0</v>
      </c>
      <c r="EN42" s="176" t="s">
        <v>6491</v>
      </c>
      <c r="EO42" s="176" t="s">
        <v>59</v>
      </c>
      <c r="EP42" s="176">
        <v>3</v>
      </c>
      <c r="EQ42" s="176" t="s">
        <v>6498</v>
      </c>
      <c r="ER42" s="176" t="s">
        <v>6497</v>
      </c>
      <c r="ES42" s="173">
        <v>44558</v>
      </c>
      <c r="ET42" s="183" t="s">
        <v>1728</v>
      </c>
      <c r="EU42" s="183">
        <v>0</v>
      </c>
      <c r="EV42" s="183" t="s">
        <v>14</v>
      </c>
      <c r="EW42" s="183" t="s">
        <v>59</v>
      </c>
      <c r="EX42" s="183">
        <v>3</v>
      </c>
      <c r="EY42" s="183" t="s">
        <v>1727</v>
      </c>
      <c r="EZ42" s="183" t="s">
        <v>14</v>
      </c>
      <c r="FA42" s="184">
        <v>43920</v>
      </c>
      <c r="FB42" s="182" t="s">
        <v>2872</v>
      </c>
      <c r="FC42" s="176">
        <v>2</v>
      </c>
      <c r="FD42" s="176" t="s">
        <v>2869</v>
      </c>
      <c r="FE42" s="176" t="s">
        <v>59</v>
      </c>
      <c r="FF42" s="176">
        <v>3</v>
      </c>
      <c r="FG42" s="176" t="s">
        <v>2871</v>
      </c>
      <c r="FH42" s="176" t="s">
        <v>2870</v>
      </c>
      <c r="FI42" s="173">
        <v>44270</v>
      </c>
      <c r="FJ42" s="182" t="s">
        <v>1732</v>
      </c>
      <c r="FK42" s="183" t="s">
        <v>14</v>
      </c>
      <c r="FL42" s="183" t="s">
        <v>14</v>
      </c>
      <c r="FM42" s="183" t="s">
        <v>14</v>
      </c>
      <c r="FN42" s="183" t="s">
        <v>14</v>
      </c>
      <c r="FO42" s="183" t="s">
        <v>14</v>
      </c>
      <c r="FP42" s="180" t="s">
        <v>14</v>
      </c>
      <c r="FQ42" s="181">
        <v>43920</v>
      </c>
      <c r="FR42" s="182" t="s">
        <v>1733</v>
      </c>
      <c r="FS42" s="176" t="s">
        <v>14</v>
      </c>
      <c r="FT42" s="176" t="s">
        <v>14</v>
      </c>
      <c r="FU42" s="176" t="s">
        <v>14</v>
      </c>
      <c r="FV42" s="176" t="s">
        <v>14</v>
      </c>
      <c r="FW42" s="176" t="s">
        <v>14</v>
      </c>
      <c r="FX42" s="176" t="s">
        <v>14</v>
      </c>
      <c r="FY42" s="173">
        <v>43920</v>
      </c>
      <c r="FZ42" s="183" t="s">
        <v>4189</v>
      </c>
      <c r="GA42" s="183">
        <v>1</v>
      </c>
      <c r="GB42" s="183" t="s">
        <v>3173</v>
      </c>
      <c r="GC42" s="183" t="s">
        <v>21</v>
      </c>
      <c r="GD42" s="183">
        <v>2</v>
      </c>
      <c r="GE42" s="183" t="s">
        <v>14</v>
      </c>
      <c r="GF42" s="183" t="s">
        <v>14</v>
      </c>
      <c r="GG42" s="184">
        <v>44489</v>
      </c>
      <c r="GH42" s="182" t="s">
        <v>4195</v>
      </c>
      <c r="GI42" s="176">
        <v>0</v>
      </c>
      <c r="GJ42" s="176" t="s">
        <v>3173</v>
      </c>
      <c r="GK42" s="176" t="s">
        <v>21</v>
      </c>
      <c r="GL42" s="176">
        <v>2</v>
      </c>
      <c r="GM42" s="176" t="s">
        <v>14</v>
      </c>
      <c r="GN42" s="176" t="s">
        <v>14</v>
      </c>
      <c r="GO42" s="173">
        <v>44489</v>
      </c>
      <c r="GP42" s="183" t="s">
        <v>4190</v>
      </c>
      <c r="GQ42" s="183">
        <v>2</v>
      </c>
      <c r="GR42" s="183" t="s">
        <v>3173</v>
      </c>
      <c r="GS42" s="183" t="s">
        <v>21</v>
      </c>
      <c r="GT42" s="183">
        <v>2</v>
      </c>
      <c r="GU42" s="183" t="s">
        <v>14</v>
      </c>
      <c r="GV42" s="183" t="s">
        <v>14</v>
      </c>
      <c r="GW42" s="184">
        <v>44489</v>
      </c>
      <c r="GX42" s="182" t="s">
        <v>4196</v>
      </c>
      <c r="GY42" s="176">
        <v>0</v>
      </c>
      <c r="GZ42" s="176" t="s">
        <v>3173</v>
      </c>
      <c r="HA42" s="176" t="s">
        <v>21</v>
      </c>
      <c r="HB42" s="176">
        <v>2</v>
      </c>
      <c r="HC42" s="176" t="s">
        <v>14</v>
      </c>
      <c r="HD42" s="176" t="s">
        <v>14</v>
      </c>
      <c r="HE42" s="173">
        <v>44489</v>
      </c>
      <c r="HF42" s="183" t="s">
        <v>4188</v>
      </c>
      <c r="HG42" s="183">
        <v>2</v>
      </c>
      <c r="HH42" s="183" t="s">
        <v>3173</v>
      </c>
      <c r="HI42" s="183" t="s">
        <v>21</v>
      </c>
      <c r="HJ42" s="183">
        <v>2</v>
      </c>
      <c r="HK42" s="183" t="s">
        <v>14</v>
      </c>
      <c r="HL42" s="183" t="s">
        <v>14</v>
      </c>
      <c r="HM42" s="184">
        <v>44489</v>
      </c>
      <c r="HN42" s="182" t="s">
        <v>4194</v>
      </c>
      <c r="HO42" s="176">
        <v>1</v>
      </c>
      <c r="HP42" s="176" t="s">
        <v>3173</v>
      </c>
      <c r="HQ42" s="176" t="s">
        <v>21</v>
      </c>
      <c r="HR42" s="176">
        <v>2</v>
      </c>
      <c r="HS42" s="176" t="s">
        <v>14</v>
      </c>
      <c r="HT42" s="176" t="s">
        <v>14</v>
      </c>
      <c r="HU42" s="173">
        <v>44489</v>
      </c>
      <c r="HV42" s="183" t="s">
        <v>4191</v>
      </c>
      <c r="HW42" s="183">
        <v>0</v>
      </c>
      <c r="HX42" s="183" t="s">
        <v>3173</v>
      </c>
      <c r="HY42" s="183" t="s">
        <v>21</v>
      </c>
      <c r="HZ42" s="183">
        <v>2</v>
      </c>
      <c r="IA42" s="183" t="s">
        <v>14</v>
      </c>
      <c r="IB42" s="183" t="s">
        <v>14</v>
      </c>
      <c r="IC42" s="184">
        <v>44489</v>
      </c>
      <c r="ID42" s="182" t="s">
        <v>4193</v>
      </c>
      <c r="IE42" s="176">
        <v>3</v>
      </c>
      <c r="IF42" s="176" t="s">
        <v>3173</v>
      </c>
      <c r="IG42" s="176" t="s">
        <v>21</v>
      </c>
      <c r="IH42" s="176">
        <v>2</v>
      </c>
      <c r="II42" s="176" t="s">
        <v>14</v>
      </c>
      <c r="IJ42" s="176" t="s">
        <v>14</v>
      </c>
      <c r="IK42" s="173">
        <v>44489</v>
      </c>
      <c r="IL42" s="183" t="s">
        <v>4192</v>
      </c>
      <c r="IM42" s="183">
        <v>2</v>
      </c>
      <c r="IN42" s="183" t="s">
        <v>3173</v>
      </c>
      <c r="IO42" s="183" t="s">
        <v>21</v>
      </c>
      <c r="IP42" s="183">
        <v>2</v>
      </c>
      <c r="IQ42" s="183" t="s">
        <v>14</v>
      </c>
      <c r="IR42" s="183" t="s">
        <v>14</v>
      </c>
      <c r="IS42" s="184">
        <v>44489</v>
      </c>
    </row>
    <row r="43" spans="1:253" s="277" customFormat="1" ht="12.75" customHeight="1" x14ac:dyDescent="0.2">
      <c r="A43" s="277" t="s">
        <v>1786</v>
      </c>
      <c r="B43" s="277" t="s">
        <v>7532</v>
      </c>
      <c r="C43" s="277" t="s">
        <v>1787</v>
      </c>
      <c r="D43" s="277" t="s">
        <v>583</v>
      </c>
      <c r="E43" s="277" t="s">
        <v>7075</v>
      </c>
      <c r="F43" s="277" t="s">
        <v>3812</v>
      </c>
      <c r="G43" s="171">
        <v>40223000</v>
      </c>
      <c r="H43" s="172" t="s">
        <v>3811</v>
      </c>
      <c r="I43" s="172" t="s">
        <v>21</v>
      </c>
      <c r="J43" s="172">
        <v>2</v>
      </c>
      <c r="K43" s="172" t="s">
        <v>3809</v>
      </c>
      <c r="L43" s="172" t="s">
        <v>3808</v>
      </c>
      <c r="M43" s="173">
        <v>44454</v>
      </c>
      <c r="N43" s="182" t="s">
        <v>2496</v>
      </c>
      <c r="O43" s="174">
        <v>435051.99200000003</v>
      </c>
      <c r="P43" s="174" t="s">
        <v>2103</v>
      </c>
      <c r="Q43" s="174" t="s">
        <v>41</v>
      </c>
      <c r="R43" s="174">
        <v>1</v>
      </c>
      <c r="S43" s="174" t="s">
        <v>2495</v>
      </c>
      <c r="T43" s="174" t="s">
        <v>2494</v>
      </c>
      <c r="U43" s="175">
        <v>44224</v>
      </c>
      <c r="V43" s="182" t="s">
        <v>6551</v>
      </c>
      <c r="W43" s="172">
        <v>40223000</v>
      </c>
      <c r="X43" s="172" t="s">
        <v>3771</v>
      </c>
      <c r="Y43" s="172" t="s">
        <v>59</v>
      </c>
      <c r="Z43" s="172">
        <v>3</v>
      </c>
      <c r="AA43" s="172" t="s">
        <v>6528</v>
      </c>
      <c r="AB43" s="172" t="s">
        <v>3808</v>
      </c>
      <c r="AC43" s="173">
        <v>44559</v>
      </c>
      <c r="AD43" s="182" t="s">
        <v>6553</v>
      </c>
      <c r="AE43" s="180">
        <v>6383000</v>
      </c>
      <c r="AF43" s="180" t="s">
        <v>6530</v>
      </c>
      <c r="AG43" s="180" t="s">
        <v>59</v>
      </c>
      <c r="AH43" s="180">
        <v>3</v>
      </c>
      <c r="AI43" s="180" t="s">
        <v>6552</v>
      </c>
      <c r="AJ43" s="180" t="s">
        <v>6527</v>
      </c>
      <c r="AK43" s="181">
        <v>44559</v>
      </c>
      <c r="AL43" s="182" t="s">
        <v>6557</v>
      </c>
      <c r="AM43" s="172">
        <v>8481000</v>
      </c>
      <c r="AN43" s="172" t="s">
        <v>6554</v>
      </c>
      <c r="AO43" s="172" t="s">
        <v>59</v>
      </c>
      <c r="AP43" s="172">
        <v>3</v>
      </c>
      <c r="AQ43" s="172" t="s">
        <v>6556</v>
      </c>
      <c r="AR43" s="172" t="s">
        <v>6555</v>
      </c>
      <c r="AS43" s="173">
        <v>44559</v>
      </c>
      <c r="AT43" s="183" t="s">
        <v>1799</v>
      </c>
      <c r="AU43" s="180" t="s">
        <v>14</v>
      </c>
      <c r="AV43" s="180" t="s">
        <v>14</v>
      </c>
      <c r="AW43" s="180" t="s">
        <v>14</v>
      </c>
      <c r="AX43" s="180" t="s">
        <v>14</v>
      </c>
      <c r="AY43" s="180" t="s">
        <v>1798</v>
      </c>
      <c r="AZ43" s="180" t="s">
        <v>14</v>
      </c>
      <c r="BA43" s="181">
        <v>43950</v>
      </c>
      <c r="BB43" s="182" t="s">
        <v>1797</v>
      </c>
      <c r="BC43" s="172" t="s">
        <v>14</v>
      </c>
      <c r="BD43" s="172" t="s">
        <v>14</v>
      </c>
      <c r="BE43" s="172" t="s">
        <v>14</v>
      </c>
      <c r="BF43" s="172" t="s">
        <v>14</v>
      </c>
      <c r="BG43" s="172" t="s">
        <v>14</v>
      </c>
      <c r="BH43" s="172" t="s">
        <v>14</v>
      </c>
      <c r="BI43" s="173">
        <v>43950</v>
      </c>
      <c r="BJ43" s="183" t="s">
        <v>6558</v>
      </c>
      <c r="BK43" s="183">
        <v>1238</v>
      </c>
      <c r="BL43" s="183" t="s">
        <v>6537</v>
      </c>
      <c r="BM43" s="183" t="s">
        <v>59</v>
      </c>
      <c r="BN43" s="183">
        <v>3</v>
      </c>
      <c r="BO43" s="183" t="s">
        <v>6538</v>
      </c>
      <c r="BP43" s="180" t="s">
        <v>694</v>
      </c>
      <c r="BQ43" s="184">
        <v>44559</v>
      </c>
      <c r="BR43" s="182" t="s">
        <v>1789</v>
      </c>
      <c r="BS43" s="176" t="s">
        <v>14</v>
      </c>
      <c r="BT43" s="176" t="s">
        <v>14</v>
      </c>
      <c r="BU43" s="176" t="s">
        <v>14</v>
      </c>
      <c r="BV43" s="176" t="s">
        <v>14</v>
      </c>
      <c r="BW43" s="176" t="s">
        <v>1788</v>
      </c>
      <c r="BX43" s="176" t="s">
        <v>14</v>
      </c>
      <c r="BY43" s="173">
        <v>43950</v>
      </c>
      <c r="BZ43" s="183" t="s">
        <v>1790</v>
      </c>
      <c r="CA43" s="183" t="s">
        <v>14</v>
      </c>
      <c r="CB43" s="183" t="s">
        <v>14</v>
      </c>
      <c r="CC43" s="183" t="s">
        <v>14</v>
      </c>
      <c r="CD43" s="183" t="s">
        <v>14</v>
      </c>
      <c r="CE43" s="183" t="s">
        <v>1788</v>
      </c>
      <c r="CF43" s="183" t="s">
        <v>14</v>
      </c>
      <c r="CG43" s="184">
        <v>43950</v>
      </c>
      <c r="CH43" s="182" t="s">
        <v>7880</v>
      </c>
      <c r="CI43" s="183" t="e">
        <v>#N/A</v>
      </c>
      <c r="CJ43" s="183" t="e">
        <v>#N/A</v>
      </c>
      <c r="CK43" s="183" t="e">
        <v>#N/A</v>
      </c>
      <c r="CL43" s="183" t="e">
        <v>#N/A</v>
      </c>
      <c r="CM43" s="183" t="e">
        <v>#N/A</v>
      </c>
      <c r="CN43" s="183" t="e">
        <v>#N/A</v>
      </c>
      <c r="CO43" s="185" t="e">
        <v>#N/A</v>
      </c>
      <c r="CP43" s="183" t="s">
        <v>1796</v>
      </c>
      <c r="CQ43" s="176">
        <v>133900</v>
      </c>
      <c r="CR43" s="176" t="s">
        <v>1793</v>
      </c>
      <c r="CS43" s="176" t="s">
        <v>59</v>
      </c>
      <c r="CT43" s="176">
        <v>3</v>
      </c>
      <c r="CU43" s="176" t="s">
        <v>1795</v>
      </c>
      <c r="CV43" s="176" t="s">
        <v>1794</v>
      </c>
      <c r="CW43" s="173">
        <v>43950</v>
      </c>
      <c r="CX43" s="183" t="s">
        <v>6563</v>
      </c>
      <c r="CY43" s="180">
        <v>4353000</v>
      </c>
      <c r="CZ43" s="180" t="s">
        <v>6561</v>
      </c>
      <c r="DA43" s="180" t="s">
        <v>59</v>
      </c>
      <c r="DB43" s="180">
        <v>3</v>
      </c>
      <c r="DC43" s="180" t="s">
        <v>6568</v>
      </c>
      <c r="DD43" s="180" t="s">
        <v>6562</v>
      </c>
      <c r="DE43" s="186">
        <v>44559</v>
      </c>
      <c r="DF43" s="182" t="s">
        <v>6565</v>
      </c>
      <c r="DG43" s="172">
        <v>33840000</v>
      </c>
      <c r="DH43" s="176" t="s">
        <v>6561</v>
      </c>
      <c r="DI43" s="176" t="s">
        <v>59</v>
      </c>
      <c r="DJ43" s="176">
        <v>3</v>
      </c>
      <c r="DK43" s="176" t="s">
        <v>6564</v>
      </c>
      <c r="DL43" s="176" t="s">
        <v>6562</v>
      </c>
      <c r="DM43" s="173">
        <v>44559</v>
      </c>
      <c r="DN43" s="183" t="s">
        <v>6567</v>
      </c>
      <c r="DO43" s="180">
        <v>2030000</v>
      </c>
      <c r="DP43" s="183" t="s">
        <v>6561</v>
      </c>
      <c r="DQ43" s="183" t="s">
        <v>59</v>
      </c>
      <c r="DR43" s="183">
        <v>3</v>
      </c>
      <c r="DS43" s="183" t="s">
        <v>6566</v>
      </c>
      <c r="DT43" s="183" t="s">
        <v>6562</v>
      </c>
      <c r="DU43" s="184">
        <v>44559</v>
      </c>
      <c r="DV43" s="182" t="s">
        <v>6569</v>
      </c>
      <c r="DW43" s="172">
        <v>1393000</v>
      </c>
      <c r="DX43" s="176" t="s">
        <v>6561</v>
      </c>
      <c r="DY43" s="176" t="s">
        <v>59</v>
      </c>
      <c r="DZ43" s="176">
        <v>3</v>
      </c>
      <c r="EA43" s="176" t="s">
        <v>6568</v>
      </c>
      <c r="EB43" s="176" t="s">
        <v>6562</v>
      </c>
      <c r="EC43" s="173">
        <v>44559</v>
      </c>
      <c r="ED43" s="183" t="s">
        <v>6570</v>
      </c>
      <c r="EE43" s="180">
        <v>2858000</v>
      </c>
      <c r="EF43" s="183" t="s">
        <v>6561</v>
      </c>
      <c r="EG43" s="183" t="s">
        <v>59</v>
      </c>
      <c r="EH43" s="183">
        <v>3</v>
      </c>
      <c r="EI43" s="183" t="s">
        <v>6568</v>
      </c>
      <c r="EJ43" s="183" t="s">
        <v>6562</v>
      </c>
      <c r="EK43" s="184">
        <v>44559</v>
      </c>
      <c r="EL43" s="182" t="s">
        <v>6571</v>
      </c>
      <c r="EM43" s="172">
        <v>102000</v>
      </c>
      <c r="EN43" s="176" t="s">
        <v>6561</v>
      </c>
      <c r="EO43" s="176" t="s">
        <v>59</v>
      </c>
      <c r="EP43" s="176">
        <v>3</v>
      </c>
      <c r="EQ43" s="176" t="s">
        <v>6568</v>
      </c>
      <c r="ER43" s="176" t="s">
        <v>6562</v>
      </c>
      <c r="ES43" s="173">
        <v>44559</v>
      </c>
      <c r="ET43" s="183" t="s">
        <v>6560</v>
      </c>
      <c r="EU43" s="183">
        <v>1238</v>
      </c>
      <c r="EV43" s="183" t="s">
        <v>6537</v>
      </c>
      <c r="EW43" s="183" t="s">
        <v>59</v>
      </c>
      <c r="EX43" s="183">
        <v>3</v>
      </c>
      <c r="EY43" s="183" t="s">
        <v>6559</v>
      </c>
      <c r="EZ43" s="183" t="s">
        <v>694</v>
      </c>
      <c r="FA43" s="184">
        <v>44559</v>
      </c>
      <c r="FB43" s="182" t="s">
        <v>1792</v>
      </c>
      <c r="FC43" s="176">
        <v>5</v>
      </c>
      <c r="FD43" s="176" t="s">
        <v>1604</v>
      </c>
      <c r="FE43" s="176" t="s">
        <v>41</v>
      </c>
      <c r="FF43" s="176">
        <v>1</v>
      </c>
      <c r="FG43" s="176" t="s">
        <v>1791</v>
      </c>
      <c r="FH43" s="176" t="s">
        <v>1605</v>
      </c>
      <c r="FI43" s="173">
        <v>43950</v>
      </c>
      <c r="FJ43" s="182" t="s">
        <v>1962</v>
      </c>
      <c r="FK43" s="183">
        <v>1500000</v>
      </c>
      <c r="FL43" s="183" t="s">
        <v>1959</v>
      </c>
      <c r="FM43" s="183" t="s">
        <v>59</v>
      </c>
      <c r="FN43" s="183">
        <v>3</v>
      </c>
      <c r="FO43" s="183" t="s">
        <v>1961</v>
      </c>
      <c r="FP43" s="180" t="s">
        <v>1960</v>
      </c>
      <c r="FQ43" s="181">
        <v>44015</v>
      </c>
      <c r="FR43" s="182" t="s">
        <v>1964</v>
      </c>
      <c r="FS43" s="176">
        <v>300000</v>
      </c>
      <c r="FT43" s="176" t="s">
        <v>1959</v>
      </c>
      <c r="FU43" s="176" t="s">
        <v>59</v>
      </c>
      <c r="FV43" s="176">
        <v>3</v>
      </c>
      <c r="FW43" s="176" t="s">
        <v>1963</v>
      </c>
      <c r="FX43" s="176" t="s">
        <v>1960</v>
      </c>
      <c r="FY43" s="173">
        <v>44015</v>
      </c>
      <c r="FZ43" s="183" t="s">
        <v>4198</v>
      </c>
      <c r="GA43" s="183">
        <v>1</v>
      </c>
      <c r="GB43" s="183" t="s">
        <v>3173</v>
      </c>
      <c r="GC43" s="183" t="s">
        <v>21</v>
      </c>
      <c r="GD43" s="183">
        <v>2</v>
      </c>
      <c r="GE43" s="183" t="s">
        <v>14</v>
      </c>
      <c r="GF43" s="183" t="s">
        <v>14</v>
      </c>
      <c r="GG43" s="184">
        <v>44489</v>
      </c>
      <c r="GH43" s="182" t="s">
        <v>4204</v>
      </c>
      <c r="GI43" s="176">
        <v>2</v>
      </c>
      <c r="GJ43" s="176" t="s">
        <v>3173</v>
      </c>
      <c r="GK43" s="176" t="s">
        <v>21</v>
      </c>
      <c r="GL43" s="176">
        <v>2</v>
      </c>
      <c r="GM43" s="176" t="s">
        <v>14</v>
      </c>
      <c r="GN43" s="176" t="s">
        <v>14</v>
      </c>
      <c r="GO43" s="173">
        <v>44489</v>
      </c>
      <c r="GP43" s="183" t="s">
        <v>4199</v>
      </c>
      <c r="GQ43" s="183">
        <v>2</v>
      </c>
      <c r="GR43" s="183" t="s">
        <v>3173</v>
      </c>
      <c r="GS43" s="183" t="s">
        <v>21</v>
      </c>
      <c r="GT43" s="183">
        <v>2</v>
      </c>
      <c r="GU43" s="183" t="s">
        <v>14</v>
      </c>
      <c r="GV43" s="183" t="s">
        <v>14</v>
      </c>
      <c r="GW43" s="184">
        <v>44489</v>
      </c>
      <c r="GX43" s="182" t="s">
        <v>4205</v>
      </c>
      <c r="GY43" s="176">
        <v>0</v>
      </c>
      <c r="GZ43" s="176" t="s">
        <v>3173</v>
      </c>
      <c r="HA43" s="176" t="s">
        <v>21</v>
      </c>
      <c r="HB43" s="176">
        <v>2</v>
      </c>
      <c r="HC43" s="176" t="s">
        <v>14</v>
      </c>
      <c r="HD43" s="176" t="s">
        <v>14</v>
      </c>
      <c r="HE43" s="173">
        <v>44489</v>
      </c>
      <c r="HF43" s="183" t="s">
        <v>4197</v>
      </c>
      <c r="HG43" s="183">
        <v>3</v>
      </c>
      <c r="HH43" s="183" t="s">
        <v>3173</v>
      </c>
      <c r="HI43" s="183" t="s">
        <v>21</v>
      </c>
      <c r="HJ43" s="183">
        <v>2</v>
      </c>
      <c r="HK43" s="183" t="s">
        <v>14</v>
      </c>
      <c r="HL43" s="183" t="s">
        <v>14</v>
      </c>
      <c r="HM43" s="184">
        <v>44489</v>
      </c>
      <c r="HN43" s="182" t="s">
        <v>4203</v>
      </c>
      <c r="HO43" s="176">
        <v>3</v>
      </c>
      <c r="HP43" s="176" t="s">
        <v>3173</v>
      </c>
      <c r="HQ43" s="176" t="s">
        <v>21</v>
      </c>
      <c r="HR43" s="176">
        <v>2</v>
      </c>
      <c r="HS43" s="176" t="s">
        <v>14</v>
      </c>
      <c r="HT43" s="176" t="s">
        <v>14</v>
      </c>
      <c r="HU43" s="173">
        <v>44489</v>
      </c>
      <c r="HV43" s="183" t="s">
        <v>4200</v>
      </c>
      <c r="HW43" s="183">
        <v>1</v>
      </c>
      <c r="HX43" s="183" t="s">
        <v>3173</v>
      </c>
      <c r="HY43" s="183" t="s">
        <v>21</v>
      </c>
      <c r="HZ43" s="183">
        <v>2</v>
      </c>
      <c r="IA43" s="183" t="s">
        <v>14</v>
      </c>
      <c r="IB43" s="183" t="s">
        <v>14</v>
      </c>
      <c r="IC43" s="184">
        <v>44489</v>
      </c>
      <c r="ID43" s="182" t="s">
        <v>4202</v>
      </c>
      <c r="IE43" s="176">
        <v>3</v>
      </c>
      <c r="IF43" s="176" t="s">
        <v>3173</v>
      </c>
      <c r="IG43" s="176" t="s">
        <v>21</v>
      </c>
      <c r="IH43" s="176">
        <v>2</v>
      </c>
      <c r="II43" s="176" t="s">
        <v>14</v>
      </c>
      <c r="IJ43" s="176" t="s">
        <v>14</v>
      </c>
      <c r="IK43" s="173">
        <v>44489</v>
      </c>
      <c r="IL43" s="183" t="s">
        <v>4201</v>
      </c>
      <c r="IM43" s="183">
        <v>1</v>
      </c>
      <c r="IN43" s="183" t="s">
        <v>3173</v>
      </c>
      <c r="IO43" s="183" t="s">
        <v>21</v>
      </c>
      <c r="IP43" s="183">
        <v>2</v>
      </c>
      <c r="IQ43" s="183" t="s">
        <v>14</v>
      </c>
      <c r="IR43" s="183" t="s">
        <v>14</v>
      </c>
      <c r="IS43" s="184">
        <v>44489</v>
      </c>
    </row>
    <row r="44" spans="1:253" s="277" customFormat="1" ht="12.75" customHeight="1" x14ac:dyDescent="0.2">
      <c r="A44" s="277" t="s">
        <v>581</v>
      </c>
      <c r="B44" s="277" t="s">
        <v>7518</v>
      </c>
      <c r="C44" s="277" t="s">
        <v>582</v>
      </c>
      <c r="D44" s="277" t="s">
        <v>583</v>
      </c>
      <c r="E44" s="277" t="s">
        <v>7075</v>
      </c>
      <c r="F44" s="277" t="s">
        <v>6525</v>
      </c>
      <c r="G44" s="171">
        <v>40223000</v>
      </c>
      <c r="H44" s="172" t="s">
        <v>3771</v>
      </c>
      <c r="I44" s="172" t="s">
        <v>21</v>
      </c>
      <c r="J44" s="172">
        <v>2</v>
      </c>
      <c r="K44" s="172" t="s">
        <v>6524</v>
      </c>
      <c r="L44" s="172" t="s">
        <v>3808</v>
      </c>
      <c r="M44" s="173">
        <v>44559</v>
      </c>
      <c r="N44" s="182" t="s">
        <v>6526</v>
      </c>
      <c r="O44" s="174">
        <v>435052</v>
      </c>
      <c r="P44" s="174" t="s">
        <v>2103</v>
      </c>
      <c r="Q44" s="174" t="s">
        <v>21</v>
      </c>
      <c r="R44" s="174">
        <v>2</v>
      </c>
      <c r="S44" s="174" t="s">
        <v>2495</v>
      </c>
      <c r="T44" s="174" t="s">
        <v>2494</v>
      </c>
      <c r="U44" s="175">
        <v>44559</v>
      </c>
      <c r="V44" s="182" t="s">
        <v>6529</v>
      </c>
      <c r="W44" s="172">
        <v>40223000</v>
      </c>
      <c r="X44" s="172" t="s">
        <v>3771</v>
      </c>
      <c r="Y44" s="172" t="s">
        <v>59</v>
      </c>
      <c r="Z44" s="172">
        <v>3</v>
      </c>
      <c r="AA44" s="172" t="s">
        <v>6528</v>
      </c>
      <c r="AB44" s="172" t="s">
        <v>6527</v>
      </c>
      <c r="AC44" s="173">
        <v>44559</v>
      </c>
      <c r="AD44" s="182" t="s">
        <v>6532</v>
      </c>
      <c r="AE44" s="180">
        <v>6130000</v>
      </c>
      <c r="AF44" s="180" t="s">
        <v>6530</v>
      </c>
      <c r="AG44" s="180" t="s">
        <v>59</v>
      </c>
      <c r="AH44" s="180">
        <v>3</v>
      </c>
      <c r="AI44" s="180" t="s">
        <v>6531</v>
      </c>
      <c r="AJ44" s="180" t="s">
        <v>6527</v>
      </c>
      <c r="AK44" s="181">
        <v>44559</v>
      </c>
      <c r="AL44" s="182" t="s">
        <v>6536</v>
      </c>
      <c r="AM44" s="172">
        <v>8229000</v>
      </c>
      <c r="AN44" s="172" t="s">
        <v>6533</v>
      </c>
      <c r="AO44" s="172" t="s">
        <v>21</v>
      </c>
      <c r="AP44" s="172">
        <v>2</v>
      </c>
      <c r="AQ44" s="172" t="s">
        <v>6535</v>
      </c>
      <c r="AR44" s="172" t="s">
        <v>6534</v>
      </c>
      <c r="AS44" s="173">
        <v>44559</v>
      </c>
      <c r="AT44" s="183" t="s">
        <v>895</v>
      </c>
      <c r="AU44" s="180" t="s">
        <v>14</v>
      </c>
      <c r="AV44" s="180" t="s">
        <v>14</v>
      </c>
      <c r="AW44" s="180" t="s">
        <v>21</v>
      </c>
      <c r="AX44" s="180">
        <v>2</v>
      </c>
      <c r="AY44" s="180" t="s">
        <v>894</v>
      </c>
      <c r="AZ44" s="180" t="s">
        <v>14</v>
      </c>
      <c r="BA44" s="181">
        <v>43524</v>
      </c>
      <c r="BB44" s="182" t="s">
        <v>586</v>
      </c>
      <c r="BC44" s="172" t="s">
        <v>14</v>
      </c>
      <c r="BD44" s="172">
        <v>0</v>
      </c>
      <c r="BE44" s="172" t="s">
        <v>21</v>
      </c>
      <c r="BF44" s="172">
        <v>2</v>
      </c>
      <c r="BG44" s="172">
        <v>0</v>
      </c>
      <c r="BH44" s="172">
        <v>0</v>
      </c>
      <c r="BI44" s="173">
        <v>43511</v>
      </c>
      <c r="BJ44" s="183" t="s">
        <v>6539</v>
      </c>
      <c r="BK44" s="183">
        <v>1238</v>
      </c>
      <c r="BL44" s="183" t="s">
        <v>6537</v>
      </c>
      <c r="BM44" s="183" t="s">
        <v>59</v>
      </c>
      <c r="BN44" s="183">
        <v>3</v>
      </c>
      <c r="BO44" s="183" t="s">
        <v>6538</v>
      </c>
      <c r="BP44" s="180" t="s">
        <v>694</v>
      </c>
      <c r="BQ44" s="184">
        <v>44559</v>
      </c>
      <c r="BR44" s="182" t="s">
        <v>584</v>
      </c>
      <c r="BS44" s="176" t="s">
        <v>14</v>
      </c>
      <c r="BT44" s="176">
        <v>0</v>
      </c>
      <c r="BU44" s="176" t="s">
        <v>21</v>
      </c>
      <c r="BV44" s="176">
        <v>2</v>
      </c>
      <c r="BW44" s="176">
        <v>0</v>
      </c>
      <c r="BX44" s="176">
        <v>0</v>
      </c>
      <c r="BY44" s="173">
        <v>43511</v>
      </c>
      <c r="BZ44" s="183" t="s">
        <v>585</v>
      </c>
      <c r="CA44" s="183" t="s">
        <v>14</v>
      </c>
      <c r="CB44" s="183" t="s">
        <v>14</v>
      </c>
      <c r="CC44" s="183" t="s">
        <v>14</v>
      </c>
      <c r="CD44" s="183" t="s">
        <v>14</v>
      </c>
      <c r="CE44" s="183" t="s">
        <v>14</v>
      </c>
      <c r="CF44" s="183" t="s">
        <v>14</v>
      </c>
      <c r="CG44" s="184">
        <v>43511</v>
      </c>
      <c r="CH44" s="182" t="s">
        <v>7881</v>
      </c>
      <c r="CI44" s="183" t="e">
        <v>#N/A</v>
      </c>
      <c r="CJ44" s="183" t="e">
        <v>#N/A</v>
      </c>
      <c r="CK44" s="183" t="e">
        <v>#N/A</v>
      </c>
      <c r="CL44" s="183" t="e">
        <v>#N/A</v>
      </c>
      <c r="CM44" s="183" t="e">
        <v>#N/A</v>
      </c>
      <c r="CN44" s="183" t="e">
        <v>#N/A</v>
      </c>
      <c r="CO44" s="185" t="e">
        <v>#N/A</v>
      </c>
      <c r="CP44" s="183" t="s">
        <v>1802</v>
      </c>
      <c r="CQ44" s="176">
        <v>133900</v>
      </c>
      <c r="CR44" s="176" t="s">
        <v>1800</v>
      </c>
      <c r="CS44" s="176" t="s">
        <v>59</v>
      </c>
      <c r="CT44" s="176">
        <v>3</v>
      </c>
      <c r="CU44" s="176" t="s">
        <v>1795</v>
      </c>
      <c r="CV44" s="176" t="s">
        <v>1801</v>
      </c>
      <c r="CW44" s="173">
        <v>43950</v>
      </c>
      <c r="CX44" s="183" t="s">
        <v>6542</v>
      </c>
      <c r="CY44" s="180">
        <v>4100000</v>
      </c>
      <c r="CZ44" s="180" t="s">
        <v>6540</v>
      </c>
      <c r="DA44" s="180" t="s">
        <v>21</v>
      </c>
      <c r="DB44" s="180">
        <v>2</v>
      </c>
      <c r="DC44" s="180" t="s">
        <v>6547</v>
      </c>
      <c r="DD44" s="180" t="s">
        <v>6541</v>
      </c>
      <c r="DE44" s="186">
        <v>44559</v>
      </c>
      <c r="DF44" s="182" t="s">
        <v>6544</v>
      </c>
      <c r="DG44" s="172">
        <v>34093000</v>
      </c>
      <c r="DH44" s="176" t="s">
        <v>6540</v>
      </c>
      <c r="DI44" s="176" t="s">
        <v>21</v>
      </c>
      <c r="DJ44" s="176">
        <v>2</v>
      </c>
      <c r="DK44" s="176" t="s">
        <v>6543</v>
      </c>
      <c r="DL44" s="176" t="s">
        <v>6541</v>
      </c>
      <c r="DM44" s="173">
        <v>44559</v>
      </c>
      <c r="DN44" s="183" t="s">
        <v>6546</v>
      </c>
      <c r="DO44" s="180">
        <v>2030000</v>
      </c>
      <c r="DP44" s="183" t="s">
        <v>6540</v>
      </c>
      <c r="DQ44" s="183" t="s">
        <v>21</v>
      </c>
      <c r="DR44" s="183">
        <v>2</v>
      </c>
      <c r="DS44" s="183" t="s">
        <v>6545</v>
      </c>
      <c r="DT44" s="183" t="s">
        <v>6541</v>
      </c>
      <c r="DU44" s="184">
        <v>44559</v>
      </c>
      <c r="DV44" s="182" t="s">
        <v>6548</v>
      </c>
      <c r="DW44" s="172">
        <v>1312000</v>
      </c>
      <c r="DX44" s="176" t="s">
        <v>6540</v>
      </c>
      <c r="DY44" s="176" t="s">
        <v>21</v>
      </c>
      <c r="DZ44" s="176">
        <v>2</v>
      </c>
      <c r="EA44" s="176" t="s">
        <v>6547</v>
      </c>
      <c r="EB44" s="176" t="s">
        <v>6541</v>
      </c>
      <c r="EC44" s="173">
        <v>44559</v>
      </c>
      <c r="ED44" s="183" t="s">
        <v>6549</v>
      </c>
      <c r="EE44" s="180">
        <v>2706000</v>
      </c>
      <c r="EF44" s="183" t="s">
        <v>6540</v>
      </c>
      <c r="EG44" s="183" t="s">
        <v>21</v>
      </c>
      <c r="EH44" s="183">
        <v>2</v>
      </c>
      <c r="EI44" s="183" t="s">
        <v>6547</v>
      </c>
      <c r="EJ44" s="183" t="s">
        <v>6541</v>
      </c>
      <c r="EK44" s="184">
        <v>44559</v>
      </c>
      <c r="EL44" s="182" t="s">
        <v>6550</v>
      </c>
      <c r="EM44" s="172">
        <v>82000</v>
      </c>
      <c r="EN44" s="176" t="s">
        <v>6540</v>
      </c>
      <c r="EO44" s="176" t="s">
        <v>21</v>
      </c>
      <c r="EP44" s="176">
        <v>2</v>
      </c>
      <c r="EQ44" s="176" t="s">
        <v>6547</v>
      </c>
      <c r="ER44" s="176" t="s">
        <v>6541</v>
      </c>
      <c r="ES44" s="173">
        <v>44559</v>
      </c>
      <c r="ET44" s="183" t="s">
        <v>2220</v>
      </c>
      <c r="EU44" s="183">
        <v>1418</v>
      </c>
      <c r="EV44" s="183" t="s">
        <v>2218</v>
      </c>
      <c r="EW44" s="183" t="s">
        <v>59</v>
      </c>
      <c r="EX44" s="183">
        <v>3</v>
      </c>
      <c r="EY44" s="183" t="s">
        <v>2219</v>
      </c>
      <c r="EZ44" s="183" t="s">
        <v>694</v>
      </c>
      <c r="FA44" s="184">
        <v>44161</v>
      </c>
      <c r="FB44" s="182" t="s">
        <v>1607</v>
      </c>
      <c r="FC44" s="176">
        <v>5</v>
      </c>
      <c r="FD44" s="176" t="s">
        <v>1604</v>
      </c>
      <c r="FE44" s="176" t="s">
        <v>41</v>
      </c>
      <c r="FF44" s="176">
        <v>1</v>
      </c>
      <c r="FG44" s="176" t="s">
        <v>1606</v>
      </c>
      <c r="FH44" s="176" t="s">
        <v>1605</v>
      </c>
      <c r="FI44" s="173">
        <v>43867</v>
      </c>
      <c r="FJ44" s="182" t="s">
        <v>1966</v>
      </c>
      <c r="FK44" s="183">
        <v>1500000</v>
      </c>
      <c r="FL44" s="183" t="s">
        <v>1959</v>
      </c>
      <c r="FM44" s="183" t="s">
        <v>59</v>
      </c>
      <c r="FN44" s="183">
        <v>3</v>
      </c>
      <c r="FO44" s="183" t="s">
        <v>1965</v>
      </c>
      <c r="FP44" s="180" t="s">
        <v>1960</v>
      </c>
      <c r="FQ44" s="181">
        <v>44015</v>
      </c>
      <c r="FR44" s="182" t="s">
        <v>1968</v>
      </c>
      <c r="FS44" s="176">
        <v>300000</v>
      </c>
      <c r="FT44" s="176" t="s">
        <v>1959</v>
      </c>
      <c r="FU44" s="176" t="s">
        <v>59</v>
      </c>
      <c r="FV44" s="176">
        <v>3</v>
      </c>
      <c r="FW44" s="176" t="s">
        <v>1967</v>
      </c>
      <c r="FX44" s="176" t="s">
        <v>1960</v>
      </c>
      <c r="FY44" s="173">
        <v>44015</v>
      </c>
      <c r="FZ44" s="183" t="s">
        <v>4207</v>
      </c>
      <c r="GA44" s="183">
        <v>1</v>
      </c>
      <c r="GB44" s="183" t="s">
        <v>3173</v>
      </c>
      <c r="GC44" s="183" t="s">
        <v>21</v>
      </c>
      <c r="GD44" s="183">
        <v>2</v>
      </c>
      <c r="GE44" s="183" t="s">
        <v>14</v>
      </c>
      <c r="GF44" s="183" t="s">
        <v>14</v>
      </c>
      <c r="GG44" s="184">
        <v>44489</v>
      </c>
      <c r="GH44" s="182" t="s">
        <v>4213</v>
      </c>
      <c r="GI44" s="176">
        <v>2</v>
      </c>
      <c r="GJ44" s="176" t="s">
        <v>3173</v>
      </c>
      <c r="GK44" s="176" t="s">
        <v>21</v>
      </c>
      <c r="GL44" s="176">
        <v>2</v>
      </c>
      <c r="GM44" s="176" t="s">
        <v>14</v>
      </c>
      <c r="GN44" s="176" t="s">
        <v>14</v>
      </c>
      <c r="GO44" s="173">
        <v>44489</v>
      </c>
      <c r="GP44" s="183" t="s">
        <v>4208</v>
      </c>
      <c r="GQ44" s="183">
        <v>2</v>
      </c>
      <c r="GR44" s="183" t="s">
        <v>3173</v>
      </c>
      <c r="GS44" s="183" t="s">
        <v>21</v>
      </c>
      <c r="GT44" s="183">
        <v>2</v>
      </c>
      <c r="GU44" s="183" t="s">
        <v>14</v>
      </c>
      <c r="GV44" s="183" t="s">
        <v>14</v>
      </c>
      <c r="GW44" s="184">
        <v>44489</v>
      </c>
      <c r="GX44" s="182" t="s">
        <v>4214</v>
      </c>
      <c r="GY44" s="176">
        <v>0</v>
      </c>
      <c r="GZ44" s="176" t="s">
        <v>3173</v>
      </c>
      <c r="HA44" s="176" t="s">
        <v>21</v>
      </c>
      <c r="HB44" s="176">
        <v>2</v>
      </c>
      <c r="HC44" s="176" t="s">
        <v>14</v>
      </c>
      <c r="HD44" s="176" t="s">
        <v>14</v>
      </c>
      <c r="HE44" s="173">
        <v>44489</v>
      </c>
      <c r="HF44" s="183" t="s">
        <v>4206</v>
      </c>
      <c r="HG44" s="183">
        <v>3</v>
      </c>
      <c r="HH44" s="183" t="s">
        <v>3173</v>
      </c>
      <c r="HI44" s="183" t="s">
        <v>21</v>
      </c>
      <c r="HJ44" s="183">
        <v>2</v>
      </c>
      <c r="HK44" s="183" t="s">
        <v>14</v>
      </c>
      <c r="HL44" s="183" t="s">
        <v>14</v>
      </c>
      <c r="HM44" s="184">
        <v>44489</v>
      </c>
      <c r="HN44" s="182" t="s">
        <v>4212</v>
      </c>
      <c r="HO44" s="176">
        <v>3</v>
      </c>
      <c r="HP44" s="176" t="s">
        <v>3173</v>
      </c>
      <c r="HQ44" s="176" t="s">
        <v>21</v>
      </c>
      <c r="HR44" s="176">
        <v>2</v>
      </c>
      <c r="HS44" s="176" t="s">
        <v>14</v>
      </c>
      <c r="HT44" s="176" t="s">
        <v>14</v>
      </c>
      <c r="HU44" s="173">
        <v>44489</v>
      </c>
      <c r="HV44" s="183" t="s">
        <v>4209</v>
      </c>
      <c r="HW44" s="183">
        <v>1</v>
      </c>
      <c r="HX44" s="183" t="s">
        <v>3173</v>
      </c>
      <c r="HY44" s="183" t="s">
        <v>21</v>
      </c>
      <c r="HZ44" s="183">
        <v>2</v>
      </c>
      <c r="IA44" s="183" t="s">
        <v>14</v>
      </c>
      <c r="IB44" s="183" t="s">
        <v>14</v>
      </c>
      <c r="IC44" s="184">
        <v>44489</v>
      </c>
      <c r="ID44" s="182" t="s">
        <v>4211</v>
      </c>
      <c r="IE44" s="176">
        <v>3</v>
      </c>
      <c r="IF44" s="176" t="s">
        <v>3173</v>
      </c>
      <c r="IG44" s="176" t="s">
        <v>21</v>
      </c>
      <c r="IH44" s="176">
        <v>2</v>
      </c>
      <c r="II44" s="176" t="s">
        <v>14</v>
      </c>
      <c r="IJ44" s="176" t="s">
        <v>14</v>
      </c>
      <c r="IK44" s="173">
        <v>44489</v>
      </c>
      <c r="IL44" s="183" t="s">
        <v>4210</v>
      </c>
      <c r="IM44" s="183">
        <v>1</v>
      </c>
      <c r="IN44" s="183" t="s">
        <v>3173</v>
      </c>
      <c r="IO44" s="183" t="s">
        <v>21</v>
      </c>
      <c r="IP44" s="183">
        <v>2</v>
      </c>
      <c r="IQ44" s="183" t="s">
        <v>14</v>
      </c>
      <c r="IR44" s="183" t="s">
        <v>14</v>
      </c>
      <c r="IS44" s="184">
        <v>44489</v>
      </c>
    </row>
    <row r="45" spans="1:253" s="277" customFormat="1" ht="12.75" customHeight="1" x14ac:dyDescent="0.2">
      <c r="A45" s="277" t="s">
        <v>587</v>
      </c>
      <c r="B45" s="277" t="s">
        <v>7525</v>
      </c>
      <c r="C45" s="277" t="s">
        <v>588</v>
      </c>
      <c r="D45" s="277" t="s">
        <v>583</v>
      </c>
      <c r="E45" s="277" t="s">
        <v>7075</v>
      </c>
      <c r="F45" s="277" t="s">
        <v>3810</v>
      </c>
      <c r="G45" s="171">
        <v>40223000</v>
      </c>
      <c r="H45" s="172" t="s">
        <v>3771</v>
      </c>
      <c r="I45" s="172" t="s">
        <v>21</v>
      </c>
      <c r="J45" s="172">
        <v>2</v>
      </c>
      <c r="K45" s="172" t="s">
        <v>3809</v>
      </c>
      <c r="L45" s="172" t="s">
        <v>3808</v>
      </c>
      <c r="M45" s="173">
        <v>44454</v>
      </c>
      <c r="N45" s="182" t="s">
        <v>2507</v>
      </c>
      <c r="O45" s="174">
        <v>40643</v>
      </c>
      <c r="P45" s="174" t="s">
        <v>2504</v>
      </c>
      <c r="Q45" s="174" t="s">
        <v>21</v>
      </c>
      <c r="R45" s="174">
        <v>2</v>
      </c>
      <c r="S45" s="174" t="s">
        <v>2506</v>
      </c>
      <c r="T45" s="174" t="s">
        <v>2505</v>
      </c>
      <c r="U45" s="175">
        <v>44224</v>
      </c>
      <c r="V45" s="182" t="s">
        <v>5504</v>
      </c>
      <c r="W45" s="172">
        <v>5143000</v>
      </c>
      <c r="X45" s="172" t="s">
        <v>5501</v>
      </c>
      <c r="Y45" s="172" t="s">
        <v>59</v>
      </c>
      <c r="Z45" s="172">
        <v>3</v>
      </c>
      <c r="AA45" s="172" t="s">
        <v>5503</v>
      </c>
      <c r="AB45" s="172" t="s">
        <v>5502</v>
      </c>
      <c r="AC45" s="173">
        <v>44521</v>
      </c>
      <c r="AD45" s="182" t="s">
        <v>6508</v>
      </c>
      <c r="AE45" s="180">
        <v>485000</v>
      </c>
      <c r="AF45" s="180" t="s">
        <v>6505</v>
      </c>
      <c r="AG45" s="180" t="s">
        <v>21</v>
      </c>
      <c r="AH45" s="180">
        <v>2</v>
      </c>
      <c r="AI45" s="180" t="s">
        <v>6507</v>
      </c>
      <c r="AJ45" s="180" t="s">
        <v>6506</v>
      </c>
      <c r="AK45" s="181">
        <v>44559</v>
      </c>
      <c r="AL45" s="182" t="s">
        <v>6512</v>
      </c>
      <c r="AM45" s="172">
        <v>253000</v>
      </c>
      <c r="AN45" s="172" t="s">
        <v>6509</v>
      </c>
      <c r="AO45" s="172" t="s">
        <v>21</v>
      </c>
      <c r="AP45" s="172">
        <v>2</v>
      </c>
      <c r="AQ45" s="172" t="s">
        <v>6511</v>
      </c>
      <c r="AR45" s="172" t="s">
        <v>6510</v>
      </c>
      <c r="AS45" s="173">
        <v>44559</v>
      </c>
      <c r="AT45" s="183" t="s">
        <v>598</v>
      </c>
      <c r="AU45" s="180" t="s">
        <v>14</v>
      </c>
      <c r="AV45" s="180">
        <v>0</v>
      </c>
      <c r="AW45" s="180" t="s">
        <v>21</v>
      </c>
      <c r="AX45" s="180">
        <v>2</v>
      </c>
      <c r="AY45" s="180">
        <v>0</v>
      </c>
      <c r="AZ45" s="180">
        <v>0</v>
      </c>
      <c r="BA45" s="181">
        <v>43511</v>
      </c>
      <c r="BB45" s="182" t="s">
        <v>597</v>
      </c>
      <c r="BC45" s="172" t="s">
        <v>14</v>
      </c>
      <c r="BD45" s="172">
        <v>0</v>
      </c>
      <c r="BE45" s="172" t="s">
        <v>21</v>
      </c>
      <c r="BF45" s="172">
        <v>2</v>
      </c>
      <c r="BG45" s="172">
        <v>0</v>
      </c>
      <c r="BH45" s="172">
        <v>0</v>
      </c>
      <c r="BI45" s="173">
        <v>43511</v>
      </c>
      <c r="BJ45" s="183" t="s">
        <v>2223</v>
      </c>
      <c r="BK45" s="183">
        <v>0</v>
      </c>
      <c r="BL45" s="183" t="s">
        <v>2218</v>
      </c>
      <c r="BM45" s="183" t="s">
        <v>59</v>
      </c>
      <c r="BN45" s="183">
        <v>3</v>
      </c>
      <c r="BO45" s="183" t="s">
        <v>2222</v>
      </c>
      <c r="BP45" s="180" t="s">
        <v>694</v>
      </c>
      <c r="BQ45" s="184">
        <v>44161</v>
      </c>
      <c r="BR45" s="182" t="s">
        <v>590</v>
      </c>
      <c r="BS45" s="176" t="s">
        <v>14</v>
      </c>
      <c r="BT45" s="176">
        <v>0</v>
      </c>
      <c r="BU45" s="176" t="s">
        <v>21</v>
      </c>
      <c r="BV45" s="176">
        <v>2</v>
      </c>
      <c r="BW45" s="176" t="s">
        <v>589</v>
      </c>
      <c r="BX45" s="176">
        <v>0</v>
      </c>
      <c r="BY45" s="173">
        <v>43511</v>
      </c>
      <c r="BZ45" s="183" t="s">
        <v>591</v>
      </c>
      <c r="CA45" s="183">
        <v>0</v>
      </c>
      <c r="CB45" s="183" t="s">
        <v>14</v>
      </c>
      <c r="CC45" s="183" t="s">
        <v>21</v>
      </c>
      <c r="CD45" s="183">
        <v>2</v>
      </c>
      <c r="CE45" s="183" t="s">
        <v>14</v>
      </c>
      <c r="CF45" s="183" t="s">
        <v>14</v>
      </c>
      <c r="CG45" s="184">
        <v>43511</v>
      </c>
      <c r="CH45" s="182" t="s">
        <v>7882</v>
      </c>
      <c r="CI45" s="183" t="e">
        <v>#N/A</v>
      </c>
      <c r="CJ45" s="183" t="e">
        <v>#N/A</v>
      </c>
      <c r="CK45" s="183" t="e">
        <v>#N/A</v>
      </c>
      <c r="CL45" s="183" t="e">
        <v>#N/A</v>
      </c>
      <c r="CM45" s="183" t="e">
        <v>#N/A</v>
      </c>
      <c r="CN45" s="183" t="e">
        <v>#N/A</v>
      </c>
      <c r="CO45" s="185" t="e">
        <v>#N/A</v>
      </c>
      <c r="CP45" s="183" t="s">
        <v>596</v>
      </c>
      <c r="CQ45" s="176" t="s">
        <v>14</v>
      </c>
      <c r="CR45" s="176">
        <v>0</v>
      </c>
      <c r="CS45" s="176" t="s">
        <v>21</v>
      </c>
      <c r="CT45" s="176">
        <v>2</v>
      </c>
      <c r="CU45" s="176" t="s">
        <v>589</v>
      </c>
      <c r="CV45" s="176">
        <v>0</v>
      </c>
      <c r="CW45" s="173">
        <v>43511</v>
      </c>
      <c r="CX45" s="183" t="s">
        <v>6513</v>
      </c>
      <c r="CY45" s="180">
        <v>485000</v>
      </c>
      <c r="CZ45" s="180" t="s">
        <v>6514</v>
      </c>
      <c r="DA45" s="180" t="s">
        <v>59</v>
      </c>
      <c r="DB45" s="180">
        <v>3</v>
      </c>
      <c r="DC45" s="180" t="s">
        <v>6520</v>
      </c>
      <c r="DD45" s="180" t="s">
        <v>6515</v>
      </c>
      <c r="DE45" s="186">
        <v>44559</v>
      </c>
      <c r="DF45" s="182" t="s">
        <v>6517</v>
      </c>
      <c r="DG45" s="172">
        <v>4661000</v>
      </c>
      <c r="DH45" s="176" t="s">
        <v>6514</v>
      </c>
      <c r="DI45" s="176" t="s">
        <v>59</v>
      </c>
      <c r="DJ45" s="176">
        <v>3</v>
      </c>
      <c r="DK45" s="176" t="s">
        <v>6516</v>
      </c>
      <c r="DL45" s="176" t="s">
        <v>6515</v>
      </c>
      <c r="DM45" s="173">
        <v>44559</v>
      </c>
      <c r="DN45" s="183" t="s">
        <v>6519</v>
      </c>
      <c r="DO45" s="180">
        <v>0</v>
      </c>
      <c r="DP45" s="183" t="s">
        <v>6514</v>
      </c>
      <c r="DQ45" s="183" t="s">
        <v>59</v>
      </c>
      <c r="DR45" s="183">
        <v>3</v>
      </c>
      <c r="DS45" s="183" t="s">
        <v>6518</v>
      </c>
      <c r="DT45" s="183" t="s">
        <v>6515</v>
      </c>
      <c r="DU45" s="184">
        <v>44559</v>
      </c>
      <c r="DV45" s="182" t="s">
        <v>6521</v>
      </c>
      <c r="DW45" s="172">
        <v>313000</v>
      </c>
      <c r="DX45" s="176" t="s">
        <v>6514</v>
      </c>
      <c r="DY45" s="176" t="s">
        <v>59</v>
      </c>
      <c r="DZ45" s="176">
        <v>3</v>
      </c>
      <c r="EA45" s="176" t="s">
        <v>6520</v>
      </c>
      <c r="EB45" s="176" t="s">
        <v>6515</v>
      </c>
      <c r="EC45" s="173">
        <v>44559</v>
      </c>
      <c r="ED45" s="183" t="s">
        <v>6522</v>
      </c>
      <c r="EE45" s="180">
        <v>152000</v>
      </c>
      <c r="EF45" s="183" t="s">
        <v>6514</v>
      </c>
      <c r="EG45" s="183" t="s">
        <v>59</v>
      </c>
      <c r="EH45" s="183">
        <v>3</v>
      </c>
      <c r="EI45" s="183" t="s">
        <v>6520</v>
      </c>
      <c r="EJ45" s="183" t="s">
        <v>6515</v>
      </c>
      <c r="EK45" s="184">
        <v>44559</v>
      </c>
      <c r="EL45" s="182" t="s">
        <v>6523</v>
      </c>
      <c r="EM45" s="172">
        <v>20000</v>
      </c>
      <c r="EN45" s="176" t="s">
        <v>6514</v>
      </c>
      <c r="EO45" s="176" t="s">
        <v>59</v>
      </c>
      <c r="EP45" s="176">
        <v>3</v>
      </c>
      <c r="EQ45" s="176" t="s">
        <v>6520</v>
      </c>
      <c r="ER45" s="176" t="s">
        <v>6515</v>
      </c>
      <c r="ES45" s="173">
        <v>44559</v>
      </c>
      <c r="ET45" s="183" t="s">
        <v>2221</v>
      </c>
      <c r="EU45" s="183">
        <v>1418</v>
      </c>
      <c r="EV45" s="183" t="s">
        <v>2218</v>
      </c>
      <c r="EW45" s="183" t="s">
        <v>59</v>
      </c>
      <c r="EX45" s="183">
        <v>3</v>
      </c>
      <c r="EY45" s="183" t="s">
        <v>2219</v>
      </c>
      <c r="EZ45" s="183" t="s">
        <v>694</v>
      </c>
      <c r="FA45" s="184">
        <v>44161</v>
      </c>
      <c r="FB45" s="182" t="s">
        <v>595</v>
      </c>
      <c r="FC45" s="176">
        <v>5</v>
      </c>
      <c r="FD45" s="176" t="s">
        <v>592</v>
      </c>
      <c r="FE45" s="176" t="s">
        <v>21</v>
      </c>
      <c r="FF45" s="176">
        <v>2</v>
      </c>
      <c r="FG45" s="176" t="s">
        <v>594</v>
      </c>
      <c r="FH45" s="176" t="s">
        <v>593</v>
      </c>
      <c r="FI45" s="173">
        <v>43511</v>
      </c>
      <c r="FJ45" s="182" t="s">
        <v>1972</v>
      </c>
      <c r="FK45" s="183" t="s">
        <v>14</v>
      </c>
      <c r="FL45" s="183" t="s">
        <v>1969</v>
      </c>
      <c r="FM45" s="183" t="s">
        <v>14</v>
      </c>
      <c r="FN45" s="183" t="s">
        <v>14</v>
      </c>
      <c r="FO45" s="183" t="s">
        <v>1971</v>
      </c>
      <c r="FP45" s="180" t="s">
        <v>1970</v>
      </c>
      <c r="FQ45" s="181">
        <v>44015</v>
      </c>
      <c r="FR45" s="182" t="s">
        <v>1974</v>
      </c>
      <c r="FS45" s="176">
        <v>0</v>
      </c>
      <c r="FT45" s="176" t="s">
        <v>1969</v>
      </c>
      <c r="FU45" s="176" t="s">
        <v>21</v>
      </c>
      <c r="FV45" s="176">
        <v>2</v>
      </c>
      <c r="FW45" s="176" t="s">
        <v>1973</v>
      </c>
      <c r="FX45" s="176" t="s">
        <v>1970</v>
      </c>
      <c r="FY45" s="173">
        <v>44015</v>
      </c>
      <c r="FZ45" s="183" t="s">
        <v>4216</v>
      </c>
      <c r="GA45" s="183">
        <v>0</v>
      </c>
      <c r="GB45" s="183" t="s">
        <v>3173</v>
      </c>
      <c r="GC45" s="183" t="s">
        <v>21</v>
      </c>
      <c r="GD45" s="183">
        <v>2</v>
      </c>
      <c r="GE45" s="183" t="s">
        <v>14</v>
      </c>
      <c r="GF45" s="183" t="s">
        <v>14</v>
      </c>
      <c r="GG45" s="184">
        <v>44489</v>
      </c>
      <c r="GH45" s="182" t="s">
        <v>4222</v>
      </c>
      <c r="GI45" s="176">
        <v>1</v>
      </c>
      <c r="GJ45" s="176" t="s">
        <v>3173</v>
      </c>
      <c r="GK45" s="176" t="s">
        <v>21</v>
      </c>
      <c r="GL45" s="176">
        <v>2</v>
      </c>
      <c r="GM45" s="176" t="s">
        <v>14</v>
      </c>
      <c r="GN45" s="176" t="s">
        <v>14</v>
      </c>
      <c r="GO45" s="173">
        <v>44489</v>
      </c>
      <c r="GP45" s="183" t="s">
        <v>4217</v>
      </c>
      <c r="GQ45" s="183">
        <v>0</v>
      </c>
      <c r="GR45" s="183" t="s">
        <v>3173</v>
      </c>
      <c r="GS45" s="183" t="s">
        <v>21</v>
      </c>
      <c r="GT45" s="183">
        <v>2</v>
      </c>
      <c r="GU45" s="183" t="s">
        <v>14</v>
      </c>
      <c r="GV45" s="183" t="s">
        <v>14</v>
      </c>
      <c r="GW45" s="184">
        <v>44489</v>
      </c>
      <c r="GX45" s="182" t="s">
        <v>4223</v>
      </c>
      <c r="GY45" s="176">
        <v>0</v>
      </c>
      <c r="GZ45" s="176" t="s">
        <v>3173</v>
      </c>
      <c r="HA45" s="176" t="s">
        <v>21</v>
      </c>
      <c r="HB45" s="176">
        <v>2</v>
      </c>
      <c r="HC45" s="176" t="s">
        <v>14</v>
      </c>
      <c r="HD45" s="176" t="s">
        <v>14</v>
      </c>
      <c r="HE45" s="173">
        <v>44489</v>
      </c>
      <c r="HF45" s="183" t="s">
        <v>4215</v>
      </c>
      <c r="HG45" s="183">
        <v>1</v>
      </c>
      <c r="HH45" s="183" t="s">
        <v>3173</v>
      </c>
      <c r="HI45" s="183" t="s">
        <v>21</v>
      </c>
      <c r="HJ45" s="183">
        <v>2</v>
      </c>
      <c r="HK45" s="183" t="s">
        <v>14</v>
      </c>
      <c r="HL45" s="183" t="s">
        <v>14</v>
      </c>
      <c r="HM45" s="184">
        <v>44489</v>
      </c>
      <c r="HN45" s="182" t="s">
        <v>4221</v>
      </c>
      <c r="HO45" s="176">
        <v>2</v>
      </c>
      <c r="HP45" s="176" t="s">
        <v>3173</v>
      </c>
      <c r="HQ45" s="176" t="s">
        <v>21</v>
      </c>
      <c r="HR45" s="176">
        <v>2</v>
      </c>
      <c r="HS45" s="176" t="s">
        <v>14</v>
      </c>
      <c r="HT45" s="176" t="s">
        <v>14</v>
      </c>
      <c r="HU45" s="173">
        <v>44489</v>
      </c>
      <c r="HV45" s="183" t="s">
        <v>4218</v>
      </c>
      <c r="HW45" s="183">
        <v>0</v>
      </c>
      <c r="HX45" s="183" t="s">
        <v>3173</v>
      </c>
      <c r="HY45" s="183" t="s">
        <v>21</v>
      </c>
      <c r="HZ45" s="183">
        <v>2</v>
      </c>
      <c r="IA45" s="183" t="s">
        <v>14</v>
      </c>
      <c r="IB45" s="183" t="s">
        <v>14</v>
      </c>
      <c r="IC45" s="184">
        <v>44489</v>
      </c>
      <c r="ID45" s="182" t="s">
        <v>4220</v>
      </c>
      <c r="IE45" s="176">
        <v>3</v>
      </c>
      <c r="IF45" s="176" t="s">
        <v>3173</v>
      </c>
      <c r="IG45" s="176" t="s">
        <v>21</v>
      </c>
      <c r="IH45" s="176">
        <v>2</v>
      </c>
      <c r="II45" s="176" t="s">
        <v>14</v>
      </c>
      <c r="IJ45" s="176" t="s">
        <v>14</v>
      </c>
      <c r="IK45" s="173">
        <v>44489</v>
      </c>
      <c r="IL45" s="183" t="s">
        <v>4219</v>
      </c>
      <c r="IM45" s="183">
        <v>0</v>
      </c>
      <c r="IN45" s="183" t="s">
        <v>3173</v>
      </c>
      <c r="IO45" s="183" t="s">
        <v>21</v>
      </c>
      <c r="IP45" s="183">
        <v>2</v>
      </c>
      <c r="IQ45" s="183" t="s">
        <v>14</v>
      </c>
      <c r="IR45" s="183" t="s">
        <v>14</v>
      </c>
      <c r="IS45" s="184">
        <v>44489</v>
      </c>
    </row>
    <row r="46" spans="1:253" s="277" customFormat="1" ht="12.75" customHeight="1" x14ac:dyDescent="0.2">
      <c r="A46" s="277" t="s">
        <v>599</v>
      </c>
      <c r="B46" s="277" t="s">
        <v>7525</v>
      </c>
      <c r="C46" s="277" t="s">
        <v>600</v>
      </c>
      <c r="D46" s="277" t="s">
        <v>601</v>
      </c>
      <c r="E46" s="277" t="s">
        <v>7080</v>
      </c>
      <c r="F46" s="277" t="s">
        <v>3318</v>
      </c>
      <c r="G46" s="171">
        <v>64293000</v>
      </c>
      <c r="H46" s="172" t="s">
        <v>3315</v>
      </c>
      <c r="I46" s="172" t="s">
        <v>21</v>
      </c>
      <c r="J46" s="172">
        <v>2</v>
      </c>
      <c r="K46" s="172" t="s">
        <v>3317</v>
      </c>
      <c r="L46" s="172" t="s">
        <v>3316</v>
      </c>
      <c r="M46" s="173">
        <v>44376</v>
      </c>
      <c r="N46" s="182" t="s">
        <v>612</v>
      </c>
      <c r="O46" s="174">
        <v>41054</v>
      </c>
      <c r="P46" s="174">
        <v>0</v>
      </c>
      <c r="Q46" s="174" t="s">
        <v>21</v>
      </c>
      <c r="R46" s="174">
        <v>2</v>
      </c>
      <c r="S46" s="174" t="s">
        <v>611</v>
      </c>
      <c r="T46" s="174" t="s">
        <v>610</v>
      </c>
      <c r="U46" s="175">
        <v>43511</v>
      </c>
      <c r="V46" s="182" t="s">
        <v>3320</v>
      </c>
      <c r="W46" s="172">
        <v>7012000</v>
      </c>
      <c r="X46" s="172" t="s">
        <v>3315</v>
      </c>
      <c r="Y46" s="172" t="s">
        <v>21</v>
      </c>
      <c r="Z46" s="172">
        <v>2</v>
      </c>
      <c r="AA46" s="172" t="s">
        <v>3319</v>
      </c>
      <c r="AB46" s="172" t="s">
        <v>3316</v>
      </c>
      <c r="AC46" s="173">
        <v>44376</v>
      </c>
      <c r="AD46" s="182" t="s">
        <v>3323</v>
      </c>
      <c r="AE46" s="180">
        <v>208000</v>
      </c>
      <c r="AF46" s="180" t="s">
        <v>3321</v>
      </c>
      <c r="AG46" s="180" t="s">
        <v>21</v>
      </c>
      <c r="AH46" s="180">
        <v>2</v>
      </c>
      <c r="AI46" s="180" t="s">
        <v>3322</v>
      </c>
      <c r="AJ46" s="180" t="s">
        <v>610</v>
      </c>
      <c r="AK46" s="181">
        <v>44376</v>
      </c>
      <c r="AL46" s="182" t="s">
        <v>3325</v>
      </c>
      <c r="AM46" s="172">
        <v>208000</v>
      </c>
      <c r="AN46" s="172" t="s">
        <v>3321</v>
      </c>
      <c r="AO46" s="172" t="s">
        <v>21</v>
      </c>
      <c r="AP46" s="172">
        <v>2</v>
      </c>
      <c r="AQ46" s="172" t="s">
        <v>3324</v>
      </c>
      <c r="AR46" s="172" t="s">
        <v>610</v>
      </c>
      <c r="AS46" s="173">
        <v>44376</v>
      </c>
      <c r="AT46" s="183" t="s">
        <v>609</v>
      </c>
      <c r="AU46" s="180" t="s">
        <v>14</v>
      </c>
      <c r="AV46" s="180">
        <v>0</v>
      </c>
      <c r="AW46" s="180" t="s">
        <v>21</v>
      </c>
      <c r="AX46" s="180">
        <v>2</v>
      </c>
      <c r="AY46" s="180" t="s">
        <v>15</v>
      </c>
      <c r="AZ46" s="180">
        <v>0</v>
      </c>
      <c r="BA46" s="181">
        <v>43511</v>
      </c>
      <c r="BB46" s="182" t="s">
        <v>608</v>
      </c>
      <c r="BC46" s="172" t="s">
        <v>14</v>
      </c>
      <c r="BD46" s="172">
        <v>0</v>
      </c>
      <c r="BE46" s="172" t="s">
        <v>21</v>
      </c>
      <c r="BF46" s="172">
        <v>2</v>
      </c>
      <c r="BG46" s="172" t="s">
        <v>15</v>
      </c>
      <c r="BH46" s="172">
        <v>0</v>
      </c>
      <c r="BI46" s="173">
        <v>43511</v>
      </c>
      <c r="BJ46" s="183" t="s">
        <v>3329</v>
      </c>
      <c r="BK46" s="183">
        <v>696</v>
      </c>
      <c r="BL46" s="183" t="s">
        <v>3326</v>
      </c>
      <c r="BM46" s="183" t="s">
        <v>21</v>
      </c>
      <c r="BN46" s="183">
        <v>2</v>
      </c>
      <c r="BO46" s="183" t="s">
        <v>3328</v>
      </c>
      <c r="BP46" s="180" t="s">
        <v>3327</v>
      </c>
      <c r="BQ46" s="184">
        <v>44376</v>
      </c>
      <c r="BR46" s="182" t="s">
        <v>602</v>
      </c>
      <c r="BS46" s="176" t="s">
        <v>14</v>
      </c>
      <c r="BT46" s="176">
        <v>0</v>
      </c>
      <c r="BU46" s="176" t="s">
        <v>21</v>
      </c>
      <c r="BV46" s="176">
        <v>2</v>
      </c>
      <c r="BW46" s="176" t="s">
        <v>15</v>
      </c>
      <c r="BX46" s="176">
        <v>0</v>
      </c>
      <c r="BY46" s="173">
        <v>43511</v>
      </c>
      <c r="BZ46" s="183" t="s">
        <v>604</v>
      </c>
      <c r="CA46" s="183">
        <v>0</v>
      </c>
      <c r="CB46" s="183" t="s">
        <v>14</v>
      </c>
      <c r="CC46" s="183" t="s">
        <v>21</v>
      </c>
      <c r="CD46" s="183">
        <v>2</v>
      </c>
      <c r="CE46" s="183" t="s">
        <v>603</v>
      </c>
      <c r="CF46" s="183" t="s">
        <v>14</v>
      </c>
      <c r="CG46" s="184">
        <v>43511</v>
      </c>
      <c r="CH46" s="182" t="s">
        <v>7883</v>
      </c>
      <c r="CI46" s="183" t="e">
        <v>#N/A</v>
      </c>
      <c r="CJ46" s="183" t="e">
        <v>#N/A</v>
      </c>
      <c r="CK46" s="183" t="e">
        <v>#N/A</v>
      </c>
      <c r="CL46" s="183" t="e">
        <v>#N/A</v>
      </c>
      <c r="CM46" s="183" t="e">
        <v>#N/A</v>
      </c>
      <c r="CN46" s="183" t="e">
        <v>#N/A</v>
      </c>
      <c r="CO46" s="185" t="e">
        <v>#N/A</v>
      </c>
      <c r="CP46" s="183" t="s">
        <v>607</v>
      </c>
      <c r="CQ46" s="176" t="s">
        <v>14</v>
      </c>
      <c r="CR46" s="176">
        <v>0</v>
      </c>
      <c r="CS46" s="176" t="s">
        <v>21</v>
      </c>
      <c r="CT46" s="176">
        <v>2</v>
      </c>
      <c r="CU46" s="176" t="s">
        <v>15</v>
      </c>
      <c r="CV46" s="176">
        <v>0</v>
      </c>
      <c r="CW46" s="173">
        <v>43511</v>
      </c>
      <c r="CX46" s="183" t="s">
        <v>3335</v>
      </c>
      <c r="CY46" s="180">
        <v>208000</v>
      </c>
      <c r="CZ46" s="180" t="s">
        <v>3321</v>
      </c>
      <c r="DA46" s="180" t="s">
        <v>21</v>
      </c>
      <c r="DB46" s="180">
        <v>2</v>
      </c>
      <c r="DC46" s="180" t="s">
        <v>3334</v>
      </c>
      <c r="DD46" s="180" t="s">
        <v>610</v>
      </c>
      <c r="DE46" s="186">
        <v>44376</v>
      </c>
      <c r="DF46" s="182" t="s">
        <v>3339</v>
      </c>
      <c r="DG46" s="172">
        <v>6804000</v>
      </c>
      <c r="DH46" s="176" t="s">
        <v>3336</v>
      </c>
      <c r="DI46" s="176" t="s">
        <v>21</v>
      </c>
      <c r="DJ46" s="176">
        <v>2</v>
      </c>
      <c r="DK46" s="176" t="s">
        <v>3338</v>
      </c>
      <c r="DL46" s="176" t="s">
        <v>3337</v>
      </c>
      <c r="DM46" s="173">
        <v>44376</v>
      </c>
      <c r="DN46" s="183" t="s">
        <v>3341</v>
      </c>
      <c r="DO46" s="177">
        <v>0</v>
      </c>
      <c r="DP46" s="183" t="s">
        <v>3321</v>
      </c>
      <c r="DQ46" s="183" t="s">
        <v>21</v>
      </c>
      <c r="DR46" s="183">
        <v>2</v>
      </c>
      <c r="DS46" s="183" t="s">
        <v>3340</v>
      </c>
      <c r="DT46" s="183" t="s">
        <v>610</v>
      </c>
      <c r="DU46" s="184">
        <v>44376</v>
      </c>
      <c r="DV46" s="182" t="s">
        <v>3342</v>
      </c>
      <c r="DW46" s="172">
        <v>208000</v>
      </c>
      <c r="DX46" s="176" t="s">
        <v>3321</v>
      </c>
      <c r="DY46" s="176" t="s">
        <v>21</v>
      </c>
      <c r="DZ46" s="176">
        <v>2</v>
      </c>
      <c r="EA46" s="176" t="s">
        <v>3334</v>
      </c>
      <c r="EB46" s="176" t="s">
        <v>610</v>
      </c>
      <c r="EC46" s="173">
        <v>44376</v>
      </c>
      <c r="ED46" s="183" t="s">
        <v>3343</v>
      </c>
      <c r="EE46" s="180">
        <v>0</v>
      </c>
      <c r="EF46" s="183" t="s">
        <v>3321</v>
      </c>
      <c r="EG46" s="183" t="s">
        <v>21</v>
      </c>
      <c r="EH46" s="183">
        <v>2</v>
      </c>
      <c r="EI46" s="183" t="s">
        <v>3334</v>
      </c>
      <c r="EJ46" s="183" t="s">
        <v>610</v>
      </c>
      <c r="EK46" s="184">
        <v>44376</v>
      </c>
      <c r="EL46" s="182" t="s">
        <v>3344</v>
      </c>
      <c r="EM46" s="172">
        <v>0</v>
      </c>
      <c r="EN46" s="176" t="s">
        <v>3321</v>
      </c>
      <c r="EO46" s="176" t="s">
        <v>21</v>
      </c>
      <c r="EP46" s="176">
        <v>2</v>
      </c>
      <c r="EQ46" s="176" t="s">
        <v>3334</v>
      </c>
      <c r="ER46" s="176" t="s">
        <v>610</v>
      </c>
      <c r="ES46" s="173">
        <v>44376</v>
      </c>
      <c r="ET46" s="183" t="s">
        <v>3333</v>
      </c>
      <c r="EU46" s="183">
        <v>697</v>
      </c>
      <c r="EV46" s="183" t="s">
        <v>3330</v>
      </c>
      <c r="EW46" s="183" t="s">
        <v>21</v>
      </c>
      <c r="EX46" s="183">
        <v>2</v>
      </c>
      <c r="EY46" s="183" t="s">
        <v>3332</v>
      </c>
      <c r="EZ46" s="183" t="s">
        <v>3331</v>
      </c>
      <c r="FA46" s="184">
        <v>44376</v>
      </c>
      <c r="FB46" s="182" t="s">
        <v>606</v>
      </c>
      <c r="FC46" s="176">
        <v>2</v>
      </c>
      <c r="FD46" s="176">
        <v>0</v>
      </c>
      <c r="FE46" s="176" t="s">
        <v>21</v>
      </c>
      <c r="FF46" s="176">
        <v>2</v>
      </c>
      <c r="FG46" s="176" t="s">
        <v>605</v>
      </c>
      <c r="FH46" s="176">
        <v>0</v>
      </c>
      <c r="FI46" s="173">
        <v>43511</v>
      </c>
      <c r="FJ46" s="182" t="s">
        <v>613</v>
      </c>
      <c r="FK46" s="183" t="s">
        <v>14</v>
      </c>
      <c r="FL46" s="183">
        <v>0</v>
      </c>
      <c r="FM46" s="183" t="s">
        <v>21</v>
      </c>
      <c r="FN46" s="183">
        <v>2</v>
      </c>
      <c r="FO46" s="183" t="s">
        <v>589</v>
      </c>
      <c r="FP46" s="180">
        <v>0</v>
      </c>
      <c r="FQ46" s="181">
        <v>43511</v>
      </c>
      <c r="FR46" s="182" t="s">
        <v>614</v>
      </c>
      <c r="FS46" s="176" t="s">
        <v>14</v>
      </c>
      <c r="FT46" s="176">
        <v>0</v>
      </c>
      <c r="FU46" s="176" t="s">
        <v>21</v>
      </c>
      <c r="FV46" s="176">
        <v>2</v>
      </c>
      <c r="FW46" s="176" t="s">
        <v>589</v>
      </c>
      <c r="FX46" s="176">
        <v>0</v>
      </c>
      <c r="FY46" s="173">
        <v>43511</v>
      </c>
      <c r="FZ46" s="183" t="s">
        <v>4477</v>
      </c>
      <c r="GA46" s="183">
        <v>0</v>
      </c>
      <c r="GB46" s="183" t="s">
        <v>3173</v>
      </c>
      <c r="GC46" s="183" t="s">
        <v>21</v>
      </c>
      <c r="GD46" s="183">
        <v>2</v>
      </c>
      <c r="GE46" s="183" t="s">
        <v>14</v>
      </c>
      <c r="GF46" s="183" t="s">
        <v>14</v>
      </c>
      <c r="GG46" s="184">
        <v>44494</v>
      </c>
      <c r="GH46" s="182" t="s">
        <v>4483</v>
      </c>
      <c r="GI46" s="176">
        <v>0</v>
      </c>
      <c r="GJ46" s="176" t="s">
        <v>3173</v>
      </c>
      <c r="GK46" s="176" t="s">
        <v>21</v>
      </c>
      <c r="GL46" s="176">
        <v>2</v>
      </c>
      <c r="GM46" s="176" t="s">
        <v>14</v>
      </c>
      <c r="GN46" s="176" t="s">
        <v>14</v>
      </c>
      <c r="GO46" s="173">
        <v>44494</v>
      </c>
      <c r="GP46" s="183" t="s">
        <v>4478</v>
      </c>
      <c r="GQ46" s="183">
        <v>0</v>
      </c>
      <c r="GR46" s="183" t="s">
        <v>3173</v>
      </c>
      <c r="GS46" s="183" t="s">
        <v>21</v>
      </c>
      <c r="GT46" s="183">
        <v>2</v>
      </c>
      <c r="GU46" s="183" t="s">
        <v>14</v>
      </c>
      <c r="GV46" s="183" t="s">
        <v>14</v>
      </c>
      <c r="GW46" s="184">
        <v>44494</v>
      </c>
      <c r="GX46" s="182" t="s">
        <v>4484</v>
      </c>
      <c r="GY46" s="176">
        <v>0</v>
      </c>
      <c r="GZ46" s="176" t="s">
        <v>3173</v>
      </c>
      <c r="HA46" s="176" t="s">
        <v>21</v>
      </c>
      <c r="HB46" s="176">
        <v>2</v>
      </c>
      <c r="HC46" s="176" t="s">
        <v>14</v>
      </c>
      <c r="HD46" s="176" t="s">
        <v>14</v>
      </c>
      <c r="HE46" s="173">
        <v>44494</v>
      </c>
      <c r="HF46" s="183" t="s">
        <v>4476</v>
      </c>
      <c r="HG46" s="183">
        <v>0</v>
      </c>
      <c r="HH46" s="183" t="s">
        <v>3173</v>
      </c>
      <c r="HI46" s="183" t="s">
        <v>21</v>
      </c>
      <c r="HJ46" s="183">
        <v>2</v>
      </c>
      <c r="HK46" s="183" t="s">
        <v>14</v>
      </c>
      <c r="HL46" s="183" t="s">
        <v>14</v>
      </c>
      <c r="HM46" s="184">
        <v>44494</v>
      </c>
      <c r="HN46" s="182" t="s">
        <v>4482</v>
      </c>
      <c r="HO46" s="176">
        <v>2</v>
      </c>
      <c r="HP46" s="176" t="s">
        <v>3173</v>
      </c>
      <c r="HQ46" s="176" t="s">
        <v>21</v>
      </c>
      <c r="HR46" s="176">
        <v>2</v>
      </c>
      <c r="HS46" s="176" t="s">
        <v>14</v>
      </c>
      <c r="HT46" s="176" t="s">
        <v>14</v>
      </c>
      <c r="HU46" s="173">
        <v>44494</v>
      </c>
      <c r="HV46" s="183" t="s">
        <v>4479</v>
      </c>
      <c r="HW46" s="183">
        <v>0</v>
      </c>
      <c r="HX46" s="183" t="s">
        <v>3173</v>
      </c>
      <c r="HY46" s="183" t="s">
        <v>21</v>
      </c>
      <c r="HZ46" s="183">
        <v>2</v>
      </c>
      <c r="IA46" s="183" t="s">
        <v>14</v>
      </c>
      <c r="IB46" s="183" t="s">
        <v>14</v>
      </c>
      <c r="IC46" s="184">
        <v>44494</v>
      </c>
      <c r="ID46" s="182" t="s">
        <v>4481</v>
      </c>
      <c r="IE46" s="176">
        <v>1</v>
      </c>
      <c r="IF46" s="176" t="s">
        <v>3173</v>
      </c>
      <c r="IG46" s="176" t="s">
        <v>21</v>
      </c>
      <c r="IH46" s="176">
        <v>2</v>
      </c>
      <c r="II46" s="176" t="s">
        <v>14</v>
      </c>
      <c r="IJ46" s="176" t="s">
        <v>14</v>
      </c>
      <c r="IK46" s="173">
        <v>44494</v>
      </c>
      <c r="IL46" s="183" t="s">
        <v>4480</v>
      </c>
      <c r="IM46" s="183">
        <v>1</v>
      </c>
      <c r="IN46" s="183" t="s">
        <v>3173</v>
      </c>
      <c r="IO46" s="183" t="s">
        <v>21</v>
      </c>
      <c r="IP46" s="183">
        <v>2</v>
      </c>
      <c r="IQ46" s="183" t="s">
        <v>14</v>
      </c>
      <c r="IR46" s="183" t="s">
        <v>14</v>
      </c>
      <c r="IS46" s="184">
        <v>44494</v>
      </c>
    </row>
    <row r="47" spans="1:253" s="277" customFormat="1" ht="12.75" customHeight="1" x14ac:dyDescent="0.2">
      <c r="A47" s="277" t="s">
        <v>197</v>
      </c>
      <c r="B47" s="277" t="s">
        <v>7525</v>
      </c>
      <c r="C47" s="277" t="s">
        <v>198</v>
      </c>
      <c r="D47" s="277" t="s">
        <v>199</v>
      </c>
      <c r="E47" s="277" t="s">
        <v>7083</v>
      </c>
      <c r="F47" s="277" t="s">
        <v>2713</v>
      </c>
      <c r="G47" s="171">
        <v>10806000</v>
      </c>
      <c r="H47" s="172" t="s">
        <v>2710</v>
      </c>
      <c r="I47" s="172" t="s">
        <v>41</v>
      </c>
      <c r="J47" s="172">
        <v>1</v>
      </c>
      <c r="K47" s="172" t="s">
        <v>2712</v>
      </c>
      <c r="L47" s="172" t="s">
        <v>2711</v>
      </c>
      <c r="M47" s="173">
        <v>44227</v>
      </c>
      <c r="N47" s="182" t="s">
        <v>3379</v>
      </c>
      <c r="O47" s="174">
        <v>40463</v>
      </c>
      <c r="P47" s="174" t="s">
        <v>3376</v>
      </c>
      <c r="Q47" s="174" t="s">
        <v>41</v>
      </c>
      <c r="R47" s="174">
        <v>1</v>
      </c>
      <c r="S47" s="174" t="s">
        <v>3378</v>
      </c>
      <c r="T47" s="174" t="s">
        <v>3377</v>
      </c>
      <c r="U47" s="175">
        <v>44376</v>
      </c>
      <c r="V47" s="182" t="s">
        <v>3381</v>
      </c>
      <c r="W47" s="172">
        <v>8708000</v>
      </c>
      <c r="X47" s="172" t="s">
        <v>3376</v>
      </c>
      <c r="Y47" s="172" t="s">
        <v>21</v>
      </c>
      <c r="Z47" s="172">
        <v>2</v>
      </c>
      <c r="AA47" s="172" t="s">
        <v>3380</v>
      </c>
      <c r="AB47" s="172" t="s">
        <v>3377</v>
      </c>
      <c r="AC47" s="173">
        <v>44376</v>
      </c>
      <c r="AD47" s="182" t="s">
        <v>6575</v>
      </c>
      <c r="AE47" s="180">
        <v>1838000</v>
      </c>
      <c r="AF47" s="180" t="s">
        <v>6572</v>
      </c>
      <c r="AG47" s="180" t="s">
        <v>59</v>
      </c>
      <c r="AH47" s="180">
        <v>3</v>
      </c>
      <c r="AI47" s="180" t="s">
        <v>6574</v>
      </c>
      <c r="AJ47" s="180" t="s">
        <v>6573</v>
      </c>
      <c r="AK47" s="181">
        <v>44559</v>
      </c>
      <c r="AL47" s="182" t="s">
        <v>6577</v>
      </c>
      <c r="AM47" s="172">
        <v>1318000</v>
      </c>
      <c r="AN47" s="172" t="s">
        <v>6572</v>
      </c>
      <c r="AO47" s="172" t="s">
        <v>59</v>
      </c>
      <c r="AP47" s="172">
        <v>3</v>
      </c>
      <c r="AQ47" s="172" t="s">
        <v>6576</v>
      </c>
      <c r="AR47" s="172" t="s">
        <v>6573</v>
      </c>
      <c r="AS47" s="173">
        <v>44559</v>
      </c>
      <c r="AT47" s="183" t="s">
        <v>2038</v>
      </c>
      <c r="AU47" s="180" t="s">
        <v>14</v>
      </c>
      <c r="AV47" s="180" t="s">
        <v>2035</v>
      </c>
      <c r="AW47" s="180" t="s">
        <v>14</v>
      </c>
      <c r="AX47" s="180" t="s">
        <v>14</v>
      </c>
      <c r="AY47" s="180" t="s">
        <v>2037</v>
      </c>
      <c r="AZ47" s="180" t="s">
        <v>2036</v>
      </c>
      <c r="BA47" s="181">
        <v>44102</v>
      </c>
      <c r="BB47" s="182" t="s">
        <v>1807</v>
      </c>
      <c r="BC47" s="172" t="s">
        <v>14</v>
      </c>
      <c r="BD47" s="172" t="s">
        <v>14</v>
      </c>
      <c r="BE47" s="172" t="s">
        <v>14</v>
      </c>
      <c r="BF47" s="172" t="s">
        <v>14</v>
      </c>
      <c r="BG47" s="172" t="s">
        <v>200</v>
      </c>
      <c r="BH47" s="172" t="s">
        <v>14</v>
      </c>
      <c r="BI47" s="173">
        <v>43950</v>
      </c>
      <c r="BJ47" s="183" t="s">
        <v>2262</v>
      </c>
      <c r="BK47" s="183">
        <v>0</v>
      </c>
      <c r="BL47" s="183" t="s">
        <v>2259</v>
      </c>
      <c r="BM47" s="183" t="s">
        <v>59</v>
      </c>
      <c r="BN47" s="183">
        <v>3</v>
      </c>
      <c r="BO47" s="183" t="s">
        <v>2260</v>
      </c>
      <c r="BP47" s="180" t="s">
        <v>2036</v>
      </c>
      <c r="BQ47" s="184">
        <v>44165</v>
      </c>
      <c r="BR47" s="182" t="s">
        <v>1804</v>
      </c>
      <c r="BS47" s="176" t="s">
        <v>14</v>
      </c>
      <c r="BT47" s="176" t="s">
        <v>14</v>
      </c>
      <c r="BU47" s="176" t="s">
        <v>14</v>
      </c>
      <c r="BV47" s="176" t="s">
        <v>14</v>
      </c>
      <c r="BW47" s="176" t="s">
        <v>1803</v>
      </c>
      <c r="BX47" s="176" t="s">
        <v>14</v>
      </c>
      <c r="BY47" s="173">
        <v>43950</v>
      </c>
      <c r="BZ47" s="183" t="s">
        <v>1806</v>
      </c>
      <c r="CA47" s="183" t="s">
        <v>14</v>
      </c>
      <c r="CB47" s="183" t="s">
        <v>14</v>
      </c>
      <c r="CC47" s="183" t="s">
        <v>14</v>
      </c>
      <c r="CD47" s="183" t="s">
        <v>14</v>
      </c>
      <c r="CE47" s="183" t="s">
        <v>1805</v>
      </c>
      <c r="CF47" s="183" t="s">
        <v>14</v>
      </c>
      <c r="CG47" s="184">
        <v>43950</v>
      </c>
      <c r="CH47" s="182" t="s">
        <v>7884</v>
      </c>
      <c r="CI47" s="183" t="e">
        <v>#N/A</v>
      </c>
      <c r="CJ47" s="183" t="e">
        <v>#N/A</v>
      </c>
      <c r="CK47" s="183" t="e">
        <v>#N/A</v>
      </c>
      <c r="CL47" s="183" t="e">
        <v>#N/A</v>
      </c>
      <c r="CM47" s="183" t="e">
        <v>#N/A</v>
      </c>
      <c r="CN47" s="183" t="e">
        <v>#N/A</v>
      </c>
      <c r="CO47" s="185" t="e">
        <v>#N/A</v>
      </c>
      <c r="CP47" s="183" t="s">
        <v>1981</v>
      </c>
      <c r="CQ47" s="176" t="s">
        <v>14</v>
      </c>
      <c r="CR47" s="176" t="s">
        <v>1978</v>
      </c>
      <c r="CS47" s="176" t="s">
        <v>14</v>
      </c>
      <c r="CT47" s="176" t="s">
        <v>14</v>
      </c>
      <c r="CU47" s="176" t="s">
        <v>1980</v>
      </c>
      <c r="CV47" s="176" t="s">
        <v>1979</v>
      </c>
      <c r="CW47" s="173">
        <v>44015</v>
      </c>
      <c r="CX47" s="183" t="s">
        <v>6581</v>
      </c>
      <c r="CY47" s="180">
        <v>689000</v>
      </c>
      <c r="CZ47" s="180" t="s">
        <v>6578</v>
      </c>
      <c r="DA47" s="180" t="s">
        <v>59</v>
      </c>
      <c r="DB47" s="180">
        <v>3</v>
      </c>
      <c r="DC47" s="180" t="s">
        <v>6580</v>
      </c>
      <c r="DD47" s="180" t="s">
        <v>6579</v>
      </c>
      <c r="DE47" s="186">
        <v>44559</v>
      </c>
      <c r="DF47" s="182" t="s">
        <v>6583</v>
      </c>
      <c r="DG47" s="172">
        <v>6870000</v>
      </c>
      <c r="DH47" s="176" t="s">
        <v>6578</v>
      </c>
      <c r="DI47" s="176" t="s">
        <v>59</v>
      </c>
      <c r="DJ47" s="176">
        <v>3</v>
      </c>
      <c r="DK47" s="176" t="s">
        <v>6582</v>
      </c>
      <c r="DL47" s="176" t="s">
        <v>6579</v>
      </c>
      <c r="DM47" s="173">
        <v>44559</v>
      </c>
      <c r="DN47" s="183" t="s">
        <v>6585</v>
      </c>
      <c r="DO47" s="180">
        <v>1149000</v>
      </c>
      <c r="DP47" s="183" t="s">
        <v>6578</v>
      </c>
      <c r="DQ47" s="183" t="s">
        <v>59</v>
      </c>
      <c r="DR47" s="183">
        <v>3</v>
      </c>
      <c r="DS47" s="183" t="s">
        <v>6584</v>
      </c>
      <c r="DT47" s="183" t="s">
        <v>6579</v>
      </c>
      <c r="DU47" s="184">
        <v>44559</v>
      </c>
      <c r="DV47" s="182" t="s">
        <v>6586</v>
      </c>
      <c r="DW47" s="172">
        <v>530000</v>
      </c>
      <c r="DX47" s="176" t="s">
        <v>6578</v>
      </c>
      <c r="DY47" s="176" t="s">
        <v>59</v>
      </c>
      <c r="DZ47" s="176">
        <v>3</v>
      </c>
      <c r="EA47" s="176" t="s">
        <v>6580</v>
      </c>
      <c r="EB47" s="176" t="s">
        <v>6579</v>
      </c>
      <c r="EC47" s="173">
        <v>44559</v>
      </c>
      <c r="ED47" s="183" t="s">
        <v>6587</v>
      </c>
      <c r="EE47" s="180">
        <v>159000</v>
      </c>
      <c r="EF47" s="183" t="s">
        <v>6578</v>
      </c>
      <c r="EG47" s="183" t="s">
        <v>59</v>
      </c>
      <c r="EH47" s="183">
        <v>3</v>
      </c>
      <c r="EI47" s="183" t="s">
        <v>6580</v>
      </c>
      <c r="EJ47" s="183" t="s">
        <v>6579</v>
      </c>
      <c r="EK47" s="184">
        <v>44559</v>
      </c>
      <c r="EL47" s="182" t="s">
        <v>6588</v>
      </c>
      <c r="EM47" s="172">
        <v>0</v>
      </c>
      <c r="EN47" s="176" t="s">
        <v>6578</v>
      </c>
      <c r="EO47" s="176" t="s">
        <v>59</v>
      </c>
      <c r="EP47" s="176">
        <v>3</v>
      </c>
      <c r="EQ47" s="176" t="s">
        <v>6580</v>
      </c>
      <c r="ER47" s="176" t="s">
        <v>6579</v>
      </c>
      <c r="ES47" s="173">
        <v>44559</v>
      </c>
      <c r="ET47" s="183" t="s">
        <v>2261</v>
      </c>
      <c r="EU47" s="183">
        <v>0</v>
      </c>
      <c r="EV47" s="183" t="s">
        <v>2259</v>
      </c>
      <c r="EW47" s="183" t="s">
        <v>59</v>
      </c>
      <c r="EX47" s="183">
        <v>3</v>
      </c>
      <c r="EY47" s="183" t="s">
        <v>2260</v>
      </c>
      <c r="EZ47" s="183" t="s">
        <v>2036</v>
      </c>
      <c r="FA47" s="184">
        <v>44165</v>
      </c>
      <c r="FB47" s="182" t="s">
        <v>1977</v>
      </c>
      <c r="FC47" s="176">
        <v>2</v>
      </c>
      <c r="FD47" s="176" t="s">
        <v>1975</v>
      </c>
      <c r="FE47" s="176" t="s">
        <v>21</v>
      </c>
      <c r="FF47" s="176">
        <v>2</v>
      </c>
      <c r="FG47" s="176" t="s">
        <v>248</v>
      </c>
      <c r="FH47" s="176" t="s">
        <v>1976</v>
      </c>
      <c r="FI47" s="173">
        <v>44015</v>
      </c>
      <c r="FJ47" s="182" t="s">
        <v>201</v>
      </c>
      <c r="FK47" s="183" t="s">
        <v>14</v>
      </c>
      <c r="FL47" s="183">
        <v>0</v>
      </c>
      <c r="FM47" s="183" t="s">
        <v>14</v>
      </c>
      <c r="FN47" s="183" t="s">
        <v>14</v>
      </c>
      <c r="FO47" s="183" t="s">
        <v>200</v>
      </c>
      <c r="FP47" s="180">
        <v>0</v>
      </c>
      <c r="FQ47" s="181">
        <v>43503</v>
      </c>
      <c r="FR47" s="182" t="s">
        <v>202</v>
      </c>
      <c r="FS47" s="176" t="s">
        <v>14</v>
      </c>
      <c r="FT47" s="176">
        <v>0</v>
      </c>
      <c r="FU47" s="176" t="s">
        <v>14</v>
      </c>
      <c r="FV47" s="176" t="s">
        <v>14</v>
      </c>
      <c r="FW47" s="176" t="s">
        <v>200</v>
      </c>
      <c r="FX47" s="176">
        <v>0</v>
      </c>
      <c r="FY47" s="173">
        <v>43503</v>
      </c>
      <c r="FZ47" s="183" t="s">
        <v>4225</v>
      </c>
      <c r="GA47" s="183">
        <v>0</v>
      </c>
      <c r="GB47" s="183" t="s">
        <v>3173</v>
      </c>
      <c r="GC47" s="183" t="s">
        <v>21</v>
      </c>
      <c r="GD47" s="183">
        <v>2</v>
      </c>
      <c r="GE47" s="183" t="s">
        <v>14</v>
      </c>
      <c r="GF47" s="183" t="s">
        <v>14</v>
      </c>
      <c r="GG47" s="184">
        <v>44489</v>
      </c>
      <c r="GH47" s="182" t="s">
        <v>4231</v>
      </c>
      <c r="GI47" s="176">
        <v>0</v>
      </c>
      <c r="GJ47" s="176" t="s">
        <v>3173</v>
      </c>
      <c r="GK47" s="176" t="s">
        <v>21</v>
      </c>
      <c r="GL47" s="176">
        <v>2</v>
      </c>
      <c r="GM47" s="176" t="s">
        <v>14</v>
      </c>
      <c r="GN47" s="176" t="s">
        <v>14</v>
      </c>
      <c r="GO47" s="173">
        <v>44489</v>
      </c>
      <c r="GP47" s="183" t="s">
        <v>4226</v>
      </c>
      <c r="GQ47" s="183">
        <v>0</v>
      </c>
      <c r="GR47" s="183" t="s">
        <v>3173</v>
      </c>
      <c r="GS47" s="183" t="s">
        <v>21</v>
      </c>
      <c r="GT47" s="183">
        <v>2</v>
      </c>
      <c r="GU47" s="183" t="s">
        <v>14</v>
      </c>
      <c r="GV47" s="183" t="s">
        <v>14</v>
      </c>
      <c r="GW47" s="184">
        <v>44489</v>
      </c>
      <c r="GX47" s="182" t="s">
        <v>4232</v>
      </c>
      <c r="GY47" s="176">
        <v>0</v>
      </c>
      <c r="GZ47" s="176" t="s">
        <v>3173</v>
      </c>
      <c r="HA47" s="176" t="s">
        <v>21</v>
      </c>
      <c r="HB47" s="176">
        <v>2</v>
      </c>
      <c r="HC47" s="176" t="s">
        <v>14</v>
      </c>
      <c r="HD47" s="176" t="s">
        <v>14</v>
      </c>
      <c r="HE47" s="173">
        <v>44489</v>
      </c>
      <c r="HF47" s="183" t="s">
        <v>4224</v>
      </c>
      <c r="HG47" s="183">
        <v>0</v>
      </c>
      <c r="HH47" s="183" t="s">
        <v>3173</v>
      </c>
      <c r="HI47" s="183" t="s">
        <v>21</v>
      </c>
      <c r="HJ47" s="183">
        <v>2</v>
      </c>
      <c r="HK47" s="183" t="s">
        <v>14</v>
      </c>
      <c r="HL47" s="183" t="s">
        <v>14</v>
      </c>
      <c r="HM47" s="184">
        <v>44489</v>
      </c>
      <c r="HN47" s="182" t="s">
        <v>4230</v>
      </c>
      <c r="HO47" s="176">
        <v>2</v>
      </c>
      <c r="HP47" s="176" t="s">
        <v>3173</v>
      </c>
      <c r="HQ47" s="176" t="s">
        <v>21</v>
      </c>
      <c r="HR47" s="176">
        <v>2</v>
      </c>
      <c r="HS47" s="176" t="s">
        <v>14</v>
      </c>
      <c r="HT47" s="176" t="s">
        <v>14</v>
      </c>
      <c r="HU47" s="173">
        <v>44489</v>
      </c>
      <c r="HV47" s="183" t="s">
        <v>4227</v>
      </c>
      <c r="HW47" s="183">
        <v>0</v>
      </c>
      <c r="HX47" s="183" t="s">
        <v>3173</v>
      </c>
      <c r="HY47" s="183" t="s">
        <v>21</v>
      </c>
      <c r="HZ47" s="183">
        <v>2</v>
      </c>
      <c r="IA47" s="183" t="s">
        <v>14</v>
      </c>
      <c r="IB47" s="183" t="s">
        <v>14</v>
      </c>
      <c r="IC47" s="184">
        <v>44489</v>
      </c>
      <c r="ID47" s="182" t="s">
        <v>4229</v>
      </c>
      <c r="IE47" s="176">
        <v>2</v>
      </c>
      <c r="IF47" s="176" t="s">
        <v>3173</v>
      </c>
      <c r="IG47" s="176" t="s">
        <v>21</v>
      </c>
      <c r="IH47" s="176">
        <v>2</v>
      </c>
      <c r="II47" s="176" t="s">
        <v>14</v>
      </c>
      <c r="IJ47" s="176" t="s">
        <v>14</v>
      </c>
      <c r="IK47" s="173">
        <v>44489</v>
      </c>
      <c r="IL47" s="183" t="s">
        <v>4228</v>
      </c>
      <c r="IM47" s="183">
        <v>0</v>
      </c>
      <c r="IN47" s="183" t="s">
        <v>3173</v>
      </c>
      <c r="IO47" s="183" t="s">
        <v>21</v>
      </c>
      <c r="IP47" s="183">
        <v>2</v>
      </c>
      <c r="IQ47" s="183" t="s">
        <v>14</v>
      </c>
      <c r="IR47" s="183" t="s">
        <v>14</v>
      </c>
      <c r="IS47" s="184">
        <v>44489</v>
      </c>
    </row>
    <row r="48" spans="1:253" s="277" customFormat="1" ht="12.75" customHeight="1" x14ac:dyDescent="0.2">
      <c r="A48" s="277" t="s">
        <v>3864</v>
      </c>
      <c r="B48" s="277" t="s">
        <v>7532</v>
      </c>
      <c r="C48" s="277" t="s">
        <v>3865</v>
      </c>
      <c r="D48" s="277" t="s">
        <v>617</v>
      </c>
      <c r="E48" s="277" t="s">
        <v>7088</v>
      </c>
      <c r="F48" s="277" t="s">
        <v>3869</v>
      </c>
      <c r="G48" s="171">
        <v>54297000</v>
      </c>
      <c r="H48" s="172" t="s">
        <v>3866</v>
      </c>
      <c r="I48" s="172" t="s">
        <v>21</v>
      </c>
      <c r="J48" s="172">
        <v>2</v>
      </c>
      <c r="K48" s="172" t="s">
        <v>3868</v>
      </c>
      <c r="L48" s="172" t="s">
        <v>3867</v>
      </c>
      <c r="M48" s="173">
        <v>44456</v>
      </c>
      <c r="N48" s="182" t="s">
        <v>3873</v>
      </c>
      <c r="O48" s="174">
        <v>519240</v>
      </c>
      <c r="P48" s="174" t="s">
        <v>3870</v>
      </c>
      <c r="Q48" s="174" t="s">
        <v>21</v>
      </c>
      <c r="R48" s="174">
        <v>2</v>
      </c>
      <c r="S48" s="174" t="s">
        <v>3872</v>
      </c>
      <c r="T48" s="174" t="s">
        <v>3871</v>
      </c>
      <c r="U48" s="175">
        <v>44456</v>
      </c>
      <c r="V48" s="182" t="s">
        <v>5956</v>
      </c>
      <c r="W48" s="172">
        <v>16907000</v>
      </c>
      <c r="X48" s="172" t="s">
        <v>5954</v>
      </c>
      <c r="Y48" s="172" t="s">
        <v>21</v>
      </c>
      <c r="Z48" s="172">
        <v>2</v>
      </c>
      <c r="AA48" s="172" t="s">
        <v>3905</v>
      </c>
      <c r="AB48" s="172" t="s">
        <v>5955</v>
      </c>
      <c r="AC48" s="173">
        <v>44547</v>
      </c>
      <c r="AD48" s="182" t="s">
        <v>5960</v>
      </c>
      <c r="AE48" s="180">
        <v>3440000</v>
      </c>
      <c r="AF48" s="180" t="s">
        <v>5957</v>
      </c>
      <c r="AG48" s="180" t="s">
        <v>21</v>
      </c>
      <c r="AH48" s="180">
        <v>2</v>
      </c>
      <c r="AI48" s="180" t="s">
        <v>5959</v>
      </c>
      <c r="AJ48" s="180" t="s">
        <v>5958</v>
      </c>
      <c r="AK48" s="181">
        <v>44547</v>
      </c>
      <c r="AL48" s="182" t="s">
        <v>5964</v>
      </c>
      <c r="AM48" s="172">
        <v>540000</v>
      </c>
      <c r="AN48" s="172" t="s">
        <v>5961</v>
      </c>
      <c r="AO48" s="172" t="s">
        <v>59</v>
      </c>
      <c r="AP48" s="172">
        <v>3</v>
      </c>
      <c r="AQ48" s="172" t="s">
        <v>5963</v>
      </c>
      <c r="AR48" s="172" t="s">
        <v>5962</v>
      </c>
      <c r="AS48" s="173">
        <v>44547</v>
      </c>
      <c r="AT48" s="183" t="s">
        <v>3875</v>
      </c>
      <c r="AU48" s="180">
        <v>0</v>
      </c>
      <c r="AV48" s="180" t="s">
        <v>14</v>
      </c>
      <c r="AW48" s="180" t="s">
        <v>14</v>
      </c>
      <c r="AX48" s="180" t="s">
        <v>14</v>
      </c>
      <c r="AY48" s="180" t="s">
        <v>3874</v>
      </c>
      <c r="AZ48" s="180" t="s">
        <v>14</v>
      </c>
      <c r="BA48" s="181">
        <v>44456</v>
      </c>
      <c r="BB48" s="182" t="s">
        <v>5439</v>
      </c>
      <c r="BC48" s="172">
        <v>0</v>
      </c>
      <c r="BD48" s="172" t="s">
        <v>5436</v>
      </c>
      <c r="BE48" s="172" t="s">
        <v>59</v>
      </c>
      <c r="BF48" s="172">
        <v>3</v>
      </c>
      <c r="BG48" s="172" t="s">
        <v>5438</v>
      </c>
      <c r="BH48" s="172" t="s">
        <v>5437</v>
      </c>
      <c r="BI48" s="173">
        <v>44517</v>
      </c>
      <c r="BJ48" s="183" t="s">
        <v>3876</v>
      </c>
      <c r="BK48" s="183">
        <v>0</v>
      </c>
      <c r="BL48" s="183" t="s">
        <v>14</v>
      </c>
      <c r="BM48" s="183" t="s">
        <v>59</v>
      </c>
      <c r="BN48" s="183">
        <v>3</v>
      </c>
      <c r="BO48" s="183" t="s">
        <v>3874</v>
      </c>
      <c r="BP48" s="180" t="s">
        <v>14</v>
      </c>
      <c r="BQ48" s="184">
        <v>44456</v>
      </c>
      <c r="BR48" s="182" t="s">
        <v>3877</v>
      </c>
      <c r="BS48" s="176">
        <v>0</v>
      </c>
      <c r="BT48" s="176" t="s">
        <v>14</v>
      </c>
      <c r="BU48" s="176" t="s">
        <v>14</v>
      </c>
      <c r="BV48" s="176" t="s">
        <v>14</v>
      </c>
      <c r="BW48" s="176" t="s">
        <v>3874</v>
      </c>
      <c r="BX48" s="176" t="s">
        <v>14</v>
      </c>
      <c r="BY48" s="173">
        <v>44456</v>
      </c>
      <c r="BZ48" s="183" t="s">
        <v>3878</v>
      </c>
      <c r="CA48" s="183">
        <v>0</v>
      </c>
      <c r="CB48" s="183" t="s">
        <v>14</v>
      </c>
      <c r="CC48" s="183" t="s">
        <v>14</v>
      </c>
      <c r="CD48" s="183" t="s">
        <v>14</v>
      </c>
      <c r="CE48" s="183" t="s">
        <v>3874</v>
      </c>
      <c r="CF48" s="183" t="s">
        <v>14</v>
      </c>
      <c r="CG48" s="184">
        <v>44456</v>
      </c>
      <c r="CH48" s="182" t="s">
        <v>7885</v>
      </c>
      <c r="CI48" s="183" t="e">
        <v>#N/A</v>
      </c>
      <c r="CJ48" s="183" t="e">
        <v>#N/A</v>
      </c>
      <c r="CK48" s="183" t="e">
        <v>#N/A</v>
      </c>
      <c r="CL48" s="183" t="e">
        <v>#N/A</v>
      </c>
      <c r="CM48" s="183" t="e">
        <v>#N/A</v>
      </c>
      <c r="CN48" s="183" t="e">
        <v>#N/A</v>
      </c>
      <c r="CO48" s="185" t="e">
        <v>#N/A</v>
      </c>
      <c r="CP48" s="183" t="s">
        <v>3879</v>
      </c>
      <c r="CQ48" s="176">
        <v>0</v>
      </c>
      <c r="CR48" s="176" t="s">
        <v>14</v>
      </c>
      <c r="CS48" s="176" t="s">
        <v>14</v>
      </c>
      <c r="CT48" s="176" t="s">
        <v>14</v>
      </c>
      <c r="CU48" s="176" t="s">
        <v>3874</v>
      </c>
      <c r="CV48" s="176" t="s">
        <v>14</v>
      </c>
      <c r="CW48" s="173">
        <v>44456</v>
      </c>
      <c r="CX48" s="183" t="s">
        <v>5965</v>
      </c>
      <c r="CY48" s="180">
        <v>3441000</v>
      </c>
      <c r="CZ48" s="180" t="s">
        <v>5957</v>
      </c>
      <c r="DA48" s="180" t="s">
        <v>21</v>
      </c>
      <c r="DB48" s="180">
        <v>2</v>
      </c>
      <c r="DC48" s="180" t="s">
        <v>5968</v>
      </c>
      <c r="DD48" s="180" t="s">
        <v>5958</v>
      </c>
      <c r="DE48" s="186">
        <v>44547</v>
      </c>
      <c r="DF48" s="182" t="s">
        <v>5969</v>
      </c>
      <c r="DG48" s="172">
        <v>13467000</v>
      </c>
      <c r="DH48" s="176" t="s">
        <v>5966</v>
      </c>
      <c r="DI48" s="176" t="s">
        <v>21</v>
      </c>
      <c r="DJ48" s="176">
        <v>2</v>
      </c>
      <c r="DK48" s="176" t="s">
        <v>5968</v>
      </c>
      <c r="DL48" s="176" t="s">
        <v>5967</v>
      </c>
      <c r="DM48" s="173">
        <v>44547</v>
      </c>
      <c r="DN48" s="183" t="s">
        <v>5970</v>
      </c>
      <c r="DO48" s="180">
        <v>0</v>
      </c>
      <c r="DP48" s="183" t="s">
        <v>5966</v>
      </c>
      <c r="DQ48" s="183" t="s">
        <v>21</v>
      </c>
      <c r="DR48" s="183">
        <v>2</v>
      </c>
      <c r="DS48" s="183" t="s">
        <v>5968</v>
      </c>
      <c r="DT48" s="183" t="s">
        <v>5967</v>
      </c>
      <c r="DU48" s="184">
        <v>44547</v>
      </c>
      <c r="DV48" s="182" t="s">
        <v>5971</v>
      </c>
      <c r="DW48" s="172">
        <v>3073000</v>
      </c>
      <c r="DX48" s="176" t="s">
        <v>5957</v>
      </c>
      <c r="DY48" s="176" t="s">
        <v>21</v>
      </c>
      <c r="DZ48" s="176">
        <v>2</v>
      </c>
      <c r="EA48" s="176" t="s">
        <v>5968</v>
      </c>
      <c r="EB48" s="176" t="s">
        <v>5958</v>
      </c>
      <c r="EC48" s="173">
        <v>44547</v>
      </c>
      <c r="ED48" s="183" t="s">
        <v>5974</v>
      </c>
      <c r="EE48" s="180">
        <v>368000</v>
      </c>
      <c r="EF48" s="183" t="s">
        <v>5972</v>
      </c>
      <c r="EG48" s="183" t="s">
        <v>59</v>
      </c>
      <c r="EH48" s="183">
        <v>3</v>
      </c>
      <c r="EI48" s="183" t="s">
        <v>5968</v>
      </c>
      <c r="EJ48" s="183" t="s">
        <v>5973</v>
      </c>
      <c r="EK48" s="184">
        <v>44547</v>
      </c>
      <c r="EL48" s="182" t="s">
        <v>5975</v>
      </c>
      <c r="EM48" s="172">
        <v>0</v>
      </c>
      <c r="EN48" s="176" t="s">
        <v>14</v>
      </c>
      <c r="EO48" s="176" t="s">
        <v>59</v>
      </c>
      <c r="EP48" s="176">
        <v>3</v>
      </c>
      <c r="EQ48" s="176" t="s">
        <v>5968</v>
      </c>
      <c r="ER48" s="176" t="s">
        <v>14</v>
      </c>
      <c r="ES48" s="173">
        <v>44547</v>
      </c>
      <c r="ET48" s="183" t="s">
        <v>3881</v>
      </c>
      <c r="EU48" s="183">
        <v>0</v>
      </c>
      <c r="EV48" s="183" t="s">
        <v>14</v>
      </c>
      <c r="EW48" s="183" t="s">
        <v>59</v>
      </c>
      <c r="EX48" s="183">
        <v>3</v>
      </c>
      <c r="EY48" s="183" t="s">
        <v>3880</v>
      </c>
      <c r="EZ48" s="183" t="s">
        <v>14</v>
      </c>
      <c r="FA48" s="184">
        <v>44456</v>
      </c>
      <c r="FB48" s="182" t="s">
        <v>3883</v>
      </c>
      <c r="FC48" s="176">
        <v>2</v>
      </c>
      <c r="FD48" s="176" t="s">
        <v>14</v>
      </c>
      <c r="FE48" s="176" t="s">
        <v>21</v>
      </c>
      <c r="FF48" s="176">
        <v>2</v>
      </c>
      <c r="FG48" s="176" t="s">
        <v>3882</v>
      </c>
      <c r="FH48" s="176" t="s">
        <v>14</v>
      </c>
      <c r="FI48" s="173">
        <v>44456</v>
      </c>
      <c r="FJ48" s="182" t="s">
        <v>3884</v>
      </c>
      <c r="FK48" s="183">
        <v>0</v>
      </c>
      <c r="FL48" s="183" t="s">
        <v>14</v>
      </c>
      <c r="FM48" s="183" t="s">
        <v>14</v>
      </c>
      <c r="FN48" s="183" t="s">
        <v>14</v>
      </c>
      <c r="FO48" s="183" t="s">
        <v>3874</v>
      </c>
      <c r="FP48" s="180" t="s">
        <v>14</v>
      </c>
      <c r="FQ48" s="181">
        <v>44456</v>
      </c>
      <c r="FR48" s="182" t="s">
        <v>3885</v>
      </c>
      <c r="FS48" s="176">
        <v>0</v>
      </c>
      <c r="FT48" s="176" t="s">
        <v>14</v>
      </c>
      <c r="FU48" s="176" t="s">
        <v>14</v>
      </c>
      <c r="FV48" s="176" t="s">
        <v>14</v>
      </c>
      <c r="FW48" s="176" t="s">
        <v>3874</v>
      </c>
      <c r="FX48" s="176" t="s">
        <v>14</v>
      </c>
      <c r="FY48" s="173">
        <v>44456</v>
      </c>
      <c r="FZ48" s="183" t="s">
        <v>5021</v>
      </c>
      <c r="GA48" s="183">
        <v>1</v>
      </c>
      <c r="GB48" s="183" t="s">
        <v>3173</v>
      </c>
      <c r="GC48" s="183" t="s">
        <v>21</v>
      </c>
      <c r="GD48" s="183">
        <v>2</v>
      </c>
      <c r="GE48" s="183" t="s">
        <v>14</v>
      </c>
      <c r="GF48" s="183" t="s">
        <v>14</v>
      </c>
      <c r="GG48" s="184">
        <v>44498</v>
      </c>
      <c r="GH48" s="182" t="s">
        <v>5027</v>
      </c>
      <c r="GI48" s="176">
        <v>1</v>
      </c>
      <c r="GJ48" s="176" t="s">
        <v>3173</v>
      </c>
      <c r="GK48" s="176" t="s">
        <v>21</v>
      </c>
      <c r="GL48" s="176">
        <v>2</v>
      </c>
      <c r="GM48" s="176" t="s">
        <v>14</v>
      </c>
      <c r="GN48" s="176" t="s">
        <v>14</v>
      </c>
      <c r="GO48" s="173">
        <v>44498</v>
      </c>
      <c r="GP48" s="183" t="s">
        <v>5022</v>
      </c>
      <c r="GQ48" s="183">
        <v>1</v>
      </c>
      <c r="GR48" s="183" t="s">
        <v>3173</v>
      </c>
      <c r="GS48" s="183" t="s">
        <v>21</v>
      </c>
      <c r="GT48" s="183">
        <v>2</v>
      </c>
      <c r="GU48" s="183" t="s">
        <v>14</v>
      </c>
      <c r="GV48" s="183" t="s">
        <v>14</v>
      </c>
      <c r="GW48" s="184">
        <v>44498</v>
      </c>
      <c r="GX48" s="182" t="s">
        <v>5028</v>
      </c>
      <c r="GY48" s="176">
        <v>0</v>
      </c>
      <c r="GZ48" s="176" t="s">
        <v>3173</v>
      </c>
      <c r="HA48" s="176" t="s">
        <v>21</v>
      </c>
      <c r="HB48" s="176">
        <v>2</v>
      </c>
      <c r="HC48" s="176" t="s">
        <v>14</v>
      </c>
      <c r="HD48" s="176" t="s">
        <v>14</v>
      </c>
      <c r="HE48" s="173">
        <v>44498</v>
      </c>
      <c r="HF48" s="183" t="s">
        <v>5020</v>
      </c>
      <c r="HG48" s="183">
        <v>2</v>
      </c>
      <c r="HH48" s="183" t="s">
        <v>3173</v>
      </c>
      <c r="HI48" s="183" t="s">
        <v>21</v>
      </c>
      <c r="HJ48" s="183">
        <v>2</v>
      </c>
      <c r="HK48" s="183" t="s">
        <v>14</v>
      </c>
      <c r="HL48" s="183" t="s">
        <v>14</v>
      </c>
      <c r="HM48" s="184">
        <v>44498</v>
      </c>
      <c r="HN48" s="182" t="s">
        <v>5026</v>
      </c>
      <c r="HO48" s="176">
        <v>2</v>
      </c>
      <c r="HP48" s="176" t="s">
        <v>3173</v>
      </c>
      <c r="HQ48" s="176" t="s">
        <v>21</v>
      </c>
      <c r="HR48" s="176">
        <v>2</v>
      </c>
      <c r="HS48" s="176" t="s">
        <v>14</v>
      </c>
      <c r="HT48" s="176" t="s">
        <v>14</v>
      </c>
      <c r="HU48" s="173">
        <v>44498</v>
      </c>
      <c r="HV48" s="183" t="s">
        <v>5023</v>
      </c>
      <c r="HW48" s="183">
        <v>1</v>
      </c>
      <c r="HX48" s="183" t="s">
        <v>3173</v>
      </c>
      <c r="HY48" s="183" t="s">
        <v>21</v>
      </c>
      <c r="HZ48" s="183">
        <v>2</v>
      </c>
      <c r="IA48" s="183" t="s">
        <v>14</v>
      </c>
      <c r="IB48" s="183" t="s">
        <v>14</v>
      </c>
      <c r="IC48" s="184">
        <v>44498</v>
      </c>
      <c r="ID48" s="182" t="s">
        <v>5025</v>
      </c>
      <c r="IE48" s="176">
        <v>1</v>
      </c>
      <c r="IF48" s="176" t="s">
        <v>3173</v>
      </c>
      <c r="IG48" s="176" t="s">
        <v>21</v>
      </c>
      <c r="IH48" s="176">
        <v>2</v>
      </c>
      <c r="II48" s="176" t="s">
        <v>14</v>
      </c>
      <c r="IJ48" s="176" t="s">
        <v>14</v>
      </c>
      <c r="IK48" s="173">
        <v>44498</v>
      </c>
      <c r="IL48" s="183" t="s">
        <v>5024</v>
      </c>
      <c r="IM48" s="183">
        <v>1</v>
      </c>
      <c r="IN48" s="183" t="s">
        <v>3173</v>
      </c>
      <c r="IO48" s="183" t="s">
        <v>21</v>
      </c>
      <c r="IP48" s="183">
        <v>2</v>
      </c>
      <c r="IQ48" s="183" t="s">
        <v>14</v>
      </c>
      <c r="IR48" s="183" t="s">
        <v>14</v>
      </c>
      <c r="IS48" s="184">
        <v>44498</v>
      </c>
    </row>
    <row r="49" spans="1:253" s="277" customFormat="1" ht="12.75" customHeight="1" x14ac:dyDescent="0.2">
      <c r="A49" s="277" t="s">
        <v>615</v>
      </c>
      <c r="B49" s="277" t="s">
        <v>7525</v>
      </c>
      <c r="C49" s="277" t="s">
        <v>616</v>
      </c>
      <c r="D49" s="277" t="s">
        <v>617</v>
      </c>
      <c r="E49" s="277" t="s">
        <v>7088</v>
      </c>
      <c r="F49" s="277" t="s">
        <v>3886</v>
      </c>
      <c r="G49" s="171">
        <v>54297000</v>
      </c>
      <c r="H49" s="172" t="s">
        <v>3866</v>
      </c>
      <c r="I49" s="172" t="s">
        <v>21</v>
      </c>
      <c r="J49" s="172">
        <v>2</v>
      </c>
      <c r="K49" s="172" t="s">
        <v>3868</v>
      </c>
      <c r="L49" s="172" t="s">
        <v>3867</v>
      </c>
      <c r="M49" s="173">
        <v>44456</v>
      </c>
      <c r="N49" s="182" t="s">
        <v>3890</v>
      </c>
      <c r="O49" s="174">
        <v>38244</v>
      </c>
      <c r="P49" s="174" t="s">
        <v>3887</v>
      </c>
      <c r="Q49" s="174" t="s">
        <v>21</v>
      </c>
      <c r="R49" s="174">
        <v>2</v>
      </c>
      <c r="S49" s="174" t="s">
        <v>3889</v>
      </c>
      <c r="T49" s="174" t="s">
        <v>3888</v>
      </c>
      <c r="U49" s="175">
        <v>44456</v>
      </c>
      <c r="V49" s="182" t="s">
        <v>5979</v>
      </c>
      <c r="W49" s="172">
        <v>1099000</v>
      </c>
      <c r="X49" s="172" t="s">
        <v>5976</v>
      </c>
      <c r="Y49" s="172" t="s">
        <v>21</v>
      </c>
      <c r="Z49" s="172">
        <v>2</v>
      </c>
      <c r="AA49" s="172" t="s">
        <v>5978</v>
      </c>
      <c r="AB49" s="172" t="s">
        <v>5977</v>
      </c>
      <c r="AC49" s="173">
        <v>44547</v>
      </c>
      <c r="AD49" s="182" t="s">
        <v>5981</v>
      </c>
      <c r="AE49" s="180">
        <v>540000</v>
      </c>
      <c r="AF49" s="180" t="s">
        <v>5961</v>
      </c>
      <c r="AG49" s="180" t="s">
        <v>21</v>
      </c>
      <c r="AH49" s="180">
        <v>2</v>
      </c>
      <c r="AI49" s="180" t="s">
        <v>5980</v>
      </c>
      <c r="AJ49" s="180" t="s">
        <v>5962</v>
      </c>
      <c r="AK49" s="181">
        <v>44547</v>
      </c>
      <c r="AL49" s="182" t="s">
        <v>5982</v>
      </c>
      <c r="AM49" s="172">
        <v>540000</v>
      </c>
      <c r="AN49" s="172" t="s">
        <v>5961</v>
      </c>
      <c r="AO49" s="172" t="s">
        <v>21</v>
      </c>
      <c r="AP49" s="172">
        <v>2</v>
      </c>
      <c r="AQ49" s="172" t="s">
        <v>5980</v>
      </c>
      <c r="AR49" s="172" t="s">
        <v>5962</v>
      </c>
      <c r="AS49" s="173">
        <v>44547</v>
      </c>
      <c r="AT49" s="183" t="s">
        <v>3891</v>
      </c>
      <c r="AU49" s="180">
        <v>0</v>
      </c>
      <c r="AV49" s="180" t="s">
        <v>14</v>
      </c>
      <c r="AW49" s="180" t="s">
        <v>14</v>
      </c>
      <c r="AX49" s="180" t="s">
        <v>14</v>
      </c>
      <c r="AY49" s="180" t="s">
        <v>3874</v>
      </c>
      <c r="AZ49" s="180" t="s">
        <v>14</v>
      </c>
      <c r="BA49" s="181">
        <v>44456</v>
      </c>
      <c r="BB49" s="182" t="s">
        <v>3892</v>
      </c>
      <c r="BC49" s="172">
        <v>0</v>
      </c>
      <c r="BD49" s="172" t="s">
        <v>14</v>
      </c>
      <c r="BE49" s="172" t="s">
        <v>14</v>
      </c>
      <c r="BF49" s="172" t="s">
        <v>14</v>
      </c>
      <c r="BG49" s="172" t="s">
        <v>3874</v>
      </c>
      <c r="BH49" s="172" t="s">
        <v>14</v>
      </c>
      <c r="BI49" s="173">
        <v>44456</v>
      </c>
      <c r="BJ49" s="183" t="s">
        <v>3893</v>
      </c>
      <c r="BK49" s="183">
        <v>0</v>
      </c>
      <c r="BL49" s="183" t="s">
        <v>14</v>
      </c>
      <c r="BM49" s="183" t="s">
        <v>14</v>
      </c>
      <c r="BN49" s="183" t="s">
        <v>14</v>
      </c>
      <c r="BO49" s="183" t="s">
        <v>3874</v>
      </c>
      <c r="BP49" s="180" t="s">
        <v>14</v>
      </c>
      <c r="BQ49" s="184">
        <v>44456</v>
      </c>
      <c r="BR49" s="182" t="s">
        <v>3894</v>
      </c>
      <c r="BS49" s="176">
        <v>0</v>
      </c>
      <c r="BT49" s="176" t="s">
        <v>14</v>
      </c>
      <c r="BU49" s="176" t="s">
        <v>14</v>
      </c>
      <c r="BV49" s="176" t="s">
        <v>14</v>
      </c>
      <c r="BW49" s="176" t="s">
        <v>3874</v>
      </c>
      <c r="BX49" s="176" t="s">
        <v>14</v>
      </c>
      <c r="BY49" s="173">
        <v>44456</v>
      </c>
      <c r="BZ49" s="183" t="s">
        <v>3895</v>
      </c>
      <c r="CA49" s="183">
        <v>0</v>
      </c>
      <c r="CB49" s="183" t="s">
        <v>14</v>
      </c>
      <c r="CC49" s="183" t="s">
        <v>14</v>
      </c>
      <c r="CD49" s="183" t="s">
        <v>14</v>
      </c>
      <c r="CE49" s="183" t="s">
        <v>3874</v>
      </c>
      <c r="CF49" s="183" t="s">
        <v>14</v>
      </c>
      <c r="CG49" s="184">
        <v>44456</v>
      </c>
      <c r="CH49" s="182" t="s">
        <v>7886</v>
      </c>
      <c r="CI49" s="183" t="e">
        <v>#N/A</v>
      </c>
      <c r="CJ49" s="183" t="e">
        <v>#N/A</v>
      </c>
      <c r="CK49" s="183" t="e">
        <v>#N/A</v>
      </c>
      <c r="CL49" s="183" t="e">
        <v>#N/A</v>
      </c>
      <c r="CM49" s="183" t="e">
        <v>#N/A</v>
      </c>
      <c r="CN49" s="183" t="e">
        <v>#N/A</v>
      </c>
      <c r="CO49" s="185" t="e">
        <v>#N/A</v>
      </c>
      <c r="CP49" s="183" t="s">
        <v>3896</v>
      </c>
      <c r="CQ49" s="176">
        <v>0</v>
      </c>
      <c r="CR49" s="176" t="s">
        <v>14</v>
      </c>
      <c r="CS49" s="176" t="s">
        <v>14</v>
      </c>
      <c r="CT49" s="176" t="s">
        <v>14</v>
      </c>
      <c r="CU49" s="176" t="s">
        <v>3874</v>
      </c>
      <c r="CV49" s="176" t="s">
        <v>14</v>
      </c>
      <c r="CW49" s="173">
        <v>44456</v>
      </c>
      <c r="CX49" s="183" t="s">
        <v>5983</v>
      </c>
      <c r="CY49" s="180">
        <v>540000</v>
      </c>
      <c r="CZ49" s="180" t="s">
        <v>5961</v>
      </c>
      <c r="DA49" s="180" t="s">
        <v>21</v>
      </c>
      <c r="DB49" s="180">
        <v>2</v>
      </c>
      <c r="DC49" s="180" t="s">
        <v>5984</v>
      </c>
      <c r="DD49" s="180" t="s">
        <v>5977</v>
      </c>
      <c r="DE49" s="186">
        <v>44547</v>
      </c>
      <c r="DF49" s="182" t="s">
        <v>5985</v>
      </c>
      <c r="DG49" s="172">
        <v>559000</v>
      </c>
      <c r="DH49" s="176" t="s">
        <v>5976</v>
      </c>
      <c r="DI49" s="176" t="s">
        <v>21</v>
      </c>
      <c r="DJ49" s="176">
        <v>2</v>
      </c>
      <c r="DK49" s="176" t="s">
        <v>5984</v>
      </c>
      <c r="DL49" s="176" t="s">
        <v>5977</v>
      </c>
      <c r="DM49" s="173">
        <v>44547</v>
      </c>
      <c r="DN49" s="183" t="s">
        <v>5986</v>
      </c>
      <c r="DO49" s="180">
        <v>0</v>
      </c>
      <c r="DP49" s="183" t="s">
        <v>5976</v>
      </c>
      <c r="DQ49" s="183" t="s">
        <v>21</v>
      </c>
      <c r="DR49" s="183">
        <v>2</v>
      </c>
      <c r="DS49" s="183" t="s">
        <v>5984</v>
      </c>
      <c r="DT49" s="183" t="s">
        <v>5977</v>
      </c>
      <c r="DU49" s="184">
        <v>44547</v>
      </c>
      <c r="DV49" s="182" t="s">
        <v>5987</v>
      </c>
      <c r="DW49" s="172">
        <v>540000</v>
      </c>
      <c r="DX49" s="176" t="s">
        <v>5961</v>
      </c>
      <c r="DY49" s="176" t="s">
        <v>21</v>
      </c>
      <c r="DZ49" s="176">
        <v>2</v>
      </c>
      <c r="EA49" s="176" t="s">
        <v>5984</v>
      </c>
      <c r="EB49" s="176" t="s">
        <v>5977</v>
      </c>
      <c r="EC49" s="173">
        <v>44547</v>
      </c>
      <c r="ED49" s="183" t="s">
        <v>5988</v>
      </c>
      <c r="EE49" s="180">
        <v>0</v>
      </c>
      <c r="EF49" s="183" t="s">
        <v>1262</v>
      </c>
      <c r="EG49" s="183" t="s">
        <v>59</v>
      </c>
      <c r="EH49" s="183">
        <v>3</v>
      </c>
      <c r="EI49" s="183" t="s">
        <v>5984</v>
      </c>
      <c r="EJ49" s="183" t="s">
        <v>1262</v>
      </c>
      <c r="EK49" s="184">
        <v>44547</v>
      </c>
      <c r="EL49" s="182" t="s">
        <v>5989</v>
      </c>
      <c r="EM49" s="172">
        <v>0</v>
      </c>
      <c r="EN49" s="176" t="s">
        <v>1262</v>
      </c>
      <c r="EO49" s="176" t="s">
        <v>59</v>
      </c>
      <c r="EP49" s="176">
        <v>3</v>
      </c>
      <c r="EQ49" s="176" t="s">
        <v>5984</v>
      </c>
      <c r="ER49" s="176" t="s">
        <v>1262</v>
      </c>
      <c r="ES49" s="173">
        <v>44547</v>
      </c>
      <c r="ET49" s="183" t="s">
        <v>3901</v>
      </c>
      <c r="EU49" s="183">
        <v>0</v>
      </c>
      <c r="EV49" s="183" t="s">
        <v>14</v>
      </c>
      <c r="EW49" s="183" t="s">
        <v>59</v>
      </c>
      <c r="EX49" s="183">
        <v>3</v>
      </c>
      <c r="EY49" s="183" t="s">
        <v>3874</v>
      </c>
      <c r="EZ49" s="183" t="s">
        <v>14</v>
      </c>
      <c r="FA49" s="184">
        <v>44456</v>
      </c>
      <c r="FB49" s="182" t="s">
        <v>3900</v>
      </c>
      <c r="FC49" s="176">
        <v>2</v>
      </c>
      <c r="FD49" s="176" t="s">
        <v>14</v>
      </c>
      <c r="FE49" s="176" t="s">
        <v>21</v>
      </c>
      <c r="FF49" s="176">
        <v>2</v>
      </c>
      <c r="FG49" s="176" t="s">
        <v>3882</v>
      </c>
      <c r="FH49" s="176" t="s">
        <v>14</v>
      </c>
      <c r="FI49" s="173">
        <v>44456</v>
      </c>
      <c r="FJ49" s="182" t="s">
        <v>3954</v>
      </c>
      <c r="FK49" s="183">
        <v>0</v>
      </c>
      <c r="FL49" s="183" t="s">
        <v>14</v>
      </c>
      <c r="FM49" s="183" t="s">
        <v>14</v>
      </c>
      <c r="FN49" s="183" t="s">
        <v>14</v>
      </c>
      <c r="FO49" s="183" t="s">
        <v>3874</v>
      </c>
      <c r="FP49" s="180" t="s">
        <v>14</v>
      </c>
      <c r="FQ49" s="181">
        <v>44456</v>
      </c>
      <c r="FR49" s="182" t="s">
        <v>618</v>
      </c>
      <c r="FS49" s="176" t="s">
        <v>14</v>
      </c>
      <c r="FT49" s="176">
        <v>0</v>
      </c>
      <c r="FU49" s="176" t="s">
        <v>14</v>
      </c>
      <c r="FV49" s="176" t="s">
        <v>14</v>
      </c>
      <c r="FW49" s="176" t="s">
        <v>15</v>
      </c>
      <c r="FX49" s="176">
        <v>0</v>
      </c>
      <c r="FY49" s="173">
        <v>43511</v>
      </c>
      <c r="FZ49" s="183" t="s">
        <v>5030</v>
      </c>
      <c r="GA49" s="183">
        <v>1</v>
      </c>
      <c r="GB49" s="183" t="s">
        <v>3173</v>
      </c>
      <c r="GC49" s="183" t="s">
        <v>21</v>
      </c>
      <c r="GD49" s="183">
        <v>2</v>
      </c>
      <c r="GE49" s="183" t="s">
        <v>14</v>
      </c>
      <c r="GF49" s="183" t="s">
        <v>14</v>
      </c>
      <c r="GG49" s="184">
        <v>44498</v>
      </c>
      <c r="GH49" s="182" t="s">
        <v>5036</v>
      </c>
      <c r="GI49" s="176">
        <v>1</v>
      </c>
      <c r="GJ49" s="176" t="s">
        <v>3173</v>
      </c>
      <c r="GK49" s="176" t="s">
        <v>21</v>
      </c>
      <c r="GL49" s="176">
        <v>2</v>
      </c>
      <c r="GM49" s="176" t="s">
        <v>14</v>
      </c>
      <c r="GN49" s="176" t="s">
        <v>14</v>
      </c>
      <c r="GO49" s="173">
        <v>44498</v>
      </c>
      <c r="GP49" s="183" t="s">
        <v>5031</v>
      </c>
      <c r="GQ49" s="183">
        <v>1</v>
      </c>
      <c r="GR49" s="183" t="s">
        <v>3173</v>
      </c>
      <c r="GS49" s="183" t="s">
        <v>21</v>
      </c>
      <c r="GT49" s="183">
        <v>2</v>
      </c>
      <c r="GU49" s="183" t="s">
        <v>14</v>
      </c>
      <c r="GV49" s="183" t="s">
        <v>14</v>
      </c>
      <c r="GW49" s="184">
        <v>44498</v>
      </c>
      <c r="GX49" s="182" t="s">
        <v>5037</v>
      </c>
      <c r="GY49" s="176">
        <v>0</v>
      </c>
      <c r="GZ49" s="176" t="s">
        <v>3173</v>
      </c>
      <c r="HA49" s="176" t="s">
        <v>21</v>
      </c>
      <c r="HB49" s="176">
        <v>2</v>
      </c>
      <c r="HC49" s="176" t="s">
        <v>14</v>
      </c>
      <c r="HD49" s="176" t="s">
        <v>14</v>
      </c>
      <c r="HE49" s="173">
        <v>44498</v>
      </c>
      <c r="HF49" s="183" t="s">
        <v>5029</v>
      </c>
      <c r="HG49" s="183">
        <v>2</v>
      </c>
      <c r="HH49" s="183" t="s">
        <v>3173</v>
      </c>
      <c r="HI49" s="183" t="s">
        <v>21</v>
      </c>
      <c r="HJ49" s="183">
        <v>2</v>
      </c>
      <c r="HK49" s="183" t="s">
        <v>14</v>
      </c>
      <c r="HL49" s="183" t="s">
        <v>14</v>
      </c>
      <c r="HM49" s="184">
        <v>44498</v>
      </c>
      <c r="HN49" s="182" t="s">
        <v>5035</v>
      </c>
      <c r="HO49" s="176">
        <v>1</v>
      </c>
      <c r="HP49" s="176" t="s">
        <v>3173</v>
      </c>
      <c r="HQ49" s="176" t="s">
        <v>21</v>
      </c>
      <c r="HR49" s="176">
        <v>2</v>
      </c>
      <c r="HS49" s="176" t="s">
        <v>14</v>
      </c>
      <c r="HT49" s="176" t="s">
        <v>14</v>
      </c>
      <c r="HU49" s="173">
        <v>44498</v>
      </c>
      <c r="HV49" s="183" t="s">
        <v>5032</v>
      </c>
      <c r="HW49" s="183">
        <v>0</v>
      </c>
      <c r="HX49" s="183" t="s">
        <v>3173</v>
      </c>
      <c r="HY49" s="183" t="s">
        <v>21</v>
      </c>
      <c r="HZ49" s="183">
        <v>2</v>
      </c>
      <c r="IA49" s="183" t="s">
        <v>14</v>
      </c>
      <c r="IB49" s="183" t="s">
        <v>14</v>
      </c>
      <c r="IC49" s="184">
        <v>44498</v>
      </c>
      <c r="ID49" s="182" t="s">
        <v>5034</v>
      </c>
      <c r="IE49" s="176">
        <v>1</v>
      </c>
      <c r="IF49" s="176" t="s">
        <v>3173</v>
      </c>
      <c r="IG49" s="176" t="s">
        <v>21</v>
      </c>
      <c r="IH49" s="176">
        <v>2</v>
      </c>
      <c r="II49" s="176" t="s">
        <v>14</v>
      </c>
      <c r="IJ49" s="176" t="s">
        <v>14</v>
      </c>
      <c r="IK49" s="173">
        <v>44498</v>
      </c>
      <c r="IL49" s="183" t="s">
        <v>5033</v>
      </c>
      <c r="IM49" s="183">
        <v>1</v>
      </c>
      <c r="IN49" s="183" t="s">
        <v>3173</v>
      </c>
      <c r="IO49" s="183" t="s">
        <v>21</v>
      </c>
      <c r="IP49" s="183">
        <v>2</v>
      </c>
      <c r="IQ49" s="183" t="s">
        <v>14</v>
      </c>
      <c r="IR49" s="183" t="s">
        <v>14</v>
      </c>
      <c r="IS49" s="184">
        <v>44498</v>
      </c>
    </row>
    <row r="50" spans="1:253" s="277" customFormat="1" ht="12.75" customHeight="1" x14ac:dyDescent="0.2">
      <c r="A50" s="277" t="s">
        <v>3897</v>
      </c>
      <c r="B50" s="277" t="s">
        <v>7553</v>
      </c>
      <c r="C50" s="277" t="s">
        <v>3898</v>
      </c>
      <c r="D50" s="277" t="s">
        <v>617</v>
      </c>
      <c r="E50" s="277" t="s">
        <v>7088</v>
      </c>
      <c r="F50" s="277" t="s">
        <v>3899</v>
      </c>
      <c r="G50" s="171">
        <v>54297000</v>
      </c>
      <c r="H50" s="172" t="s">
        <v>3866</v>
      </c>
      <c r="I50" s="172" t="s">
        <v>21</v>
      </c>
      <c r="J50" s="172">
        <v>2</v>
      </c>
      <c r="K50" s="172" t="s">
        <v>3868</v>
      </c>
      <c r="L50" s="172" t="s">
        <v>3867</v>
      </c>
      <c r="M50" s="173">
        <v>44456</v>
      </c>
      <c r="N50" s="182" t="s">
        <v>3902</v>
      </c>
      <c r="O50" s="174">
        <v>519240</v>
      </c>
      <c r="P50" s="174" t="s">
        <v>3870</v>
      </c>
      <c r="Q50" s="174" t="s">
        <v>21</v>
      </c>
      <c r="R50" s="174">
        <v>2</v>
      </c>
      <c r="S50" s="174" t="s">
        <v>3872</v>
      </c>
      <c r="T50" s="174" t="s">
        <v>3871</v>
      </c>
      <c r="U50" s="175">
        <v>44456</v>
      </c>
      <c r="V50" s="182" t="s">
        <v>3906</v>
      </c>
      <c r="W50" s="172">
        <v>16810000</v>
      </c>
      <c r="X50" s="172" t="s">
        <v>3903</v>
      </c>
      <c r="Y50" s="172" t="s">
        <v>21</v>
      </c>
      <c r="Z50" s="172">
        <v>2</v>
      </c>
      <c r="AA50" s="172" t="s">
        <v>3905</v>
      </c>
      <c r="AB50" s="172" t="s">
        <v>3904</v>
      </c>
      <c r="AC50" s="173">
        <v>44456</v>
      </c>
      <c r="AD50" s="182" t="s">
        <v>5993</v>
      </c>
      <c r="AE50" s="180">
        <v>2900000</v>
      </c>
      <c r="AF50" s="180" t="s">
        <v>5990</v>
      </c>
      <c r="AG50" s="180" t="s">
        <v>21</v>
      </c>
      <c r="AH50" s="180">
        <v>2</v>
      </c>
      <c r="AI50" s="180" t="s">
        <v>5992</v>
      </c>
      <c r="AJ50" s="180" t="s">
        <v>5991</v>
      </c>
      <c r="AK50" s="181">
        <v>44547</v>
      </c>
      <c r="AL50" s="182" t="s">
        <v>3907</v>
      </c>
      <c r="AM50" s="172">
        <v>0</v>
      </c>
      <c r="AN50" s="172" t="s">
        <v>14</v>
      </c>
      <c r="AO50" s="172" t="s">
        <v>14</v>
      </c>
      <c r="AP50" s="172" t="s">
        <v>14</v>
      </c>
      <c r="AQ50" s="172" t="s">
        <v>3874</v>
      </c>
      <c r="AR50" s="172" t="s">
        <v>14</v>
      </c>
      <c r="AS50" s="173">
        <v>44456</v>
      </c>
      <c r="AT50" s="183" t="s">
        <v>3908</v>
      </c>
      <c r="AU50" s="180">
        <v>0</v>
      </c>
      <c r="AV50" s="180" t="s">
        <v>14</v>
      </c>
      <c r="AW50" s="180" t="s">
        <v>14</v>
      </c>
      <c r="AX50" s="180" t="s">
        <v>14</v>
      </c>
      <c r="AY50" s="180" t="s">
        <v>3874</v>
      </c>
      <c r="AZ50" s="180" t="s">
        <v>14</v>
      </c>
      <c r="BA50" s="181">
        <v>44456</v>
      </c>
      <c r="BB50" s="182" t="s">
        <v>5441</v>
      </c>
      <c r="BC50" s="172">
        <v>0</v>
      </c>
      <c r="BD50" s="172" t="s">
        <v>5440</v>
      </c>
      <c r="BE50" s="172" t="s">
        <v>59</v>
      </c>
      <c r="BF50" s="172">
        <v>3</v>
      </c>
      <c r="BG50" s="172" t="s">
        <v>5438</v>
      </c>
      <c r="BH50" s="172" t="s">
        <v>5437</v>
      </c>
      <c r="BI50" s="173">
        <v>44517</v>
      </c>
      <c r="BJ50" s="183" t="s">
        <v>3909</v>
      </c>
      <c r="BK50" s="183">
        <v>0</v>
      </c>
      <c r="BL50" s="183" t="s">
        <v>14</v>
      </c>
      <c r="BM50" s="183" t="s">
        <v>59</v>
      </c>
      <c r="BN50" s="183">
        <v>3</v>
      </c>
      <c r="BO50" s="183" t="s">
        <v>3874</v>
      </c>
      <c r="BP50" s="180" t="s">
        <v>14</v>
      </c>
      <c r="BQ50" s="184">
        <v>44456</v>
      </c>
      <c r="BR50" s="182" t="s">
        <v>3910</v>
      </c>
      <c r="BS50" s="176">
        <v>0</v>
      </c>
      <c r="BT50" s="176" t="s">
        <v>14</v>
      </c>
      <c r="BU50" s="176" t="s">
        <v>14</v>
      </c>
      <c r="BV50" s="176" t="s">
        <v>14</v>
      </c>
      <c r="BW50" s="176" t="s">
        <v>3874</v>
      </c>
      <c r="BX50" s="176" t="s">
        <v>14</v>
      </c>
      <c r="BY50" s="173">
        <v>44456</v>
      </c>
      <c r="BZ50" s="183" t="s">
        <v>3911</v>
      </c>
      <c r="CA50" s="183">
        <v>0</v>
      </c>
      <c r="CB50" s="183" t="s">
        <v>14</v>
      </c>
      <c r="CC50" s="183" t="s">
        <v>14</v>
      </c>
      <c r="CD50" s="183" t="s">
        <v>14</v>
      </c>
      <c r="CE50" s="183" t="s">
        <v>3874</v>
      </c>
      <c r="CF50" s="183" t="s">
        <v>14</v>
      </c>
      <c r="CG50" s="184">
        <v>44456</v>
      </c>
      <c r="CH50" s="182" t="s">
        <v>7887</v>
      </c>
      <c r="CI50" s="183" t="e">
        <v>#N/A</v>
      </c>
      <c r="CJ50" s="183" t="e">
        <v>#N/A</v>
      </c>
      <c r="CK50" s="183" t="e">
        <v>#N/A</v>
      </c>
      <c r="CL50" s="183" t="e">
        <v>#N/A</v>
      </c>
      <c r="CM50" s="183" t="e">
        <v>#N/A</v>
      </c>
      <c r="CN50" s="183" t="e">
        <v>#N/A</v>
      </c>
      <c r="CO50" s="185" t="e">
        <v>#N/A</v>
      </c>
      <c r="CP50" s="183" t="s">
        <v>3912</v>
      </c>
      <c r="CQ50" s="176">
        <v>0</v>
      </c>
      <c r="CR50" s="176" t="s">
        <v>14</v>
      </c>
      <c r="CS50" s="176" t="s">
        <v>14</v>
      </c>
      <c r="CT50" s="176" t="s">
        <v>14</v>
      </c>
      <c r="CU50" s="176" t="s">
        <v>3874</v>
      </c>
      <c r="CV50" s="176" t="s">
        <v>14</v>
      </c>
      <c r="CW50" s="173">
        <v>44456</v>
      </c>
      <c r="CX50" s="183" t="s">
        <v>5994</v>
      </c>
      <c r="CY50" s="180">
        <v>2900000</v>
      </c>
      <c r="CZ50" s="180" t="s">
        <v>5972</v>
      </c>
      <c r="DA50" s="180" t="s">
        <v>21</v>
      </c>
      <c r="DB50" s="180">
        <v>2</v>
      </c>
      <c r="DC50" s="180" t="s">
        <v>5997</v>
      </c>
      <c r="DD50" s="180" t="s">
        <v>5973</v>
      </c>
      <c r="DE50" s="186">
        <v>44547</v>
      </c>
      <c r="DF50" s="182" t="s">
        <v>5998</v>
      </c>
      <c r="DG50" s="172">
        <v>13910000</v>
      </c>
      <c r="DH50" s="176" t="s">
        <v>5995</v>
      </c>
      <c r="DI50" s="176" t="s">
        <v>21</v>
      </c>
      <c r="DJ50" s="176">
        <v>2</v>
      </c>
      <c r="DK50" s="176" t="s">
        <v>5997</v>
      </c>
      <c r="DL50" s="176" t="s">
        <v>5996</v>
      </c>
      <c r="DM50" s="173">
        <v>44547</v>
      </c>
      <c r="DN50" s="183" t="s">
        <v>6001</v>
      </c>
      <c r="DO50" s="180">
        <v>0</v>
      </c>
      <c r="DP50" s="183" t="s">
        <v>5999</v>
      </c>
      <c r="DQ50" s="183" t="s">
        <v>21</v>
      </c>
      <c r="DR50" s="183">
        <v>2</v>
      </c>
      <c r="DS50" s="183" t="s">
        <v>5997</v>
      </c>
      <c r="DT50" s="183" t="s">
        <v>6000</v>
      </c>
      <c r="DU50" s="184">
        <v>44547</v>
      </c>
      <c r="DV50" s="182" t="s">
        <v>6002</v>
      </c>
      <c r="DW50" s="172">
        <v>2532000</v>
      </c>
      <c r="DX50" s="176" t="s">
        <v>5972</v>
      </c>
      <c r="DY50" s="176" t="s">
        <v>21</v>
      </c>
      <c r="DZ50" s="176">
        <v>2</v>
      </c>
      <c r="EA50" s="176" t="s">
        <v>5997</v>
      </c>
      <c r="EB50" s="176" t="s">
        <v>5973</v>
      </c>
      <c r="EC50" s="173">
        <v>44547</v>
      </c>
      <c r="ED50" s="183" t="s">
        <v>6003</v>
      </c>
      <c r="EE50" s="180">
        <v>368000</v>
      </c>
      <c r="EF50" s="183" t="s">
        <v>5972</v>
      </c>
      <c r="EG50" s="183" t="s">
        <v>21</v>
      </c>
      <c r="EH50" s="183">
        <v>2</v>
      </c>
      <c r="EI50" s="183" t="s">
        <v>5997</v>
      </c>
      <c r="EJ50" s="183" t="s">
        <v>5973</v>
      </c>
      <c r="EK50" s="184">
        <v>44547</v>
      </c>
      <c r="EL50" s="182" t="s">
        <v>6004</v>
      </c>
      <c r="EM50" s="172">
        <v>0</v>
      </c>
      <c r="EN50" s="176" t="s">
        <v>14</v>
      </c>
      <c r="EO50" s="176" t="s">
        <v>59</v>
      </c>
      <c r="EP50" s="176">
        <v>3</v>
      </c>
      <c r="EQ50" s="176" t="s">
        <v>5997</v>
      </c>
      <c r="ER50" s="176" t="s">
        <v>1262</v>
      </c>
      <c r="ES50" s="173">
        <v>44547</v>
      </c>
      <c r="ET50" s="183" t="s">
        <v>3930</v>
      </c>
      <c r="EU50" s="183">
        <v>0</v>
      </c>
      <c r="EV50" s="183" t="s">
        <v>14</v>
      </c>
      <c r="EW50" s="183" t="s">
        <v>59</v>
      </c>
      <c r="EX50" s="183">
        <v>3</v>
      </c>
      <c r="EY50" s="183" t="s">
        <v>14</v>
      </c>
      <c r="EZ50" s="183" t="s">
        <v>14</v>
      </c>
      <c r="FA50" s="184">
        <v>44456</v>
      </c>
      <c r="FB50" s="182" t="s">
        <v>3932</v>
      </c>
      <c r="FC50" s="176">
        <v>2</v>
      </c>
      <c r="FD50" s="176" t="s">
        <v>14</v>
      </c>
      <c r="FE50" s="176" t="s">
        <v>14</v>
      </c>
      <c r="FF50" s="176" t="s">
        <v>14</v>
      </c>
      <c r="FG50" s="176" t="s">
        <v>3931</v>
      </c>
      <c r="FH50" s="176" t="s">
        <v>14</v>
      </c>
      <c r="FI50" s="173">
        <v>44456</v>
      </c>
      <c r="FJ50" s="182" t="s">
        <v>3955</v>
      </c>
      <c r="FK50" s="183">
        <v>0</v>
      </c>
      <c r="FL50" s="183" t="s">
        <v>14</v>
      </c>
      <c r="FM50" s="183" t="s">
        <v>14</v>
      </c>
      <c r="FN50" s="183" t="s">
        <v>14</v>
      </c>
      <c r="FO50" s="183" t="s">
        <v>3874</v>
      </c>
      <c r="FP50" s="180" t="s">
        <v>14</v>
      </c>
      <c r="FQ50" s="181">
        <v>44456</v>
      </c>
      <c r="FR50" s="182" t="s">
        <v>3956</v>
      </c>
      <c r="FS50" s="176">
        <v>0</v>
      </c>
      <c r="FT50" s="176" t="s">
        <v>14</v>
      </c>
      <c r="FU50" s="176" t="s">
        <v>14</v>
      </c>
      <c r="FV50" s="176" t="s">
        <v>14</v>
      </c>
      <c r="FW50" s="176" t="s">
        <v>3874</v>
      </c>
      <c r="FX50" s="176" t="s">
        <v>14</v>
      </c>
      <c r="FY50" s="173">
        <v>44456</v>
      </c>
      <c r="FZ50" s="183" t="s">
        <v>5039</v>
      </c>
      <c r="GA50" s="183">
        <v>1</v>
      </c>
      <c r="GB50" s="183" t="s">
        <v>3173</v>
      </c>
      <c r="GC50" s="183" t="s">
        <v>21</v>
      </c>
      <c r="GD50" s="183">
        <v>2</v>
      </c>
      <c r="GE50" s="183" t="s">
        <v>14</v>
      </c>
      <c r="GF50" s="183" t="s">
        <v>14</v>
      </c>
      <c r="GG50" s="184">
        <v>44498</v>
      </c>
      <c r="GH50" s="182" t="s">
        <v>5045</v>
      </c>
      <c r="GI50" s="176">
        <v>1</v>
      </c>
      <c r="GJ50" s="176" t="s">
        <v>3173</v>
      </c>
      <c r="GK50" s="176" t="s">
        <v>21</v>
      </c>
      <c r="GL50" s="176">
        <v>2</v>
      </c>
      <c r="GM50" s="176" t="s">
        <v>14</v>
      </c>
      <c r="GN50" s="176" t="s">
        <v>14</v>
      </c>
      <c r="GO50" s="173">
        <v>44498</v>
      </c>
      <c r="GP50" s="183" t="s">
        <v>5040</v>
      </c>
      <c r="GQ50" s="183">
        <v>0</v>
      </c>
      <c r="GR50" s="183" t="s">
        <v>3173</v>
      </c>
      <c r="GS50" s="183" t="s">
        <v>21</v>
      </c>
      <c r="GT50" s="183">
        <v>2</v>
      </c>
      <c r="GU50" s="183" t="s">
        <v>14</v>
      </c>
      <c r="GV50" s="183" t="s">
        <v>14</v>
      </c>
      <c r="GW50" s="184">
        <v>44498</v>
      </c>
      <c r="GX50" s="182" t="s">
        <v>5046</v>
      </c>
      <c r="GY50" s="176">
        <v>0</v>
      </c>
      <c r="GZ50" s="176" t="s">
        <v>3173</v>
      </c>
      <c r="HA50" s="176" t="s">
        <v>21</v>
      </c>
      <c r="HB50" s="176">
        <v>2</v>
      </c>
      <c r="HC50" s="176" t="s">
        <v>14</v>
      </c>
      <c r="HD50" s="176" t="s">
        <v>14</v>
      </c>
      <c r="HE50" s="173">
        <v>44498</v>
      </c>
      <c r="HF50" s="183" t="s">
        <v>5038</v>
      </c>
      <c r="HG50" s="183">
        <v>0</v>
      </c>
      <c r="HH50" s="183" t="s">
        <v>3173</v>
      </c>
      <c r="HI50" s="183" t="s">
        <v>21</v>
      </c>
      <c r="HJ50" s="183">
        <v>2</v>
      </c>
      <c r="HK50" s="183" t="s">
        <v>14</v>
      </c>
      <c r="HL50" s="183" t="s">
        <v>14</v>
      </c>
      <c r="HM50" s="184">
        <v>44498</v>
      </c>
      <c r="HN50" s="182" t="s">
        <v>5044</v>
      </c>
      <c r="HO50" s="176">
        <v>2</v>
      </c>
      <c r="HP50" s="176" t="s">
        <v>3173</v>
      </c>
      <c r="HQ50" s="176" t="s">
        <v>21</v>
      </c>
      <c r="HR50" s="176">
        <v>2</v>
      </c>
      <c r="HS50" s="176" t="s">
        <v>14</v>
      </c>
      <c r="HT50" s="176" t="s">
        <v>14</v>
      </c>
      <c r="HU50" s="173">
        <v>44498</v>
      </c>
      <c r="HV50" s="183" t="s">
        <v>5041</v>
      </c>
      <c r="HW50" s="183">
        <v>1</v>
      </c>
      <c r="HX50" s="183" t="s">
        <v>3173</v>
      </c>
      <c r="HY50" s="183" t="s">
        <v>21</v>
      </c>
      <c r="HZ50" s="183">
        <v>2</v>
      </c>
      <c r="IA50" s="183" t="s">
        <v>14</v>
      </c>
      <c r="IB50" s="183" t="s">
        <v>14</v>
      </c>
      <c r="IC50" s="184">
        <v>44498</v>
      </c>
      <c r="ID50" s="182" t="s">
        <v>5043</v>
      </c>
      <c r="IE50" s="176">
        <v>1</v>
      </c>
      <c r="IF50" s="176" t="s">
        <v>3173</v>
      </c>
      <c r="IG50" s="176" t="s">
        <v>21</v>
      </c>
      <c r="IH50" s="176">
        <v>2</v>
      </c>
      <c r="II50" s="176" t="s">
        <v>14</v>
      </c>
      <c r="IJ50" s="176" t="s">
        <v>14</v>
      </c>
      <c r="IK50" s="173">
        <v>44498</v>
      </c>
      <c r="IL50" s="183" t="s">
        <v>5042</v>
      </c>
      <c r="IM50" s="183">
        <v>1</v>
      </c>
      <c r="IN50" s="183" t="s">
        <v>3173</v>
      </c>
      <c r="IO50" s="183" t="s">
        <v>21</v>
      </c>
      <c r="IP50" s="183">
        <v>2</v>
      </c>
      <c r="IQ50" s="183" t="s">
        <v>14</v>
      </c>
      <c r="IR50" s="183" t="s">
        <v>14</v>
      </c>
      <c r="IS50" s="184">
        <v>44498</v>
      </c>
    </row>
    <row r="51" spans="1:253" s="277" customFormat="1" ht="12.75" customHeight="1" x14ac:dyDescent="0.2">
      <c r="A51" s="277" t="s">
        <v>1847</v>
      </c>
      <c r="B51" s="277" t="s">
        <v>7525</v>
      </c>
      <c r="C51" s="277" t="s">
        <v>1848</v>
      </c>
      <c r="D51" s="277" t="s">
        <v>1810</v>
      </c>
      <c r="E51" s="277" t="s">
        <v>7103</v>
      </c>
      <c r="F51" s="277" t="s">
        <v>3606</v>
      </c>
      <c r="G51" s="171">
        <v>6825000</v>
      </c>
      <c r="H51" s="172" t="s">
        <v>3603</v>
      </c>
      <c r="I51" s="172" t="s">
        <v>21</v>
      </c>
      <c r="J51" s="172">
        <v>2</v>
      </c>
      <c r="K51" s="172" t="s">
        <v>3605</v>
      </c>
      <c r="L51" s="172" t="s">
        <v>3604</v>
      </c>
      <c r="M51" s="173">
        <v>44419</v>
      </c>
      <c r="N51" s="182" t="s">
        <v>3610</v>
      </c>
      <c r="O51" s="174">
        <v>10450</v>
      </c>
      <c r="P51" s="174" t="s">
        <v>3607</v>
      </c>
      <c r="Q51" s="174" t="s">
        <v>41</v>
      </c>
      <c r="R51" s="174">
        <v>1</v>
      </c>
      <c r="S51" s="174" t="s">
        <v>3609</v>
      </c>
      <c r="T51" s="174" t="s">
        <v>3608</v>
      </c>
      <c r="U51" s="175">
        <v>44419</v>
      </c>
      <c r="V51" s="182" t="s">
        <v>3613</v>
      </c>
      <c r="W51" s="172">
        <v>6825000</v>
      </c>
      <c r="X51" s="172" t="s">
        <v>3603</v>
      </c>
      <c r="Y51" s="172" t="s">
        <v>21</v>
      </c>
      <c r="Z51" s="172">
        <v>2</v>
      </c>
      <c r="AA51" s="172" t="s">
        <v>3612</v>
      </c>
      <c r="AB51" s="172" t="s">
        <v>3611</v>
      </c>
      <c r="AC51" s="173">
        <v>44419</v>
      </c>
      <c r="AD51" s="182" t="s">
        <v>6608</v>
      </c>
      <c r="AE51" s="180">
        <v>3028000</v>
      </c>
      <c r="AF51" s="180" t="s">
        <v>6605</v>
      </c>
      <c r="AG51" s="180" t="s">
        <v>59</v>
      </c>
      <c r="AH51" s="180">
        <v>3</v>
      </c>
      <c r="AI51" s="180" t="s">
        <v>6607</v>
      </c>
      <c r="AJ51" s="180" t="s">
        <v>6606</v>
      </c>
      <c r="AK51" s="181">
        <v>44559</v>
      </c>
      <c r="AL51" s="182" t="s">
        <v>6612</v>
      </c>
      <c r="AM51" s="172">
        <v>1528000</v>
      </c>
      <c r="AN51" s="172" t="s">
        <v>6609</v>
      </c>
      <c r="AO51" s="172" t="s">
        <v>59</v>
      </c>
      <c r="AP51" s="172">
        <v>3</v>
      </c>
      <c r="AQ51" s="172" t="s">
        <v>6611</v>
      </c>
      <c r="AR51" s="172" t="s">
        <v>6610</v>
      </c>
      <c r="AS51" s="173">
        <v>44559</v>
      </c>
      <c r="AT51" s="183" t="s">
        <v>1863</v>
      </c>
      <c r="AU51" s="180" t="s">
        <v>14</v>
      </c>
      <c r="AV51" s="180" t="s">
        <v>14</v>
      </c>
      <c r="AW51" s="180" t="s">
        <v>14</v>
      </c>
      <c r="AX51" s="180" t="s">
        <v>14</v>
      </c>
      <c r="AY51" s="180" t="s">
        <v>15</v>
      </c>
      <c r="AZ51" s="180" t="s">
        <v>14</v>
      </c>
      <c r="BA51" s="181">
        <v>43987</v>
      </c>
      <c r="BB51" s="182" t="s">
        <v>1862</v>
      </c>
      <c r="BC51" s="172">
        <v>0</v>
      </c>
      <c r="BD51" s="172" t="s">
        <v>1849</v>
      </c>
      <c r="BE51" s="172" t="s">
        <v>59</v>
      </c>
      <c r="BF51" s="172">
        <v>3</v>
      </c>
      <c r="BG51" s="172" t="s">
        <v>1861</v>
      </c>
      <c r="BH51" s="172" t="s">
        <v>694</v>
      </c>
      <c r="BI51" s="173">
        <v>43987</v>
      </c>
      <c r="BJ51" s="183" t="s">
        <v>2137</v>
      </c>
      <c r="BK51" s="183">
        <v>0</v>
      </c>
      <c r="BL51" s="183" t="s">
        <v>2135</v>
      </c>
      <c r="BM51" s="183" t="s">
        <v>59</v>
      </c>
      <c r="BN51" s="183">
        <v>3</v>
      </c>
      <c r="BO51" s="183" t="s">
        <v>2136</v>
      </c>
      <c r="BP51" s="180" t="s">
        <v>694</v>
      </c>
      <c r="BQ51" s="184">
        <v>44132</v>
      </c>
      <c r="BR51" s="182" t="s">
        <v>1851</v>
      </c>
      <c r="BS51" s="176" t="s">
        <v>14</v>
      </c>
      <c r="BT51" s="176" t="s">
        <v>1849</v>
      </c>
      <c r="BU51" s="176" t="s">
        <v>14</v>
      </c>
      <c r="BV51" s="176" t="s">
        <v>14</v>
      </c>
      <c r="BW51" s="176" t="s">
        <v>1850</v>
      </c>
      <c r="BX51" s="176" t="s">
        <v>694</v>
      </c>
      <c r="BY51" s="173">
        <v>43987</v>
      </c>
      <c r="BZ51" s="183" t="s">
        <v>1852</v>
      </c>
      <c r="CA51" s="183" t="s">
        <v>14</v>
      </c>
      <c r="CB51" s="183" t="s">
        <v>1849</v>
      </c>
      <c r="CC51" s="183" t="s">
        <v>14</v>
      </c>
      <c r="CD51" s="183" t="s">
        <v>14</v>
      </c>
      <c r="CE51" s="183" t="s">
        <v>1850</v>
      </c>
      <c r="CF51" s="183" t="s">
        <v>694</v>
      </c>
      <c r="CG51" s="184">
        <v>43987</v>
      </c>
      <c r="CH51" s="182" t="s">
        <v>7888</v>
      </c>
      <c r="CI51" s="183" t="e">
        <v>#N/A</v>
      </c>
      <c r="CJ51" s="183" t="e">
        <v>#N/A</v>
      </c>
      <c r="CK51" s="183" t="e">
        <v>#N/A</v>
      </c>
      <c r="CL51" s="183" t="e">
        <v>#N/A</v>
      </c>
      <c r="CM51" s="183" t="e">
        <v>#N/A</v>
      </c>
      <c r="CN51" s="183" t="e">
        <v>#N/A</v>
      </c>
      <c r="CO51" s="185" t="e">
        <v>#N/A</v>
      </c>
      <c r="CP51" s="183" t="s">
        <v>1860</v>
      </c>
      <c r="CQ51" s="176" t="s">
        <v>14</v>
      </c>
      <c r="CR51" s="176" t="s">
        <v>1857</v>
      </c>
      <c r="CS51" s="176" t="s">
        <v>14</v>
      </c>
      <c r="CT51" s="176" t="s">
        <v>14</v>
      </c>
      <c r="CU51" s="176" t="s">
        <v>1859</v>
      </c>
      <c r="CV51" s="176" t="s">
        <v>1858</v>
      </c>
      <c r="CW51" s="173">
        <v>43987</v>
      </c>
      <c r="CX51" s="183" t="s">
        <v>6615</v>
      </c>
      <c r="CY51" s="180">
        <v>1528000</v>
      </c>
      <c r="CZ51" s="180" t="s">
        <v>6613</v>
      </c>
      <c r="DA51" s="180" t="s">
        <v>59</v>
      </c>
      <c r="DB51" s="180">
        <v>3</v>
      </c>
      <c r="DC51" s="180" t="s">
        <v>6614</v>
      </c>
      <c r="DD51" s="180" t="s">
        <v>6613</v>
      </c>
      <c r="DE51" s="186">
        <v>44559</v>
      </c>
      <c r="DF51" s="182" t="s">
        <v>6616</v>
      </c>
      <c r="DG51" s="172">
        <v>3798000</v>
      </c>
      <c r="DH51" s="176" t="s">
        <v>6613</v>
      </c>
      <c r="DI51" s="176" t="s">
        <v>59</v>
      </c>
      <c r="DJ51" s="176">
        <v>3</v>
      </c>
      <c r="DK51" s="176" t="s">
        <v>6614</v>
      </c>
      <c r="DL51" s="176" t="s">
        <v>6613</v>
      </c>
      <c r="DM51" s="173">
        <v>44559</v>
      </c>
      <c r="DN51" s="183" t="s">
        <v>6617</v>
      </c>
      <c r="DO51" s="180">
        <v>1500000</v>
      </c>
      <c r="DP51" s="183" t="s">
        <v>6613</v>
      </c>
      <c r="DQ51" s="183" t="s">
        <v>59</v>
      </c>
      <c r="DR51" s="183">
        <v>3</v>
      </c>
      <c r="DS51" s="183" t="s">
        <v>6614</v>
      </c>
      <c r="DT51" s="183" t="s">
        <v>6613</v>
      </c>
      <c r="DU51" s="184">
        <v>44559</v>
      </c>
      <c r="DV51" s="182" t="s">
        <v>6618</v>
      </c>
      <c r="DW51" s="172">
        <v>105000</v>
      </c>
      <c r="DX51" s="176" t="s">
        <v>6613</v>
      </c>
      <c r="DY51" s="176" t="s">
        <v>59</v>
      </c>
      <c r="DZ51" s="176">
        <v>3</v>
      </c>
      <c r="EA51" s="176" t="s">
        <v>6614</v>
      </c>
      <c r="EB51" s="176" t="s">
        <v>6613</v>
      </c>
      <c r="EC51" s="173">
        <v>44559</v>
      </c>
      <c r="ED51" s="183" t="s">
        <v>6619</v>
      </c>
      <c r="EE51" s="180">
        <v>1363000</v>
      </c>
      <c r="EF51" s="183" t="s">
        <v>6613</v>
      </c>
      <c r="EG51" s="183" t="s">
        <v>59</v>
      </c>
      <c r="EH51" s="183">
        <v>3</v>
      </c>
      <c r="EI51" s="183" t="s">
        <v>6614</v>
      </c>
      <c r="EJ51" s="183" t="s">
        <v>6613</v>
      </c>
      <c r="EK51" s="184">
        <v>44559</v>
      </c>
      <c r="EL51" s="182" t="s">
        <v>6620</v>
      </c>
      <c r="EM51" s="172">
        <v>60000</v>
      </c>
      <c r="EN51" s="176" t="s">
        <v>6613</v>
      </c>
      <c r="EO51" s="176" t="s">
        <v>59</v>
      </c>
      <c r="EP51" s="176">
        <v>3</v>
      </c>
      <c r="EQ51" s="176" t="s">
        <v>6614</v>
      </c>
      <c r="ER51" s="176" t="s">
        <v>6613</v>
      </c>
      <c r="ES51" s="173">
        <v>44559</v>
      </c>
      <c r="ET51" s="183" t="s">
        <v>2134</v>
      </c>
      <c r="EU51" s="183">
        <v>191</v>
      </c>
      <c r="EV51" s="183" t="s">
        <v>2131</v>
      </c>
      <c r="EW51" s="183" t="s">
        <v>59</v>
      </c>
      <c r="EX51" s="183">
        <v>3</v>
      </c>
      <c r="EY51" s="183" t="s">
        <v>2133</v>
      </c>
      <c r="EZ51" s="183" t="s">
        <v>2132</v>
      </c>
      <c r="FA51" s="184">
        <v>44132</v>
      </c>
      <c r="FB51" s="182" t="s">
        <v>1856</v>
      </c>
      <c r="FC51" s="176">
        <v>2</v>
      </c>
      <c r="FD51" s="176" t="s">
        <v>1853</v>
      </c>
      <c r="FE51" s="176" t="s">
        <v>41</v>
      </c>
      <c r="FF51" s="176">
        <v>1</v>
      </c>
      <c r="FG51" s="176" t="s">
        <v>1855</v>
      </c>
      <c r="FH51" s="176" t="s">
        <v>1854</v>
      </c>
      <c r="FI51" s="173">
        <v>43987</v>
      </c>
      <c r="FJ51" s="182" t="s">
        <v>1864</v>
      </c>
      <c r="FK51" s="183" t="s">
        <v>14</v>
      </c>
      <c r="FL51" s="183" t="s">
        <v>14</v>
      </c>
      <c r="FM51" s="183" t="s">
        <v>14</v>
      </c>
      <c r="FN51" s="183" t="s">
        <v>14</v>
      </c>
      <c r="FO51" s="183" t="s">
        <v>1819</v>
      </c>
      <c r="FP51" s="180" t="s">
        <v>14</v>
      </c>
      <c r="FQ51" s="181">
        <v>43987</v>
      </c>
      <c r="FR51" s="182" t="s">
        <v>1865</v>
      </c>
      <c r="FS51" s="176" t="s">
        <v>14</v>
      </c>
      <c r="FT51" s="176" t="s">
        <v>14</v>
      </c>
      <c r="FU51" s="176" t="s">
        <v>14</v>
      </c>
      <c r="FV51" s="176" t="s">
        <v>14</v>
      </c>
      <c r="FW51" s="176" t="s">
        <v>1819</v>
      </c>
      <c r="FX51" s="176" t="s">
        <v>14</v>
      </c>
      <c r="FY51" s="173">
        <v>43987</v>
      </c>
      <c r="FZ51" s="183" t="s">
        <v>4234</v>
      </c>
      <c r="GA51" s="183">
        <v>1</v>
      </c>
      <c r="GB51" s="183" t="s">
        <v>3173</v>
      </c>
      <c r="GC51" s="183" t="s">
        <v>21</v>
      </c>
      <c r="GD51" s="183">
        <v>2</v>
      </c>
      <c r="GE51" s="183" t="s">
        <v>14</v>
      </c>
      <c r="GF51" s="183" t="s">
        <v>14</v>
      </c>
      <c r="GG51" s="184">
        <v>44489</v>
      </c>
      <c r="GH51" s="182" t="s">
        <v>4240</v>
      </c>
      <c r="GI51" s="176">
        <v>1</v>
      </c>
      <c r="GJ51" s="176" t="s">
        <v>3173</v>
      </c>
      <c r="GK51" s="176" t="s">
        <v>21</v>
      </c>
      <c r="GL51" s="176">
        <v>2</v>
      </c>
      <c r="GM51" s="176" t="s">
        <v>14</v>
      </c>
      <c r="GN51" s="176" t="s">
        <v>14</v>
      </c>
      <c r="GO51" s="173">
        <v>44489</v>
      </c>
      <c r="GP51" s="183" t="s">
        <v>4235</v>
      </c>
      <c r="GQ51" s="183">
        <v>0</v>
      </c>
      <c r="GR51" s="183" t="s">
        <v>3173</v>
      </c>
      <c r="GS51" s="183" t="s">
        <v>21</v>
      </c>
      <c r="GT51" s="183">
        <v>2</v>
      </c>
      <c r="GU51" s="183" t="s">
        <v>14</v>
      </c>
      <c r="GV51" s="183" t="s">
        <v>14</v>
      </c>
      <c r="GW51" s="184">
        <v>44489</v>
      </c>
      <c r="GX51" s="182" t="s">
        <v>4241</v>
      </c>
      <c r="GY51" s="176">
        <v>0</v>
      </c>
      <c r="GZ51" s="176" t="s">
        <v>3173</v>
      </c>
      <c r="HA51" s="176" t="s">
        <v>21</v>
      </c>
      <c r="HB51" s="176">
        <v>2</v>
      </c>
      <c r="HC51" s="176" t="s">
        <v>14</v>
      </c>
      <c r="HD51" s="176" t="s">
        <v>14</v>
      </c>
      <c r="HE51" s="173">
        <v>44489</v>
      </c>
      <c r="HF51" s="183" t="s">
        <v>4233</v>
      </c>
      <c r="HG51" s="183">
        <v>2</v>
      </c>
      <c r="HH51" s="183" t="s">
        <v>3173</v>
      </c>
      <c r="HI51" s="183" t="s">
        <v>21</v>
      </c>
      <c r="HJ51" s="183">
        <v>2</v>
      </c>
      <c r="HK51" s="183" t="s">
        <v>14</v>
      </c>
      <c r="HL51" s="183" t="s">
        <v>14</v>
      </c>
      <c r="HM51" s="184">
        <v>44489</v>
      </c>
      <c r="HN51" s="182" t="s">
        <v>4239</v>
      </c>
      <c r="HO51" s="176">
        <v>2</v>
      </c>
      <c r="HP51" s="176" t="s">
        <v>3173</v>
      </c>
      <c r="HQ51" s="176" t="s">
        <v>21</v>
      </c>
      <c r="HR51" s="176">
        <v>2</v>
      </c>
      <c r="HS51" s="176" t="s">
        <v>14</v>
      </c>
      <c r="HT51" s="176" t="s">
        <v>14</v>
      </c>
      <c r="HU51" s="173">
        <v>44489</v>
      </c>
      <c r="HV51" s="183" t="s">
        <v>4236</v>
      </c>
      <c r="HW51" s="183">
        <v>0</v>
      </c>
      <c r="HX51" s="183" t="s">
        <v>3173</v>
      </c>
      <c r="HY51" s="183" t="s">
        <v>21</v>
      </c>
      <c r="HZ51" s="183">
        <v>2</v>
      </c>
      <c r="IA51" s="183" t="s">
        <v>14</v>
      </c>
      <c r="IB51" s="183" t="s">
        <v>14</v>
      </c>
      <c r="IC51" s="184">
        <v>44489</v>
      </c>
      <c r="ID51" s="182" t="s">
        <v>4238</v>
      </c>
      <c r="IE51" s="176">
        <v>3</v>
      </c>
      <c r="IF51" s="176" t="s">
        <v>3173</v>
      </c>
      <c r="IG51" s="176" t="s">
        <v>21</v>
      </c>
      <c r="IH51" s="176">
        <v>2</v>
      </c>
      <c r="II51" s="176" t="s">
        <v>14</v>
      </c>
      <c r="IJ51" s="176" t="s">
        <v>14</v>
      </c>
      <c r="IK51" s="173">
        <v>44489</v>
      </c>
      <c r="IL51" s="183" t="s">
        <v>4237</v>
      </c>
      <c r="IM51" s="183">
        <v>2</v>
      </c>
      <c r="IN51" s="183" t="s">
        <v>3173</v>
      </c>
      <c r="IO51" s="183" t="s">
        <v>21</v>
      </c>
      <c r="IP51" s="183">
        <v>2</v>
      </c>
      <c r="IQ51" s="183" t="s">
        <v>14</v>
      </c>
      <c r="IR51" s="183" t="s">
        <v>14</v>
      </c>
      <c r="IS51" s="184">
        <v>44489</v>
      </c>
    </row>
    <row r="52" spans="1:253" s="277" customFormat="1" ht="12.75" customHeight="1" x14ac:dyDescent="0.2">
      <c r="A52" s="277" t="s">
        <v>1808</v>
      </c>
      <c r="B52" s="277" t="s">
        <v>7603</v>
      </c>
      <c r="C52" s="277" t="s">
        <v>1809</v>
      </c>
      <c r="D52" s="277" t="s">
        <v>1810</v>
      </c>
      <c r="E52" s="277" t="s">
        <v>7103</v>
      </c>
      <c r="F52" s="277" t="s">
        <v>3614</v>
      </c>
      <c r="G52" s="171">
        <v>6825000</v>
      </c>
      <c r="H52" s="172" t="s">
        <v>3603</v>
      </c>
      <c r="I52" s="172" t="s">
        <v>21</v>
      </c>
      <c r="J52" s="172">
        <v>2</v>
      </c>
      <c r="K52" s="172" t="s">
        <v>3605</v>
      </c>
      <c r="L52" s="172" t="s">
        <v>3604</v>
      </c>
      <c r="M52" s="173">
        <v>44419</v>
      </c>
      <c r="N52" s="182" t="s">
        <v>3615</v>
      </c>
      <c r="O52" s="174">
        <v>10450</v>
      </c>
      <c r="P52" s="174" t="s">
        <v>3607</v>
      </c>
      <c r="Q52" s="174" t="s">
        <v>41</v>
      </c>
      <c r="R52" s="174">
        <v>1</v>
      </c>
      <c r="S52" s="174" t="s">
        <v>3609</v>
      </c>
      <c r="T52" s="174" t="s">
        <v>3608</v>
      </c>
      <c r="U52" s="175">
        <v>44419</v>
      </c>
      <c r="V52" s="182" t="s">
        <v>3616</v>
      </c>
      <c r="W52" s="172">
        <v>6825000</v>
      </c>
      <c r="X52" s="172" t="s">
        <v>3603</v>
      </c>
      <c r="Y52" s="172" t="s">
        <v>21</v>
      </c>
      <c r="Z52" s="172">
        <v>2</v>
      </c>
      <c r="AA52" s="172" t="s">
        <v>3612</v>
      </c>
      <c r="AB52" s="172" t="s">
        <v>3611</v>
      </c>
      <c r="AC52" s="173">
        <v>44419</v>
      </c>
      <c r="AD52" s="182" t="s">
        <v>6592</v>
      </c>
      <c r="AE52" s="180">
        <v>3798000</v>
      </c>
      <c r="AF52" s="180" t="s">
        <v>6589</v>
      </c>
      <c r="AG52" s="180" t="s">
        <v>59</v>
      </c>
      <c r="AH52" s="180">
        <v>3</v>
      </c>
      <c r="AI52" s="180" t="s">
        <v>6591</v>
      </c>
      <c r="AJ52" s="180" t="s">
        <v>6590</v>
      </c>
      <c r="AK52" s="181">
        <v>44559</v>
      </c>
      <c r="AL52" s="182" t="s">
        <v>2795</v>
      </c>
      <c r="AM52" s="172" t="s">
        <v>14</v>
      </c>
      <c r="AN52" s="172" t="s">
        <v>1262</v>
      </c>
      <c r="AO52" s="172" t="s">
        <v>14</v>
      </c>
      <c r="AP52" s="172" t="s">
        <v>14</v>
      </c>
      <c r="AQ52" s="172" t="s">
        <v>2794</v>
      </c>
      <c r="AR52" s="172" t="s">
        <v>1262</v>
      </c>
      <c r="AS52" s="173">
        <v>44254</v>
      </c>
      <c r="AT52" s="183" t="s">
        <v>2054</v>
      </c>
      <c r="AU52" s="180" t="s">
        <v>14</v>
      </c>
      <c r="AV52" s="180" t="s">
        <v>2052</v>
      </c>
      <c r="AW52" s="180" t="s">
        <v>14</v>
      </c>
      <c r="AX52" s="180" t="s">
        <v>14</v>
      </c>
      <c r="AY52" s="180" t="s">
        <v>2053</v>
      </c>
      <c r="AZ52" s="180" t="s">
        <v>694</v>
      </c>
      <c r="BA52" s="181">
        <v>44104</v>
      </c>
      <c r="BB52" s="182" t="s">
        <v>1818</v>
      </c>
      <c r="BC52" s="172" t="s">
        <v>14</v>
      </c>
      <c r="BD52" s="172" t="s">
        <v>14</v>
      </c>
      <c r="BE52" s="172" t="s">
        <v>14</v>
      </c>
      <c r="BF52" s="172" t="s">
        <v>14</v>
      </c>
      <c r="BG52" s="172" t="s">
        <v>821</v>
      </c>
      <c r="BH52" s="172" t="s">
        <v>821</v>
      </c>
      <c r="BI52" s="173">
        <v>43950</v>
      </c>
      <c r="BJ52" s="183" t="s">
        <v>6594</v>
      </c>
      <c r="BK52" s="183">
        <v>55</v>
      </c>
      <c r="BL52" s="183" t="s">
        <v>6537</v>
      </c>
      <c r="BM52" s="183" t="s">
        <v>59</v>
      </c>
      <c r="BN52" s="183">
        <v>3</v>
      </c>
      <c r="BO52" s="183" t="s">
        <v>6593</v>
      </c>
      <c r="BP52" s="180" t="s">
        <v>694</v>
      </c>
      <c r="BQ52" s="184">
        <v>44559</v>
      </c>
      <c r="BR52" s="182" t="s">
        <v>1985</v>
      </c>
      <c r="BS52" s="176" t="s">
        <v>14</v>
      </c>
      <c r="BT52" s="176" t="s">
        <v>1982</v>
      </c>
      <c r="BU52" s="176" t="s">
        <v>14</v>
      </c>
      <c r="BV52" s="176" t="s">
        <v>14</v>
      </c>
      <c r="BW52" s="176" t="s">
        <v>1984</v>
      </c>
      <c r="BX52" s="176" t="s">
        <v>1983</v>
      </c>
      <c r="BY52" s="173">
        <v>44015</v>
      </c>
      <c r="BZ52" s="183" t="s">
        <v>1987</v>
      </c>
      <c r="CA52" s="183" t="s">
        <v>14</v>
      </c>
      <c r="CB52" s="183" t="s">
        <v>1982</v>
      </c>
      <c r="CC52" s="183" t="s">
        <v>14</v>
      </c>
      <c r="CD52" s="183" t="s">
        <v>14</v>
      </c>
      <c r="CE52" s="183" t="s">
        <v>1986</v>
      </c>
      <c r="CF52" s="183" t="s">
        <v>1983</v>
      </c>
      <c r="CG52" s="184">
        <v>44015</v>
      </c>
      <c r="CH52" s="182" t="s">
        <v>7889</v>
      </c>
      <c r="CI52" s="183" t="e">
        <v>#N/A</v>
      </c>
      <c r="CJ52" s="183" t="e">
        <v>#N/A</v>
      </c>
      <c r="CK52" s="183" t="e">
        <v>#N/A</v>
      </c>
      <c r="CL52" s="183" t="e">
        <v>#N/A</v>
      </c>
      <c r="CM52" s="183" t="e">
        <v>#N/A</v>
      </c>
      <c r="CN52" s="183" t="e">
        <v>#N/A</v>
      </c>
      <c r="CO52" s="185" t="e">
        <v>#N/A</v>
      </c>
      <c r="CP52" s="183" t="s">
        <v>1817</v>
      </c>
      <c r="CQ52" s="176" t="s">
        <v>14</v>
      </c>
      <c r="CR52" s="176" t="s">
        <v>14</v>
      </c>
      <c r="CS52" s="176" t="s">
        <v>14</v>
      </c>
      <c r="CT52" s="176" t="s">
        <v>14</v>
      </c>
      <c r="CU52" s="176" t="s">
        <v>1816</v>
      </c>
      <c r="CV52" s="176" t="s">
        <v>1815</v>
      </c>
      <c r="CW52" s="173">
        <v>43950</v>
      </c>
      <c r="CX52" s="183" t="s">
        <v>6598</v>
      </c>
      <c r="CY52" s="180">
        <v>3428000</v>
      </c>
      <c r="CZ52" s="180" t="s">
        <v>6596</v>
      </c>
      <c r="DA52" s="180" t="s">
        <v>59</v>
      </c>
      <c r="DB52" s="180">
        <v>3</v>
      </c>
      <c r="DC52" s="180" t="s">
        <v>6599</v>
      </c>
      <c r="DD52" s="180" t="s">
        <v>6597</v>
      </c>
      <c r="DE52" s="186">
        <v>44559</v>
      </c>
      <c r="DF52" s="182" t="s">
        <v>6600</v>
      </c>
      <c r="DG52" s="172">
        <v>3028000</v>
      </c>
      <c r="DH52" s="176" t="s">
        <v>6596</v>
      </c>
      <c r="DI52" s="176" t="s">
        <v>59</v>
      </c>
      <c r="DJ52" s="176">
        <v>3</v>
      </c>
      <c r="DK52" s="176" t="s">
        <v>6599</v>
      </c>
      <c r="DL52" s="176" t="s">
        <v>6597</v>
      </c>
      <c r="DM52" s="173">
        <v>44559</v>
      </c>
      <c r="DN52" s="183" t="s">
        <v>6601</v>
      </c>
      <c r="DO52" s="180">
        <v>370000</v>
      </c>
      <c r="DP52" s="183" t="s">
        <v>6596</v>
      </c>
      <c r="DQ52" s="183" t="s">
        <v>59</v>
      </c>
      <c r="DR52" s="183">
        <v>3</v>
      </c>
      <c r="DS52" s="183" t="s">
        <v>6599</v>
      </c>
      <c r="DT52" s="183" t="s">
        <v>6597</v>
      </c>
      <c r="DU52" s="184">
        <v>44559</v>
      </c>
      <c r="DV52" s="182" t="s">
        <v>6602</v>
      </c>
      <c r="DW52" s="172">
        <v>1321000</v>
      </c>
      <c r="DX52" s="176" t="s">
        <v>6596</v>
      </c>
      <c r="DY52" s="176" t="s">
        <v>59</v>
      </c>
      <c r="DZ52" s="176">
        <v>3</v>
      </c>
      <c r="EA52" s="176" t="s">
        <v>6599</v>
      </c>
      <c r="EB52" s="176" t="s">
        <v>6597</v>
      </c>
      <c r="EC52" s="173">
        <v>44559</v>
      </c>
      <c r="ED52" s="183" t="s">
        <v>6603</v>
      </c>
      <c r="EE52" s="180">
        <v>2047000</v>
      </c>
      <c r="EF52" s="183" t="s">
        <v>6596</v>
      </c>
      <c r="EG52" s="183" t="s">
        <v>59</v>
      </c>
      <c r="EH52" s="183">
        <v>3</v>
      </c>
      <c r="EI52" s="183" t="s">
        <v>6599</v>
      </c>
      <c r="EJ52" s="183" t="s">
        <v>6597</v>
      </c>
      <c r="EK52" s="184">
        <v>44559</v>
      </c>
      <c r="EL52" s="182" t="s">
        <v>6604</v>
      </c>
      <c r="EM52" s="172">
        <v>60000</v>
      </c>
      <c r="EN52" s="176" t="s">
        <v>6596</v>
      </c>
      <c r="EO52" s="176" t="s">
        <v>59</v>
      </c>
      <c r="EP52" s="176">
        <v>3</v>
      </c>
      <c r="EQ52" s="176" t="s">
        <v>6599</v>
      </c>
      <c r="ER52" s="176" t="s">
        <v>6597</v>
      </c>
      <c r="ES52" s="173">
        <v>44559</v>
      </c>
      <c r="ET52" s="183" t="s">
        <v>6595</v>
      </c>
      <c r="EU52" s="183">
        <v>55</v>
      </c>
      <c r="EV52" s="183" t="s">
        <v>6537</v>
      </c>
      <c r="EW52" s="183" t="s">
        <v>59</v>
      </c>
      <c r="EX52" s="183">
        <v>3</v>
      </c>
      <c r="EY52" s="183" t="s">
        <v>6593</v>
      </c>
      <c r="EZ52" s="183" t="s">
        <v>694</v>
      </c>
      <c r="FA52" s="184">
        <v>44559</v>
      </c>
      <c r="FB52" s="182" t="s">
        <v>1814</v>
      </c>
      <c r="FC52" s="176">
        <v>3</v>
      </c>
      <c r="FD52" s="176" t="s">
        <v>1811</v>
      </c>
      <c r="FE52" s="176" t="s">
        <v>41</v>
      </c>
      <c r="FF52" s="176">
        <v>1</v>
      </c>
      <c r="FG52" s="176" t="s">
        <v>1813</v>
      </c>
      <c r="FH52" s="176" t="s">
        <v>1812</v>
      </c>
      <c r="FI52" s="173">
        <v>43950</v>
      </c>
      <c r="FJ52" s="182" t="s">
        <v>1820</v>
      </c>
      <c r="FK52" s="183" t="s">
        <v>14</v>
      </c>
      <c r="FL52" s="183" t="s">
        <v>14</v>
      </c>
      <c r="FM52" s="183" t="s">
        <v>14</v>
      </c>
      <c r="FN52" s="183" t="s">
        <v>14</v>
      </c>
      <c r="FO52" s="183" t="s">
        <v>1819</v>
      </c>
      <c r="FP52" s="180" t="s">
        <v>821</v>
      </c>
      <c r="FQ52" s="181">
        <v>43950</v>
      </c>
      <c r="FR52" s="182" t="s">
        <v>1821</v>
      </c>
      <c r="FS52" s="176" t="s">
        <v>14</v>
      </c>
      <c r="FT52" s="176" t="s">
        <v>14</v>
      </c>
      <c r="FU52" s="176" t="s">
        <v>14</v>
      </c>
      <c r="FV52" s="176" t="s">
        <v>14</v>
      </c>
      <c r="FW52" s="176" t="s">
        <v>1819</v>
      </c>
      <c r="FX52" s="176" t="s">
        <v>821</v>
      </c>
      <c r="FY52" s="173">
        <v>43950</v>
      </c>
      <c r="FZ52" s="183" t="s">
        <v>4243</v>
      </c>
      <c r="GA52" s="183">
        <v>1</v>
      </c>
      <c r="GB52" s="183" t="s">
        <v>3173</v>
      </c>
      <c r="GC52" s="183" t="s">
        <v>21</v>
      </c>
      <c r="GD52" s="183">
        <v>2</v>
      </c>
      <c r="GE52" s="183" t="s">
        <v>14</v>
      </c>
      <c r="GF52" s="183" t="s">
        <v>14</v>
      </c>
      <c r="GG52" s="184">
        <v>44489</v>
      </c>
      <c r="GH52" s="182" t="s">
        <v>4249</v>
      </c>
      <c r="GI52" s="176">
        <v>1</v>
      </c>
      <c r="GJ52" s="176" t="s">
        <v>3173</v>
      </c>
      <c r="GK52" s="176" t="s">
        <v>21</v>
      </c>
      <c r="GL52" s="176">
        <v>2</v>
      </c>
      <c r="GM52" s="176" t="s">
        <v>14</v>
      </c>
      <c r="GN52" s="176" t="s">
        <v>14</v>
      </c>
      <c r="GO52" s="173">
        <v>44489</v>
      </c>
      <c r="GP52" s="183" t="s">
        <v>4244</v>
      </c>
      <c r="GQ52" s="183">
        <v>0</v>
      </c>
      <c r="GR52" s="183" t="s">
        <v>3173</v>
      </c>
      <c r="GS52" s="183" t="s">
        <v>21</v>
      </c>
      <c r="GT52" s="183">
        <v>2</v>
      </c>
      <c r="GU52" s="183" t="s">
        <v>14</v>
      </c>
      <c r="GV52" s="183" t="s">
        <v>14</v>
      </c>
      <c r="GW52" s="184">
        <v>44489</v>
      </c>
      <c r="GX52" s="182" t="s">
        <v>4250</v>
      </c>
      <c r="GY52" s="176">
        <v>0</v>
      </c>
      <c r="GZ52" s="176" t="s">
        <v>3173</v>
      </c>
      <c r="HA52" s="176" t="s">
        <v>21</v>
      </c>
      <c r="HB52" s="176">
        <v>2</v>
      </c>
      <c r="HC52" s="176" t="s">
        <v>14</v>
      </c>
      <c r="HD52" s="176" t="s">
        <v>14</v>
      </c>
      <c r="HE52" s="173">
        <v>44489</v>
      </c>
      <c r="HF52" s="183" t="s">
        <v>4242</v>
      </c>
      <c r="HG52" s="183">
        <v>2</v>
      </c>
      <c r="HH52" s="183" t="s">
        <v>3173</v>
      </c>
      <c r="HI52" s="183" t="s">
        <v>21</v>
      </c>
      <c r="HJ52" s="183">
        <v>2</v>
      </c>
      <c r="HK52" s="183" t="s">
        <v>14</v>
      </c>
      <c r="HL52" s="183" t="s">
        <v>14</v>
      </c>
      <c r="HM52" s="184">
        <v>44489</v>
      </c>
      <c r="HN52" s="182" t="s">
        <v>4248</v>
      </c>
      <c r="HO52" s="176">
        <v>2</v>
      </c>
      <c r="HP52" s="176" t="s">
        <v>3173</v>
      </c>
      <c r="HQ52" s="176" t="s">
        <v>21</v>
      </c>
      <c r="HR52" s="176">
        <v>2</v>
      </c>
      <c r="HS52" s="176" t="s">
        <v>14</v>
      </c>
      <c r="HT52" s="176" t="s">
        <v>14</v>
      </c>
      <c r="HU52" s="173">
        <v>44489</v>
      </c>
      <c r="HV52" s="183" t="s">
        <v>4245</v>
      </c>
      <c r="HW52" s="183">
        <v>0</v>
      </c>
      <c r="HX52" s="183" t="s">
        <v>3173</v>
      </c>
      <c r="HY52" s="183" t="s">
        <v>21</v>
      </c>
      <c r="HZ52" s="183">
        <v>2</v>
      </c>
      <c r="IA52" s="183" t="s">
        <v>14</v>
      </c>
      <c r="IB52" s="183" t="s">
        <v>14</v>
      </c>
      <c r="IC52" s="184">
        <v>44489</v>
      </c>
      <c r="ID52" s="182" t="s">
        <v>4247</v>
      </c>
      <c r="IE52" s="176">
        <v>3</v>
      </c>
      <c r="IF52" s="176" t="s">
        <v>3173</v>
      </c>
      <c r="IG52" s="176" t="s">
        <v>21</v>
      </c>
      <c r="IH52" s="176">
        <v>2</v>
      </c>
      <c r="II52" s="176" t="s">
        <v>14</v>
      </c>
      <c r="IJ52" s="176" t="s">
        <v>14</v>
      </c>
      <c r="IK52" s="173">
        <v>44489</v>
      </c>
      <c r="IL52" s="183" t="s">
        <v>4246</v>
      </c>
      <c r="IM52" s="183">
        <v>2</v>
      </c>
      <c r="IN52" s="183" t="s">
        <v>3173</v>
      </c>
      <c r="IO52" s="183" t="s">
        <v>21</v>
      </c>
      <c r="IP52" s="183">
        <v>2</v>
      </c>
      <c r="IQ52" s="183" t="s">
        <v>14</v>
      </c>
      <c r="IR52" s="183" t="s">
        <v>14</v>
      </c>
      <c r="IS52" s="184">
        <v>44489</v>
      </c>
    </row>
    <row r="53" spans="1:253" s="277" customFormat="1" ht="12.75" customHeight="1" x14ac:dyDescent="0.2">
      <c r="A53" s="277" t="s">
        <v>203</v>
      </c>
      <c r="B53" s="277" t="s">
        <v>7532</v>
      </c>
      <c r="C53" s="277" t="s">
        <v>204</v>
      </c>
      <c r="D53" s="277" t="s">
        <v>205</v>
      </c>
      <c r="E53" s="277" t="s">
        <v>7106</v>
      </c>
      <c r="F53" s="277" t="s">
        <v>3035</v>
      </c>
      <c r="G53" s="171">
        <v>7400000</v>
      </c>
      <c r="H53" s="172" t="s">
        <v>3032</v>
      </c>
      <c r="I53" s="172" t="s">
        <v>21</v>
      </c>
      <c r="J53" s="172">
        <v>2</v>
      </c>
      <c r="K53" s="172" t="s">
        <v>3034</v>
      </c>
      <c r="L53" s="172" t="s">
        <v>3033</v>
      </c>
      <c r="M53" s="173">
        <v>44285</v>
      </c>
      <c r="N53" s="182" t="s">
        <v>1828</v>
      </c>
      <c r="O53" s="174">
        <v>1759540</v>
      </c>
      <c r="P53" s="174" t="s">
        <v>1825</v>
      </c>
      <c r="Q53" s="174" t="s">
        <v>41</v>
      </c>
      <c r="R53" s="174">
        <v>1</v>
      </c>
      <c r="S53" s="174" t="s">
        <v>1827</v>
      </c>
      <c r="T53" s="174" t="s">
        <v>1826</v>
      </c>
      <c r="U53" s="175">
        <v>43950</v>
      </c>
      <c r="V53" s="182" t="s">
        <v>3037</v>
      </c>
      <c r="W53" s="172">
        <v>7400000</v>
      </c>
      <c r="X53" s="172" t="s">
        <v>3032</v>
      </c>
      <c r="Y53" s="172" t="s">
        <v>21</v>
      </c>
      <c r="Z53" s="172">
        <v>2</v>
      </c>
      <c r="AA53" s="172" t="s">
        <v>3036</v>
      </c>
      <c r="AB53" s="172" t="s">
        <v>3033</v>
      </c>
      <c r="AC53" s="173">
        <v>44285</v>
      </c>
      <c r="AD53" s="182" t="s">
        <v>1831</v>
      </c>
      <c r="AE53" s="180">
        <v>1800000</v>
      </c>
      <c r="AF53" s="180" t="s">
        <v>1829</v>
      </c>
      <c r="AG53" s="180" t="s">
        <v>21</v>
      </c>
      <c r="AH53" s="180">
        <v>2</v>
      </c>
      <c r="AI53" s="180" t="s">
        <v>1830</v>
      </c>
      <c r="AJ53" s="180" t="s">
        <v>1822</v>
      </c>
      <c r="AK53" s="181">
        <v>43950</v>
      </c>
      <c r="AL53" s="182" t="s">
        <v>3506</v>
      </c>
      <c r="AM53" s="172">
        <v>1522000</v>
      </c>
      <c r="AN53" s="172" t="s">
        <v>3503</v>
      </c>
      <c r="AO53" s="172" t="s">
        <v>21</v>
      </c>
      <c r="AP53" s="172">
        <v>2</v>
      </c>
      <c r="AQ53" s="172" t="s">
        <v>3505</v>
      </c>
      <c r="AR53" s="172" t="s">
        <v>3504</v>
      </c>
      <c r="AS53" s="173">
        <v>44412</v>
      </c>
      <c r="AT53" s="183" t="s">
        <v>1330</v>
      </c>
      <c r="AU53" s="180" t="s">
        <v>14</v>
      </c>
      <c r="AV53" s="180" t="s">
        <v>14</v>
      </c>
      <c r="AW53" s="180" t="s">
        <v>14</v>
      </c>
      <c r="AX53" s="180" t="s">
        <v>14</v>
      </c>
      <c r="AY53" s="180" t="s">
        <v>1329</v>
      </c>
      <c r="AZ53" s="180" t="s">
        <v>14</v>
      </c>
      <c r="BA53" s="181">
        <v>43767</v>
      </c>
      <c r="BB53" s="182" t="s">
        <v>209</v>
      </c>
      <c r="BC53" s="172" t="s">
        <v>14</v>
      </c>
      <c r="BD53" s="172">
        <v>0</v>
      </c>
      <c r="BE53" s="172" t="s">
        <v>14</v>
      </c>
      <c r="BF53" s="172" t="s">
        <v>14</v>
      </c>
      <c r="BG53" s="172" t="s">
        <v>15</v>
      </c>
      <c r="BH53" s="172">
        <v>0</v>
      </c>
      <c r="BI53" s="173">
        <v>43503</v>
      </c>
      <c r="BJ53" s="183" t="s">
        <v>3524</v>
      </c>
      <c r="BK53" s="183">
        <v>899</v>
      </c>
      <c r="BL53" s="183" t="s">
        <v>3521</v>
      </c>
      <c r="BM53" s="183" t="s">
        <v>21</v>
      </c>
      <c r="BN53" s="183">
        <v>2</v>
      </c>
      <c r="BO53" s="183" t="s">
        <v>3523</v>
      </c>
      <c r="BP53" s="180" t="s">
        <v>3522</v>
      </c>
      <c r="BQ53" s="184">
        <v>44412</v>
      </c>
      <c r="BR53" s="182" t="s">
        <v>206</v>
      </c>
      <c r="BS53" s="176" t="s">
        <v>14</v>
      </c>
      <c r="BT53" s="176">
        <v>0</v>
      </c>
      <c r="BU53" s="176" t="s">
        <v>14</v>
      </c>
      <c r="BV53" s="176" t="s">
        <v>14</v>
      </c>
      <c r="BW53" s="176" t="s">
        <v>15</v>
      </c>
      <c r="BX53" s="176">
        <v>0</v>
      </c>
      <c r="BY53" s="173">
        <v>43503</v>
      </c>
      <c r="BZ53" s="183" t="s">
        <v>207</v>
      </c>
      <c r="CA53" s="183" t="s">
        <v>14</v>
      </c>
      <c r="CB53" s="183">
        <v>0</v>
      </c>
      <c r="CC53" s="183" t="s">
        <v>14</v>
      </c>
      <c r="CD53" s="183" t="s">
        <v>14</v>
      </c>
      <c r="CE53" s="183" t="s">
        <v>15</v>
      </c>
      <c r="CF53" s="183">
        <v>0</v>
      </c>
      <c r="CG53" s="184">
        <v>43503</v>
      </c>
      <c r="CH53" s="182" t="s">
        <v>7890</v>
      </c>
      <c r="CI53" s="183" t="e">
        <v>#N/A</v>
      </c>
      <c r="CJ53" s="183" t="e">
        <v>#N/A</v>
      </c>
      <c r="CK53" s="183" t="e">
        <v>#N/A</v>
      </c>
      <c r="CL53" s="183" t="e">
        <v>#N/A</v>
      </c>
      <c r="CM53" s="183" t="e">
        <v>#N/A</v>
      </c>
      <c r="CN53" s="183" t="e">
        <v>#N/A</v>
      </c>
      <c r="CO53" s="185" t="e">
        <v>#N/A</v>
      </c>
      <c r="CP53" s="183" t="s">
        <v>208</v>
      </c>
      <c r="CQ53" s="176" t="s">
        <v>14</v>
      </c>
      <c r="CR53" s="176">
        <v>0</v>
      </c>
      <c r="CS53" s="176" t="s">
        <v>14</v>
      </c>
      <c r="CT53" s="176" t="s">
        <v>14</v>
      </c>
      <c r="CU53" s="176" t="s">
        <v>15</v>
      </c>
      <c r="CV53" s="176">
        <v>0</v>
      </c>
      <c r="CW53" s="173">
        <v>43503</v>
      </c>
      <c r="CX53" s="183" t="s">
        <v>3041</v>
      </c>
      <c r="CY53" s="180">
        <v>1300000</v>
      </c>
      <c r="CZ53" s="180" t="s">
        <v>3032</v>
      </c>
      <c r="DA53" s="180" t="s">
        <v>21</v>
      </c>
      <c r="DB53" s="180">
        <v>2</v>
      </c>
      <c r="DC53" s="180" t="s">
        <v>3040</v>
      </c>
      <c r="DD53" s="180" t="s">
        <v>3033</v>
      </c>
      <c r="DE53" s="186">
        <v>44286</v>
      </c>
      <c r="DF53" s="182" t="s">
        <v>3042</v>
      </c>
      <c r="DG53" s="172">
        <v>4900000</v>
      </c>
      <c r="DH53" s="176" t="s">
        <v>3032</v>
      </c>
      <c r="DI53" s="176" t="s">
        <v>21</v>
      </c>
      <c r="DJ53" s="176">
        <v>2</v>
      </c>
      <c r="DK53" s="176" t="s">
        <v>3040</v>
      </c>
      <c r="DL53" s="176" t="s">
        <v>3033</v>
      </c>
      <c r="DM53" s="173">
        <v>44286</v>
      </c>
      <c r="DN53" s="183" t="s">
        <v>3043</v>
      </c>
      <c r="DO53" s="180">
        <v>1200000</v>
      </c>
      <c r="DP53" s="183" t="s">
        <v>3032</v>
      </c>
      <c r="DQ53" s="183" t="s">
        <v>21</v>
      </c>
      <c r="DR53" s="183">
        <v>2</v>
      </c>
      <c r="DS53" s="183" t="s">
        <v>3040</v>
      </c>
      <c r="DT53" s="183" t="s">
        <v>3033</v>
      </c>
      <c r="DU53" s="184">
        <v>44286</v>
      </c>
      <c r="DV53" s="182" t="s">
        <v>3044</v>
      </c>
      <c r="DW53" s="172">
        <v>871000</v>
      </c>
      <c r="DX53" s="176" t="s">
        <v>3032</v>
      </c>
      <c r="DY53" s="176" t="s">
        <v>21</v>
      </c>
      <c r="DZ53" s="176">
        <v>2</v>
      </c>
      <c r="EA53" s="176" t="s">
        <v>3040</v>
      </c>
      <c r="EB53" s="176" t="s">
        <v>3033</v>
      </c>
      <c r="EC53" s="173">
        <v>44286</v>
      </c>
      <c r="ED53" s="183" t="s">
        <v>3045</v>
      </c>
      <c r="EE53" s="180">
        <v>273000</v>
      </c>
      <c r="EF53" s="183" t="s">
        <v>3032</v>
      </c>
      <c r="EG53" s="183" t="s">
        <v>21</v>
      </c>
      <c r="EH53" s="183">
        <v>2</v>
      </c>
      <c r="EI53" s="183" t="s">
        <v>3040</v>
      </c>
      <c r="EJ53" s="183" t="s">
        <v>3033</v>
      </c>
      <c r="EK53" s="184">
        <v>44286</v>
      </c>
      <c r="EL53" s="182" t="s">
        <v>3046</v>
      </c>
      <c r="EM53" s="172">
        <v>156000</v>
      </c>
      <c r="EN53" s="176" t="s">
        <v>3032</v>
      </c>
      <c r="EO53" s="176" t="s">
        <v>21</v>
      </c>
      <c r="EP53" s="176">
        <v>2</v>
      </c>
      <c r="EQ53" s="176" t="s">
        <v>3040</v>
      </c>
      <c r="ER53" s="176" t="s">
        <v>3033</v>
      </c>
      <c r="ES53" s="173">
        <v>44286</v>
      </c>
      <c r="ET53" s="183" t="s">
        <v>3525</v>
      </c>
      <c r="EU53" s="183">
        <v>899</v>
      </c>
      <c r="EV53" s="183" t="s">
        <v>3521</v>
      </c>
      <c r="EW53" s="183" t="s">
        <v>21</v>
      </c>
      <c r="EX53" s="183">
        <v>2</v>
      </c>
      <c r="EY53" s="183" t="s">
        <v>3523</v>
      </c>
      <c r="EZ53" s="183" t="s">
        <v>3522</v>
      </c>
      <c r="FA53" s="184">
        <v>44412</v>
      </c>
      <c r="FB53" s="182" t="s">
        <v>1824</v>
      </c>
      <c r="FC53" s="176">
        <v>5</v>
      </c>
      <c r="FD53" s="176" t="s">
        <v>1757</v>
      </c>
      <c r="FE53" s="176" t="s">
        <v>41</v>
      </c>
      <c r="FF53" s="176">
        <v>1</v>
      </c>
      <c r="FG53" s="176" t="s">
        <v>1823</v>
      </c>
      <c r="FH53" s="176" t="s">
        <v>1822</v>
      </c>
      <c r="FI53" s="173">
        <v>43950</v>
      </c>
      <c r="FJ53" s="182" t="s">
        <v>1991</v>
      </c>
      <c r="FK53" s="183">
        <v>198000</v>
      </c>
      <c r="FL53" s="183" t="s">
        <v>1988</v>
      </c>
      <c r="FM53" s="183" t="s">
        <v>59</v>
      </c>
      <c r="FN53" s="183">
        <v>3</v>
      </c>
      <c r="FO53" s="183" t="s">
        <v>1990</v>
      </c>
      <c r="FP53" s="180" t="s">
        <v>1989</v>
      </c>
      <c r="FQ53" s="181">
        <v>44015</v>
      </c>
      <c r="FR53" s="182" t="s">
        <v>1992</v>
      </c>
      <c r="FS53" s="176">
        <v>633000</v>
      </c>
      <c r="FT53" s="176" t="s">
        <v>1988</v>
      </c>
      <c r="FU53" s="176" t="s">
        <v>59</v>
      </c>
      <c r="FV53" s="176">
        <v>3</v>
      </c>
      <c r="FW53" s="176" t="s">
        <v>1990</v>
      </c>
      <c r="FX53" s="176" t="s">
        <v>1989</v>
      </c>
      <c r="FY53" s="173">
        <v>44015</v>
      </c>
      <c r="FZ53" s="183" t="s">
        <v>4688</v>
      </c>
      <c r="GA53" s="183">
        <v>1</v>
      </c>
      <c r="GB53" s="183" t="s">
        <v>3173</v>
      </c>
      <c r="GC53" s="183" t="s">
        <v>21</v>
      </c>
      <c r="GD53" s="183">
        <v>2</v>
      </c>
      <c r="GE53" s="183" t="s">
        <v>14</v>
      </c>
      <c r="GF53" s="183" t="s">
        <v>14</v>
      </c>
      <c r="GG53" s="184">
        <v>44496</v>
      </c>
      <c r="GH53" s="182" t="s">
        <v>4694</v>
      </c>
      <c r="GI53" s="176">
        <v>3</v>
      </c>
      <c r="GJ53" s="176" t="s">
        <v>3173</v>
      </c>
      <c r="GK53" s="176" t="s">
        <v>21</v>
      </c>
      <c r="GL53" s="176">
        <v>2</v>
      </c>
      <c r="GM53" s="176" t="s">
        <v>14</v>
      </c>
      <c r="GN53" s="176" t="s">
        <v>14</v>
      </c>
      <c r="GO53" s="173">
        <v>44496</v>
      </c>
      <c r="GP53" s="183" t="s">
        <v>4689</v>
      </c>
      <c r="GQ53" s="183">
        <v>0</v>
      </c>
      <c r="GR53" s="183" t="s">
        <v>3173</v>
      </c>
      <c r="GS53" s="183" t="s">
        <v>21</v>
      </c>
      <c r="GT53" s="183">
        <v>2</v>
      </c>
      <c r="GU53" s="183" t="s">
        <v>14</v>
      </c>
      <c r="GV53" s="183" t="s">
        <v>14</v>
      </c>
      <c r="GW53" s="184">
        <v>44496</v>
      </c>
      <c r="GX53" s="182" t="s">
        <v>4695</v>
      </c>
      <c r="GY53" s="176">
        <v>0</v>
      </c>
      <c r="GZ53" s="176" t="s">
        <v>3173</v>
      </c>
      <c r="HA53" s="176" t="s">
        <v>21</v>
      </c>
      <c r="HB53" s="176">
        <v>2</v>
      </c>
      <c r="HC53" s="176" t="s">
        <v>14</v>
      </c>
      <c r="HD53" s="176" t="s">
        <v>14</v>
      </c>
      <c r="HE53" s="173">
        <v>44496</v>
      </c>
      <c r="HF53" s="183" t="s">
        <v>4687</v>
      </c>
      <c r="HG53" s="183">
        <v>2</v>
      </c>
      <c r="HH53" s="183" t="s">
        <v>3173</v>
      </c>
      <c r="HI53" s="183" t="s">
        <v>21</v>
      </c>
      <c r="HJ53" s="183">
        <v>2</v>
      </c>
      <c r="HK53" s="183" t="s">
        <v>14</v>
      </c>
      <c r="HL53" s="183" t="s">
        <v>14</v>
      </c>
      <c r="HM53" s="184">
        <v>44496</v>
      </c>
      <c r="HN53" s="182" t="s">
        <v>4693</v>
      </c>
      <c r="HO53" s="176">
        <v>2</v>
      </c>
      <c r="HP53" s="176" t="s">
        <v>3173</v>
      </c>
      <c r="HQ53" s="176" t="s">
        <v>21</v>
      </c>
      <c r="HR53" s="176">
        <v>2</v>
      </c>
      <c r="HS53" s="176" t="s">
        <v>14</v>
      </c>
      <c r="HT53" s="176" t="s">
        <v>14</v>
      </c>
      <c r="HU53" s="173">
        <v>44496</v>
      </c>
      <c r="HV53" s="183" t="s">
        <v>4690</v>
      </c>
      <c r="HW53" s="183">
        <v>1</v>
      </c>
      <c r="HX53" s="183" t="s">
        <v>3173</v>
      </c>
      <c r="HY53" s="183" t="s">
        <v>21</v>
      </c>
      <c r="HZ53" s="183">
        <v>2</v>
      </c>
      <c r="IA53" s="183" t="s">
        <v>14</v>
      </c>
      <c r="IB53" s="183" t="s">
        <v>14</v>
      </c>
      <c r="IC53" s="184">
        <v>44496</v>
      </c>
      <c r="ID53" s="182" t="s">
        <v>4692</v>
      </c>
      <c r="IE53" s="176">
        <v>1</v>
      </c>
      <c r="IF53" s="176" t="s">
        <v>3173</v>
      </c>
      <c r="IG53" s="176" t="s">
        <v>21</v>
      </c>
      <c r="IH53" s="176">
        <v>2</v>
      </c>
      <c r="II53" s="176" t="s">
        <v>14</v>
      </c>
      <c r="IJ53" s="176" t="s">
        <v>14</v>
      </c>
      <c r="IK53" s="173">
        <v>44496</v>
      </c>
      <c r="IL53" s="183" t="s">
        <v>4691</v>
      </c>
      <c r="IM53" s="183">
        <v>1</v>
      </c>
      <c r="IN53" s="183" t="s">
        <v>3173</v>
      </c>
      <c r="IO53" s="183" t="s">
        <v>21</v>
      </c>
      <c r="IP53" s="183">
        <v>2</v>
      </c>
      <c r="IQ53" s="183" t="s">
        <v>14</v>
      </c>
      <c r="IR53" s="183" t="s">
        <v>14</v>
      </c>
      <c r="IS53" s="184">
        <v>44496</v>
      </c>
    </row>
    <row r="54" spans="1:253" s="277" customFormat="1" ht="12.75" customHeight="1" x14ac:dyDescent="0.2">
      <c r="A54" s="277" t="s">
        <v>210</v>
      </c>
      <c r="B54" s="277" t="s">
        <v>7525</v>
      </c>
      <c r="C54" s="277" t="s">
        <v>211</v>
      </c>
      <c r="D54" s="277" t="s">
        <v>205</v>
      </c>
      <c r="E54" s="277" t="s">
        <v>7106</v>
      </c>
      <c r="F54" s="277" t="s">
        <v>3038</v>
      </c>
      <c r="G54" s="171">
        <v>7400000</v>
      </c>
      <c r="H54" s="172" t="s">
        <v>3032</v>
      </c>
      <c r="I54" s="172" t="s">
        <v>21</v>
      </c>
      <c r="J54" s="172">
        <v>2</v>
      </c>
      <c r="K54" s="172" t="s">
        <v>3034</v>
      </c>
      <c r="L54" s="172" t="s">
        <v>3033</v>
      </c>
      <c r="M54" s="173">
        <v>44285</v>
      </c>
      <c r="N54" s="182" t="s">
        <v>2042</v>
      </c>
      <c r="O54" s="174">
        <v>1759540</v>
      </c>
      <c r="P54" s="174" t="s">
        <v>2039</v>
      </c>
      <c r="Q54" s="174" t="s">
        <v>41</v>
      </c>
      <c r="R54" s="174">
        <v>1</v>
      </c>
      <c r="S54" s="174" t="s">
        <v>2041</v>
      </c>
      <c r="T54" s="174" t="s">
        <v>2040</v>
      </c>
      <c r="U54" s="175">
        <v>44102</v>
      </c>
      <c r="V54" s="182" t="s">
        <v>3039</v>
      </c>
      <c r="W54" s="172">
        <v>7400000</v>
      </c>
      <c r="X54" s="172" t="s">
        <v>3032</v>
      </c>
      <c r="Y54" s="172" t="s">
        <v>21</v>
      </c>
      <c r="Z54" s="172">
        <v>2</v>
      </c>
      <c r="AA54" s="172" t="s">
        <v>3036</v>
      </c>
      <c r="AB54" s="172" t="s">
        <v>3033</v>
      </c>
      <c r="AC54" s="173">
        <v>44285</v>
      </c>
      <c r="AD54" s="182" t="s">
        <v>3512</v>
      </c>
      <c r="AE54" s="180">
        <v>634000</v>
      </c>
      <c r="AF54" s="180" t="s">
        <v>3507</v>
      </c>
      <c r="AG54" s="180" t="s">
        <v>21</v>
      </c>
      <c r="AH54" s="180">
        <v>2</v>
      </c>
      <c r="AI54" s="180" t="s">
        <v>3511</v>
      </c>
      <c r="AJ54" s="180" t="s">
        <v>3508</v>
      </c>
      <c r="AK54" s="181">
        <v>44412</v>
      </c>
      <c r="AL54" s="182" t="s">
        <v>3510</v>
      </c>
      <c r="AM54" s="172">
        <v>634000</v>
      </c>
      <c r="AN54" s="172" t="s">
        <v>3507</v>
      </c>
      <c r="AO54" s="172" t="s">
        <v>21</v>
      </c>
      <c r="AP54" s="172">
        <v>2</v>
      </c>
      <c r="AQ54" s="172" t="s">
        <v>3509</v>
      </c>
      <c r="AR54" s="172" t="s">
        <v>3508</v>
      </c>
      <c r="AS54" s="173">
        <v>44412</v>
      </c>
      <c r="AT54" s="183" t="s">
        <v>216</v>
      </c>
      <c r="AU54" s="180" t="s">
        <v>14</v>
      </c>
      <c r="AV54" s="180">
        <v>0</v>
      </c>
      <c r="AW54" s="180" t="s">
        <v>14</v>
      </c>
      <c r="AX54" s="180" t="s">
        <v>14</v>
      </c>
      <c r="AY54" s="180" t="s">
        <v>15</v>
      </c>
      <c r="AZ54" s="180">
        <v>0</v>
      </c>
      <c r="BA54" s="181">
        <v>43503</v>
      </c>
      <c r="BB54" s="182" t="s">
        <v>215</v>
      </c>
      <c r="BC54" s="172" t="s">
        <v>14</v>
      </c>
      <c r="BD54" s="172">
        <v>0</v>
      </c>
      <c r="BE54" s="172" t="s">
        <v>14</v>
      </c>
      <c r="BF54" s="172" t="s">
        <v>14</v>
      </c>
      <c r="BG54" s="172" t="s">
        <v>15</v>
      </c>
      <c r="BH54" s="172">
        <v>0</v>
      </c>
      <c r="BI54" s="173">
        <v>43503</v>
      </c>
      <c r="BJ54" s="183" t="s">
        <v>3529</v>
      </c>
      <c r="BK54" s="183">
        <v>849</v>
      </c>
      <c r="BL54" s="183" t="s">
        <v>3526</v>
      </c>
      <c r="BM54" s="183" t="s">
        <v>21</v>
      </c>
      <c r="BN54" s="183">
        <v>2</v>
      </c>
      <c r="BO54" s="183" t="s">
        <v>3528</v>
      </c>
      <c r="BP54" s="180" t="s">
        <v>3527</v>
      </c>
      <c r="BQ54" s="184">
        <v>44412</v>
      </c>
      <c r="BR54" s="182" t="s">
        <v>212</v>
      </c>
      <c r="BS54" s="176" t="s">
        <v>14</v>
      </c>
      <c r="BT54" s="176">
        <v>0</v>
      </c>
      <c r="BU54" s="176" t="s">
        <v>14</v>
      </c>
      <c r="BV54" s="176" t="s">
        <v>14</v>
      </c>
      <c r="BW54" s="176" t="s">
        <v>15</v>
      </c>
      <c r="BX54" s="176">
        <v>0</v>
      </c>
      <c r="BY54" s="173">
        <v>43503</v>
      </c>
      <c r="BZ54" s="183" t="s">
        <v>213</v>
      </c>
      <c r="CA54" s="183" t="s">
        <v>14</v>
      </c>
      <c r="CB54" s="183">
        <v>0</v>
      </c>
      <c r="CC54" s="183" t="s">
        <v>14</v>
      </c>
      <c r="CD54" s="183" t="s">
        <v>14</v>
      </c>
      <c r="CE54" s="183" t="s">
        <v>15</v>
      </c>
      <c r="CF54" s="183">
        <v>0</v>
      </c>
      <c r="CG54" s="184">
        <v>43503</v>
      </c>
      <c r="CH54" s="182" t="s">
        <v>7891</v>
      </c>
      <c r="CI54" s="183" t="e">
        <v>#N/A</v>
      </c>
      <c r="CJ54" s="183" t="e">
        <v>#N/A</v>
      </c>
      <c r="CK54" s="183" t="e">
        <v>#N/A</v>
      </c>
      <c r="CL54" s="183" t="e">
        <v>#N/A</v>
      </c>
      <c r="CM54" s="183" t="e">
        <v>#N/A</v>
      </c>
      <c r="CN54" s="183" t="e">
        <v>#N/A</v>
      </c>
      <c r="CO54" s="185" t="e">
        <v>#N/A</v>
      </c>
      <c r="CP54" s="183" t="s">
        <v>214</v>
      </c>
      <c r="CQ54" s="176" t="s">
        <v>14</v>
      </c>
      <c r="CR54" s="176">
        <v>0</v>
      </c>
      <c r="CS54" s="176" t="s">
        <v>14</v>
      </c>
      <c r="CT54" s="176" t="s">
        <v>14</v>
      </c>
      <c r="CU54" s="176" t="s">
        <v>15</v>
      </c>
      <c r="CV54" s="176">
        <v>0</v>
      </c>
      <c r="CW54" s="173">
        <v>43503</v>
      </c>
      <c r="CX54" s="183" t="s">
        <v>3047</v>
      </c>
      <c r="CY54" s="180">
        <v>348000</v>
      </c>
      <c r="CZ54" s="180" t="s">
        <v>3513</v>
      </c>
      <c r="DA54" s="180" t="s">
        <v>21</v>
      </c>
      <c r="DB54" s="180">
        <v>2</v>
      </c>
      <c r="DC54" s="180" t="s">
        <v>3515</v>
      </c>
      <c r="DD54" s="180" t="s">
        <v>3514</v>
      </c>
      <c r="DE54" s="186">
        <v>44412</v>
      </c>
      <c r="DF54" s="182" t="s">
        <v>3516</v>
      </c>
      <c r="DG54" s="172">
        <v>6766000</v>
      </c>
      <c r="DH54" s="176" t="s">
        <v>3513</v>
      </c>
      <c r="DI54" s="176" t="s">
        <v>21</v>
      </c>
      <c r="DJ54" s="176">
        <v>2</v>
      </c>
      <c r="DK54" s="176" t="s">
        <v>3515</v>
      </c>
      <c r="DL54" s="176" t="s">
        <v>3514</v>
      </c>
      <c r="DM54" s="173">
        <v>44412</v>
      </c>
      <c r="DN54" s="183" t="s">
        <v>3517</v>
      </c>
      <c r="DO54" s="180">
        <v>286000</v>
      </c>
      <c r="DP54" s="183" t="s">
        <v>3513</v>
      </c>
      <c r="DQ54" s="183" t="s">
        <v>21</v>
      </c>
      <c r="DR54" s="183">
        <v>2</v>
      </c>
      <c r="DS54" s="183" t="s">
        <v>3515</v>
      </c>
      <c r="DT54" s="183" t="s">
        <v>3514</v>
      </c>
      <c r="DU54" s="184">
        <v>44412</v>
      </c>
      <c r="DV54" s="182" t="s">
        <v>3518</v>
      </c>
      <c r="DW54" s="172">
        <v>65000</v>
      </c>
      <c r="DX54" s="176" t="s">
        <v>3513</v>
      </c>
      <c r="DY54" s="176" t="s">
        <v>21</v>
      </c>
      <c r="DZ54" s="176">
        <v>2</v>
      </c>
      <c r="EA54" s="176" t="s">
        <v>3515</v>
      </c>
      <c r="EB54" s="176" t="s">
        <v>3514</v>
      </c>
      <c r="EC54" s="173">
        <v>44412</v>
      </c>
      <c r="ED54" s="183" t="s">
        <v>3519</v>
      </c>
      <c r="EE54" s="180">
        <v>277000</v>
      </c>
      <c r="EF54" s="183" t="s">
        <v>3513</v>
      </c>
      <c r="EG54" s="183" t="s">
        <v>21</v>
      </c>
      <c r="EH54" s="183">
        <v>2</v>
      </c>
      <c r="EI54" s="183" t="s">
        <v>3515</v>
      </c>
      <c r="EJ54" s="183" t="s">
        <v>3514</v>
      </c>
      <c r="EK54" s="184">
        <v>44412</v>
      </c>
      <c r="EL54" s="182" t="s">
        <v>3520</v>
      </c>
      <c r="EM54" s="172">
        <v>6000</v>
      </c>
      <c r="EN54" s="176" t="s">
        <v>3513</v>
      </c>
      <c r="EO54" s="176" t="s">
        <v>21</v>
      </c>
      <c r="EP54" s="176">
        <v>2</v>
      </c>
      <c r="EQ54" s="176" t="s">
        <v>3515</v>
      </c>
      <c r="ER54" s="176" t="s">
        <v>3514</v>
      </c>
      <c r="ES54" s="173">
        <v>44412</v>
      </c>
      <c r="ET54" s="183" t="s">
        <v>3530</v>
      </c>
      <c r="EU54" s="183">
        <v>899</v>
      </c>
      <c r="EV54" s="183" t="s">
        <v>3521</v>
      </c>
      <c r="EW54" s="183" t="s">
        <v>21</v>
      </c>
      <c r="EX54" s="183">
        <v>2</v>
      </c>
      <c r="EY54" s="183" t="s">
        <v>3523</v>
      </c>
      <c r="EZ54" s="183" t="s">
        <v>3522</v>
      </c>
      <c r="FA54" s="184">
        <v>44412</v>
      </c>
      <c r="FB54" s="182" t="s">
        <v>1834</v>
      </c>
      <c r="FC54" s="176">
        <v>2</v>
      </c>
      <c r="FD54" s="176" t="s">
        <v>1757</v>
      </c>
      <c r="FE54" s="176" t="s">
        <v>41</v>
      </c>
      <c r="FF54" s="176">
        <v>1</v>
      </c>
      <c r="FG54" s="176" t="s">
        <v>1833</v>
      </c>
      <c r="FH54" s="176" t="s">
        <v>1832</v>
      </c>
      <c r="FI54" s="173">
        <v>43950</v>
      </c>
      <c r="FJ54" s="182" t="s">
        <v>1994</v>
      </c>
      <c r="FK54" s="183">
        <v>79000</v>
      </c>
      <c r="FL54" s="183" t="s">
        <v>1988</v>
      </c>
      <c r="FM54" s="183" t="s">
        <v>59</v>
      </c>
      <c r="FN54" s="183">
        <v>3</v>
      </c>
      <c r="FO54" s="183" t="s">
        <v>1993</v>
      </c>
      <c r="FP54" s="180" t="s">
        <v>1989</v>
      </c>
      <c r="FQ54" s="181">
        <v>44015</v>
      </c>
      <c r="FR54" s="182" t="s">
        <v>1995</v>
      </c>
      <c r="FS54" s="176">
        <v>229000</v>
      </c>
      <c r="FT54" s="176" t="s">
        <v>1988</v>
      </c>
      <c r="FU54" s="176" t="s">
        <v>59</v>
      </c>
      <c r="FV54" s="176">
        <v>3</v>
      </c>
      <c r="FW54" s="176" t="s">
        <v>1993</v>
      </c>
      <c r="FX54" s="176" t="s">
        <v>1989</v>
      </c>
      <c r="FY54" s="173">
        <v>44015</v>
      </c>
      <c r="FZ54" s="183" t="s">
        <v>4697</v>
      </c>
      <c r="GA54" s="183">
        <v>1</v>
      </c>
      <c r="GB54" s="183" t="s">
        <v>3173</v>
      </c>
      <c r="GC54" s="183" t="s">
        <v>21</v>
      </c>
      <c r="GD54" s="183">
        <v>2</v>
      </c>
      <c r="GE54" s="183" t="s">
        <v>14</v>
      </c>
      <c r="GF54" s="183" t="s">
        <v>14</v>
      </c>
      <c r="GG54" s="184">
        <v>44496</v>
      </c>
      <c r="GH54" s="182" t="s">
        <v>4703</v>
      </c>
      <c r="GI54" s="176">
        <v>3</v>
      </c>
      <c r="GJ54" s="176" t="s">
        <v>3173</v>
      </c>
      <c r="GK54" s="176" t="s">
        <v>21</v>
      </c>
      <c r="GL54" s="176">
        <v>2</v>
      </c>
      <c r="GM54" s="176" t="s">
        <v>14</v>
      </c>
      <c r="GN54" s="176" t="s">
        <v>14</v>
      </c>
      <c r="GO54" s="173">
        <v>44496</v>
      </c>
      <c r="GP54" s="183" t="s">
        <v>4698</v>
      </c>
      <c r="GQ54" s="183">
        <v>0</v>
      </c>
      <c r="GR54" s="183" t="s">
        <v>3173</v>
      </c>
      <c r="GS54" s="183" t="s">
        <v>21</v>
      </c>
      <c r="GT54" s="183">
        <v>2</v>
      </c>
      <c r="GU54" s="183" t="s">
        <v>14</v>
      </c>
      <c r="GV54" s="183" t="s">
        <v>14</v>
      </c>
      <c r="GW54" s="184">
        <v>44496</v>
      </c>
      <c r="GX54" s="182" t="s">
        <v>4704</v>
      </c>
      <c r="GY54" s="176">
        <v>0</v>
      </c>
      <c r="GZ54" s="176" t="s">
        <v>3173</v>
      </c>
      <c r="HA54" s="176" t="s">
        <v>21</v>
      </c>
      <c r="HB54" s="176">
        <v>2</v>
      </c>
      <c r="HC54" s="176" t="s">
        <v>14</v>
      </c>
      <c r="HD54" s="176" t="s">
        <v>14</v>
      </c>
      <c r="HE54" s="173">
        <v>44496</v>
      </c>
      <c r="HF54" s="183" t="s">
        <v>4696</v>
      </c>
      <c r="HG54" s="183">
        <v>2</v>
      </c>
      <c r="HH54" s="183" t="s">
        <v>3173</v>
      </c>
      <c r="HI54" s="183" t="s">
        <v>21</v>
      </c>
      <c r="HJ54" s="183">
        <v>2</v>
      </c>
      <c r="HK54" s="183" t="s">
        <v>14</v>
      </c>
      <c r="HL54" s="183" t="s">
        <v>14</v>
      </c>
      <c r="HM54" s="184">
        <v>44496</v>
      </c>
      <c r="HN54" s="182" t="s">
        <v>4702</v>
      </c>
      <c r="HO54" s="176">
        <v>2</v>
      </c>
      <c r="HP54" s="176" t="s">
        <v>3173</v>
      </c>
      <c r="HQ54" s="176" t="s">
        <v>21</v>
      </c>
      <c r="HR54" s="176">
        <v>2</v>
      </c>
      <c r="HS54" s="176" t="s">
        <v>14</v>
      </c>
      <c r="HT54" s="176" t="s">
        <v>14</v>
      </c>
      <c r="HU54" s="173">
        <v>44496</v>
      </c>
      <c r="HV54" s="183" t="s">
        <v>4699</v>
      </c>
      <c r="HW54" s="183">
        <v>1</v>
      </c>
      <c r="HX54" s="183" t="s">
        <v>3173</v>
      </c>
      <c r="HY54" s="183" t="s">
        <v>21</v>
      </c>
      <c r="HZ54" s="183">
        <v>2</v>
      </c>
      <c r="IA54" s="183" t="s">
        <v>14</v>
      </c>
      <c r="IB54" s="183" t="s">
        <v>14</v>
      </c>
      <c r="IC54" s="184">
        <v>44496</v>
      </c>
      <c r="ID54" s="182" t="s">
        <v>4701</v>
      </c>
      <c r="IE54" s="176">
        <v>1</v>
      </c>
      <c r="IF54" s="176" t="s">
        <v>3173</v>
      </c>
      <c r="IG54" s="176" t="s">
        <v>21</v>
      </c>
      <c r="IH54" s="176">
        <v>2</v>
      </c>
      <c r="II54" s="176" t="s">
        <v>14</v>
      </c>
      <c r="IJ54" s="176" t="s">
        <v>14</v>
      </c>
      <c r="IK54" s="173">
        <v>44496</v>
      </c>
      <c r="IL54" s="183" t="s">
        <v>4700</v>
      </c>
      <c r="IM54" s="183">
        <v>1</v>
      </c>
      <c r="IN54" s="183" t="s">
        <v>3173</v>
      </c>
      <c r="IO54" s="183" t="s">
        <v>21</v>
      </c>
      <c r="IP54" s="183">
        <v>2</v>
      </c>
      <c r="IQ54" s="183" t="s">
        <v>14</v>
      </c>
      <c r="IR54" s="183" t="s">
        <v>14</v>
      </c>
      <c r="IS54" s="184">
        <v>44496</v>
      </c>
    </row>
    <row r="55" spans="1:253" s="277" customFormat="1" ht="12.75" customHeight="1" x14ac:dyDescent="0.2">
      <c r="A55" s="277" t="s">
        <v>129</v>
      </c>
      <c r="B55" s="277" t="s">
        <v>7553</v>
      </c>
      <c r="C55" s="277" t="s">
        <v>130</v>
      </c>
      <c r="D55" s="277" t="s">
        <v>131</v>
      </c>
      <c r="E55" s="277" t="s">
        <v>7113</v>
      </c>
      <c r="F55" s="277" t="s">
        <v>3752</v>
      </c>
      <c r="G55" s="171">
        <v>2100000</v>
      </c>
      <c r="H55" s="172" t="s">
        <v>3749</v>
      </c>
      <c r="I55" s="172" t="s">
        <v>21</v>
      </c>
      <c r="J55" s="172">
        <v>2</v>
      </c>
      <c r="K55" s="172" t="s">
        <v>3751</v>
      </c>
      <c r="L55" s="172" t="s">
        <v>3750</v>
      </c>
      <c r="M55" s="173">
        <v>44451</v>
      </c>
      <c r="N55" s="182" t="s">
        <v>3753</v>
      </c>
      <c r="O55" s="174">
        <v>30355</v>
      </c>
      <c r="P55" s="174" t="s">
        <v>3414</v>
      </c>
      <c r="Q55" s="174" t="s">
        <v>21</v>
      </c>
      <c r="R55" s="174">
        <v>2</v>
      </c>
      <c r="S55" s="174" t="s">
        <v>3725</v>
      </c>
      <c r="T55" s="174" t="s">
        <v>3415</v>
      </c>
      <c r="U55" s="175">
        <v>44451</v>
      </c>
      <c r="V55" s="182" t="s">
        <v>5553</v>
      </c>
      <c r="W55" s="172">
        <v>1475000</v>
      </c>
      <c r="X55" s="172" t="s">
        <v>3749</v>
      </c>
      <c r="Y55" s="172" t="s">
        <v>41</v>
      </c>
      <c r="Z55" s="172">
        <v>1</v>
      </c>
      <c r="AA55" s="172" t="s">
        <v>5538</v>
      </c>
      <c r="AB55" s="172" t="s">
        <v>3750</v>
      </c>
      <c r="AC55" s="173">
        <v>44521</v>
      </c>
      <c r="AD55" s="182" t="s">
        <v>5554</v>
      </c>
      <c r="AE55" s="180">
        <v>873000</v>
      </c>
      <c r="AF55" s="180" t="s">
        <v>3749</v>
      </c>
      <c r="AG55" s="180" t="s">
        <v>41</v>
      </c>
      <c r="AH55" s="180">
        <v>1</v>
      </c>
      <c r="AI55" s="180" t="s">
        <v>5540</v>
      </c>
      <c r="AJ55" s="180" t="s">
        <v>3750</v>
      </c>
      <c r="AK55" s="181">
        <v>44521</v>
      </c>
      <c r="AL55" s="182" t="s">
        <v>2114</v>
      </c>
      <c r="AM55" s="172" t="s">
        <v>14</v>
      </c>
      <c r="AN55" s="172" t="s">
        <v>200</v>
      </c>
      <c r="AO55" s="172" t="s">
        <v>59</v>
      </c>
      <c r="AP55" s="172">
        <v>3</v>
      </c>
      <c r="AQ55" s="172" t="s">
        <v>200</v>
      </c>
      <c r="AR55" s="172" t="s">
        <v>200</v>
      </c>
      <c r="AS55" s="173">
        <v>44113</v>
      </c>
      <c r="AT55" s="183" t="s">
        <v>139</v>
      </c>
      <c r="AU55" s="180">
        <v>0</v>
      </c>
      <c r="AV55" s="180">
        <v>0</v>
      </c>
      <c r="AW55" s="180" t="s">
        <v>21</v>
      </c>
      <c r="AX55" s="180">
        <v>2</v>
      </c>
      <c r="AY55" s="180" t="s">
        <v>138</v>
      </c>
      <c r="AZ55" s="180">
        <v>0</v>
      </c>
      <c r="BA55" s="181">
        <v>43495</v>
      </c>
      <c r="BB55" s="182" t="s">
        <v>137</v>
      </c>
      <c r="BC55" s="172">
        <v>0</v>
      </c>
      <c r="BD55" s="172">
        <v>0</v>
      </c>
      <c r="BE55" s="172" t="s">
        <v>21</v>
      </c>
      <c r="BF55" s="172">
        <v>2</v>
      </c>
      <c r="BG55" s="172" t="s">
        <v>136</v>
      </c>
      <c r="BH55" s="172">
        <v>0</v>
      </c>
      <c r="BI55" s="173">
        <v>43495</v>
      </c>
      <c r="BJ55" s="183" t="s">
        <v>6196</v>
      </c>
      <c r="BK55" s="183">
        <v>0</v>
      </c>
      <c r="BL55" s="183" t="s">
        <v>6164</v>
      </c>
      <c r="BM55" s="183" t="s">
        <v>21</v>
      </c>
      <c r="BN55" s="183">
        <v>2</v>
      </c>
      <c r="BO55" s="183" t="s">
        <v>6192</v>
      </c>
      <c r="BP55" s="180" t="s">
        <v>2036</v>
      </c>
      <c r="BQ55" s="184">
        <v>44557</v>
      </c>
      <c r="BR55" s="182" t="s">
        <v>133</v>
      </c>
      <c r="BS55" s="176">
        <v>0</v>
      </c>
      <c r="BT55" s="176">
        <v>0</v>
      </c>
      <c r="BU55" s="176" t="s">
        <v>21</v>
      </c>
      <c r="BV55" s="176">
        <v>2</v>
      </c>
      <c r="BW55" s="176" t="s">
        <v>132</v>
      </c>
      <c r="BX55" s="176">
        <v>0</v>
      </c>
      <c r="BY55" s="173">
        <v>43495</v>
      </c>
      <c r="BZ55" s="183" t="s">
        <v>134</v>
      </c>
      <c r="CA55" s="183">
        <v>0</v>
      </c>
      <c r="CB55" s="183">
        <v>0</v>
      </c>
      <c r="CC55" s="183" t="s">
        <v>21</v>
      </c>
      <c r="CD55" s="183">
        <v>2</v>
      </c>
      <c r="CE55" s="183" t="s">
        <v>132</v>
      </c>
      <c r="CF55" s="183">
        <v>0</v>
      </c>
      <c r="CG55" s="184">
        <v>43495</v>
      </c>
      <c r="CH55" s="182" t="s">
        <v>7892</v>
      </c>
      <c r="CI55" s="183" t="e">
        <v>#N/A</v>
      </c>
      <c r="CJ55" s="183" t="e">
        <v>#N/A</v>
      </c>
      <c r="CK55" s="183" t="e">
        <v>#N/A</v>
      </c>
      <c r="CL55" s="183" t="e">
        <v>#N/A</v>
      </c>
      <c r="CM55" s="183" t="e">
        <v>#N/A</v>
      </c>
      <c r="CN55" s="183" t="e">
        <v>#N/A</v>
      </c>
      <c r="CO55" s="185" t="e">
        <v>#N/A</v>
      </c>
      <c r="CP55" s="183" t="s">
        <v>135</v>
      </c>
      <c r="CQ55" s="176" t="s">
        <v>14</v>
      </c>
      <c r="CR55" s="176">
        <v>0</v>
      </c>
      <c r="CS55" s="176" t="s">
        <v>21</v>
      </c>
      <c r="CT55" s="176">
        <v>2</v>
      </c>
      <c r="CU55" s="176" t="s">
        <v>15</v>
      </c>
      <c r="CV55" s="176">
        <v>0</v>
      </c>
      <c r="CW55" s="173">
        <v>43495</v>
      </c>
      <c r="CX55" s="183" t="s">
        <v>5555</v>
      </c>
      <c r="CY55" s="180">
        <v>312000</v>
      </c>
      <c r="CZ55" s="180" t="s">
        <v>3749</v>
      </c>
      <c r="DA55" s="180" t="s">
        <v>41</v>
      </c>
      <c r="DB55" s="180">
        <v>1</v>
      </c>
      <c r="DC55" s="180" t="s">
        <v>5560</v>
      </c>
      <c r="DD55" s="180" t="s">
        <v>3750</v>
      </c>
      <c r="DE55" s="186">
        <v>44521</v>
      </c>
      <c r="DF55" s="182" t="s">
        <v>5557</v>
      </c>
      <c r="DG55" s="172">
        <v>602000</v>
      </c>
      <c r="DH55" s="176" t="s">
        <v>3749</v>
      </c>
      <c r="DI55" s="176" t="s">
        <v>41</v>
      </c>
      <c r="DJ55" s="176">
        <v>1</v>
      </c>
      <c r="DK55" s="176" t="s">
        <v>5556</v>
      </c>
      <c r="DL55" s="176" t="s">
        <v>3750</v>
      </c>
      <c r="DM55" s="173">
        <v>44521</v>
      </c>
      <c r="DN55" s="183" t="s">
        <v>5559</v>
      </c>
      <c r="DO55" s="180">
        <v>561000</v>
      </c>
      <c r="DP55" s="183" t="s">
        <v>3749</v>
      </c>
      <c r="DQ55" s="183" t="s">
        <v>41</v>
      </c>
      <c r="DR55" s="183">
        <v>1</v>
      </c>
      <c r="DS55" s="183" t="s">
        <v>5558</v>
      </c>
      <c r="DT55" s="183" t="s">
        <v>3750</v>
      </c>
      <c r="DU55" s="184">
        <v>44521</v>
      </c>
      <c r="DV55" s="182" t="s">
        <v>5561</v>
      </c>
      <c r="DW55" s="172">
        <v>312000</v>
      </c>
      <c r="DX55" s="176" t="s">
        <v>3749</v>
      </c>
      <c r="DY55" s="176" t="s">
        <v>41</v>
      </c>
      <c r="DZ55" s="176">
        <v>1</v>
      </c>
      <c r="EA55" s="176" t="s">
        <v>5560</v>
      </c>
      <c r="EB55" s="176" t="s">
        <v>3750</v>
      </c>
      <c r="EC55" s="173">
        <v>44521</v>
      </c>
      <c r="ED55" s="183" t="s">
        <v>5563</v>
      </c>
      <c r="EE55" s="180">
        <v>0</v>
      </c>
      <c r="EF55" s="183" t="s">
        <v>3749</v>
      </c>
      <c r="EG55" s="183" t="s">
        <v>41</v>
      </c>
      <c r="EH55" s="183">
        <v>1</v>
      </c>
      <c r="EI55" s="183" t="s">
        <v>5562</v>
      </c>
      <c r="EJ55" s="183" t="s">
        <v>3750</v>
      </c>
      <c r="EK55" s="184">
        <v>44521</v>
      </c>
      <c r="EL55" s="182" t="s">
        <v>5565</v>
      </c>
      <c r="EM55" s="172">
        <v>0</v>
      </c>
      <c r="EN55" s="176" t="s">
        <v>3749</v>
      </c>
      <c r="EO55" s="176" t="s">
        <v>41</v>
      </c>
      <c r="EP55" s="176">
        <v>1</v>
      </c>
      <c r="EQ55" s="176" t="s">
        <v>5564</v>
      </c>
      <c r="ER55" s="176" t="s">
        <v>3750</v>
      </c>
      <c r="ES55" s="173">
        <v>44521</v>
      </c>
      <c r="ET55" s="183" t="s">
        <v>6197</v>
      </c>
      <c r="EU55" s="183">
        <v>10</v>
      </c>
      <c r="EV55" s="183" t="s">
        <v>6164</v>
      </c>
      <c r="EW55" s="183" t="s">
        <v>21</v>
      </c>
      <c r="EX55" s="183">
        <v>2</v>
      </c>
      <c r="EY55" s="183" t="s">
        <v>6194</v>
      </c>
      <c r="EZ55" s="183" t="s">
        <v>2036</v>
      </c>
      <c r="FA55" s="184">
        <v>44557</v>
      </c>
      <c r="FB55" s="182" t="s">
        <v>3754</v>
      </c>
      <c r="FC55" s="176">
        <v>1</v>
      </c>
      <c r="FD55" s="176" t="s">
        <v>14</v>
      </c>
      <c r="FE55" s="176" t="s">
        <v>41</v>
      </c>
      <c r="FF55" s="176">
        <v>1</v>
      </c>
      <c r="FG55" s="176" t="s">
        <v>3426</v>
      </c>
      <c r="FH55" s="176" t="s">
        <v>14</v>
      </c>
      <c r="FI55" s="173">
        <v>44451</v>
      </c>
      <c r="FJ55" s="182" t="s">
        <v>141</v>
      </c>
      <c r="FK55" s="183">
        <v>0</v>
      </c>
      <c r="FL55" s="183">
        <v>0</v>
      </c>
      <c r="FM55" s="183" t="s">
        <v>21</v>
      </c>
      <c r="FN55" s="183">
        <v>2</v>
      </c>
      <c r="FO55" s="183" t="s">
        <v>140</v>
      </c>
      <c r="FP55" s="180">
        <v>0</v>
      </c>
      <c r="FQ55" s="181">
        <v>43495</v>
      </c>
      <c r="FR55" s="182" t="s">
        <v>142</v>
      </c>
      <c r="FS55" s="176">
        <v>0</v>
      </c>
      <c r="FT55" s="176">
        <v>0</v>
      </c>
      <c r="FU55" s="176" t="s">
        <v>21</v>
      </c>
      <c r="FV55" s="176">
        <v>2</v>
      </c>
      <c r="FW55" s="176" t="s">
        <v>140</v>
      </c>
      <c r="FX55" s="176">
        <v>0</v>
      </c>
      <c r="FY55" s="173">
        <v>43495</v>
      </c>
      <c r="FZ55" s="183" t="s">
        <v>4706</v>
      </c>
      <c r="GA55" s="183">
        <v>1</v>
      </c>
      <c r="GB55" s="183" t="s">
        <v>3173</v>
      </c>
      <c r="GC55" s="183" t="s">
        <v>21</v>
      </c>
      <c r="GD55" s="183">
        <v>2</v>
      </c>
      <c r="GE55" s="183" t="s">
        <v>14</v>
      </c>
      <c r="GF55" s="183" t="s">
        <v>14</v>
      </c>
      <c r="GG55" s="184">
        <v>44496</v>
      </c>
      <c r="GH55" s="182" t="s">
        <v>4712</v>
      </c>
      <c r="GI55" s="176">
        <v>0</v>
      </c>
      <c r="GJ55" s="176" t="s">
        <v>3173</v>
      </c>
      <c r="GK55" s="176" t="s">
        <v>21</v>
      </c>
      <c r="GL55" s="176">
        <v>2</v>
      </c>
      <c r="GM55" s="176" t="s">
        <v>14</v>
      </c>
      <c r="GN55" s="176" t="s">
        <v>14</v>
      </c>
      <c r="GO55" s="173">
        <v>44496</v>
      </c>
      <c r="GP55" s="183" t="s">
        <v>4707</v>
      </c>
      <c r="GQ55" s="183">
        <v>0</v>
      </c>
      <c r="GR55" s="183" t="s">
        <v>3173</v>
      </c>
      <c r="GS55" s="183" t="s">
        <v>21</v>
      </c>
      <c r="GT55" s="183">
        <v>2</v>
      </c>
      <c r="GU55" s="183" t="s">
        <v>14</v>
      </c>
      <c r="GV55" s="183" t="s">
        <v>14</v>
      </c>
      <c r="GW55" s="184">
        <v>44496</v>
      </c>
      <c r="GX55" s="182" t="s">
        <v>4713</v>
      </c>
      <c r="GY55" s="176">
        <v>0</v>
      </c>
      <c r="GZ55" s="176" t="s">
        <v>3173</v>
      </c>
      <c r="HA55" s="176" t="s">
        <v>21</v>
      </c>
      <c r="HB55" s="176">
        <v>2</v>
      </c>
      <c r="HC55" s="176" t="s">
        <v>14</v>
      </c>
      <c r="HD55" s="176" t="s">
        <v>14</v>
      </c>
      <c r="HE55" s="173">
        <v>44496</v>
      </c>
      <c r="HF55" s="183" t="s">
        <v>4705</v>
      </c>
      <c r="HG55" s="183">
        <v>0</v>
      </c>
      <c r="HH55" s="183" t="s">
        <v>3173</v>
      </c>
      <c r="HI55" s="183" t="s">
        <v>21</v>
      </c>
      <c r="HJ55" s="183">
        <v>2</v>
      </c>
      <c r="HK55" s="183" t="s">
        <v>14</v>
      </c>
      <c r="HL55" s="183" t="s">
        <v>14</v>
      </c>
      <c r="HM55" s="184">
        <v>44496</v>
      </c>
      <c r="HN55" s="182" t="s">
        <v>4711</v>
      </c>
      <c r="HO55" s="176">
        <v>2</v>
      </c>
      <c r="HP55" s="176" t="s">
        <v>3173</v>
      </c>
      <c r="HQ55" s="176" t="s">
        <v>21</v>
      </c>
      <c r="HR55" s="176">
        <v>2</v>
      </c>
      <c r="HS55" s="176" t="s">
        <v>14</v>
      </c>
      <c r="HT55" s="176" t="s">
        <v>14</v>
      </c>
      <c r="HU55" s="173">
        <v>44496</v>
      </c>
      <c r="HV55" s="183" t="s">
        <v>4708</v>
      </c>
      <c r="HW55" s="183">
        <v>0</v>
      </c>
      <c r="HX55" s="183" t="s">
        <v>3173</v>
      </c>
      <c r="HY55" s="183" t="s">
        <v>21</v>
      </c>
      <c r="HZ55" s="183">
        <v>2</v>
      </c>
      <c r="IA55" s="183" t="s">
        <v>14</v>
      </c>
      <c r="IB55" s="183" t="s">
        <v>14</v>
      </c>
      <c r="IC55" s="184">
        <v>44496</v>
      </c>
      <c r="ID55" s="182" t="s">
        <v>4710</v>
      </c>
      <c r="IE55" s="176">
        <v>0</v>
      </c>
      <c r="IF55" s="176" t="s">
        <v>3173</v>
      </c>
      <c r="IG55" s="176" t="s">
        <v>21</v>
      </c>
      <c r="IH55" s="176">
        <v>2</v>
      </c>
      <c r="II55" s="176" t="s">
        <v>14</v>
      </c>
      <c r="IJ55" s="176" t="s">
        <v>14</v>
      </c>
      <c r="IK55" s="173">
        <v>44496</v>
      </c>
      <c r="IL55" s="183" t="s">
        <v>4709</v>
      </c>
      <c r="IM55" s="183">
        <v>1</v>
      </c>
      <c r="IN55" s="183" t="s">
        <v>3173</v>
      </c>
      <c r="IO55" s="183" t="s">
        <v>21</v>
      </c>
      <c r="IP55" s="183">
        <v>2</v>
      </c>
      <c r="IQ55" s="183" t="s">
        <v>14</v>
      </c>
      <c r="IR55" s="183" t="s">
        <v>14</v>
      </c>
      <c r="IS55" s="184">
        <v>44496</v>
      </c>
    </row>
    <row r="56" spans="1:253" s="277" customFormat="1" ht="12.75" customHeight="1" x14ac:dyDescent="0.2">
      <c r="A56" s="277" t="s">
        <v>619</v>
      </c>
      <c r="B56" s="277" t="s">
        <v>7525</v>
      </c>
      <c r="C56" s="277" t="s">
        <v>620</v>
      </c>
      <c r="D56" s="277" t="s">
        <v>621</v>
      </c>
      <c r="E56" s="277" t="s">
        <v>7120</v>
      </c>
      <c r="F56" s="277" t="s">
        <v>1904</v>
      </c>
      <c r="G56" s="171">
        <v>36472000</v>
      </c>
      <c r="H56" s="172" t="s">
        <v>1901</v>
      </c>
      <c r="I56" s="172" t="s">
        <v>21</v>
      </c>
      <c r="J56" s="172">
        <v>2</v>
      </c>
      <c r="K56" s="172" t="s">
        <v>1903</v>
      </c>
      <c r="L56" s="172" t="s">
        <v>1902</v>
      </c>
      <c r="M56" s="173">
        <v>43993</v>
      </c>
      <c r="N56" s="182" t="s">
        <v>2048</v>
      </c>
      <c r="O56" s="174">
        <v>446300</v>
      </c>
      <c r="P56" s="174" t="s">
        <v>1825</v>
      </c>
      <c r="Q56" s="174" t="s">
        <v>41</v>
      </c>
      <c r="R56" s="174">
        <v>1</v>
      </c>
      <c r="S56" s="174" t="s">
        <v>2047</v>
      </c>
      <c r="T56" s="174" t="s">
        <v>2046</v>
      </c>
      <c r="U56" s="175">
        <v>44103</v>
      </c>
      <c r="V56" s="182" t="s">
        <v>1890</v>
      </c>
      <c r="W56" s="172">
        <v>35587000</v>
      </c>
      <c r="X56" s="172" t="s">
        <v>1887</v>
      </c>
      <c r="Y56" s="172" t="s">
        <v>59</v>
      </c>
      <c r="Z56" s="172">
        <v>3</v>
      </c>
      <c r="AA56" s="172" t="s">
        <v>1889</v>
      </c>
      <c r="AB56" s="172" t="s">
        <v>1888</v>
      </c>
      <c r="AC56" s="173">
        <v>43992</v>
      </c>
      <c r="AD56" s="182" t="s">
        <v>1883</v>
      </c>
      <c r="AE56" s="180" t="s">
        <v>14</v>
      </c>
      <c r="AF56" s="180" t="s">
        <v>1880</v>
      </c>
      <c r="AG56" s="180" t="s">
        <v>14</v>
      </c>
      <c r="AH56" s="180" t="s">
        <v>14</v>
      </c>
      <c r="AI56" s="180" t="s">
        <v>1882</v>
      </c>
      <c r="AJ56" s="180" t="s">
        <v>1881</v>
      </c>
      <c r="AK56" s="181">
        <v>43992</v>
      </c>
      <c r="AL56" s="182" t="s">
        <v>1886</v>
      </c>
      <c r="AM56" s="172" t="s">
        <v>14</v>
      </c>
      <c r="AN56" s="172" t="s">
        <v>1884</v>
      </c>
      <c r="AO56" s="172" t="s">
        <v>14</v>
      </c>
      <c r="AP56" s="172" t="s">
        <v>14</v>
      </c>
      <c r="AQ56" s="172" t="s">
        <v>1885</v>
      </c>
      <c r="AR56" s="172" t="s">
        <v>1881</v>
      </c>
      <c r="AS56" s="173">
        <v>43992</v>
      </c>
      <c r="AT56" s="183" t="s">
        <v>1420</v>
      </c>
      <c r="AU56" s="180" t="s">
        <v>14</v>
      </c>
      <c r="AV56" s="180" t="s">
        <v>14</v>
      </c>
      <c r="AW56" s="180" t="s">
        <v>14</v>
      </c>
      <c r="AX56" s="180" t="s">
        <v>14</v>
      </c>
      <c r="AY56" s="180" t="s">
        <v>14</v>
      </c>
      <c r="AZ56" s="180" t="s">
        <v>14</v>
      </c>
      <c r="BA56" s="181">
        <v>43798</v>
      </c>
      <c r="BB56" s="182" t="s">
        <v>1419</v>
      </c>
      <c r="BC56" s="172" t="s">
        <v>14</v>
      </c>
      <c r="BD56" s="172" t="s">
        <v>14</v>
      </c>
      <c r="BE56" s="172" t="s">
        <v>14</v>
      </c>
      <c r="BF56" s="172" t="s">
        <v>14</v>
      </c>
      <c r="BG56" s="172" t="s">
        <v>14</v>
      </c>
      <c r="BH56" s="172" t="s">
        <v>14</v>
      </c>
      <c r="BI56" s="173">
        <v>43798</v>
      </c>
      <c r="BJ56" s="183" t="s">
        <v>3533</v>
      </c>
      <c r="BK56" s="183">
        <v>169</v>
      </c>
      <c r="BL56" s="183" t="s">
        <v>3526</v>
      </c>
      <c r="BM56" s="183" t="s">
        <v>21</v>
      </c>
      <c r="BN56" s="183">
        <v>2</v>
      </c>
      <c r="BO56" s="183" t="s">
        <v>3532</v>
      </c>
      <c r="BP56" s="180" t="s">
        <v>3531</v>
      </c>
      <c r="BQ56" s="184">
        <v>44413</v>
      </c>
      <c r="BR56" s="182" t="s">
        <v>623</v>
      </c>
      <c r="BS56" s="176">
        <v>0</v>
      </c>
      <c r="BT56" s="176">
        <v>0</v>
      </c>
      <c r="BU56" s="176" t="s">
        <v>21</v>
      </c>
      <c r="BV56" s="176">
        <v>2</v>
      </c>
      <c r="BW56" s="176" t="s">
        <v>622</v>
      </c>
      <c r="BX56" s="176">
        <v>0</v>
      </c>
      <c r="BY56" s="173">
        <v>43511</v>
      </c>
      <c r="BZ56" s="183" t="s">
        <v>624</v>
      </c>
      <c r="CA56" s="183">
        <v>0</v>
      </c>
      <c r="CB56" s="183">
        <v>0</v>
      </c>
      <c r="CC56" s="183" t="s">
        <v>21</v>
      </c>
      <c r="CD56" s="183">
        <v>2</v>
      </c>
      <c r="CE56" s="183" t="s">
        <v>622</v>
      </c>
      <c r="CF56" s="183">
        <v>0</v>
      </c>
      <c r="CG56" s="184">
        <v>43511</v>
      </c>
      <c r="CH56" s="182" t="s">
        <v>7893</v>
      </c>
      <c r="CI56" s="183" t="e">
        <v>#N/A</v>
      </c>
      <c r="CJ56" s="183" t="e">
        <v>#N/A</v>
      </c>
      <c r="CK56" s="183" t="e">
        <v>#N/A</v>
      </c>
      <c r="CL56" s="183" t="e">
        <v>#N/A</v>
      </c>
      <c r="CM56" s="183" t="e">
        <v>#N/A</v>
      </c>
      <c r="CN56" s="183" t="e">
        <v>#N/A</v>
      </c>
      <c r="CO56" s="185" t="e">
        <v>#N/A</v>
      </c>
      <c r="CP56" s="183" t="s">
        <v>627</v>
      </c>
      <c r="CQ56" s="176">
        <v>0</v>
      </c>
      <c r="CR56" s="176">
        <v>0</v>
      </c>
      <c r="CS56" s="176" t="s">
        <v>21</v>
      </c>
      <c r="CT56" s="176">
        <v>2</v>
      </c>
      <c r="CU56" s="176" t="s">
        <v>626</v>
      </c>
      <c r="CV56" s="176">
        <v>0</v>
      </c>
      <c r="CW56" s="173">
        <v>43511</v>
      </c>
      <c r="CX56" s="183" t="s">
        <v>1423</v>
      </c>
      <c r="CY56" s="180" t="s">
        <v>14</v>
      </c>
      <c r="CZ56" s="180" t="s">
        <v>14</v>
      </c>
      <c r="DA56" s="180" t="s">
        <v>14</v>
      </c>
      <c r="DB56" s="180" t="s">
        <v>14</v>
      </c>
      <c r="DC56" s="180" t="s">
        <v>14</v>
      </c>
      <c r="DD56" s="180" t="s">
        <v>14</v>
      </c>
      <c r="DE56" s="186">
        <v>43798</v>
      </c>
      <c r="DF56" s="182" t="s">
        <v>1421</v>
      </c>
      <c r="DG56" s="172" t="s">
        <v>14</v>
      </c>
      <c r="DH56" s="176" t="s">
        <v>14</v>
      </c>
      <c r="DI56" s="176" t="s">
        <v>14</v>
      </c>
      <c r="DJ56" s="176" t="s">
        <v>14</v>
      </c>
      <c r="DK56" s="176" t="s">
        <v>14</v>
      </c>
      <c r="DL56" s="176" t="s">
        <v>14</v>
      </c>
      <c r="DM56" s="173">
        <v>43798</v>
      </c>
      <c r="DN56" s="183" t="s">
        <v>1425</v>
      </c>
      <c r="DO56" s="180" t="s">
        <v>14</v>
      </c>
      <c r="DP56" s="183" t="s">
        <v>14</v>
      </c>
      <c r="DQ56" s="183" t="s">
        <v>14</v>
      </c>
      <c r="DR56" s="183" t="s">
        <v>14</v>
      </c>
      <c r="DS56" s="183" t="s">
        <v>14</v>
      </c>
      <c r="DT56" s="183" t="s">
        <v>14</v>
      </c>
      <c r="DU56" s="184">
        <v>43798</v>
      </c>
      <c r="DV56" s="182" t="s">
        <v>1422</v>
      </c>
      <c r="DW56" s="172" t="s">
        <v>14</v>
      </c>
      <c r="DX56" s="176" t="s">
        <v>14</v>
      </c>
      <c r="DY56" s="176" t="s">
        <v>14</v>
      </c>
      <c r="DZ56" s="176" t="s">
        <v>14</v>
      </c>
      <c r="EA56" s="176" t="s">
        <v>14</v>
      </c>
      <c r="EB56" s="176" t="s">
        <v>14</v>
      </c>
      <c r="EC56" s="173">
        <v>43798</v>
      </c>
      <c r="ED56" s="183" t="s">
        <v>1424</v>
      </c>
      <c r="EE56" s="180" t="s">
        <v>14</v>
      </c>
      <c r="EF56" s="183" t="s">
        <v>14</v>
      </c>
      <c r="EG56" s="183" t="s">
        <v>14</v>
      </c>
      <c r="EH56" s="183" t="s">
        <v>14</v>
      </c>
      <c r="EI56" s="183" t="s">
        <v>14</v>
      </c>
      <c r="EJ56" s="183" t="s">
        <v>14</v>
      </c>
      <c r="EK56" s="184">
        <v>43798</v>
      </c>
      <c r="EL56" s="182" t="s">
        <v>1418</v>
      </c>
      <c r="EM56" s="172" t="s">
        <v>14</v>
      </c>
      <c r="EN56" s="176" t="s">
        <v>14</v>
      </c>
      <c r="EO56" s="176" t="s">
        <v>14</v>
      </c>
      <c r="EP56" s="176" t="s">
        <v>14</v>
      </c>
      <c r="EQ56" s="176" t="s">
        <v>14</v>
      </c>
      <c r="ER56" s="176" t="s">
        <v>14</v>
      </c>
      <c r="ES56" s="173">
        <v>43798</v>
      </c>
      <c r="ET56" s="183" t="s">
        <v>3536</v>
      </c>
      <c r="EU56" s="183">
        <v>181</v>
      </c>
      <c r="EV56" s="183" t="s">
        <v>3521</v>
      </c>
      <c r="EW56" s="183" t="s">
        <v>21</v>
      </c>
      <c r="EX56" s="183">
        <v>2</v>
      </c>
      <c r="EY56" s="183" t="s">
        <v>3535</v>
      </c>
      <c r="EZ56" s="183" t="s">
        <v>3534</v>
      </c>
      <c r="FA56" s="184">
        <v>44413</v>
      </c>
      <c r="FB56" s="182" t="s">
        <v>625</v>
      </c>
      <c r="FC56" s="176">
        <v>1</v>
      </c>
      <c r="FD56" s="176">
        <v>0</v>
      </c>
      <c r="FE56" s="176" t="s">
        <v>21</v>
      </c>
      <c r="FF56" s="176">
        <v>2</v>
      </c>
      <c r="FG56" s="176">
        <v>0</v>
      </c>
      <c r="FH56" s="176">
        <v>0</v>
      </c>
      <c r="FI56" s="173">
        <v>43511</v>
      </c>
      <c r="FJ56" s="182" t="s">
        <v>629</v>
      </c>
      <c r="FK56" s="183">
        <v>0</v>
      </c>
      <c r="FL56" s="183">
        <v>0</v>
      </c>
      <c r="FM56" s="183" t="s">
        <v>21</v>
      </c>
      <c r="FN56" s="183">
        <v>2</v>
      </c>
      <c r="FO56" s="183" t="s">
        <v>628</v>
      </c>
      <c r="FP56" s="180">
        <v>0</v>
      </c>
      <c r="FQ56" s="181">
        <v>43511</v>
      </c>
      <c r="FR56" s="182" t="s">
        <v>630</v>
      </c>
      <c r="FS56" s="176">
        <v>0</v>
      </c>
      <c r="FT56" s="176">
        <v>0</v>
      </c>
      <c r="FU56" s="176" t="s">
        <v>21</v>
      </c>
      <c r="FV56" s="176">
        <v>2</v>
      </c>
      <c r="FW56" s="176" t="s">
        <v>628</v>
      </c>
      <c r="FX56" s="176">
        <v>0</v>
      </c>
      <c r="FY56" s="173">
        <v>43511</v>
      </c>
      <c r="FZ56" s="183" t="s">
        <v>4486</v>
      </c>
      <c r="GA56" s="183">
        <v>2</v>
      </c>
      <c r="GB56" s="183" t="s">
        <v>3173</v>
      </c>
      <c r="GC56" s="183" t="s">
        <v>21</v>
      </c>
      <c r="GD56" s="183">
        <v>2</v>
      </c>
      <c r="GE56" s="183" t="s">
        <v>14</v>
      </c>
      <c r="GF56" s="183" t="s">
        <v>14</v>
      </c>
      <c r="GG56" s="184">
        <v>44494</v>
      </c>
      <c r="GH56" s="182" t="s">
        <v>4492</v>
      </c>
      <c r="GI56" s="176">
        <v>0</v>
      </c>
      <c r="GJ56" s="176" t="s">
        <v>3173</v>
      </c>
      <c r="GK56" s="176" t="s">
        <v>21</v>
      </c>
      <c r="GL56" s="176">
        <v>2</v>
      </c>
      <c r="GM56" s="176" t="s">
        <v>14</v>
      </c>
      <c r="GN56" s="176" t="s">
        <v>14</v>
      </c>
      <c r="GO56" s="173">
        <v>44494</v>
      </c>
      <c r="GP56" s="183" t="s">
        <v>4487</v>
      </c>
      <c r="GQ56" s="183">
        <v>1</v>
      </c>
      <c r="GR56" s="183" t="s">
        <v>3173</v>
      </c>
      <c r="GS56" s="183" t="s">
        <v>21</v>
      </c>
      <c r="GT56" s="183">
        <v>2</v>
      </c>
      <c r="GU56" s="183" t="s">
        <v>14</v>
      </c>
      <c r="GV56" s="183" t="s">
        <v>14</v>
      </c>
      <c r="GW56" s="184">
        <v>44494</v>
      </c>
      <c r="GX56" s="182" t="s">
        <v>4493</v>
      </c>
      <c r="GY56" s="176">
        <v>0</v>
      </c>
      <c r="GZ56" s="176" t="s">
        <v>3173</v>
      </c>
      <c r="HA56" s="176" t="s">
        <v>21</v>
      </c>
      <c r="HB56" s="176">
        <v>2</v>
      </c>
      <c r="HC56" s="176" t="s">
        <v>14</v>
      </c>
      <c r="HD56" s="176" t="s">
        <v>14</v>
      </c>
      <c r="HE56" s="173">
        <v>44494</v>
      </c>
      <c r="HF56" s="183" t="s">
        <v>4485</v>
      </c>
      <c r="HG56" s="183">
        <v>1</v>
      </c>
      <c r="HH56" s="183" t="s">
        <v>3173</v>
      </c>
      <c r="HI56" s="183" t="s">
        <v>21</v>
      </c>
      <c r="HJ56" s="183">
        <v>2</v>
      </c>
      <c r="HK56" s="183" t="s">
        <v>14</v>
      </c>
      <c r="HL56" s="183" t="s">
        <v>14</v>
      </c>
      <c r="HM56" s="184">
        <v>44494</v>
      </c>
      <c r="HN56" s="182" t="s">
        <v>4491</v>
      </c>
      <c r="HO56" s="176">
        <v>1</v>
      </c>
      <c r="HP56" s="176" t="s">
        <v>3173</v>
      </c>
      <c r="HQ56" s="176" t="s">
        <v>21</v>
      </c>
      <c r="HR56" s="176">
        <v>2</v>
      </c>
      <c r="HS56" s="176" t="s">
        <v>14</v>
      </c>
      <c r="HT56" s="176" t="s">
        <v>14</v>
      </c>
      <c r="HU56" s="173">
        <v>44494</v>
      </c>
      <c r="HV56" s="183" t="s">
        <v>4488</v>
      </c>
      <c r="HW56" s="183">
        <v>0</v>
      </c>
      <c r="HX56" s="183" t="s">
        <v>3173</v>
      </c>
      <c r="HY56" s="183" t="s">
        <v>21</v>
      </c>
      <c r="HZ56" s="183">
        <v>2</v>
      </c>
      <c r="IA56" s="183" t="s">
        <v>14</v>
      </c>
      <c r="IB56" s="183" t="s">
        <v>14</v>
      </c>
      <c r="IC56" s="184">
        <v>44494</v>
      </c>
      <c r="ID56" s="182" t="s">
        <v>4490</v>
      </c>
      <c r="IE56" s="176">
        <v>1</v>
      </c>
      <c r="IF56" s="176" t="s">
        <v>3173</v>
      </c>
      <c r="IG56" s="176" t="s">
        <v>21</v>
      </c>
      <c r="IH56" s="176">
        <v>2</v>
      </c>
      <c r="II56" s="176" t="s">
        <v>14</v>
      </c>
      <c r="IJ56" s="176" t="s">
        <v>14</v>
      </c>
      <c r="IK56" s="173">
        <v>44494</v>
      </c>
      <c r="IL56" s="183" t="s">
        <v>4489</v>
      </c>
      <c r="IM56" s="183">
        <v>0</v>
      </c>
      <c r="IN56" s="183" t="s">
        <v>3173</v>
      </c>
      <c r="IO56" s="183" t="s">
        <v>21</v>
      </c>
      <c r="IP56" s="183">
        <v>2</v>
      </c>
      <c r="IQ56" s="183" t="s">
        <v>14</v>
      </c>
      <c r="IR56" s="183" t="s">
        <v>14</v>
      </c>
      <c r="IS56" s="184">
        <v>44494</v>
      </c>
    </row>
    <row r="57" spans="1:253" s="277" customFormat="1" ht="12.75" customHeight="1" x14ac:dyDescent="0.2">
      <c r="A57" s="277" t="s">
        <v>1205</v>
      </c>
      <c r="B57" s="277" t="s">
        <v>7553</v>
      </c>
      <c r="C57" s="277" t="s">
        <v>1206</v>
      </c>
      <c r="D57" s="277" t="s">
        <v>1207</v>
      </c>
      <c r="E57" s="277" t="s">
        <v>7123</v>
      </c>
      <c r="F57" s="277" t="s">
        <v>3758</v>
      </c>
      <c r="G57" s="171">
        <v>25680000</v>
      </c>
      <c r="H57" s="172" t="s">
        <v>3755</v>
      </c>
      <c r="I57" s="172" t="s">
        <v>21</v>
      </c>
      <c r="J57" s="172">
        <v>2</v>
      </c>
      <c r="K57" s="172" t="s">
        <v>3757</v>
      </c>
      <c r="L57" s="172" t="s">
        <v>3756</v>
      </c>
      <c r="M57" s="173">
        <v>44451</v>
      </c>
      <c r="N57" s="182" t="s">
        <v>3762</v>
      </c>
      <c r="O57" s="174">
        <v>81954</v>
      </c>
      <c r="P57" s="174" t="s">
        <v>3759</v>
      </c>
      <c r="Q57" s="174" t="s">
        <v>21</v>
      </c>
      <c r="R57" s="174">
        <v>2</v>
      </c>
      <c r="S57" s="174" t="s">
        <v>3761</v>
      </c>
      <c r="T57" s="174" t="s">
        <v>3760</v>
      </c>
      <c r="U57" s="175">
        <v>44451</v>
      </c>
      <c r="V57" s="182" t="s">
        <v>3764</v>
      </c>
      <c r="W57" s="172">
        <v>2683000</v>
      </c>
      <c r="X57" s="172" t="s">
        <v>3755</v>
      </c>
      <c r="Y57" s="172" t="s">
        <v>41</v>
      </c>
      <c r="Z57" s="172">
        <v>1</v>
      </c>
      <c r="AA57" s="172" t="s">
        <v>3763</v>
      </c>
      <c r="AB57" s="172" t="s">
        <v>3756</v>
      </c>
      <c r="AC57" s="173">
        <v>44451</v>
      </c>
      <c r="AD57" s="182" t="s">
        <v>5585</v>
      </c>
      <c r="AE57" s="180">
        <v>1379000</v>
      </c>
      <c r="AF57" s="180" t="s">
        <v>3755</v>
      </c>
      <c r="AG57" s="180" t="s">
        <v>41</v>
      </c>
      <c r="AH57" s="180">
        <v>1</v>
      </c>
      <c r="AI57" s="180" t="s">
        <v>5584</v>
      </c>
      <c r="AJ57" s="180" t="s">
        <v>3756</v>
      </c>
      <c r="AK57" s="181">
        <v>44521</v>
      </c>
      <c r="AL57" s="182" t="s">
        <v>3768</v>
      </c>
      <c r="AM57" s="172">
        <v>0</v>
      </c>
      <c r="AN57" s="172" t="s">
        <v>3765</v>
      </c>
      <c r="AO57" s="172" t="s">
        <v>21</v>
      </c>
      <c r="AP57" s="172">
        <v>2</v>
      </c>
      <c r="AQ57" s="172" t="s">
        <v>3767</v>
      </c>
      <c r="AR57" s="172" t="s">
        <v>3766</v>
      </c>
      <c r="AS57" s="173">
        <v>44451</v>
      </c>
      <c r="AT57" s="183" t="s">
        <v>1213</v>
      </c>
      <c r="AU57" s="180">
        <v>0</v>
      </c>
      <c r="AV57" s="180" t="s">
        <v>14</v>
      </c>
      <c r="AW57" s="180" t="s">
        <v>41</v>
      </c>
      <c r="AX57" s="180">
        <v>1</v>
      </c>
      <c r="AY57" s="180" t="s">
        <v>1208</v>
      </c>
      <c r="AZ57" s="180" t="s">
        <v>14</v>
      </c>
      <c r="BA57" s="181">
        <v>43650</v>
      </c>
      <c r="BB57" s="182" t="s">
        <v>1212</v>
      </c>
      <c r="BC57" s="172" t="s">
        <v>14</v>
      </c>
      <c r="BD57" s="172" t="s">
        <v>14</v>
      </c>
      <c r="BE57" s="172" t="s">
        <v>14</v>
      </c>
      <c r="BF57" s="172" t="s">
        <v>14</v>
      </c>
      <c r="BG57" s="172" t="s">
        <v>1208</v>
      </c>
      <c r="BH57" s="172" t="s">
        <v>14</v>
      </c>
      <c r="BI57" s="173">
        <v>43650</v>
      </c>
      <c r="BJ57" s="183" t="s">
        <v>6199</v>
      </c>
      <c r="BK57" s="183">
        <v>25</v>
      </c>
      <c r="BL57" s="183" t="s">
        <v>6164</v>
      </c>
      <c r="BM57" s="183" t="s">
        <v>21</v>
      </c>
      <c r="BN57" s="183">
        <v>2</v>
      </c>
      <c r="BO57" s="183" t="s">
        <v>6198</v>
      </c>
      <c r="BP57" s="180" t="s">
        <v>2036</v>
      </c>
      <c r="BQ57" s="184">
        <v>44557</v>
      </c>
      <c r="BR57" s="182" t="s">
        <v>1209</v>
      </c>
      <c r="BS57" s="176" t="s">
        <v>14</v>
      </c>
      <c r="BT57" s="176" t="s">
        <v>14</v>
      </c>
      <c r="BU57" s="176" t="s">
        <v>14</v>
      </c>
      <c r="BV57" s="176" t="s">
        <v>14</v>
      </c>
      <c r="BW57" s="176" t="s">
        <v>1208</v>
      </c>
      <c r="BX57" s="176" t="s">
        <v>14</v>
      </c>
      <c r="BY57" s="173">
        <v>43650</v>
      </c>
      <c r="BZ57" s="183" t="s">
        <v>1210</v>
      </c>
      <c r="CA57" s="183" t="s">
        <v>14</v>
      </c>
      <c r="CB57" s="183" t="s">
        <v>14</v>
      </c>
      <c r="CC57" s="183" t="s">
        <v>14</v>
      </c>
      <c r="CD57" s="183" t="s">
        <v>14</v>
      </c>
      <c r="CE57" s="183" t="s">
        <v>1208</v>
      </c>
      <c r="CF57" s="183" t="s">
        <v>14</v>
      </c>
      <c r="CG57" s="184">
        <v>43650</v>
      </c>
      <c r="CH57" s="182" t="s">
        <v>7894</v>
      </c>
      <c r="CI57" s="183" t="e">
        <v>#N/A</v>
      </c>
      <c r="CJ57" s="183" t="e">
        <v>#N/A</v>
      </c>
      <c r="CK57" s="183" t="e">
        <v>#N/A</v>
      </c>
      <c r="CL57" s="183" t="e">
        <v>#N/A</v>
      </c>
      <c r="CM57" s="183" t="e">
        <v>#N/A</v>
      </c>
      <c r="CN57" s="183" t="e">
        <v>#N/A</v>
      </c>
      <c r="CO57" s="185" t="e">
        <v>#N/A</v>
      </c>
      <c r="CP57" s="183" t="s">
        <v>1211</v>
      </c>
      <c r="CQ57" s="176" t="s">
        <v>14</v>
      </c>
      <c r="CR57" s="176" t="s">
        <v>14</v>
      </c>
      <c r="CS57" s="176" t="s">
        <v>14</v>
      </c>
      <c r="CT57" s="176" t="s">
        <v>14</v>
      </c>
      <c r="CU57" s="176" t="s">
        <v>1208</v>
      </c>
      <c r="CV57" s="176" t="s">
        <v>14</v>
      </c>
      <c r="CW57" s="173">
        <v>43650</v>
      </c>
      <c r="CX57" s="183" t="s">
        <v>5586</v>
      </c>
      <c r="CY57" s="180">
        <v>1313000</v>
      </c>
      <c r="CZ57" s="180" t="s">
        <v>3755</v>
      </c>
      <c r="DA57" s="180" t="s">
        <v>41</v>
      </c>
      <c r="DB57" s="180">
        <v>1</v>
      </c>
      <c r="DC57" s="180" t="s">
        <v>5590</v>
      </c>
      <c r="DD57" s="180" t="s">
        <v>3756</v>
      </c>
      <c r="DE57" s="186">
        <v>44521</v>
      </c>
      <c r="DF57" s="182" t="s">
        <v>5587</v>
      </c>
      <c r="DG57" s="172">
        <v>1304000</v>
      </c>
      <c r="DH57" s="176" t="s">
        <v>3755</v>
      </c>
      <c r="DI57" s="176" t="s">
        <v>41</v>
      </c>
      <c r="DJ57" s="176">
        <v>1</v>
      </c>
      <c r="DK57" s="176" t="s">
        <v>3738</v>
      </c>
      <c r="DL57" s="176" t="s">
        <v>3756</v>
      </c>
      <c r="DM57" s="173">
        <v>44521</v>
      </c>
      <c r="DN57" s="183" t="s">
        <v>5589</v>
      </c>
      <c r="DO57" s="180">
        <v>66000</v>
      </c>
      <c r="DP57" s="183" t="s">
        <v>3755</v>
      </c>
      <c r="DQ57" s="183" t="s">
        <v>41</v>
      </c>
      <c r="DR57" s="183">
        <v>1</v>
      </c>
      <c r="DS57" s="183" t="s">
        <v>5588</v>
      </c>
      <c r="DT57" s="183" t="s">
        <v>3756</v>
      </c>
      <c r="DU57" s="184">
        <v>44521</v>
      </c>
      <c r="DV57" s="182" t="s">
        <v>5591</v>
      </c>
      <c r="DW57" s="172">
        <v>801000</v>
      </c>
      <c r="DX57" s="176" t="s">
        <v>3755</v>
      </c>
      <c r="DY57" s="176" t="s">
        <v>41</v>
      </c>
      <c r="DZ57" s="176">
        <v>1</v>
      </c>
      <c r="EA57" s="176" t="s">
        <v>5590</v>
      </c>
      <c r="EB57" s="176" t="s">
        <v>3756</v>
      </c>
      <c r="EC57" s="173">
        <v>44521</v>
      </c>
      <c r="ED57" s="183" t="s">
        <v>5593</v>
      </c>
      <c r="EE57" s="180">
        <v>484000</v>
      </c>
      <c r="EF57" s="183" t="s">
        <v>3755</v>
      </c>
      <c r="EG57" s="183" t="s">
        <v>41</v>
      </c>
      <c r="EH57" s="183">
        <v>1</v>
      </c>
      <c r="EI57" s="183" t="s">
        <v>5592</v>
      </c>
      <c r="EJ57" s="183" t="s">
        <v>3756</v>
      </c>
      <c r="EK57" s="184">
        <v>44521</v>
      </c>
      <c r="EL57" s="182" t="s">
        <v>5595</v>
      </c>
      <c r="EM57" s="172">
        <v>28000</v>
      </c>
      <c r="EN57" s="176" t="s">
        <v>3755</v>
      </c>
      <c r="EO57" s="176" t="s">
        <v>41</v>
      </c>
      <c r="EP57" s="176">
        <v>1</v>
      </c>
      <c r="EQ57" s="176" t="s">
        <v>5594</v>
      </c>
      <c r="ER57" s="176" t="s">
        <v>3756</v>
      </c>
      <c r="ES57" s="173">
        <v>44521</v>
      </c>
      <c r="ET57" s="183" t="s">
        <v>6200</v>
      </c>
      <c r="EU57" s="183">
        <v>366</v>
      </c>
      <c r="EV57" s="183" t="s">
        <v>6164</v>
      </c>
      <c r="EW57" s="183" t="s">
        <v>21</v>
      </c>
      <c r="EX57" s="183">
        <v>2</v>
      </c>
      <c r="EY57" s="183" t="s">
        <v>6194</v>
      </c>
      <c r="EZ57" s="183" t="s">
        <v>2036</v>
      </c>
      <c r="FA57" s="184">
        <v>44557</v>
      </c>
      <c r="FB57" s="182" t="s">
        <v>3770</v>
      </c>
      <c r="FC57" s="176">
        <v>1</v>
      </c>
      <c r="FD57" s="176" t="s">
        <v>14</v>
      </c>
      <c r="FE57" s="176" t="s">
        <v>21</v>
      </c>
      <c r="FF57" s="176">
        <v>2</v>
      </c>
      <c r="FG57" s="176" t="s">
        <v>3769</v>
      </c>
      <c r="FH57" s="176" t="s">
        <v>14</v>
      </c>
      <c r="FI57" s="173">
        <v>44451</v>
      </c>
      <c r="FJ57" s="182" t="s">
        <v>1214</v>
      </c>
      <c r="FK57" s="183" t="s">
        <v>14</v>
      </c>
      <c r="FL57" s="183" t="s">
        <v>14</v>
      </c>
      <c r="FM57" s="183" t="s">
        <v>14</v>
      </c>
      <c r="FN57" s="183" t="s">
        <v>14</v>
      </c>
      <c r="FO57" s="183" t="s">
        <v>1208</v>
      </c>
      <c r="FP57" s="180" t="s">
        <v>14</v>
      </c>
      <c r="FQ57" s="181">
        <v>43650</v>
      </c>
      <c r="FR57" s="182" t="s">
        <v>1215</v>
      </c>
      <c r="FS57" s="176" t="s">
        <v>14</v>
      </c>
      <c r="FT57" s="176" t="s">
        <v>14</v>
      </c>
      <c r="FU57" s="176" t="s">
        <v>14</v>
      </c>
      <c r="FV57" s="176" t="s">
        <v>14</v>
      </c>
      <c r="FW57" s="176" t="s">
        <v>1208</v>
      </c>
      <c r="FX57" s="176" t="s">
        <v>14</v>
      </c>
      <c r="FY57" s="173">
        <v>43650</v>
      </c>
      <c r="FZ57" s="183" t="s">
        <v>4715</v>
      </c>
      <c r="GA57" s="183">
        <v>0</v>
      </c>
      <c r="GB57" s="183" t="s">
        <v>3173</v>
      </c>
      <c r="GC57" s="183" t="s">
        <v>21</v>
      </c>
      <c r="GD57" s="183">
        <v>2</v>
      </c>
      <c r="GE57" s="183" t="s">
        <v>14</v>
      </c>
      <c r="GF57" s="183" t="s">
        <v>14</v>
      </c>
      <c r="GG57" s="184">
        <v>44496</v>
      </c>
      <c r="GH57" s="182" t="s">
        <v>4721</v>
      </c>
      <c r="GI57" s="176">
        <v>0</v>
      </c>
      <c r="GJ57" s="176" t="s">
        <v>3173</v>
      </c>
      <c r="GK57" s="176" t="s">
        <v>21</v>
      </c>
      <c r="GL57" s="176">
        <v>2</v>
      </c>
      <c r="GM57" s="176" t="s">
        <v>14</v>
      </c>
      <c r="GN57" s="176" t="s">
        <v>14</v>
      </c>
      <c r="GO57" s="173">
        <v>44496</v>
      </c>
      <c r="GP57" s="183" t="s">
        <v>4716</v>
      </c>
      <c r="GQ57" s="183">
        <v>0</v>
      </c>
      <c r="GR57" s="183" t="s">
        <v>3173</v>
      </c>
      <c r="GS57" s="183" t="s">
        <v>21</v>
      </c>
      <c r="GT57" s="183">
        <v>2</v>
      </c>
      <c r="GU57" s="183" t="s">
        <v>14</v>
      </c>
      <c r="GV57" s="183" t="s">
        <v>14</v>
      </c>
      <c r="GW57" s="184">
        <v>44496</v>
      </c>
      <c r="GX57" s="182" t="s">
        <v>4722</v>
      </c>
      <c r="GY57" s="176">
        <v>0</v>
      </c>
      <c r="GZ57" s="176" t="s">
        <v>3173</v>
      </c>
      <c r="HA57" s="176" t="s">
        <v>21</v>
      </c>
      <c r="HB57" s="176">
        <v>2</v>
      </c>
      <c r="HC57" s="176" t="s">
        <v>14</v>
      </c>
      <c r="HD57" s="176" t="s">
        <v>14</v>
      </c>
      <c r="HE57" s="173">
        <v>44496</v>
      </c>
      <c r="HF57" s="183" t="s">
        <v>4714</v>
      </c>
      <c r="HG57" s="183">
        <v>0</v>
      </c>
      <c r="HH57" s="183" t="s">
        <v>3173</v>
      </c>
      <c r="HI57" s="183" t="s">
        <v>21</v>
      </c>
      <c r="HJ57" s="183">
        <v>2</v>
      </c>
      <c r="HK57" s="183" t="s">
        <v>14</v>
      </c>
      <c r="HL57" s="183" t="s">
        <v>14</v>
      </c>
      <c r="HM57" s="184">
        <v>44496</v>
      </c>
      <c r="HN57" s="182" t="s">
        <v>4720</v>
      </c>
      <c r="HO57" s="176">
        <v>2</v>
      </c>
      <c r="HP57" s="176" t="s">
        <v>3173</v>
      </c>
      <c r="HQ57" s="176" t="s">
        <v>21</v>
      </c>
      <c r="HR57" s="176">
        <v>2</v>
      </c>
      <c r="HS57" s="176" t="s">
        <v>14</v>
      </c>
      <c r="HT57" s="176" t="s">
        <v>14</v>
      </c>
      <c r="HU57" s="173">
        <v>44496</v>
      </c>
      <c r="HV57" s="183" t="s">
        <v>4717</v>
      </c>
      <c r="HW57" s="183">
        <v>1</v>
      </c>
      <c r="HX57" s="183" t="s">
        <v>3173</v>
      </c>
      <c r="HY57" s="183" t="s">
        <v>21</v>
      </c>
      <c r="HZ57" s="183">
        <v>2</v>
      </c>
      <c r="IA57" s="183" t="s">
        <v>14</v>
      </c>
      <c r="IB57" s="183" t="s">
        <v>14</v>
      </c>
      <c r="IC57" s="184">
        <v>44496</v>
      </c>
      <c r="ID57" s="182" t="s">
        <v>4719</v>
      </c>
      <c r="IE57" s="176">
        <v>0</v>
      </c>
      <c r="IF57" s="176" t="s">
        <v>3173</v>
      </c>
      <c r="IG57" s="176" t="s">
        <v>21</v>
      </c>
      <c r="IH57" s="176">
        <v>2</v>
      </c>
      <c r="II57" s="176" t="s">
        <v>14</v>
      </c>
      <c r="IJ57" s="176" t="s">
        <v>14</v>
      </c>
      <c r="IK57" s="173">
        <v>44496</v>
      </c>
      <c r="IL57" s="183" t="s">
        <v>4718</v>
      </c>
      <c r="IM57" s="183">
        <v>3</v>
      </c>
      <c r="IN57" s="183" t="s">
        <v>3173</v>
      </c>
      <c r="IO57" s="183" t="s">
        <v>21</v>
      </c>
      <c r="IP57" s="183">
        <v>2</v>
      </c>
      <c r="IQ57" s="183" t="s">
        <v>14</v>
      </c>
      <c r="IR57" s="183" t="s">
        <v>14</v>
      </c>
      <c r="IS57" s="184">
        <v>44496</v>
      </c>
    </row>
    <row r="58" spans="1:253" s="277" customFormat="1" ht="12.75" customHeight="1" x14ac:dyDescent="0.2">
      <c r="A58" s="277" t="s">
        <v>1426</v>
      </c>
      <c r="B58" s="277" t="s">
        <v>7532</v>
      </c>
      <c r="C58" s="277" t="s">
        <v>1427</v>
      </c>
      <c r="D58" s="277" t="s">
        <v>1428</v>
      </c>
      <c r="E58" s="277" t="s">
        <v>7126</v>
      </c>
      <c r="F58" s="277" t="s">
        <v>3984</v>
      </c>
      <c r="G58" s="171">
        <v>124227000</v>
      </c>
      <c r="H58" s="172" t="s">
        <v>3981</v>
      </c>
      <c r="I58" s="172" t="s">
        <v>21</v>
      </c>
      <c r="J58" s="172">
        <v>2</v>
      </c>
      <c r="K58" s="172" t="s">
        <v>3983</v>
      </c>
      <c r="L58" s="172" t="s">
        <v>3982</v>
      </c>
      <c r="M58" s="173">
        <v>44467</v>
      </c>
      <c r="N58" s="182" t="s">
        <v>3987</v>
      </c>
      <c r="O58" s="174">
        <v>1964375</v>
      </c>
      <c r="P58" s="174" t="s">
        <v>3981</v>
      </c>
      <c r="Q58" s="174" t="s">
        <v>21</v>
      </c>
      <c r="R58" s="174">
        <v>2</v>
      </c>
      <c r="S58" s="174" t="s">
        <v>3986</v>
      </c>
      <c r="T58" s="174" t="s">
        <v>3985</v>
      </c>
      <c r="U58" s="175">
        <v>44467</v>
      </c>
      <c r="V58" s="182" t="s">
        <v>3989</v>
      </c>
      <c r="W58" s="172">
        <v>124227000</v>
      </c>
      <c r="X58" s="172" t="s">
        <v>3981</v>
      </c>
      <c r="Y58" s="172" t="s">
        <v>59</v>
      </c>
      <c r="Z58" s="172">
        <v>3</v>
      </c>
      <c r="AA58" s="172" t="s">
        <v>3988</v>
      </c>
      <c r="AB58" s="172" t="s">
        <v>3982</v>
      </c>
      <c r="AC58" s="173">
        <v>44467</v>
      </c>
      <c r="AD58" s="182" t="s">
        <v>3993</v>
      </c>
      <c r="AE58" s="180">
        <v>321000</v>
      </c>
      <c r="AF58" s="180" t="s">
        <v>3990</v>
      </c>
      <c r="AG58" s="180" t="s">
        <v>59</v>
      </c>
      <c r="AH58" s="180">
        <v>3</v>
      </c>
      <c r="AI58" s="180" t="s">
        <v>3992</v>
      </c>
      <c r="AJ58" s="180" t="s">
        <v>3991</v>
      </c>
      <c r="AK58" s="181">
        <v>44467</v>
      </c>
      <c r="AL58" s="182" t="s">
        <v>4005</v>
      </c>
      <c r="AM58" s="172">
        <v>82000</v>
      </c>
      <c r="AN58" s="172" t="s">
        <v>4002</v>
      </c>
      <c r="AO58" s="172" t="s">
        <v>59</v>
      </c>
      <c r="AP58" s="172">
        <v>3</v>
      </c>
      <c r="AQ58" s="172" t="s">
        <v>4004</v>
      </c>
      <c r="AR58" s="172" t="s">
        <v>4003</v>
      </c>
      <c r="AS58" s="173">
        <v>44467</v>
      </c>
      <c r="AT58" s="183" t="s">
        <v>4015</v>
      </c>
      <c r="AU58" s="180" t="s">
        <v>14</v>
      </c>
      <c r="AV58" s="180" t="s">
        <v>14</v>
      </c>
      <c r="AW58" s="180" t="s">
        <v>14</v>
      </c>
      <c r="AX58" s="180" t="s">
        <v>14</v>
      </c>
      <c r="AY58" s="180" t="s">
        <v>4014</v>
      </c>
      <c r="AZ58" s="180" t="s">
        <v>14</v>
      </c>
      <c r="BA58" s="181">
        <v>44467</v>
      </c>
      <c r="BB58" s="182" t="s">
        <v>4013</v>
      </c>
      <c r="BC58" s="172" t="s">
        <v>14</v>
      </c>
      <c r="BD58" s="172" t="s">
        <v>14</v>
      </c>
      <c r="BE58" s="172" t="s">
        <v>14</v>
      </c>
      <c r="BF58" s="172" t="s">
        <v>14</v>
      </c>
      <c r="BG58" s="172" t="s">
        <v>4012</v>
      </c>
      <c r="BH58" s="172" t="s">
        <v>14</v>
      </c>
      <c r="BI58" s="173">
        <v>44467</v>
      </c>
      <c r="BJ58" s="183" t="s">
        <v>4009</v>
      </c>
      <c r="BK58" s="183">
        <v>301</v>
      </c>
      <c r="BL58" s="183" t="s">
        <v>4006</v>
      </c>
      <c r="BM58" s="183" t="s">
        <v>59</v>
      </c>
      <c r="BN58" s="183">
        <v>3</v>
      </c>
      <c r="BO58" s="183" t="s">
        <v>4008</v>
      </c>
      <c r="BP58" s="180" t="s">
        <v>4007</v>
      </c>
      <c r="BQ58" s="184">
        <v>44467</v>
      </c>
      <c r="BR58" s="182" t="s">
        <v>1430</v>
      </c>
      <c r="BS58" s="176" t="s">
        <v>14</v>
      </c>
      <c r="BT58" s="176" t="s">
        <v>1262</v>
      </c>
      <c r="BU58" s="176" t="s">
        <v>14</v>
      </c>
      <c r="BV58" s="176" t="s">
        <v>14</v>
      </c>
      <c r="BW58" s="176" t="s">
        <v>1429</v>
      </c>
      <c r="BX58" s="176" t="s">
        <v>1262</v>
      </c>
      <c r="BY58" s="173">
        <v>43798</v>
      </c>
      <c r="BZ58" s="183" t="s">
        <v>1431</v>
      </c>
      <c r="CA58" s="183" t="s">
        <v>14</v>
      </c>
      <c r="CB58" s="183" t="s">
        <v>1262</v>
      </c>
      <c r="CC58" s="183" t="s">
        <v>14</v>
      </c>
      <c r="CD58" s="183" t="s">
        <v>14</v>
      </c>
      <c r="CE58" s="183" t="s">
        <v>1429</v>
      </c>
      <c r="CF58" s="183" t="s">
        <v>1262</v>
      </c>
      <c r="CG58" s="184">
        <v>43798</v>
      </c>
      <c r="CH58" s="182" t="s">
        <v>7895</v>
      </c>
      <c r="CI58" s="183" t="e">
        <v>#N/A</v>
      </c>
      <c r="CJ58" s="183" t="e">
        <v>#N/A</v>
      </c>
      <c r="CK58" s="183" t="e">
        <v>#N/A</v>
      </c>
      <c r="CL58" s="183" t="e">
        <v>#N/A</v>
      </c>
      <c r="CM58" s="183" t="e">
        <v>#N/A</v>
      </c>
      <c r="CN58" s="183" t="e">
        <v>#N/A</v>
      </c>
      <c r="CO58" s="185" t="e">
        <v>#N/A</v>
      </c>
      <c r="CP58" s="183" t="s">
        <v>1433</v>
      </c>
      <c r="CQ58" s="176" t="s">
        <v>14</v>
      </c>
      <c r="CR58" s="176" t="s">
        <v>14</v>
      </c>
      <c r="CS58" s="176" t="s">
        <v>14</v>
      </c>
      <c r="CT58" s="176" t="s">
        <v>14</v>
      </c>
      <c r="CU58" s="176" t="s">
        <v>1432</v>
      </c>
      <c r="CV58" s="176" t="s">
        <v>14</v>
      </c>
      <c r="CW58" s="173">
        <v>43798</v>
      </c>
      <c r="CX58" s="183" t="s">
        <v>3994</v>
      </c>
      <c r="CY58" s="180" t="s">
        <v>14</v>
      </c>
      <c r="CZ58" s="180" t="s">
        <v>2417</v>
      </c>
      <c r="DA58" s="180" t="s">
        <v>14</v>
      </c>
      <c r="DB58" s="180" t="s">
        <v>14</v>
      </c>
      <c r="DC58" s="180" t="s">
        <v>3998</v>
      </c>
      <c r="DD58" s="180" t="s">
        <v>14</v>
      </c>
      <c r="DE58" s="186">
        <v>44467</v>
      </c>
      <c r="DF58" s="182" t="s">
        <v>3995</v>
      </c>
      <c r="DG58" s="172">
        <v>124227000</v>
      </c>
      <c r="DH58" s="176" t="s">
        <v>3981</v>
      </c>
      <c r="DI58" s="176" t="s">
        <v>59</v>
      </c>
      <c r="DJ58" s="176">
        <v>3</v>
      </c>
      <c r="DK58" s="176" t="s">
        <v>563</v>
      </c>
      <c r="DL58" s="176" t="s">
        <v>3982</v>
      </c>
      <c r="DM58" s="173">
        <v>44467</v>
      </c>
      <c r="DN58" s="183" t="s">
        <v>3997</v>
      </c>
      <c r="DO58" s="180">
        <v>321000</v>
      </c>
      <c r="DP58" s="183" t="s">
        <v>3990</v>
      </c>
      <c r="DQ58" s="183" t="s">
        <v>59</v>
      </c>
      <c r="DR58" s="183">
        <v>3</v>
      </c>
      <c r="DS58" s="183" t="s">
        <v>3996</v>
      </c>
      <c r="DT58" s="183" t="s">
        <v>3991</v>
      </c>
      <c r="DU58" s="184">
        <v>44467</v>
      </c>
      <c r="DV58" s="182" t="s">
        <v>3999</v>
      </c>
      <c r="DW58" s="172" t="s">
        <v>14</v>
      </c>
      <c r="DX58" s="176" t="s">
        <v>2417</v>
      </c>
      <c r="DY58" s="176" t="s">
        <v>14</v>
      </c>
      <c r="DZ58" s="176" t="s">
        <v>14</v>
      </c>
      <c r="EA58" s="176" t="s">
        <v>3998</v>
      </c>
      <c r="EB58" s="176" t="s">
        <v>14</v>
      </c>
      <c r="EC58" s="173">
        <v>44467</v>
      </c>
      <c r="ED58" s="183" t="s">
        <v>4000</v>
      </c>
      <c r="EE58" s="180" t="s">
        <v>14</v>
      </c>
      <c r="EF58" s="183" t="s">
        <v>14</v>
      </c>
      <c r="EG58" s="183" t="s">
        <v>14</v>
      </c>
      <c r="EH58" s="183" t="s">
        <v>14</v>
      </c>
      <c r="EI58" s="183" t="s">
        <v>3998</v>
      </c>
      <c r="EJ58" s="183" t="s">
        <v>14</v>
      </c>
      <c r="EK58" s="184">
        <v>44467</v>
      </c>
      <c r="EL58" s="182" t="s">
        <v>4001</v>
      </c>
      <c r="EM58" s="172" t="s">
        <v>14</v>
      </c>
      <c r="EN58" s="176" t="s">
        <v>14</v>
      </c>
      <c r="EO58" s="176" t="s">
        <v>14</v>
      </c>
      <c r="EP58" s="176" t="s">
        <v>14</v>
      </c>
      <c r="EQ58" s="176" t="s">
        <v>3998</v>
      </c>
      <c r="ER58" s="176" t="s">
        <v>14</v>
      </c>
      <c r="ES58" s="173">
        <v>44467</v>
      </c>
      <c r="ET58" s="183" t="s">
        <v>2448</v>
      </c>
      <c r="EU58" s="183">
        <v>3714</v>
      </c>
      <c r="EV58" s="183" t="s">
        <v>2445</v>
      </c>
      <c r="EW58" s="183" t="s">
        <v>59</v>
      </c>
      <c r="EX58" s="183">
        <v>3</v>
      </c>
      <c r="EY58" s="183" t="s">
        <v>2447</v>
      </c>
      <c r="EZ58" s="183" t="s">
        <v>2446</v>
      </c>
      <c r="FA58" s="184">
        <v>44224</v>
      </c>
      <c r="FB58" s="182" t="s">
        <v>4011</v>
      </c>
      <c r="FC58" s="176">
        <v>3</v>
      </c>
      <c r="FD58" s="176" t="s">
        <v>3990</v>
      </c>
      <c r="FE58" s="176" t="s">
        <v>21</v>
      </c>
      <c r="FF58" s="176">
        <v>2</v>
      </c>
      <c r="FG58" s="176" t="s">
        <v>4010</v>
      </c>
      <c r="FH58" s="176" t="s">
        <v>3991</v>
      </c>
      <c r="FI58" s="173">
        <v>44467</v>
      </c>
      <c r="FJ58" s="182" t="s">
        <v>1434</v>
      </c>
      <c r="FK58" s="183" t="s">
        <v>14</v>
      </c>
      <c r="FL58" s="183" t="s">
        <v>14</v>
      </c>
      <c r="FM58" s="183" t="s">
        <v>14</v>
      </c>
      <c r="FN58" s="183" t="s">
        <v>14</v>
      </c>
      <c r="FO58" s="183" t="s">
        <v>1429</v>
      </c>
      <c r="FP58" s="180" t="s">
        <v>14</v>
      </c>
      <c r="FQ58" s="181">
        <v>43798</v>
      </c>
      <c r="FR58" s="182" t="s">
        <v>1435</v>
      </c>
      <c r="FS58" s="176" t="s">
        <v>14</v>
      </c>
      <c r="FT58" s="176" t="s">
        <v>14</v>
      </c>
      <c r="FU58" s="176" t="s">
        <v>14</v>
      </c>
      <c r="FV58" s="176" t="s">
        <v>14</v>
      </c>
      <c r="FW58" s="176" t="s">
        <v>1429</v>
      </c>
      <c r="FX58" s="176" t="s">
        <v>14</v>
      </c>
      <c r="FY58" s="173">
        <v>43798</v>
      </c>
      <c r="FZ58" s="183" t="s">
        <v>4252</v>
      </c>
      <c r="GA58" s="183">
        <v>0</v>
      </c>
      <c r="GB58" s="183" t="s">
        <v>3173</v>
      </c>
      <c r="GC58" s="183" t="s">
        <v>21</v>
      </c>
      <c r="GD58" s="183">
        <v>2</v>
      </c>
      <c r="GE58" s="183" t="s">
        <v>14</v>
      </c>
      <c r="GF58" s="183" t="s">
        <v>14</v>
      </c>
      <c r="GG58" s="184">
        <v>44489</v>
      </c>
      <c r="GH58" s="182" t="s">
        <v>4258</v>
      </c>
      <c r="GI58" s="176">
        <v>2</v>
      </c>
      <c r="GJ58" s="176" t="s">
        <v>3173</v>
      </c>
      <c r="GK58" s="176" t="s">
        <v>21</v>
      </c>
      <c r="GL58" s="176">
        <v>2</v>
      </c>
      <c r="GM58" s="176" t="s">
        <v>14</v>
      </c>
      <c r="GN58" s="176" t="s">
        <v>14</v>
      </c>
      <c r="GO58" s="173">
        <v>44489</v>
      </c>
      <c r="GP58" s="183" t="s">
        <v>4253</v>
      </c>
      <c r="GQ58" s="183">
        <v>2</v>
      </c>
      <c r="GR58" s="183" t="s">
        <v>3173</v>
      </c>
      <c r="GS58" s="183" t="s">
        <v>21</v>
      </c>
      <c r="GT58" s="183">
        <v>2</v>
      </c>
      <c r="GU58" s="183" t="s">
        <v>14</v>
      </c>
      <c r="GV58" s="183" t="s">
        <v>14</v>
      </c>
      <c r="GW58" s="184">
        <v>44489</v>
      </c>
      <c r="GX58" s="182" t="s">
        <v>4259</v>
      </c>
      <c r="GY58" s="176">
        <v>0</v>
      </c>
      <c r="GZ58" s="176" t="s">
        <v>3173</v>
      </c>
      <c r="HA58" s="176" t="s">
        <v>21</v>
      </c>
      <c r="HB58" s="176">
        <v>2</v>
      </c>
      <c r="HC58" s="176" t="s">
        <v>14</v>
      </c>
      <c r="HD58" s="176" t="s">
        <v>14</v>
      </c>
      <c r="HE58" s="173">
        <v>44489</v>
      </c>
      <c r="HF58" s="183" t="s">
        <v>4251</v>
      </c>
      <c r="HG58" s="183">
        <v>2</v>
      </c>
      <c r="HH58" s="183" t="s">
        <v>3173</v>
      </c>
      <c r="HI58" s="183" t="s">
        <v>21</v>
      </c>
      <c r="HJ58" s="183">
        <v>2</v>
      </c>
      <c r="HK58" s="183" t="s">
        <v>14</v>
      </c>
      <c r="HL58" s="183" t="s">
        <v>14</v>
      </c>
      <c r="HM58" s="184">
        <v>44489</v>
      </c>
      <c r="HN58" s="182" t="s">
        <v>4257</v>
      </c>
      <c r="HO58" s="176">
        <v>2</v>
      </c>
      <c r="HP58" s="176" t="s">
        <v>3173</v>
      </c>
      <c r="HQ58" s="176" t="s">
        <v>21</v>
      </c>
      <c r="HR58" s="176">
        <v>2</v>
      </c>
      <c r="HS58" s="176" t="s">
        <v>14</v>
      </c>
      <c r="HT58" s="176" t="s">
        <v>14</v>
      </c>
      <c r="HU58" s="173">
        <v>44489</v>
      </c>
      <c r="HV58" s="183" t="s">
        <v>4254</v>
      </c>
      <c r="HW58" s="183">
        <v>1</v>
      </c>
      <c r="HX58" s="183" t="s">
        <v>3173</v>
      </c>
      <c r="HY58" s="183" t="s">
        <v>21</v>
      </c>
      <c r="HZ58" s="183">
        <v>2</v>
      </c>
      <c r="IA58" s="183" t="s">
        <v>14</v>
      </c>
      <c r="IB58" s="183" t="s">
        <v>14</v>
      </c>
      <c r="IC58" s="184">
        <v>44489</v>
      </c>
      <c r="ID58" s="182" t="s">
        <v>4256</v>
      </c>
      <c r="IE58" s="176">
        <v>0</v>
      </c>
      <c r="IF58" s="176" t="s">
        <v>3173</v>
      </c>
      <c r="IG58" s="176" t="s">
        <v>21</v>
      </c>
      <c r="IH58" s="176">
        <v>2</v>
      </c>
      <c r="II58" s="176" t="s">
        <v>14</v>
      </c>
      <c r="IJ58" s="176" t="s">
        <v>14</v>
      </c>
      <c r="IK58" s="173">
        <v>44489</v>
      </c>
      <c r="IL58" s="183" t="s">
        <v>4255</v>
      </c>
      <c r="IM58" s="183">
        <v>2</v>
      </c>
      <c r="IN58" s="183" t="s">
        <v>3173</v>
      </c>
      <c r="IO58" s="183" t="s">
        <v>21</v>
      </c>
      <c r="IP58" s="183">
        <v>2</v>
      </c>
      <c r="IQ58" s="183" t="s">
        <v>14</v>
      </c>
      <c r="IR58" s="183" t="s">
        <v>14</v>
      </c>
      <c r="IS58" s="184">
        <v>44489</v>
      </c>
    </row>
    <row r="59" spans="1:253" s="277" customFormat="1" ht="12.75" customHeight="1" x14ac:dyDescent="0.2">
      <c r="A59" s="277" t="s">
        <v>1436</v>
      </c>
      <c r="B59" s="277" t="s">
        <v>7615</v>
      </c>
      <c r="C59" s="277" t="s">
        <v>1437</v>
      </c>
      <c r="D59" s="277" t="s">
        <v>1428</v>
      </c>
      <c r="E59" s="277" t="s">
        <v>7126</v>
      </c>
      <c r="F59" s="277" t="s">
        <v>4018</v>
      </c>
      <c r="G59" s="171">
        <v>128972000</v>
      </c>
      <c r="H59" s="172" t="s">
        <v>3981</v>
      </c>
      <c r="I59" s="172" t="s">
        <v>21</v>
      </c>
      <c r="J59" s="172">
        <v>2</v>
      </c>
      <c r="K59" s="172" t="s">
        <v>4017</v>
      </c>
      <c r="L59" s="172" t="s">
        <v>3981</v>
      </c>
      <c r="M59" s="173">
        <v>44467</v>
      </c>
      <c r="N59" s="182" t="s">
        <v>4016</v>
      </c>
      <c r="O59" s="174">
        <v>1964375</v>
      </c>
      <c r="P59" s="174" t="s">
        <v>3981</v>
      </c>
      <c r="Q59" s="174" t="s">
        <v>21</v>
      </c>
      <c r="R59" s="174">
        <v>2</v>
      </c>
      <c r="S59" s="174" t="s">
        <v>3986</v>
      </c>
      <c r="T59" s="174" t="s">
        <v>3985</v>
      </c>
      <c r="U59" s="175">
        <v>44467</v>
      </c>
      <c r="V59" s="182" t="s">
        <v>4022</v>
      </c>
      <c r="W59" s="172">
        <v>128972000</v>
      </c>
      <c r="X59" s="172" t="s">
        <v>4019</v>
      </c>
      <c r="Y59" s="172" t="s">
        <v>59</v>
      </c>
      <c r="Z59" s="172">
        <v>3</v>
      </c>
      <c r="AA59" s="172" t="s">
        <v>4021</v>
      </c>
      <c r="AB59" s="172" t="s">
        <v>4020</v>
      </c>
      <c r="AC59" s="173">
        <v>44467</v>
      </c>
      <c r="AD59" s="182" t="s">
        <v>4026</v>
      </c>
      <c r="AE59" s="180">
        <v>357000</v>
      </c>
      <c r="AF59" s="180" t="s">
        <v>4023</v>
      </c>
      <c r="AG59" s="180" t="s">
        <v>59</v>
      </c>
      <c r="AH59" s="180">
        <v>3</v>
      </c>
      <c r="AI59" s="180" t="s">
        <v>4025</v>
      </c>
      <c r="AJ59" s="180" t="s">
        <v>4024</v>
      </c>
      <c r="AK59" s="181">
        <v>44467</v>
      </c>
      <c r="AL59" s="182" t="s">
        <v>4036</v>
      </c>
      <c r="AM59" s="172">
        <v>357000</v>
      </c>
      <c r="AN59" s="172" t="s">
        <v>4023</v>
      </c>
      <c r="AO59" s="172" t="s">
        <v>59</v>
      </c>
      <c r="AP59" s="172">
        <v>3</v>
      </c>
      <c r="AQ59" s="172" t="s">
        <v>4025</v>
      </c>
      <c r="AR59" s="172" t="s">
        <v>4024</v>
      </c>
      <c r="AS59" s="173">
        <v>44467</v>
      </c>
      <c r="AT59" s="183" t="s">
        <v>4039</v>
      </c>
      <c r="AU59" s="180" t="s">
        <v>14</v>
      </c>
      <c r="AV59" s="180" t="s">
        <v>14</v>
      </c>
      <c r="AW59" s="180" t="s">
        <v>14</v>
      </c>
      <c r="AX59" s="180" t="s">
        <v>14</v>
      </c>
      <c r="AY59" s="180" t="s">
        <v>4014</v>
      </c>
      <c r="AZ59" s="180" t="s">
        <v>14</v>
      </c>
      <c r="BA59" s="181">
        <v>44467</v>
      </c>
      <c r="BB59" s="182" t="s">
        <v>4038</v>
      </c>
      <c r="BC59" s="172" t="s">
        <v>14</v>
      </c>
      <c r="BD59" s="172" t="s">
        <v>14</v>
      </c>
      <c r="BE59" s="172" t="s">
        <v>14</v>
      </c>
      <c r="BF59" s="172" t="s">
        <v>14</v>
      </c>
      <c r="BG59" s="172" t="s">
        <v>4037</v>
      </c>
      <c r="BH59" s="172" t="s">
        <v>14</v>
      </c>
      <c r="BI59" s="173">
        <v>44467</v>
      </c>
      <c r="BJ59" s="183" t="s">
        <v>2452</v>
      </c>
      <c r="BK59" s="183">
        <v>3454</v>
      </c>
      <c r="BL59" s="183" t="s">
        <v>2449</v>
      </c>
      <c r="BM59" s="183" t="s">
        <v>59</v>
      </c>
      <c r="BN59" s="183">
        <v>3</v>
      </c>
      <c r="BO59" s="183" t="s">
        <v>2451</v>
      </c>
      <c r="BP59" s="180" t="s">
        <v>2450</v>
      </c>
      <c r="BQ59" s="184">
        <v>44224</v>
      </c>
      <c r="BR59" s="182" t="s">
        <v>1438</v>
      </c>
      <c r="BS59" s="176" t="s">
        <v>14</v>
      </c>
      <c r="BT59" s="176" t="s">
        <v>14</v>
      </c>
      <c r="BU59" s="176" t="s">
        <v>14</v>
      </c>
      <c r="BV59" s="176" t="s">
        <v>14</v>
      </c>
      <c r="BW59" s="176" t="s">
        <v>758</v>
      </c>
      <c r="BX59" s="176" t="s">
        <v>14</v>
      </c>
      <c r="BY59" s="173">
        <v>43798</v>
      </c>
      <c r="BZ59" s="183" t="s">
        <v>1439</v>
      </c>
      <c r="CA59" s="183" t="s">
        <v>14</v>
      </c>
      <c r="CB59" s="183" t="s">
        <v>14</v>
      </c>
      <c r="CC59" s="183" t="s">
        <v>14</v>
      </c>
      <c r="CD59" s="183" t="s">
        <v>14</v>
      </c>
      <c r="CE59" s="183" t="s">
        <v>758</v>
      </c>
      <c r="CF59" s="183" t="s">
        <v>14</v>
      </c>
      <c r="CG59" s="184">
        <v>43798</v>
      </c>
      <c r="CH59" s="182" t="s">
        <v>7896</v>
      </c>
      <c r="CI59" s="183" t="e">
        <v>#N/A</v>
      </c>
      <c r="CJ59" s="183" t="e">
        <v>#N/A</v>
      </c>
      <c r="CK59" s="183" t="e">
        <v>#N/A</v>
      </c>
      <c r="CL59" s="183" t="e">
        <v>#N/A</v>
      </c>
      <c r="CM59" s="183" t="e">
        <v>#N/A</v>
      </c>
      <c r="CN59" s="183" t="e">
        <v>#N/A</v>
      </c>
      <c r="CO59" s="185" t="e">
        <v>#N/A</v>
      </c>
      <c r="CP59" s="183" t="s">
        <v>1442</v>
      </c>
      <c r="CQ59" s="176" t="s">
        <v>14</v>
      </c>
      <c r="CR59" s="176" t="s">
        <v>14</v>
      </c>
      <c r="CS59" s="176" t="s">
        <v>14</v>
      </c>
      <c r="CT59" s="176" t="s">
        <v>14</v>
      </c>
      <c r="CU59" s="176" t="s">
        <v>758</v>
      </c>
      <c r="CV59" s="176" t="s">
        <v>14</v>
      </c>
      <c r="CW59" s="173">
        <v>43798</v>
      </c>
      <c r="CX59" s="183" t="s">
        <v>4027</v>
      </c>
      <c r="CY59" s="180" t="s">
        <v>14</v>
      </c>
      <c r="CZ59" s="180" t="s">
        <v>14</v>
      </c>
      <c r="DA59" s="180" t="s">
        <v>14</v>
      </c>
      <c r="DB59" s="180" t="s">
        <v>14</v>
      </c>
      <c r="DC59" s="180" t="s">
        <v>4030</v>
      </c>
      <c r="DD59" s="180" t="s">
        <v>14</v>
      </c>
      <c r="DE59" s="186">
        <v>44467</v>
      </c>
      <c r="DF59" s="182" t="s">
        <v>4028</v>
      </c>
      <c r="DG59" s="172">
        <v>124227000</v>
      </c>
      <c r="DH59" s="176" t="s">
        <v>3981</v>
      </c>
      <c r="DI59" s="176" t="s">
        <v>59</v>
      </c>
      <c r="DJ59" s="176">
        <v>3</v>
      </c>
      <c r="DK59" s="176" t="s">
        <v>3992</v>
      </c>
      <c r="DL59" s="176" t="s">
        <v>3991</v>
      </c>
      <c r="DM59" s="173">
        <v>44467</v>
      </c>
      <c r="DN59" s="183" t="s">
        <v>4029</v>
      </c>
      <c r="DO59" s="180">
        <v>321000</v>
      </c>
      <c r="DP59" s="183" t="s">
        <v>3990</v>
      </c>
      <c r="DQ59" s="183" t="s">
        <v>59</v>
      </c>
      <c r="DR59" s="183">
        <v>3</v>
      </c>
      <c r="DS59" s="183" t="s">
        <v>3996</v>
      </c>
      <c r="DT59" s="183" t="s">
        <v>3982</v>
      </c>
      <c r="DU59" s="184">
        <v>44467</v>
      </c>
      <c r="DV59" s="182" t="s">
        <v>4031</v>
      </c>
      <c r="DW59" s="172" t="s">
        <v>14</v>
      </c>
      <c r="DX59" s="176" t="s">
        <v>14</v>
      </c>
      <c r="DY59" s="176" t="s">
        <v>14</v>
      </c>
      <c r="DZ59" s="176" t="s">
        <v>14</v>
      </c>
      <c r="EA59" s="176" t="s">
        <v>4030</v>
      </c>
      <c r="EB59" s="176" t="s">
        <v>14</v>
      </c>
      <c r="EC59" s="173">
        <v>44467</v>
      </c>
      <c r="ED59" s="183" t="s">
        <v>4033</v>
      </c>
      <c r="EE59" s="180" t="s">
        <v>14</v>
      </c>
      <c r="EF59" s="183" t="s">
        <v>14</v>
      </c>
      <c r="EG59" s="183" t="s">
        <v>14</v>
      </c>
      <c r="EH59" s="183" t="s">
        <v>14</v>
      </c>
      <c r="EI59" s="183" t="s">
        <v>4032</v>
      </c>
      <c r="EJ59" s="183" t="s">
        <v>14</v>
      </c>
      <c r="EK59" s="184">
        <v>44467</v>
      </c>
      <c r="EL59" s="182" t="s">
        <v>4035</v>
      </c>
      <c r="EM59" s="172" t="s">
        <v>14</v>
      </c>
      <c r="EN59" s="176" t="s">
        <v>14</v>
      </c>
      <c r="EO59" s="176" t="s">
        <v>14</v>
      </c>
      <c r="EP59" s="176" t="s">
        <v>14</v>
      </c>
      <c r="EQ59" s="176" t="s">
        <v>4034</v>
      </c>
      <c r="ER59" s="176" t="s">
        <v>14</v>
      </c>
      <c r="ES59" s="173">
        <v>44467</v>
      </c>
      <c r="ET59" s="183" t="s">
        <v>2453</v>
      </c>
      <c r="EU59" s="183">
        <v>3714</v>
      </c>
      <c r="EV59" s="183" t="s">
        <v>2445</v>
      </c>
      <c r="EW59" s="183" t="s">
        <v>59</v>
      </c>
      <c r="EX59" s="183">
        <v>3</v>
      </c>
      <c r="EY59" s="183" t="s">
        <v>2447</v>
      </c>
      <c r="EZ59" s="183" t="s">
        <v>2446</v>
      </c>
      <c r="FA59" s="184">
        <v>44224</v>
      </c>
      <c r="FB59" s="182" t="s">
        <v>1441</v>
      </c>
      <c r="FC59" s="176">
        <v>4</v>
      </c>
      <c r="FD59" s="176" t="s">
        <v>14</v>
      </c>
      <c r="FE59" s="176" t="s">
        <v>14</v>
      </c>
      <c r="FF59" s="176" t="s">
        <v>14</v>
      </c>
      <c r="FG59" s="176" t="s">
        <v>1440</v>
      </c>
      <c r="FH59" s="176" t="s">
        <v>14</v>
      </c>
      <c r="FI59" s="173">
        <v>43798</v>
      </c>
      <c r="FJ59" s="182" t="s">
        <v>1443</v>
      </c>
      <c r="FK59" s="183" t="s">
        <v>14</v>
      </c>
      <c r="FL59" s="183" t="s">
        <v>14</v>
      </c>
      <c r="FM59" s="183" t="s">
        <v>14</v>
      </c>
      <c r="FN59" s="183" t="s">
        <v>14</v>
      </c>
      <c r="FO59" s="183" t="s">
        <v>14</v>
      </c>
      <c r="FP59" s="180" t="s">
        <v>14</v>
      </c>
      <c r="FQ59" s="181">
        <v>43798</v>
      </c>
      <c r="FR59" s="182" t="s">
        <v>1444</v>
      </c>
      <c r="FS59" s="176" t="s">
        <v>14</v>
      </c>
      <c r="FT59" s="176" t="s">
        <v>14</v>
      </c>
      <c r="FU59" s="176" t="s">
        <v>14</v>
      </c>
      <c r="FV59" s="176" t="s">
        <v>14</v>
      </c>
      <c r="FW59" s="176" t="s">
        <v>14</v>
      </c>
      <c r="FX59" s="176" t="s">
        <v>14</v>
      </c>
      <c r="FY59" s="173">
        <v>43798</v>
      </c>
      <c r="FZ59" s="183" t="s">
        <v>4159</v>
      </c>
      <c r="GA59" s="183">
        <v>0</v>
      </c>
      <c r="GB59" s="183" t="s">
        <v>3173</v>
      </c>
      <c r="GC59" s="183" t="s">
        <v>21</v>
      </c>
      <c r="GD59" s="183">
        <v>2</v>
      </c>
      <c r="GE59" s="183" t="s">
        <v>14</v>
      </c>
      <c r="GF59" s="183" t="s">
        <v>14</v>
      </c>
      <c r="GG59" s="184">
        <v>44488</v>
      </c>
      <c r="GH59" s="182" t="s">
        <v>4165</v>
      </c>
      <c r="GI59" s="176">
        <v>2</v>
      </c>
      <c r="GJ59" s="176" t="s">
        <v>3173</v>
      </c>
      <c r="GK59" s="176" t="s">
        <v>21</v>
      </c>
      <c r="GL59" s="176">
        <v>2</v>
      </c>
      <c r="GM59" s="176" t="s">
        <v>14</v>
      </c>
      <c r="GN59" s="176" t="s">
        <v>14</v>
      </c>
      <c r="GO59" s="173">
        <v>44488</v>
      </c>
      <c r="GP59" s="183" t="s">
        <v>4160</v>
      </c>
      <c r="GQ59" s="183">
        <v>2</v>
      </c>
      <c r="GR59" s="183" t="s">
        <v>3173</v>
      </c>
      <c r="GS59" s="183" t="s">
        <v>21</v>
      </c>
      <c r="GT59" s="183">
        <v>2</v>
      </c>
      <c r="GU59" s="183" t="s">
        <v>14</v>
      </c>
      <c r="GV59" s="183" t="s">
        <v>14</v>
      </c>
      <c r="GW59" s="184">
        <v>44488</v>
      </c>
      <c r="GX59" s="182" t="s">
        <v>4166</v>
      </c>
      <c r="GY59" s="176">
        <v>0</v>
      </c>
      <c r="GZ59" s="176" t="s">
        <v>3173</v>
      </c>
      <c r="HA59" s="176" t="s">
        <v>21</v>
      </c>
      <c r="HB59" s="176">
        <v>2</v>
      </c>
      <c r="HC59" s="176" t="s">
        <v>14</v>
      </c>
      <c r="HD59" s="176" t="s">
        <v>14</v>
      </c>
      <c r="HE59" s="173">
        <v>44488</v>
      </c>
      <c r="HF59" s="183" t="s">
        <v>4158</v>
      </c>
      <c r="HG59" s="183">
        <v>2</v>
      </c>
      <c r="HH59" s="183" t="s">
        <v>3173</v>
      </c>
      <c r="HI59" s="183" t="s">
        <v>21</v>
      </c>
      <c r="HJ59" s="183">
        <v>2</v>
      </c>
      <c r="HK59" s="183" t="s">
        <v>14</v>
      </c>
      <c r="HL59" s="183" t="s">
        <v>14</v>
      </c>
      <c r="HM59" s="184">
        <v>44488</v>
      </c>
      <c r="HN59" s="182" t="s">
        <v>4164</v>
      </c>
      <c r="HO59" s="176">
        <v>2</v>
      </c>
      <c r="HP59" s="176" t="s">
        <v>3173</v>
      </c>
      <c r="HQ59" s="176" t="s">
        <v>21</v>
      </c>
      <c r="HR59" s="176">
        <v>2</v>
      </c>
      <c r="HS59" s="176" t="s">
        <v>14</v>
      </c>
      <c r="HT59" s="176" t="s">
        <v>14</v>
      </c>
      <c r="HU59" s="173">
        <v>44488</v>
      </c>
      <c r="HV59" s="183" t="s">
        <v>4161</v>
      </c>
      <c r="HW59" s="183">
        <v>1</v>
      </c>
      <c r="HX59" s="183" t="s">
        <v>3173</v>
      </c>
      <c r="HY59" s="183" t="s">
        <v>21</v>
      </c>
      <c r="HZ59" s="183">
        <v>2</v>
      </c>
      <c r="IA59" s="183" t="s">
        <v>14</v>
      </c>
      <c r="IB59" s="183" t="s">
        <v>14</v>
      </c>
      <c r="IC59" s="184">
        <v>44488</v>
      </c>
      <c r="ID59" s="182" t="s">
        <v>4163</v>
      </c>
      <c r="IE59" s="176">
        <v>0</v>
      </c>
      <c r="IF59" s="176" t="s">
        <v>3173</v>
      </c>
      <c r="IG59" s="176" t="s">
        <v>21</v>
      </c>
      <c r="IH59" s="176">
        <v>2</v>
      </c>
      <c r="II59" s="176" t="s">
        <v>14</v>
      </c>
      <c r="IJ59" s="176" t="s">
        <v>14</v>
      </c>
      <c r="IK59" s="173">
        <v>44488</v>
      </c>
      <c r="IL59" s="183" t="s">
        <v>4162</v>
      </c>
      <c r="IM59" s="183">
        <v>3</v>
      </c>
      <c r="IN59" s="183" t="s">
        <v>3173</v>
      </c>
      <c r="IO59" s="183" t="s">
        <v>21</v>
      </c>
      <c r="IP59" s="183">
        <v>2</v>
      </c>
      <c r="IQ59" s="183" t="s">
        <v>14</v>
      </c>
      <c r="IR59" s="183" t="s">
        <v>14</v>
      </c>
      <c r="IS59" s="184">
        <v>44488</v>
      </c>
    </row>
    <row r="60" spans="1:253" s="277" customFormat="1" ht="12.75" customHeight="1" x14ac:dyDescent="0.2">
      <c r="A60" s="277" t="s">
        <v>1445</v>
      </c>
      <c r="B60" s="277" t="s">
        <v>7525</v>
      </c>
      <c r="C60" s="277" t="s">
        <v>1446</v>
      </c>
      <c r="D60" s="277" t="s">
        <v>1428</v>
      </c>
      <c r="E60" s="277" t="s">
        <v>7126</v>
      </c>
      <c r="F60" s="277" t="s">
        <v>4041</v>
      </c>
      <c r="G60" s="171">
        <v>124227000</v>
      </c>
      <c r="H60" s="172" t="s">
        <v>3981</v>
      </c>
      <c r="I60" s="172" t="s">
        <v>21</v>
      </c>
      <c r="J60" s="172">
        <v>2</v>
      </c>
      <c r="K60" s="172" t="s">
        <v>4040</v>
      </c>
      <c r="L60" s="172" t="s">
        <v>3982</v>
      </c>
      <c r="M60" s="173">
        <v>44467</v>
      </c>
      <c r="N60" s="182" t="s">
        <v>4042</v>
      </c>
      <c r="O60" s="174">
        <v>1964375</v>
      </c>
      <c r="P60" s="174" t="s">
        <v>3981</v>
      </c>
      <c r="Q60" s="174" t="s">
        <v>21</v>
      </c>
      <c r="R60" s="174">
        <v>2</v>
      </c>
      <c r="S60" s="174" t="s">
        <v>3986</v>
      </c>
      <c r="T60" s="174" t="s">
        <v>3985</v>
      </c>
      <c r="U60" s="175">
        <v>44467</v>
      </c>
      <c r="V60" s="182" t="s">
        <v>4043</v>
      </c>
      <c r="W60" s="172">
        <v>124227000</v>
      </c>
      <c r="X60" s="172" t="s">
        <v>3981</v>
      </c>
      <c r="Y60" s="172" t="s">
        <v>21</v>
      </c>
      <c r="Z60" s="172">
        <v>2</v>
      </c>
      <c r="AA60" s="172" t="s">
        <v>3988</v>
      </c>
      <c r="AB60" s="172" t="s">
        <v>3982</v>
      </c>
      <c r="AC60" s="173">
        <v>44467</v>
      </c>
      <c r="AD60" s="182" t="s">
        <v>4044</v>
      </c>
      <c r="AE60" s="180">
        <v>321000</v>
      </c>
      <c r="AF60" s="180" t="s">
        <v>3990</v>
      </c>
      <c r="AG60" s="180" t="s">
        <v>59</v>
      </c>
      <c r="AH60" s="180">
        <v>3</v>
      </c>
      <c r="AI60" s="180" t="s">
        <v>3992</v>
      </c>
      <c r="AJ60" s="180" t="s">
        <v>3991</v>
      </c>
      <c r="AK60" s="181">
        <v>44467</v>
      </c>
      <c r="AL60" s="182" t="s">
        <v>4052</v>
      </c>
      <c r="AM60" s="172">
        <v>82000</v>
      </c>
      <c r="AN60" s="172" t="s">
        <v>4002</v>
      </c>
      <c r="AO60" s="172" t="s">
        <v>59</v>
      </c>
      <c r="AP60" s="172">
        <v>3</v>
      </c>
      <c r="AQ60" s="172" t="s">
        <v>4004</v>
      </c>
      <c r="AR60" s="172" t="s">
        <v>4003</v>
      </c>
      <c r="AS60" s="173">
        <v>44467</v>
      </c>
      <c r="AT60" s="183" t="s">
        <v>4057</v>
      </c>
      <c r="AU60" s="180" t="s">
        <v>14</v>
      </c>
      <c r="AV60" s="180" t="s">
        <v>14</v>
      </c>
      <c r="AW60" s="180" t="s">
        <v>14</v>
      </c>
      <c r="AX60" s="180" t="s">
        <v>14</v>
      </c>
      <c r="AY60" s="180" t="s">
        <v>4055</v>
      </c>
      <c r="AZ60" s="180" t="s">
        <v>14</v>
      </c>
      <c r="BA60" s="181">
        <v>44467</v>
      </c>
      <c r="BB60" s="182" t="s">
        <v>4056</v>
      </c>
      <c r="BC60" s="172" t="s">
        <v>14</v>
      </c>
      <c r="BD60" s="172" t="s">
        <v>14</v>
      </c>
      <c r="BE60" s="172" t="s">
        <v>14</v>
      </c>
      <c r="BF60" s="172" t="s">
        <v>14</v>
      </c>
      <c r="BG60" s="172" t="s">
        <v>4055</v>
      </c>
      <c r="BH60" s="172" t="s">
        <v>14</v>
      </c>
      <c r="BI60" s="173">
        <v>44467</v>
      </c>
      <c r="BJ60" s="183" t="s">
        <v>4053</v>
      </c>
      <c r="BK60" s="183">
        <v>301</v>
      </c>
      <c r="BL60" s="183" t="s">
        <v>4006</v>
      </c>
      <c r="BM60" s="183" t="s">
        <v>21</v>
      </c>
      <c r="BN60" s="183">
        <v>2</v>
      </c>
      <c r="BO60" s="183" t="s">
        <v>4008</v>
      </c>
      <c r="BP60" s="180" t="s">
        <v>4007</v>
      </c>
      <c r="BQ60" s="184">
        <v>44467</v>
      </c>
      <c r="BR60" s="182" t="s">
        <v>1447</v>
      </c>
      <c r="BS60" s="176" t="s">
        <v>14</v>
      </c>
      <c r="BT60" s="176" t="s">
        <v>14</v>
      </c>
      <c r="BU60" s="176" t="s">
        <v>14</v>
      </c>
      <c r="BV60" s="176" t="s">
        <v>14</v>
      </c>
      <c r="BW60" s="176" t="s">
        <v>14</v>
      </c>
      <c r="BX60" s="176" t="s">
        <v>14</v>
      </c>
      <c r="BY60" s="173">
        <v>43798</v>
      </c>
      <c r="BZ60" s="183" t="s">
        <v>1448</v>
      </c>
      <c r="CA60" s="183" t="s">
        <v>14</v>
      </c>
      <c r="CB60" s="183" t="s">
        <v>14</v>
      </c>
      <c r="CC60" s="183" t="s">
        <v>14</v>
      </c>
      <c r="CD60" s="183" t="s">
        <v>14</v>
      </c>
      <c r="CE60" s="183" t="s">
        <v>14</v>
      </c>
      <c r="CF60" s="183" t="s">
        <v>14</v>
      </c>
      <c r="CG60" s="184">
        <v>43798</v>
      </c>
      <c r="CH60" s="182" t="s">
        <v>7897</v>
      </c>
      <c r="CI60" s="183" t="e">
        <v>#N/A</v>
      </c>
      <c r="CJ60" s="183" t="e">
        <v>#N/A</v>
      </c>
      <c r="CK60" s="183" t="e">
        <v>#N/A</v>
      </c>
      <c r="CL60" s="183" t="e">
        <v>#N/A</v>
      </c>
      <c r="CM60" s="183" t="e">
        <v>#N/A</v>
      </c>
      <c r="CN60" s="183" t="e">
        <v>#N/A</v>
      </c>
      <c r="CO60" s="185" t="e">
        <v>#N/A</v>
      </c>
      <c r="CP60" s="183" t="s">
        <v>1449</v>
      </c>
      <c r="CQ60" s="176" t="s">
        <v>14</v>
      </c>
      <c r="CR60" s="176" t="s">
        <v>14</v>
      </c>
      <c r="CS60" s="176" t="s">
        <v>14</v>
      </c>
      <c r="CT60" s="176" t="s">
        <v>14</v>
      </c>
      <c r="CU60" s="176" t="s">
        <v>14</v>
      </c>
      <c r="CV60" s="176" t="s">
        <v>14</v>
      </c>
      <c r="CW60" s="173">
        <v>43798</v>
      </c>
      <c r="CX60" s="183" t="s">
        <v>4045</v>
      </c>
      <c r="CY60" s="180" t="s">
        <v>14</v>
      </c>
      <c r="CZ60" s="180" t="s">
        <v>14</v>
      </c>
      <c r="DA60" s="180" t="s">
        <v>14</v>
      </c>
      <c r="DB60" s="180" t="s">
        <v>14</v>
      </c>
      <c r="DC60" s="180" t="s">
        <v>3998</v>
      </c>
      <c r="DD60" s="180" t="s">
        <v>14</v>
      </c>
      <c r="DE60" s="186">
        <v>44467</v>
      </c>
      <c r="DF60" s="182" t="s">
        <v>4047</v>
      </c>
      <c r="DG60" s="172">
        <v>124227000</v>
      </c>
      <c r="DH60" s="176" t="s">
        <v>3981</v>
      </c>
      <c r="DI60" s="176" t="s">
        <v>59</v>
      </c>
      <c r="DJ60" s="176">
        <v>3</v>
      </c>
      <c r="DK60" s="176" t="s">
        <v>4046</v>
      </c>
      <c r="DL60" s="176" t="s">
        <v>3982</v>
      </c>
      <c r="DM60" s="173">
        <v>44467</v>
      </c>
      <c r="DN60" s="183" t="s">
        <v>4048</v>
      </c>
      <c r="DO60" s="180">
        <v>321000</v>
      </c>
      <c r="DP60" s="183" t="s">
        <v>3990</v>
      </c>
      <c r="DQ60" s="183" t="s">
        <v>59</v>
      </c>
      <c r="DR60" s="183">
        <v>3</v>
      </c>
      <c r="DS60" s="183" t="s">
        <v>3996</v>
      </c>
      <c r="DT60" s="183" t="s">
        <v>3991</v>
      </c>
      <c r="DU60" s="184">
        <v>44467</v>
      </c>
      <c r="DV60" s="182" t="s">
        <v>4049</v>
      </c>
      <c r="DW60" s="172" t="s">
        <v>14</v>
      </c>
      <c r="DX60" s="176" t="s">
        <v>14</v>
      </c>
      <c r="DY60" s="176" t="s">
        <v>14</v>
      </c>
      <c r="DZ60" s="176" t="s">
        <v>14</v>
      </c>
      <c r="EA60" s="176" t="s">
        <v>3998</v>
      </c>
      <c r="EB60" s="176" t="s">
        <v>14</v>
      </c>
      <c r="EC60" s="173">
        <v>44467</v>
      </c>
      <c r="ED60" s="183" t="s">
        <v>4050</v>
      </c>
      <c r="EE60" s="180" t="s">
        <v>14</v>
      </c>
      <c r="EF60" s="183" t="s">
        <v>14</v>
      </c>
      <c r="EG60" s="183" t="s">
        <v>14</v>
      </c>
      <c r="EH60" s="183" t="s">
        <v>14</v>
      </c>
      <c r="EI60" s="183" t="s">
        <v>3998</v>
      </c>
      <c r="EJ60" s="183" t="s">
        <v>14</v>
      </c>
      <c r="EK60" s="184">
        <v>44467</v>
      </c>
      <c r="EL60" s="182" t="s">
        <v>4051</v>
      </c>
      <c r="EM60" s="172" t="s">
        <v>14</v>
      </c>
      <c r="EN60" s="176" t="s">
        <v>14</v>
      </c>
      <c r="EO60" s="176" t="s">
        <v>14</v>
      </c>
      <c r="EP60" s="176" t="s">
        <v>14</v>
      </c>
      <c r="EQ60" s="176" t="s">
        <v>3998</v>
      </c>
      <c r="ER60" s="176" t="s">
        <v>14</v>
      </c>
      <c r="ES60" s="173">
        <v>44467</v>
      </c>
      <c r="ET60" s="183" t="s">
        <v>2454</v>
      </c>
      <c r="EU60" s="183">
        <v>3714</v>
      </c>
      <c r="EV60" s="183" t="s">
        <v>2445</v>
      </c>
      <c r="EW60" s="183" t="s">
        <v>59</v>
      </c>
      <c r="EX60" s="183">
        <v>3</v>
      </c>
      <c r="EY60" s="183" t="s">
        <v>2447</v>
      </c>
      <c r="EZ60" s="183" t="s">
        <v>2446</v>
      </c>
      <c r="FA60" s="184">
        <v>44224</v>
      </c>
      <c r="FB60" s="182" t="s">
        <v>4054</v>
      </c>
      <c r="FC60" s="176">
        <v>3</v>
      </c>
      <c r="FD60" s="176" t="s">
        <v>3990</v>
      </c>
      <c r="FE60" s="176" t="s">
        <v>59</v>
      </c>
      <c r="FF60" s="176">
        <v>3</v>
      </c>
      <c r="FG60" s="176" t="s">
        <v>4010</v>
      </c>
      <c r="FH60" s="176" t="s">
        <v>3991</v>
      </c>
      <c r="FI60" s="173">
        <v>44467</v>
      </c>
      <c r="FJ60" s="182" t="s">
        <v>1450</v>
      </c>
      <c r="FK60" s="183" t="s">
        <v>14</v>
      </c>
      <c r="FL60" s="183" t="s">
        <v>14</v>
      </c>
      <c r="FM60" s="183" t="s">
        <v>14</v>
      </c>
      <c r="FN60" s="183" t="s">
        <v>14</v>
      </c>
      <c r="FO60" s="183" t="s">
        <v>14</v>
      </c>
      <c r="FP60" s="180" t="s">
        <v>14</v>
      </c>
      <c r="FQ60" s="181">
        <v>43798</v>
      </c>
      <c r="FR60" s="182" t="s">
        <v>1451</v>
      </c>
      <c r="FS60" s="176" t="s">
        <v>14</v>
      </c>
      <c r="FT60" s="176" t="s">
        <v>14</v>
      </c>
      <c r="FU60" s="176" t="s">
        <v>14</v>
      </c>
      <c r="FV60" s="176" t="s">
        <v>14</v>
      </c>
      <c r="FW60" s="176" t="s">
        <v>14</v>
      </c>
      <c r="FX60" s="176" t="s">
        <v>14</v>
      </c>
      <c r="FY60" s="173">
        <v>43798</v>
      </c>
      <c r="FZ60" s="183" t="s">
        <v>4261</v>
      </c>
      <c r="GA60" s="183">
        <v>0</v>
      </c>
      <c r="GB60" s="183" t="s">
        <v>3173</v>
      </c>
      <c r="GC60" s="183" t="s">
        <v>21</v>
      </c>
      <c r="GD60" s="183">
        <v>2</v>
      </c>
      <c r="GE60" s="183" t="s">
        <v>14</v>
      </c>
      <c r="GF60" s="183" t="s">
        <v>14</v>
      </c>
      <c r="GG60" s="184">
        <v>44489</v>
      </c>
      <c r="GH60" s="182" t="s">
        <v>4267</v>
      </c>
      <c r="GI60" s="176">
        <v>2</v>
      </c>
      <c r="GJ60" s="176" t="s">
        <v>3173</v>
      </c>
      <c r="GK60" s="176" t="s">
        <v>21</v>
      </c>
      <c r="GL60" s="176">
        <v>2</v>
      </c>
      <c r="GM60" s="176" t="s">
        <v>14</v>
      </c>
      <c r="GN60" s="176" t="s">
        <v>14</v>
      </c>
      <c r="GO60" s="173">
        <v>44489</v>
      </c>
      <c r="GP60" s="183" t="s">
        <v>4262</v>
      </c>
      <c r="GQ60" s="183">
        <v>2</v>
      </c>
      <c r="GR60" s="183" t="s">
        <v>3173</v>
      </c>
      <c r="GS60" s="183" t="s">
        <v>21</v>
      </c>
      <c r="GT60" s="183">
        <v>2</v>
      </c>
      <c r="GU60" s="183" t="s">
        <v>14</v>
      </c>
      <c r="GV60" s="183" t="s">
        <v>14</v>
      </c>
      <c r="GW60" s="184">
        <v>44489</v>
      </c>
      <c r="GX60" s="182" t="s">
        <v>4268</v>
      </c>
      <c r="GY60" s="176">
        <v>0</v>
      </c>
      <c r="GZ60" s="176" t="s">
        <v>3173</v>
      </c>
      <c r="HA60" s="176" t="s">
        <v>21</v>
      </c>
      <c r="HB60" s="176">
        <v>2</v>
      </c>
      <c r="HC60" s="176" t="s">
        <v>14</v>
      </c>
      <c r="HD60" s="176" t="s">
        <v>14</v>
      </c>
      <c r="HE60" s="173">
        <v>44489</v>
      </c>
      <c r="HF60" s="183" t="s">
        <v>4260</v>
      </c>
      <c r="HG60" s="183">
        <v>2</v>
      </c>
      <c r="HH60" s="183" t="s">
        <v>3173</v>
      </c>
      <c r="HI60" s="183" t="s">
        <v>21</v>
      </c>
      <c r="HJ60" s="183">
        <v>2</v>
      </c>
      <c r="HK60" s="183" t="s">
        <v>14</v>
      </c>
      <c r="HL60" s="183" t="s">
        <v>14</v>
      </c>
      <c r="HM60" s="184">
        <v>44489</v>
      </c>
      <c r="HN60" s="182" t="s">
        <v>4266</v>
      </c>
      <c r="HO60" s="176">
        <v>2</v>
      </c>
      <c r="HP60" s="176" t="s">
        <v>3173</v>
      </c>
      <c r="HQ60" s="176" t="s">
        <v>21</v>
      </c>
      <c r="HR60" s="176">
        <v>2</v>
      </c>
      <c r="HS60" s="176" t="s">
        <v>14</v>
      </c>
      <c r="HT60" s="176" t="s">
        <v>14</v>
      </c>
      <c r="HU60" s="173">
        <v>44489</v>
      </c>
      <c r="HV60" s="183" t="s">
        <v>4263</v>
      </c>
      <c r="HW60" s="183">
        <v>1</v>
      </c>
      <c r="HX60" s="183" t="s">
        <v>3173</v>
      </c>
      <c r="HY60" s="183" t="s">
        <v>21</v>
      </c>
      <c r="HZ60" s="183">
        <v>2</v>
      </c>
      <c r="IA60" s="183" t="s">
        <v>14</v>
      </c>
      <c r="IB60" s="183" t="s">
        <v>14</v>
      </c>
      <c r="IC60" s="184">
        <v>44489</v>
      </c>
      <c r="ID60" s="182" t="s">
        <v>4265</v>
      </c>
      <c r="IE60" s="176">
        <v>0</v>
      </c>
      <c r="IF60" s="176" t="s">
        <v>3173</v>
      </c>
      <c r="IG60" s="176" t="s">
        <v>21</v>
      </c>
      <c r="IH60" s="176">
        <v>2</v>
      </c>
      <c r="II60" s="176" t="s">
        <v>14</v>
      </c>
      <c r="IJ60" s="176" t="s">
        <v>14</v>
      </c>
      <c r="IK60" s="173">
        <v>44489</v>
      </c>
      <c r="IL60" s="183" t="s">
        <v>4264</v>
      </c>
      <c r="IM60" s="183">
        <v>2</v>
      </c>
      <c r="IN60" s="183" t="s">
        <v>3173</v>
      </c>
      <c r="IO60" s="183" t="s">
        <v>21</v>
      </c>
      <c r="IP60" s="183">
        <v>2</v>
      </c>
      <c r="IQ60" s="183" t="s">
        <v>14</v>
      </c>
      <c r="IR60" s="183" t="s">
        <v>14</v>
      </c>
      <c r="IS60" s="184">
        <v>44489</v>
      </c>
    </row>
    <row r="61" spans="1:253" s="277" customFormat="1" ht="12.75" customHeight="1" x14ac:dyDescent="0.2">
      <c r="A61" s="277" t="s">
        <v>10</v>
      </c>
      <c r="B61" s="277" t="s">
        <v>7508</v>
      </c>
      <c r="C61" s="277" t="s">
        <v>11</v>
      </c>
      <c r="D61" s="277" t="s">
        <v>12</v>
      </c>
      <c r="E61" s="277" t="s">
        <v>7131</v>
      </c>
      <c r="F61" s="277" t="s">
        <v>2816</v>
      </c>
      <c r="G61" s="171">
        <v>20402000</v>
      </c>
      <c r="H61" s="172" t="s">
        <v>2813</v>
      </c>
      <c r="I61" s="172" t="s">
        <v>21</v>
      </c>
      <c r="J61" s="172">
        <v>2</v>
      </c>
      <c r="K61" s="172" t="s">
        <v>2815</v>
      </c>
      <c r="L61" s="172" t="s">
        <v>2814</v>
      </c>
      <c r="M61" s="173">
        <v>44267</v>
      </c>
      <c r="N61" s="182" t="s">
        <v>2061</v>
      </c>
      <c r="O61" s="174">
        <v>1220190</v>
      </c>
      <c r="P61" s="174" t="s">
        <v>2055</v>
      </c>
      <c r="Q61" s="174" t="s">
        <v>41</v>
      </c>
      <c r="R61" s="174">
        <v>1</v>
      </c>
      <c r="S61" s="174" t="s">
        <v>2060</v>
      </c>
      <c r="T61" s="174" t="s">
        <v>2059</v>
      </c>
      <c r="U61" s="175">
        <v>44109</v>
      </c>
      <c r="V61" s="182" t="s">
        <v>2818</v>
      </c>
      <c r="W61" s="172">
        <v>20402000</v>
      </c>
      <c r="X61" s="172" t="s">
        <v>2813</v>
      </c>
      <c r="Y61" s="172" t="s">
        <v>21</v>
      </c>
      <c r="Z61" s="172">
        <v>2</v>
      </c>
      <c r="AA61" s="172" t="s">
        <v>2817</v>
      </c>
      <c r="AB61" s="172" t="s">
        <v>2814</v>
      </c>
      <c r="AC61" s="173">
        <v>44267</v>
      </c>
      <c r="AD61" s="182" t="s">
        <v>2822</v>
      </c>
      <c r="AE61" s="180">
        <v>11712000</v>
      </c>
      <c r="AF61" s="180" t="s">
        <v>2819</v>
      </c>
      <c r="AG61" s="180" t="s">
        <v>21</v>
      </c>
      <c r="AH61" s="180">
        <v>2</v>
      </c>
      <c r="AI61" s="180" t="s">
        <v>2821</v>
      </c>
      <c r="AJ61" s="180" t="s">
        <v>2820</v>
      </c>
      <c r="AK61" s="181">
        <v>44267</v>
      </c>
      <c r="AL61" s="182" t="s">
        <v>5496</v>
      </c>
      <c r="AM61" s="172">
        <v>1140000</v>
      </c>
      <c r="AN61" s="172" t="s">
        <v>5493</v>
      </c>
      <c r="AO61" s="172" t="s">
        <v>41</v>
      </c>
      <c r="AP61" s="172">
        <v>1</v>
      </c>
      <c r="AQ61" s="172" t="s">
        <v>5495</v>
      </c>
      <c r="AR61" s="172" t="s">
        <v>5494</v>
      </c>
      <c r="AS61" s="173">
        <v>44519</v>
      </c>
      <c r="AT61" s="183" t="s">
        <v>1300</v>
      </c>
      <c r="AU61" s="180" t="s">
        <v>14</v>
      </c>
      <c r="AV61" s="180" t="s">
        <v>14</v>
      </c>
      <c r="AW61" s="180" t="s">
        <v>14</v>
      </c>
      <c r="AX61" s="180" t="s">
        <v>14</v>
      </c>
      <c r="AY61" s="180" t="s">
        <v>1299</v>
      </c>
      <c r="AZ61" s="180" t="s">
        <v>14</v>
      </c>
      <c r="BA61" s="181">
        <v>43707</v>
      </c>
      <c r="BB61" s="182" t="s">
        <v>1142</v>
      </c>
      <c r="BC61" s="172">
        <v>44056</v>
      </c>
      <c r="BD61" s="172" t="s">
        <v>1140</v>
      </c>
      <c r="BE61" s="172" t="s">
        <v>59</v>
      </c>
      <c r="BF61" s="172">
        <v>3</v>
      </c>
      <c r="BG61" s="172">
        <v>0</v>
      </c>
      <c r="BH61" s="172" t="s">
        <v>1141</v>
      </c>
      <c r="BI61" s="173">
        <v>43642</v>
      </c>
      <c r="BJ61" s="183" t="s">
        <v>5498</v>
      </c>
      <c r="BK61" s="183">
        <v>886</v>
      </c>
      <c r="BL61" s="183" t="s">
        <v>5469</v>
      </c>
      <c r="BM61" s="183" t="s">
        <v>41</v>
      </c>
      <c r="BN61" s="183">
        <v>1</v>
      </c>
      <c r="BO61" s="183" t="s">
        <v>5470</v>
      </c>
      <c r="BP61" s="180" t="s">
        <v>2939</v>
      </c>
      <c r="BQ61" s="184">
        <v>44519</v>
      </c>
      <c r="BR61" s="182" t="s">
        <v>16</v>
      </c>
      <c r="BS61" s="176" t="s">
        <v>14</v>
      </c>
      <c r="BT61" s="176">
        <v>0</v>
      </c>
      <c r="BU61" s="176" t="s">
        <v>14</v>
      </c>
      <c r="BV61" s="176" t="s">
        <v>14</v>
      </c>
      <c r="BW61" s="176" t="s">
        <v>15</v>
      </c>
      <c r="BX61" s="176">
        <v>0</v>
      </c>
      <c r="BY61" s="173">
        <v>43489</v>
      </c>
      <c r="BZ61" s="183" t="s">
        <v>19</v>
      </c>
      <c r="CA61" s="183" t="s">
        <v>14</v>
      </c>
      <c r="CB61" s="183">
        <v>0</v>
      </c>
      <c r="CC61" s="183" t="s">
        <v>14</v>
      </c>
      <c r="CD61" s="183" t="s">
        <v>14</v>
      </c>
      <c r="CE61" s="183" t="s">
        <v>15</v>
      </c>
      <c r="CF61" s="183">
        <v>0</v>
      </c>
      <c r="CG61" s="184">
        <v>43489</v>
      </c>
      <c r="CH61" s="182" t="s">
        <v>7898</v>
      </c>
      <c r="CI61" s="183" t="e">
        <v>#N/A</v>
      </c>
      <c r="CJ61" s="183" t="e">
        <v>#N/A</v>
      </c>
      <c r="CK61" s="183" t="e">
        <v>#N/A</v>
      </c>
      <c r="CL61" s="183" t="e">
        <v>#N/A</v>
      </c>
      <c r="CM61" s="183" t="e">
        <v>#N/A</v>
      </c>
      <c r="CN61" s="183" t="e">
        <v>#N/A</v>
      </c>
      <c r="CO61" s="185" t="e">
        <v>#N/A</v>
      </c>
      <c r="CP61" s="183" t="s">
        <v>25</v>
      </c>
      <c r="CQ61" s="176" t="s">
        <v>14</v>
      </c>
      <c r="CR61" s="176">
        <v>0</v>
      </c>
      <c r="CS61" s="176" t="s">
        <v>14</v>
      </c>
      <c r="CT61" s="176" t="s">
        <v>14</v>
      </c>
      <c r="CU61" s="176" t="s">
        <v>15</v>
      </c>
      <c r="CV61" s="176">
        <v>0</v>
      </c>
      <c r="CW61" s="173">
        <v>43489</v>
      </c>
      <c r="CX61" s="183" t="s">
        <v>2823</v>
      </c>
      <c r="CY61" s="180">
        <v>5900000</v>
      </c>
      <c r="CZ61" s="180" t="s">
        <v>2819</v>
      </c>
      <c r="DA61" s="180" t="s">
        <v>21</v>
      </c>
      <c r="DB61" s="180">
        <v>2</v>
      </c>
      <c r="DC61" s="180" t="s">
        <v>2824</v>
      </c>
      <c r="DD61" s="180" t="s">
        <v>2820</v>
      </c>
      <c r="DE61" s="186">
        <v>44267</v>
      </c>
      <c r="DF61" s="182" t="s">
        <v>2825</v>
      </c>
      <c r="DG61" s="172">
        <v>8691000</v>
      </c>
      <c r="DH61" s="176" t="s">
        <v>2819</v>
      </c>
      <c r="DI61" s="176" t="s">
        <v>21</v>
      </c>
      <c r="DJ61" s="176">
        <v>2</v>
      </c>
      <c r="DK61" s="176" t="s">
        <v>2824</v>
      </c>
      <c r="DL61" s="176" t="s">
        <v>2820</v>
      </c>
      <c r="DM61" s="173">
        <v>44267</v>
      </c>
      <c r="DN61" s="183" t="s">
        <v>2826</v>
      </c>
      <c r="DO61" s="180">
        <v>5812000</v>
      </c>
      <c r="DP61" s="183" t="s">
        <v>2819</v>
      </c>
      <c r="DQ61" s="183" t="s">
        <v>21</v>
      </c>
      <c r="DR61" s="183">
        <v>2</v>
      </c>
      <c r="DS61" s="183" t="s">
        <v>2824</v>
      </c>
      <c r="DT61" s="183" t="s">
        <v>2820</v>
      </c>
      <c r="DU61" s="184">
        <v>44267</v>
      </c>
      <c r="DV61" s="182" t="s">
        <v>2827</v>
      </c>
      <c r="DW61" s="172">
        <v>3700000</v>
      </c>
      <c r="DX61" s="176" t="s">
        <v>2819</v>
      </c>
      <c r="DY61" s="176" t="s">
        <v>21</v>
      </c>
      <c r="DZ61" s="176">
        <v>2</v>
      </c>
      <c r="EA61" s="176" t="s">
        <v>2824</v>
      </c>
      <c r="EB61" s="176" t="s">
        <v>2820</v>
      </c>
      <c r="EC61" s="173">
        <v>44267</v>
      </c>
      <c r="ED61" s="183" t="s">
        <v>2828</v>
      </c>
      <c r="EE61" s="180">
        <v>2200000</v>
      </c>
      <c r="EF61" s="183" t="s">
        <v>2819</v>
      </c>
      <c r="EG61" s="183" t="s">
        <v>21</v>
      </c>
      <c r="EH61" s="183">
        <v>2</v>
      </c>
      <c r="EI61" s="183" t="s">
        <v>2824</v>
      </c>
      <c r="EJ61" s="183" t="s">
        <v>2820</v>
      </c>
      <c r="EK61" s="184">
        <v>44267</v>
      </c>
      <c r="EL61" s="182" t="s">
        <v>2829</v>
      </c>
      <c r="EM61" s="172">
        <v>0</v>
      </c>
      <c r="EN61" s="176" t="s">
        <v>2819</v>
      </c>
      <c r="EO61" s="176" t="s">
        <v>21</v>
      </c>
      <c r="EP61" s="176">
        <v>2</v>
      </c>
      <c r="EQ61" s="176" t="s">
        <v>2824</v>
      </c>
      <c r="ER61" s="176" t="s">
        <v>2820</v>
      </c>
      <c r="ES61" s="173">
        <v>44267</v>
      </c>
      <c r="ET61" s="183" t="s">
        <v>2981</v>
      </c>
      <c r="EU61" s="183">
        <v>974</v>
      </c>
      <c r="EV61" s="183" t="s">
        <v>2938</v>
      </c>
      <c r="EW61" s="183" t="s">
        <v>21</v>
      </c>
      <c r="EX61" s="183">
        <v>2</v>
      </c>
      <c r="EY61" s="183" t="s">
        <v>2980</v>
      </c>
      <c r="EZ61" s="183" t="s">
        <v>694</v>
      </c>
      <c r="FA61" s="184">
        <v>44281</v>
      </c>
      <c r="FB61" s="182" t="s">
        <v>23</v>
      </c>
      <c r="FC61" s="176">
        <v>5</v>
      </c>
      <c r="FD61" s="176">
        <v>0</v>
      </c>
      <c r="FE61" s="176" t="s">
        <v>21</v>
      </c>
      <c r="FF61" s="176">
        <v>2</v>
      </c>
      <c r="FG61" s="176" t="s">
        <v>22</v>
      </c>
      <c r="FH61" s="176">
        <v>0</v>
      </c>
      <c r="FI61" s="173">
        <v>43489</v>
      </c>
      <c r="FJ61" s="182" t="s">
        <v>27</v>
      </c>
      <c r="FK61" s="183" t="s">
        <v>14</v>
      </c>
      <c r="FL61" s="183">
        <v>0</v>
      </c>
      <c r="FM61" s="183" t="s">
        <v>14</v>
      </c>
      <c r="FN61" s="183" t="s">
        <v>14</v>
      </c>
      <c r="FO61" s="183" t="s">
        <v>15</v>
      </c>
      <c r="FP61" s="180">
        <v>0</v>
      </c>
      <c r="FQ61" s="181">
        <v>43489</v>
      </c>
      <c r="FR61" s="182" t="s">
        <v>29</v>
      </c>
      <c r="FS61" s="176" t="s">
        <v>14</v>
      </c>
      <c r="FT61" s="176">
        <v>0</v>
      </c>
      <c r="FU61" s="176" t="s">
        <v>14</v>
      </c>
      <c r="FV61" s="176" t="s">
        <v>14</v>
      </c>
      <c r="FW61" s="176" t="s">
        <v>15</v>
      </c>
      <c r="FX61" s="176">
        <v>0</v>
      </c>
      <c r="FY61" s="173">
        <v>43489</v>
      </c>
      <c r="FZ61" s="183" t="s">
        <v>4724</v>
      </c>
      <c r="GA61" s="183">
        <v>0</v>
      </c>
      <c r="GB61" s="183" t="s">
        <v>3173</v>
      </c>
      <c r="GC61" s="183" t="s">
        <v>21</v>
      </c>
      <c r="GD61" s="183">
        <v>2</v>
      </c>
      <c r="GE61" s="183" t="s">
        <v>14</v>
      </c>
      <c r="GF61" s="183" t="s">
        <v>14</v>
      </c>
      <c r="GG61" s="184">
        <v>44496</v>
      </c>
      <c r="GH61" s="182" t="s">
        <v>4730</v>
      </c>
      <c r="GI61" s="176">
        <v>3</v>
      </c>
      <c r="GJ61" s="176" t="s">
        <v>3173</v>
      </c>
      <c r="GK61" s="176" t="s">
        <v>21</v>
      </c>
      <c r="GL61" s="176">
        <v>2</v>
      </c>
      <c r="GM61" s="176" t="s">
        <v>14</v>
      </c>
      <c r="GN61" s="176" t="s">
        <v>14</v>
      </c>
      <c r="GO61" s="173">
        <v>44496</v>
      </c>
      <c r="GP61" s="183" t="s">
        <v>4725</v>
      </c>
      <c r="GQ61" s="183">
        <v>2</v>
      </c>
      <c r="GR61" s="183" t="s">
        <v>3173</v>
      </c>
      <c r="GS61" s="183" t="s">
        <v>21</v>
      </c>
      <c r="GT61" s="183">
        <v>2</v>
      </c>
      <c r="GU61" s="183" t="s">
        <v>14</v>
      </c>
      <c r="GV61" s="183" t="s">
        <v>14</v>
      </c>
      <c r="GW61" s="184">
        <v>44496</v>
      </c>
      <c r="GX61" s="182" t="s">
        <v>4731</v>
      </c>
      <c r="GY61" s="176">
        <v>3</v>
      </c>
      <c r="GZ61" s="176" t="s">
        <v>3173</v>
      </c>
      <c r="HA61" s="176" t="s">
        <v>21</v>
      </c>
      <c r="HB61" s="176">
        <v>2</v>
      </c>
      <c r="HC61" s="176" t="s">
        <v>14</v>
      </c>
      <c r="HD61" s="176" t="s">
        <v>14</v>
      </c>
      <c r="HE61" s="173">
        <v>44496</v>
      </c>
      <c r="HF61" s="183" t="s">
        <v>4723</v>
      </c>
      <c r="HG61" s="183">
        <v>2</v>
      </c>
      <c r="HH61" s="183" t="s">
        <v>3173</v>
      </c>
      <c r="HI61" s="183" t="s">
        <v>21</v>
      </c>
      <c r="HJ61" s="183">
        <v>2</v>
      </c>
      <c r="HK61" s="183" t="s">
        <v>14</v>
      </c>
      <c r="HL61" s="183" t="s">
        <v>14</v>
      </c>
      <c r="HM61" s="184">
        <v>44496</v>
      </c>
      <c r="HN61" s="182" t="s">
        <v>4729</v>
      </c>
      <c r="HO61" s="176">
        <v>3</v>
      </c>
      <c r="HP61" s="176" t="s">
        <v>3173</v>
      </c>
      <c r="HQ61" s="176" t="s">
        <v>21</v>
      </c>
      <c r="HR61" s="176">
        <v>2</v>
      </c>
      <c r="HS61" s="176" t="s">
        <v>14</v>
      </c>
      <c r="HT61" s="176" t="s">
        <v>14</v>
      </c>
      <c r="HU61" s="173">
        <v>44496</v>
      </c>
      <c r="HV61" s="183" t="s">
        <v>4726</v>
      </c>
      <c r="HW61" s="183">
        <v>3</v>
      </c>
      <c r="HX61" s="183" t="s">
        <v>3173</v>
      </c>
      <c r="HY61" s="183" t="s">
        <v>21</v>
      </c>
      <c r="HZ61" s="183">
        <v>2</v>
      </c>
      <c r="IA61" s="183" t="s">
        <v>14</v>
      </c>
      <c r="IB61" s="183" t="s">
        <v>14</v>
      </c>
      <c r="IC61" s="184">
        <v>44496</v>
      </c>
      <c r="ID61" s="182" t="s">
        <v>4728</v>
      </c>
      <c r="IE61" s="176">
        <v>1</v>
      </c>
      <c r="IF61" s="176" t="s">
        <v>3173</v>
      </c>
      <c r="IG61" s="176" t="s">
        <v>21</v>
      </c>
      <c r="IH61" s="176">
        <v>2</v>
      </c>
      <c r="II61" s="176" t="s">
        <v>14</v>
      </c>
      <c r="IJ61" s="176" t="s">
        <v>14</v>
      </c>
      <c r="IK61" s="173">
        <v>44496</v>
      </c>
      <c r="IL61" s="183" t="s">
        <v>4727</v>
      </c>
      <c r="IM61" s="183">
        <v>3</v>
      </c>
      <c r="IN61" s="183" t="s">
        <v>3173</v>
      </c>
      <c r="IO61" s="183" t="s">
        <v>21</v>
      </c>
      <c r="IP61" s="183">
        <v>2</v>
      </c>
      <c r="IQ61" s="183" t="s">
        <v>14</v>
      </c>
      <c r="IR61" s="183" t="s">
        <v>14</v>
      </c>
      <c r="IS61" s="184">
        <v>44496</v>
      </c>
    </row>
    <row r="62" spans="1:253" s="277" customFormat="1" ht="12.75" customHeight="1" x14ac:dyDescent="0.2">
      <c r="A62" s="277" t="s">
        <v>1734</v>
      </c>
      <c r="B62" s="277" t="s">
        <v>7532</v>
      </c>
      <c r="C62" s="277" t="s">
        <v>1735</v>
      </c>
      <c r="D62" s="277" t="s">
        <v>489</v>
      </c>
      <c r="E62" s="277" t="s">
        <v>7134</v>
      </c>
      <c r="F62" s="277" t="s">
        <v>5332</v>
      </c>
      <c r="G62" s="171">
        <v>52240000</v>
      </c>
      <c r="H62" s="172" t="s">
        <v>5329</v>
      </c>
      <c r="I62" s="172" t="s">
        <v>41</v>
      </c>
      <c r="J62" s="172">
        <v>1</v>
      </c>
      <c r="K62" s="172" t="s">
        <v>5331</v>
      </c>
      <c r="L62" s="172" t="s">
        <v>5330</v>
      </c>
      <c r="M62" s="173">
        <v>44516</v>
      </c>
      <c r="N62" s="182" t="s">
        <v>5451</v>
      </c>
      <c r="O62" s="174">
        <v>642546</v>
      </c>
      <c r="P62" s="174" t="s">
        <v>5442</v>
      </c>
      <c r="Q62" s="174" t="s">
        <v>21</v>
      </c>
      <c r="R62" s="174">
        <v>2</v>
      </c>
      <c r="S62" s="174" t="s">
        <v>5450</v>
      </c>
      <c r="T62" s="174" t="s">
        <v>5443</v>
      </c>
      <c r="U62" s="175">
        <v>44518</v>
      </c>
      <c r="V62" s="182" t="s">
        <v>5455</v>
      </c>
      <c r="W62" s="172">
        <v>43826000</v>
      </c>
      <c r="X62" s="172" t="s">
        <v>5452</v>
      </c>
      <c r="Y62" s="172" t="s">
        <v>21</v>
      </c>
      <c r="Z62" s="172">
        <v>2</v>
      </c>
      <c r="AA62" s="172" t="s">
        <v>5454</v>
      </c>
      <c r="AB62" s="172" t="s">
        <v>5453</v>
      </c>
      <c r="AC62" s="173">
        <v>44518</v>
      </c>
      <c r="AD62" s="182" t="s">
        <v>3280</v>
      </c>
      <c r="AE62" s="180">
        <v>5314000</v>
      </c>
      <c r="AF62" s="180" t="s">
        <v>3277</v>
      </c>
      <c r="AG62" s="180" t="s">
        <v>21</v>
      </c>
      <c r="AH62" s="180">
        <v>2</v>
      </c>
      <c r="AI62" s="180" t="s">
        <v>3279</v>
      </c>
      <c r="AJ62" s="180" t="s">
        <v>3278</v>
      </c>
      <c r="AK62" s="181">
        <v>44375</v>
      </c>
      <c r="AL62" s="182" t="s">
        <v>5908</v>
      </c>
      <c r="AM62" s="172">
        <v>1735000</v>
      </c>
      <c r="AN62" s="172" t="s">
        <v>5905</v>
      </c>
      <c r="AO62" s="172" t="s">
        <v>21</v>
      </c>
      <c r="AP62" s="172">
        <v>2</v>
      </c>
      <c r="AQ62" s="172" t="s">
        <v>5907</v>
      </c>
      <c r="AR62" s="172" t="s">
        <v>5906</v>
      </c>
      <c r="AS62" s="173">
        <v>44545</v>
      </c>
      <c r="AT62" s="183" t="s">
        <v>1740</v>
      </c>
      <c r="AU62" s="180" t="s">
        <v>14</v>
      </c>
      <c r="AV62" s="180" t="s">
        <v>14</v>
      </c>
      <c r="AW62" s="180" t="s">
        <v>14</v>
      </c>
      <c r="AX62" s="180" t="s">
        <v>14</v>
      </c>
      <c r="AY62" s="180" t="s">
        <v>14</v>
      </c>
      <c r="AZ62" s="180" t="s">
        <v>14</v>
      </c>
      <c r="BA62" s="181">
        <v>43920</v>
      </c>
      <c r="BB62" s="182" t="s">
        <v>1739</v>
      </c>
      <c r="BC62" s="172" t="s">
        <v>14</v>
      </c>
      <c r="BD62" s="172" t="s">
        <v>14</v>
      </c>
      <c r="BE62" s="172" t="s">
        <v>14</v>
      </c>
      <c r="BF62" s="172" t="s">
        <v>14</v>
      </c>
      <c r="BG62" s="172" t="s">
        <v>14</v>
      </c>
      <c r="BH62" s="172" t="s">
        <v>14</v>
      </c>
      <c r="BI62" s="173">
        <v>43920</v>
      </c>
      <c r="BJ62" s="183" t="s">
        <v>5324</v>
      </c>
      <c r="BK62" s="183">
        <v>5954</v>
      </c>
      <c r="BL62" s="183" t="s">
        <v>5322</v>
      </c>
      <c r="BM62" s="183" t="s">
        <v>21</v>
      </c>
      <c r="BN62" s="183">
        <v>2</v>
      </c>
      <c r="BO62" s="183" t="s">
        <v>5323</v>
      </c>
      <c r="BP62" s="180" t="s">
        <v>2939</v>
      </c>
      <c r="BQ62" s="184">
        <v>44516</v>
      </c>
      <c r="BR62" s="182" t="s">
        <v>1736</v>
      </c>
      <c r="BS62" s="176" t="s">
        <v>14</v>
      </c>
      <c r="BT62" s="176" t="s">
        <v>14</v>
      </c>
      <c r="BU62" s="176" t="s">
        <v>14</v>
      </c>
      <c r="BV62" s="176" t="s">
        <v>14</v>
      </c>
      <c r="BW62" s="176" t="s">
        <v>14</v>
      </c>
      <c r="BX62" s="176" t="s">
        <v>14</v>
      </c>
      <c r="BY62" s="173">
        <v>43920</v>
      </c>
      <c r="BZ62" s="183" t="s">
        <v>1737</v>
      </c>
      <c r="CA62" s="183" t="s">
        <v>14</v>
      </c>
      <c r="CB62" s="183" t="s">
        <v>14</v>
      </c>
      <c r="CC62" s="183" t="s">
        <v>14</v>
      </c>
      <c r="CD62" s="183" t="s">
        <v>14</v>
      </c>
      <c r="CE62" s="183" t="s">
        <v>14</v>
      </c>
      <c r="CF62" s="183" t="s">
        <v>14</v>
      </c>
      <c r="CG62" s="184">
        <v>43920</v>
      </c>
      <c r="CH62" s="182" t="s">
        <v>7899</v>
      </c>
      <c r="CI62" s="183" t="e">
        <v>#N/A</v>
      </c>
      <c r="CJ62" s="183" t="e">
        <v>#N/A</v>
      </c>
      <c r="CK62" s="183" t="e">
        <v>#N/A</v>
      </c>
      <c r="CL62" s="183" t="e">
        <v>#N/A</v>
      </c>
      <c r="CM62" s="183" t="e">
        <v>#N/A</v>
      </c>
      <c r="CN62" s="183" t="e">
        <v>#N/A</v>
      </c>
      <c r="CO62" s="185" t="e">
        <v>#N/A</v>
      </c>
      <c r="CP62" s="183" t="s">
        <v>1738</v>
      </c>
      <c r="CQ62" s="176" t="s">
        <v>14</v>
      </c>
      <c r="CR62" s="176" t="s">
        <v>14</v>
      </c>
      <c r="CS62" s="176" t="s">
        <v>14</v>
      </c>
      <c r="CT62" s="176" t="s">
        <v>14</v>
      </c>
      <c r="CU62" s="176" t="s">
        <v>14</v>
      </c>
      <c r="CV62" s="176" t="s">
        <v>14</v>
      </c>
      <c r="CW62" s="173">
        <v>43920</v>
      </c>
      <c r="CX62" s="183" t="s">
        <v>3470</v>
      </c>
      <c r="CY62" s="180">
        <v>3695000</v>
      </c>
      <c r="CZ62" s="180" t="s">
        <v>3478</v>
      </c>
      <c r="DA62" s="180" t="s">
        <v>21</v>
      </c>
      <c r="DB62" s="180">
        <v>2</v>
      </c>
      <c r="DC62" s="180" t="s">
        <v>3480</v>
      </c>
      <c r="DD62" s="180" t="s">
        <v>3479</v>
      </c>
      <c r="DE62" s="186">
        <v>44405</v>
      </c>
      <c r="DF62" s="182" t="s">
        <v>5457</v>
      </c>
      <c r="DG62" s="172">
        <v>36702000</v>
      </c>
      <c r="DH62" s="176" t="s">
        <v>5452</v>
      </c>
      <c r="DI62" s="176" t="s">
        <v>21</v>
      </c>
      <c r="DJ62" s="176">
        <v>2</v>
      </c>
      <c r="DK62" s="176" t="s">
        <v>5456</v>
      </c>
      <c r="DL62" s="176" t="s">
        <v>5453</v>
      </c>
      <c r="DM62" s="173">
        <v>44518</v>
      </c>
      <c r="DN62" s="183" t="s">
        <v>3284</v>
      </c>
      <c r="DO62" s="180">
        <v>3619000</v>
      </c>
      <c r="DP62" s="183" t="s">
        <v>3281</v>
      </c>
      <c r="DQ62" s="183" t="s">
        <v>21</v>
      </c>
      <c r="DR62" s="183">
        <v>2</v>
      </c>
      <c r="DS62" s="183" t="s">
        <v>3283</v>
      </c>
      <c r="DT62" s="183" t="s">
        <v>3282</v>
      </c>
      <c r="DU62" s="184">
        <v>44375</v>
      </c>
      <c r="DV62" s="182" t="s">
        <v>3481</v>
      </c>
      <c r="DW62" s="172">
        <v>3047000</v>
      </c>
      <c r="DX62" s="176" t="s">
        <v>3478</v>
      </c>
      <c r="DY62" s="176" t="s">
        <v>21</v>
      </c>
      <c r="DZ62" s="176">
        <v>2</v>
      </c>
      <c r="EA62" s="176" t="s">
        <v>3480</v>
      </c>
      <c r="EB62" s="176" t="s">
        <v>3479</v>
      </c>
      <c r="EC62" s="173">
        <v>44405</v>
      </c>
      <c r="ED62" s="183" t="s">
        <v>2717</v>
      </c>
      <c r="EE62" s="180">
        <v>498000</v>
      </c>
      <c r="EF62" s="183" t="s">
        <v>2714</v>
      </c>
      <c r="EG62" s="183" t="s">
        <v>21</v>
      </c>
      <c r="EH62" s="183">
        <v>2</v>
      </c>
      <c r="EI62" s="183" t="s">
        <v>2716</v>
      </c>
      <c r="EJ62" s="183" t="s">
        <v>2715</v>
      </c>
      <c r="EK62" s="184">
        <v>44228</v>
      </c>
      <c r="EL62" s="182" t="s">
        <v>2718</v>
      </c>
      <c r="EM62" s="172">
        <v>150000</v>
      </c>
      <c r="EN62" s="176" t="s">
        <v>2714</v>
      </c>
      <c r="EO62" s="176" t="s">
        <v>21</v>
      </c>
      <c r="EP62" s="176">
        <v>2</v>
      </c>
      <c r="EQ62" s="176" t="s">
        <v>2716</v>
      </c>
      <c r="ER62" s="176" t="s">
        <v>2715</v>
      </c>
      <c r="ES62" s="173">
        <v>44228</v>
      </c>
      <c r="ET62" s="183" t="s">
        <v>5886</v>
      </c>
      <c r="EU62" s="183">
        <v>7222</v>
      </c>
      <c r="EV62" s="183" t="s">
        <v>5878</v>
      </c>
      <c r="EW62" s="183" t="s">
        <v>21</v>
      </c>
      <c r="EX62" s="183">
        <v>2</v>
      </c>
      <c r="EY62" s="183" t="s">
        <v>5881</v>
      </c>
      <c r="EZ62" s="183" t="s">
        <v>2939</v>
      </c>
      <c r="FA62" s="184">
        <v>44545</v>
      </c>
      <c r="FB62" s="182" t="s">
        <v>2720</v>
      </c>
      <c r="FC62" s="176">
        <v>4</v>
      </c>
      <c r="FD62" s="176" t="s">
        <v>2714</v>
      </c>
      <c r="FE62" s="176" t="s">
        <v>21</v>
      </c>
      <c r="FF62" s="176">
        <v>2</v>
      </c>
      <c r="FG62" s="176" t="s">
        <v>2719</v>
      </c>
      <c r="FH62" s="176" t="s">
        <v>2715</v>
      </c>
      <c r="FI62" s="173">
        <v>44228</v>
      </c>
      <c r="FJ62" s="182" t="s">
        <v>1741</v>
      </c>
      <c r="FK62" s="183" t="s">
        <v>14</v>
      </c>
      <c r="FL62" s="183" t="s">
        <v>14</v>
      </c>
      <c r="FM62" s="183" t="s">
        <v>14</v>
      </c>
      <c r="FN62" s="183" t="s">
        <v>14</v>
      </c>
      <c r="FO62" s="183" t="s">
        <v>14</v>
      </c>
      <c r="FP62" s="180" t="s">
        <v>14</v>
      </c>
      <c r="FQ62" s="181">
        <v>43920</v>
      </c>
      <c r="FR62" s="182" t="s">
        <v>1742</v>
      </c>
      <c r="FS62" s="176" t="s">
        <v>14</v>
      </c>
      <c r="FT62" s="176" t="s">
        <v>14</v>
      </c>
      <c r="FU62" s="176" t="s">
        <v>14</v>
      </c>
      <c r="FV62" s="176" t="s">
        <v>14</v>
      </c>
      <c r="FW62" s="176" t="s">
        <v>14</v>
      </c>
      <c r="FX62" s="176" t="s">
        <v>14</v>
      </c>
      <c r="FY62" s="173">
        <v>43920</v>
      </c>
      <c r="FZ62" s="183" t="s">
        <v>4931</v>
      </c>
      <c r="GA62" s="183">
        <v>1</v>
      </c>
      <c r="GB62" s="183" t="s">
        <v>3173</v>
      </c>
      <c r="GC62" s="183" t="s">
        <v>21</v>
      </c>
      <c r="GD62" s="183">
        <v>2</v>
      </c>
      <c r="GE62" s="183" t="s">
        <v>14</v>
      </c>
      <c r="GF62" s="183" t="s">
        <v>14</v>
      </c>
      <c r="GG62" s="184">
        <v>44497</v>
      </c>
      <c r="GH62" s="182" t="s">
        <v>4937</v>
      </c>
      <c r="GI62" s="176">
        <v>3</v>
      </c>
      <c r="GJ62" s="176" t="s">
        <v>3173</v>
      </c>
      <c r="GK62" s="176" t="s">
        <v>21</v>
      </c>
      <c r="GL62" s="176">
        <v>2</v>
      </c>
      <c r="GM62" s="176" t="s">
        <v>14</v>
      </c>
      <c r="GN62" s="176" t="s">
        <v>14</v>
      </c>
      <c r="GO62" s="173">
        <v>44497</v>
      </c>
      <c r="GP62" s="183" t="s">
        <v>4932</v>
      </c>
      <c r="GQ62" s="183">
        <v>2</v>
      </c>
      <c r="GR62" s="183" t="s">
        <v>3173</v>
      </c>
      <c r="GS62" s="183" t="s">
        <v>21</v>
      </c>
      <c r="GT62" s="183">
        <v>2</v>
      </c>
      <c r="GU62" s="183" t="s">
        <v>14</v>
      </c>
      <c r="GV62" s="183" t="s">
        <v>14</v>
      </c>
      <c r="GW62" s="184">
        <v>44497</v>
      </c>
      <c r="GX62" s="182" t="s">
        <v>4938</v>
      </c>
      <c r="GY62" s="176">
        <v>3</v>
      </c>
      <c r="GZ62" s="176" t="s">
        <v>3173</v>
      </c>
      <c r="HA62" s="176" t="s">
        <v>21</v>
      </c>
      <c r="HB62" s="176">
        <v>2</v>
      </c>
      <c r="HC62" s="176" t="s">
        <v>14</v>
      </c>
      <c r="HD62" s="176" t="s">
        <v>14</v>
      </c>
      <c r="HE62" s="173">
        <v>44497</v>
      </c>
      <c r="HF62" s="183" t="s">
        <v>4930</v>
      </c>
      <c r="HG62" s="183">
        <v>2</v>
      </c>
      <c r="HH62" s="183" t="s">
        <v>3173</v>
      </c>
      <c r="HI62" s="183" t="s">
        <v>21</v>
      </c>
      <c r="HJ62" s="183">
        <v>2</v>
      </c>
      <c r="HK62" s="183" t="s">
        <v>14</v>
      </c>
      <c r="HL62" s="183" t="s">
        <v>14</v>
      </c>
      <c r="HM62" s="184">
        <v>44497</v>
      </c>
      <c r="HN62" s="182" t="s">
        <v>4936</v>
      </c>
      <c r="HO62" s="176">
        <v>2</v>
      </c>
      <c r="HP62" s="176" t="s">
        <v>3173</v>
      </c>
      <c r="HQ62" s="176" t="s">
        <v>21</v>
      </c>
      <c r="HR62" s="176">
        <v>2</v>
      </c>
      <c r="HS62" s="176" t="s">
        <v>14</v>
      </c>
      <c r="HT62" s="176" t="s">
        <v>14</v>
      </c>
      <c r="HU62" s="173">
        <v>44497</v>
      </c>
      <c r="HV62" s="183" t="s">
        <v>4933</v>
      </c>
      <c r="HW62" s="183">
        <v>3</v>
      </c>
      <c r="HX62" s="183" t="s">
        <v>3173</v>
      </c>
      <c r="HY62" s="183" t="s">
        <v>21</v>
      </c>
      <c r="HZ62" s="183">
        <v>2</v>
      </c>
      <c r="IA62" s="183" t="s">
        <v>14</v>
      </c>
      <c r="IB62" s="183" t="s">
        <v>14</v>
      </c>
      <c r="IC62" s="184">
        <v>44497</v>
      </c>
      <c r="ID62" s="182" t="s">
        <v>4935</v>
      </c>
      <c r="IE62" s="176">
        <v>1</v>
      </c>
      <c r="IF62" s="176" t="s">
        <v>3173</v>
      </c>
      <c r="IG62" s="176" t="s">
        <v>21</v>
      </c>
      <c r="IH62" s="176">
        <v>2</v>
      </c>
      <c r="II62" s="176" t="s">
        <v>14</v>
      </c>
      <c r="IJ62" s="176" t="s">
        <v>14</v>
      </c>
      <c r="IK62" s="173">
        <v>44497</v>
      </c>
      <c r="IL62" s="183" t="s">
        <v>4934</v>
      </c>
      <c r="IM62" s="183">
        <v>3</v>
      </c>
      <c r="IN62" s="183" t="s">
        <v>3173</v>
      </c>
      <c r="IO62" s="183" t="s">
        <v>21</v>
      </c>
      <c r="IP62" s="183">
        <v>2</v>
      </c>
      <c r="IQ62" s="183" t="s">
        <v>14</v>
      </c>
      <c r="IR62" s="183" t="s">
        <v>14</v>
      </c>
      <c r="IS62" s="184">
        <v>44497</v>
      </c>
    </row>
    <row r="63" spans="1:253" s="277" customFormat="1" ht="12.75" customHeight="1" x14ac:dyDescent="0.2">
      <c r="A63" s="277" t="s">
        <v>487</v>
      </c>
      <c r="B63" s="277" t="s">
        <v>7518</v>
      </c>
      <c r="C63" s="277" t="s">
        <v>488</v>
      </c>
      <c r="D63" s="277" t="s">
        <v>489</v>
      </c>
      <c r="E63" s="277" t="s">
        <v>7134</v>
      </c>
      <c r="F63" s="277" t="s">
        <v>5333</v>
      </c>
      <c r="G63" s="171">
        <v>52240000</v>
      </c>
      <c r="H63" s="172" t="s">
        <v>5329</v>
      </c>
      <c r="I63" s="172" t="s">
        <v>41</v>
      </c>
      <c r="J63" s="172">
        <v>1</v>
      </c>
      <c r="K63" s="172" t="s">
        <v>5331</v>
      </c>
      <c r="L63" s="172" t="s">
        <v>5330</v>
      </c>
      <c r="M63" s="173">
        <v>44516</v>
      </c>
      <c r="N63" s="182" t="s">
        <v>2724</v>
      </c>
      <c r="O63" s="174">
        <v>44857</v>
      </c>
      <c r="P63" s="174" t="s">
        <v>2721</v>
      </c>
      <c r="Q63" s="174" t="s">
        <v>21</v>
      </c>
      <c r="R63" s="174">
        <v>2</v>
      </c>
      <c r="S63" s="174" t="s">
        <v>2723</v>
      </c>
      <c r="T63" s="174" t="s">
        <v>2722</v>
      </c>
      <c r="U63" s="175">
        <v>44228</v>
      </c>
      <c r="V63" s="182" t="s">
        <v>2726</v>
      </c>
      <c r="W63" s="172">
        <v>3882000</v>
      </c>
      <c r="X63" s="172" t="s">
        <v>2714</v>
      </c>
      <c r="Y63" s="172" t="s">
        <v>21</v>
      </c>
      <c r="Z63" s="172">
        <v>2</v>
      </c>
      <c r="AA63" s="172" t="s">
        <v>2725</v>
      </c>
      <c r="AB63" s="172" t="s">
        <v>2715</v>
      </c>
      <c r="AC63" s="173">
        <v>44228</v>
      </c>
      <c r="AD63" s="182" t="s">
        <v>2728</v>
      </c>
      <c r="AE63" s="180">
        <v>1563000</v>
      </c>
      <c r="AF63" s="180" t="s">
        <v>2714</v>
      </c>
      <c r="AG63" s="180" t="s">
        <v>21</v>
      </c>
      <c r="AH63" s="180">
        <v>2</v>
      </c>
      <c r="AI63" s="180" t="s">
        <v>2727</v>
      </c>
      <c r="AJ63" s="180" t="s">
        <v>2715</v>
      </c>
      <c r="AK63" s="181">
        <v>44228</v>
      </c>
      <c r="AL63" s="182" t="s">
        <v>5900</v>
      </c>
      <c r="AM63" s="172">
        <v>1346000</v>
      </c>
      <c r="AN63" s="172" t="s">
        <v>5897</v>
      </c>
      <c r="AO63" s="172" t="s">
        <v>21</v>
      </c>
      <c r="AP63" s="172">
        <v>2</v>
      </c>
      <c r="AQ63" s="172" t="s">
        <v>5899</v>
      </c>
      <c r="AR63" s="172" t="s">
        <v>5898</v>
      </c>
      <c r="AS63" s="173">
        <v>44545</v>
      </c>
      <c r="AT63" s="183" t="s">
        <v>1125</v>
      </c>
      <c r="AU63" s="180" t="s">
        <v>14</v>
      </c>
      <c r="AV63" s="180" t="s">
        <v>14</v>
      </c>
      <c r="AW63" s="180" t="s">
        <v>14</v>
      </c>
      <c r="AX63" s="180" t="s">
        <v>14</v>
      </c>
      <c r="AY63" s="180" t="s">
        <v>14</v>
      </c>
      <c r="AZ63" s="180" t="s">
        <v>14</v>
      </c>
      <c r="BA63" s="181">
        <v>43608</v>
      </c>
      <c r="BB63" s="182" t="s">
        <v>1124</v>
      </c>
      <c r="BC63" s="172" t="s">
        <v>14</v>
      </c>
      <c r="BD63" s="172" t="s">
        <v>14</v>
      </c>
      <c r="BE63" s="172" t="s">
        <v>14</v>
      </c>
      <c r="BF63" s="172" t="s">
        <v>14</v>
      </c>
      <c r="BG63" s="172" t="s">
        <v>14</v>
      </c>
      <c r="BH63" s="172" t="s">
        <v>14</v>
      </c>
      <c r="BI63" s="173">
        <v>43608</v>
      </c>
      <c r="BJ63" s="183" t="s">
        <v>5890</v>
      </c>
      <c r="BK63" s="183">
        <v>11</v>
      </c>
      <c r="BL63" s="183" t="s">
        <v>5878</v>
      </c>
      <c r="BM63" s="183" t="s">
        <v>21</v>
      </c>
      <c r="BN63" s="183">
        <v>2</v>
      </c>
      <c r="BO63" s="183" t="s">
        <v>5879</v>
      </c>
      <c r="BP63" s="180" t="s">
        <v>2939</v>
      </c>
      <c r="BQ63" s="184">
        <v>44545</v>
      </c>
      <c r="BR63" s="182" t="s">
        <v>490</v>
      </c>
      <c r="BS63" s="176" t="s">
        <v>14</v>
      </c>
      <c r="BT63" s="176">
        <v>0</v>
      </c>
      <c r="BU63" s="176" t="s">
        <v>14</v>
      </c>
      <c r="BV63" s="176" t="s">
        <v>14</v>
      </c>
      <c r="BW63" s="176" t="s">
        <v>15</v>
      </c>
      <c r="BX63" s="176">
        <v>0</v>
      </c>
      <c r="BY63" s="173">
        <v>43510</v>
      </c>
      <c r="BZ63" s="183" t="s">
        <v>491</v>
      </c>
      <c r="CA63" s="183" t="s">
        <v>14</v>
      </c>
      <c r="CB63" s="183">
        <v>0</v>
      </c>
      <c r="CC63" s="183" t="s">
        <v>14</v>
      </c>
      <c r="CD63" s="183" t="s">
        <v>14</v>
      </c>
      <c r="CE63" s="183" t="s">
        <v>15</v>
      </c>
      <c r="CF63" s="183">
        <v>0</v>
      </c>
      <c r="CG63" s="184">
        <v>43510</v>
      </c>
      <c r="CH63" s="182" t="s">
        <v>7900</v>
      </c>
      <c r="CI63" s="183" t="e">
        <v>#N/A</v>
      </c>
      <c r="CJ63" s="183" t="e">
        <v>#N/A</v>
      </c>
      <c r="CK63" s="183" t="e">
        <v>#N/A</v>
      </c>
      <c r="CL63" s="183" t="e">
        <v>#N/A</v>
      </c>
      <c r="CM63" s="183" t="e">
        <v>#N/A</v>
      </c>
      <c r="CN63" s="183" t="e">
        <v>#N/A</v>
      </c>
      <c r="CO63" s="185" t="e">
        <v>#N/A</v>
      </c>
      <c r="CP63" s="183" t="s">
        <v>492</v>
      </c>
      <c r="CQ63" s="176" t="s">
        <v>14</v>
      </c>
      <c r="CR63" s="176">
        <v>0</v>
      </c>
      <c r="CS63" s="176" t="s">
        <v>14</v>
      </c>
      <c r="CT63" s="176" t="s">
        <v>14</v>
      </c>
      <c r="CU63" s="176" t="s">
        <v>15</v>
      </c>
      <c r="CV63" s="176">
        <v>0</v>
      </c>
      <c r="CW63" s="173">
        <v>43510</v>
      </c>
      <c r="CX63" s="183" t="s">
        <v>2730</v>
      </c>
      <c r="CY63" s="180">
        <v>834000</v>
      </c>
      <c r="CZ63" s="180" t="s">
        <v>2714</v>
      </c>
      <c r="DA63" s="180" t="s">
        <v>21</v>
      </c>
      <c r="DB63" s="180">
        <v>2</v>
      </c>
      <c r="DC63" s="180" t="s">
        <v>2729</v>
      </c>
      <c r="DD63" s="180" t="s">
        <v>2715</v>
      </c>
      <c r="DE63" s="186">
        <v>44228</v>
      </c>
      <c r="DF63" s="182" t="s">
        <v>2731</v>
      </c>
      <c r="DG63" s="172">
        <v>2318000</v>
      </c>
      <c r="DH63" s="176" t="s">
        <v>2714</v>
      </c>
      <c r="DI63" s="176" t="s">
        <v>21</v>
      </c>
      <c r="DJ63" s="176">
        <v>2</v>
      </c>
      <c r="DK63" s="176" t="s">
        <v>2729</v>
      </c>
      <c r="DL63" s="176" t="s">
        <v>2715</v>
      </c>
      <c r="DM63" s="173">
        <v>44228</v>
      </c>
      <c r="DN63" s="183" t="s">
        <v>2732</v>
      </c>
      <c r="DO63" s="180">
        <v>729000</v>
      </c>
      <c r="DP63" s="183" t="s">
        <v>2714</v>
      </c>
      <c r="DQ63" s="183" t="s">
        <v>21</v>
      </c>
      <c r="DR63" s="183">
        <v>2</v>
      </c>
      <c r="DS63" s="183" t="s">
        <v>2729</v>
      </c>
      <c r="DT63" s="183" t="s">
        <v>2715</v>
      </c>
      <c r="DU63" s="184">
        <v>44228</v>
      </c>
      <c r="DV63" s="182" t="s">
        <v>2733</v>
      </c>
      <c r="DW63" s="172">
        <v>247000</v>
      </c>
      <c r="DX63" s="176" t="s">
        <v>2714</v>
      </c>
      <c r="DY63" s="176" t="s">
        <v>21</v>
      </c>
      <c r="DZ63" s="176">
        <v>2</v>
      </c>
      <c r="EA63" s="176" t="s">
        <v>2729</v>
      </c>
      <c r="EB63" s="176" t="s">
        <v>2715</v>
      </c>
      <c r="EC63" s="173">
        <v>44228</v>
      </c>
      <c r="ED63" s="183" t="s">
        <v>2734</v>
      </c>
      <c r="EE63" s="180">
        <v>437000</v>
      </c>
      <c r="EF63" s="183" t="s">
        <v>2714</v>
      </c>
      <c r="EG63" s="183" t="s">
        <v>21</v>
      </c>
      <c r="EH63" s="183">
        <v>2</v>
      </c>
      <c r="EI63" s="183" t="s">
        <v>2729</v>
      </c>
      <c r="EJ63" s="183" t="s">
        <v>2715</v>
      </c>
      <c r="EK63" s="184">
        <v>44228</v>
      </c>
      <c r="EL63" s="182" t="s">
        <v>2735</v>
      </c>
      <c r="EM63" s="172">
        <v>150000</v>
      </c>
      <c r="EN63" s="176" t="s">
        <v>2714</v>
      </c>
      <c r="EO63" s="176" t="s">
        <v>21</v>
      </c>
      <c r="EP63" s="176">
        <v>2</v>
      </c>
      <c r="EQ63" s="176" t="s">
        <v>2729</v>
      </c>
      <c r="ER63" s="176" t="s">
        <v>2715</v>
      </c>
      <c r="ES63" s="173">
        <v>44228</v>
      </c>
      <c r="ET63" s="183" t="s">
        <v>5887</v>
      </c>
      <c r="EU63" s="183">
        <v>7222</v>
      </c>
      <c r="EV63" s="183" t="s">
        <v>5878</v>
      </c>
      <c r="EW63" s="183" t="s">
        <v>21</v>
      </c>
      <c r="EX63" s="183">
        <v>2</v>
      </c>
      <c r="EY63" s="183" t="s">
        <v>5881</v>
      </c>
      <c r="EZ63" s="183" t="s">
        <v>2939</v>
      </c>
      <c r="FA63" s="184">
        <v>44545</v>
      </c>
      <c r="FB63" s="182" t="s">
        <v>2736</v>
      </c>
      <c r="FC63" s="176">
        <v>4</v>
      </c>
      <c r="FD63" s="176" t="s">
        <v>2714</v>
      </c>
      <c r="FE63" s="176" t="s">
        <v>21</v>
      </c>
      <c r="FF63" s="176">
        <v>2</v>
      </c>
      <c r="FG63" s="176" t="s">
        <v>2719</v>
      </c>
      <c r="FH63" s="176" t="s">
        <v>2715</v>
      </c>
      <c r="FI63" s="173">
        <v>44228</v>
      </c>
      <c r="FJ63" s="182" t="s">
        <v>493</v>
      </c>
      <c r="FK63" s="183" t="s">
        <v>14</v>
      </c>
      <c r="FL63" s="183">
        <v>0</v>
      </c>
      <c r="FM63" s="183" t="s">
        <v>21</v>
      </c>
      <c r="FN63" s="183">
        <v>2</v>
      </c>
      <c r="FO63" s="183" t="s">
        <v>15</v>
      </c>
      <c r="FP63" s="180">
        <v>0</v>
      </c>
      <c r="FQ63" s="181">
        <v>43510</v>
      </c>
      <c r="FR63" s="182" t="s">
        <v>494</v>
      </c>
      <c r="FS63" s="176" t="s">
        <v>14</v>
      </c>
      <c r="FT63" s="176">
        <v>0</v>
      </c>
      <c r="FU63" s="176" t="s">
        <v>21</v>
      </c>
      <c r="FV63" s="176">
        <v>2</v>
      </c>
      <c r="FW63" s="176" t="s">
        <v>15</v>
      </c>
      <c r="FX63" s="176">
        <v>0</v>
      </c>
      <c r="FY63" s="173">
        <v>43510</v>
      </c>
      <c r="FZ63" s="183" t="s">
        <v>4940</v>
      </c>
      <c r="GA63" s="183">
        <v>1</v>
      </c>
      <c r="GB63" s="183" t="s">
        <v>3173</v>
      </c>
      <c r="GC63" s="183" t="s">
        <v>21</v>
      </c>
      <c r="GD63" s="183">
        <v>2</v>
      </c>
      <c r="GE63" s="183" t="s">
        <v>14</v>
      </c>
      <c r="GF63" s="183" t="s">
        <v>14</v>
      </c>
      <c r="GG63" s="184">
        <v>44497</v>
      </c>
      <c r="GH63" s="182" t="s">
        <v>4946</v>
      </c>
      <c r="GI63" s="176">
        <v>2</v>
      </c>
      <c r="GJ63" s="176" t="s">
        <v>3173</v>
      </c>
      <c r="GK63" s="176" t="s">
        <v>21</v>
      </c>
      <c r="GL63" s="176">
        <v>2</v>
      </c>
      <c r="GM63" s="176" t="s">
        <v>14</v>
      </c>
      <c r="GN63" s="176" t="s">
        <v>14</v>
      </c>
      <c r="GO63" s="173">
        <v>44497</v>
      </c>
      <c r="GP63" s="183" t="s">
        <v>4941</v>
      </c>
      <c r="GQ63" s="183">
        <v>1</v>
      </c>
      <c r="GR63" s="183" t="s">
        <v>3173</v>
      </c>
      <c r="GS63" s="183" t="s">
        <v>21</v>
      </c>
      <c r="GT63" s="183">
        <v>2</v>
      </c>
      <c r="GU63" s="183" t="s">
        <v>14</v>
      </c>
      <c r="GV63" s="183" t="s">
        <v>14</v>
      </c>
      <c r="GW63" s="184">
        <v>44497</v>
      </c>
      <c r="GX63" s="182" t="s">
        <v>4947</v>
      </c>
      <c r="GY63" s="176">
        <v>3</v>
      </c>
      <c r="GZ63" s="176" t="s">
        <v>3173</v>
      </c>
      <c r="HA63" s="176" t="s">
        <v>21</v>
      </c>
      <c r="HB63" s="176">
        <v>2</v>
      </c>
      <c r="HC63" s="176" t="s">
        <v>14</v>
      </c>
      <c r="HD63" s="176" t="s">
        <v>14</v>
      </c>
      <c r="HE63" s="173">
        <v>44497</v>
      </c>
      <c r="HF63" s="183" t="s">
        <v>4939</v>
      </c>
      <c r="HG63" s="183">
        <v>3</v>
      </c>
      <c r="HH63" s="183" t="s">
        <v>3173</v>
      </c>
      <c r="HI63" s="183" t="s">
        <v>21</v>
      </c>
      <c r="HJ63" s="183">
        <v>2</v>
      </c>
      <c r="HK63" s="183" t="s">
        <v>14</v>
      </c>
      <c r="HL63" s="183" t="s">
        <v>14</v>
      </c>
      <c r="HM63" s="184">
        <v>44497</v>
      </c>
      <c r="HN63" s="182" t="s">
        <v>4945</v>
      </c>
      <c r="HO63" s="176">
        <v>2</v>
      </c>
      <c r="HP63" s="176" t="s">
        <v>3173</v>
      </c>
      <c r="HQ63" s="176" t="s">
        <v>21</v>
      </c>
      <c r="HR63" s="176">
        <v>2</v>
      </c>
      <c r="HS63" s="176" t="s">
        <v>14</v>
      </c>
      <c r="HT63" s="176" t="s">
        <v>14</v>
      </c>
      <c r="HU63" s="173">
        <v>44497</v>
      </c>
      <c r="HV63" s="183" t="s">
        <v>4942</v>
      </c>
      <c r="HW63" s="183">
        <v>3</v>
      </c>
      <c r="HX63" s="183" t="s">
        <v>3173</v>
      </c>
      <c r="HY63" s="183" t="s">
        <v>21</v>
      </c>
      <c r="HZ63" s="183">
        <v>2</v>
      </c>
      <c r="IA63" s="183" t="s">
        <v>14</v>
      </c>
      <c r="IB63" s="183" t="s">
        <v>14</v>
      </c>
      <c r="IC63" s="184">
        <v>44497</v>
      </c>
      <c r="ID63" s="182" t="s">
        <v>4944</v>
      </c>
      <c r="IE63" s="176">
        <v>1</v>
      </c>
      <c r="IF63" s="176" t="s">
        <v>3173</v>
      </c>
      <c r="IG63" s="176" t="s">
        <v>21</v>
      </c>
      <c r="IH63" s="176">
        <v>2</v>
      </c>
      <c r="II63" s="176" t="s">
        <v>14</v>
      </c>
      <c r="IJ63" s="176" t="s">
        <v>14</v>
      </c>
      <c r="IK63" s="173">
        <v>44497</v>
      </c>
      <c r="IL63" s="183" t="s">
        <v>4943</v>
      </c>
      <c r="IM63" s="183">
        <v>3</v>
      </c>
      <c r="IN63" s="183" t="s">
        <v>3173</v>
      </c>
      <c r="IO63" s="183" t="s">
        <v>21</v>
      </c>
      <c r="IP63" s="183">
        <v>2</v>
      </c>
      <c r="IQ63" s="183" t="s">
        <v>14</v>
      </c>
      <c r="IR63" s="183" t="s">
        <v>14</v>
      </c>
      <c r="IS63" s="184">
        <v>44497</v>
      </c>
    </row>
    <row r="64" spans="1:253" s="277" customFormat="1" ht="12.75" customHeight="1" x14ac:dyDescent="0.2">
      <c r="A64" s="277" t="s">
        <v>495</v>
      </c>
      <c r="B64" s="277" t="s">
        <v>7518</v>
      </c>
      <c r="C64" s="277" t="s">
        <v>496</v>
      </c>
      <c r="D64" s="277" t="s">
        <v>489</v>
      </c>
      <c r="E64" s="277" t="s">
        <v>7134</v>
      </c>
      <c r="F64" s="277" t="s">
        <v>5334</v>
      </c>
      <c r="G64" s="179">
        <v>52240000</v>
      </c>
      <c r="H64" s="180" t="s">
        <v>5329</v>
      </c>
      <c r="I64" s="180" t="s">
        <v>41</v>
      </c>
      <c r="J64" s="180">
        <v>1</v>
      </c>
      <c r="K64" s="180" t="s">
        <v>5331</v>
      </c>
      <c r="L64" s="180" t="s">
        <v>5330</v>
      </c>
      <c r="M64" s="181">
        <v>44516</v>
      </c>
      <c r="N64" s="182" t="s">
        <v>2739</v>
      </c>
      <c r="O64" s="180">
        <v>244843</v>
      </c>
      <c r="P64" s="180" t="s">
        <v>2737</v>
      </c>
      <c r="Q64" s="180" t="s">
        <v>21</v>
      </c>
      <c r="R64" s="180">
        <v>2</v>
      </c>
      <c r="S64" s="180" t="s">
        <v>2738</v>
      </c>
      <c r="T64" s="180" t="s">
        <v>2722</v>
      </c>
      <c r="U64" s="181">
        <v>44228</v>
      </c>
      <c r="V64" s="182" t="s">
        <v>2741</v>
      </c>
      <c r="W64" s="180">
        <v>6513000</v>
      </c>
      <c r="X64" s="180" t="s">
        <v>2714</v>
      </c>
      <c r="Y64" s="180" t="s">
        <v>21</v>
      </c>
      <c r="Z64" s="180">
        <v>2</v>
      </c>
      <c r="AA64" s="180" t="s">
        <v>2740</v>
      </c>
      <c r="AB64" s="180" t="s">
        <v>2715</v>
      </c>
      <c r="AC64" s="181">
        <v>44228</v>
      </c>
      <c r="AD64" s="182" t="s">
        <v>2743</v>
      </c>
      <c r="AE64" s="180">
        <v>3560000</v>
      </c>
      <c r="AF64" s="180" t="s">
        <v>2714</v>
      </c>
      <c r="AG64" s="180" t="s">
        <v>21</v>
      </c>
      <c r="AH64" s="180">
        <v>2</v>
      </c>
      <c r="AI64" s="180" t="s">
        <v>2742</v>
      </c>
      <c r="AJ64" s="180" t="s">
        <v>2715</v>
      </c>
      <c r="AK64" s="181">
        <v>44228</v>
      </c>
      <c r="AL64" s="182" t="s">
        <v>5896</v>
      </c>
      <c r="AM64" s="180">
        <v>107000</v>
      </c>
      <c r="AN64" s="180" t="s">
        <v>5893</v>
      </c>
      <c r="AO64" s="180" t="s">
        <v>21</v>
      </c>
      <c r="AP64" s="180">
        <v>2</v>
      </c>
      <c r="AQ64" s="180" t="s">
        <v>5895</v>
      </c>
      <c r="AR64" s="180" t="s">
        <v>5894</v>
      </c>
      <c r="AS64" s="181">
        <v>44545</v>
      </c>
      <c r="AT64" s="183" t="s">
        <v>501</v>
      </c>
      <c r="AU64" s="180" t="s">
        <v>14</v>
      </c>
      <c r="AV64" s="180">
        <v>0</v>
      </c>
      <c r="AW64" s="180" t="s">
        <v>21</v>
      </c>
      <c r="AX64" s="180">
        <v>2</v>
      </c>
      <c r="AY64" s="180" t="s">
        <v>15</v>
      </c>
      <c r="AZ64" s="180">
        <v>0</v>
      </c>
      <c r="BA64" s="181">
        <v>43510</v>
      </c>
      <c r="BB64" s="182" t="s">
        <v>500</v>
      </c>
      <c r="BC64" s="180" t="s">
        <v>14</v>
      </c>
      <c r="BD64" s="180">
        <v>0</v>
      </c>
      <c r="BE64" s="180" t="s">
        <v>21</v>
      </c>
      <c r="BF64" s="180">
        <v>2</v>
      </c>
      <c r="BG64" s="180" t="s">
        <v>15</v>
      </c>
      <c r="BH64" s="180">
        <v>0</v>
      </c>
      <c r="BI64" s="181">
        <v>43510</v>
      </c>
      <c r="BJ64" s="183" t="s">
        <v>5891</v>
      </c>
      <c r="BK64" s="183">
        <v>757</v>
      </c>
      <c r="BL64" s="183" t="s">
        <v>5878</v>
      </c>
      <c r="BM64" s="183" t="s">
        <v>21</v>
      </c>
      <c r="BN64" s="183">
        <v>2</v>
      </c>
      <c r="BO64" s="183" t="s">
        <v>5879</v>
      </c>
      <c r="BP64" s="180" t="s">
        <v>2939</v>
      </c>
      <c r="BQ64" s="184">
        <v>44545</v>
      </c>
      <c r="BR64" s="182" t="s">
        <v>497</v>
      </c>
      <c r="BS64" s="183" t="s">
        <v>14</v>
      </c>
      <c r="BT64" s="183">
        <v>0</v>
      </c>
      <c r="BU64" s="183" t="s">
        <v>21</v>
      </c>
      <c r="BV64" s="183">
        <v>2</v>
      </c>
      <c r="BW64" s="183" t="s">
        <v>15</v>
      </c>
      <c r="BX64" s="183">
        <v>0</v>
      </c>
      <c r="BY64" s="181">
        <v>43510</v>
      </c>
      <c r="BZ64" s="183" t="s">
        <v>498</v>
      </c>
      <c r="CA64" s="183" t="s">
        <v>14</v>
      </c>
      <c r="CB64" s="183">
        <v>0</v>
      </c>
      <c r="CC64" s="183" t="s">
        <v>14</v>
      </c>
      <c r="CD64" s="183" t="s">
        <v>14</v>
      </c>
      <c r="CE64" s="183" t="s">
        <v>15</v>
      </c>
      <c r="CF64" s="183">
        <v>0</v>
      </c>
      <c r="CG64" s="184">
        <v>43510</v>
      </c>
      <c r="CH64" s="182" t="s">
        <v>7901</v>
      </c>
      <c r="CI64" s="183" t="e">
        <v>#N/A</v>
      </c>
      <c r="CJ64" s="183" t="e">
        <v>#N/A</v>
      </c>
      <c r="CK64" s="183" t="e">
        <v>#N/A</v>
      </c>
      <c r="CL64" s="183" t="e">
        <v>#N/A</v>
      </c>
      <c r="CM64" s="183" t="e">
        <v>#N/A</v>
      </c>
      <c r="CN64" s="183" t="e">
        <v>#N/A</v>
      </c>
      <c r="CO64" s="185" t="e">
        <v>#N/A</v>
      </c>
      <c r="CP64" s="183" t="s">
        <v>499</v>
      </c>
      <c r="CQ64" s="183" t="s">
        <v>14</v>
      </c>
      <c r="CR64" s="183">
        <v>0</v>
      </c>
      <c r="CS64" s="183" t="s">
        <v>21</v>
      </c>
      <c r="CT64" s="183">
        <v>2</v>
      </c>
      <c r="CU64" s="183" t="s">
        <v>15</v>
      </c>
      <c r="CV64" s="183">
        <v>0</v>
      </c>
      <c r="CW64" s="181">
        <v>43510</v>
      </c>
      <c r="CX64" s="183" t="s">
        <v>2745</v>
      </c>
      <c r="CY64" s="180">
        <v>861000</v>
      </c>
      <c r="CZ64" s="180" t="s">
        <v>2714</v>
      </c>
      <c r="DA64" s="180" t="s">
        <v>21</v>
      </c>
      <c r="DB64" s="180">
        <v>2</v>
      </c>
      <c r="DC64" s="180" t="s">
        <v>2744</v>
      </c>
      <c r="DD64" s="180" t="s">
        <v>2715</v>
      </c>
      <c r="DE64" s="186">
        <v>44228</v>
      </c>
      <c r="DF64" s="182" t="s">
        <v>2746</v>
      </c>
      <c r="DG64" s="180">
        <v>2953000</v>
      </c>
      <c r="DH64" s="183" t="s">
        <v>2714</v>
      </c>
      <c r="DI64" s="183" t="s">
        <v>21</v>
      </c>
      <c r="DJ64" s="183">
        <v>2</v>
      </c>
      <c r="DK64" s="183" t="s">
        <v>2744</v>
      </c>
      <c r="DL64" s="183" t="s">
        <v>2715</v>
      </c>
      <c r="DM64" s="181">
        <v>44228</v>
      </c>
      <c r="DN64" s="183" t="s">
        <v>2747</v>
      </c>
      <c r="DO64" s="180">
        <v>2699000</v>
      </c>
      <c r="DP64" s="183" t="s">
        <v>2714</v>
      </c>
      <c r="DQ64" s="183" t="s">
        <v>21</v>
      </c>
      <c r="DR64" s="183">
        <v>2</v>
      </c>
      <c r="DS64" s="183" t="s">
        <v>2744</v>
      </c>
      <c r="DT64" s="183" t="s">
        <v>2715</v>
      </c>
      <c r="DU64" s="184">
        <v>44228</v>
      </c>
      <c r="DV64" s="182" t="s">
        <v>2748</v>
      </c>
      <c r="DW64" s="180">
        <v>800000</v>
      </c>
      <c r="DX64" s="183" t="s">
        <v>2714</v>
      </c>
      <c r="DY64" s="183" t="s">
        <v>21</v>
      </c>
      <c r="DZ64" s="183">
        <v>2</v>
      </c>
      <c r="EA64" s="183" t="s">
        <v>2744</v>
      </c>
      <c r="EB64" s="183" t="s">
        <v>2715</v>
      </c>
      <c r="EC64" s="181">
        <v>44228</v>
      </c>
      <c r="ED64" s="183" t="s">
        <v>2749</v>
      </c>
      <c r="EE64" s="180">
        <v>61000</v>
      </c>
      <c r="EF64" s="183" t="s">
        <v>2714</v>
      </c>
      <c r="EG64" s="183" t="s">
        <v>21</v>
      </c>
      <c r="EH64" s="183">
        <v>2</v>
      </c>
      <c r="EI64" s="183" t="s">
        <v>2744</v>
      </c>
      <c r="EJ64" s="183" t="s">
        <v>2715</v>
      </c>
      <c r="EK64" s="184">
        <v>44228</v>
      </c>
      <c r="EL64" s="182" t="s">
        <v>2750</v>
      </c>
      <c r="EM64" s="180">
        <v>0</v>
      </c>
      <c r="EN64" s="183" t="s">
        <v>2714</v>
      </c>
      <c r="EO64" s="183" t="s">
        <v>21</v>
      </c>
      <c r="EP64" s="183">
        <v>2</v>
      </c>
      <c r="EQ64" s="183" t="s">
        <v>2744</v>
      </c>
      <c r="ER64" s="183" t="s">
        <v>2715</v>
      </c>
      <c r="ES64" s="181">
        <v>44228</v>
      </c>
      <c r="ET64" s="183" t="s">
        <v>5888</v>
      </c>
      <c r="EU64" s="183">
        <v>7222</v>
      </c>
      <c r="EV64" s="183" t="s">
        <v>5878</v>
      </c>
      <c r="EW64" s="183" t="s">
        <v>21</v>
      </c>
      <c r="EX64" s="183">
        <v>2</v>
      </c>
      <c r="EY64" s="183" t="s">
        <v>5881</v>
      </c>
      <c r="EZ64" s="183" t="s">
        <v>2939</v>
      </c>
      <c r="FA64" s="184">
        <v>44545</v>
      </c>
      <c r="FB64" s="182" t="s">
        <v>2754</v>
      </c>
      <c r="FC64" s="183">
        <v>3</v>
      </c>
      <c r="FD64" s="183" t="s">
        <v>2751</v>
      </c>
      <c r="FE64" s="183" t="s">
        <v>21</v>
      </c>
      <c r="FF64" s="183">
        <v>2</v>
      </c>
      <c r="FG64" s="183" t="s">
        <v>2753</v>
      </c>
      <c r="FH64" s="183" t="s">
        <v>2752</v>
      </c>
      <c r="FI64" s="181">
        <v>44228</v>
      </c>
      <c r="FJ64" s="182" t="s">
        <v>502</v>
      </c>
      <c r="FK64" s="183" t="s">
        <v>14</v>
      </c>
      <c r="FL64" s="183">
        <v>0</v>
      </c>
      <c r="FM64" s="183" t="s">
        <v>21</v>
      </c>
      <c r="FN64" s="183">
        <v>2</v>
      </c>
      <c r="FO64" s="183" t="s">
        <v>15</v>
      </c>
      <c r="FP64" s="180">
        <v>0</v>
      </c>
      <c r="FQ64" s="181">
        <v>43510</v>
      </c>
      <c r="FR64" s="182" t="s">
        <v>503</v>
      </c>
      <c r="FS64" s="183" t="s">
        <v>14</v>
      </c>
      <c r="FT64" s="183">
        <v>0</v>
      </c>
      <c r="FU64" s="183" t="s">
        <v>21</v>
      </c>
      <c r="FV64" s="183">
        <v>2</v>
      </c>
      <c r="FW64" s="183" t="s">
        <v>15</v>
      </c>
      <c r="FX64" s="183">
        <v>0</v>
      </c>
      <c r="FY64" s="181">
        <v>43510</v>
      </c>
      <c r="FZ64" s="183" t="s">
        <v>4949</v>
      </c>
      <c r="GA64" s="183">
        <v>1</v>
      </c>
      <c r="GB64" s="183" t="s">
        <v>3173</v>
      </c>
      <c r="GC64" s="183" t="s">
        <v>21</v>
      </c>
      <c r="GD64" s="183">
        <v>2</v>
      </c>
      <c r="GE64" s="183" t="s">
        <v>14</v>
      </c>
      <c r="GF64" s="183" t="s">
        <v>14</v>
      </c>
      <c r="GG64" s="184">
        <v>44497</v>
      </c>
      <c r="GH64" s="182" t="s">
        <v>4955</v>
      </c>
      <c r="GI64" s="183">
        <v>3</v>
      </c>
      <c r="GJ64" s="183" t="s">
        <v>3173</v>
      </c>
      <c r="GK64" s="183" t="s">
        <v>21</v>
      </c>
      <c r="GL64" s="183">
        <v>2</v>
      </c>
      <c r="GM64" s="183" t="s">
        <v>14</v>
      </c>
      <c r="GN64" s="183" t="s">
        <v>14</v>
      </c>
      <c r="GO64" s="181">
        <v>44497</v>
      </c>
      <c r="GP64" s="183" t="s">
        <v>4950</v>
      </c>
      <c r="GQ64" s="183">
        <v>1</v>
      </c>
      <c r="GR64" s="183" t="s">
        <v>3173</v>
      </c>
      <c r="GS64" s="183" t="s">
        <v>21</v>
      </c>
      <c r="GT64" s="183">
        <v>2</v>
      </c>
      <c r="GU64" s="183" t="s">
        <v>14</v>
      </c>
      <c r="GV64" s="183" t="s">
        <v>14</v>
      </c>
      <c r="GW64" s="184">
        <v>44497</v>
      </c>
      <c r="GX64" s="182" t="s">
        <v>4956</v>
      </c>
      <c r="GY64" s="183">
        <v>3</v>
      </c>
      <c r="GZ64" s="183" t="s">
        <v>3173</v>
      </c>
      <c r="HA64" s="183" t="s">
        <v>21</v>
      </c>
      <c r="HB64" s="183">
        <v>2</v>
      </c>
      <c r="HC64" s="183" t="s">
        <v>14</v>
      </c>
      <c r="HD64" s="183" t="s">
        <v>14</v>
      </c>
      <c r="HE64" s="181">
        <v>44497</v>
      </c>
      <c r="HF64" s="183" t="s">
        <v>4948</v>
      </c>
      <c r="HG64" s="183">
        <v>2</v>
      </c>
      <c r="HH64" s="183" t="s">
        <v>3173</v>
      </c>
      <c r="HI64" s="183" t="s">
        <v>21</v>
      </c>
      <c r="HJ64" s="183">
        <v>2</v>
      </c>
      <c r="HK64" s="183" t="s">
        <v>14</v>
      </c>
      <c r="HL64" s="183" t="s">
        <v>14</v>
      </c>
      <c r="HM64" s="184">
        <v>44497</v>
      </c>
      <c r="HN64" s="182" t="s">
        <v>4954</v>
      </c>
      <c r="HO64" s="183">
        <v>2</v>
      </c>
      <c r="HP64" s="183" t="s">
        <v>3173</v>
      </c>
      <c r="HQ64" s="183" t="s">
        <v>21</v>
      </c>
      <c r="HR64" s="183">
        <v>2</v>
      </c>
      <c r="HS64" s="183" t="s">
        <v>14</v>
      </c>
      <c r="HT64" s="183" t="s">
        <v>14</v>
      </c>
      <c r="HU64" s="181">
        <v>44497</v>
      </c>
      <c r="HV64" s="183" t="s">
        <v>4951</v>
      </c>
      <c r="HW64" s="183">
        <v>3</v>
      </c>
      <c r="HX64" s="183" t="s">
        <v>3173</v>
      </c>
      <c r="HY64" s="183" t="s">
        <v>21</v>
      </c>
      <c r="HZ64" s="183">
        <v>2</v>
      </c>
      <c r="IA64" s="183" t="s">
        <v>14</v>
      </c>
      <c r="IB64" s="183" t="s">
        <v>14</v>
      </c>
      <c r="IC64" s="184">
        <v>44497</v>
      </c>
      <c r="ID64" s="182" t="s">
        <v>4953</v>
      </c>
      <c r="IE64" s="183">
        <v>1</v>
      </c>
      <c r="IF64" s="183" t="s">
        <v>3173</v>
      </c>
      <c r="IG64" s="183" t="s">
        <v>21</v>
      </c>
      <c r="IH64" s="183">
        <v>2</v>
      </c>
      <c r="II64" s="183" t="s">
        <v>14</v>
      </c>
      <c r="IJ64" s="183" t="s">
        <v>14</v>
      </c>
      <c r="IK64" s="181">
        <v>44497</v>
      </c>
      <c r="IL64" s="183" t="s">
        <v>4952</v>
      </c>
      <c r="IM64" s="183">
        <v>3</v>
      </c>
      <c r="IN64" s="183" t="s">
        <v>3173</v>
      </c>
      <c r="IO64" s="183" t="s">
        <v>21</v>
      </c>
      <c r="IP64" s="183">
        <v>2</v>
      </c>
      <c r="IQ64" s="183" t="s">
        <v>14</v>
      </c>
      <c r="IR64" s="183" t="s">
        <v>14</v>
      </c>
      <c r="IS64" s="184">
        <v>44497</v>
      </c>
    </row>
    <row r="65" spans="1:253" s="277" customFormat="1" ht="12.75" customHeight="1" x14ac:dyDescent="0.2">
      <c r="A65" s="277" t="s">
        <v>3247</v>
      </c>
      <c r="B65" s="277" t="s">
        <v>7518</v>
      </c>
      <c r="C65" s="277" t="s">
        <v>3248</v>
      </c>
      <c r="D65" s="277" t="s">
        <v>489</v>
      </c>
      <c r="E65" s="277" t="s">
        <v>7134</v>
      </c>
      <c r="F65" s="277" t="s">
        <v>5335</v>
      </c>
      <c r="G65" s="171">
        <v>52240000</v>
      </c>
      <c r="H65" s="172" t="s">
        <v>5329</v>
      </c>
      <c r="I65" s="172" t="s">
        <v>41</v>
      </c>
      <c r="J65" s="172">
        <v>1</v>
      </c>
      <c r="K65" s="172" t="s">
        <v>5331</v>
      </c>
      <c r="L65" s="172" t="s">
        <v>5330</v>
      </c>
      <c r="M65" s="173">
        <v>44516</v>
      </c>
      <c r="N65" s="182" t="s">
        <v>5445</v>
      </c>
      <c r="O65" s="174">
        <v>352846</v>
      </c>
      <c r="P65" s="174" t="s">
        <v>5442</v>
      </c>
      <c r="Q65" s="174" t="s">
        <v>21</v>
      </c>
      <c r="R65" s="174">
        <v>2</v>
      </c>
      <c r="S65" s="174" t="s">
        <v>5444</v>
      </c>
      <c r="T65" s="174" t="s">
        <v>5443</v>
      </c>
      <c r="U65" s="175">
        <v>44518</v>
      </c>
      <c r="V65" s="182" t="s">
        <v>5447</v>
      </c>
      <c r="W65" s="172">
        <v>33431000</v>
      </c>
      <c r="X65" s="172" t="s">
        <v>5442</v>
      </c>
      <c r="Y65" s="172" t="s">
        <v>21</v>
      </c>
      <c r="Z65" s="172">
        <v>2</v>
      </c>
      <c r="AA65" s="172" t="s">
        <v>5446</v>
      </c>
      <c r="AB65" s="172" t="s">
        <v>5443</v>
      </c>
      <c r="AC65" s="173">
        <v>44518</v>
      </c>
      <c r="AD65" s="182" t="s">
        <v>3474</v>
      </c>
      <c r="AE65" s="180">
        <v>2000000</v>
      </c>
      <c r="AF65" s="180" t="s">
        <v>3471</v>
      </c>
      <c r="AG65" s="180" t="s">
        <v>59</v>
      </c>
      <c r="AH65" s="180">
        <v>3</v>
      </c>
      <c r="AI65" s="180" t="s">
        <v>3473</v>
      </c>
      <c r="AJ65" s="180" t="s">
        <v>3472</v>
      </c>
      <c r="AK65" s="181">
        <v>44404</v>
      </c>
      <c r="AL65" s="182" t="s">
        <v>5904</v>
      </c>
      <c r="AM65" s="172">
        <v>282000</v>
      </c>
      <c r="AN65" s="172" t="s">
        <v>5901</v>
      </c>
      <c r="AO65" s="172" t="s">
        <v>21</v>
      </c>
      <c r="AP65" s="172">
        <v>2</v>
      </c>
      <c r="AQ65" s="172" t="s">
        <v>5903</v>
      </c>
      <c r="AR65" s="172" t="s">
        <v>5902</v>
      </c>
      <c r="AS65" s="173">
        <v>44545</v>
      </c>
      <c r="AT65" s="183" t="s">
        <v>3249</v>
      </c>
      <c r="AU65" s="180" t="s">
        <v>14</v>
      </c>
      <c r="AV65" s="180" t="s">
        <v>14</v>
      </c>
      <c r="AW65" s="180" t="s">
        <v>14</v>
      </c>
      <c r="AX65" s="180" t="s">
        <v>14</v>
      </c>
      <c r="AY65" s="180" t="s">
        <v>14</v>
      </c>
      <c r="AZ65" s="180" t="s">
        <v>14</v>
      </c>
      <c r="BA65" s="181">
        <v>44370</v>
      </c>
      <c r="BB65" s="182" t="s">
        <v>3250</v>
      </c>
      <c r="BC65" s="172" t="s">
        <v>14</v>
      </c>
      <c r="BD65" s="172" t="s">
        <v>14</v>
      </c>
      <c r="BE65" s="172" t="s">
        <v>14</v>
      </c>
      <c r="BF65" s="172" t="s">
        <v>14</v>
      </c>
      <c r="BG65" s="172" t="s">
        <v>14</v>
      </c>
      <c r="BH65" s="172" t="s">
        <v>14</v>
      </c>
      <c r="BI65" s="173">
        <v>44370</v>
      </c>
      <c r="BJ65" s="183" t="s">
        <v>5892</v>
      </c>
      <c r="BK65" s="183">
        <v>6402</v>
      </c>
      <c r="BL65" s="183" t="s">
        <v>5878</v>
      </c>
      <c r="BM65" s="183" t="s">
        <v>21</v>
      </c>
      <c r="BN65" s="183">
        <v>2</v>
      </c>
      <c r="BO65" s="183" t="s">
        <v>5879</v>
      </c>
      <c r="BP65" s="180" t="s">
        <v>2939</v>
      </c>
      <c r="BQ65" s="184">
        <v>44545</v>
      </c>
      <c r="BR65" s="182" t="s">
        <v>3251</v>
      </c>
      <c r="BS65" s="176" t="s">
        <v>14</v>
      </c>
      <c r="BT65" s="176" t="s">
        <v>14</v>
      </c>
      <c r="BU65" s="176" t="s">
        <v>14</v>
      </c>
      <c r="BV65" s="176" t="s">
        <v>14</v>
      </c>
      <c r="BW65" s="176" t="s">
        <v>14</v>
      </c>
      <c r="BX65" s="176" t="s">
        <v>14</v>
      </c>
      <c r="BY65" s="173">
        <v>44370</v>
      </c>
      <c r="BZ65" s="183" t="s">
        <v>3252</v>
      </c>
      <c r="CA65" s="183" t="s">
        <v>14</v>
      </c>
      <c r="CB65" s="183" t="s">
        <v>14</v>
      </c>
      <c r="CC65" s="183" t="s">
        <v>14</v>
      </c>
      <c r="CD65" s="183" t="s">
        <v>14</v>
      </c>
      <c r="CE65" s="183" t="s">
        <v>14</v>
      </c>
      <c r="CF65" s="183" t="s">
        <v>14</v>
      </c>
      <c r="CG65" s="184">
        <v>44370</v>
      </c>
      <c r="CH65" s="182" t="s">
        <v>7902</v>
      </c>
      <c r="CI65" s="183" t="e">
        <v>#N/A</v>
      </c>
      <c r="CJ65" s="183" t="e">
        <v>#N/A</v>
      </c>
      <c r="CK65" s="183" t="e">
        <v>#N/A</v>
      </c>
      <c r="CL65" s="183" t="e">
        <v>#N/A</v>
      </c>
      <c r="CM65" s="183" t="e">
        <v>#N/A</v>
      </c>
      <c r="CN65" s="183" t="e">
        <v>#N/A</v>
      </c>
      <c r="CO65" s="185" t="e">
        <v>#N/A</v>
      </c>
      <c r="CP65" s="183" t="s">
        <v>3253</v>
      </c>
      <c r="CQ65" s="176" t="s">
        <v>14</v>
      </c>
      <c r="CR65" s="176" t="s">
        <v>14</v>
      </c>
      <c r="CS65" s="176" t="s">
        <v>14</v>
      </c>
      <c r="CT65" s="176" t="s">
        <v>14</v>
      </c>
      <c r="CU65" s="176" t="s">
        <v>14</v>
      </c>
      <c r="CV65" s="176" t="s">
        <v>14</v>
      </c>
      <c r="CW65" s="173">
        <v>44370</v>
      </c>
      <c r="CX65" s="183" t="s">
        <v>3469</v>
      </c>
      <c r="CY65" s="180">
        <v>2000000</v>
      </c>
      <c r="CZ65" s="180" t="s">
        <v>3471</v>
      </c>
      <c r="DA65" s="180" t="s">
        <v>21</v>
      </c>
      <c r="DB65" s="180">
        <v>2</v>
      </c>
      <c r="DC65" s="180" t="s">
        <v>3476</v>
      </c>
      <c r="DD65" s="180" t="s">
        <v>3475</v>
      </c>
      <c r="DE65" s="186">
        <v>44404</v>
      </c>
      <c r="DF65" s="182" t="s">
        <v>5449</v>
      </c>
      <c r="DG65" s="172">
        <v>31431000</v>
      </c>
      <c r="DH65" s="176" t="s">
        <v>5442</v>
      </c>
      <c r="DI65" s="176" t="s">
        <v>21</v>
      </c>
      <c r="DJ65" s="176">
        <v>2</v>
      </c>
      <c r="DK65" s="176" t="s">
        <v>5448</v>
      </c>
      <c r="DL65" s="176" t="s">
        <v>5443</v>
      </c>
      <c r="DM65" s="173">
        <v>44518</v>
      </c>
      <c r="DN65" s="183" t="s">
        <v>3257</v>
      </c>
      <c r="DO65" s="180">
        <v>190000</v>
      </c>
      <c r="DP65" s="183" t="s">
        <v>3254</v>
      </c>
      <c r="DQ65" s="183" t="s">
        <v>21</v>
      </c>
      <c r="DR65" s="183">
        <v>2</v>
      </c>
      <c r="DS65" s="183" t="s">
        <v>3256</v>
      </c>
      <c r="DT65" s="183" t="s">
        <v>3255</v>
      </c>
      <c r="DU65" s="184">
        <v>44370</v>
      </c>
      <c r="DV65" s="182" t="s">
        <v>3477</v>
      </c>
      <c r="DW65" s="172">
        <v>2000000</v>
      </c>
      <c r="DX65" s="176" t="s">
        <v>3471</v>
      </c>
      <c r="DY65" s="176" t="s">
        <v>21</v>
      </c>
      <c r="DZ65" s="176">
        <v>2</v>
      </c>
      <c r="EA65" s="176" t="s">
        <v>3476</v>
      </c>
      <c r="EB65" s="176" t="s">
        <v>3475</v>
      </c>
      <c r="EC65" s="173">
        <v>44404</v>
      </c>
      <c r="ED65" s="183" t="s">
        <v>3259</v>
      </c>
      <c r="EE65" s="180">
        <v>0</v>
      </c>
      <c r="EF65" s="183" t="s">
        <v>14</v>
      </c>
      <c r="EG65" s="183" t="s">
        <v>59</v>
      </c>
      <c r="EH65" s="183">
        <v>3</v>
      </c>
      <c r="EI65" s="183" t="s">
        <v>3258</v>
      </c>
      <c r="EJ65" s="183" t="s">
        <v>14</v>
      </c>
      <c r="EK65" s="184">
        <v>44370</v>
      </c>
      <c r="EL65" s="182" t="s">
        <v>3261</v>
      </c>
      <c r="EM65" s="172">
        <v>0</v>
      </c>
      <c r="EN65" s="176" t="s">
        <v>14</v>
      </c>
      <c r="EO65" s="176" t="s">
        <v>59</v>
      </c>
      <c r="EP65" s="176">
        <v>3</v>
      </c>
      <c r="EQ65" s="176" t="s">
        <v>3260</v>
      </c>
      <c r="ER65" s="176" t="s">
        <v>14</v>
      </c>
      <c r="ES65" s="173">
        <v>44370</v>
      </c>
      <c r="ET65" s="183" t="s">
        <v>5889</v>
      </c>
      <c r="EU65" s="183">
        <v>7222</v>
      </c>
      <c r="EV65" s="183" t="s">
        <v>5878</v>
      </c>
      <c r="EW65" s="183" t="s">
        <v>21</v>
      </c>
      <c r="EX65" s="183">
        <v>2</v>
      </c>
      <c r="EY65" s="183" t="s">
        <v>5881</v>
      </c>
      <c r="EZ65" s="183" t="s">
        <v>2939</v>
      </c>
      <c r="FA65" s="184">
        <v>44545</v>
      </c>
      <c r="FB65" s="182" t="s">
        <v>3265</v>
      </c>
      <c r="FC65" s="176">
        <v>3</v>
      </c>
      <c r="FD65" s="176" t="s">
        <v>3262</v>
      </c>
      <c r="FE65" s="176" t="s">
        <v>41</v>
      </c>
      <c r="FF65" s="176">
        <v>1</v>
      </c>
      <c r="FG65" s="176" t="s">
        <v>3264</v>
      </c>
      <c r="FH65" s="176" t="s">
        <v>3263</v>
      </c>
      <c r="FI65" s="173">
        <v>44370</v>
      </c>
      <c r="FJ65" s="182" t="s">
        <v>3266</v>
      </c>
      <c r="FK65" s="183" t="s">
        <v>14</v>
      </c>
      <c r="FL65" s="183" t="s">
        <v>14</v>
      </c>
      <c r="FM65" s="183" t="s">
        <v>14</v>
      </c>
      <c r="FN65" s="183" t="s">
        <v>14</v>
      </c>
      <c r="FO65" s="183" t="s">
        <v>14</v>
      </c>
      <c r="FP65" s="180" t="s">
        <v>14</v>
      </c>
      <c r="FQ65" s="181">
        <v>44370</v>
      </c>
      <c r="FR65" s="182" t="s">
        <v>3267</v>
      </c>
      <c r="FS65" s="176" t="s">
        <v>14</v>
      </c>
      <c r="FT65" s="176" t="s">
        <v>14</v>
      </c>
      <c r="FU65" s="176" t="s">
        <v>14</v>
      </c>
      <c r="FV65" s="176" t="s">
        <v>14</v>
      </c>
      <c r="FW65" s="176" t="s">
        <v>14</v>
      </c>
      <c r="FX65" s="176" t="s">
        <v>14</v>
      </c>
      <c r="FY65" s="173">
        <v>44370</v>
      </c>
      <c r="FZ65" s="183" t="s">
        <v>4733</v>
      </c>
      <c r="GA65" s="183">
        <v>1</v>
      </c>
      <c r="GB65" s="183" t="s">
        <v>3173</v>
      </c>
      <c r="GC65" s="183" t="s">
        <v>21</v>
      </c>
      <c r="GD65" s="183">
        <v>2</v>
      </c>
      <c r="GE65" s="183" t="s">
        <v>14</v>
      </c>
      <c r="GF65" s="183" t="s">
        <v>14</v>
      </c>
      <c r="GG65" s="184">
        <v>44496</v>
      </c>
      <c r="GH65" s="182" t="s">
        <v>4739</v>
      </c>
      <c r="GI65" s="176">
        <v>3</v>
      </c>
      <c r="GJ65" s="176" t="s">
        <v>3173</v>
      </c>
      <c r="GK65" s="176" t="s">
        <v>21</v>
      </c>
      <c r="GL65" s="176">
        <v>2</v>
      </c>
      <c r="GM65" s="176" t="s">
        <v>14</v>
      </c>
      <c r="GN65" s="176" t="s">
        <v>14</v>
      </c>
      <c r="GO65" s="173">
        <v>44496</v>
      </c>
      <c r="GP65" s="183" t="s">
        <v>4734</v>
      </c>
      <c r="GQ65" s="183">
        <v>2</v>
      </c>
      <c r="GR65" s="183" t="s">
        <v>3173</v>
      </c>
      <c r="GS65" s="183" t="s">
        <v>21</v>
      </c>
      <c r="GT65" s="183">
        <v>2</v>
      </c>
      <c r="GU65" s="183" t="s">
        <v>14</v>
      </c>
      <c r="GV65" s="183" t="s">
        <v>14</v>
      </c>
      <c r="GW65" s="184">
        <v>44496</v>
      </c>
      <c r="GX65" s="182" t="s">
        <v>4740</v>
      </c>
      <c r="GY65" s="176">
        <v>3</v>
      </c>
      <c r="GZ65" s="176" t="s">
        <v>3173</v>
      </c>
      <c r="HA65" s="176" t="s">
        <v>21</v>
      </c>
      <c r="HB65" s="176">
        <v>2</v>
      </c>
      <c r="HC65" s="176" t="s">
        <v>14</v>
      </c>
      <c r="HD65" s="176" t="s">
        <v>14</v>
      </c>
      <c r="HE65" s="173">
        <v>44496</v>
      </c>
      <c r="HF65" s="183" t="s">
        <v>4732</v>
      </c>
      <c r="HG65" s="183">
        <v>0</v>
      </c>
      <c r="HH65" s="183" t="s">
        <v>3173</v>
      </c>
      <c r="HI65" s="183" t="s">
        <v>21</v>
      </c>
      <c r="HJ65" s="183">
        <v>2</v>
      </c>
      <c r="HK65" s="183" t="s">
        <v>14</v>
      </c>
      <c r="HL65" s="183" t="s">
        <v>14</v>
      </c>
      <c r="HM65" s="184">
        <v>44496</v>
      </c>
      <c r="HN65" s="182" t="s">
        <v>4738</v>
      </c>
      <c r="HO65" s="176">
        <v>2</v>
      </c>
      <c r="HP65" s="176" t="s">
        <v>3173</v>
      </c>
      <c r="HQ65" s="176" t="s">
        <v>21</v>
      </c>
      <c r="HR65" s="176">
        <v>2</v>
      </c>
      <c r="HS65" s="176" t="s">
        <v>14</v>
      </c>
      <c r="HT65" s="176" t="s">
        <v>14</v>
      </c>
      <c r="HU65" s="173">
        <v>44496</v>
      </c>
      <c r="HV65" s="183" t="s">
        <v>4735</v>
      </c>
      <c r="HW65" s="183">
        <v>3</v>
      </c>
      <c r="HX65" s="183" t="s">
        <v>3173</v>
      </c>
      <c r="HY65" s="183" t="s">
        <v>21</v>
      </c>
      <c r="HZ65" s="183">
        <v>2</v>
      </c>
      <c r="IA65" s="183" t="s">
        <v>14</v>
      </c>
      <c r="IB65" s="183" t="s">
        <v>14</v>
      </c>
      <c r="IC65" s="184">
        <v>44496</v>
      </c>
      <c r="ID65" s="182" t="s">
        <v>4737</v>
      </c>
      <c r="IE65" s="176">
        <v>1</v>
      </c>
      <c r="IF65" s="176" t="s">
        <v>3173</v>
      </c>
      <c r="IG65" s="176" t="s">
        <v>21</v>
      </c>
      <c r="IH65" s="176">
        <v>2</v>
      </c>
      <c r="II65" s="176" t="s">
        <v>14</v>
      </c>
      <c r="IJ65" s="176" t="s">
        <v>14</v>
      </c>
      <c r="IK65" s="173">
        <v>44496</v>
      </c>
      <c r="IL65" s="183" t="s">
        <v>4736</v>
      </c>
      <c r="IM65" s="183">
        <v>3</v>
      </c>
      <c r="IN65" s="183" t="s">
        <v>3173</v>
      </c>
      <c r="IO65" s="183" t="s">
        <v>21</v>
      </c>
      <c r="IP65" s="183">
        <v>2</v>
      </c>
      <c r="IQ65" s="183" t="s">
        <v>14</v>
      </c>
      <c r="IR65" s="183" t="s">
        <v>14</v>
      </c>
      <c r="IS65" s="184">
        <v>44496</v>
      </c>
    </row>
    <row r="66" spans="1:253" s="277" customFormat="1" ht="12.75" customHeight="1" x14ac:dyDescent="0.2">
      <c r="A66" s="277" t="s">
        <v>923</v>
      </c>
      <c r="B66" s="277" t="s">
        <v>7615</v>
      </c>
      <c r="C66" s="277" t="s">
        <v>924</v>
      </c>
      <c r="D66" s="277" t="s">
        <v>925</v>
      </c>
      <c r="E66" s="277" t="s">
        <v>7139</v>
      </c>
      <c r="F66" s="277" t="s">
        <v>934</v>
      </c>
      <c r="G66" s="171">
        <v>28860000</v>
      </c>
      <c r="H66" s="172" t="s">
        <v>931</v>
      </c>
      <c r="I66" s="172" t="s">
        <v>41</v>
      </c>
      <c r="J66" s="172">
        <v>1</v>
      </c>
      <c r="K66" s="172" t="s">
        <v>933</v>
      </c>
      <c r="L66" s="172" t="s">
        <v>932</v>
      </c>
      <c r="M66" s="173">
        <v>43551</v>
      </c>
      <c r="N66" s="182" t="s">
        <v>2793</v>
      </c>
      <c r="O66" s="174">
        <v>280615</v>
      </c>
      <c r="P66" s="174" t="s">
        <v>2790</v>
      </c>
      <c r="Q66" s="174" t="s">
        <v>59</v>
      </c>
      <c r="R66" s="174">
        <v>3</v>
      </c>
      <c r="S66" s="174" t="s">
        <v>2792</v>
      </c>
      <c r="T66" s="174" t="s">
        <v>2791</v>
      </c>
      <c r="U66" s="175">
        <v>44253</v>
      </c>
      <c r="V66" s="182" t="s">
        <v>3444</v>
      </c>
      <c r="W66" s="172">
        <v>10302000</v>
      </c>
      <c r="X66" s="172" t="s">
        <v>931</v>
      </c>
      <c r="Y66" s="172" t="s">
        <v>21</v>
      </c>
      <c r="Z66" s="172">
        <v>2</v>
      </c>
      <c r="AA66" s="172" t="s">
        <v>3443</v>
      </c>
      <c r="AB66" s="172" t="s">
        <v>3442</v>
      </c>
      <c r="AC66" s="173">
        <v>44392</v>
      </c>
      <c r="AD66" s="182" t="s">
        <v>3448</v>
      </c>
      <c r="AE66" s="180">
        <v>2333000</v>
      </c>
      <c r="AF66" s="180" t="s">
        <v>3445</v>
      </c>
      <c r="AG66" s="180" t="s">
        <v>21</v>
      </c>
      <c r="AH66" s="180">
        <v>2</v>
      </c>
      <c r="AI66" s="180" t="s">
        <v>3447</v>
      </c>
      <c r="AJ66" s="180" t="s">
        <v>3446</v>
      </c>
      <c r="AK66" s="181">
        <v>44392</v>
      </c>
      <c r="AL66" s="182" t="s">
        <v>4118</v>
      </c>
      <c r="AM66" s="172">
        <v>745000</v>
      </c>
      <c r="AN66" s="172" t="s">
        <v>4115</v>
      </c>
      <c r="AO66" s="172" t="s">
        <v>21</v>
      </c>
      <c r="AP66" s="172">
        <v>2</v>
      </c>
      <c r="AQ66" s="172" t="s">
        <v>4117</v>
      </c>
      <c r="AR66" s="172" t="s">
        <v>4116</v>
      </c>
      <c r="AS66" s="173">
        <v>44477</v>
      </c>
      <c r="AT66" s="183" t="s">
        <v>1348</v>
      </c>
      <c r="AU66" s="180" t="s">
        <v>14</v>
      </c>
      <c r="AV66" s="180" t="s">
        <v>14</v>
      </c>
      <c r="AW66" s="180" t="s">
        <v>14</v>
      </c>
      <c r="AX66" s="180" t="s">
        <v>14</v>
      </c>
      <c r="AY66" s="180" t="s">
        <v>14</v>
      </c>
      <c r="AZ66" s="180" t="s">
        <v>14</v>
      </c>
      <c r="BA66" s="181">
        <v>43784</v>
      </c>
      <c r="BB66" s="182" t="s">
        <v>1309</v>
      </c>
      <c r="BC66" s="172">
        <v>0</v>
      </c>
      <c r="BD66" s="172" t="s">
        <v>14</v>
      </c>
      <c r="BE66" s="172" t="s">
        <v>14</v>
      </c>
      <c r="BF66" s="172" t="s">
        <v>14</v>
      </c>
      <c r="BG66" s="172" t="s">
        <v>1308</v>
      </c>
      <c r="BH66" s="172" t="s">
        <v>14</v>
      </c>
      <c r="BI66" s="173">
        <v>43742</v>
      </c>
      <c r="BJ66" s="183" t="s">
        <v>4121</v>
      </c>
      <c r="BK66" s="183">
        <v>610</v>
      </c>
      <c r="BL66" s="183" t="s">
        <v>4119</v>
      </c>
      <c r="BM66" s="183" t="s">
        <v>41</v>
      </c>
      <c r="BN66" s="183">
        <v>1</v>
      </c>
      <c r="BO66" s="183" t="s">
        <v>4120</v>
      </c>
      <c r="BP66" s="180" t="s">
        <v>2036</v>
      </c>
      <c r="BQ66" s="184">
        <v>44477</v>
      </c>
      <c r="BR66" s="182" t="s">
        <v>926</v>
      </c>
      <c r="BS66" s="176" t="s">
        <v>14</v>
      </c>
      <c r="BT66" s="176" t="s">
        <v>14</v>
      </c>
      <c r="BU66" s="176" t="s">
        <v>14</v>
      </c>
      <c r="BV66" s="176" t="s">
        <v>14</v>
      </c>
      <c r="BW66" s="176" t="s">
        <v>14</v>
      </c>
      <c r="BX66" s="176" t="s">
        <v>14</v>
      </c>
      <c r="BY66" s="173">
        <v>43551</v>
      </c>
      <c r="BZ66" s="183" t="s">
        <v>927</v>
      </c>
      <c r="CA66" s="183" t="s">
        <v>14</v>
      </c>
      <c r="CB66" s="183" t="s">
        <v>14</v>
      </c>
      <c r="CC66" s="183" t="s">
        <v>14</v>
      </c>
      <c r="CD66" s="183" t="s">
        <v>14</v>
      </c>
      <c r="CE66" s="183" t="s">
        <v>14</v>
      </c>
      <c r="CF66" s="183" t="s">
        <v>14</v>
      </c>
      <c r="CG66" s="184">
        <v>43551</v>
      </c>
      <c r="CH66" s="182" t="s">
        <v>7903</v>
      </c>
      <c r="CI66" s="183" t="e">
        <v>#N/A</v>
      </c>
      <c r="CJ66" s="183" t="e">
        <v>#N/A</v>
      </c>
      <c r="CK66" s="183" t="e">
        <v>#N/A</v>
      </c>
      <c r="CL66" s="183" t="e">
        <v>#N/A</v>
      </c>
      <c r="CM66" s="183" t="e">
        <v>#N/A</v>
      </c>
      <c r="CN66" s="183" t="e">
        <v>#N/A</v>
      </c>
      <c r="CO66" s="185" t="e">
        <v>#N/A</v>
      </c>
      <c r="CP66" s="183" t="s">
        <v>928</v>
      </c>
      <c r="CQ66" s="176" t="s">
        <v>14</v>
      </c>
      <c r="CR66" s="176">
        <v>0</v>
      </c>
      <c r="CS66" s="176" t="s">
        <v>21</v>
      </c>
      <c r="CT66" s="176">
        <v>2</v>
      </c>
      <c r="CU66" s="176">
        <v>0</v>
      </c>
      <c r="CV66" s="176">
        <v>0</v>
      </c>
      <c r="CW66" s="173">
        <v>43551</v>
      </c>
      <c r="CX66" s="183" t="s">
        <v>3449</v>
      </c>
      <c r="CY66" s="180">
        <v>1300000</v>
      </c>
      <c r="CZ66" s="180" t="s">
        <v>4122</v>
      </c>
      <c r="DA66" s="180" t="s">
        <v>21</v>
      </c>
      <c r="DB66" s="180">
        <v>2</v>
      </c>
      <c r="DC66" s="180" t="s">
        <v>4124</v>
      </c>
      <c r="DD66" s="180" t="s">
        <v>4123</v>
      </c>
      <c r="DE66" s="186">
        <v>44477</v>
      </c>
      <c r="DF66" s="182" t="s">
        <v>3453</v>
      </c>
      <c r="DG66" s="172">
        <v>7969000</v>
      </c>
      <c r="DH66" s="176" t="s">
        <v>3450</v>
      </c>
      <c r="DI66" s="176" t="s">
        <v>21</v>
      </c>
      <c r="DJ66" s="176">
        <v>2</v>
      </c>
      <c r="DK66" s="176" t="s">
        <v>3452</v>
      </c>
      <c r="DL66" s="176" t="s">
        <v>3451</v>
      </c>
      <c r="DM66" s="173">
        <v>44392</v>
      </c>
      <c r="DN66" s="183" t="s">
        <v>3454</v>
      </c>
      <c r="DO66" s="180">
        <v>1033000</v>
      </c>
      <c r="DP66" s="183" t="s">
        <v>3450</v>
      </c>
      <c r="DQ66" s="183" t="s">
        <v>21</v>
      </c>
      <c r="DR66" s="183">
        <v>2</v>
      </c>
      <c r="DS66" s="183" t="s">
        <v>3452</v>
      </c>
      <c r="DT66" s="183" t="s">
        <v>3451</v>
      </c>
      <c r="DU66" s="184">
        <v>44392</v>
      </c>
      <c r="DV66" s="182" t="s">
        <v>4125</v>
      </c>
      <c r="DW66" s="172">
        <v>1200000</v>
      </c>
      <c r="DX66" s="176" t="s">
        <v>4122</v>
      </c>
      <c r="DY66" s="176" t="s">
        <v>21</v>
      </c>
      <c r="DZ66" s="176">
        <v>2</v>
      </c>
      <c r="EA66" s="176" t="s">
        <v>4124</v>
      </c>
      <c r="EB66" s="176" t="s">
        <v>4123</v>
      </c>
      <c r="EC66" s="173">
        <v>44477</v>
      </c>
      <c r="ED66" s="183" t="s">
        <v>4126</v>
      </c>
      <c r="EE66" s="180">
        <v>100000</v>
      </c>
      <c r="EF66" s="183" t="s">
        <v>4122</v>
      </c>
      <c r="EG66" s="183" t="s">
        <v>21</v>
      </c>
      <c r="EH66" s="183">
        <v>2</v>
      </c>
      <c r="EI66" s="183" t="s">
        <v>4124</v>
      </c>
      <c r="EJ66" s="183" t="s">
        <v>4123</v>
      </c>
      <c r="EK66" s="184">
        <v>44477</v>
      </c>
      <c r="EL66" s="182" t="s">
        <v>3456</v>
      </c>
      <c r="EM66" s="172">
        <v>0</v>
      </c>
      <c r="EN66" s="176" t="s">
        <v>14</v>
      </c>
      <c r="EO66" s="176" t="s">
        <v>59</v>
      </c>
      <c r="EP66" s="176">
        <v>3</v>
      </c>
      <c r="EQ66" s="176" t="s">
        <v>3455</v>
      </c>
      <c r="ER66" s="176" t="s">
        <v>14</v>
      </c>
      <c r="ES66" s="173">
        <v>44392</v>
      </c>
      <c r="ET66" s="183" t="s">
        <v>4127</v>
      </c>
      <c r="EU66" s="183">
        <v>610</v>
      </c>
      <c r="EV66" s="183" t="s">
        <v>4119</v>
      </c>
      <c r="EW66" s="183" t="s">
        <v>41</v>
      </c>
      <c r="EX66" s="183">
        <v>1</v>
      </c>
      <c r="EY66" s="183" t="s">
        <v>4120</v>
      </c>
      <c r="EZ66" s="183" t="s">
        <v>2036</v>
      </c>
      <c r="FA66" s="184">
        <v>44477</v>
      </c>
      <c r="FB66" s="182" t="s">
        <v>3458</v>
      </c>
      <c r="FC66" s="176">
        <v>3</v>
      </c>
      <c r="FD66" s="176" t="s">
        <v>14</v>
      </c>
      <c r="FE66" s="176" t="s">
        <v>21</v>
      </c>
      <c r="FF66" s="176">
        <v>2</v>
      </c>
      <c r="FG66" s="176" t="s">
        <v>3457</v>
      </c>
      <c r="FH66" s="176" t="s">
        <v>14</v>
      </c>
      <c r="FI66" s="173">
        <v>44392</v>
      </c>
      <c r="FJ66" s="182" t="s">
        <v>930</v>
      </c>
      <c r="FK66" s="183" t="s">
        <v>14</v>
      </c>
      <c r="FL66" s="183">
        <v>0</v>
      </c>
      <c r="FM66" s="183" t="s">
        <v>21</v>
      </c>
      <c r="FN66" s="183">
        <v>2</v>
      </c>
      <c r="FO66" s="183" t="s">
        <v>929</v>
      </c>
      <c r="FP66" s="180">
        <v>0</v>
      </c>
      <c r="FQ66" s="181">
        <v>43551</v>
      </c>
      <c r="FR66" s="182" t="s">
        <v>1349</v>
      </c>
      <c r="FS66" s="176" t="s">
        <v>14</v>
      </c>
      <c r="FT66" s="176" t="s">
        <v>14</v>
      </c>
      <c r="FU66" s="176" t="s">
        <v>14</v>
      </c>
      <c r="FV66" s="176" t="s">
        <v>14</v>
      </c>
      <c r="FW66" s="176" t="s">
        <v>14</v>
      </c>
      <c r="FX66" s="176" t="s">
        <v>14</v>
      </c>
      <c r="FY66" s="173">
        <v>43784</v>
      </c>
      <c r="FZ66" s="183" t="s">
        <v>5048</v>
      </c>
      <c r="GA66" s="183">
        <v>1</v>
      </c>
      <c r="GB66" s="183" t="s">
        <v>3173</v>
      </c>
      <c r="GC66" s="183" t="s">
        <v>21</v>
      </c>
      <c r="GD66" s="183">
        <v>2</v>
      </c>
      <c r="GE66" s="183" t="s">
        <v>14</v>
      </c>
      <c r="GF66" s="183" t="s">
        <v>14</v>
      </c>
      <c r="GG66" s="184">
        <v>44498</v>
      </c>
      <c r="GH66" s="182" t="s">
        <v>5054</v>
      </c>
      <c r="GI66" s="176">
        <v>3</v>
      </c>
      <c r="GJ66" s="176" t="s">
        <v>3173</v>
      </c>
      <c r="GK66" s="176" t="s">
        <v>21</v>
      </c>
      <c r="GL66" s="176">
        <v>2</v>
      </c>
      <c r="GM66" s="176" t="s">
        <v>14</v>
      </c>
      <c r="GN66" s="176" t="s">
        <v>14</v>
      </c>
      <c r="GO66" s="173">
        <v>44498</v>
      </c>
      <c r="GP66" s="183" t="s">
        <v>5049</v>
      </c>
      <c r="GQ66" s="183">
        <v>2</v>
      </c>
      <c r="GR66" s="183" t="s">
        <v>3173</v>
      </c>
      <c r="GS66" s="183" t="s">
        <v>21</v>
      </c>
      <c r="GT66" s="183">
        <v>2</v>
      </c>
      <c r="GU66" s="183" t="s">
        <v>14</v>
      </c>
      <c r="GV66" s="183" t="s">
        <v>14</v>
      </c>
      <c r="GW66" s="184">
        <v>44498</v>
      </c>
      <c r="GX66" s="182" t="s">
        <v>5055</v>
      </c>
      <c r="GY66" s="176">
        <v>0</v>
      </c>
      <c r="GZ66" s="176" t="s">
        <v>3173</v>
      </c>
      <c r="HA66" s="176" t="s">
        <v>21</v>
      </c>
      <c r="HB66" s="176">
        <v>2</v>
      </c>
      <c r="HC66" s="176" t="s">
        <v>14</v>
      </c>
      <c r="HD66" s="176" t="s">
        <v>14</v>
      </c>
      <c r="HE66" s="173">
        <v>44498</v>
      </c>
      <c r="HF66" s="183" t="s">
        <v>5047</v>
      </c>
      <c r="HG66" s="183">
        <v>0</v>
      </c>
      <c r="HH66" s="183" t="s">
        <v>3173</v>
      </c>
      <c r="HI66" s="183" t="s">
        <v>21</v>
      </c>
      <c r="HJ66" s="183">
        <v>2</v>
      </c>
      <c r="HK66" s="183" t="s">
        <v>14</v>
      </c>
      <c r="HL66" s="183" t="s">
        <v>14</v>
      </c>
      <c r="HM66" s="184">
        <v>44498</v>
      </c>
      <c r="HN66" s="182" t="s">
        <v>5053</v>
      </c>
      <c r="HO66" s="176">
        <v>2</v>
      </c>
      <c r="HP66" s="176" t="s">
        <v>3173</v>
      </c>
      <c r="HQ66" s="176" t="s">
        <v>21</v>
      </c>
      <c r="HR66" s="176">
        <v>2</v>
      </c>
      <c r="HS66" s="176" t="s">
        <v>14</v>
      </c>
      <c r="HT66" s="176" t="s">
        <v>14</v>
      </c>
      <c r="HU66" s="173">
        <v>44498</v>
      </c>
      <c r="HV66" s="183" t="s">
        <v>5050</v>
      </c>
      <c r="HW66" s="183">
        <v>3</v>
      </c>
      <c r="HX66" s="183" t="s">
        <v>3173</v>
      </c>
      <c r="HY66" s="183" t="s">
        <v>21</v>
      </c>
      <c r="HZ66" s="183">
        <v>2</v>
      </c>
      <c r="IA66" s="183" t="s">
        <v>14</v>
      </c>
      <c r="IB66" s="183" t="s">
        <v>14</v>
      </c>
      <c r="IC66" s="184">
        <v>44498</v>
      </c>
      <c r="ID66" s="182" t="s">
        <v>5052</v>
      </c>
      <c r="IE66" s="176">
        <v>1</v>
      </c>
      <c r="IF66" s="176" t="s">
        <v>3173</v>
      </c>
      <c r="IG66" s="176" t="s">
        <v>21</v>
      </c>
      <c r="IH66" s="176">
        <v>2</v>
      </c>
      <c r="II66" s="176" t="s">
        <v>14</v>
      </c>
      <c r="IJ66" s="176" t="s">
        <v>14</v>
      </c>
      <c r="IK66" s="173">
        <v>44498</v>
      </c>
      <c r="IL66" s="183" t="s">
        <v>5051</v>
      </c>
      <c r="IM66" s="183">
        <v>1</v>
      </c>
      <c r="IN66" s="183" t="s">
        <v>3173</v>
      </c>
      <c r="IO66" s="183" t="s">
        <v>21</v>
      </c>
      <c r="IP66" s="183">
        <v>2</v>
      </c>
      <c r="IQ66" s="183" t="s">
        <v>14</v>
      </c>
      <c r="IR66" s="183" t="s">
        <v>14</v>
      </c>
      <c r="IS66" s="184">
        <v>44498</v>
      </c>
    </row>
    <row r="67" spans="1:253" s="277" customFormat="1" ht="12.75" customHeight="1" x14ac:dyDescent="0.2">
      <c r="A67" s="277" t="s">
        <v>504</v>
      </c>
      <c r="B67" s="277" t="s">
        <v>7525</v>
      </c>
      <c r="C67" s="277" t="s">
        <v>505</v>
      </c>
      <c r="D67" s="277" t="s">
        <v>506</v>
      </c>
      <c r="E67" s="277" t="s">
        <v>7140</v>
      </c>
      <c r="F67" s="277" t="s">
        <v>3571</v>
      </c>
      <c r="G67" s="171">
        <v>4164000</v>
      </c>
      <c r="H67" s="172" t="s">
        <v>3568</v>
      </c>
      <c r="I67" s="172" t="s">
        <v>21</v>
      </c>
      <c r="J67" s="172">
        <v>2</v>
      </c>
      <c r="K67" s="172" t="s">
        <v>3570</v>
      </c>
      <c r="L67" s="172" t="s">
        <v>3569</v>
      </c>
      <c r="M67" s="173">
        <v>44419</v>
      </c>
      <c r="N67" s="182" t="s">
        <v>512</v>
      </c>
      <c r="O67" s="174">
        <v>75</v>
      </c>
      <c r="P67" s="174" t="s">
        <v>510</v>
      </c>
      <c r="Q67" s="174" t="s">
        <v>21</v>
      </c>
      <c r="R67" s="174">
        <v>2</v>
      </c>
      <c r="S67" s="174" t="s">
        <v>511</v>
      </c>
      <c r="T67" s="174">
        <v>0</v>
      </c>
      <c r="U67" s="175">
        <v>43510</v>
      </c>
      <c r="V67" s="182" t="s">
        <v>3575</v>
      </c>
      <c r="W67" s="172">
        <v>95000</v>
      </c>
      <c r="X67" s="172" t="s">
        <v>3572</v>
      </c>
      <c r="Y67" s="172" t="s">
        <v>21</v>
      </c>
      <c r="Z67" s="172">
        <v>2</v>
      </c>
      <c r="AA67" s="172" t="s">
        <v>3574</v>
      </c>
      <c r="AB67" s="172" t="s">
        <v>3573</v>
      </c>
      <c r="AC67" s="173">
        <v>44419</v>
      </c>
      <c r="AD67" s="182" t="s">
        <v>3579</v>
      </c>
      <c r="AE67" s="180">
        <v>85000</v>
      </c>
      <c r="AF67" s="180" t="s">
        <v>3576</v>
      </c>
      <c r="AG67" s="180" t="s">
        <v>21</v>
      </c>
      <c r="AH67" s="180">
        <v>2</v>
      </c>
      <c r="AI67" s="180" t="s">
        <v>3578</v>
      </c>
      <c r="AJ67" s="180" t="s">
        <v>3577</v>
      </c>
      <c r="AK67" s="181">
        <v>44419</v>
      </c>
      <c r="AL67" s="182" t="s">
        <v>3580</v>
      </c>
      <c r="AM67" s="172">
        <v>85000</v>
      </c>
      <c r="AN67" s="172" t="s">
        <v>3576</v>
      </c>
      <c r="AO67" s="172" t="s">
        <v>21</v>
      </c>
      <c r="AP67" s="172">
        <v>2</v>
      </c>
      <c r="AQ67" s="172" t="s">
        <v>3578</v>
      </c>
      <c r="AR67" s="172" t="s">
        <v>3577</v>
      </c>
      <c r="AS67" s="173">
        <v>44419</v>
      </c>
      <c r="AT67" s="183" t="s">
        <v>1147</v>
      </c>
      <c r="AU67" s="180">
        <v>0</v>
      </c>
      <c r="AV67" s="180">
        <v>0</v>
      </c>
      <c r="AW67" s="180" t="s">
        <v>41</v>
      </c>
      <c r="AX67" s="180">
        <v>1</v>
      </c>
      <c r="AY67" s="180">
        <v>0</v>
      </c>
      <c r="AZ67" s="180" t="s">
        <v>14</v>
      </c>
      <c r="BA67" s="181">
        <v>43644</v>
      </c>
      <c r="BB67" s="182" t="s">
        <v>509</v>
      </c>
      <c r="BC67" s="172" t="s">
        <v>14</v>
      </c>
      <c r="BD67" s="172">
        <v>0</v>
      </c>
      <c r="BE67" s="172" t="s">
        <v>21</v>
      </c>
      <c r="BF67" s="172">
        <v>2</v>
      </c>
      <c r="BG67" s="172">
        <v>0</v>
      </c>
      <c r="BH67" s="172">
        <v>0</v>
      </c>
      <c r="BI67" s="173">
        <v>43510</v>
      </c>
      <c r="BJ67" s="183" t="s">
        <v>3587</v>
      </c>
      <c r="BK67" s="183">
        <v>0</v>
      </c>
      <c r="BL67" s="183" t="s">
        <v>3499</v>
      </c>
      <c r="BM67" s="183" t="s">
        <v>21</v>
      </c>
      <c r="BN67" s="183">
        <v>2</v>
      </c>
      <c r="BO67" s="183" t="s">
        <v>3586</v>
      </c>
      <c r="BP67" s="180" t="s">
        <v>3585</v>
      </c>
      <c r="BQ67" s="184">
        <v>44419</v>
      </c>
      <c r="BR67" s="182" t="s">
        <v>1145</v>
      </c>
      <c r="BS67" s="176">
        <v>0</v>
      </c>
      <c r="BT67" s="176" t="s">
        <v>14</v>
      </c>
      <c r="BU67" s="176" t="s">
        <v>41</v>
      </c>
      <c r="BV67" s="176">
        <v>1</v>
      </c>
      <c r="BW67" s="176">
        <v>0</v>
      </c>
      <c r="BX67" s="176" t="s">
        <v>14</v>
      </c>
      <c r="BY67" s="173">
        <v>43644</v>
      </c>
      <c r="BZ67" s="183" t="s">
        <v>1146</v>
      </c>
      <c r="CA67" s="183">
        <v>0</v>
      </c>
      <c r="CB67" s="183" t="s">
        <v>14</v>
      </c>
      <c r="CC67" s="183" t="s">
        <v>41</v>
      </c>
      <c r="CD67" s="183">
        <v>1</v>
      </c>
      <c r="CE67" s="183">
        <v>0</v>
      </c>
      <c r="CF67" s="183" t="s">
        <v>14</v>
      </c>
      <c r="CG67" s="184">
        <v>43644</v>
      </c>
      <c r="CH67" s="182" t="s">
        <v>7904</v>
      </c>
      <c r="CI67" s="183" t="e">
        <v>#N/A</v>
      </c>
      <c r="CJ67" s="183" t="e">
        <v>#N/A</v>
      </c>
      <c r="CK67" s="183" t="e">
        <v>#N/A</v>
      </c>
      <c r="CL67" s="183" t="e">
        <v>#N/A</v>
      </c>
      <c r="CM67" s="183" t="e">
        <v>#N/A</v>
      </c>
      <c r="CN67" s="183" t="e">
        <v>#N/A</v>
      </c>
      <c r="CO67" s="185" t="e">
        <v>#N/A</v>
      </c>
      <c r="CP67" s="183" t="s">
        <v>508</v>
      </c>
      <c r="CQ67" s="176" t="s">
        <v>14</v>
      </c>
      <c r="CR67" s="176">
        <v>0</v>
      </c>
      <c r="CS67" s="176" t="s">
        <v>21</v>
      </c>
      <c r="CT67" s="176">
        <v>2</v>
      </c>
      <c r="CU67" s="176">
        <v>0</v>
      </c>
      <c r="CV67" s="176">
        <v>0</v>
      </c>
      <c r="CW67" s="173">
        <v>43510</v>
      </c>
      <c r="CX67" s="183" t="s">
        <v>3592</v>
      </c>
      <c r="CY67" s="180">
        <v>85000</v>
      </c>
      <c r="CZ67" s="180" t="s">
        <v>3572</v>
      </c>
      <c r="DA67" s="180" t="s">
        <v>21</v>
      </c>
      <c r="DB67" s="180">
        <v>2</v>
      </c>
      <c r="DC67" s="180" t="s">
        <v>3591</v>
      </c>
      <c r="DD67" s="180" t="s">
        <v>3590</v>
      </c>
      <c r="DE67" s="186">
        <v>44419</v>
      </c>
      <c r="DF67" s="182" t="s">
        <v>3594</v>
      </c>
      <c r="DG67" s="172">
        <v>11000</v>
      </c>
      <c r="DH67" s="176" t="s">
        <v>3572</v>
      </c>
      <c r="DI67" s="176" t="s">
        <v>21</v>
      </c>
      <c r="DJ67" s="176">
        <v>2</v>
      </c>
      <c r="DK67" s="176" t="s">
        <v>3591</v>
      </c>
      <c r="DL67" s="176" t="s">
        <v>3590</v>
      </c>
      <c r="DM67" s="173">
        <v>44419</v>
      </c>
      <c r="DN67" s="183" t="s">
        <v>3595</v>
      </c>
      <c r="DO67" s="180">
        <v>0</v>
      </c>
      <c r="DP67" s="183" t="s">
        <v>3572</v>
      </c>
      <c r="DQ67" s="183" t="s">
        <v>21</v>
      </c>
      <c r="DR67" s="183">
        <v>2</v>
      </c>
      <c r="DS67" s="183" t="s">
        <v>3591</v>
      </c>
      <c r="DT67" s="183" t="s">
        <v>3590</v>
      </c>
      <c r="DU67" s="184">
        <v>44419</v>
      </c>
      <c r="DV67" s="182" t="s">
        <v>3593</v>
      </c>
      <c r="DW67" s="172">
        <v>85000</v>
      </c>
      <c r="DX67" s="176" t="s">
        <v>3572</v>
      </c>
      <c r="DY67" s="176" t="s">
        <v>21</v>
      </c>
      <c r="DZ67" s="176">
        <v>2</v>
      </c>
      <c r="EA67" s="176" t="s">
        <v>3591</v>
      </c>
      <c r="EB67" s="176" t="s">
        <v>3590</v>
      </c>
      <c r="EC67" s="173">
        <v>44419</v>
      </c>
      <c r="ED67" s="183" t="s">
        <v>3596</v>
      </c>
      <c r="EE67" s="180">
        <v>0</v>
      </c>
      <c r="EF67" s="183" t="s">
        <v>3572</v>
      </c>
      <c r="EG67" s="183" t="s">
        <v>21</v>
      </c>
      <c r="EH67" s="183">
        <v>2</v>
      </c>
      <c r="EI67" s="183" t="s">
        <v>3591</v>
      </c>
      <c r="EJ67" s="183" t="s">
        <v>3590</v>
      </c>
      <c r="EK67" s="184">
        <v>44419</v>
      </c>
      <c r="EL67" s="182" t="s">
        <v>3597</v>
      </c>
      <c r="EM67" s="172">
        <v>0</v>
      </c>
      <c r="EN67" s="176" t="s">
        <v>3572</v>
      </c>
      <c r="EO67" s="176" t="s">
        <v>21</v>
      </c>
      <c r="EP67" s="176">
        <v>2</v>
      </c>
      <c r="EQ67" s="176" t="s">
        <v>3591</v>
      </c>
      <c r="ER67" s="176" t="s">
        <v>3590</v>
      </c>
      <c r="ES67" s="173">
        <v>44419</v>
      </c>
      <c r="ET67" s="183" t="s">
        <v>3584</v>
      </c>
      <c r="EU67" s="183">
        <v>3</v>
      </c>
      <c r="EV67" s="183" t="s">
        <v>3581</v>
      </c>
      <c r="EW67" s="183" t="s">
        <v>21</v>
      </c>
      <c r="EX67" s="183">
        <v>2</v>
      </c>
      <c r="EY67" s="183" t="s">
        <v>3583</v>
      </c>
      <c r="EZ67" s="183" t="s">
        <v>3582</v>
      </c>
      <c r="FA67" s="184">
        <v>44419</v>
      </c>
      <c r="FB67" s="182" t="s">
        <v>507</v>
      </c>
      <c r="FC67" s="176">
        <v>2</v>
      </c>
      <c r="FD67" s="176">
        <v>0</v>
      </c>
      <c r="FE67" s="176" t="s">
        <v>21</v>
      </c>
      <c r="FF67" s="176">
        <v>2</v>
      </c>
      <c r="FG67" s="176" t="s">
        <v>465</v>
      </c>
      <c r="FH67" s="176">
        <v>0</v>
      </c>
      <c r="FI67" s="173">
        <v>43510</v>
      </c>
      <c r="FJ67" s="182" t="s">
        <v>513</v>
      </c>
      <c r="FK67" s="183" t="s">
        <v>14</v>
      </c>
      <c r="FL67" s="183">
        <v>0</v>
      </c>
      <c r="FM67" s="183" t="s">
        <v>21</v>
      </c>
      <c r="FN67" s="183">
        <v>2</v>
      </c>
      <c r="FO67" s="183">
        <v>0</v>
      </c>
      <c r="FP67" s="180">
        <v>0</v>
      </c>
      <c r="FQ67" s="181">
        <v>43510</v>
      </c>
      <c r="FR67" s="182" t="s">
        <v>514</v>
      </c>
      <c r="FS67" s="176" t="s">
        <v>14</v>
      </c>
      <c r="FT67" s="176">
        <v>0</v>
      </c>
      <c r="FU67" s="176" t="s">
        <v>21</v>
      </c>
      <c r="FV67" s="176">
        <v>2</v>
      </c>
      <c r="FW67" s="176">
        <v>0</v>
      </c>
      <c r="FX67" s="176">
        <v>0</v>
      </c>
      <c r="FY67" s="173">
        <v>43510</v>
      </c>
      <c r="FZ67" s="183" t="s">
        <v>4495</v>
      </c>
      <c r="GA67" s="183">
        <v>2</v>
      </c>
      <c r="GB67" s="183" t="s">
        <v>3173</v>
      </c>
      <c r="GC67" s="183" t="s">
        <v>21</v>
      </c>
      <c r="GD67" s="183">
        <v>2</v>
      </c>
      <c r="GE67" s="183" t="s">
        <v>14</v>
      </c>
      <c r="GF67" s="183" t="s">
        <v>14</v>
      </c>
      <c r="GG67" s="184">
        <v>44494</v>
      </c>
      <c r="GH67" s="182" t="s">
        <v>4501</v>
      </c>
      <c r="GI67" s="176">
        <v>0</v>
      </c>
      <c r="GJ67" s="176" t="s">
        <v>3173</v>
      </c>
      <c r="GK67" s="176" t="s">
        <v>21</v>
      </c>
      <c r="GL67" s="176">
        <v>2</v>
      </c>
      <c r="GM67" s="176" t="s">
        <v>14</v>
      </c>
      <c r="GN67" s="176" t="s">
        <v>14</v>
      </c>
      <c r="GO67" s="173">
        <v>44494</v>
      </c>
      <c r="GP67" s="183" t="s">
        <v>4496</v>
      </c>
      <c r="GQ67" s="183">
        <v>0</v>
      </c>
      <c r="GR67" s="183" t="s">
        <v>3173</v>
      </c>
      <c r="GS67" s="183" t="s">
        <v>21</v>
      </c>
      <c r="GT67" s="183">
        <v>2</v>
      </c>
      <c r="GU67" s="183" t="s">
        <v>14</v>
      </c>
      <c r="GV67" s="183" t="s">
        <v>14</v>
      </c>
      <c r="GW67" s="184">
        <v>44494</v>
      </c>
      <c r="GX67" s="182" t="s">
        <v>4502</v>
      </c>
      <c r="GY67" s="176">
        <v>0</v>
      </c>
      <c r="GZ67" s="176" t="s">
        <v>3173</v>
      </c>
      <c r="HA67" s="176" t="s">
        <v>21</v>
      </c>
      <c r="HB67" s="176">
        <v>2</v>
      </c>
      <c r="HC67" s="176" t="s">
        <v>14</v>
      </c>
      <c r="HD67" s="176" t="s">
        <v>14</v>
      </c>
      <c r="HE67" s="173">
        <v>44494</v>
      </c>
      <c r="HF67" s="183" t="s">
        <v>4494</v>
      </c>
      <c r="HG67" s="183">
        <v>2</v>
      </c>
      <c r="HH67" s="183" t="s">
        <v>3173</v>
      </c>
      <c r="HI67" s="183" t="s">
        <v>21</v>
      </c>
      <c r="HJ67" s="183">
        <v>2</v>
      </c>
      <c r="HK67" s="183" t="s">
        <v>14</v>
      </c>
      <c r="HL67" s="183" t="s">
        <v>14</v>
      </c>
      <c r="HM67" s="184">
        <v>44494</v>
      </c>
      <c r="HN67" s="182" t="s">
        <v>4500</v>
      </c>
      <c r="HO67" s="176">
        <v>0</v>
      </c>
      <c r="HP67" s="176" t="s">
        <v>3173</v>
      </c>
      <c r="HQ67" s="176" t="s">
        <v>21</v>
      </c>
      <c r="HR67" s="176">
        <v>2</v>
      </c>
      <c r="HS67" s="176" t="s">
        <v>14</v>
      </c>
      <c r="HT67" s="176" t="s">
        <v>14</v>
      </c>
      <c r="HU67" s="173">
        <v>44494</v>
      </c>
      <c r="HV67" s="183" t="s">
        <v>4497</v>
      </c>
      <c r="HW67" s="183">
        <v>0</v>
      </c>
      <c r="HX67" s="183" t="s">
        <v>3173</v>
      </c>
      <c r="HY67" s="183" t="s">
        <v>21</v>
      </c>
      <c r="HZ67" s="183">
        <v>2</v>
      </c>
      <c r="IA67" s="183" t="s">
        <v>14</v>
      </c>
      <c r="IB67" s="183" t="s">
        <v>14</v>
      </c>
      <c r="IC67" s="184">
        <v>44494</v>
      </c>
      <c r="ID67" s="182" t="s">
        <v>4499</v>
      </c>
      <c r="IE67" s="176">
        <v>2</v>
      </c>
      <c r="IF67" s="176" t="s">
        <v>3173</v>
      </c>
      <c r="IG67" s="176" t="s">
        <v>21</v>
      </c>
      <c r="IH67" s="176">
        <v>2</v>
      </c>
      <c r="II67" s="176" t="s">
        <v>14</v>
      </c>
      <c r="IJ67" s="176" t="s">
        <v>14</v>
      </c>
      <c r="IK67" s="173">
        <v>44494</v>
      </c>
      <c r="IL67" s="183" t="s">
        <v>4498</v>
      </c>
      <c r="IM67" s="183">
        <v>0</v>
      </c>
      <c r="IN67" s="183" t="s">
        <v>3173</v>
      </c>
      <c r="IO67" s="183" t="s">
        <v>21</v>
      </c>
      <c r="IP67" s="183">
        <v>2</v>
      </c>
      <c r="IQ67" s="183" t="s">
        <v>14</v>
      </c>
      <c r="IR67" s="183" t="s">
        <v>14</v>
      </c>
      <c r="IS67" s="184">
        <v>44494</v>
      </c>
    </row>
    <row r="68" spans="1:253" s="277" customFormat="1" ht="12.75" customHeight="1" x14ac:dyDescent="0.2">
      <c r="A68" s="277" t="s">
        <v>2020</v>
      </c>
      <c r="B68" s="277" t="s">
        <v>7553</v>
      </c>
      <c r="C68" s="277" t="s">
        <v>2021</v>
      </c>
      <c r="D68" s="277" t="s">
        <v>506</v>
      </c>
      <c r="E68" s="277" t="s">
        <v>7140</v>
      </c>
      <c r="F68" s="277" t="s">
        <v>3598</v>
      </c>
      <c r="G68" s="171">
        <v>4164000</v>
      </c>
      <c r="H68" s="172" t="s">
        <v>3568</v>
      </c>
      <c r="I68" s="172" t="s">
        <v>21</v>
      </c>
      <c r="J68" s="172">
        <v>2</v>
      </c>
      <c r="K68" s="172" t="s">
        <v>3570</v>
      </c>
      <c r="L68" s="172" t="s">
        <v>3569</v>
      </c>
      <c r="M68" s="173">
        <v>44419</v>
      </c>
      <c r="N68" s="182" t="s">
        <v>2045</v>
      </c>
      <c r="O68" s="174">
        <v>1030700</v>
      </c>
      <c r="P68" s="174" t="s">
        <v>1825</v>
      </c>
      <c r="Q68" s="174" t="s">
        <v>21</v>
      </c>
      <c r="R68" s="174">
        <v>2</v>
      </c>
      <c r="S68" s="174" t="s">
        <v>2044</v>
      </c>
      <c r="T68" s="174" t="s">
        <v>2043</v>
      </c>
      <c r="U68" s="175">
        <v>44102</v>
      </c>
      <c r="V68" s="182" t="s">
        <v>3599</v>
      </c>
      <c r="W68" s="172">
        <v>4164000</v>
      </c>
      <c r="X68" s="172" t="s">
        <v>3568</v>
      </c>
      <c r="Y68" s="172" t="s">
        <v>21</v>
      </c>
      <c r="Z68" s="172">
        <v>2</v>
      </c>
      <c r="AA68" s="172" t="s">
        <v>3570</v>
      </c>
      <c r="AB68" s="172" t="s">
        <v>3569</v>
      </c>
      <c r="AC68" s="173">
        <v>44419</v>
      </c>
      <c r="AD68" s="182" t="s">
        <v>3601</v>
      </c>
      <c r="AE68" s="180">
        <v>4532000</v>
      </c>
      <c r="AF68" s="180" t="s">
        <v>3568</v>
      </c>
      <c r="AG68" s="180" t="s">
        <v>21</v>
      </c>
      <c r="AH68" s="180">
        <v>2</v>
      </c>
      <c r="AI68" s="180" t="s">
        <v>3600</v>
      </c>
      <c r="AJ68" s="180" t="s">
        <v>3569</v>
      </c>
      <c r="AK68" s="181">
        <v>44419</v>
      </c>
      <c r="AL68" s="182" t="s">
        <v>2032</v>
      </c>
      <c r="AM68" s="172" t="s">
        <v>14</v>
      </c>
      <c r="AN68" s="172" t="s">
        <v>2029</v>
      </c>
      <c r="AO68" s="172" t="s">
        <v>14</v>
      </c>
      <c r="AP68" s="172" t="s">
        <v>14</v>
      </c>
      <c r="AQ68" s="172" t="s">
        <v>2031</v>
      </c>
      <c r="AR68" s="172" t="s">
        <v>2030</v>
      </c>
      <c r="AS68" s="173">
        <v>44069</v>
      </c>
      <c r="AT68" s="183" t="s">
        <v>2028</v>
      </c>
      <c r="AU68" s="180" t="s">
        <v>14</v>
      </c>
      <c r="AV68" s="180" t="s">
        <v>14</v>
      </c>
      <c r="AW68" s="180" t="s">
        <v>14</v>
      </c>
      <c r="AX68" s="180" t="s">
        <v>14</v>
      </c>
      <c r="AY68" s="180" t="s">
        <v>14</v>
      </c>
      <c r="AZ68" s="180" t="s">
        <v>14</v>
      </c>
      <c r="BA68" s="181">
        <v>44069</v>
      </c>
      <c r="BB68" s="182" t="s">
        <v>2027</v>
      </c>
      <c r="BC68" s="172" t="s">
        <v>14</v>
      </c>
      <c r="BD68" s="172" t="s">
        <v>14</v>
      </c>
      <c r="BE68" s="172" t="s">
        <v>14</v>
      </c>
      <c r="BF68" s="172" t="s">
        <v>14</v>
      </c>
      <c r="BG68" s="172" t="s">
        <v>14</v>
      </c>
      <c r="BH68" s="172" t="s">
        <v>14</v>
      </c>
      <c r="BI68" s="173">
        <v>44069</v>
      </c>
      <c r="BJ68" s="183" t="s">
        <v>3589</v>
      </c>
      <c r="BK68" s="183">
        <v>0</v>
      </c>
      <c r="BL68" s="183" t="s">
        <v>3499</v>
      </c>
      <c r="BM68" s="183" t="s">
        <v>21</v>
      </c>
      <c r="BN68" s="183">
        <v>2</v>
      </c>
      <c r="BO68" s="183" t="s">
        <v>3586</v>
      </c>
      <c r="BP68" s="180" t="s">
        <v>3585</v>
      </c>
      <c r="BQ68" s="184">
        <v>44419</v>
      </c>
      <c r="BR68" s="182" t="s">
        <v>2022</v>
      </c>
      <c r="BS68" s="176" t="s">
        <v>14</v>
      </c>
      <c r="BT68" s="176" t="s">
        <v>14</v>
      </c>
      <c r="BU68" s="176" t="s">
        <v>14</v>
      </c>
      <c r="BV68" s="176" t="s">
        <v>14</v>
      </c>
      <c r="BW68" s="176" t="s">
        <v>14</v>
      </c>
      <c r="BX68" s="176" t="s">
        <v>14</v>
      </c>
      <c r="BY68" s="173">
        <v>44069</v>
      </c>
      <c r="BZ68" s="183" t="s">
        <v>2023</v>
      </c>
      <c r="CA68" s="183" t="s">
        <v>14</v>
      </c>
      <c r="CB68" s="183" t="s">
        <v>14</v>
      </c>
      <c r="CC68" s="183" t="s">
        <v>14</v>
      </c>
      <c r="CD68" s="183" t="s">
        <v>14</v>
      </c>
      <c r="CE68" s="183" t="s">
        <v>14</v>
      </c>
      <c r="CF68" s="183" t="s">
        <v>14</v>
      </c>
      <c r="CG68" s="184">
        <v>44069</v>
      </c>
      <c r="CH68" s="182" t="s">
        <v>7905</v>
      </c>
      <c r="CI68" s="183" t="e">
        <v>#N/A</v>
      </c>
      <c r="CJ68" s="183" t="e">
        <v>#N/A</v>
      </c>
      <c r="CK68" s="183" t="e">
        <v>#N/A</v>
      </c>
      <c r="CL68" s="183" t="e">
        <v>#N/A</v>
      </c>
      <c r="CM68" s="183" t="e">
        <v>#N/A</v>
      </c>
      <c r="CN68" s="183" t="e">
        <v>#N/A</v>
      </c>
      <c r="CO68" s="185" t="e">
        <v>#N/A</v>
      </c>
      <c r="CP68" s="183" t="s">
        <v>2026</v>
      </c>
      <c r="CQ68" s="176" t="s">
        <v>14</v>
      </c>
      <c r="CR68" s="176" t="s">
        <v>14</v>
      </c>
      <c r="CS68" s="176" t="s">
        <v>14</v>
      </c>
      <c r="CT68" s="176" t="s">
        <v>14</v>
      </c>
      <c r="CU68" s="176" t="s">
        <v>14</v>
      </c>
      <c r="CV68" s="176" t="s">
        <v>14</v>
      </c>
      <c r="CW68" s="173">
        <v>44069</v>
      </c>
      <c r="CX68" s="183" t="s">
        <v>3602</v>
      </c>
      <c r="CY68" s="180">
        <v>476000</v>
      </c>
      <c r="CZ68" s="180" t="s">
        <v>3568</v>
      </c>
      <c r="DA68" s="180" t="s">
        <v>21</v>
      </c>
      <c r="DB68" s="180">
        <v>2</v>
      </c>
      <c r="DC68" s="180" t="s">
        <v>2757</v>
      </c>
      <c r="DD68" s="180" t="s">
        <v>3569</v>
      </c>
      <c r="DE68" s="186">
        <v>44419</v>
      </c>
      <c r="DF68" s="182" t="s">
        <v>3617</v>
      </c>
      <c r="DG68" s="172">
        <v>2632000</v>
      </c>
      <c r="DH68" s="176" t="s">
        <v>3568</v>
      </c>
      <c r="DI68" s="176" t="s">
        <v>21</v>
      </c>
      <c r="DJ68" s="176">
        <v>2</v>
      </c>
      <c r="DK68" s="176" t="s">
        <v>2757</v>
      </c>
      <c r="DL68" s="176" t="s">
        <v>3569</v>
      </c>
      <c r="DM68" s="173">
        <v>44419</v>
      </c>
      <c r="DN68" s="183" t="s">
        <v>3618</v>
      </c>
      <c r="DO68" s="180">
        <v>1036000</v>
      </c>
      <c r="DP68" s="183" t="s">
        <v>3568</v>
      </c>
      <c r="DQ68" s="183" t="s">
        <v>21</v>
      </c>
      <c r="DR68" s="183">
        <v>2</v>
      </c>
      <c r="DS68" s="183" t="s">
        <v>2757</v>
      </c>
      <c r="DT68" s="183" t="s">
        <v>3569</v>
      </c>
      <c r="DU68" s="184">
        <v>44419</v>
      </c>
      <c r="DV68" s="182" t="s">
        <v>3619</v>
      </c>
      <c r="DW68" s="172">
        <v>476000</v>
      </c>
      <c r="DX68" s="176" t="s">
        <v>3568</v>
      </c>
      <c r="DY68" s="176" t="s">
        <v>21</v>
      </c>
      <c r="DZ68" s="176">
        <v>2</v>
      </c>
      <c r="EA68" s="176" t="s">
        <v>2757</v>
      </c>
      <c r="EB68" s="176" t="s">
        <v>3569</v>
      </c>
      <c r="EC68" s="173">
        <v>44419</v>
      </c>
      <c r="ED68" s="183" t="s">
        <v>3620</v>
      </c>
      <c r="EE68" s="180">
        <v>0</v>
      </c>
      <c r="EF68" s="183" t="s">
        <v>3568</v>
      </c>
      <c r="EG68" s="183" t="s">
        <v>21</v>
      </c>
      <c r="EH68" s="183">
        <v>2</v>
      </c>
      <c r="EI68" s="183" t="s">
        <v>2757</v>
      </c>
      <c r="EJ68" s="183" t="s">
        <v>3569</v>
      </c>
      <c r="EK68" s="184">
        <v>44419</v>
      </c>
      <c r="EL68" s="182" t="s">
        <v>2758</v>
      </c>
      <c r="EM68" s="172">
        <v>0</v>
      </c>
      <c r="EN68" s="176" t="s">
        <v>2755</v>
      </c>
      <c r="EO68" s="176" t="s">
        <v>21</v>
      </c>
      <c r="EP68" s="176">
        <v>2</v>
      </c>
      <c r="EQ68" s="176" t="s">
        <v>2757</v>
      </c>
      <c r="ER68" s="176" t="s">
        <v>2756</v>
      </c>
      <c r="ES68" s="173">
        <v>44238</v>
      </c>
      <c r="ET68" s="183" t="s">
        <v>3588</v>
      </c>
      <c r="EU68" s="183">
        <v>3</v>
      </c>
      <c r="EV68" s="183" t="s">
        <v>3581</v>
      </c>
      <c r="EW68" s="183" t="s">
        <v>21</v>
      </c>
      <c r="EX68" s="183">
        <v>2</v>
      </c>
      <c r="EY68" s="183" t="s">
        <v>3583</v>
      </c>
      <c r="EZ68" s="183" t="s">
        <v>3582</v>
      </c>
      <c r="FA68" s="184">
        <v>44419</v>
      </c>
      <c r="FB68" s="182" t="s">
        <v>2025</v>
      </c>
      <c r="FC68" s="176">
        <v>3</v>
      </c>
      <c r="FD68" s="176" t="s">
        <v>14</v>
      </c>
      <c r="FE68" s="176" t="s">
        <v>14</v>
      </c>
      <c r="FF68" s="176" t="s">
        <v>14</v>
      </c>
      <c r="FG68" s="176" t="s">
        <v>2024</v>
      </c>
      <c r="FH68" s="176" t="s">
        <v>14</v>
      </c>
      <c r="FI68" s="173">
        <v>44069</v>
      </c>
      <c r="FJ68" s="182" t="s">
        <v>2033</v>
      </c>
      <c r="FK68" s="183" t="s">
        <v>14</v>
      </c>
      <c r="FL68" s="183" t="s">
        <v>14</v>
      </c>
      <c r="FM68" s="183" t="s">
        <v>14</v>
      </c>
      <c r="FN68" s="183" t="s">
        <v>14</v>
      </c>
      <c r="FO68" s="183" t="s">
        <v>14</v>
      </c>
      <c r="FP68" s="180" t="s">
        <v>14</v>
      </c>
      <c r="FQ68" s="181">
        <v>44069</v>
      </c>
      <c r="FR68" s="182" t="s">
        <v>2034</v>
      </c>
      <c r="FS68" s="176" t="s">
        <v>14</v>
      </c>
      <c r="FT68" s="176" t="s">
        <v>14</v>
      </c>
      <c r="FU68" s="176" t="s">
        <v>14</v>
      </c>
      <c r="FV68" s="176" t="s">
        <v>14</v>
      </c>
      <c r="FW68" s="176" t="s">
        <v>14</v>
      </c>
      <c r="FX68" s="176" t="s">
        <v>14</v>
      </c>
      <c r="FY68" s="173">
        <v>44069</v>
      </c>
      <c r="FZ68" s="183" t="s">
        <v>4504</v>
      </c>
      <c r="GA68" s="183">
        <v>2</v>
      </c>
      <c r="GB68" s="183" t="s">
        <v>3173</v>
      </c>
      <c r="GC68" s="183" t="s">
        <v>21</v>
      </c>
      <c r="GD68" s="183">
        <v>2</v>
      </c>
      <c r="GE68" s="183" t="s">
        <v>14</v>
      </c>
      <c r="GF68" s="183" t="s">
        <v>14</v>
      </c>
      <c r="GG68" s="184">
        <v>44494</v>
      </c>
      <c r="GH68" s="182" t="s">
        <v>4510</v>
      </c>
      <c r="GI68" s="176">
        <v>0</v>
      </c>
      <c r="GJ68" s="176" t="s">
        <v>3173</v>
      </c>
      <c r="GK68" s="176" t="s">
        <v>21</v>
      </c>
      <c r="GL68" s="176">
        <v>2</v>
      </c>
      <c r="GM68" s="176" t="s">
        <v>14</v>
      </c>
      <c r="GN68" s="176" t="s">
        <v>14</v>
      </c>
      <c r="GO68" s="173">
        <v>44494</v>
      </c>
      <c r="GP68" s="183" t="s">
        <v>4505</v>
      </c>
      <c r="GQ68" s="183">
        <v>0</v>
      </c>
      <c r="GR68" s="183" t="s">
        <v>3173</v>
      </c>
      <c r="GS68" s="183" t="s">
        <v>21</v>
      </c>
      <c r="GT68" s="183">
        <v>2</v>
      </c>
      <c r="GU68" s="183" t="s">
        <v>14</v>
      </c>
      <c r="GV68" s="183" t="s">
        <v>14</v>
      </c>
      <c r="GW68" s="184">
        <v>44494</v>
      </c>
      <c r="GX68" s="182" t="s">
        <v>4511</v>
      </c>
      <c r="GY68" s="176">
        <v>0</v>
      </c>
      <c r="GZ68" s="176" t="s">
        <v>3173</v>
      </c>
      <c r="HA68" s="176" t="s">
        <v>21</v>
      </c>
      <c r="HB68" s="176">
        <v>2</v>
      </c>
      <c r="HC68" s="176" t="s">
        <v>14</v>
      </c>
      <c r="HD68" s="176" t="s">
        <v>14</v>
      </c>
      <c r="HE68" s="173">
        <v>44494</v>
      </c>
      <c r="HF68" s="183" t="s">
        <v>4503</v>
      </c>
      <c r="HG68" s="183">
        <v>0</v>
      </c>
      <c r="HH68" s="183" t="s">
        <v>3173</v>
      </c>
      <c r="HI68" s="183" t="s">
        <v>21</v>
      </c>
      <c r="HJ68" s="183">
        <v>2</v>
      </c>
      <c r="HK68" s="183" t="s">
        <v>14</v>
      </c>
      <c r="HL68" s="183" t="s">
        <v>14</v>
      </c>
      <c r="HM68" s="184">
        <v>44494</v>
      </c>
      <c r="HN68" s="182" t="s">
        <v>4509</v>
      </c>
      <c r="HO68" s="176">
        <v>0</v>
      </c>
      <c r="HP68" s="176" t="s">
        <v>3173</v>
      </c>
      <c r="HQ68" s="176" t="s">
        <v>21</v>
      </c>
      <c r="HR68" s="176">
        <v>2</v>
      </c>
      <c r="HS68" s="176" t="s">
        <v>14</v>
      </c>
      <c r="HT68" s="176" t="s">
        <v>14</v>
      </c>
      <c r="HU68" s="173">
        <v>44494</v>
      </c>
      <c r="HV68" s="183" t="s">
        <v>4506</v>
      </c>
      <c r="HW68" s="183">
        <v>0</v>
      </c>
      <c r="HX68" s="183" t="s">
        <v>3173</v>
      </c>
      <c r="HY68" s="183" t="s">
        <v>21</v>
      </c>
      <c r="HZ68" s="183">
        <v>2</v>
      </c>
      <c r="IA68" s="183" t="s">
        <v>14</v>
      </c>
      <c r="IB68" s="183" t="s">
        <v>14</v>
      </c>
      <c r="IC68" s="184">
        <v>44494</v>
      </c>
      <c r="ID68" s="182" t="s">
        <v>4508</v>
      </c>
      <c r="IE68" s="176">
        <v>2</v>
      </c>
      <c r="IF68" s="176" t="s">
        <v>3173</v>
      </c>
      <c r="IG68" s="176" t="s">
        <v>21</v>
      </c>
      <c r="IH68" s="176">
        <v>2</v>
      </c>
      <c r="II68" s="176" t="s">
        <v>14</v>
      </c>
      <c r="IJ68" s="176" t="s">
        <v>14</v>
      </c>
      <c r="IK68" s="173">
        <v>44494</v>
      </c>
      <c r="IL68" s="183" t="s">
        <v>4507</v>
      </c>
      <c r="IM68" s="183">
        <v>0</v>
      </c>
      <c r="IN68" s="183" t="s">
        <v>3173</v>
      </c>
      <c r="IO68" s="183" t="s">
        <v>21</v>
      </c>
      <c r="IP68" s="183">
        <v>2</v>
      </c>
      <c r="IQ68" s="183" t="s">
        <v>14</v>
      </c>
      <c r="IR68" s="183" t="s">
        <v>14</v>
      </c>
      <c r="IS68" s="184">
        <v>44494</v>
      </c>
    </row>
    <row r="69" spans="1:253" s="277" customFormat="1" ht="12.75" customHeight="1" x14ac:dyDescent="0.2">
      <c r="A69" s="277" t="s">
        <v>631</v>
      </c>
      <c r="B69" s="277" t="s">
        <v>7508</v>
      </c>
      <c r="C69" s="277" t="s">
        <v>632</v>
      </c>
      <c r="D69" s="277" t="s">
        <v>633</v>
      </c>
      <c r="E69" s="277" t="s">
        <v>7143</v>
      </c>
      <c r="F69" s="277" t="s">
        <v>3774</v>
      </c>
      <c r="G69" s="171">
        <v>19129000</v>
      </c>
      <c r="H69" s="172" t="s">
        <v>3771</v>
      </c>
      <c r="I69" s="172" t="s">
        <v>21</v>
      </c>
      <c r="J69" s="172">
        <v>2</v>
      </c>
      <c r="K69" s="172" t="s">
        <v>3773</v>
      </c>
      <c r="L69" s="172" t="s">
        <v>3772</v>
      </c>
      <c r="M69" s="173">
        <v>44451</v>
      </c>
      <c r="N69" s="182" t="s">
        <v>3776</v>
      </c>
      <c r="O69" s="174">
        <v>94280</v>
      </c>
      <c r="P69" s="174" t="s">
        <v>3771</v>
      </c>
      <c r="Q69" s="174" t="s">
        <v>21</v>
      </c>
      <c r="R69" s="174">
        <v>2</v>
      </c>
      <c r="S69" s="174" t="s">
        <v>3713</v>
      </c>
      <c r="T69" s="174" t="s">
        <v>3775</v>
      </c>
      <c r="U69" s="175">
        <v>44451</v>
      </c>
      <c r="V69" s="182" t="s">
        <v>3778</v>
      </c>
      <c r="W69" s="172">
        <v>19129000</v>
      </c>
      <c r="X69" s="172" t="s">
        <v>3771</v>
      </c>
      <c r="Y69" s="172" t="s">
        <v>21</v>
      </c>
      <c r="Z69" s="172">
        <v>2</v>
      </c>
      <c r="AA69" s="172" t="s">
        <v>3777</v>
      </c>
      <c r="AB69" s="172" t="s">
        <v>3772</v>
      </c>
      <c r="AC69" s="173">
        <v>44451</v>
      </c>
      <c r="AD69" s="182" t="s">
        <v>5605</v>
      </c>
      <c r="AE69" s="180">
        <v>17240000</v>
      </c>
      <c r="AF69" s="180" t="s">
        <v>5602</v>
      </c>
      <c r="AG69" s="180" t="s">
        <v>41</v>
      </c>
      <c r="AH69" s="180">
        <v>1</v>
      </c>
      <c r="AI69" s="180" t="s">
        <v>5604</v>
      </c>
      <c r="AJ69" s="180" t="s">
        <v>5603</v>
      </c>
      <c r="AK69" s="181">
        <v>44521</v>
      </c>
      <c r="AL69" s="182" t="s">
        <v>1298</v>
      </c>
      <c r="AM69" s="172">
        <v>0</v>
      </c>
      <c r="AN69" s="172" t="s">
        <v>1295</v>
      </c>
      <c r="AO69" s="172" t="s">
        <v>21</v>
      </c>
      <c r="AP69" s="172">
        <v>2</v>
      </c>
      <c r="AQ69" s="172" t="s">
        <v>1297</v>
      </c>
      <c r="AR69" s="172" t="s">
        <v>1296</v>
      </c>
      <c r="AS69" s="173">
        <v>43706</v>
      </c>
      <c r="AT69" s="183" t="s">
        <v>1328</v>
      </c>
      <c r="AU69" s="180">
        <v>0</v>
      </c>
      <c r="AV69" s="180" t="s">
        <v>1326</v>
      </c>
      <c r="AW69" s="180" t="s">
        <v>41</v>
      </c>
      <c r="AX69" s="180">
        <v>1</v>
      </c>
      <c r="AY69" s="180" t="s">
        <v>1310</v>
      </c>
      <c r="AZ69" s="180" t="s">
        <v>1327</v>
      </c>
      <c r="BA69" s="181">
        <v>43763</v>
      </c>
      <c r="BB69" s="182" t="s">
        <v>1311</v>
      </c>
      <c r="BC69" s="172">
        <v>0</v>
      </c>
      <c r="BD69" s="172" t="s">
        <v>14</v>
      </c>
      <c r="BE69" s="172" t="s">
        <v>21</v>
      </c>
      <c r="BF69" s="172">
        <v>2</v>
      </c>
      <c r="BG69" s="172" t="s">
        <v>1310</v>
      </c>
      <c r="BH69" s="172" t="s">
        <v>14</v>
      </c>
      <c r="BI69" s="173">
        <v>43742</v>
      </c>
      <c r="BJ69" s="183" t="s">
        <v>6202</v>
      </c>
      <c r="BK69" s="183">
        <v>44</v>
      </c>
      <c r="BL69" s="183" t="s">
        <v>6164</v>
      </c>
      <c r="BM69" s="183" t="s">
        <v>21</v>
      </c>
      <c r="BN69" s="183">
        <v>2</v>
      </c>
      <c r="BO69" s="183" t="s">
        <v>6201</v>
      </c>
      <c r="BP69" s="180" t="s">
        <v>2036</v>
      </c>
      <c r="BQ69" s="184">
        <v>44557</v>
      </c>
      <c r="BR69" s="182" t="s">
        <v>1241</v>
      </c>
      <c r="BS69" s="176" t="s">
        <v>14</v>
      </c>
      <c r="BT69" s="176" t="s">
        <v>14</v>
      </c>
      <c r="BU69" s="176" t="s">
        <v>14</v>
      </c>
      <c r="BV69" s="176" t="s">
        <v>14</v>
      </c>
      <c r="BW69" s="176" t="s">
        <v>1240</v>
      </c>
      <c r="BX69" s="176" t="s">
        <v>14</v>
      </c>
      <c r="BY69" s="173">
        <v>43676</v>
      </c>
      <c r="BZ69" s="183" t="s">
        <v>1242</v>
      </c>
      <c r="CA69" s="183" t="s">
        <v>14</v>
      </c>
      <c r="CB69" s="183" t="s">
        <v>14</v>
      </c>
      <c r="CC69" s="183" t="s">
        <v>14</v>
      </c>
      <c r="CD69" s="183" t="s">
        <v>14</v>
      </c>
      <c r="CE69" s="183" t="s">
        <v>1240</v>
      </c>
      <c r="CF69" s="183" t="s">
        <v>14</v>
      </c>
      <c r="CG69" s="184">
        <v>43676</v>
      </c>
      <c r="CH69" s="182" t="s">
        <v>7906</v>
      </c>
      <c r="CI69" s="183" t="e">
        <v>#N/A</v>
      </c>
      <c r="CJ69" s="183" t="e">
        <v>#N/A</v>
      </c>
      <c r="CK69" s="183" t="e">
        <v>#N/A</v>
      </c>
      <c r="CL69" s="183" t="e">
        <v>#N/A</v>
      </c>
      <c r="CM69" s="183" t="e">
        <v>#N/A</v>
      </c>
      <c r="CN69" s="183" t="e">
        <v>#N/A</v>
      </c>
      <c r="CO69" s="185" t="e">
        <v>#N/A</v>
      </c>
      <c r="CP69" s="183" t="s">
        <v>1244</v>
      </c>
      <c r="CQ69" s="176" t="s">
        <v>14</v>
      </c>
      <c r="CR69" s="176" t="s">
        <v>14</v>
      </c>
      <c r="CS69" s="176" t="s">
        <v>14</v>
      </c>
      <c r="CT69" s="176" t="s">
        <v>14</v>
      </c>
      <c r="CU69" s="176" t="s">
        <v>1243</v>
      </c>
      <c r="CV69" s="176" t="s">
        <v>14</v>
      </c>
      <c r="CW69" s="173">
        <v>43676</v>
      </c>
      <c r="CX69" s="183" t="s">
        <v>5606</v>
      </c>
      <c r="CY69" s="180">
        <v>1496000</v>
      </c>
      <c r="CZ69" s="180" t="s">
        <v>5602</v>
      </c>
      <c r="DA69" s="180" t="s">
        <v>41</v>
      </c>
      <c r="DB69" s="180">
        <v>1</v>
      </c>
      <c r="DC69" s="180" t="s">
        <v>5611</v>
      </c>
      <c r="DD69" s="180" t="s">
        <v>5603</v>
      </c>
      <c r="DE69" s="186">
        <v>44521</v>
      </c>
      <c r="DF69" s="182" t="s">
        <v>5608</v>
      </c>
      <c r="DG69" s="172">
        <v>1889000</v>
      </c>
      <c r="DH69" s="176" t="s">
        <v>5602</v>
      </c>
      <c r="DI69" s="176" t="s">
        <v>41</v>
      </c>
      <c r="DJ69" s="176">
        <v>1</v>
      </c>
      <c r="DK69" s="176" t="s">
        <v>5607</v>
      </c>
      <c r="DL69" s="176" t="s">
        <v>5603</v>
      </c>
      <c r="DM69" s="173">
        <v>44521</v>
      </c>
      <c r="DN69" s="183" t="s">
        <v>5610</v>
      </c>
      <c r="DO69" s="180">
        <v>15744000</v>
      </c>
      <c r="DP69" s="183" t="s">
        <v>5602</v>
      </c>
      <c r="DQ69" s="183" t="s">
        <v>41</v>
      </c>
      <c r="DR69" s="183">
        <v>1</v>
      </c>
      <c r="DS69" s="183" t="s">
        <v>5609</v>
      </c>
      <c r="DT69" s="183" t="s">
        <v>5603</v>
      </c>
      <c r="DU69" s="184">
        <v>44521</v>
      </c>
      <c r="DV69" s="182" t="s">
        <v>5612</v>
      </c>
      <c r="DW69" s="172">
        <v>1496000</v>
      </c>
      <c r="DX69" s="176" t="s">
        <v>5602</v>
      </c>
      <c r="DY69" s="176" t="s">
        <v>41</v>
      </c>
      <c r="DZ69" s="176">
        <v>1</v>
      </c>
      <c r="EA69" s="176" t="s">
        <v>5611</v>
      </c>
      <c r="EB69" s="176" t="s">
        <v>5603</v>
      </c>
      <c r="EC69" s="173">
        <v>44521</v>
      </c>
      <c r="ED69" s="183" t="s">
        <v>5614</v>
      </c>
      <c r="EE69" s="180">
        <v>0</v>
      </c>
      <c r="EF69" s="183" t="s">
        <v>5602</v>
      </c>
      <c r="EG69" s="183" t="s">
        <v>41</v>
      </c>
      <c r="EH69" s="183">
        <v>1</v>
      </c>
      <c r="EI69" s="183" t="s">
        <v>5613</v>
      </c>
      <c r="EJ69" s="183" t="s">
        <v>5603</v>
      </c>
      <c r="EK69" s="184">
        <v>44521</v>
      </c>
      <c r="EL69" s="182" t="s">
        <v>5616</v>
      </c>
      <c r="EM69" s="172">
        <v>0</v>
      </c>
      <c r="EN69" s="176" t="s">
        <v>5602</v>
      </c>
      <c r="EO69" s="176" t="s">
        <v>41</v>
      </c>
      <c r="EP69" s="176">
        <v>1</v>
      </c>
      <c r="EQ69" s="176" t="s">
        <v>5615</v>
      </c>
      <c r="ER69" s="176" t="s">
        <v>5603</v>
      </c>
      <c r="ES69" s="173">
        <v>44521</v>
      </c>
      <c r="ET69" s="183" t="s">
        <v>6204</v>
      </c>
      <c r="EU69" s="183">
        <v>44</v>
      </c>
      <c r="EV69" s="183" t="s">
        <v>6164</v>
      </c>
      <c r="EW69" s="183" t="s">
        <v>21</v>
      </c>
      <c r="EX69" s="183">
        <v>2</v>
      </c>
      <c r="EY69" s="183" t="s">
        <v>6203</v>
      </c>
      <c r="EZ69" s="183" t="s">
        <v>2036</v>
      </c>
      <c r="FA69" s="184">
        <v>44557</v>
      </c>
      <c r="FB69" s="182" t="s">
        <v>3782</v>
      </c>
      <c r="FC69" s="176">
        <v>2</v>
      </c>
      <c r="FD69" s="176" t="s">
        <v>3779</v>
      </c>
      <c r="FE69" s="176" t="s">
        <v>41</v>
      </c>
      <c r="FF69" s="176">
        <v>1</v>
      </c>
      <c r="FG69" s="176" t="s">
        <v>3781</v>
      </c>
      <c r="FH69" s="176" t="s">
        <v>3780</v>
      </c>
      <c r="FI69" s="173">
        <v>44451</v>
      </c>
      <c r="FJ69" s="182" t="s">
        <v>634</v>
      </c>
      <c r="FK69" s="183" t="s">
        <v>14</v>
      </c>
      <c r="FL69" s="183">
        <v>0</v>
      </c>
      <c r="FM69" s="183" t="s">
        <v>21</v>
      </c>
      <c r="FN69" s="183">
        <v>2</v>
      </c>
      <c r="FO69" s="183">
        <v>0</v>
      </c>
      <c r="FP69" s="180">
        <v>0</v>
      </c>
      <c r="FQ69" s="181">
        <v>43511</v>
      </c>
      <c r="FR69" s="182" t="s">
        <v>635</v>
      </c>
      <c r="FS69" s="176" t="s">
        <v>14</v>
      </c>
      <c r="FT69" s="176">
        <v>0</v>
      </c>
      <c r="FU69" s="176" t="s">
        <v>21</v>
      </c>
      <c r="FV69" s="176">
        <v>2</v>
      </c>
      <c r="FW69" s="176">
        <v>0</v>
      </c>
      <c r="FX69" s="176">
        <v>0</v>
      </c>
      <c r="FY69" s="173">
        <v>43511</v>
      </c>
      <c r="FZ69" s="183" t="s">
        <v>4958</v>
      </c>
      <c r="GA69" s="183">
        <v>2</v>
      </c>
      <c r="GB69" s="183" t="s">
        <v>3173</v>
      </c>
      <c r="GC69" s="183" t="s">
        <v>21</v>
      </c>
      <c r="GD69" s="183">
        <v>2</v>
      </c>
      <c r="GE69" s="183" t="s">
        <v>14</v>
      </c>
      <c r="GF69" s="183" t="s">
        <v>14</v>
      </c>
      <c r="GG69" s="184">
        <v>44497</v>
      </c>
      <c r="GH69" s="182" t="s">
        <v>4964</v>
      </c>
      <c r="GI69" s="176">
        <v>0</v>
      </c>
      <c r="GJ69" s="176" t="s">
        <v>3173</v>
      </c>
      <c r="GK69" s="176" t="s">
        <v>21</v>
      </c>
      <c r="GL69" s="176">
        <v>2</v>
      </c>
      <c r="GM69" s="176" t="s">
        <v>14</v>
      </c>
      <c r="GN69" s="176" t="s">
        <v>14</v>
      </c>
      <c r="GO69" s="173">
        <v>44497</v>
      </c>
      <c r="GP69" s="183" t="s">
        <v>4959</v>
      </c>
      <c r="GQ69" s="183">
        <v>0</v>
      </c>
      <c r="GR69" s="183" t="s">
        <v>3173</v>
      </c>
      <c r="GS69" s="183" t="s">
        <v>21</v>
      </c>
      <c r="GT69" s="183">
        <v>2</v>
      </c>
      <c r="GU69" s="183" t="s">
        <v>14</v>
      </c>
      <c r="GV69" s="183" t="s">
        <v>14</v>
      </c>
      <c r="GW69" s="184">
        <v>44497</v>
      </c>
      <c r="GX69" s="182" t="s">
        <v>4965</v>
      </c>
      <c r="GY69" s="176">
        <v>0</v>
      </c>
      <c r="GZ69" s="176" t="s">
        <v>3173</v>
      </c>
      <c r="HA69" s="176" t="s">
        <v>21</v>
      </c>
      <c r="HB69" s="176">
        <v>2</v>
      </c>
      <c r="HC69" s="176" t="s">
        <v>14</v>
      </c>
      <c r="HD69" s="176" t="s">
        <v>14</v>
      </c>
      <c r="HE69" s="173">
        <v>44497</v>
      </c>
      <c r="HF69" s="183" t="s">
        <v>4957</v>
      </c>
      <c r="HG69" s="183">
        <v>2</v>
      </c>
      <c r="HH69" s="183" t="s">
        <v>3173</v>
      </c>
      <c r="HI69" s="183" t="s">
        <v>21</v>
      </c>
      <c r="HJ69" s="183">
        <v>2</v>
      </c>
      <c r="HK69" s="183" t="s">
        <v>14</v>
      </c>
      <c r="HL69" s="183" t="s">
        <v>14</v>
      </c>
      <c r="HM69" s="184">
        <v>44497</v>
      </c>
      <c r="HN69" s="182" t="s">
        <v>4963</v>
      </c>
      <c r="HO69" s="176">
        <v>0</v>
      </c>
      <c r="HP69" s="176" t="s">
        <v>3173</v>
      </c>
      <c r="HQ69" s="176" t="s">
        <v>21</v>
      </c>
      <c r="HR69" s="176">
        <v>2</v>
      </c>
      <c r="HS69" s="176" t="s">
        <v>14</v>
      </c>
      <c r="HT69" s="176" t="s">
        <v>14</v>
      </c>
      <c r="HU69" s="173">
        <v>44497</v>
      </c>
      <c r="HV69" s="183" t="s">
        <v>4960</v>
      </c>
      <c r="HW69" s="183">
        <v>0</v>
      </c>
      <c r="HX69" s="183" t="s">
        <v>3173</v>
      </c>
      <c r="HY69" s="183" t="s">
        <v>21</v>
      </c>
      <c r="HZ69" s="183">
        <v>2</v>
      </c>
      <c r="IA69" s="183" t="s">
        <v>14</v>
      </c>
      <c r="IB69" s="183" t="s">
        <v>14</v>
      </c>
      <c r="IC69" s="184">
        <v>44497</v>
      </c>
      <c r="ID69" s="182" t="s">
        <v>4962</v>
      </c>
      <c r="IE69" s="176">
        <v>0</v>
      </c>
      <c r="IF69" s="176" t="s">
        <v>3173</v>
      </c>
      <c r="IG69" s="176" t="s">
        <v>21</v>
      </c>
      <c r="IH69" s="176">
        <v>2</v>
      </c>
      <c r="II69" s="176" t="s">
        <v>14</v>
      </c>
      <c r="IJ69" s="176" t="s">
        <v>14</v>
      </c>
      <c r="IK69" s="173">
        <v>44497</v>
      </c>
      <c r="IL69" s="183" t="s">
        <v>4961</v>
      </c>
      <c r="IM69" s="183">
        <v>2</v>
      </c>
      <c r="IN69" s="183" t="s">
        <v>3173</v>
      </c>
      <c r="IO69" s="183" t="s">
        <v>21</v>
      </c>
      <c r="IP69" s="183">
        <v>2</v>
      </c>
      <c r="IQ69" s="183" t="s">
        <v>14</v>
      </c>
      <c r="IR69" s="183" t="s">
        <v>14</v>
      </c>
      <c r="IS69" s="184">
        <v>44497</v>
      </c>
    </row>
    <row r="70" spans="1:253" s="277" customFormat="1" ht="12.75" customHeight="1" x14ac:dyDescent="0.2">
      <c r="A70" s="277" t="s">
        <v>3005</v>
      </c>
      <c r="B70" s="277" t="s">
        <v>7525</v>
      </c>
      <c r="C70" s="277" t="s">
        <v>3006</v>
      </c>
      <c r="D70" s="277" t="s">
        <v>3007</v>
      </c>
      <c r="E70" s="277" t="s">
        <v>7144</v>
      </c>
      <c r="F70" s="277" t="s">
        <v>3011</v>
      </c>
      <c r="G70" s="171">
        <v>30485000</v>
      </c>
      <c r="H70" s="172" t="s">
        <v>3008</v>
      </c>
      <c r="I70" s="172" t="s">
        <v>21</v>
      </c>
      <c r="J70" s="172">
        <v>2</v>
      </c>
      <c r="K70" s="172" t="s">
        <v>3010</v>
      </c>
      <c r="L70" s="172" t="s">
        <v>3009</v>
      </c>
      <c r="M70" s="173">
        <v>44281</v>
      </c>
      <c r="N70" s="182" t="s">
        <v>3015</v>
      </c>
      <c r="O70" s="174">
        <v>9395</v>
      </c>
      <c r="P70" s="174" t="s">
        <v>3012</v>
      </c>
      <c r="Q70" s="174" t="s">
        <v>21</v>
      </c>
      <c r="R70" s="174">
        <v>2</v>
      </c>
      <c r="S70" s="174" t="s">
        <v>3014</v>
      </c>
      <c r="T70" s="174" t="s">
        <v>3013</v>
      </c>
      <c r="U70" s="175">
        <v>44281</v>
      </c>
      <c r="V70" s="182" t="s">
        <v>3024</v>
      </c>
      <c r="W70" s="172">
        <v>3815000</v>
      </c>
      <c r="X70" s="172" t="s">
        <v>3012</v>
      </c>
      <c r="Y70" s="172" t="s">
        <v>21</v>
      </c>
      <c r="Z70" s="172">
        <v>2</v>
      </c>
      <c r="AA70" s="172" t="s">
        <v>3023</v>
      </c>
      <c r="AB70" s="172" t="s">
        <v>3013</v>
      </c>
      <c r="AC70" s="173">
        <v>44284</v>
      </c>
      <c r="AD70" s="182" t="s">
        <v>5528</v>
      </c>
      <c r="AE70" s="180">
        <v>180000</v>
      </c>
      <c r="AF70" s="180" t="s">
        <v>5465</v>
      </c>
      <c r="AG70" s="180" t="s">
        <v>21</v>
      </c>
      <c r="AH70" s="180">
        <v>2</v>
      </c>
      <c r="AI70" s="180" t="s">
        <v>5527</v>
      </c>
      <c r="AJ70" s="180" t="s">
        <v>5526</v>
      </c>
      <c r="AK70" s="181">
        <v>44521</v>
      </c>
      <c r="AL70" s="182" t="s">
        <v>5530</v>
      </c>
      <c r="AM70" s="172">
        <v>180000</v>
      </c>
      <c r="AN70" s="172" t="s">
        <v>5465</v>
      </c>
      <c r="AO70" s="172" t="s">
        <v>21</v>
      </c>
      <c r="AP70" s="172">
        <v>2</v>
      </c>
      <c r="AQ70" s="172" t="s">
        <v>5529</v>
      </c>
      <c r="AR70" s="172" t="s">
        <v>5526</v>
      </c>
      <c r="AS70" s="173">
        <v>44521</v>
      </c>
      <c r="AT70" s="183" t="s">
        <v>7907</v>
      </c>
      <c r="AU70" s="180" t="e">
        <v>#N/A</v>
      </c>
      <c r="AV70" s="180" t="e">
        <v>#N/A</v>
      </c>
      <c r="AW70" s="180" t="e">
        <v>#N/A</v>
      </c>
      <c r="AX70" s="180" t="e">
        <v>#N/A</v>
      </c>
      <c r="AY70" s="180" t="e">
        <v>#N/A</v>
      </c>
      <c r="AZ70" s="180" t="e">
        <v>#N/A</v>
      </c>
      <c r="BA70" s="181" t="e">
        <v>#N/A</v>
      </c>
      <c r="BB70" s="182" t="s">
        <v>7908</v>
      </c>
      <c r="BC70" s="172" t="e">
        <v>#N/A</v>
      </c>
      <c r="BD70" s="172" t="e">
        <v>#N/A</v>
      </c>
      <c r="BE70" s="172" t="e">
        <v>#N/A</v>
      </c>
      <c r="BF70" s="172" t="e">
        <v>#N/A</v>
      </c>
      <c r="BG70" s="172" t="e">
        <v>#N/A</v>
      </c>
      <c r="BH70" s="172" t="e">
        <v>#N/A</v>
      </c>
      <c r="BI70" s="173" t="e">
        <v>#N/A</v>
      </c>
      <c r="BJ70" s="183" t="s">
        <v>3018</v>
      </c>
      <c r="BK70" s="183">
        <v>0</v>
      </c>
      <c r="BL70" s="183" t="s">
        <v>3016</v>
      </c>
      <c r="BM70" s="183" t="s">
        <v>59</v>
      </c>
      <c r="BN70" s="183">
        <v>3</v>
      </c>
      <c r="BO70" s="183" t="s">
        <v>3017</v>
      </c>
      <c r="BP70" s="180" t="s">
        <v>2036</v>
      </c>
      <c r="BQ70" s="184">
        <v>44281</v>
      </c>
      <c r="BR70" s="182" t="s">
        <v>7909</v>
      </c>
      <c r="BS70" s="176" t="e">
        <v>#N/A</v>
      </c>
      <c r="BT70" s="176" t="e">
        <v>#N/A</v>
      </c>
      <c r="BU70" s="176" t="e">
        <v>#N/A</v>
      </c>
      <c r="BV70" s="176" t="e">
        <v>#N/A</v>
      </c>
      <c r="BW70" s="176" t="e">
        <v>#N/A</v>
      </c>
      <c r="BX70" s="176" t="e">
        <v>#N/A</v>
      </c>
      <c r="BY70" s="173" t="e">
        <v>#N/A</v>
      </c>
      <c r="BZ70" s="183" t="s">
        <v>7910</v>
      </c>
      <c r="CA70" s="183" t="e">
        <v>#N/A</v>
      </c>
      <c r="CB70" s="183" t="e">
        <v>#N/A</v>
      </c>
      <c r="CC70" s="183" t="e">
        <v>#N/A</v>
      </c>
      <c r="CD70" s="183" t="e">
        <v>#N/A</v>
      </c>
      <c r="CE70" s="183" t="e">
        <v>#N/A</v>
      </c>
      <c r="CF70" s="183" t="e">
        <v>#N/A</v>
      </c>
      <c r="CG70" s="184" t="e">
        <v>#N/A</v>
      </c>
      <c r="CH70" s="182" t="s">
        <v>7911</v>
      </c>
      <c r="CI70" s="183" t="e">
        <v>#N/A</v>
      </c>
      <c r="CJ70" s="183" t="e">
        <v>#N/A</v>
      </c>
      <c r="CK70" s="183" t="e">
        <v>#N/A</v>
      </c>
      <c r="CL70" s="183" t="e">
        <v>#N/A</v>
      </c>
      <c r="CM70" s="183" t="e">
        <v>#N/A</v>
      </c>
      <c r="CN70" s="183" t="e">
        <v>#N/A</v>
      </c>
      <c r="CO70" s="185" t="e">
        <v>#N/A</v>
      </c>
      <c r="CP70" s="183" t="s">
        <v>7912</v>
      </c>
      <c r="CQ70" s="176" t="e">
        <v>#N/A</v>
      </c>
      <c r="CR70" s="176" t="e">
        <v>#N/A</v>
      </c>
      <c r="CS70" s="176" t="e">
        <v>#N/A</v>
      </c>
      <c r="CT70" s="176" t="e">
        <v>#N/A</v>
      </c>
      <c r="CU70" s="176" t="e">
        <v>#N/A</v>
      </c>
      <c r="CV70" s="176" t="e">
        <v>#N/A</v>
      </c>
      <c r="CW70" s="173" t="e">
        <v>#N/A</v>
      </c>
      <c r="CX70" s="183" t="s">
        <v>5531</v>
      </c>
      <c r="CY70" s="180">
        <v>180000</v>
      </c>
      <c r="CZ70" s="180" t="s">
        <v>5465</v>
      </c>
      <c r="DA70" s="180" t="s">
        <v>21</v>
      </c>
      <c r="DB70" s="180">
        <v>2</v>
      </c>
      <c r="DC70" s="180" t="s">
        <v>5534</v>
      </c>
      <c r="DD70" s="180" t="s">
        <v>5526</v>
      </c>
      <c r="DE70" s="186">
        <v>44521</v>
      </c>
      <c r="DF70" s="182" t="s">
        <v>5533</v>
      </c>
      <c r="DG70" s="172">
        <v>3635000</v>
      </c>
      <c r="DH70" s="176" t="s">
        <v>5532</v>
      </c>
      <c r="DI70" s="176" t="s">
        <v>21</v>
      </c>
      <c r="DJ70" s="176">
        <v>2</v>
      </c>
      <c r="DK70" s="176" t="s">
        <v>3019</v>
      </c>
      <c r="DL70" s="176" t="s">
        <v>3013</v>
      </c>
      <c r="DM70" s="173">
        <v>44521</v>
      </c>
      <c r="DN70" s="183" t="s">
        <v>3020</v>
      </c>
      <c r="DO70" s="180">
        <v>0</v>
      </c>
      <c r="DP70" s="183" t="s">
        <v>3012</v>
      </c>
      <c r="DQ70" s="183" t="s">
        <v>21</v>
      </c>
      <c r="DR70" s="183">
        <v>2</v>
      </c>
      <c r="DS70" s="183" t="s">
        <v>3019</v>
      </c>
      <c r="DT70" s="183" t="s">
        <v>3013</v>
      </c>
      <c r="DU70" s="184">
        <v>44281</v>
      </c>
      <c r="DV70" s="182" t="s">
        <v>5535</v>
      </c>
      <c r="DW70" s="172">
        <v>180000</v>
      </c>
      <c r="DX70" s="176" t="s">
        <v>5465</v>
      </c>
      <c r="DY70" s="176" t="s">
        <v>21</v>
      </c>
      <c r="DZ70" s="176">
        <v>2</v>
      </c>
      <c r="EA70" s="176" t="s">
        <v>5534</v>
      </c>
      <c r="EB70" s="176" t="s">
        <v>5526</v>
      </c>
      <c r="EC70" s="173">
        <v>44521</v>
      </c>
      <c r="ED70" s="183" t="s">
        <v>3021</v>
      </c>
      <c r="EE70" s="180">
        <v>0</v>
      </c>
      <c r="EF70" s="183" t="s">
        <v>3012</v>
      </c>
      <c r="EG70" s="183" t="s">
        <v>21</v>
      </c>
      <c r="EH70" s="183">
        <v>2</v>
      </c>
      <c r="EI70" s="183" t="s">
        <v>3019</v>
      </c>
      <c r="EJ70" s="183" t="s">
        <v>3013</v>
      </c>
      <c r="EK70" s="184">
        <v>44284</v>
      </c>
      <c r="EL70" s="182" t="s">
        <v>3022</v>
      </c>
      <c r="EM70" s="172">
        <v>0</v>
      </c>
      <c r="EN70" s="176" t="s">
        <v>3012</v>
      </c>
      <c r="EO70" s="176" t="s">
        <v>21</v>
      </c>
      <c r="EP70" s="176">
        <v>2</v>
      </c>
      <c r="EQ70" s="176" t="s">
        <v>3019</v>
      </c>
      <c r="ER70" s="176" t="s">
        <v>3013</v>
      </c>
      <c r="ES70" s="173">
        <v>44284</v>
      </c>
      <c r="ET70" s="183" t="s">
        <v>5885</v>
      </c>
      <c r="EU70" s="183">
        <v>2</v>
      </c>
      <c r="EV70" s="183" t="s">
        <v>5878</v>
      </c>
      <c r="EW70" s="183" t="s">
        <v>21</v>
      </c>
      <c r="EX70" s="183">
        <v>2</v>
      </c>
      <c r="EY70" s="183" t="s">
        <v>5881</v>
      </c>
      <c r="EZ70" s="183" t="s">
        <v>2939</v>
      </c>
      <c r="FA70" s="184">
        <v>44545</v>
      </c>
      <c r="FB70" s="182" t="s">
        <v>3027</v>
      </c>
      <c r="FC70" s="176">
        <v>3</v>
      </c>
      <c r="FD70" s="176" t="s">
        <v>3012</v>
      </c>
      <c r="FE70" s="176" t="s">
        <v>21</v>
      </c>
      <c r="FF70" s="176">
        <v>2</v>
      </c>
      <c r="FG70" s="176" t="s">
        <v>3026</v>
      </c>
      <c r="FH70" s="176" t="s">
        <v>3025</v>
      </c>
      <c r="FI70" s="173">
        <v>44284</v>
      </c>
      <c r="FJ70" s="182" t="s">
        <v>7913</v>
      </c>
      <c r="FK70" s="183" t="e">
        <v>#N/A</v>
      </c>
      <c r="FL70" s="183" t="e">
        <v>#N/A</v>
      </c>
      <c r="FM70" s="183" t="e">
        <v>#N/A</v>
      </c>
      <c r="FN70" s="183" t="e">
        <v>#N/A</v>
      </c>
      <c r="FO70" s="183" t="e">
        <v>#N/A</v>
      </c>
      <c r="FP70" s="180" t="e">
        <v>#N/A</v>
      </c>
      <c r="FQ70" s="181" t="e">
        <v>#N/A</v>
      </c>
      <c r="FR70" s="182" t="s">
        <v>7914</v>
      </c>
      <c r="FS70" s="176" t="e">
        <v>#N/A</v>
      </c>
      <c r="FT70" s="176" t="e">
        <v>#N/A</v>
      </c>
      <c r="FU70" s="176" t="e">
        <v>#N/A</v>
      </c>
      <c r="FV70" s="176" t="e">
        <v>#N/A</v>
      </c>
      <c r="FW70" s="176" t="e">
        <v>#N/A</v>
      </c>
      <c r="FX70" s="176" t="e">
        <v>#N/A</v>
      </c>
      <c r="FY70" s="173" t="e">
        <v>#N/A</v>
      </c>
      <c r="FZ70" s="183" t="s">
        <v>4513</v>
      </c>
      <c r="GA70" s="183">
        <v>1</v>
      </c>
      <c r="GB70" s="183" t="s">
        <v>3173</v>
      </c>
      <c r="GC70" s="183" t="s">
        <v>21</v>
      </c>
      <c r="GD70" s="183">
        <v>2</v>
      </c>
      <c r="GE70" s="183" t="s">
        <v>14</v>
      </c>
      <c r="GF70" s="183" t="s">
        <v>14</v>
      </c>
      <c r="GG70" s="184">
        <v>44494</v>
      </c>
      <c r="GH70" s="182" t="s">
        <v>4519</v>
      </c>
      <c r="GI70" s="176">
        <v>0</v>
      </c>
      <c r="GJ70" s="176" t="s">
        <v>3173</v>
      </c>
      <c r="GK70" s="176" t="s">
        <v>21</v>
      </c>
      <c r="GL70" s="176">
        <v>2</v>
      </c>
      <c r="GM70" s="176" t="s">
        <v>14</v>
      </c>
      <c r="GN70" s="176" t="s">
        <v>14</v>
      </c>
      <c r="GO70" s="173">
        <v>44494</v>
      </c>
      <c r="GP70" s="183" t="s">
        <v>4514</v>
      </c>
      <c r="GQ70" s="183">
        <v>0</v>
      </c>
      <c r="GR70" s="183" t="s">
        <v>3173</v>
      </c>
      <c r="GS70" s="183" t="s">
        <v>21</v>
      </c>
      <c r="GT70" s="183">
        <v>2</v>
      </c>
      <c r="GU70" s="183" t="s">
        <v>14</v>
      </c>
      <c r="GV70" s="183" t="s">
        <v>14</v>
      </c>
      <c r="GW70" s="184">
        <v>44494</v>
      </c>
      <c r="GX70" s="182" t="s">
        <v>4520</v>
      </c>
      <c r="GY70" s="176">
        <v>0</v>
      </c>
      <c r="GZ70" s="176" t="s">
        <v>3173</v>
      </c>
      <c r="HA70" s="176" t="s">
        <v>21</v>
      </c>
      <c r="HB70" s="176">
        <v>2</v>
      </c>
      <c r="HC70" s="176" t="s">
        <v>14</v>
      </c>
      <c r="HD70" s="176" t="s">
        <v>14</v>
      </c>
      <c r="HE70" s="173">
        <v>44494</v>
      </c>
      <c r="HF70" s="183" t="s">
        <v>4512</v>
      </c>
      <c r="HG70" s="183">
        <v>0</v>
      </c>
      <c r="HH70" s="183" t="s">
        <v>3173</v>
      </c>
      <c r="HI70" s="183" t="s">
        <v>21</v>
      </c>
      <c r="HJ70" s="183">
        <v>2</v>
      </c>
      <c r="HK70" s="183" t="s">
        <v>14</v>
      </c>
      <c r="HL70" s="183" t="s">
        <v>14</v>
      </c>
      <c r="HM70" s="184">
        <v>44494</v>
      </c>
      <c r="HN70" s="182" t="s">
        <v>4518</v>
      </c>
      <c r="HO70" s="176">
        <v>1</v>
      </c>
      <c r="HP70" s="176" t="s">
        <v>3173</v>
      </c>
      <c r="HQ70" s="176" t="s">
        <v>21</v>
      </c>
      <c r="HR70" s="176">
        <v>2</v>
      </c>
      <c r="HS70" s="176" t="s">
        <v>14</v>
      </c>
      <c r="HT70" s="176" t="s">
        <v>14</v>
      </c>
      <c r="HU70" s="173">
        <v>44494</v>
      </c>
      <c r="HV70" s="183" t="s">
        <v>4515</v>
      </c>
      <c r="HW70" s="183">
        <v>0</v>
      </c>
      <c r="HX70" s="183" t="s">
        <v>3173</v>
      </c>
      <c r="HY70" s="183" t="s">
        <v>21</v>
      </c>
      <c r="HZ70" s="183">
        <v>2</v>
      </c>
      <c r="IA70" s="183" t="s">
        <v>14</v>
      </c>
      <c r="IB70" s="183" t="s">
        <v>14</v>
      </c>
      <c r="IC70" s="184">
        <v>44494</v>
      </c>
      <c r="ID70" s="182" t="s">
        <v>4517</v>
      </c>
      <c r="IE70" s="176">
        <v>0</v>
      </c>
      <c r="IF70" s="176" t="s">
        <v>3173</v>
      </c>
      <c r="IG70" s="176" t="s">
        <v>21</v>
      </c>
      <c r="IH70" s="176">
        <v>2</v>
      </c>
      <c r="II70" s="176" t="s">
        <v>14</v>
      </c>
      <c r="IJ70" s="176" t="s">
        <v>14</v>
      </c>
      <c r="IK70" s="173">
        <v>44494</v>
      </c>
      <c r="IL70" s="183" t="s">
        <v>4516</v>
      </c>
      <c r="IM70" s="183">
        <v>0</v>
      </c>
      <c r="IN70" s="183" t="s">
        <v>3173</v>
      </c>
      <c r="IO70" s="183" t="s">
        <v>21</v>
      </c>
      <c r="IP70" s="183">
        <v>2</v>
      </c>
      <c r="IQ70" s="183" t="s">
        <v>14</v>
      </c>
      <c r="IR70" s="183" t="s">
        <v>14</v>
      </c>
      <c r="IS70" s="184">
        <v>44494</v>
      </c>
    </row>
    <row r="71" spans="1:253" s="277" customFormat="1" ht="12.75" customHeight="1" x14ac:dyDescent="0.2">
      <c r="A71" s="277" t="s">
        <v>1641</v>
      </c>
      <c r="B71" s="277" t="s">
        <v>7513</v>
      </c>
      <c r="C71" s="277" t="s">
        <v>1642</v>
      </c>
      <c r="D71" s="277" t="s">
        <v>1643</v>
      </c>
      <c r="E71" s="277" t="s">
        <v>7145</v>
      </c>
      <c r="F71" s="277" t="s">
        <v>3423</v>
      </c>
      <c r="G71" s="171">
        <v>2541000</v>
      </c>
      <c r="H71" s="172" t="s">
        <v>3420</v>
      </c>
      <c r="I71" s="172" t="s">
        <v>21</v>
      </c>
      <c r="J71" s="172">
        <v>2</v>
      </c>
      <c r="K71" s="172" t="s">
        <v>3422</v>
      </c>
      <c r="L71" s="172" t="s">
        <v>3421</v>
      </c>
      <c r="M71" s="173">
        <v>44388</v>
      </c>
      <c r="N71" s="182" t="s">
        <v>3425</v>
      </c>
      <c r="O71" s="174">
        <v>824292</v>
      </c>
      <c r="P71" s="174" t="s">
        <v>3414</v>
      </c>
      <c r="Q71" s="174" t="s">
        <v>21</v>
      </c>
      <c r="R71" s="174">
        <v>2</v>
      </c>
      <c r="S71" s="174" t="s">
        <v>3424</v>
      </c>
      <c r="T71" s="174" t="s">
        <v>3415</v>
      </c>
      <c r="U71" s="175">
        <v>44388</v>
      </c>
      <c r="V71" s="182" t="s">
        <v>6207</v>
      </c>
      <c r="W71" s="172">
        <v>2551000</v>
      </c>
      <c r="X71" s="172" t="s">
        <v>6205</v>
      </c>
      <c r="Y71" s="172" t="s">
        <v>21</v>
      </c>
      <c r="Z71" s="172">
        <v>2</v>
      </c>
      <c r="AA71" s="172" t="s">
        <v>5538</v>
      </c>
      <c r="AB71" s="172" t="s">
        <v>6206</v>
      </c>
      <c r="AC71" s="173">
        <v>44557</v>
      </c>
      <c r="AD71" s="182" t="s">
        <v>6208</v>
      </c>
      <c r="AE71" s="180">
        <v>1587000</v>
      </c>
      <c r="AF71" s="180" t="s">
        <v>6205</v>
      </c>
      <c r="AG71" s="180" t="s">
        <v>21</v>
      </c>
      <c r="AH71" s="180">
        <v>2</v>
      </c>
      <c r="AI71" s="180" t="s">
        <v>5540</v>
      </c>
      <c r="AJ71" s="180" t="s">
        <v>6206</v>
      </c>
      <c r="AK71" s="181">
        <v>44557</v>
      </c>
      <c r="AL71" s="182" t="s">
        <v>1644</v>
      </c>
      <c r="AM71" s="172">
        <v>0</v>
      </c>
      <c r="AN71" s="172" t="s">
        <v>14</v>
      </c>
      <c r="AO71" s="172" t="s">
        <v>14</v>
      </c>
      <c r="AP71" s="172" t="s">
        <v>14</v>
      </c>
      <c r="AQ71" s="172" t="s">
        <v>14</v>
      </c>
      <c r="AR71" s="172" t="s">
        <v>14</v>
      </c>
      <c r="AS71" s="173">
        <v>43868</v>
      </c>
      <c r="AT71" s="183" t="s">
        <v>1658</v>
      </c>
      <c r="AU71" s="180">
        <v>0</v>
      </c>
      <c r="AV71" s="180" t="s">
        <v>14</v>
      </c>
      <c r="AW71" s="180" t="s">
        <v>14</v>
      </c>
      <c r="AX71" s="180" t="s">
        <v>14</v>
      </c>
      <c r="AY71" s="180" t="s">
        <v>14</v>
      </c>
      <c r="AZ71" s="180" t="s">
        <v>14</v>
      </c>
      <c r="BA71" s="181">
        <v>43874</v>
      </c>
      <c r="BB71" s="182" t="s">
        <v>1657</v>
      </c>
      <c r="BC71" s="172">
        <v>0</v>
      </c>
      <c r="BD71" s="172" t="s">
        <v>14</v>
      </c>
      <c r="BE71" s="172" t="s">
        <v>14</v>
      </c>
      <c r="BF71" s="172" t="s">
        <v>14</v>
      </c>
      <c r="BG71" s="172" t="s">
        <v>14</v>
      </c>
      <c r="BH71" s="172" t="s">
        <v>14</v>
      </c>
      <c r="BI71" s="173">
        <v>43874</v>
      </c>
      <c r="BJ71" s="183" t="s">
        <v>6210</v>
      </c>
      <c r="BK71" s="183">
        <v>0</v>
      </c>
      <c r="BL71" s="183" t="s">
        <v>6164</v>
      </c>
      <c r="BM71" s="183" t="s">
        <v>21</v>
      </c>
      <c r="BN71" s="183">
        <v>2</v>
      </c>
      <c r="BO71" s="183" t="s">
        <v>6209</v>
      </c>
      <c r="BP71" s="180" t="s">
        <v>2036</v>
      </c>
      <c r="BQ71" s="184">
        <v>44557</v>
      </c>
      <c r="BR71" s="182" t="s">
        <v>7915</v>
      </c>
      <c r="BS71" s="176" t="e">
        <v>#N/A</v>
      </c>
      <c r="BT71" s="176" t="e">
        <v>#N/A</v>
      </c>
      <c r="BU71" s="176" t="e">
        <v>#N/A</v>
      </c>
      <c r="BV71" s="176" t="e">
        <v>#N/A</v>
      </c>
      <c r="BW71" s="176" t="e">
        <v>#N/A</v>
      </c>
      <c r="BX71" s="176" t="e">
        <v>#N/A</v>
      </c>
      <c r="BY71" s="173" t="e">
        <v>#N/A</v>
      </c>
      <c r="BZ71" s="183" t="s">
        <v>7916</v>
      </c>
      <c r="CA71" s="183" t="e">
        <v>#N/A</v>
      </c>
      <c r="CB71" s="183" t="e">
        <v>#N/A</v>
      </c>
      <c r="CC71" s="183" t="e">
        <v>#N/A</v>
      </c>
      <c r="CD71" s="183" t="e">
        <v>#N/A</v>
      </c>
      <c r="CE71" s="183" t="e">
        <v>#N/A</v>
      </c>
      <c r="CF71" s="183" t="e">
        <v>#N/A</v>
      </c>
      <c r="CG71" s="184" t="e">
        <v>#N/A</v>
      </c>
      <c r="CH71" s="182" t="s">
        <v>7917</v>
      </c>
      <c r="CI71" s="183" t="e">
        <v>#N/A</v>
      </c>
      <c r="CJ71" s="183" t="e">
        <v>#N/A</v>
      </c>
      <c r="CK71" s="183" t="e">
        <v>#N/A</v>
      </c>
      <c r="CL71" s="183" t="e">
        <v>#N/A</v>
      </c>
      <c r="CM71" s="183" t="e">
        <v>#N/A</v>
      </c>
      <c r="CN71" s="183" t="e">
        <v>#N/A</v>
      </c>
      <c r="CO71" s="185" t="e">
        <v>#N/A</v>
      </c>
      <c r="CP71" s="183" t="s">
        <v>7918</v>
      </c>
      <c r="CQ71" s="176" t="e">
        <v>#N/A</v>
      </c>
      <c r="CR71" s="176" t="e">
        <v>#N/A</v>
      </c>
      <c r="CS71" s="176" t="e">
        <v>#N/A</v>
      </c>
      <c r="CT71" s="176" t="e">
        <v>#N/A</v>
      </c>
      <c r="CU71" s="176" t="e">
        <v>#N/A</v>
      </c>
      <c r="CV71" s="176" t="e">
        <v>#N/A</v>
      </c>
      <c r="CW71" s="173" t="e">
        <v>#N/A</v>
      </c>
      <c r="CX71" s="183" t="s">
        <v>6212</v>
      </c>
      <c r="CY71" s="180">
        <v>751000</v>
      </c>
      <c r="CZ71" s="180" t="s">
        <v>6205</v>
      </c>
      <c r="DA71" s="180" t="s">
        <v>21</v>
      </c>
      <c r="DB71" s="180">
        <v>2</v>
      </c>
      <c r="DC71" s="180" t="s">
        <v>6217</v>
      </c>
      <c r="DD71" s="180" t="s">
        <v>6206</v>
      </c>
      <c r="DE71" s="186">
        <v>44557</v>
      </c>
      <c r="DF71" s="182" t="s">
        <v>6214</v>
      </c>
      <c r="DG71" s="172">
        <v>964000</v>
      </c>
      <c r="DH71" s="176" t="s">
        <v>6205</v>
      </c>
      <c r="DI71" s="176" t="s">
        <v>21</v>
      </c>
      <c r="DJ71" s="176">
        <v>2</v>
      </c>
      <c r="DK71" s="176" t="s">
        <v>6213</v>
      </c>
      <c r="DL71" s="176" t="s">
        <v>6206</v>
      </c>
      <c r="DM71" s="173">
        <v>44557</v>
      </c>
      <c r="DN71" s="183" t="s">
        <v>6216</v>
      </c>
      <c r="DO71" s="180">
        <v>836000</v>
      </c>
      <c r="DP71" s="183" t="s">
        <v>6205</v>
      </c>
      <c r="DQ71" s="183" t="s">
        <v>21</v>
      </c>
      <c r="DR71" s="183">
        <v>2</v>
      </c>
      <c r="DS71" s="183" t="s">
        <v>6215</v>
      </c>
      <c r="DT71" s="183" t="s">
        <v>6206</v>
      </c>
      <c r="DU71" s="184">
        <v>44557</v>
      </c>
      <c r="DV71" s="182" t="s">
        <v>6218</v>
      </c>
      <c r="DW71" s="172">
        <v>632000</v>
      </c>
      <c r="DX71" s="176" t="s">
        <v>6205</v>
      </c>
      <c r="DY71" s="176" t="s">
        <v>21</v>
      </c>
      <c r="DZ71" s="176">
        <v>2</v>
      </c>
      <c r="EA71" s="176" t="s">
        <v>6217</v>
      </c>
      <c r="EB71" s="176" t="s">
        <v>6206</v>
      </c>
      <c r="EC71" s="173">
        <v>44557</v>
      </c>
      <c r="ED71" s="183" t="s">
        <v>6220</v>
      </c>
      <c r="EE71" s="180">
        <v>119000</v>
      </c>
      <c r="EF71" s="183" t="s">
        <v>6205</v>
      </c>
      <c r="EG71" s="183" t="s">
        <v>21</v>
      </c>
      <c r="EH71" s="183">
        <v>2</v>
      </c>
      <c r="EI71" s="183" t="s">
        <v>6219</v>
      </c>
      <c r="EJ71" s="183" t="s">
        <v>6206</v>
      </c>
      <c r="EK71" s="184">
        <v>44557</v>
      </c>
      <c r="EL71" s="182" t="s">
        <v>6222</v>
      </c>
      <c r="EM71" s="172">
        <v>0</v>
      </c>
      <c r="EN71" s="176" t="s">
        <v>6205</v>
      </c>
      <c r="EO71" s="176" t="s">
        <v>21</v>
      </c>
      <c r="EP71" s="176">
        <v>2</v>
      </c>
      <c r="EQ71" s="176" t="s">
        <v>6221</v>
      </c>
      <c r="ER71" s="176" t="s">
        <v>6206</v>
      </c>
      <c r="ES71" s="173">
        <v>44557</v>
      </c>
      <c r="ET71" s="183" t="s">
        <v>6211</v>
      </c>
      <c r="EU71" s="183">
        <v>2</v>
      </c>
      <c r="EV71" s="183" t="s">
        <v>6164</v>
      </c>
      <c r="EW71" s="183" t="s">
        <v>21</v>
      </c>
      <c r="EX71" s="183">
        <v>2</v>
      </c>
      <c r="EY71" s="183" t="s">
        <v>6203</v>
      </c>
      <c r="EZ71" s="183" t="s">
        <v>2036</v>
      </c>
      <c r="FA71" s="184">
        <v>44557</v>
      </c>
      <c r="FB71" s="182" t="s">
        <v>3427</v>
      </c>
      <c r="FC71" s="176">
        <v>1</v>
      </c>
      <c r="FD71" s="176" t="s">
        <v>14</v>
      </c>
      <c r="FE71" s="176" t="s">
        <v>41</v>
      </c>
      <c r="FF71" s="176">
        <v>1</v>
      </c>
      <c r="FG71" s="176" t="s">
        <v>3426</v>
      </c>
      <c r="FH71" s="176" t="s">
        <v>14</v>
      </c>
      <c r="FI71" s="173">
        <v>44388</v>
      </c>
      <c r="FJ71" s="182" t="s">
        <v>7919</v>
      </c>
      <c r="FK71" s="183" t="e">
        <v>#N/A</v>
      </c>
      <c r="FL71" s="183" t="e">
        <v>#N/A</v>
      </c>
      <c r="FM71" s="183" t="e">
        <v>#N/A</v>
      </c>
      <c r="FN71" s="183" t="e">
        <v>#N/A</v>
      </c>
      <c r="FO71" s="183" t="e">
        <v>#N/A</v>
      </c>
      <c r="FP71" s="180" t="e">
        <v>#N/A</v>
      </c>
      <c r="FQ71" s="181" t="e">
        <v>#N/A</v>
      </c>
      <c r="FR71" s="182" t="s">
        <v>7920</v>
      </c>
      <c r="FS71" s="176" t="e">
        <v>#N/A</v>
      </c>
      <c r="FT71" s="176" t="e">
        <v>#N/A</v>
      </c>
      <c r="FU71" s="176" t="e">
        <v>#N/A</v>
      </c>
      <c r="FV71" s="176" t="e">
        <v>#N/A</v>
      </c>
      <c r="FW71" s="176" t="e">
        <v>#N/A</v>
      </c>
      <c r="FX71" s="176" t="e">
        <v>#N/A</v>
      </c>
      <c r="FY71" s="173" t="e">
        <v>#N/A</v>
      </c>
      <c r="FZ71" s="183" t="s">
        <v>4742</v>
      </c>
      <c r="GA71" s="183">
        <v>0</v>
      </c>
      <c r="GB71" s="183" t="s">
        <v>3173</v>
      </c>
      <c r="GC71" s="183" t="s">
        <v>21</v>
      </c>
      <c r="GD71" s="183">
        <v>2</v>
      </c>
      <c r="GE71" s="183" t="s">
        <v>14</v>
      </c>
      <c r="GF71" s="183" t="s">
        <v>14</v>
      </c>
      <c r="GG71" s="184">
        <v>44496</v>
      </c>
      <c r="GH71" s="182" t="s">
        <v>4748</v>
      </c>
      <c r="GI71" s="176">
        <v>0</v>
      </c>
      <c r="GJ71" s="176" t="s">
        <v>3173</v>
      </c>
      <c r="GK71" s="176" t="s">
        <v>21</v>
      </c>
      <c r="GL71" s="176">
        <v>2</v>
      </c>
      <c r="GM71" s="176" t="s">
        <v>14</v>
      </c>
      <c r="GN71" s="176" t="s">
        <v>14</v>
      </c>
      <c r="GO71" s="173">
        <v>44496</v>
      </c>
      <c r="GP71" s="183" t="s">
        <v>4743</v>
      </c>
      <c r="GQ71" s="183">
        <v>0</v>
      </c>
      <c r="GR71" s="183" t="s">
        <v>3173</v>
      </c>
      <c r="GS71" s="183" t="s">
        <v>21</v>
      </c>
      <c r="GT71" s="183">
        <v>2</v>
      </c>
      <c r="GU71" s="183" t="s">
        <v>14</v>
      </c>
      <c r="GV71" s="183" t="s">
        <v>14</v>
      </c>
      <c r="GW71" s="184">
        <v>44496</v>
      </c>
      <c r="GX71" s="182" t="s">
        <v>4749</v>
      </c>
      <c r="GY71" s="176">
        <v>0</v>
      </c>
      <c r="GZ71" s="176" t="s">
        <v>3173</v>
      </c>
      <c r="HA71" s="176" t="s">
        <v>21</v>
      </c>
      <c r="HB71" s="176">
        <v>2</v>
      </c>
      <c r="HC71" s="176" t="s">
        <v>14</v>
      </c>
      <c r="HD71" s="176" t="s">
        <v>14</v>
      </c>
      <c r="HE71" s="173">
        <v>44496</v>
      </c>
      <c r="HF71" s="183" t="s">
        <v>4741</v>
      </c>
      <c r="HG71" s="183">
        <v>0</v>
      </c>
      <c r="HH71" s="183" t="s">
        <v>3173</v>
      </c>
      <c r="HI71" s="183" t="s">
        <v>21</v>
      </c>
      <c r="HJ71" s="183">
        <v>2</v>
      </c>
      <c r="HK71" s="183" t="s">
        <v>14</v>
      </c>
      <c r="HL71" s="183" t="s">
        <v>14</v>
      </c>
      <c r="HM71" s="184">
        <v>44496</v>
      </c>
      <c r="HN71" s="182" t="s">
        <v>4747</v>
      </c>
      <c r="HO71" s="176">
        <v>0</v>
      </c>
      <c r="HP71" s="176" t="s">
        <v>3173</v>
      </c>
      <c r="HQ71" s="176" t="s">
        <v>21</v>
      </c>
      <c r="HR71" s="176">
        <v>2</v>
      </c>
      <c r="HS71" s="176" t="s">
        <v>14</v>
      </c>
      <c r="HT71" s="176" t="s">
        <v>14</v>
      </c>
      <c r="HU71" s="173">
        <v>44496</v>
      </c>
      <c r="HV71" s="183" t="s">
        <v>4744</v>
      </c>
      <c r="HW71" s="183">
        <v>0</v>
      </c>
      <c r="HX71" s="183" t="s">
        <v>3173</v>
      </c>
      <c r="HY71" s="183" t="s">
        <v>21</v>
      </c>
      <c r="HZ71" s="183">
        <v>2</v>
      </c>
      <c r="IA71" s="183" t="s">
        <v>14</v>
      </c>
      <c r="IB71" s="183" t="s">
        <v>14</v>
      </c>
      <c r="IC71" s="184">
        <v>44496</v>
      </c>
      <c r="ID71" s="182" t="s">
        <v>4746</v>
      </c>
      <c r="IE71" s="176">
        <v>1</v>
      </c>
      <c r="IF71" s="176" t="s">
        <v>3173</v>
      </c>
      <c r="IG71" s="176" t="s">
        <v>21</v>
      </c>
      <c r="IH71" s="176">
        <v>2</v>
      </c>
      <c r="II71" s="176" t="s">
        <v>14</v>
      </c>
      <c r="IJ71" s="176" t="s">
        <v>14</v>
      </c>
      <c r="IK71" s="173">
        <v>44496</v>
      </c>
      <c r="IL71" s="183" t="s">
        <v>4745</v>
      </c>
      <c r="IM71" s="183">
        <v>0</v>
      </c>
      <c r="IN71" s="183" t="s">
        <v>3173</v>
      </c>
      <c r="IO71" s="183" t="s">
        <v>21</v>
      </c>
      <c r="IP71" s="183">
        <v>2</v>
      </c>
      <c r="IQ71" s="183" t="s">
        <v>14</v>
      </c>
      <c r="IR71" s="183" t="s">
        <v>14</v>
      </c>
      <c r="IS71" s="184">
        <v>44496</v>
      </c>
    </row>
    <row r="72" spans="1:253" s="277" customFormat="1" ht="12.75" customHeight="1" x14ac:dyDescent="0.2">
      <c r="A72" s="277" t="s">
        <v>266</v>
      </c>
      <c r="B72" s="277" t="s">
        <v>7532</v>
      </c>
      <c r="C72" s="277" t="s">
        <v>267</v>
      </c>
      <c r="D72" s="277" t="s">
        <v>268</v>
      </c>
      <c r="E72" s="277" t="s">
        <v>7146</v>
      </c>
      <c r="F72" s="277" t="s">
        <v>2586</v>
      </c>
      <c r="G72" s="171">
        <v>23800000</v>
      </c>
      <c r="H72" s="172" t="s">
        <v>2583</v>
      </c>
      <c r="I72" s="172" t="s">
        <v>21</v>
      </c>
      <c r="J72" s="172">
        <v>2</v>
      </c>
      <c r="K72" s="172" t="s">
        <v>2585</v>
      </c>
      <c r="L72" s="172" t="s">
        <v>2584</v>
      </c>
      <c r="M72" s="173">
        <v>44225</v>
      </c>
      <c r="N72" s="182" t="s">
        <v>281</v>
      </c>
      <c r="O72" s="174">
        <v>1267000</v>
      </c>
      <c r="P72" s="174" t="s">
        <v>278</v>
      </c>
      <c r="Q72" s="174" t="s">
        <v>41</v>
      </c>
      <c r="R72" s="174">
        <v>1</v>
      </c>
      <c r="S72" s="174" t="s">
        <v>280</v>
      </c>
      <c r="T72" s="174" t="s">
        <v>279</v>
      </c>
      <c r="U72" s="175">
        <v>43508</v>
      </c>
      <c r="V72" s="182" t="s">
        <v>2587</v>
      </c>
      <c r="W72" s="172">
        <v>23800000</v>
      </c>
      <c r="X72" s="172" t="s">
        <v>2583</v>
      </c>
      <c r="Y72" s="172" t="s">
        <v>21</v>
      </c>
      <c r="Z72" s="172">
        <v>2</v>
      </c>
      <c r="AA72" s="172" t="s">
        <v>2585</v>
      </c>
      <c r="AB72" s="172" t="s">
        <v>2584</v>
      </c>
      <c r="AC72" s="173">
        <v>44225</v>
      </c>
      <c r="AD72" s="182" t="s">
        <v>2589</v>
      </c>
      <c r="AE72" s="180">
        <v>3882000</v>
      </c>
      <c r="AF72" s="180" t="s">
        <v>2583</v>
      </c>
      <c r="AG72" s="180" t="s">
        <v>21</v>
      </c>
      <c r="AH72" s="180">
        <v>2</v>
      </c>
      <c r="AI72" s="180" t="s">
        <v>2588</v>
      </c>
      <c r="AJ72" s="180" t="s">
        <v>2584</v>
      </c>
      <c r="AK72" s="181">
        <v>44225</v>
      </c>
      <c r="AL72" s="182" t="s">
        <v>5675</v>
      </c>
      <c r="AM72" s="172">
        <v>565000</v>
      </c>
      <c r="AN72" s="172" t="s">
        <v>5465</v>
      </c>
      <c r="AO72" s="172" t="s">
        <v>41</v>
      </c>
      <c r="AP72" s="172">
        <v>1</v>
      </c>
      <c r="AQ72" s="172" t="s">
        <v>5674</v>
      </c>
      <c r="AR72" s="172" t="s">
        <v>5673</v>
      </c>
      <c r="AS72" s="173">
        <v>44522</v>
      </c>
      <c r="AT72" s="183" t="s">
        <v>277</v>
      </c>
      <c r="AU72" s="180" t="s">
        <v>14</v>
      </c>
      <c r="AV72" s="180">
        <v>0</v>
      </c>
      <c r="AW72" s="180" t="s">
        <v>14</v>
      </c>
      <c r="AX72" s="180" t="s">
        <v>14</v>
      </c>
      <c r="AY72" s="180" t="s">
        <v>255</v>
      </c>
      <c r="AZ72" s="180">
        <v>0</v>
      </c>
      <c r="BA72" s="181">
        <v>43508</v>
      </c>
      <c r="BB72" s="182" t="s">
        <v>276</v>
      </c>
      <c r="BC72" s="172" t="s">
        <v>14</v>
      </c>
      <c r="BD72" s="172">
        <v>0</v>
      </c>
      <c r="BE72" s="172" t="s">
        <v>14</v>
      </c>
      <c r="BF72" s="172" t="s">
        <v>14</v>
      </c>
      <c r="BG72" s="172" t="s">
        <v>255</v>
      </c>
      <c r="BH72" s="172">
        <v>0</v>
      </c>
      <c r="BI72" s="173">
        <v>43508</v>
      </c>
      <c r="BJ72" s="183" t="s">
        <v>5676</v>
      </c>
      <c r="BK72" s="183">
        <v>604</v>
      </c>
      <c r="BL72" s="183" t="s">
        <v>5469</v>
      </c>
      <c r="BM72" s="183" t="s">
        <v>41</v>
      </c>
      <c r="BN72" s="183">
        <v>1</v>
      </c>
      <c r="BO72" s="183" t="s">
        <v>5470</v>
      </c>
      <c r="BP72" s="180" t="s">
        <v>2939</v>
      </c>
      <c r="BQ72" s="184">
        <v>44522</v>
      </c>
      <c r="BR72" s="182" t="s">
        <v>269</v>
      </c>
      <c r="BS72" s="176" t="s">
        <v>14</v>
      </c>
      <c r="BT72" s="176">
        <v>0</v>
      </c>
      <c r="BU72" s="176" t="s">
        <v>14</v>
      </c>
      <c r="BV72" s="176" t="s">
        <v>14</v>
      </c>
      <c r="BW72" s="176" t="s">
        <v>255</v>
      </c>
      <c r="BX72" s="176">
        <v>0</v>
      </c>
      <c r="BY72" s="173">
        <v>43508</v>
      </c>
      <c r="BZ72" s="183" t="s">
        <v>270</v>
      </c>
      <c r="CA72" s="183" t="s">
        <v>14</v>
      </c>
      <c r="CB72" s="183">
        <v>0</v>
      </c>
      <c r="CC72" s="183" t="s">
        <v>14</v>
      </c>
      <c r="CD72" s="183" t="s">
        <v>14</v>
      </c>
      <c r="CE72" s="183" t="s">
        <v>255</v>
      </c>
      <c r="CF72" s="183">
        <v>0</v>
      </c>
      <c r="CG72" s="184">
        <v>43508</v>
      </c>
      <c r="CH72" s="182" t="s">
        <v>7921</v>
      </c>
      <c r="CI72" s="183" t="e">
        <v>#N/A</v>
      </c>
      <c r="CJ72" s="183" t="e">
        <v>#N/A</v>
      </c>
      <c r="CK72" s="183" t="e">
        <v>#N/A</v>
      </c>
      <c r="CL72" s="183" t="e">
        <v>#N/A</v>
      </c>
      <c r="CM72" s="183" t="e">
        <v>#N/A</v>
      </c>
      <c r="CN72" s="183" t="e">
        <v>#N/A</v>
      </c>
      <c r="CO72" s="185" t="e">
        <v>#N/A</v>
      </c>
      <c r="CP72" s="183" t="s">
        <v>275</v>
      </c>
      <c r="CQ72" s="176" t="s">
        <v>14</v>
      </c>
      <c r="CR72" s="176">
        <v>0</v>
      </c>
      <c r="CS72" s="176" t="s">
        <v>14</v>
      </c>
      <c r="CT72" s="176" t="s">
        <v>14</v>
      </c>
      <c r="CU72" s="176" t="s">
        <v>255</v>
      </c>
      <c r="CV72" s="176">
        <v>0</v>
      </c>
      <c r="CW72" s="173">
        <v>43508</v>
      </c>
      <c r="CX72" s="183" t="s">
        <v>2591</v>
      </c>
      <c r="CY72" s="180">
        <v>3821000</v>
      </c>
      <c r="CZ72" s="180" t="s">
        <v>2583</v>
      </c>
      <c r="DA72" s="180" t="s">
        <v>21</v>
      </c>
      <c r="DB72" s="180">
        <v>2</v>
      </c>
      <c r="DC72" s="180" t="s">
        <v>2590</v>
      </c>
      <c r="DD72" s="180" t="s">
        <v>2584</v>
      </c>
      <c r="DE72" s="186">
        <v>44225</v>
      </c>
      <c r="DF72" s="182" t="s">
        <v>2592</v>
      </c>
      <c r="DG72" s="172">
        <v>19918000</v>
      </c>
      <c r="DH72" s="176" t="s">
        <v>2583</v>
      </c>
      <c r="DI72" s="176" t="s">
        <v>21</v>
      </c>
      <c r="DJ72" s="176">
        <v>2</v>
      </c>
      <c r="DK72" s="176" t="s">
        <v>2590</v>
      </c>
      <c r="DL72" s="176" t="s">
        <v>2584</v>
      </c>
      <c r="DM72" s="173">
        <v>44225</v>
      </c>
      <c r="DN72" s="183" t="s">
        <v>2593</v>
      </c>
      <c r="DO72" s="180">
        <v>60000</v>
      </c>
      <c r="DP72" s="183" t="s">
        <v>2583</v>
      </c>
      <c r="DQ72" s="183" t="s">
        <v>21</v>
      </c>
      <c r="DR72" s="183">
        <v>2</v>
      </c>
      <c r="DS72" s="183" t="s">
        <v>2590</v>
      </c>
      <c r="DT72" s="183" t="s">
        <v>2584</v>
      </c>
      <c r="DU72" s="184">
        <v>44225</v>
      </c>
      <c r="DV72" s="182" t="s">
        <v>2594</v>
      </c>
      <c r="DW72" s="172">
        <v>3648000</v>
      </c>
      <c r="DX72" s="176" t="s">
        <v>2583</v>
      </c>
      <c r="DY72" s="176" t="s">
        <v>21</v>
      </c>
      <c r="DZ72" s="176">
        <v>2</v>
      </c>
      <c r="EA72" s="176" t="s">
        <v>2590</v>
      </c>
      <c r="EB72" s="176" t="s">
        <v>2584</v>
      </c>
      <c r="EC72" s="173">
        <v>44225</v>
      </c>
      <c r="ED72" s="183" t="s">
        <v>2595</v>
      </c>
      <c r="EE72" s="180">
        <v>173000</v>
      </c>
      <c r="EF72" s="183" t="s">
        <v>2583</v>
      </c>
      <c r="EG72" s="183" t="s">
        <v>21</v>
      </c>
      <c r="EH72" s="183">
        <v>2</v>
      </c>
      <c r="EI72" s="183" t="s">
        <v>2590</v>
      </c>
      <c r="EJ72" s="183" t="s">
        <v>2584</v>
      </c>
      <c r="EK72" s="184">
        <v>44225</v>
      </c>
      <c r="EL72" s="182" t="s">
        <v>2596</v>
      </c>
      <c r="EM72" s="172">
        <v>0</v>
      </c>
      <c r="EN72" s="176" t="s">
        <v>2583</v>
      </c>
      <c r="EO72" s="176" t="s">
        <v>21</v>
      </c>
      <c r="EP72" s="176">
        <v>2</v>
      </c>
      <c r="EQ72" s="176" t="s">
        <v>2590</v>
      </c>
      <c r="ER72" s="176" t="s">
        <v>2584</v>
      </c>
      <c r="ES72" s="173">
        <v>44225</v>
      </c>
      <c r="ET72" s="183" t="s">
        <v>2976</v>
      </c>
      <c r="EU72" s="183">
        <v>385</v>
      </c>
      <c r="EV72" s="183" t="s">
        <v>2974</v>
      </c>
      <c r="EW72" s="183" t="s">
        <v>59</v>
      </c>
      <c r="EX72" s="183">
        <v>3</v>
      </c>
      <c r="EY72" s="183" t="s">
        <v>2975</v>
      </c>
      <c r="EZ72" s="183" t="s">
        <v>694</v>
      </c>
      <c r="FA72" s="184">
        <v>44281</v>
      </c>
      <c r="FB72" s="182" t="s">
        <v>274</v>
      </c>
      <c r="FC72" s="176">
        <v>5</v>
      </c>
      <c r="FD72" s="176" t="s">
        <v>271</v>
      </c>
      <c r="FE72" s="176" t="s">
        <v>41</v>
      </c>
      <c r="FF72" s="176">
        <v>1</v>
      </c>
      <c r="FG72" s="176" t="s">
        <v>273</v>
      </c>
      <c r="FH72" s="176" t="s">
        <v>272</v>
      </c>
      <c r="FI72" s="173">
        <v>43508</v>
      </c>
      <c r="FJ72" s="182" t="s">
        <v>282</v>
      </c>
      <c r="FK72" s="183" t="s">
        <v>14</v>
      </c>
      <c r="FL72" s="183">
        <v>0</v>
      </c>
      <c r="FM72" s="183" t="s">
        <v>14</v>
      </c>
      <c r="FN72" s="183" t="s">
        <v>14</v>
      </c>
      <c r="FO72" s="183" t="s">
        <v>255</v>
      </c>
      <c r="FP72" s="180">
        <v>0</v>
      </c>
      <c r="FQ72" s="181">
        <v>43508</v>
      </c>
      <c r="FR72" s="182" t="s">
        <v>283</v>
      </c>
      <c r="FS72" s="176" t="s">
        <v>14</v>
      </c>
      <c r="FT72" s="176">
        <v>0</v>
      </c>
      <c r="FU72" s="176" t="s">
        <v>14</v>
      </c>
      <c r="FV72" s="176" t="s">
        <v>14</v>
      </c>
      <c r="FW72" s="176" t="s">
        <v>255</v>
      </c>
      <c r="FX72" s="176">
        <v>0</v>
      </c>
      <c r="FY72" s="173">
        <v>43508</v>
      </c>
      <c r="FZ72" s="183" t="s">
        <v>5174</v>
      </c>
      <c r="GA72" s="183">
        <v>1</v>
      </c>
      <c r="GB72" s="183" t="s">
        <v>3173</v>
      </c>
      <c r="GC72" s="183" t="s">
        <v>21</v>
      </c>
      <c r="GD72" s="183">
        <v>2</v>
      </c>
      <c r="GE72" s="183" t="s">
        <v>14</v>
      </c>
      <c r="GF72" s="183" t="s">
        <v>14</v>
      </c>
      <c r="GG72" s="184">
        <v>44499</v>
      </c>
      <c r="GH72" s="182" t="s">
        <v>5180</v>
      </c>
      <c r="GI72" s="176">
        <v>3</v>
      </c>
      <c r="GJ72" s="176" t="s">
        <v>3173</v>
      </c>
      <c r="GK72" s="176" t="s">
        <v>21</v>
      </c>
      <c r="GL72" s="176">
        <v>2</v>
      </c>
      <c r="GM72" s="176" t="s">
        <v>14</v>
      </c>
      <c r="GN72" s="176" t="s">
        <v>14</v>
      </c>
      <c r="GO72" s="173">
        <v>44499</v>
      </c>
      <c r="GP72" s="183" t="s">
        <v>5175</v>
      </c>
      <c r="GQ72" s="183">
        <v>2</v>
      </c>
      <c r="GR72" s="183" t="s">
        <v>3173</v>
      </c>
      <c r="GS72" s="183" t="s">
        <v>21</v>
      </c>
      <c r="GT72" s="183">
        <v>2</v>
      </c>
      <c r="GU72" s="183" t="s">
        <v>14</v>
      </c>
      <c r="GV72" s="183" t="s">
        <v>14</v>
      </c>
      <c r="GW72" s="184">
        <v>44499</v>
      </c>
      <c r="GX72" s="182" t="s">
        <v>5181</v>
      </c>
      <c r="GY72" s="176">
        <v>0</v>
      </c>
      <c r="GZ72" s="176" t="s">
        <v>3173</v>
      </c>
      <c r="HA72" s="176" t="s">
        <v>21</v>
      </c>
      <c r="HB72" s="176">
        <v>2</v>
      </c>
      <c r="HC72" s="176" t="s">
        <v>14</v>
      </c>
      <c r="HD72" s="176" t="s">
        <v>14</v>
      </c>
      <c r="HE72" s="173">
        <v>44499</v>
      </c>
      <c r="HF72" s="183" t="s">
        <v>5173</v>
      </c>
      <c r="HG72" s="183">
        <v>0</v>
      </c>
      <c r="HH72" s="183" t="s">
        <v>3173</v>
      </c>
      <c r="HI72" s="183" t="s">
        <v>21</v>
      </c>
      <c r="HJ72" s="183">
        <v>2</v>
      </c>
      <c r="HK72" s="183" t="s">
        <v>14</v>
      </c>
      <c r="HL72" s="183" t="s">
        <v>14</v>
      </c>
      <c r="HM72" s="184">
        <v>44499</v>
      </c>
      <c r="HN72" s="182" t="s">
        <v>5179</v>
      </c>
      <c r="HO72" s="176">
        <v>3</v>
      </c>
      <c r="HP72" s="176" t="s">
        <v>3173</v>
      </c>
      <c r="HQ72" s="176" t="s">
        <v>21</v>
      </c>
      <c r="HR72" s="176">
        <v>2</v>
      </c>
      <c r="HS72" s="176" t="s">
        <v>14</v>
      </c>
      <c r="HT72" s="176" t="s">
        <v>14</v>
      </c>
      <c r="HU72" s="173">
        <v>44499</v>
      </c>
      <c r="HV72" s="183" t="s">
        <v>5176</v>
      </c>
      <c r="HW72" s="183">
        <v>3</v>
      </c>
      <c r="HX72" s="183" t="s">
        <v>3173</v>
      </c>
      <c r="HY72" s="183" t="s">
        <v>21</v>
      </c>
      <c r="HZ72" s="183">
        <v>2</v>
      </c>
      <c r="IA72" s="183" t="s">
        <v>14</v>
      </c>
      <c r="IB72" s="183" t="s">
        <v>14</v>
      </c>
      <c r="IC72" s="184">
        <v>44499</v>
      </c>
      <c r="ID72" s="182" t="s">
        <v>5178</v>
      </c>
      <c r="IE72" s="176">
        <v>1</v>
      </c>
      <c r="IF72" s="176" t="s">
        <v>3173</v>
      </c>
      <c r="IG72" s="176" t="s">
        <v>21</v>
      </c>
      <c r="IH72" s="176">
        <v>2</v>
      </c>
      <c r="II72" s="176" t="s">
        <v>14</v>
      </c>
      <c r="IJ72" s="176" t="s">
        <v>14</v>
      </c>
      <c r="IK72" s="173">
        <v>44499</v>
      </c>
      <c r="IL72" s="183" t="s">
        <v>5177</v>
      </c>
      <c r="IM72" s="183">
        <v>3</v>
      </c>
      <c r="IN72" s="183" t="s">
        <v>3173</v>
      </c>
      <c r="IO72" s="183" t="s">
        <v>21</v>
      </c>
      <c r="IP72" s="183">
        <v>2</v>
      </c>
      <c r="IQ72" s="183" t="s">
        <v>14</v>
      </c>
      <c r="IR72" s="183" t="s">
        <v>14</v>
      </c>
      <c r="IS72" s="184">
        <v>44499</v>
      </c>
    </row>
    <row r="73" spans="1:253" s="277" customFormat="1" ht="12.75" customHeight="1" x14ac:dyDescent="0.2">
      <c r="A73" s="277" t="s">
        <v>284</v>
      </c>
      <c r="B73" s="277" t="s">
        <v>7518</v>
      </c>
      <c r="C73" s="277" t="s">
        <v>285</v>
      </c>
      <c r="D73" s="277" t="s">
        <v>268</v>
      </c>
      <c r="E73" s="277" t="s">
        <v>7146</v>
      </c>
      <c r="F73" s="277" t="s">
        <v>2597</v>
      </c>
      <c r="G73" s="171">
        <v>23800000</v>
      </c>
      <c r="H73" s="172" t="s">
        <v>2583</v>
      </c>
      <c r="I73" s="172" t="s">
        <v>21</v>
      </c>
      <c r="J73" s="172">
        <v>2</v>
      </c>
      <c r="K73" s="172" t="s">
        <v>2585</v>
      </c>
      <c r="L73" s="172" t="s">
        <v>2584</v>
      </c>
      <c r="M73" s="173">
        <v>44225</v>
      </c>
      <c r="N73" s="182" t="s">
        <v>290</v>
      </c>
      <c r="O73" s="174">
        <v>156906</v>
      </c>
      <c r="P73" s="174" t="s">
        <v>278</v>
      </c>
      <c r="Q73" s="174" t="s">
        <v>41</v>
      </c>
      <c r="R73" s="174">
        <v>1</v>
      </c>
      <c r="S73" s="174" t="s">
        <v>289</v>
      </c>
      <c r="T73" s="174" t="s">
        <v>279</v>
      </c>
      <c r="U73" s="175">
        <v>43508</v>
      </c>
      <c r="V73" s="182" t="s">
        <v>2599</v>
      </c>
      <c r="W73" s="172">
        <v>949000</v>
      </c>
      <c r="X73" s="172" t="s">
        <v>2583</v>
      </c>
      <c r="Y73" s="172" t="s">
        <v>21</v>
      </c>
      <c r="Z73" s="172">
        <v>2</v>
      </c>
      <c r="AA73" s="172" t="s">
        <v>2598</v>
      </c>
      <c r="AB73" s="172" t="s">
        <v>2584</v>
      </c>
      <c r="AC73" s="173">
        <v>44225</v>
      </c>
      <c r="AD73" s="182" t="s">
        <v>2601</v>
      </c>
      <c r="AE73" s="180">
        <v>293000</v>
      </c>
      <c r="AF73" s="180" t="s">
        <v>2583</v>
      </c>
      <c r="AG73" s="180" t="s">
        <v>21</v>
      </c>
      <c r="AH73" s="180">
        <v>2</v>
      </c>
      <c r="AI73" s="180" t="s">
        <v>2600</v>
      </c>
      <c r="AJ73" s="180" t="s">
        <v>2584</v>
      </c>
      <c r="AK73" s="181">
        <v>44225</v>
      </c>
      <c r="AL73" s="182" t="s">
        <v>4086</v>
      </c>
      <c r="AM73" s="172">
        <v>243000</v>
      </c>
      <c r="AN73" s="172" t="s">
        <v>3848</v>
      </c>
      <c r="AO73" s="172" t="s">
        <v>41</v>
      </c>
      <c r="AP73" s="172">
        <v>1</v>
      </c>
      <c r="AQ73" s="172" t="s">
        <v>4085</v>
      </c>
      <c r="AR73" s="172" t="s">
        <v>4080</v>
      </c>
      <c r="AS73" s="173">
        <v>44468</v>
      </c>
      <c r="AT73" s="183" t="s">
        <v>1842</v>
      </c>
      <c r="AU73" s="180">
        <v>141012</v>
      </c>
      <c r="AV73" s="180" t="s">
        <v>1839</v>
      </c>
      <c r="AW73" s="180" t="s">
        <v>21</v>
      </c>
      <c r="AX73" s="180">
        <v>2</v>
      </c>
      <c r="AY73" s="180" t="s">
        <v>1841</v>
      </c>
      <c r="AZ73" s="180" t="s">
        <v>1840</v>
      </c>
      <c r="BA73" s="181">
        <v>43951</v>
      </c>
      <c r="BB73" s="182" t="s">
        <v>288</v>
      </c>
      <c r="BC73" s="172" t="s">
        <v>14</v>
      </c>
      <c r="BD73" s="172">
        <v>0</v>
      </c>
      <c r="BE73" s="172" t="s">
        <v>14</v>
      </c>
      <c r="BF73" s="172" t="s">
        <v>14</v>
      </c>
      <c r="BG73" s="172" t="s">
        <v>255</v>
      </c>
      <c r="BH73" s="172">
        <v>0</v>
      </c>
      <c r="BI73" s="173">
        <v>43508</v>
      </c>
      <c r="BJ73" s="183" t="s">
        <v>4087</v>
      </c>
      <c r="BK73" s="183">
        <v>148</v>
      </c>
      <c r="BL73" s="183" t="s">
        <v>3978</v>
      </c>
      <c r="BM73" s="183" t="s">
        <v>41</v>
      </c>
      <c r="BN73" s="183">
        <v>1</v>
      </c>
      <c r="BO73" s="183" t="s">
        <v>4083</v>
      </c>
      <c r="BP73" s="180" t="s">
        <v>2939</v>
      </c>
      <c r="BQ73" s="184">
        <v>44468</v>
      </c>
      <c r="BR73" s="182" t="s">
        <v>936</v>
      </c>
      <c r="BS73" s="176" t="s">
        <v>14</v>
      </c>
      <c r="BT73" s="176">
        <v>0</v>
      </c>
      <c r="BU73" s="176" t="s">
        <v>21</v>
      </c>
      <c r="BV73" s="176">
        <v>2</v>
      </c>
      <c r="BW73" s="176" t="s">
        <v>935</v>
      </c>
      <c r="BX73" s="176" t="s">
        <v>694</v>
      </c>
      <c r="BY73" s="173">
        <v>43552</v>
      </c>
      <c r="BZ73" s="183" t="s">
        <v>937</v>
      </c>
      <c r="CA73" s="183" t="s">
        <v>14</v>
      </c>
      <c r="CB73" s="183">
        <v>0</v>
      </c>
      <c r="CC73" s="183" t="s">
        <v>21</v>
      </c>
      <c r="CD73" s="183">
        <v>2</v>
      </c>
      <c r="CE73" s="183" t="s">
        <v>935</v>
      </c>
      <c r="CF73" s="183" t="s">
        <v>694</v>
      </c>
      <c r="CG73" s="184">
        <v>43552</v>
      </c>
      <c r="CH73" s="182" t="s">
        <v>7922</v>
      </c>
      <c r="CI73" s="183" t="e">
        <v>#N/A</v>
      </c>
      <c r="CJ73" s="183" t="e">
        <v>#N/A</v>
      </c>
      <c r="CK73" s="183" t="e">
        <v>#N/A</v>
      </c>
      <c r="CL73" s="183" t="e">
        <v>#N/A</v>
      </c>
      <c r="CM73" s="183" t="e">
        <v>#N/A</v>
      </c>
      <c r="CN73" s="183" t="e">
        <v>#N/A</v>
      </c>
      <c r="CO73" s="185" t="e">
        <v>#N/A</v>
      </c>
      <c r="CP73" s="183" t="s">
        <v>287</v>
      </c>
      <c r="CQ73" s="176" t="s">
        <v>14</v>
      </c>
      <c r="CR73" s="176">
        <v>0</v>
      </c>
      <c r="CS73" s="176" t="s">
        <v>14</v>
      </c>
      <c r="CT73" s="176" t="s">
        <v>14</v>
      </c>
      <c r="CU73" s="176" t="s">
        <v>255</v>
      </c>
      <c r="CV73" s="176">
        <v>0</v>
      </c>
      <c r="CW73" s="173">
        <v>43508</v>
      </c>
      <c r="CX73" s="183" t="s">
        <v>2602</v>
      </c>
      <c r="CY73" s="180">
        <v>292000</v>
      </c>
      <c r="CZ73" s="180" t="s">
        <v>2583</v>
      </c>
      <c r="DA73" s="180" t="s">
        <v>59</v>
      </c>
      <c r="DB73" s="180">
        <v>3</v>
      </c>
      <c r="DC73" s="180" t="s">
        <v>2590</v>
      </c>
      <c r="DD73" s="180" t="s">
        <v>2584</v>
      </c>
      <c r="DE73" s="186">
        <v>44225</v>
      </c>
      <c r="DF73" s="182" t="s">
        <v>2603</v>
      </c>
      <c r="DG73" s="172">
        <v>656000</v>
      </c>
      <c r="DH73" s="176" t="s">
        <v>2583</v>
      </c>
      <c r="DI73" s="176" t="s">
        <v>59</v>
      </c>
      <c r="DJ73" s="176">
        <v>3</v>
      </c>
      <c r="DK73" s="176" t="s">
        <v>2590</v>
      </c>
      <c r="DL73" s="176" t="s">
        <v>2584</v>
      </c>
      <c r="DM73" s="173">
        <v>44225</v>
      </c>
      <c r="DN73" s="183" t="s">
        <v>2604</v>
      </c>
      <c r="DO73" s="180">
        <v>1000</v>
      </c>
      <c r="DP73" s="183" t="s">
        <v>2583</v>
      </c>
      <c r="DQ73" s="183" t="s">
        <v>59</v>
      </c>
      <c r="DR73" s="183">
        <v>3</v>
      </c>
      <c r="DS73" s="183" t="s">
        <v>2590</v>
      </c>
      <c r="DT73" s="183" t="s">
        <v>2584</v>
      </c>
      <c r="DU73" s="184">
        <v>44225</v>
      </c>
      <c r="DV73" s="182" t="s">
        <v>2605</v>
      </c>
      <c r="DW73" s="172">
        <v>272000</v>
      </c>
      <c r="DX73" s="176" t="s">
        <v>2583</v>
      </c>
      <c r="DY73" s="176" t="s">
        <v>59</v>
      </c>
      <c r="DZ73" s="176">
        <v>3</v>
      </c>
      <c r="EA73" s="176" t="s">
        <v>2590</v>
      </c>
      <c r="EB73" s="176" t="s">
        <v>2584</v>
      </c>
      <c r="EC73" s="173">
        <v>44225</v>
      </c>
      <c r="ED73" s="183" t="s">
        <v>2606</v>
      </c>
      <c r="EE73" s="180">
        <v>20000</v>
      </c>
      <c r="EF73" s="183" t="s">
        <v>2583</v>
      </c>
      <c r="EG73" s="183" t="s">
        <v>59</v>
      </c>
      <c r="EH73" s="183">
        <v>3</v>
      </c>
      <c r="EI73" s="183" t="s">
        <v>2590</v>
      </c>
      <c r="EJ73" s="183" t="s">
        <v>2584</v>
      </c>
      <c r="EK73" s="184">
        <v>44225</v>
      </c>
      <c r="EL73" s="182" t="s">
        <v>2607</v>
      </c>
      <c r="EM73" s="172">
        <v>0</v>
      </c>
      <c r="EN73" s="176" t="s">
        <v>2583</v>
      </c>
      <c r="EO73" s="176" t="s">
        <v>59</v>
      </c>
      <c r="EP73" s="176">
        <v>3</v>
      </c>
      <c r="EQ73" s="176" t="s">
        <v>2590</v>
      </c>
      <c r="ER73" s="176" t="s">
        <v>2584</v>
      </c>
      <c r="ES73" s="173">
        <v>44225</v>
      </c>
      <c r="ET73" s="183" t="s">
        <v>2977</v>
      </c>
      <c r="EU73" s="183">
        <v>385</v>
      </c>
      <c r="EV73" s="183" t="s">
        <v>2974</v>
      </c>
      <c r="EW73" s="183" t="s">
        <v>59</v>
      </c>
      <c r="EX73" s="183">
        <v>3</v>
      </c>
      <c r="EY73" s="183" t="s">
        <v>2975</v>
      </c>
      <c r="EZ73" s="183" t="s">
        <v>694</v>
      </c>
      <c r="FA73" s="184">
        <v>44281</v>
      </c>
      <c r="FB73" s="182" t="s">
        <v>286</v>
      </c>
      <c r="FC73" s="176">
        <v>5</v>
      </c>
      <c r="FD73" s="176" t="s">
        <v>271</v>
      </c>
      <c r="FE73" s="176" t="s">
        <v>41</v>
      </c>
      <c r="FF73" s="176">
        <v>1</v>
      </c>
      <c r="FG73" s="176" t="s">
        <v>273</v>
      </c>
      <c r="FH73" s="176" t="s">
        <v>272</v>
      </c>
      <c r="FI73" s="173">
        <v>43508</v>
      </c>
      <c r="FJ73" s="182" t="s">
        <v>291</v>
      </c>
      <c r="FK73" s="183" t="s">
        <v>14</v>
      </c>
      <c r="FL73" s="183">
        <v>0</v>
      </c>
      <c r="FM73" s="183" t="s">
        <v>14</v>
      </c>
      <c r="FN73" s="183" t="s">
        <v>14</v>
      </c>
      <c r="FO73" s="183" t="s">
        <v>255</v>
      </c>
      <c r="FP73" s="180">
        <v>0</v>
      </c>
      <c r="FQ73" s="181">
        <v>43508</v>
      </c>
      <c r="FR73" s="182" t="s">
        <v>292</v>
      </c>
      <c r="FS73" s="176" t="s">
        <v>14</v>
      </c>
      <c r="FT73" s="176">
        <v>0</v>
      </c>
      <c r="FU73" s="176" t="s">
        <v>14</v>
      </c>
      <c r="FV73" s="176" t="s">
        <v>14</v>
      </c>
      <c r="FW73" s="176" t="s">
        <v>255</v>
      </c>
      <c r="FX73" s="176">
        <v>0</v>
      </c>
      <c r="FY73" s="173">
        <v>43508</v>
      </c>
      <c r="FZ73" s="183" t="s">
        <v>5183</v>
      </c>
      <c r="GA73" s="183">
        <v>1</v>
      </c>
      <c r="GB73" s="183" t="s">
        <v>3173</v>
      </c>
      <c r="GC73" s="183" t="s">
        <v>21</v>
      </c>
      <c r="GD73" s="183">
        <v>2</v>
      </c>
      <c r="GE73" s="183" t="s">
        <v>14</v>
      </c>
      <c r="GF73" s="183" t="s">
        <v>14</v>
      </c>
      <c r="GG73" s="184">
        <v>44499</v>
      </c>
      <c r="GH73" s="182" t="s">
        <v>5189</v>
      </c>
      <c r="GI73" s="176">
        <v>3</v>
      </c>
      <c r="GJ73" s="176" t="s">
        <v>3173</v>
      </c>
      <c r="GK73" s="176" t="s">
        <v>21</v>
      </c>
      <c r="GL73" s="176">
        <v>2</v>
      </c>
      <c r="GM73" s="176" t="s">
        <v>14</v>
      </c>
      <c r="GN73" s="176" t="s">
        <v>14</v>
      </c>
      <c r="GO73" s="173">
        <v>44499</v>
      </c>
      <c r="GP73" s="183" t="s">
        <v>5184</v>
      </c>
      <c r="GQ73" s="183">
        <v>2</v>
      </c>
      <c r="GR73" s="183" t="s">
        <v>3173</v>
      </c>
      <c r="GS73" s="183" t="s">
        <v>21</v>
      </c>
      <c r="GT73" s="183">
        <v>2</v>
      </c>
      <c r="GU73" s="183" t="s">
        <v>14</v>
      </c>
      <c r="GV73" s="183" t="s">
        <v>14</v>
      </c>
      <c r="GW73" s="184">
        <v>44499</v>
      </c>
      <c r="GX73" s="182" t="s">
        <v>5190</v>
      </c>
      <c r="GY73" s="176">
        <v>0</v>
      </c>
      <c r="GZ73" s="176" t="s">
        <v>3173</v>
      </c>
      <c r="HA73" s="176" t="s">
        <v>21</v>
      </c>
      <c r="HB73" s="176">
        <v>2</v>
      </c>
      <c r="HC73" s="176" t="s">
        <v>14</v>
      </c>
      <c r="HD73" s="176" t="s">
        <v>14</v>
      </c>
      <c r="HE73" s="173">
        <v>44499</v>
      </c>
      <c r="HF73" s="183" t="s">
        <v>5182</v>
      </c>
      <c r="HG73" s="183">
        <v>0</v>
      </c>
      <c r="HH73" s="183" t="s">
        <v>3173</v>
      </c>
      <c r="HI73" s="183" t="s">
        <v>21</v>
      </c>
      <c r="HJ73" s="183">
        <v>2</v>
      </c>
      <c r="HK73" s="183" t="s">
        <v>14</v>
      </c>
      <c r="HL73" s="183" t="s">
        <v>14</v>
      </c>
      <c r="HM73" s="184">
        <v>44499</v>
      </c>
      <c r="HN73" s="182" t="s">
        <v>5188</v>
      </c>
      <c r="HO73" s="176">
        <v>3</v>
      </c>
      <c r="HP73" s="176" t="s">
        <v>3173</v>
      </c>
      <c r="HQ73" s="176" t="s">
        <v>21</v>
      </c>
      <c r="HR73" s="176">
        <v>2</v>
      </c>
      <c r="HS73" s="176" t="s">
        <v>14</v>
      </c>
      <c r="HT73" s="176" t="s">
        <v>14</v>
      </c>
      <c r="HU73" s="173">
        <v>44499</v>
      </c>
      <c r="HV73" s="183" t="s">
        <v>5185</v>
      </c>
      <c r="HW73" s="183">
        <v>3</v>
      </c>
      <c r="HX73" s="183" t="s">
        <v>3173</v>
      </c>
      <c r="HY73" s="183" t="s">
        <v>21</v>
      </c>
      <c r="HZ73" s="183">
        <v>2</v>
      </c>
      <c r="IA73" s="183" t="s">
        <v>14</v>
      </c>
      <c r="IB73" s="183" t="s">
        <v>14</v>
      </c>
      <c r="IC73" s="184">
        <v>44499</v>
      </c>
      <c r="ID73" s="182" t="s">
        <v>5187</v>
      </c>
      <c r="IE73" s="176">
        <v>1</v>
      </c>
      <c r="IF73" s="176" t="s">
        <v>3173</v>
      </c>
      <c r="IG73" s="176" t="s">
        <v>21</v>
      </c>
      <c r="IH73" s="176">
        <v>2</v>
      </c>
      <c r="II73" s="176" t="s">
        <v>14</v>
      </c>
      <c r="IJ73" s="176" t="s">
        <v>14</v>
      </c>
      <c r="IK73" s="173">
        <v>44499</v>
      </c>
      <c r="IL73" s="183" t="s">
        <v>5186</v>
      </c>
      <c r="IM73" s="183">
        <v>3</v>
      </c>
      <c r="IN73" s="183" t="s">
        <v>3173</v>
      </c>
      <c r="IO73" s="183" t="s">
        <v>21</v>
      </c>
      <c r="IP73" s="183">
        <v>2</v>
      </c>
      <c r="IQ73" s="183" t="s">
        <v>14</v>
      </c>
      <c r="IR73" s="183" t="s">
        <v>14</v>
      </c>
      <c r="IS73" s="184">
        <v>44499</v>
      </c>
    </row>
    <row r="74" spans="1:253" s="277" customFormat="1" ht="12.75" customHeight="1" x14ac:dyDescent="0.2">
      <c r="A74" s="277" t="s">
        <v>293</v>
      </c>
      <c r="B74" s="277" t="s">
        <v>7518</v>
      </c>
      <c r="C74" s="277" t="s">
        <v>294</v>
      </c>
      <c r="D74" s="277" t="s">
        <v>268</v>
      </c>
      <c r="E74" s="277" t="s">
        <v>7146</v>
      </c>
      <c r="F74" s="277" t="s">
        <v>2608</v>
      </c>
      <c r="G74" s="171">
        <v>23800000</v>
      </c>
      <c r="H74" s="172" t="s">
        <v>2583</v>
      </c>
      <c r="I74" s="172" t="s">
        <v>21</v>
      </c>
      <c r="J74" s="172">
        <v>2</v>
      </c>
      <c r="K74" s="172" t="s">
        <v>2585</v>
      </c>
      <c r="L74" s="172" t="s">
        <v>2584</v>
      </c>
      <c r="M74" s="173">
        <v>44225</v>
      </c>
      <c r="N74" s="182" t="s">
        <v>304</v>
      </c>
      <c r="O74" s="174">
        <v>210600</v>
      </c>
      <c r="P74" s="174" t="s">
        <v>301</v>
      </c>
      <c r="Q74" s="174" t="s">
        <v>21</v>
      </c>
      <c r="R74" s="174">
        <v>2</v>
      </c>
      <c r="S74" s="174" t="s">
        <v>303</v>
      </c>
      <c r="T74" s="174" t="s">
        <v>302</v>
      </c>
      <c r="U74" s="175">
        <v>43508</v>
      </c>
      <c r="V74" s="182" t="s">
        <v>2610</v>
      </c>
      <c r="W74" s="172">
        <v>8400000</v>
      </c>
      <c r="X74" s="172" t="s">
        <v>2583</v>
      </c>
      <c r="Y74" s="172" t="s">
        <v>21</v>
      </c>
      <c r="Z74" s="172">
        <v>2</v>
      </c>
      <c r="AA74" s="172" t="s">
        <v>2609</v>
      </c>
      <c r="AB74" s="172" t="s">
        <v>2584</v>
      </c>
      <c r="AC74" s="173">
        <v>44225</v>
      </c>
      <c r="AD74" s="182" t="s">
        <v>2611</v>
      </c>
      <c r="AE74" s="180">
        <v>1356000</v>
      </c>
      <c r="AF74" s="180" t="s">
        <v>2583</v>
      </c>
      <c r="AG74" s="180" t="s">
        <v>21</v>
      </c>
      <c r="AH74" s="180">
        <v>2</v>
      </c>
      <c r="AI74" s="180" t="s">
        <v>2600</v>
      </c>
      <c r="AJ74" s="180" t="s">
        <v>2584</v>
      </c>
      <c r="AK74" s="181">
        <v>44225</v>
      </c>
      <c r="AL74" s="182" t="s">
        <v>4082</v>
      </c>
      <c r="AM74" s="172">
        <v>202000</v>
      </c>
      <c r="AN74" s="172" t="s">
        <v>3848</v>
      </c>
      <c r="AO74" s="172" t="s">
        <v>41</v>
      </c>
      <c r="AP74" s="172">
        <v>1</v>
      </c>
      <c r="AQ74" s="172" t="s">
        <v>4081</v>
      </c>
      <c r="AR74" s="172" t="s">
        <v>4080</v>
      </c>
      <c r="AS74" s="173">
        <v>44468</v>
      </c>
      <c r="AT74" s="183" t="s">
        <v>300</v>
      </c>
      <c r="AU74" s="180" t="s">
        <v>14</v>
      </c>
      <c r="AV74" s="180">
        <v>0</v>
      </c>
      <c r="AW74" s="180" t="s">
        <v>21</v>
      </c>
      <c r="AX74" s="180">
        <v>2</v>
      </c>
      <c r="AY74" s="180" t="s">
        <v>255</v>
      </c>
      <c r="AZ74" s="180">
        <v>0</v>
      </c>
      <c r="BA74" s="181">
        <v>43508</v>
      </c>
      <c r="BB74" s="182" t="s">
        <v>299</v>
      </c>
      <c r="BC74" s="172" t="s">
        <v>14</v>
      </c>
      <c r="BD74" s="172">
        <v>0</v>
      </c>
      <c r="BE74" s="172" t="s">
        <v>21</v>
      </c>
      <c r="BF74" s="172">
        <v>2</v>
      </c>
      <c r="BG74" s="172" t="s">
        <v>255</v>
      </c>
      <c r="BH74" s="172">
        <v>0</v>
      </c>
      <c r="BI74" s="173">
        <v>43508</v>
      </c>
      <c r="BJ74" s="183" t="s">
        <v>4084</v>
      </c>
      <c r="BK74" s="183">
        <v>415</v>
      </c>
      <c r="BL74" s="183" t="s">
        <v>3978</v>
      </c>
      <c r="BM74" s="183" t="s">
        <v>41</v>
      </c>
      <c r="BN74" s="183">
        <v>1</v>
      </c>
      <c r="BO74" s="183" t="s">
        <v>4083</v>
      </c>
      <c r="BP74" s="180" t="s">
        <v>2939</v>
      </c>
      <c r="BQ74" s="184">
        <v>44468</v>
      </c>
      <c r="BR74" s="182" t="s">
        <v>295</v>
      </c>
      <c r="BS74" s="176" t="s">
        <v>14</v>
      </c>
      <c r="BT74" s="176">
        <v>0</v>
      </c>
      <c r="BU74" s="176" t="s">
        <v>21</v>
      </c>
      <c r="BV74" s="176">
        <v>2</v>
      </c>
      <c r="BW74" s="176" t="s">
        <v>255</v>
      </c>
      <c r="BX74" s="176">
        <v>0</v>
      </c>
      <c r="BY74" s="173">
        <v>43508</v>
      </c>
      <c r="BZ74" s="183" t="s">
        <v>296</v>
      </c>
      <c r="CA74" s="183" t="s">
        <v>14</v>
      </c>
      <c r="CB74" s="183">
        <v>0</v>
      </c>
      <c r="CC74" s="183" t="s">
        <v>14</v>
      </c>
      <c r="CD74" s="183" t="s">
        <v>14</v>
      </c>
      <c r="CE74" s="183" t="s">
        <v>255</v>
      </c>
      <c r="CF74" s="183">
        <v>0</v>
      </c>
      <c r="CG74" s="184">
        <v>43508</v>
      </c>
      <c r="CH74" s="182" t="s">
        <v>7923</v>
      </c>
      <c r="CI74" s="183" t="e">
        <v>#N/A</v>
      </c>
      <c r="CJ74" s="183" t="e">
        <v>#N/A</v>
      </c>
      <c r="CK74" s="183" t="e">
        <v>#N/A</v>
      </c>
      <c r="CL74" s="183" t="e">
        <v>#N/A</v>
      </c>
      <c r="CM74" s="183" t="e">
        <v>#N/A</v>
      </c>
      <c r="CN74" s="183" t="e">
        <v>#N/A</v>
      </c>
      <c r="CO74" s="185" t="e">
        <v>#N/A</v>
      </c>
      <c r="CP74" s="183" t="s">
        <v>298</v>
      </c>
      <c r="CQ74" s="176" t="s">
        <v>14</v>
      </c>
      <c r="CR74" s="176">
        <v>0</v>
      </c>
      <c r="CS74" s="176" t="s">
        <v>21</v>
      </c>
      <c r="CT74" s="176">
        <v>2</v>
      </c>
      <c r="CU74" s="176" t="s">
        <v>255</v>
      </c>
      <c r="CV74" s="176">
        <v>0</v>
      </c>
      <c r="CW74" s="173">
        <v>43508</v>
      </c>
      <c r="CX74" s="183" t="s">
        <v>2612</v>
      </c>
      <c r="CY74" s="180">
        <v>1346000</v>
      </c>
      <c r="CZ74" s="180" t="s">
        <v>2583</v>
      </c>
      <c r="DA74" s="180" t="s">
        <v>59</v>
      </c>
      <c r="DB74" s="180">
        <v>3</v>
      </c>
      <c r="DC74" s="180" t="s">
        <v>2590</v>
      </c>
      <c r="DD74" s="180" t="s">
        <v>2584</v>
      </c>
      <c r="DE74" s="186">
        <v>44225</v>
      </c>
      <c r="DF74" s="182" t="s">
        <v>2613</v>
      </c>
      <c r="DG74" s="172">
        <v>7044000</v>
      </c>
      <c r="DH74" s="176" t="s">
        <v>2583</v>
      </c>
      <c r="DI74" s="176" t="s">
        <v>59</v>
      </c>
      <c r="DJ74" s="176">
        <v>3</v>
      </c>
      <c r="DK74" s="176" t="s">
        <v>2590</v>
      </c>
      <c r="DL74" s="176" t="s">
        <v>2584</v>
      </c>
      <c r="DM74" s="173">
        <v>44225</v>
      </c>
      <c r="DN74" s="183" t="s">
        <v>2614</v>
      </c>
      <c r="DO74" s="180">
        <v>9000</v>
      </c>
      <c r="DP74" s="183" t="s">
        <v>2583</v>
      </c>
      <c r="DQ74" s="183" t="s">
        <v>59</v>
      </c>
      <c r="DR74" s="183">
        <v>3</v>
      </c>
      <c r="DS74" s="183" t="s">
        <v>2590</v>
      </c>
      <c r="DT74" s="183" t="s">
        <v>2584</v>
      </c>
      <c r="DU74" s="184">
        <v>44225</v>
      </c>
      <c r="DV74" s="182" t="s">
        <v>2615</v>
      </c>
      <c r="DW74" s="172">
        <v>1310000</v>
      </c>
      <c r="DX74" s="176" t="s">
        <v>2583</v>
      </c>
      <c r="DY74" s="176" t="s">
        <v>59</v>
      </c>
      <c r="DZ74" s="176">
        <v>3</v>
      </c>
      <c r="EA74" s="176" t="s">
        <v>2590</v>
      </c>
      <c r="EB74" s="176" t="s">
        <v>2584</v>
      </c>
      <c r="EC74" s="173">
        <v>44225</v>
      </c>
      <c r="ED74" s="183" t="s">
        <v>2616</v>
      </c>
      <c r="EE74" s="180">
        <v>36000</v>
      </c>
      <c r="EF74" s="183" t="s">
        <v>2583</v>
      </c>
      <c r="EG74" s="183" t="s">
        <v>59</v>
      </c>
      <c r="EH74" s="183">
        <v>3</v>
      </c>
      <c r="EI74" s="183" t="s">
        <v>2590</v>
      </c>
      <c r="EJ74" s="183" t="s">
        <v>2584</v>
      </c>
      <c r="EK74" s="184">
        <v>44225</v>
      </c>
      <c r="EL74" s="182" t="s">
        <v>2617</v>
      </c>
      <c r="EM74" s="172">
        <v>0</v>
      </c>
      <c r="EN74" s="176" t="s">
        <v>2583</v>
      </c>
      <c r="EO74" s="176" t="s">
        <v>59</v>
      </c>
      <c r="EP74" s="176">
        <v>3</v>
      </c>
      <c r="EQ74" s="176" t="s">
        <v>2590</v>
      </c>
      <c r="ER74" s="176" t="s">
        <v>2584</v>
      </c>
      <c r="ES74" s="173">
        <v>44225</v>
      </c>
      <c r="ET74" s="183" t="s">
        <v>2978</v>
      </c>
      <c r="EU74" s="183">
        <v>385</v>
      </c>
      <c r="EV74" s="183" t="s">
        <v>2974</v>
      </c>
      <c r="EW74" s="183" t="s">
        <v>59</v>
      </c>
      <c r="EX74" s="183">
        <v>3</v>
      </c>
      <c r="EY74" s="183" t="s">
        <v>2975</v>
      </c>
      <c r="EZ74" s="183" t="s">
        <v>694</v>
      </c>
      <c r="FA74" s="184">
        <v>44281</v>
      </c>
      <c r="FB74" s="182" t="s">
        <v>297</v>
      </c>
      <c r="FC74" s="176">
        <v>5</v>
      </c>
      <c r="FD74" s="176" t="s">
        <v>271</v>
      </c>
      <c r="FE74" s="176" t="s">
        <v>21</v>
      </c>
      <c r="FF74" s="176">
        <v>2</v>
      </c>
      <c r="FG74" s="176" t="s">
        <v>273</v>
      </c>
      <c r="FH74" s="176" t="s">
        <v>272</v>
      </c>
      <c r="FI74" s="173">
        <v>43508</v>
      </c>
      <c r="FJ74" s="182" t="s">
        <v>305</v>
      </c>
      <c r="FK74" s="183" t="s">
        <v>14</v>
      </c>
      <c r="FL74" s="183">
        <v>0</v>
      </c>
      <c r="FM74" s="183" t="s">
        <v>21</v>
      </c>
      <c r="FN74" s="183">
        <v>2</v>
      </c>
      <c r="FO74" s="183" t="s">
        <v>255</v>
      </c>
      <c r="FP74" s="180">
        <v>0</v>
      </c>
      <c r="FQ74" s="181">
        <v>43508</v>
      </c>
      <c r="FR74" s="182" t="s">
        <v>306</v>
      </c>
      <c r="FS74" s="176" t="s">
        <v>14</v>
      </c>
      <c r="FT74" s="176">
        <v>0</v>
      </c>
      <c r="FU74" s="176" t="s">
        <v>21</v>
      </c>
      <c r="FV74" s="176">
        <v>2</v>
      </c>
      <c r="FW74" s="176" t="s">
        <v>255</v>
      </c>
      <c r="FX74" s="176">
        <v>0</v>
      </c>
      <c r="FY74" s="173">
        <v>43508</v>
      </c>
      <c r="FZ74" s="183" t="s">
        <v>5057</v>
      </c>
      <c r="GA74" s="183">
        <v>1</v>
      </c>
      <c r="GB74" s="183" t="s">
        <v>3173</v>
      </c>
      <c r="GC74" s="183" t="s">
        <v>21</v>
      </c>
      <c r="GD74" s="183">
        <v>2</v>
      </c>
      <c r="GE74" s="183" t="s">
        <v>14</v>
      </c>
      <c r="GF74" s="183" t="s">
        <v>14</v>
      </c>
      <c r="GG74" s="184">
        <v>44498</v>
      </c>
      <c r="GH74" s="182" t="s">
        <v>5063</v>
      </c>
      <c r="GI74" s="176">
        <v>3</v>
      </c>
      <c r="GJ74" s="176" t="s">
        <v>3173</v>
      </c>
      <c r="GK74" s="176" t="s">
        <v>21</v>
      </c>
      <c r="GL74" s="176">
        <v>2</v>
      </c>
      <c r="GM74" s="176" t="s">
        <v>14</v>
      </c>
      <c r="GN74" s="176" t="s">
        <v>14</v>
      </c>
      <c r="GO74" s="173">
        <v>44498</v>
      </c>
      <c r="GP74" s="183" t="s">
        <v>5058</v>
      </c>
      <c r="GQ74" s="183">
        <v>2</v>
      </c>
      <c r="GR74" s="183" t="s">
        <v>3173</v>
      </c>
      <c r="GS74" s="183" t="s">
        <v>21</v>
      </c>
      <c r="GT74" s="183">
        <v>2</v>
      </c>
      <c r="GU74" s="183" t="s">
        <v>14</v>
      </c>
      <c r="GV74" s="183" t="s">
        <v>14</v>
      </c>
      <c r="GW74" s="184">
        <v>44498</v>
      </c>
      <c r="GX74" s="182" t="s">
        <v>5064</v>
      </c>
      <c r="GY74" s="176">
        <v>0</v>
      </c>
      <c r="GZ74" s="176" t="s">
        <v>3173</v>
      </c>
      <c r="HA74" s="176" t="s">
        <v>21</v>
      </c>
      <c r="HB74" s="176">
        <v>2</v>
      </c>
      <c r="HC74" s="176" t="s">
        <v>14</v>
      </c>
      <c r="HD74" s="176" t="s">
        <v>14</v>
      </c>
      <c r="HE74" s="173">
        <v>44498</v>
      </c>
      <c r="HF74" s="183" t="s">
        <v>5056</v>
      </c>
      <c r="HG74" s="183">
        <v>0</v>
      </c>
      <c r="HH74" s="183" t="s">
        <v>3173</v>
      </c>
      <c r="HI74" s="183" t="s">
        <v>21</v>
      </c>
      <c r="HJ74" s="183">
        <v>2</v>
      </c>
      <c r="HK74" s="183" t="s">
        <v>14</v>
      </c>
      <c r="HL74" s="183" t="s">
        <v>14</v>
      </c>
      <c r="HM74" s="184">
        <v>44498</v>
      </c>
      <c r="HN74" s="182" t="s">
        <v>5062</v>
      </c>
      <c r="HO74" s="176">
        <v>2</v>
      </c>
      <c r="HP74" s="176" t="s">
        <v>3173</v>
      </c>
      <c r="HQ74" s="176" t="s">
        <v>21</v>
      </c>
      <c r="HR74" s="176">
        <v>2</v>
      </c>
      <c r="HS74" s="176" t="s">
        <v>14</v>
      </c>
      <c r="HT74" s="176" t="s">
        <v>14</v>
      </c>
      <c r="HU74" s="173">
        <v>44498</v>
      </c>
      <c r="HV74" s="183" t="s">
        <v>5059</v>
      </c>
      <c r="HW74" s="183">
        <v>3</v>
      </c>
      <c r="HX74" s="183" t="s">
        <v>3173</v>
      </c>
      <c r="HY74" s="183" t="s">
        <v>21</v>
      </c>
      <c r="HZ74" s="183">
        <v>2</v>
      </c>
      <c r="IA74" s="183" t="s">
        <v>14</v>
      </c>
      <c r="IB74" s="183" t="s">
        <v>14</v>
      </c>
      <c r="IC74" s="184">
        <v>44498</v>
      </c>
      <c r="ID74" s="182" t="s">
        <v>5061</v>
      </c>
      <c r="IE74" s="176">
        <v>0</v>
      </c>
      <c r="IF74" s="176" t="s">
        <v>3173</v>
      </c>
      <c r="IG74" s="176" t="s">
        <v>21</v>
      </c>
      <c r="IH74" s="176">
        <v>2</v>
      </c>
      <c r="II74" s="176" t="s">
        <v>14</v>
      </c>
      <c r="IJ74" s="176" t="s">
        <v>14</v>
      </c>
      <c r="IK74" s="173">
        <v>44498</v>
      </c>
      <c r="IL74" s="183" t="s">
        <v>5060</v>
      </c>
      <c r="IM74" s="183">
        <v>3</v>
      </c>
      <c r="IN74" s="183" t="s">
        <v>3173</v>
      </c>
      <c r="IO74" s="183" t="s">
        <v>21</v>
      </c>
      <c r="IP74" s="183">
        <v>2</v>
      </c>
      <c r="IQ74" s="183" t="s">
        <v>14</v>
      </c>
      <c r="IR74" s="183" t="s">
        <v>14</v>
      </c>
      <c r="IS74" s="184">
        <v>44498</v>
      </c>
    </row>
    <row r="75" spans="1:253" s="277" customFormat="1" ht="12.75" customHeight="1" x14ac:dyDescent="0.2">
      <c r="A75" s="277" t="s">
        <v>1492</v>
      </c>
      <c r="B75" s="277" t="s">
        <v>7525</v>
      </c>
      <c r="C75" s="277" t="s">
        <v>1493</v>
      </c>
      <c r="D75" s="277" t="s">
        <v>268</v>
      </c>
      <c r="E75" s="277" t="s">
        <v>7146</v>
      </c>
      <c r="F75" s="277" t="s">
        <v>2618</v>
      </c>
      <c r="G75" s="171">
        <v>23800000</v>
      </c>
      <c r="H75" s="172" t="s">
        <v>2583</v>
      </c>
      <c r="I75" s="172" t="s">
        <v>21</v>
      </c>
      <c r="J75" s="172">
        <v>2</v>
      </c>
      <c r="K75" s="172" t="s">
        <v>2585</v>
      </c>
      <c r="L75" s="172" t="s">
        <v>2584</v>
      </c>
      <c r="M75" s="173">
        <v>44225</v>
      </c>
      <c r="N75" s="182" t="s">
        <v>2622</v>
      </c>
      <c r="O75" s="174">
        <v>8616</v>
      </c>
      <c r="P75" s="174" t="s">
        <v>2619</v>
      </c>
      <c r="Q75" s="174" t="s">
        <v>21</v>
      </c>
      <c r="R75" s="174">
        <v>2</v>
      </c>
      <c r="S75" s="174" t="s">
        <v>2621</v>
      </c>
      <c r="T75" s="174" t="s">
        <v>2620</v>
      </c>
      <c r="U75" s="175">
        <v>44225</v>
      </c>
      <c r="V75" s="182" t="s">
        <v>2626</v>
      </c>
      <c r="W75" s="172">
        <v>1328000</v>
      </c>
      <c r="X75" s="172" t="s">
        <v>2623</v>
      </c>
      <c r="Y75" s="172" t="s">
        <v>59</v>
      </c>
      <c r="Z75" s="172">
        <v>3</v>
      </c>
      <c r="AA75" s="172" t="s">
        <v>2625</v>
      </c>
      <c r="AB75" s="172" t="s">
        <v>2624</v>
      </c>
      <c r="AC75" s="173">
        <v>44225</v>
      </c>
      <c r="AD75" s="182" t="s">
        <v>2627</v>
      </c>
      <c r="AE75" s="180">
        <v>704000</v>
      </c>
      <c r="AF75" s="180" t="s">
        <v>2583</v>
      </c>
      <c r="AG75" s="180" t="s">
        <v>59</v>
      </c>
      <c r="AH75" s="180">
        <v>3</v>
      </c>
      <c r="AI75" s="180" t="s">
        <v>2600</v>
      </c>
      <c r="AJ75" s="180" t="s">
        <v>2584</v>
      </c>
      <c r="AK75" s="181">
        <v>44225</v>
      </c>
      <c r="AL75" s="182" t="s">
        <v>4102</v>
      </c>
      <c r="AM75" s="172">
        <v>187000</v>
      </c>
      <c r="AN75" s="172" t="s">
        <v>3848</v>
      </c>
      <c r="AO75" s="172" t="s">
        <v>41</v>
      </c>
      <c r="AP75" s="172">
        <v>1</v>
      </c>
      <c r="AQ75" s="172" t="s">
        <v>4101</v>
      </c>
      <c r="AR75" s="172" t="s">
        <v>4100</v>
      </c>
      <c r="AS75" s="173">
        <v>44468</v>
      </c>
      <c r="AT75" s="183" t="s">
        <v>1503</v>
      </c>
      <c r="AU75" s="180" t="s">
        <v>14</v>
      </c>
      <c r="AV75" s="180" t="s">
        <v>14</v>
      </c>
      <c r="AW75" s="180" t="s">
        <v>14</v>
      </c>
      <c r="AX75" s="180" t="s">
        <v>14</v>
      </c>
      <c r="AY75" s="180" t="s">
        <v>15</v>
      </c>
      <c r="AZ75" s="180" t="s">
        <v>14</v>
      </c>
      <c r="BA75" s="181">
        <v>43815</v>
      </c>
      <c r="BB75" s="182" t="s">
        <v>1502</v>
      </c>
      <c r="BC75" s="172" t="s">
        <v>14</v>
      </c>
      <c r="BD75" s="172" t="s">
        <v>14</v>
      </c>
      <c r="BE75" s="172" t="s">
        <v>14</v>
      </c>
      <c r="BF75" s="172" t="s">
        <v>14</v>
      </c>
      <c r="BG75" s="172" t="s">
        <v>15</v>
      </c>
      <c r="BH75" s="172" t="s">
        <v>14</v>
      </c>
      <c r="BI75" s="173">
        <v>43815</v>
      </c>
      <c r="BJ75" s="183" t="s">
        <v>4103</v>
      </c>
      <c r="BK75" s="183">
        <v>16</v>
      </c>
      <c r="BL75" s="183" t="s">
        <v>3978</v>
      </c>
      <c r="BM75" s="183" t="s">
        <v>41</v>
      </c>
      <c r="BN75" s="183">
        <v>1</v>
      </c>
      <c r="BO75" s="183" t="s">
        <v>4083</v>
      </c>
      <c r="BP75" s="180" t="s">
        <v>2939</v>
      </c>
      <c r="BQ75" s="184">
        <v>44468</v>
      </c>
      <c r="BR75" s="182" t="s">
        <v>1495</v>
      </c>
      <c r="BS75" s="176">
        <v>0</v>
      </c>
      <c r="BT75" s="176" t="s">
        <v>14</v>
      </c>
      <c r="BU75" s="176" t="s">
        <v>41</v>
      </c>
      <c r="BV75" s="176">
        <v>1</v>
      </c>
      <c r="BW75" s="176" t="s">
        <v>1494</v>
      </c>
      <c r="BX75" s="176" t="s">
        <v>14</v>
      </c>
      <c r="BY75" s="173">
        <v>43815</v>
      </c>
      <c r="BZ75" s="183" t="s">
        <v>1496</v>
      </c>
      <c r="CA75" s="183">
        <v>0</v>
      </c>
      <c r="CB75" s="183" t="s">
        <v>14</v>
      </c>
      <c r="CC75" s="183" t="s">
        <v>41</v>
      </c>
      <c r="CD75" s="183">
        <v>1</v>
      </c>
      <c r="CE75" s="183" t="s">
        <v>1494</v>
      </c>
      <c r="CF75" s="183" t="s">
        <v>14</v>
      </c>
      <c r="CG75" s="184">
        <v>43815</v>
      </c>
      <c r="CH75" s="182" t="s">
        <v>7924</v>
      </c>
      <c r="CI75" s="183" t="e">
        <v>#N/A</v>
      </c>
      <c r="CJ75" s="183" t="e">
        <v>#N/A</v>
      </c>
      <c r="CK75" s="183" t="e">
        <v>#N/A</v>
      </c>
      <c r="CL75" s="183" t="e">
        <v>#N/A</v>
      </c>
      <c r="CM75" s="183" t="e">
        <v>#N/A</v>
      </c>
      <c r="CN75" s="183" t="e">
        <v>#N/A</v>
      </c>
      <c r="CO75" s="185" t="e">
        <v>#N/A</v>
      </c>
      <c r="CP75" s="183" t="s">
        <v>1501</v>
      </c>
      <c r="CQ75" s="176">
        <v>0</v>
      </c>
      <c r="CR75" s="176" t="s">
        <v>14</v>
      </c>
      <c r="CS75" s="176" t="s">
        <v>41</v>
      </c>
      <c r="CT75" s="176">
        <v>1</v>
      </c>
      <c r="CU75" s="176" t="s">
        <v>1494</v>
      </c>
      <c r="CV75" s="176" t="s">
        <v>14</v>
      </c>
      <c r="CW75" s="173">
        <v>43815</v>
      </c>
      <c r="CX75" s="183" t="s">
        <v>2628</v>
      </c>
      <c r="CY75" s="180">
        <v>704000</v>
      </c>
      <c r="CZ75" s="180" t="s">
        <v>2583</v>
      </c>
      <c r="DA75" s="180" t="s">
        <v>59</v>
      </c>
      <c r="DB75" s="180">
        <v>3</v>
      </c>
      <c r="DC75" s="180" t="s">
        <v>2590</v>
      </c>
      <c r="DD75" s="180" t="s">
        <v>2584</v>
      </c>
      <c r="DE75" s="186">
        <v>44225</v>
      </c>
      <c r="DF75" s="182" t="s">
        <v>2629</v>
      </c>
      <c r="DG75" s="172">
        <v>624000</v>
      </c>
      <c r="DH75" s="176" t="s">
        <v>2583</v>
      </c>
      <c r="DI75" s="176" t="s">
        <v>59</v>
      </c>
      <c r="DJ75" s="176">
        <v>3</v>
      </c>
      <c r="DK75" s="176" t="s">
        <v>2590</v>
      </c>
      <c r="DL75" s="176" t="s">
        <v>2584</v>
      </c>
      <c r="DM75" s="173">
        <v>44225</v>
      </c>
      <c r="DN75" s="183" t="s">
        <v>2630</v>
      </c>
      <c r="DO75" s="180">
        <v>0</v>
      </c>
      <c r="DP75" s="183" t="s">
        <v>2583</v>
      </c>
      <c r="DQ75" s="183" t="s">
        <v>59</v>
      </c>
      <c r="DR75" s="183">
        <v>3</v>
      </c>
      <c r="DS75" s="183" t="s">
        <v>2590</v>
      </c>
      <c r="DT75" s="183" t="s">
        <v>2584</v>
      </c>
      <c r="DU75" s="184">
        <v>44225</v>
      </c>
      <c r="DV75" s="182" t="s">
        <v>2631</v>
      </c>
      <c r="DW75" s="172">
        <v>662000</v>
      </c>
      <c r="DX75" s="176" t="s">
        <v>2583</v>
      </c>
      <c r="DY75" s="176" t="s">
        <v>59</v>
      </c>
      <c r="DZ75" s="176">
        <v>3</v>
      </c>
      <c r="EA75" s="176" t="s">
        <v>2590</v>
      </c>
      <c r="EB75" s="176" t="s">
        <v>2584</v>
      </c>
      <c r="EC75" s="173">
        <v>44225</v>
      </c>
      <c r="ED75" s="183" t="s">
        <v>2632</v>
      </c>
      <c r="EE75" s="180">
        <v>42000</v>
      </c>
      <c r="EF75" s="183" t="s">
        <v>2583</v>
      </c>
      <c r="EG75" s="183" t="s">
        <v>59</v>
      </c>
      <c r="EH75" s="183">
        <v>3</v>
      </c>
      <c r="EI75" s="183" t="s">
        <v>2590</v>
      </c>
      <c r="EJ75" s="183" t="s">
        <v>2584</v>
      </c>
      <c r="EK75" s="184">
        <v>44225</v>
      </c>
      <c r="EL75" s="182" t="s">
        <v>2633</v>
      </c>
      <c r="EM75" s="172">
        <v>0</v>
      </c>
      <c r="EN75" s="176" t="s">
        <v>2583</v>
      </c>
      <c r="EO75" s="176" t="s">
        <v>59</v>
      </c>
      <c r="EP75" s="176">
        <v>3</v>
      </c>
      <c r="EQ75" s="176" t="s">
        <v>2590</v>
      </c>
      <c r="ER75" s="176" t="s">
        <v>2584</v>
      </c>
      <c r="ES75" s="173">
        <v>44225</v>
      </c>
      <c r="ET75" s="183" t="s">
        <v>2979</v>
      </c>
      <c r="EU75" s="183">
        <v>385</v>
      </c>
      <c r="EV75" s="183" t="s">
        <v>2974</v>
      </c>
      <c r="EW75" s="183" t="s">
        <v>59</v>
      </c>
      <c r="EX75" s="183">
        <v>3</v>
      </c>
      <c r="EY75" s="183" t="s">
        <v>2975</v>
      </c>
      <c r="EZ75" s="183" t="s">
        <v>694</v>
      </c>
      <c r="FA75" s="184">
        <v>44281</v>
      </c>
      <c r="FB75" s="182" t="s">
        <v>1500</v>
      </c>
      <c r="FC75" s="176">
        <v>2</v>
      </c>
      <c r="FD75" s="176" t="s">
        <v>1497</v>
      </c>
      <c r="FE75" s="176" t="s">
        <v>41</v>
      </c>
      <c r="FF75" s="176">
        <v>1</v>
      </c>
      <c r="FG75" s="176" t="s">
        <v>1499</v>
      </c>
      <c r="FH75" s="176" t="s">
        <v>1498</v>
      </c>
      <c r="FI75" s="173">
        <v>43815</v>
      </c>
      <c r="FJ75" s="182" t="s">
        <v>1504</v>
      </c>
      <c r="FK75" s="183" t="s">
        <v>14</v>
      </c>
      <c r="FL75" s="183" t="s">
        <v>14</v>
      </c>
      <c r="FM75" s="183" t="s">
        <v>14</v>
      </c>
      <c r="FN75" s="183" t="s">
        <v>14</v>
      </c>
      <c r="FO75" s="183" t="s">
        <v>15</v>
      </c>
      <c r="FP75" s="180" t="s">
        <v>14</v>
      </c>
      <c r="FQ75" s="181">
        <v>43815</v>
      </c>
      <c r="FR75" s="182" t="s">
        <v>1505</v>
      </c>
      <c r="FS75" s="176" t="s">
        <v>14</v>
      </c>
      <c r="FT75" s="176" t="s">
        <v>14</v>
      </c>
      <c r="FU75" s="176" t="s">
        <v>14</v>
      </c>
      <c r="FV75" s="176" t="s">
        <v>14</v>
      </c>
      <c r="FW75" s="176" t="s">
        <v>15</v>
      </c>
      <c r="FX75" s="176" t="s">
        <v>14</v>
      </c>
      <c r="FY75" s="173">
        <v>43815</v>
      </c>
      <c r="FZ75" s="183" t="s">
        <v>5192</v>
      </c>
      <c r="GA75" s="183">
        <v>1</v>
      </c>
      <c r="GB75" s="183" t="s">
        <v>3173</v>
      </c>
      <c r="GC75" s="183" t="s">
        <v>21</v>
      </c>
      <c r="GD75" s="183">
        <v>2</v>
      </c>
      <c r="GE75" s="183" t="s">
        <v>14</v>
      </c>
      <c r="GF75" s="183" t="s">
        <v>14</v>
      </c>
      <c r="GG75" s="184">
        <v>44499</v>
      </c>
      <c r="GH75" s="182" t="s">
        <v>5198</v>
      </c>
      <c r="GI75" s="176">
        <v>3</v>
      </c>
      <c r="GJ75" s="176" t="s">
        <v>3173</v>
      </c>
      <c r="GK75" s="176" t="s">
        <v>21</v>
      </c>
      <c r="GL75" s="176">
        <v>2</v>
      </c>
      <c r="GM75" s="176" t="s">
        <v>14</v>
      </c>
      <c r="GN75" s="176" t="s">
        <v>14</v>
      </c>
      <c r="GO75" s="173">
        <v>44499</v>
      </c>
      <c r="GP75" s="183" t="s">
        <v>5193</v>
      </c>
      <c r="GQ75" s="183">
        <v>1</v>
      </c>
      <c r="GR75" s="183" t="s">
        <v>3173</v>
      </c>
      <c r="GS75" s="183" t="s">
        <v>21</v>
      </c>
      <c r="GT75" s="183">
        <v>2</v>
      </c>
      <c r="GU75" s="183" t="s">
        <v>14</v>
      </c>
      <c r="GV75" s="183" t="s">
        <v>14</v>
      </c>
      <c r="GW75" s="184">
        <v>44499</v>
      </c>
      <c r="GX75" s="182" t="s">
        <v>5199</v>
      </c>
      <c r="GY75" s="176">
        <v>0</v>
      </c>
      <c r="GZ75" s="176" t="s">
        <v>3173</v>
      </c>
      <c r="HA75" s="176" t="s">
        <v>21</v>
      </c>
      <c r="HB75" s="176">
        <v>2</v>
      </c>
      <c r="HC75" s="176" t="s">
        <v>14</v>
      </c>
      <c r="HD75" s="176" t="s">
        <v>14</v>
      </c>
      <c r="HE75" s="173">
        <v>44499</v>
      </c>
      <c r="HF75" s="183" t="s">
        <v>5191</v>
      </c>
      <c r="HG75" s="183">
        <v>0</v>
      </c>
      <c r="HH75" s="183" t="s">
        <v>3173</v>
      </c>
      <c r="HI75" s="183" t="s">
        <v>21</v>
      </c>
      <c r="HJ75" s="183">
        <v>2</v>
      </c>
      <c r="HK75" s="183" t="s">
        <v>14</v>
      </c>
      <c r="HL75" s="183" t="s">
        <v>14</v>
      </c>
      <c r="HM75" s="184">
        <v>44499</v>
      </c>
      <c r="HN75" s="182" t="s">
        <v>5197</v>
      </c>
      <c r="HO75" s="176">
        <v>2</v>
      </c>
      <c r="HP75" s="176" t="s">
        <v>3173</v>
      </c>
      <c r="HQ75" s="176" t="s">
        <v>21</v>
      </c>
      <c r="HR75" s="176">
        <v>2</v>
      </c>
      <c r="HS75" s="176" t="s">
        <v>14</v>
      </c>
      <c r="HT75" s="176" t="s">
        <v>14</v>
      </c>
      <c r="HU75" s="173">
        <v>44499</v>
      </c>
      <c r="HV75" s="183" t="s">
        <v>5194</v>
      </c>
      <c r="HW75" s="183">
        <v>2</v>
      </c>
      <c r="HX75" s="183" t="s">
        <v>3173</v>
      </c>
      <c r="HY75" s="183" t="s">
        <v>21</v>
      </c>
      <c r="HZ75" s="183">
        <v>2</v>
      </c>
      <c r="IA75" s="183" t="s">
        <v>14</v>
      </c>
      <c r="IB75" s="183" t="s">
        <v>14</v>
      </c>
      <c r="IC75" s="184">
        <v>44499</v>
      </c>
      <c r="ID75" s="182" t="s">
        <v>5196</v>
      </c>
      <c r="IE75" s="176">
        <v>0</v>
      </c>
      <c r="IF75" s="176" t="s">
        <v>3173</v>
      </c>
      <c r="IG75" s="176" t="s">
        <v>21</v>
      </c>
      <c r="IH75" s="176">
        <v>2</v>
      </c>
      <c r="II75" s="176" t="s">
        <v>14</v>
      </c>
      <c r="IJ75" s="176" t="s">
        <v>14</v>
      </c>
      <c r="IK75" s="173">
        <v>44499</v>
      </c>
      <c r="IL75" s="183" t="s">
        <v>5195</v>
      </c>
      <c r="IM75" s="183">
        <v>3</v>
      </c>
      <c r="IN75" s="183" t="s">
        <v>3173</v>
      </c>
      <c r="IO75" s="183" t="s">
        <v>21</v>
      </c>
      <c r="IP75" s="183">
        <v>2</v>
      </c>
      <c r="IQ75" s="183" t="s">
        <v>14</v>
      </c>
      <c r="IR75" s="183" t="s">
        <v>14</v>
      </c>
      <c r="IS75" s="184">
        <v>44499</v>
      </c>
    </row>
    <row r="76" spans="1:253" s="277" customFormat="1" ht="12.75" customHeight="1" x14ac:dyDescent="0.2">
      <c r="A76" s="277" t="s">
        <v>1190</v>
      </c>
      <c r="B76" s="277" t="s">
        <v>7508</v>
      </c>
      <c r="C76" s="277" t="s">
        <v>1191</v>
      </c>
      <c r="D76" s="277" t="s">
        <v>1158</v>
      </c>
      <c r="E76" s="277" t="s">
        <v>7147</v>
      </c>
      <c r="F76" s="277" t="s">
        <v>2264</v>
      </c>
      <c r="G76" s="171">
        <v>200964000</v>
      </c>
      <c r="H76" s="172" t="s">
        <v>2103</v>
      </c>
      <c r="I76" s="172" t="s">
        <v>21</v>
      </c>
      <c r="J76" s="172">
        <v>2</v>
      </c>
      <c r="K76" s="172" t="s">
        <v>2254</v>
      </c>
      <c r="L76" s="172" t="s">
        <v>2263</v>
      </c>
      <c r="M76" s="173">
        <v>44165</v>
      </c>
      <c r="N76" s="182" t="s">
        <v>1202</v>
      </c>
      <c r="O76" s="174">
        <v>909890</v>
      </c>
      <c r="P76" s="174" t="s">
        <v>1199</v>
      </c>
      <c r="Q76" s="174" t="s">
        <v>21</v>
      </c>
      <c r="R76" s="174">
        <v>2</v>
      </c>
      <c r="S76" s="174" t="s">
        <v>1201</v>
      </c>
      <c r="T76" s="174" t="s">
        <v>1200</v>
      </c>
      <c r="U76" s="175">
        <v>43649</v>
      </c>
      <c r="V76" s="182" t="s">
        <v>3552</v>
      </c>
      <c r="W76" s="172">
        <v>76901000</v>
      </c>
      <c r="X76" s="172" t="s">
        <v>3549</v>
      </c>
      <c r="Y76" s="172" t="s">
        <v>59</v>
      </c>
      <c r="Z76" s="172">
        <v>3</v>
      </c>
      <c r="AA76" s="172" t="s">
        <v>3551</v>
      </c>
      <c r="AB76" s="172" t="s">
        <v>3550</v>
      </c>
      <c r="AC76" s="173">
        <v>44418</v>
      </c>
      <c r="AD76" s="182" t="s">
        <v>5847</v>
      </c>
      <c r="AE76" s="180">
        <v>17831000</v>
      </c>
      <c r="AF76" s="180" t="s">
        <v>5844</v>
      </c>
      <c r="AG76" s="180" t="s">
        <v>59</v>
      </c>
      <c r="AH76" s="180">
        <v>3</v>
      </c>
      <c r="AI76" s="180" t="s">
        <v>5846</v>
      </c>
      <c r="AJ76" s="180" t="s">
        <v>5845</v>
      </c>
      <c r="AK76" s="181">
        <v>44526</v>
      </c>
      <c r="AL76" s="182" t="s">
        <v>5851</v>
      </c>
      <c r="AM76" s="172">
        <v>5302000</v>
      </c>
      <c r="AN76" s="172" t="s">
        <v>5848</v>
      </c>
      <c r="AO76" s="172" t="s">
        <v>59</v>
      </c>
      <c r="AP76" s="172">
        <v>3</v>
      </c>
      <c r="AQ76" s="172" t="s">
        <v>5850</v>
      </c>
      <c r="AR76" s="172" t="s">
        <v>5849</v>
      </c>
      <c r="AS76" s="173">
        <v>44526</v>
      </c>
      <c r="AT76" s="183" t="s">
        <v>1219</v>
      </c>
      <c r="AU76" s="180" t="s">
        <v>14</v>
      </c>
      <c r="AV76" s="180" t="s">
        <v>14</v>
      </c>
      <c r="AW76" s="180" t="s">
        <v>14</v>
      </c>
      <c r="AX76" s="180" t="s">
        <v>14</v>
      </c>
      <c r="AY76" s="180" t="s">
        <v>1217</v>
      </c>
      <c r="AZ76" s="180" t="s">
        <v>14</v>
      </c>
      <c r="BA76" s="181">
        <v>43672</v>
      </c>
      <c r="BB76" s="182" t="s">
        <v>1218</v>
      </c>
      <c r="BC76" s="172" t="s">
        <v>14</v>
      </c>
      <c r="BD76" s="172" t="s">
        <v>14</v>
      </c>
      <c r="BE76" s="172" t="s">
        <v>14</v>
      </c>
      <c r="BF76" s="172" t="s">
        <v>14</v>
      </c>
      <c r="BG76" s="172" t="s">
        <v>1217</v>
      </c>
      <c r="BH76" s="172" t="s">
        <v>14</v>
      </c>
      <c r="BI76" s="173">
        <v>43672</v>
      </c>
      <c r="BJ76" s="183" t="s">
        <v>5852</v>
      </c>
      <c r="BK76" s="183">
        <v>3790</v>
      </c>
      <c r="BL76" s="183" t="s">
        <v>5790</v>
      </c>
      <c r="BM76" s="183" t="s">
        <v>59</v>
      </c>
      <c r="BN76" s="183">
        <v>3</v>
      </c>
      <c r="BO76" s="183" t="s">
        <v>5792</v>
      </c>
      <c r="BP76" s="180" t="s">
        <v>5791</v>
      </c>
      <c r="BQ76" s="184">
        <v>44526</v>
      </c>
      <c r="BR76" s="182" t="s">
        <v>1192</v>
      </c>
      <c r="BS76" s="176" t="s">
        <v>14</v>
      </c>
      <c r="BT76" s="176" t="s">
        <v>14</v>
      </c>
      <c r="BU76" s="176" t="s">
        <v>14</v>
      </c>
      <c r="BV76" s="176" t="s">
        <v>14</v>
      </c>
      <c r="BW76" s="176" t="s">
        <v>1159</v>
      </c>
      <c r="BX76" s="176" t="s">
        <v>14</v>
      </c>
      <c r="BY76" s="173">
        <v>43649</v>
      </c>
      <c r="BZ76" s="183" t="s">
        <v>1194</v>
      </c>
      <c r="CA76" s="183">
        <v>4300</v>
      </c>
      <c r="CB76" s="183" t="s">
        <v>917</v>
      </c>
      <c r="CC76" s="183" t="s">
        <v>59</v>
      </c>
      <c r="CD76" s="183">
        <v>3</v>
      </c>
      <c r="CE76" s="183" t="s">
        <v>1193</v>
      </c>
      <c r="CF76" s="183" t="s">
        <v>1161</v>
      </c>
      <c r="CG76" s="184">
        <v>43649</v>
      </c>
      <c r="CH76" s="182" t="s">
        <v>7925</v>
      </c>
      <c r="CI76" s="183" t="e">
        <v>#N/A</v>
      </c>
      <c r="CJ76" s="183" t="e">
        <v>#N/A</v>
      </c>
      <c r="CK76" s="183" t="e">
        <v>#N/A</v>
      </c>
      <c r="CL76" s="183" t="e">
        <v>#N/A</v>
      </c>
      <c r="CM76" s="183" t="e">
        <v>#N/A</v>
      </c>
      <c r="CN76" s="183" t="e">
        <v>#N/A</v>
      </c>
      <c r="CO76" s="185" t="e">
        <v>#N/A</v>
      </c>
      <c r="CP76" s="183" t="s">
        <v>1198</v>
      </c>
      <c r="CQ76" s="176" t="s">
        <v>14</v>
      </c>
      <c r="CR76" s="176" t="s">
        <v>1166</v>
      </c>
      <c r="CS76" s="176" t="s">
        <v>14</v>
      </c>
      <c r="CT76" s="176" t="s">
        <v>14</v>
      </c>
      <c r="CU76" s="176" t="s">
        <v>1197</v>
      </c>
      <c r="CV76" s="176" t="s">
        <v>1167</v>
      </c>
      <c r="CW76" s="173">
        <v>43649</v>
      </c>
      <c r="CX76" s="183" t="s">
        <v>5856</v>
      </c>
      <c r="CY76" s="180">
        <v>13431000</v>
      </c>
      <c r="CZ76" s="180" t="s">
        <v>5853</v>
      </c>
      <c r="DA76" s="180" t="s">
        <v>59</v>
      </c>
      <c r="DB76" s="180">
        <v>3</v>
      </c>
      <c r="DC76" s="180" t="s">
        <v>5855</v>
      </c>
      <c r="DD76" s="180" t="s">
        <v>5854</v>
      </c>
      <c r="DE76" s="186">
        <v>44526</v>
      </c>
      <c r="DF76" s="182" t="s">
        <v>5857</v>
      </c>
      <c r="DG76" s="172">
        <v>59070000</v>
      </c>
      <c r="DH76" s="176" t="s">
        <v>5853</v>
      </c>
      <c r="DI76" s="176" t="s">
        <v>59</v>
      </c>
      <c r="DJ76" s="176">
        <v>3</v>
      </c>
      <c r="DK76" s="176" t="s">
        <v>5855</v>
      </c>
      <c r="DL76" s="176" t="s">
        <v>5854</v>
      </c>
      <c r="DM76" s="173">
        <v>44526</v>
      </c>
      <c r="DN76" s="183" t="s">
        <v>5858</v>
      </c>
      <c r="DO76" s="180">
        <v>4400000</v>
      </c>
      <c r="DP76" s="183" t="s">
        <v>5853</v>
      </c>
      <c r="DQ76" s="183" t="s">
        <v>59</v>
      </c>
      <c r="DR76" s="183">
        <v>3</v>
      </c>
      <c r="DS76" s="183" t="s">
        <v>5855</v>
      </c>
      <c r="DT76" s="183" t="s">
        <v>5854</v>
      </c>
      <c r="DU76" s="184">
        <v>44526</v>
      </c>
      <c r="DV76" s="182" t="s">
        <v>5859</v>
      </c>
      <c r="DW76" s="172">
        <v>10734000</v>
      </c>
      <c r="DX76" s="176" t="s">
        <v>5853</v>
      </c>
      <c r="DY76" s="176" t="s">
        <v>59</v>
      </c>
      <c r="DZ76" s="176">
        <v>3</v>
      </c>
      <c r="EA76" s="176" t="s">
        <v>5855</v>
      </c>
      <c r="EB76" s="176" t="s">
        <v>5854</v>
      </c>
      <c r="EC76" s="173">
        <v>44526</v>
      </c>
      <c r="ED76" s="183" t="s">
        <v>5860</v>
      </c>
      <c r="EE76" s="180">
        <v>2697000</v>
      </c>
      <c r="EF76" s="183" t="s">
        <v>2982</v>
      </c>
      <c r="EG76" s="183" t="s">
        <v>59</v>
      </c>
      <c r="EH76" s="183">
        <v>3</v>
      </c>
      <c r="EI76" s="183" t="s">
        <v>5855</v>
      </c>
      <c r="EJ76" s="183" t="s">
        <v>3553</v>
      </c>
      <c r="EK76" s="184">
        <v>44526</v>
      </c>
      <c r="EL76" s="182" t="s">
        <v>5861</v>
      </c>
      <c r="EM76" s="172">
        <v>0</v>
      </c>
      <c r="EN76" s="176" t="s">
        <v>14</v>
      </c>
      <c r="EO76" s="176" t="s">
        <v>59</v>
      </c>
      <c r="EP76" s="176">
        <v>3</v>
      </c>
      <c r="EQ76" s="176" t="s">
        <v>5855</v>
      </c>
      <c r="ER76" s="176" t="s">
        <v>14</v>
      </c>
      <c r="ES76" s="173">
        <v>44526</v>
      </c>
      <c r="ET76" s="183" t="s">
        <v>5802</v>
      </c>
      <c r="EU76" s="183">
        <v>3790</v>
      </c>
      <c r="EV76" s="183" t="s">
        <v>5790</v>
      </c>
      <c r="EW76" s="183" t="s">
        <v>59</v>
      </c>
      <c r="EX76" s="183">
        <v>3</v>
      </c>
      <c r="EY76" s="183" t="s">
        <v>5792</v>
      </c>
      <c r="EZ76" s="183" t="s">
        <v>5791</v>
      </c>
      <c r="FA76" s="184">
        <v>44526</v>
      </c>
      <c r="FB76" s="182" t="s">
        <v>1196</v>
      </c>
      <c r="FC76" s="176">
        <v>5</v>
      </c>
      <c r="FD76" s="176" t="s">
        <v>14</v>
      </c>
      <c r="FE76" s="176" t="s">
        <v>21</v>
      </c>
      <c r="FF76" s="176">
        <v>2</v>
      </c>
      <c r="FG76" s="176" t="s">
        <v>1195</v>
      </c>
      <c r="FH76" s="176" t="s">
        <v>14</v>
      </c>
      <c r="FI76" s="173">
        <v>43649</v>
      </c>
      <c r="FJ76" s="182" t="s">
        <v>1203</v>
      </c>
      <c r="FK76" s="183" t="s">
        <v>14</v>
      </c>
      <c r="FL76" s="183" t="s">
        <v>14</v>
      </c>
      <c r="FM76" s="183" t="s">
        <v>14</v>
      </c>
      <c r="FN76" s="183" t="s">
        <v>14</v>
      </c>
      <c r="FO76" s="183" t="s">
        <v>1159</v>
      </c>
      <c r="FP76" s="180" t="s">
        <v>14</v>
      </c>
      <c r="FQ76" s="181">
        <v>43649</v>
      </c>
      <c r="FR76" s="182" t="s">
        <v>1204</v>
      </c>
      <c r="FS76" s="176">
        <v>800000</v>
      </c>
      <c r="FT76" s="176" t="s">
        <v>1175</v>
      </c>
      <c r="FU76" s="176" t="s">
        <v>21</v>
      </c>
      <c r="FV76" s="176">
        <v>2</v>
      </c>
      <c r="FW76" s="176" t="s">
        <v>1177</v>
      </c>
      <c r="FX76" s="176" t="s">
        <v>1176</v>
      </c>
      <c r="FY76" s="173">
        <v>43649</v>
      </c>
      <c r="FZ76" s="183" t="s">
        <v>5066</v>
      </c>
      <c r="GA76" s="183">
        <v>1</v>
      </c>
      <c r="GB76" s="183" t="s">
        <v>3173</v>
      </c>
      <c r="GC76" s="183" t="s">
        <v>21</v>
      </c>
      <c r="GD76" s="183">
        <v>2</v>
      </c>
      <c r="GE76" s="183" t="s">
        <v>14</v>
      </c>
      <c r="GF76" s="183" t="s">
        <v>14</v>
      </c>
      <c r="GG76" s="184">
        <v>44498</v>
      </c>
      <c r="GH76" s="182" t="s">
        <v>5072</v>
      </c>
      <c r="GI76" s="176">
        <v>3</v>
      </c>
      <c r="GJ76" s="176" t="s">
        <v>3173</v>
      </c>
      <c r="GK76" s="176" t="s">
        <v>21</v>
      </c>
      <c r="GL76" s="176">
        <v>2</v>
      </c>
      <c r="GM76" s="176" t="s">
        <v>14</v>
      </c>
      <c r="GN76" s="176" t="s">
        <v>14</v>
      </c>
      <c r="GO76" s="173">
        <v>44498</v>
      </c>
      <c r="GP76" s="183" t="s">
        <v>5067</v>
      </c>
      <c r="GQ76" s="183">
        <v>2</v>
      </c>
      <c r="GR76" s="183" t="s">
        <v>3173</v>
      </c>
      <c r="GS76" s="183" t="s">
        <v>21</v>
      </c>
      <c r="GT76" s="183">
        <v>2</v>
      </c>
      <c r="GU76" s="183" t="s">
        <v>14</v>
      </c>
      <c r="GV76" s="183" t="s">
        <v>14</v>
      </c>
      <c r="GW76" s="184">
        <v>44498</v>
      </c>
      <c r="GX76" s="182" t="s">
        <v>5073</v>
      </c>
      <c r="GY76" s="176">
        <v>2</v>
      </c>
      <c r="GZ76" s="176" t="s">
        <v>3173</v>
      </c>
      <c r="HA76" s="176" t="s">
        <v>21</v>
      </c>
      <c r="HB76" s="176">
        <v>2</v>
      </c>
      <c r="HC76" s="176" t="s">
        <v>14</v>
      </c>
      <c r="HD76" s="176" t="s">
        <v>14</v>
      </c>
      <c r="HE76" s="173">
        <v>44498</v>
      </c>
      <c r="HF76" s="183" t="s">
        <v>5065</v>
      </c>
      <c r="HG76" s="183">
        <v>2</v>
      </c>
      <c r="HH76" s="183" t="s">
        <v>3173</v>
      </c>
      <c r="HI76" s="183" t="s">
        <v>21</v>
      </c>
      <c r="HJ76" s="183">
        <v>2</v>
      </c>
      <c r="HK76" s="183" t="s">
        <v>14</v>
      </c>
      <c r="HL76" s="183" t="s">
        <v>14</v>
      </c>
      <c r="HM76" s="184">
        <v>44498</v>
      </c>
      <c r="HN76" s="182" t="s">
        <v>5071</v>
      </c>
      <c r="HO76" s="176">
        <v>3</v>
      </c>
      <c r="HP76" s="176" t="s">
        <v>3173</v>
      </c>
      <c r="HQ76" s="176" t="s">
        <v>21</v>
      </c>
      <c r="HR76" s="176">
        <v>2</v>
      </c>
      <c r="HS76" s="176" t="s">
        <v>14</v>
      </c>
      <c r="HT76" s="176" t="s">
        <v>14</v>
      </c>
      <c r="HU76" s="173">
        <v>44498</v>
      </c>
      <c r="HV76" s="183" t="s">
        <v>5068</v>
      </c>
      <c r="HW76" s="183">
        <v>3</v>
      </c>
      <c r="HX76" s="183" t="s">
        <v>3173</v>
      </c>
      <c r="HY76" s="183" t="s">
        <v>21</v>
      </c>
      <c r="HZ76" s="183">
        <v>2</v>
      </c>
      <c r="IA76" s="183" t="s">
        <v>14</v>
      </c>
      <c r="IB76" s="183" t="s">
        <v>14</v>
      </c>
      <c r="IC76" s="184">
        <v>44498</v>
      </c>
      <c r="ID76" s="182" t="s">
        <v>5070</v>
      </c>
      <c r="IE76" s="176">
        <v>1</v>
      </c>
      <c r="IF76" s="176" t="s">
        <v>3173</v>
      </c>
      <c r="IG76" s="176" t="s">
        <v>21</v>
      </c>
      <c r="IH76" s="176">
        <v>2</v>
      </c>
      <c r="II76" s="176" t="s">
        <v>14</v>
      </c>
      <c r="IJ76" s="176" t="s">
        <v>14</v>
      </c>
      <c r="IK76" s="173">
        <v>44498</v>
      </c>
      <c r="IL76" s="183" t="s">
        <v>5069</v>
      </c>
      <c r="IM76" s="183">
        <v>3</v>
      </c>
      <c r="IN76" s="183" t="s">
        <v>3173</v>
      </c>
      <c r="IO76" s="183" t="s">
        <v>21</v>
      </c>
      <c r="IP76" s="183">
        <v>2</v>
      </c>
      <c r="IQ76" s="183" t="s">
        <v>14</v>
      </c>
      <c r="IR76" s="183" t="s">
        <v>14</v>
      </c>
      <c r="IS76" s="184">
        <v>44498</v>
      </c>
    </row>
    <row r="77" spans="1:253" s="277" customFormat="1" ht="12.75" customHeight="1" x14ac:dyDescent="0.2">
      <c r="A77" s="277" t="s">
        <v>1179</v>
      </c>
      <c r="B77" s="277" t="s">
        <v>7518</v>
      </c>
      <c r="C77" s="277" t="s">
        <v>1180</v>
      </c>
      <c r="D77" s="277" t="s">
        <v>1158</v>
      </c>
      <c r="E77" s="277" t="s">
        <v>7147</v>
      </c>
      <c r="F77" s="277" t="s">
        <v>2269</v>
      </c>
      <c r="G77" s="171">
        <v>200964000</v>
      </c>
      <c r="H77" s="172" t="s">
        <v>2103</v>
      </c>
      <c r="I77" s="172" t="s">
        <v>21</v>
      </c>
      <c r="J77" s="172">
        <v>2</v>
      </c>
      <c r="K77" s="172" t="s">
        <v>2254</v>
      </c>
      <c r="L77" s="172" t="s">
        <v>2263</v>
      </c>
      <c r="M77" s="173">
        <v>44165</v>
      </c>
      <c r="N77" s="182" t="s">
        <v>2268</v>
      </c>
      <c r="O77" s="174">
        <v>181664</v>
      </c>
      <c r="P77" s="174" t="s">
        <v>2265</v>
      </c>
      <c r="Q77" s="174" t="s">
        <v>41</v>
      </c>
      <c r="R77" s="174">
        <v>1</v>
      </c>
      <c r="S77" s="174" t="s">
        <v>2267</v>
      </c>
      <c r="T77" s="174" t="s">
        <v>2266</v>
      </c>
      <c r="U77" s="175">
        <v>44165</v>
      </c>
      <c r="V77" s="182" t="s">
        <v>3565</v>
      </c>
      <c r="W77" s="172">
        <v>15532000</v>
      </c>
      <c r="X77" s="172" t="s">
        <v>3563</v>
      </c>
      <c r="Y77" s="172" t="s">
        <v>21</v>
      </c>
      <c r="Z77" s="172">
        <v>2</v>
      </c>
      <c r="AA77" s="172" t="s">
        <v>3564</v>
      </c>
      <c r="AB77" s="172" t="s">
        <v>3350</v>
      </c>
      <c r="AC77" s="173">
        <v>44418</v>
      </c>
      <c r="AD77" s="182" t="s">
        <v>5815</v>
      </c>
      <c r="AE77" s="180">
        <v>982000</v>
      </c>
      <c r="AF77" s="180" t="s">
        <v>5812</v>
      </c>
      <c r="AG77" s="180" t="s">
        <v>59</v>
      </c>
      <c r="AH77" s="180">
        <v>3</v>
      </c>
      <c r="AI77" s="180" t="s">
        <v>5814</v>
      </c>
      <c r="AJ77" s="180" t="s">
        <v>5813</v>
      </c>
      <c r="AK77" s="181">
        <v>44526</v>
      </c>
      <c r="AL77" s="182" t="s">
        <v>5819</v>
      </c>
      <c r="AM77" s="172">
        <v>380000</v>
      </c>
      <c r="AN77" s="172" t="s">
        <v>5816</v>
      </c>
      <c r="AO77" s="172" t="s">
        <v>59</v>
      </c>
      <c r="AP77" s="172">
        <v>3</v>
      </c>
      <c r="AQ77" s="172" t="s">
        <v>5818</v>
      </c>
      <c r="AR77" s="172" t="s">
        <v>5817</v>
      </c>
      <c r="AS77" s="173">
        <v>44526</v>
      </c>
      <c r="AT77" s="183" t="s">
        <v>1221</v>
      </c>
      <c r="AU77" s="180" t="s">
        <v>14</v>
      </c>
      <c r="AV77" s="180" t="s">
        <v>14</v>
      </c>
      <c r="AW77" s="180" t="s">
        <v>14</v>
      </c>
      <c r="AX77" s="180" t="s">
        <v>14</v>
      </c>
      <c r="AY77" s="180" t="s">
        <v>1217</v>
      </c>
      <c r="AZ77" s="180" t="s">
        <v>14</v>
      </c>
      <c r="BA77" s="181">
        <v>43672</v>
      </c>
      <c r="BB77" s="182" t="s">
        <v>1220</v>
      </c>
      <c r="BC77" s="172" t="s">
        <v>14</v>
      </c>
      <c r="BD77" s="172" t="s">
        <v>14</v>
      </c>
      <c r="BE77" s="172" t="s">
        <v>14</v>
      </c>
      <c r="BF77" s="172" t="s">
        <v>14</v>
      </c>
      <c r="BG77" s="172" t="s">
        <v>1217</v>
      </c>
      <c r="BH77" s="172" t="s">
        <v>14</v>
      </c>
      <c r="BI77" s="173">
        <v>43672</v>
      </c>
      <c r="BJ77" s="183" t="s">
        <v>5821</v>
      </c>
      <c r="BK77" s="183">
        <v>499</v>
      </c>
      <c r="BL77" s="183" t="s">
        <v>5790</v>
      </c>
      <c r="BM77" s="183" t="s">
        <v>59</v>
      </c>
      <c r="BN77" s="183">
        <v>3</v>
      </c>
      <c r="BO77" s="183" t="s">
        <v>5820</v>
      </c>
      <c r="BP77" s="180" t="s">
        <v>5791</v>
      </c>
      <c r="BQ77" s="184">
        <v>44526</v>
      </c>
      <c r="BR77" s="182" t="s">
        <v>1181</v>
      </c>
      <c r="BS77" s="176" t="s">
        <v>14</v>
      </c>
      <c r="BT77" s="176" t="s">
        <v>14</v>
      </c>
      <c r="BU77" s="176" t="s">
        <v>14</v>
      </c>
      <c r="BV77" s="176" t="s">
        <v>14</v>
      </c>
      <c r="BW77" s="176" t="s">
        <v>1159</v>
      </c>
      <c r="BX77" s="176" t="s">
        <v>14</v>
      </c>
      <c r="BY77" s="173">
        <v>43648</v>
      </c>
      <c r="BZ77" s="183" t="s">
        <v>1182</v>
      </c>
      <c r="CA77" s="183" t="s">
        <v>14</v>
      </c>
      <c r="CB77" s="183" t="s">
        <v>14</v>
      </c>
      <c r="CC77" s="183" t="s">
        <v>14</v>
      </c>
      <c r="CD77" s="183" t="s">
        <v>14</v>
      </c>
      <c r="CE77" s="183" t="s">
        <v>1159</v>
      </c>
      <c r="CF77" s="183" t="s">
        <v>14</v>
      </c>
      <c r="CG77" s="184">
        <v>43648</v>
      </c>
      <c r="CH77" s="182" t="s">
        <v>7926</v>
      </c>
      <c r="CI77" s="183" t="e">
        <v>#N/A</v>
      </c>
      <c r="CJ77" s="183" t="e">
        <v>#N/A</v>
      </c>
      <c r="CK77" s="183" t="e">
        <v>#N/A</v>
      </c>
      <c r="CL77" s="183" t="e">
        <v>#N/A</v>
      </c>
      <c r="CM77" s="183" t="e">
        <v>#N/A</v>
      </c>
      <c r="CN77" s="183" t="e">
        <v>#N/A</v>
      </c>
      <c r="CO77" s="185" t="e">
        <v>#N/A</v>
      </c>
      <c r="CP77" s="183" t="s">
        <v>1185</v>
      </c>
      <c r="CQ77" s="176" t="s">
        <v>14</v>
      </c>
      <c r="CR77" s="176" t="s">
        <v>14</v>
      </c>
      <c r="CS77" s="176" t="s">
        <v>14</v>
      </c>
      <c r="CT77" s="176" t="s">
        <v>14</v>
      </c>
      <c r="CU77" s="176" t="s">
        <v>1159</v>
      </c>
      <c r="CV77" s="176" t="s">
        <v>14</v>
      </c>
      <c r="CW77" s="173">
        <v>43648</v>
      </c>
      <c r="CX77" s="183" t="s">
        <v>5823</v>
      </c>
      <c r="CY77" s="180">
        <v>982000</v>
      </c>
      <c r="CZ77" s="180" t="s">
        <v>5812</v>
      </c>
      <c r="DA77" s="180" t="s">
        <v>59</v>
      </c>
      <c r="DB77" s="180">
        <v>3</v>
      </c>
      <c r="DC77" s="180" t="s">
        <v>5822</v>
      </c>
      <c r="DD77" s="180" t="s">
        <v>5813</v>
      </c>
      <c r="DE77" s="186">
        <v>44526</v>
      </c>
      <c r="DF77" s="182" t="s">
        <v>5824</v>
      </c>
      <c r="DG77" s="172">
        <v>14550000</v>
      </c>
      <c r="DH77" s="176" t="s">
        <v>5812</v>
      </c>
      <c r="DI77" s="176" t="s">
        <v>59</v>
      </c>
      <c r="DJ77" s="176">
        <v>3</v>
      </c>
      <c r="DK77" s="176" t="s">
        <v>5822</v>
      </c>
      <c r="DL77" s="176" t="s">
        <v>5813</v>
      </c>
      <c r="DM77" s="173">
        <v>44526</v>
      </c>
      <c r="DN77" s="183" t="s">
        <v>5825</v>
      </c>
      <c r="DO77" s="180">
        <v>0</v>
      </c>
      <c r="DP77" s="183" t="s">
        <v>5812</v>
      </c>
      <c r="DQ77" s="183" t="s">
        <v>59</v>
      </c>
      <c r="DR77" s="183">
        <v>3</v>
      </c>
      <c r="DS77" s="183" t="s">
        <v>5822</v>
      </c>
      <c r="DT77" s="183" t="s">
        <v>5813</v>
      </c>
      <c r="DU77" s="184">
        <v>44526</v>
      </c>
      <c r="DV77" s="182" t="s">
        <v>5826</v>
      </c>
      <c r="DW77" s="172">
        <v>982000</v>
      </c>
      <c r="DX77" s="176" t="s">
        <v>5812</v>
      </c>
      <c r="DY77" s="176" t="s">
        <v>59</v>
      </c>
      <c r="DZ77" s="176">
        <v>3</v>
      </c>
      <c r="EA77" s="176" t="s">
        <v>5822</v>
      </c>
      <c r="EB77" s="176" t="s">
        <v>5813</v>
      </c>
      <c r="EC77" s="173">
        <v>44526</v>
      </c>
      <c r="ED77" s="183" t="s">
        <v>5827</v>
      </c>
      <c r="EE77" s="180">
        <v>0</v>
      </c>
      <c r="EF77" s="183" t="s">
        <v>14</v>
      </c>
      <c r="EG77" s="183" t="s">
        <v>59</v>
      </c>
      <c r="EH77" s="183">
        <v>3</v>
      </c>
      <c r="EI77" s="183" t="s">
        <v>5822</v>
      </c>
      <c r="EJ77" s="183" t="s">
        <v>14</v>
      </c>
      <c r="EK77" s="184">
        <v>44526</v>
      </c>
      <c r="EL77" s="182" t="s">
        <v>5828</v>
      </c>
      <c r="EM77" s="172">
        <v>0</v>
      </c>
      <c r="EN77" s="176" t="s">
        <v>14</v>
      </c>
      <c r="EO77" s="176" t="s">
        <v>59</v>
      </c>
      <c r="EP77" s="176">
        <v>3</v>
      </c>
      <c r="EQ77" s="176" t="s">
        <v>5822</v>
      </c>
      <c r="ER77" s="176" t="s">
        <v>14</v>
      </c>
      <c r="ES77" s="173">
        <v>44526</v>
      </c>
      <c r="ET77" s="183" t="s">
        <v>5803</v>
      </c>
      <c r="EU77" s="183">
        <v>3790</v>
      </c>
      <c r="EV77" s="183" t="s">
        <v>5790</v>
      </c>
      <c r="EW77" s="183" t="s">
        <v>59</v>
      </c>
      <c r="EX77" s="183">
        <v>3</v>
      </c>
      <c r="EY77" s="183" t="s">
        <v>5792</v>
      </c>
      <c r="EZ77" s="183" t="s">
        <v>5791</v>
      </c>
      <c r="FA77" s="184">
        <v>44526</v>
      </c>
      <c r="FB77" s="182" t="s">
        <v>1184</v>
      </c>
      <c r="FC77" s="176">
        <v>5</v>
      </c>
      <c r="FD77" s="176" t="s">
        <v>14</v>
      </c>
      <c r="FE77" s="176" t="s">
        <v>21</v>
      </c>
      <c r="FF77" s="176">
        <v>2</v>
      </c>
      <c r="FG77" s="176" t="s">
        <v>1183</v>
      </c>
      <c r="FH77" s="176" t="s">
        <v>14</v>
      </c>
      <c r="FI77" s="173">
        <v>43648</v>
      </c>
      <c r="FJ77" s="182" t="s">
        <v>1187</v>
      </c>
      <c r="FK77" s="183" t="s">
        <v>14</v>
      </c>
      <c r="FL77" s="183" t="s">
        <v>14</v>
      </c>
      <c r="FM77" s="183" t="s">
        <v>14</v>
      </c>
      <c r="FN77" s="183" t="s">
        <v>14</v>
      </c>
      <c r="FO77" s="183" t="s">
        <v>1186</v>
      </c>
      <c r="FP77" s="180" t="s">
        <v>14</v>
      </c>
      <c r="FQ77" s="181">
        <v>43648</v>
      </c>
      <c r="FR77" s="182" t="s">
        <v>1189</v>
      </c>
      <c r="FS77" s="176" t="s">
        <v>14</v>
      </c>
      <c r="FT77" s="176" t="s">
        <v>14</v>
      </c>
      <c r="FU77" s="176" t="s">
        <v>14</v>
      </c>
      <c r="FV77" s="176" t="s">
        <v>14</v>
      </c>
      <c r="FW77" s="176" t="s">
        <v>1188</v>
      </c>
      <c r="FX77" s="176" t="s">
        <v>14</v>
      </c>
      <c r="FY77" s="173">
        <v>43648</v>
      </c>
      <c r="FZ77" s="183" t="s">
        <v>5075</v>
      </c>
      <c r="GA77" s="183">
        <v>0</v>
      </c>
      <c r="GB77" s="183" t="s">
        <v>3173</v>
      </c>
      <c r="GC77" s="183" t="s">
        <v>21</v>
      </c>
      <c r="GD77" s="183">
        <v>2</v>
      </c>
      <c r="GE77" s="183" t="s">
        <v>14</v>
      </c>
      <c r="GF77" s="183" t="s">
        <v>14</v>
      </c>
      <c r="GG77" s="184">
        <v>44498</v>
      </c>
      <c r="GH77" s="182" t="s">
        <v>5081</v>
      </c>
      <c r="GI77" s="176">
        <v>2</v>
      </c>
      <c r="GJ77" s="176" t="s">
        <v>3173</v>
      </c>
      <c r="GK77" s="176" t="s">
        <v>21</v>
      </c>
      <c r="GL77" s="176">
        <v>2</v>
      </c>
      <c r="GM77" s="176" t="s">
        <v>14</v>
      </c>
      <c r="GN77" s="176" t="s">
        <v>14</v>
      </c>
      <c r="GO77" s="173">
        <v>44498</v>
      </c>
      <c r="GP77" s="183" t="s">
        <v>5076</v>
      </c>
      <c r="GQ77" s="183">
        <v>0</v>
      </c>
      <c r="GR77" s="183" t="s">
        <v>3173</v>
      </c>
      <c r="GS77" s="183" t="s">
        <v>21</v>
      </c>
      <c r="GT77" s="183">
        <v>2</v>
      </c>
      <c r="GU77" s="183" t="s">
        <v>14</v>
      </c>
      <c r="GV77" s="183" t="s">
        <v>14</v>
      </c>
      <c r="GW77" s="184">
        <v>44498</v>
      </c>
      <c r="GX77" s="182" t="s">
        <v>5082</v>
      </c>
      <c r="GY77" s="176">
        <v>2</v>
      </c>
      <c r="GZ77" s="176" t="s">
        <v>3173</v>
      </c>
      <c r="HA77" s="176" t="s">
        <v>21</v>
      </c>
      <c r="HB77" s="176">
        <v>2</v>
      </c>
      <c r="HC77" s="176" t="s">
        <v>14</v>
      </c>
      <c r="HD77" s="176" t="s">
        <v>14</v>
      </c>
      <c r="HE77" s="173">
        <v>44498</v>
      </c>
      <c r="HF77" s="183" t="s">
        <v>5074</v>
      </c>
      <c r="HG77" s="183">
        <v>0</v>
      </c>
      <c r="HH77" s="183" t="s">
        <v>3173</v>
      </c>
      <c r="HI77" s="183" t="s">
        <v>21</v>
      </c>
      <c r="HJ77" s="183">
        <v>2</v>
      </c>
      <c r="HK77" s="183" t="s">
        <v>14</v>
      </c>
      <c r="HL77" s="183" t="s">
        <v>14</v>
      </c>
      <c r="HM77" s="184">
        <v>44498</v>
      </c>
      <c r="HN77" s="182" t="s">
        <v>5080</v>
      </c>
      <c r="HO77" s="176">
        <v>1</v>
      </c>
      <c r="HP77" s="176" t="s">
        <v>3173</v>
      </c>
      <c r="HQ77" s="176" t="s">
        <v>21</v>
      </c>
      <c r="HR77" s="176">
        <v>2</v>
      </c>
      <c r="HS77" s="176" t="s">
        <v>14</v>
      </c>
      <c r="HT77" s="176" t="s">
        <v>14</v>
      </c>
      <c r="HU77" s="173">
        <v>44498</v>
      </c>
      <c r="HV77" s="183" t="s">
        <v>5077</v>
      </c>
      <c r="HW77" s="183">
        <v>1</v>
      </c>
      <c r="HX77" s="183" t="s">
        <v>3173</v>
      </c>
      <c r="HY77" s="183" t="s">
        <v>21</v>
      </c>
      <c r="HZ77" s="183">
        <v>2</v>
      </c>
      <c r="IA77" s="183" t="s">
        <v>14</v>
      </c>
      <c r="IB77" s="183" t="s">
        <v>14</v>
      </c>
      <c r="IC77" s="184">
        <v>44498</v>
      </c>
      <c r="ID77" s="182" t="s">
        <v>5079</v>
      </c>
      <c r="IE77" s="176">
        <v>1</v>
      </c>
      <c r="IF77" s="176" t="s">
        <v>3173</v>
      </c>
      <c r="IG77" s="176" t="s">
        <v>21</v>
      </c>
      <c r="IH77" s="176">
        <v>2</v>
      </c>
      <c r="II77" s="176" t="s">
        <v>14</v>
      </c>
      <c r="IJ77" s="176" t="s">
        <v>14</v>
      </c>
      <c r="IK77" s="173">
        <v>44498</v>
      </c>
      <c r="IL77" s="183" t="s">
        <v>5078</v>
      </c>
      <c r="IM77" s="183">
        <v>3</v>
      </c>
      <c r="IN77" s="183" t="s">
        <v>3173</v>
      </c>
      <c r="IO77" s="183" t="s">
        <v>21</v>
      </c>
      <c r="IP77" s="183">
        <v>2</v>
      </c>
      <c r="IQ77" s="183" t="s">
        <v>14</v>
      </c>
      <c r="IR77" s="183" t="s">
        <v>14</v>
      </c>
      <c r="IS77" s="184">
        <v>44498</v>
      </c>
    </row>
    <row r="78" spans="1:253" s="277" customFormat="1" ht="12.75" customHeight="1" x14ac:dyDescent="0.2">
      <c r="A78" s="277" t="s">
        <v>1156</v>
      </c>
      <c r="B78" s="277" t="s">
        <v>7518</v>
      </c>
      <c r="C78" s="277" t="s">
        <v>1157</v>
      </c>
      <c r="D78" s="277" t="s">
        <v>1158</v>
      </c>
      <c r="E78" s="277" t="s">
        <v>7147</v>
      </c>
      <c r="F78" s="277" t="s">
        <v>2270</v>
      </c>
      <c r="G78" s="171">
        <v>200964000</v>
      </c>
      <c r="H78" s="172" t="s">
        <v>2103</v>
      </c>
      <c r="I78" s="172" t="s">
        <v>21</v>
      </c>
      <c r="J78" s="172">
        <v>2</v>
      </c>
      <c r="K78" s="172" t="s">
        <v>2254</v>
      </c>
      <c r="L78" s="172" t="s">
        <v>2263</v>
      </c>
      <c r="M78" s="173">
        <v>44165</v>
      </c>
      <c r="N78" s="182" t="s">
        <v>1173</v>
      </c>
      <c r="O78" s="174">
        <v>157918</v>
      </c>
      <c r="P78" s="174" t="s">
        <v>1170</v>
      </c>
      <c r="Q78" s="174" t="s">
        <v>41</v>
      </c>
      <c r="R78" s="174">
        <v>1</v>
      </c>
      <c r="S78" s="174" t="s">
        <v>1172</v>
      </c>
      <c r="T78" s="174" t="s">
        <v>1171</v>
      </c>
      <c r="U78" s="175">
        <v>43647</v>
      </c>
      <c r="V78" s="182" t="s">
        <v>2985</v>
      </c>
      <c r="W78" s="172">
        <v>13100000</v>
      </c>
      <c r="X78" s="172" t="s">
        <v>2982</v>
      </c>
      <c r="Y78" s="172" t="s">
        <v>59</v>
      </c>
      <c r="Z78" s="172">
        <v>3</v>
      </c>
      <c r="AA78" s="172" t="s">
        <v>2984</v>
      </c>
      <c r="AB78" s="172" t="s">
        <v>2983</v>
      </c>
      <c r="AC78" s="173">
        <v>44281</v>
      </c>
      <c r="AD78" s="182" t="s">
        <v>3555</v>
      </c>
      <c r="AE78" s="180">
        <v>13100000</v>
      </c>
      <c r="AF78" s="180" t="s">
        <v>2982</v>
      </c>
      <c r="AG78" s="180" t="s">
        <v>21</v>
      </c>
      <c r="AH78" s="180">
        <v>2</v>
      </c>
      <c r="AI78" s="180" t="s">
        <v>3554</v>
      </c>
      <c r="AJ78" s="180" t="s">
        <v>3553</v>
      </c>
      <c r="AK78" s="181">
        <v>44418</v>
      </c>
      <c r="AL78" s="182" t="s">
        <v>5809</v>
      </c>
      <c r="AM78" s="172">
        <v>4369000</v>
      </c>
      <c r="AN78" s="172" t="s">
        <v>5806</v>
      </c>
      <c r="AO78" s="172" t="s">
        <v>21</v>
      </c>
      <c r="AP78" s="172">
        <v>2</v>
      </c>
      <c r="AQ78" s="172" t="s">
        <v>5808</v>
      </c>
      <c r="AR78" s="172" t="s">
        <v>5807</v>
      </c>
      <c r="AS78" s="173">
        <v>44526</v>
      </c>
      <c r="AT78" s="183" t="s">
        <v>1223</v>
      </c>
      <c r="AU78" s="180" t="s">
        <v>14</v>
      </c>
      <c r="AV78" s="180" t="s">
        <v>14</v>
      </c>
      <c r="AW78" s="180" t="s">
        <v>14</v>
      </c>
      <c r="AX78" s="180" t="s">
        <v>14</v>
      </c>
      <c r="AY78" s="180" t="s">
        <v>1217</v>
      </c>
      <c r="AZ78" s="180" t="s">
        <v>14</v>
      </c>
      <c r="BA78" s="181">
        <v>43672</v>
      </c>
      <c r="BB78" s="182" t="s">
        <v>1222</v>
      </c>
      <c r="BC78" s="172" t="s">
        <v>14</v>
      </c>
      <c r="BD78" s="172" t="s">
        <v>14</v>
      </c>
      <c r="BE78" s="172" t="s">
        <v>14</v>
      </c>
      <c r="BF78" s="172" t="s">
        <v>14</v>
      </c>
      <c r="BG78" s="172" t="s">
        <v>1217</v>
      </c>
      <c r="BH78" s="172" t="s">
        <v>14</v>
      </c>
      <c r="BI78" s="173">
        <v>43672</v>
      </c>
      <c r="BJ78" s="183" t="s">
        <v>5811</v>
      </c>
      <c r="BK78" s="183">
        <v>837</v>
      </c>
      <c r="BL78" s="183" t="s">
        <v>5790</v>
      </c>
      <c r="BM78" s="183" t="s">
        <v>59</v>
      </c>
      <c r="BN78" s="183">
        <v>3</v>
      </c>
      <c r="BO78" s="183" t="s">
        <v>5810</v>
      </c>
      <c r="BP78" s="180" t="s">
        <v>5791</v>
      </c>
      <c r="BQ78" s="184">
        <v>44526</v>
      </c>
      <c r="BR78" s="182" t="s">
        <v>1160</v>
      </c>
      <c r="BS78" s="176" t="s">
        <v>14</v>
      </c>
      <c r="BT78" s="176" t="s">
        <v>14</v>
      </c>
      <c r="BU78" s="176" t="s">
        <v>14</v>
      </c>
      <c r="BV78" s="176" t="s">
        <v>14</v>
      </c>
      <c r="BW78" s="176" t="s">
        <v>1159</v>
      </c>
      <c r="BX78" s="176" t="s">
        <v>14</v>
      </c>
      <c r="BY78" s="173">
        <v>43647</v>
      </c>
      <c r="BZ78" s="183" t="s">
        <v>1163</v>
      </c>
      <c r="CA78" s="183">
        <v>4300</v>
      </c>
      <c r="CB78" s="183" t="s">
        <v>917</v>
      </c>
      <c r="CC78" s="183" t="s">
        <v>21</v>
      </c>
      <c r="CD78" s="183">
        <v>2</v>
      </c>
      <c r="CE78" s="183" t="s">
        <v>1162</v>
      </c>
      <c r="CF78" s="183" t="s">
        <v>1161</v>
      </c>
      <c r="CG78" s="184">
        <v>43647</v>
      </c>
      <c r="CH78" s="182" t="s">
        <v>7927</v>
      </c>
      <c r="CI78" s="183" t="e">
        <v>#N/A</v>
      </c>
      <c r="CJ78" s="183" t="e">
        <v>#N/A</v>
      </c>
      <c r="CK78" s="183" t="e">
        <v>#N/A</v>
      </c>
      <c r="CL78" s="183" t="e">
        <v>#N/A</v>
      </c>
      <c r="CM78" s="183" t="e">
        <v>#N/A</v>
      </c>
      <c r="CN78" s="183" t="e">
        <v>#N/A</v>
      </c>
      <c r="CO78" s="185" t="e">
        <v>#N/A</v>
      </c>
      <c r="CP78" s="183" t="s">
        <v>1169</v>
      </c>
      <c r="CQ78" s="176" t="s">
        <v>14</v>
      </c>
      <c r="CR78" s="176" t="s">
        <v>1166</v>
      </c>
      <c r="CS78" s="176" t="s">
        <v>14</v>
      </c>
      <c r="CT78" s="176" t="s">
        <v>14</v>
      </c>
      <c r="CU78" s="176" t="s">
        <v>1168</v>
      </c>
      <c r="CV78" s="176" t="s">
        <v>1167</v>
      </c>
      <c r="CW78" s="173">
        <v>43647</v>
      </c>
      <c r="CX78" s="183" t="s">
        <v>3556</v>
      </c>
      <c r="CY78" s="180">
        <v>8700000</v>
      </c>
      <c r="CZ78" s="180" t="s">
        <v>2982</v>
      </c>
      <c r="DA78" s="180" t="s">
        <v>59</v>
      </c>
      <c r="DB78" s="180">
        <v>3</v>
      </c>
      <c r="DC78" s="180" t="s">
        <v>3557</v>
      </c>
      <c r="DD78" s="180" t="s">
        <v>3553</v>
      </c>
      <c r="DE78" s="186">
        <v>44418</v>
      </c>
      <c r="DF78" s="182" t="s">
        <v>3558</v>
      </c>
      <c r="DG78" s="172">
        <v>0</v>
      </c>
      <c r="DH78" s="176" t="s">
        <v>2982</v>
      </c>
      <c r="DI78" s="176" t="s">
        <v>21</v>
      </c>
      <c r="DJ78" s="176">
        <v>2</v>
      </c>
      <c r="DK78" s="176" t="s">
        <v>3557</v>
      </c>
      <c r="DL78" s="176" t="s">
        <v>3553</v>
      </c>
      <c r="DM78" s="173">
        <v>44418</v>
      </c>
      <c r="DN78" s="183" t="s">
        <v>3559</v>
      </c>
      <c r="DO78" s="180">
        <v>4400000</v>
      </c>
      <c r="DP78" s="183" t="s">
        <v>2982</v>
      </c>
      <c r="DQ78" s="183" t="s">
        <v>21</v>
      </c>
      <c r="DR78" s="183">
        <v>2</v>
      </c>
      <c r="DS78" s="183" t="s">
        <v>3557</v>
      </c>
      <c r="DT78" s="183" t="s">
        <v>3553</v>
      </c>
      <c r="DU78" s="184">
        <v>44418</v>
      </c>
      <c r="DV78" s="182" t="s">
        <v>3560</v>
      </c>
      <c r="DW78" s="172">
        <v>6003000</v>
      </c>
      <c r="DX78" s="176" t="s">
        <v>2982</v>
      </c>
      <c r="DY78" s="176" t="s">
        <v>59</v>
      </c>
      <c r="DZ78" s="176">
        <v>3</v>
      </c>
      <c r="EA78" s="176" t="s">
        <v>3557</v>
      </c>
      <c r="EB78" s="176" t="s">
        <v>3553</v>
      </c>
      <c r="EC78" s="173">
        <v>44418</v>
      </c>
      <c r="ED78" s="183" t="s">
        <v>3561</v>
      </c>
      <c r="EE78" s="180">
        <v>2697000</v>
      </c>
      <c r="EF78" s="183" t="s">
        <v>2982</v>
      </c>
      <c r="EG78" s="183" t="s">
        <v>59</v>
      </c>
      <c r="EH78" s="183">
        <v>3</v>
      </c>
      <c r="EI78" s="183" t="s">
        <v>3557</v>
      </c>
      <c r="EJ78" s="183" t="s">
        <v>3553</v>
      </c>
      <c r="EK78" s="184">
        <v>44418</v>
      </c>
      <c r="EL78" s="182" t="s">
        <v>3562</v>
      </c>
      <c r="EM78" s="172">
        <v>0</v>
      </c>
      <c r="EN78" s="176" t="s">
        <v>14</v>
      </c>
      <c r="EO78" s="176" t="s">
        <v>59</v>
      </c>
      <c r="EP78" s="176">
        <v>3</v>
      </c>
      <c r="EQ78" s="176" t="s">
        <v>3557</v>
      </c>
      <c r="ER78" s="176" t="s">
        <v>14</v>
      </c>
      <c r="ES78" s="173">
        <v>44418</v>
      </c>
      <c r="ET78" s="183" t="s">
        <v>5804</v>
      </c>
      <c r="EU78" s="183">
        <v>3790</v>
      </c>
      <c r="EV78" s="183" t="s">
        <v>5790</v>
      </c>
      <c r="EW78" s="183" t="s">
        <v>59</v>
      </c>
      <c r="EX78" s="183">
        <v>3</v>
      </c>
      <c r="EY78" s="183" t="s">
        <v>5792</v>
      </c>
      <c r="EZ78" s="183" t="s">
        <v>5791</v>
      </c>
      <c r="FA78" s="184">
        <v>44526</v>
      </c>
      <c r="FB78" s="182" t="s">
        <v>1165</v>
      </c>
      <c r="FC78" s="176">
        <v>4</v>
      </c>
      <c r="FD78" s="176" t="s">
        <v>14</v>
      </c>
      <c r="FE78" s="176" t="s">
        <v>14</v>
      </c>
      <c r="FF78" s="176" t="s">
        <v>14</v>
      </c>
      <c r="FG78" s="176" t="s">
        <v>1164</v>
      </c>
      <c r="FH78" s="176" t="s">
        <v>14</v>
      </c>
      <c r="FI78" s="173">
        <v>43647</v>
      </c>
      <c r="FJ78" s="182" t="s">
        <v>1174</v>
      </c>
      <c r="FK78" s="183" t="s">
        <v>14</v>
      </c>
      <c r="FL78" s="183" t="s">
        <v>14</v>
      </c>
      <c r="FM78" s="183" t="s">
        <v>14</v>
      </c>
      <c r="FN78" s="183" t="s">
        <v>14</v>
      </c>
      <c r="FO78" s="183" t="s">
        <v>1159</v>
      </c>
      <c r="FP78" s="180" t="s">
        <v>14</v>
      </c>
      <c r="FQ78" s="181">
        <v>43647</v>
      </c>
      <c r="FR78" s="182" t="s">
        <v>1178</v>
      </c>
      <c r="FS78" s="176">
        <v>800000</v>
      </c>
      <c r="FT78" s="176" t="s">
        <v>1175</v>
      </c>
      <c r="FU78" s="176" t="s">
        <v>21</v>
      </c>
      <c r="FV78" s="176">
        <v>2</v>
      </c>
      <c r="FW78" s="176" t="s">
        <v>1177</v>
      </c>
      <c r="FX78" s="176" t="s">
        <v>1176</v>
      </c>
      <c r="FY78" s="173">
        <v>43647</v>
      </c>
      <c r="FZ78" s="183" t="s">
        <v>5084</v>
      </c>
      <c r="GA78" s="183">
        <v>1</v>
      </c>
      <c r="GB78" s="183" t="s">
        <v>3173</v>
      </c>
      <c r="GC78" s="183" t="s">
        <v>21</v>
      </c>
      <c r="GD78" s="183">
        <v>2</v>
      </c>
      <c r="GE78" s="183" t="s">
        <v>14</v>
      </c>
      <c r="GF78" s="183" t="s">
        <v>14</v>
      </c>
      <c r="GG78" s="184">
        <v>44498</v>
      </c>
      <c r="GH78" s="182" t="s">
        <v>5090</v>
      </c>
      <c r="GI78" s="176">
        <v>2</v>
      </c>
      <c r="GJ78" s="176" t="s">
        <v>3173</v>
      </c>
      <c r="GK78" s="176" t="s">
        <v>21</v>
      </c>
      <c r="GL78" s="176">
        <v>2</v>
      </c>
      <c r="GM78" s="176" t="s">
        <v>14</v>
      </c>
      <c r="GN78" s="176" t="s">
        <v>14</v>
      </c>
      <c r="GO78" s="173">
        <v>44498</v>
      </c>
      <c r="GP78" s="183" t="s">
        <v>5085</v>
      </c>
      <c r="GQ78" s="183">
        <v>2</v>
      </c>
      <c r="GR78" s="183" t="s">
        <v>3173</v>
      </c>
      <c r="GS78" s="183" t="s">
        <v>21</v>
      </c>
      <c r="GT78" s="183">
        <v>2</v>
      </c>
      <c r="GU78" s="183" t="s">
        <v>14</v>
      </c>
      <c r="GV78" s="183" t="s">
        <v>14</v>
      </c>
      <c r="GW78" s="184">
        <v>44498</v>
      </c>
      <c r="GX78" s="182" t="s">
        <v>5091</v>
      </c>
      <c r="GY78" s="176">
        <v>0</v>
      </c>
      <c r="GZ78" s="176" t="s">
        <v>3173</v>
      </c>
      <c r="HA78" s="176" t="s">
        <v>21</v>
      </c>
      <c r="HB78" s="176">
        <v>2</v>
      </c>
      <c r="HC78" s="176" t="s">
        <v>14</v>
      </c>
      <c r="HD78" s="176" t="s">
        <v>14</v>
      </c>
      <c r="HE78" s="173">
        <v>44498</v>
      </c>
      <c r="HF78" s="183" t="s">
        <v>5083</v>
      </c>
      <c r="HG78" s="183">
        <v>2</v>
      </c>
      <c r="HH78" s="183" t="s">
        <v>3173</v>
      </c>
      <c r="HI78" s="183" t="s">
        <v>21</v>
      </c>
      <c r="HJ78" s="183">
        <v>2</v>
      </c>
      <c r="HK78" s="183" t="s">
        <v>14</v>
      </c>
      <c r="HL78" s="183" t="s">
        <v>14</v>
      </c>
      <c r="HM78" s="184">
        <v>44498</v>
      </c>
      <c r="HN78" s="182" t="s">
        <v>5089</v>
      </c>
      <c r="HO78" s="176">
        <v>2</v>
      </c>
      <c r="HP78" s="176" t="s">
        <v>3173</v>
      </c>
      <c r="HQ78" s="176" t="s">
        <v>21</v>
      </c>
      <c r="HR78" s="176">
        <v>2</v>
      </c>
      <c r="HS78" s="176" t="s">
        <v>14</v>
      </c>
      <c r="HT78" s="176" t="s">
        <v>14</v>
      </c>
      <c r="HU78" s="173">
        <v>44498</v>
      </c>
      <c r="HV78" s="183" t="s">
        <v>5086</v>
      </c>
      <c r="HW78" s="183">
        <v>3</v>
      </c>
      <c r="HX78" s="183" t="s">
        <v>3173</v>
      </c>
      <c r="HY78" s="183" t="s">
        <v>21</v>
      </c>
      <c r="HZ78" s="183">
        <v>2</v>
      </c>
      <c r="IA78" s="183" t="s">
        <v>14</v>
      </c>
      <c r="IB78" s="183" t="s">
        <v>14</v>
      </c>
      <c r="IC78" s="184">
        <v>44498</v>
      </c>
      <c r="ID78" s="182" t="s">
        <v>5088</v>
      </c>
      <c r="IE78" s="176">
        <v>1</v>
      </c>
      <c r="IF78" s="176" t="s">
        <v>3173</v>
      </c>
      <c r="IG78" s="176" t="s">
        <v>21</v>
      </c>
      <c r="IH78" s="176">
        <v>2</v>
      </c>
      <c r="II78" s="176" t="s">
        <v>14</v>
      </c>
      <c r="IJ78" s="176" t="s">
        <v>14</v>
      </c>
      <c r="IK78" s="173">
        <v>44498</v>
      </c>
      <c r="IL78" s="183" t="s">
        <v>5087</v>
      </c>
      <c r="IM78" s="183">
        <v>3</v>
      </c>
      <c r="IN78" s="183" t="s">
        <v>3173</v>
      </c>
      <c r="IO78" s="183" t="s">
        <v>21</v>
      </c>
      <c r="IP78" s="183">
        <v>2</v>
      </c>
      <c r="IQ78" s="183" t="s">
        <v>14</v>
      </c>
      <c r="IR78" s="183" t="s">
        <v>14</v>
      </c>
      <c r="IS78" s="184">
        <v>44498</v>
      </c>
    </row>
    <row r="79" spans="1:253" s="277" customFormat="1" ht="12.75" customHeight="1" x14ac:dyDescent="0.2">
      <c r="A79" s="277" t="s">
        <v>1506</v>
      </c>
      <c r="B79" s="277" t="s">
        <v>7615</v>
      </c>
      <c r="C79" s="277" t="s">
        <v>1507</v>
      </c>
      <c r="D79" s="277" t="s">
        <v>1158</v>
      </c>
      <c r="E79" s="277" t="s">
        <v>7147</v>
      </c>
      <c r="F79" s="277" t="s">
        <v>2271</v>
      </c>
      <c r="G79" s="171">
        <v>200964000</v>
      </c>
      <c r="H79" s="172" t="s">
        <v>2103</v>
      </c>
      <c r="I79" s="172" t="s">
        <v>21</v>
      </c>
      <c r="J79" s="172">
        <v>2</v>
      </c>
      <c r="K79" s="172" t="s">
        <v>2254</v>
      </c>
      <c r="L79" s="172" t="s">
        <v>2263</v>
      </c>
      <c r="M79" s="173">
        <v>44165</v>
      </c>
      <c r="N79" s="182" t="s">
        <v>1772</v>
      </c>
      <c r="O79" s="174">
        <v>237708</v>
      </c>
      <c r="P79" s="174" t="s">
        <v>1769</v>
      </c>
      <c r="Q79" s="174" t="s">
        <v>21</v>
      </c>
      <c r="R79" s="174">
        <v>2</v>
      </c>
      <c r="S79" s="174" t="s">
        <v>1771</v>
      </c>
      <c r="T79" s="174" t="s">
        <v>1770</v>
      </c>
      <c r="U79" s="175">
        <v>43949</v>
      </c>
      <c r="V79" s="182" t="s">
        <v>3567</v>
      </c>
      <c r="W79" s="172">
        <v>35593000</v>
      </c>
      <c r="X79" s="172" t="s">
        <v>3563</v>
      </c>
      <c r="Y79" s="172" t="s">
        <v>21</v>
      </c>
      <c r="Z79" s="172">
        <v>2</v>
      </c>
      <c r="AA79" s="172" t="s">
        <v>3566</v>
      </c>
      <c r="AB79" s="172" t="s">
        <v>3350</v>
      </c>
      <c r="AC79" s="173">
        <v>44418</v>
      </c>
      <c r="AD79" s="182" t="s">
        <v>5830</v>
      </c>
      <c r="AE79" s="180">
        <v>3679000</v>
      </c>
      <c r="AF79" s="180" t="s">
        <v>5812</v>
      </c>
      <c r="AG79" s="180" t="s">
        <v>59</v>
      </c>
      <c r="AH79" s="180">
        <v>3</v>
      </c>
      <c r="AI79" s="180" t="s">
        <v>5829</v>
      </c>
      <c r="AJ79" s="180" t="s">
        <v>5813</v>
      </c>
      <c r="AK79" s="181">
        <v>44526</v>
      </c>
      <c r="AL79" s="182" t="s">
        <v>5834</v>
      </c>
      <c r="AM79" s="172">
        <v>485000</v>
      </c>
      <c r="AN79" s="172" t="s">
        <v>5831</v>
      </c>
      <c r="AO79" s="172" t="s">
        <v>59</v>
      </c>
      <c r="AP79" s="172">
        <v>3</v>
      </c>
      <c r="AQ79" s="172" t="s">
        <v>5833</v>
      </c>
      <c r="AR79" s="172" t="s">
        <v>5832</v>
      </c>
      <c r="AS79" s="173">
        <v>44526</v>
      </c>
      <c r="AT79" s="183" t="s">
        <v>1521</v>
      </c>
      <c r="AU79" s="180" t="s">
        <v>14</v>
      </c>
      <c r="AV79" s="180" t="s">
        <v>14</v>
      </c>
      <c r="AW79" s="180" t="s">
        <v>14</v>
      </c>
      <c r="AX79" s="180" t="s">
        <v>14</v>
      </c>
      <c r="AY79" s="180" t="s">
        <v>1217</v>
      </c>
      <c r="AZ79" s="180" t="s">
        <v>14</v>
      </c>
      <c r="BA79" s="181">
        <v>43815</v>
      </c>
      <c r="BB79" s="182" t="s">
        <v>1520</v>
      </c>
      <c r="BC79" s="172" t="s">
        <v>14</v>
      </c>
      <c r="BD79" s="172" t="s">
        <v>14</v>
      </c>
      <c r="BE79" s="172" t="s">
        <v>14</v>
      </c>
      <c r="BF79" s="172" t="s">
        <v>14</v>
      </c>
      <c r="BG79" s="172" t="s">
        <v>1217</v>
      </c>
      <c r="BH79" s="172" t="s">
        <v>14</v>
      </c>
      <c r="BI79" s="173">
        <v>43815</v>
      </c>
      <c r="BJ79" s="183" t="s">
        <v>5836</v>
      </c>
      <c r="BK79" s="183">
        <v>2454</v>
      </c>
      <c r="BL79" s="183" t="s">
        <v>5790</v>
      </c>
      <c r="BM79" s="183" t="s">
        <v>59</v>
      </c>
      <c r="BN79" s="183">
        <v>3</v>
      </c>
      <c r="BO79" s="183" t="s">
        <v>5835</v>
      </c>
      <c r="BP79" s="180" t="s">
        <v>5791</v>
      </c>
      <c r="BQ79" s="184">
        <v>44526</v>
      </c>
      <c r="BR79" s="182" t="s">
        <v>1511</v>
      </c>
      <c r="BS79" s="176">
        <v>500</v>
      </c>
      <c r="BT79" s="176" t="s">
        <v>1508</v>
      </c>
      <c r="BU79" s="176" t="s">
        <v>59</v>
      </c>
      <c r="BV79" s="176">
        <v>3</v>
      </c>
      <c r="BW79" s="176" t="s">
        <v>1510</v>
      </c>
      <c r="BX79" s="176" t="s">
        <v>1509</v>
      </c>
      <c r="BY79" s="173">
        <v>43815</v>
      </c>
      <c r="BZ79" s="183" t="s">
        <v>1513</v>
      </c>
      <c r="CA79" s="183">
        <v>10500</v>
      </c>
      <c r="CB79" s="183" t="s">
        <v>1512</v>
      </c>
      <c r="CC79" s="183" t="s">
        <v>59</v>
      </c>
      <c r="CD79" s="183">
        <v>3</v>
      </c>
      <c r="CE79" s="183" t="s">
        <v>1510</v>
      </c>
      <c r="CF79" s="183" t="s">
        <v>1509</v>
      </c>
      <c r="CG79" s="184">
        <v>43815</v>
      </c>
      <c r="CH79" s="182" t="s">
        <v>7928</v>
      </c>
      <c r="CI79" s="183" t="e">
        <v>#N/A</v>
      </c>
      <c r="CJ79" s="183" t="e">
        <v>#N/A</v>
      </c>
      <c r="CK79" s="183" t="e">
        <v>#N/A</v>
      </c>
      <c r="CL79" s="183" t="e">
        <v>#N/A</v>
      </c>
      <c r="CM79" s="183" t="e">
        <v>#N/A</v>
      </c>
      <c r="CN79" s="183" t="e">
        <v>#N/A</v>
      </c>
      <c r="CO79" s="185" t="e">
        <v>#N/A</v>
      </c>
      <c r="CP79" s="183" t="s">
        <v>1519</v>
      </c>
      <c r="CQ79" s="176">
        <v>49</v>
      </c>
      <c r="CR79" s="176" t="s">
        <v>1516</v>
      </c>
      <c r="CS79" s="176" t="s">
        <v>59</v>
      </c>
      <c r="CT79" s="176">
        <v>3</v>
      </c>
      <c r="CU79" s="176" t="s">
        <v>1518</v>
      </c>
      <c r="CV79" s="176" t="s">
        <v>1517</v>
      </c>
      <c r="CW79" s="173">
        <v>43815</v>
      </c>
      <c r="CX79" s="183" t="s">
        <v>5838</v>
      </c>
      <c r="CY79" s="180">
        <v>3679000</v>
      </c>
      <c r="CZ79" s="180" t="s">
        <v>5812</v>
      </c>
      <c r="DA79" s="180" t="s">
        <v>59</v>
      </c>
      <c r="DB79" s="180">
        <v>3</v>
      </c>
      <c r="DC79" s="180" t="s">
        <v>5837</v>
      </c>
      <c r="DD79" s="180" t="s">
        <v>5813</v>
      </c>
      <c r="DE79" s="186">
        <v>44526</v>
      </c>
      <c r="DF79" s="182" t="s">
        <v>5839</v>
      </c>
      <c r="DG79" s="172">
        <v>31914000</v>
      </c>
      <c r="DH79" s="176" t="s">
        <v>5812</v>
      </c>
      <c r="DI79" s="176" t="s">
        <v>59</v>
      </c>
      <c r="DJ79" s="176">
        <v>3</v>
      </c>
      <c r="DK79" s="176" t="s">
        <v>5837</v>
      </c>
      <c r="DL79" s="176" t="s">
        <v>5813</v>
      </c>
      <c r="DM79" s="173">
        <v>44526</v>
      </c>
      <c r="DN79" s="183" t="s">
        <v>5840</v>
      </c>
      <c r="DO79" s="180">
        <v>0</v>
      </c>
      <c r="DP79" s="183" t="s">
        <v>5812</v>
      </c>
      <c r="DQ79" s="183" t="s">
        <v>59</v>
      </c>
      <c r="DR79" s="183">
        <v>3</v>
      </c>
      <c r="DS79" s="183" t="s">
        <v>5837</v>
      </c>
      <c r="DT79" s="183" t="s">
        <v>5813</v>
      </c>
      <c r="DU79" s="184">
        <v>44526</v>
      </c>
      <c r="DV79" s="182" t="s">
        <v>5841</v>
      </c>
      <c r="DW79" s="172">
        <v>3679000</v>
      </c>
      <c r="DX79" s="176" t="s">
        <v>5812</v>
      </c>
      <c r="DY79" s="176" t="s">
        <v>59</v>
      </c>
      <c r="DZ79" s="176">
        <v>3</v>
      </c>
      <c r="EA79" s="176" t="s">
        <v>5837</v>
      </c>
      <c r="EB79" s="176" t="s">
        <v>5813</v>
      </c>
      <c r="EC79" s="173">
        <v>44526</v>
      </c>
      <c r="ED79" s="183" t="s">
        <v>5842</v>
      </c>
      <c r="EE79" s="180">
        <v>0</v>
      </c>
      <c r="EF79" s="183" t="s">
        <v>14</v>
      </c>
      <c r="EG79" s="183" t="s">
        <v>59</v>
      </c>
      <c r="EH79" s="183">
        <v>3</v>
      </c>
      <c r="EI79" s="183" t="s">
        <v>5837</v>
      </c>
      <c r="EJ79" s="183" t="s">
        <v>14</v>
      </c>
      <c r="EK79" s="184">
        <v>44526</v>
      </c>
      <c r="EL79" s="182" t="s">
        <v>5843</v>
      </c>
      <c r="EM79" s="172">
        <v>0</v>
      </c>
      <c r="EN79" s="176" t="s">
        <v>14</v>
      </c>
      <c r="EO79" s="176" t="s">
        <v>59</v>
      </c>
      <c r="EP79" s="176">
        <v>3</v>
      </c>
      <c r="EQ79" s="176" t="s">
        <v>5837</v>
      </c>
      <c r="ER79" s="176" t="s">
        <v>14</v>
      </c>
      <c r="ES79" s="173">
        <v>44526</v>
      </c>
      <c r="ET79" s="183" t="s">
        <v>5805</v>
      </c>
      <c r="EU79" s="183">
        <v>3790</v>
      </c>
      <c r="EV79" s="183" t="s">
        <v>5790</v>
      </c>
      <c r="EW79" s="183" t="s">
        <v>59</v>
      </c>
      <c r="EX79" s="183">
        <v>3</v>
      </c>
      <c r="EY79" s="183" t="s">
        <v>5792</v>
      </c>
      <c r="EZ79" s="183" t="s">
        <v>5791</v>
      </c>
      <c r="FA79" s="184">
        <v>44526</v>
      </c>
      <c r="FB79" s="182" t="s">
        <v>1515</v>
      </c>
      <c r="FC79" s="176">
        <v>5</v>
      </c>
      <c r="FD79" s="176" t="s">
        <v>14</v>
      </c>
      <c r="FE79" s="176" t="s">
        <v>41</v>
      </c>
      <c r="FF79" s="176">
        <v>1</v>
      </c>
      <c r="FG79" s="176" t="s">
        <v>1514</v>
      </c>
      <c r="FH79" s="176" t="s">
        <v>14</v>
      </c>
      <c r="FI79" s="173">
        <v>43815</v>
      </c>
      <c r="FJ79" s="182" t="s">
        <v>1541</v>
      </c>
      <c r="FK79" s="183" t="s">
        <v>14</v>
      </c>
      <c r="FL79" s="183" t="s">
        <v>14</v>
      </c>
      <c r="FM79" s="183" t="s">
        <v>14</v>
      </c>
      <c r="FN79" s="183" t="s">
        <v>14</v>
      </c>
      <c r="FO79" s="183" t="s">
        <v>14</v>
      </c>
      <c r="FP79" s="180" t="s">
        <v>14</v>
      </c>
      <c r="FQ79" s="181">
        <v>43818</v>
      </c>
      <c r="FR79" s="182" t="s">
        <v>1542</v>
      </c>
      <c r="FS79" s="176" t="s">
        <v>14</v>
      </c>
      <c r="FT79" s="176" t="s">
        <v>14</v>
      </c>
      <c r="FU79" s="176" t="s">
        <v>14</v>
      </c>
      <c r="FV79" s="176" t="s">
        <v>14</v>
      </c>
      <c r="FW79" s="176" t="s">
        <v>14</v>
      </c>
      <c r="FX79" s="176" t="s">
        <v>14</v>
      </c>
      <c r="FY79" s="173">
        <v>43818</v>
      </c>
      <c r="FZ79" s="183" t="s">
        <v>5093</v>
      </c>
      <c r="GA79" s="183">
        <v>0</v>
      </c>
      <c r="GB79" s="183" t="s">
        <v>3173</v>
      </c>
      <c r="GC79" s="183" t="s">
        <v>21</v>
      </c>
      <c r="GD79" s="183">
        <v>2</v>
      </c>
      <c r="GE79" s="183" t="s">
        <v>14</v>
      </c>
      <c r="GF79" s="183" t="s">
        <v>14</v>
      </c>
      <c r="GG79" s="184">
        <v>44498</v>
      </c>
      <c r="GH79" s="182" t="s">
        <v>5099</v>
      </c>
      <c r="GI79" s="176">
        <v>3</v>
      </c>
      <c r="GJ79" s="176" t="s">
        <v>3173</v>
      </c>
      <c r="GK79" s="176" t="s">
        <v>21</v>
      </c>
      <c r="GL79" s="176">
        <v>2</v>
      </c>
      <c r="GM79" s="176" t="s">
        <v>14</v>
      </c>
      <c r="GN79" s="176" t="s">
        <v>14</v>
      </c>
      <c r="GO79" s="173">
        <v>44498</v>
      </c>
      <c r="GP79" s="183" t="s">
        <v>5094</v>
      </c>
      <c r="GQ79" s="183">
        <v>0</v>
      </c>
      <c r="GR79" s="183" t="s">
        <v>3173</v>
      </c>
      <c r="GS79" s="183" t="s">
        <v>21</v>
      </c>
      <c r="GT79" s="183">
        <v>2</v>
      </c>
      <c r="GU79" s="183" t="s">
        <v>14</v>
      </c>
      <c r="GV79" s="183" t="s">
        <v>14</v>
      </c>
      <c r="GW79" s="184">
        <v>44498</v>
      </c>
      <c r="GX79" s="182" t="s">
        <v>5100</v>
      </c>
      <c r="GY79" s="176">
        <v>0</v>
      </c>
      <c r="GZ79" s="176" t="s">
        <v>3173</v>
      </c>
      <c r="HA79" s="176" t="s">
        <v>21</v>
      </c>
      <c r="HB79" s="176">
        <v>2</v>
      </c>
      <c r="HC79" s="176" t="s">
        <v>14</v>
      </c>
      <c r="HD79" s="176" t="s">
        <v>14</v>
      </c>
      <c r="HE79" s="173">
        <v>44498</v>
      </c>
      <c r="HF79" s="183" t="s">
        <v>5092</v>
      </c>
      <c r="HG79" s="183">
        <v>2</v>
      </c>
      <c r="HH79" s="183" t="s">
        <v>3173</v>
      </c>
      <c r="HI79" s="183" t="s">
        <v>21</v>
      </c>
      <c r="HJ79" s="183">
        <v>2</v>
      </c>
      <c r="HK79" s="183" t="s">
        <v>14</v>
      </c>
      <c r="HL79" s="183" t="s">
        <v>14</v>
      </c>
      <c r="HM79" s="184">
        <v>44498</v>
      </c>
      <c r="HN79" s="182" t="s">
        <v>5098</v>
      </c>
      <c r="HO79" s="176">
        <v>2</v>
      </c>
      <c r="HP79" s="176" t="s">
        <v>3173</v>
      </c>
      <c r="HQ79" s="176" t="s">
        <v>21</v>
      </c>
      <c r="HR79" s="176">
        <v>2</v>
      </c>
      <c r="HS79" s="176" t="s">
        <v>14</v>
      </c>
      <c r="HT79" s="176" t="s">
        <v>14</v>
      </c>
      <c r="HU79" s="173">
        <v>44498</v>
      </c>
      <c r="HV79" s="183" t="s">
        <v>5095</v>
      </c>
      <c r="HW79" s="183">
        <v>2</v>
      </c>
      <c r="HX79" s="183" t="s">
        <v>3173</v>
      </c>
      <c r="HY79" s="183" t="s">
        <v>21</v>
      </c>
      <c r="HZ79" s="183">
        <v>2</v>
      </c>
      <c r="IA79" s="183" t="s">
        <v>14</v>
      </c>
      <c r="IB79" s="183" t="s">
        <v>14</v>
      </c>
      <c r="IC79" s="184">
        <v>44498</v>
      </c>
      <c r="ID79" s="182" t="s">
        <v>5097</v>
      </c>
      <c r="IE79" s="176">
        <v>1</v>
      </c>
      <c r="IF79" s="176" t="s">
        <v>3173</v>
      </c>
      <c r="IG79" s="176" t="s">
        <v>21</v>
      </c>
      <c r="IH79" s="176">
        <v>2</v>
      </c>
      <c r="II79" s="176" t="s">
        <v>14</v>
      </c>
      <c r="IJ79" s="176" t="s">
        <v>14</v>
      </c>
      <c r="IK79" s="173">
        <v>44498</v>
      </c>
      <c r="IL79" s="183" t="s">
        <v>5096</v>
      </c>
      <c r="IM79" s="183">
        <v>3</v>
      </c>
      <c r="IN79" s="183" t="s">
        <v>3173</v>
      </c>
      <c r="IO79" s="183" t="s">
        <v>21</v>
      </c>
      <c r="IP79" s="183">
        <v>2</v>
      </c>
      <c r="IQ79" s="183" t="s">
        <v>14</v>
      </c>
      <c r="IR79" s="183" t="s">
        <v>14</v>
      </c>
      <c r="IS79" s="184">
        <v>44498</v>
      </c>
    </row>
    <row r="80" spans="1:253" s="277" customFormat="1" ht="12.75" customHeight="1" x14ac:dyDescent="0.2">
      <c r="A80" s="277" t="s">
        <v>1546</v>
      </c>
      <c r="B80" s="277" t="s">
        <v>7525</v>
      </c>
      <c r="C80" s="277" t="s">
        <v>1547</v>
      </c>
      <c r="D80" s="277" t="s">
        <v>1158</v>
      </c>
      <c r="E80" s="277" t="s">
        <v>7147</v>
      </c>
      <c r="F80" s="277" t="s">
        <v>2272</v>
      </c>
      <c r="G80" s="171">
        <v>200964000</v>
      </c>
      <c r="H80" s="172" t="s">
        <v>2103</v>
      </c>
      <c r="I80" s="172" t="s">
        <v>21</v>
      </c>
      <c r="J80" s="172">
        <v>2</v>
      </c>
      <c r="K80" s="172" t="s">
        <v>2254</v>
      </c>
      <c r="L80" s="172" t="s">
        <v>2263</v>
      </c>
      <c r="M80" s="173">
        <v>44165</v>
      </c>
      <c r="N80" s="182" t="s">
        <v>3348</v>
      </c>
      <c r="O80" s="174">
        <v>108688</v>
      </c>
      <c r="P80" s="174" t="s">
        <v>3345</v>
      </c>
      <c r="Q80" s="174" t="s">
        <v>21</v>
      </c>
      <c r="R80" s="174">
        <v>2</v>
      </c>
      <c r="S80" s="174" t="s">
        <v>3347</v>
      </c>
      <c r="T80" s="174" t="s">
        <v>3346</v>
      </c>
      <c r="U80" s="175">
        <v>44376</v>
      </c>
      <c r="V80" s="182" t="s">
        <v>3352</v>
      </c>
      <c r="W80" s="172">
        <v>12675000</v>
      </c>
      <c r="X80" s="172" t="s">
        <v>3349</v>
      </c>
      <c r="Y80" s="172" t="s">
        <v>21</v>
      </c>
      <c r="Z80" s="172">
        <v>2</v>
      </c>
      <c r="AA80" s="172" t="s">
        <v>3351</v>
      </c>
      <c r="AB80" s="172" t="s">
        <v>3350</v>
      </c>
      <c r="AC80" s="173">
        <v>44376</v>
      </c>
      <c r="AD80" s="182" t="s">
        <v>5789</v>
      </c>
      <c r="AE80" s="180">
        <v>69000</v>
      </c>
      <c r="AF80" s="180" t="s">
        <v>5786</v>
      </c>
      <c r="AG80" s="180" t="s">
        <v>21</v>
      </c>
      <c r="AH80" s="180">
        <v>2</v>
      </c>
      <c r="AI80" s="180" t="s">
        <v>5788</v>
      </c>
      <c r="AJ80" s="180" t="s">
        <v>5787</v>
      </c>
      <c r="AK80" s="181">
        <v>44526</v>
      </c>
      <c r="AL80" s="182" t="s">
        <v>5801</v>
      </c>
      <c r="AM80" s="172">
        <v>69000</v>
      </c>
      <c r="AN80" s="172" t="s">
        <v>5786</v>
      </c>
      <c r="AO80" s="172" t="s">
        <v>21</v>
      </c>
      <c r="AP80" s="172">
        <v>2</v>
      </c>
      <c r="AQ80" s="172" t="s">
        <v>5788</v>
      </c>
      <c r="AR80" s="172" t="s">
        <v>5787</v>
      </c>
      <c r="AS80" s="173">
        <v>44526</v>
      </c>
      <c r="AT80" s="183" t="s">
        <v>1552</v>
      </c>
      <c r="AU80" s="180" t="s">
        <v>14</v>
      </c>
      <c r="AV80" s="180" t="s">
        <v>14</v>
      </c>
      <c r="AW80" s="180" t="s">
        <v>14</v>
      </c>
      <c r="AX80" s="180" t="s">
        <v>14</v>
      </c>
      <c r="AY80" s="180" t="s">
        <v>14</v>
      </c>
      <c r="AZ80" s="180" t="s">
        <v>14</v>
      </c>
      <c r="BA80" s="181">
        <v>43840</v>
      </c>
      <c r="BB80" s="182" t="s">
        <v>1551</v>
      </c>
      <c r="BC80" s="172" t="s">
        <v>14</v>
      </c>
      <c r="BD80" s="172" t="s">
        <v>14</v>
      </c>
      <c r="BE80" s="172" t="s">
        <v>14</v>
      </c>
      <c r="BF80" s="172" t="s">
        <v>14</v>
      </c>
      <c r="BG80" s="172" t="s">
        <v>14</v>
      </c>
      <c r="BH80" s="172" t="s">
        <v>14</v>
      </c>
      <c r="BI80" s="173">
        <v>43840</v>
      </c>
      <c r="BJ80" s="183" t="s">
        <v>3354</v>
      </c>
      <c r="BK80" s="183">
        <v>0</v>
      </c>
      <c r="BL80" s="183" t="s">
        <v>14</v>
      </c>
      <c r="BM80" s="183" t="s">
        <v>14</v>
      </c>
      <c r="BN80" s="183" t="s">
        <v>14</v>
      </c>
      <c r="BO80" s="183" t="s">
        <v>3353</v>
      </c>
      <c r="BP80" s="180" t="s">
        <v>14</v>
      </c>
      <c r="BQ80" s="184">
        <v>44376</v>
      </c>
      <c r="BR80" s="182" t="s">
        <v>1548</v>
      </c>
      <c r="BS80" s="176" t="s">
        <v>14</v>
      </c>
      <c r="BT80" s="176" t="s">
        <v>14</v>
      </c>
      <c r="BU80" s="176" t="s">
        <v>14</v>
      </c>
      <c r="BV80" s="176" t="s">
        <v>14</v>
      </c>
      <c r="BW80" s="176" t="s">
        <v>14</v>
      </c>
      <c r="BX80" s="176" t="s">
        <v>1262</v>
      </c>
      <c r="BY80" s="173">
        <v>43840</v>
      </c>
      <c r="BZ80" s="183" t="s">
        <v>1549</v>
      </c>
      <c r="CA80" s="183" t="s">
        <v>14</v>
      </c>
      <c r="CB80" s="183" t="s">
        <v>14</v>
      </c>
      <c r="CC80" s="183" t="s">
        <v>14</v>
      </c>
      <c r="CD80" s="183" t="s">
        <v>14</v>
      </c>
      <c r="CE80" s="183" t="s">
        <v>14</v>
      </c>
      <c r="CF80" s="183" t="s">
        <v>1262</v>
      </c>
      <c r="CG80" s="184">
        <v>43840</v>
      </c>
      <c r="CH80" s="182" t="s">
        <v>7929</v>
      </c>
      <c r="CI80" s="183" t="e">
        <v>#N/A</v>
      </c>
      <c r="CJ80" s="183" t="e">
        <v>#N/A</v>
      </c>
      <c r="CK80" s="183" t="e">
        <v>#N/A</v>
      </c>
      <c r="CL80" s="183" t="e">
        <v>#N/A</v>
      </c>
      <c r="CM80" s="183" t="e">
        <v>#N/A</v>
      </c>
      <c r="CN80" s="183" t="e">
        <v>#N/A</v>
      </c>
      <c r="CO80" s="185" t="e">
        <v>#N/A</v>
      </c>
      <c r="CP80" s="183" t="s">
        <v>1550</v>
      </c>
      <c r="CQ80" s="176" t="s">
        <v>14</v>
      </c>
      <c r="CR80" s="176" t="s">
        <v>14</v>
      </c>
      <c r="CS80" s="176" t="s">
        <v>14</v>
      </c>
      <c r="CT80" s="176" t="s">
        <v>14</v>
      </c>
      <c r="CU80" s="176" t="s">
        <v>14</v>
      </c>
      <c r="CV80" s="176" t="s">
        <v>1262</v>
      </c>
      <c r="CW80" s="173">
        <v>43840</v>
      </c>
      <c r="CX80" s="183" t="s">
        <v>5795</v>
      </c>
      <c r="CY80" s="180">
        <v>69000</v>
      </c>
      <c r="CZ80" s="180" t="s">
        <v>5786</v>
      </c>
      <c r="DA80" s="180" t="s">
        <v>21</v>
      </c>
      <c r="DB80" s="180">
        <v>2</v>
      </c>
      <c r="DC80" s="180" t="s">
        <v>5794</v>
      </c>
      <c r="DD80" s="180" t="s">
        <v>5787</v>
      </c>
      <c r="DE80" s="186">
        <v>44526</v>
      </c>
      <c r="DF80" s="182" t="s">
        <v>5796</v>
      </c>
      <c r="DG80" s="172">
        <v>12606000</v>
      </c>
      <c r="DH80" s="176" t="s">
        <v>5786</v>
      </c>
      <c r="DI80" s="176" t="s">
        <v>21</v>
      </c>
      <c r="DJ80" s="176">
        <v>2</v>
      </c>
      <c r="DK80" s="176" t="s">
        <v>5794</v>
      </c>
      <c r="DL80" s="176" t="s">
        <v>5787</v>
      </c>
      <c r="DM80" s="173">
        <v>44526</v>
      </c>
      <c r="DN80" s="183" t="s">
        <v>5797</v>
      </c>
      <c r="DO80" s="180">
        <v>0</v>
      </c>
      <c r="DP80" s="183" t="s">
        <v>5786</v>
      </c>
      <c r="DQ80" s="183" t="s">
        <v>21</v>
      </c>
      <c r="DR80" s="183">
        <v>2</v>
      </c>
      <c r="DS80" s="183" t="s">
        <v>5794</v>
      </c>
      <c r="DT80" s="183" t="s">
        <v>5787</v>
      </c>
      <c r="DU80" s="184">
        <v>44526</v>
      </c>
      <c r="DV80" s="182" t="s">
        <v>5798</v>
      </c>
      <c r="DW80" s="172">
        <v>69000</v>
      </c>
      <c r="DX80" s="176" t="s">
        <v>5786</v>
      </c>
      <c r="DY80" s="176" t="s">
        <v>21</v>
      </c>
      <c r="DZ80" s="176">
        <v>2</v>
      </c>
      <c r="EA80" s="176" t="s">
        <v>5794</v>
      </c>
      <c r="EB80" s="176" t="s">
        <v>5787</v>
      </c>
      <c r="EC80" s="173">
        <v>44526</v>
      </c>
      <c r="ED80" s="183" t="s">
        <v>5799</v>
      </c>
      <c r="EE80" s="180">
        <v>0</v>
      </c>
      <c r="EF80" s="183" t="s">
        <v>14</v>
      </c>
      <c r="EG80" s="183" t="s">
        <v>21</v>
      </c>
      <c r="EH80" s="183">
        <v>2</v>
      </c>
      <c r="EI80" s="183" t="s">
        <v>5794</v>
      </c>
      <c r="EJ80" s="183" t="s">
        <v>14</v>
      </c>
      <c r="EK80" s="184">
        <v>44526</v>
      </c>
      <c r="EL80" s="182" t="s">
        <v>5800</v>
      </c>
      <c r="EM80" s="172">
        <v>0</v>
      </c>
      <c r="EN80" s="176" t="s">
        <v>14</v>
      </c>
      <c r="EO80" s="176" t="s">
        <v>21</v>
      </c>
      <c r="EP80" s="176">
        <v>2</v>
      </c>
      <c r="EQ80" s="176" t="s">
        <v>5794</v>
      </c>
      <c r="ER80" s="176" t="s">
        <v>14</v>
      </c>
      <c r="ES80" s="173">
        <v>44526</v>
      </c>
      <c r="ET80" s="183" t="s">
        <v>5793</v>
      </c>
      <c r="EU80" s="183">
        <v>3790</v>
      </c>
      <c r="EV80" s="183" t="s">
        <v>5790</v>
      </c>
      <c r="EW80" s="183" t="s">
        <v>59</v>
      </c>
      <c r="EX80" s="183">
        <v>3</v>
      </c>
      <c r="EY80" s="183" t="s">
        <v>5792</v>
      </c>
      <c r="EZ80" s="183" t="s">
        <v>5791</v>
      </c>
      <c r="FA80" s="184">
        <v>44526</v>
      </c>
      <c r="FB80" s="182" t="s">
        <v>1572</v>
      </c>
      <c r="FC80" s="176">
        <v>2139</v>
      </c>
      <c r="FD80" s="176" t="s">
        <v>1569</v>
      </c>
      <c r="FE80" s="176" t="s">
        <v>21</v>
      </c>
      <c r="FF80" s="176">
        <v>2</v>
      </c>
      <c r="FG80" s="176" t="s">
        <v>1571</v>
      </c>
      <c r="FH80" s="176" t="s">
        <v>1570</v>
      </c>
      <c r="FI80" s="173">
        <v>43859</v>
      </c>
      <c r="FJ80" s="182" t="s">
        <v>1553</v>
      </c>
      <c r="FK80" s="183" t="s">
        <v>14</v>
      </c>
      <c r="FL80" s="183" t="s">
        <v>14</v>
      </c>
      <c r="FM80" s="183" t="s">
        <v>14</v>
      </c>
      <c r="FN80" s="183" t="s">
        <v>14</v>
      </c>
      <c r="FO80" s="183" t="s">
        <v>14</v>
      </c>
      <c r="FP80" s="180" t="s">
        <v>14</v>
      </c>
      <c r="FQ80" s="181">
        <v>43840</v>
      </c>
      <c r="FR80" s="182" t="s">
        <v>1554</v>
      </c>
      <c r="FS80" s="176" t="s">
        <v>14</v>
      </c>
      <c r="FT80" s="176" t="s">
        <v>14</v>
      </c>
      <c r="FU80" s="176" t="s">
        <v>14</v>
      </c>
      <c r="FV80" s="176" t="s">
        <v>14</v>
      </c>
      <c r="FW80" s="176" t="s">
        <v>14</v>
      </c>
      <c r="FX80" s="176" t="s">
        <v>14</v>
      </c>
      <c r="FY80" s="173">
        <v>43840</v>
      </c>
      <c r="FZ80" s="183" t="s">
        <v>5102</v>
      </c>
      <c r="GA80" s="183">
        <v>0</v>
      </c>
      <c r="GB80" s="183" t="s">
        <v>3173</v>
      </c>
      <c r="GC80" s="183" t="s">
        <v>21</v>
      </c>
      <c r="GD80" s="183">
        <v>2</v>
      </c>
      <c r="GE80" s="183" t="s">
        <v>14</v>
      </c>
      <c r="GF80" s="183" t="s">
        <v>14</v>
      </c>
      <c r="GG80" s="184">
        <v>44498</v>
      </c>
      <c r="GH80" s="182" t="s">
        <v>5108</v>
      </c>
      <c r="GI80" s="176">
        <v>2</v>
      </c>
      <c r="GJ80" s="176" t="s">
        <v>3173</v>
      </c>
      <c r="GK80" s="176" t="s">
        <v>21</v>
      </c>
      <c r="GL80" s="176">
        <v>2</v>
      </c>
      <c r="GM80" s="176" t="s">
        <v>14</v>
      </c>
      <c r="GN80" s="176" t="s">
        <v>14</v>
      </c>
      <c r="GO80" s="173">
        <v>44498</v>
      </c>
      <c r="GP80" s="183" t="s">
        <v>5103</v>
      </c>
      <c r="GQ80" s="183">
        <v>0</v>
      </c>
      <c r="GR80" s="183" t="s">
        <v>3173</v>
      </c>
      <c r="GS80" s="183" t="s">
        <v>21</v>
      </c>
      <c r="GT80" s="183">
        <v>2</v>
      </c>
      <c r="GU80" s="183" t="s">
        <v>14</v>
      </c>
      <c r="GV80" s="183" t="s">
        <v>14</v>
      </c>
      <c r="GW80" s="184">
        <v>44498</v>
      </c>
      <c r="GX80" s="182" t="s">
        <v>5109</v>
      </c>
      <c r="GY80" s="176">
        <v>0</v>
      </c>
      <c r="GZ80" s="176" t="s">
        <v>3173</v>
      </c>
      <c r="HA80" s="176" t="s">
        <v>21</v>
      </c>
      <c r="HB80" s="176">
        <v>2</v>
      </c>
      <c r="HC80" s="176" t="s">
        <v>14</v>
      </c>
      <c r="HD80" s="176" t="s">
        <v>14</v>
      </c>
      <c r="HE80" s="173">
        <v>44498</v>
      </c>
      <c r="HF80" s="183" t="s">
        <v>5101</v>
      </c>
      <c r="HG80" s="183">
        <v>0</v>
      </c>
      <c r="HH80" s="183" t="s">
        <v>3173</v>
      </c>
      <c r="HI80" s="183" t="s">
        <v>21</v>
      </c>
      <c r="HJ80" s="183">
        <v>2</v>
      </c>
      <c r="HK80" s="183" t="s">
        <v>14</v>
      </c>
      <c r="HL80" s="183" t="s">
        <v>14</v>
      </c>
      <c r="HM80" s="184">
        <v>44498</v>
      </c>
      <c r="HN80" s="182" t="s">
        <v>5107</v>
      </c>
      <c r="HO80" s="176">
        <v>1</v>
      </c>
      <c r="HP80" s="176" t="s">
        <v>3173</v>
      </c>
      <c r="HQ80" s="176" t="s">
        <v>21</v>
      </c>
      <c r="HR80" s="176">
        <v>2</v>
      </c>
      <c r="HS80" s="176" t="s">
        <v>14</v>
      </c>
      <c r="HT80" s="176" t="s">
        <v>14</v>
      </c>
      <c r="HU80" s="173">
        <v>44498</v>
      </c>
      <c r="HV80" s="183" t="s">
        <v>5104</v>
      </c>
      <c r="HW80" s="183">
        <v>0</v>
      </c>
      <c r="HX80" s="183" t="s">
        <v>3173</v>
      </c>
      <c r="HY80" s="183" t="s">
        <v>21</v>
      </c>
      <c r="HZ80" s="183">
        <v>2</v>
      </c>
      <c r="IA80" s="183" t="s">
        <v>14</v>
      </c>
      <c r="IB80" s="183" t="s">
        <v>14</v>
      </c>
      <c r="IC80" s="184">
        <v>44498</v>
      </c>
      <c r="ID80" s="182" t="s">
        <v>5106</v>
      </c>
      <c r="IE80" s="176">
        <v>1</v>
      </c>
      <c r="IF80" s="176" t="s">
        <v>3173</v>
      </c>
      <c r="IG80" s="176" t="s">
        <v>21</v>
      </c>
      <c r="IH80" s="176">
        <v>2</v>
      </c>
      <c r="II80" s="176" t="s">
        <v>14</v>
      </c>
      <c r="IJ80" s="176" t="s">
        <v>14</v>
      </c>
      <c r="IK80" s="173">
        <v>44498</v>
      </c>
      <c r="IL80" s="183" t="s">
        <v>5105</v>
      </c>
      <c r="IM80" s="183">
        <v>3</v>
      </c>
      <c r="IN80" s="183" t="s">
        <v>3173</v>
      </c>
      <c r="IO80" s="183" t="s">
        <v>21</v>
      </c>
      <c r="IP80" s="183">
        <v>2</v>
      </c>
      <c r="IQ80" s="183" t="s">
        <v>14</v>
      </c>
      <c r="IR80" s="183" t="s">
        <v>14</v>
      </c>
      <c r="IS80" s="184">
        <v>44498</v>
      </c>
    </row>
    <row r="81" spans="1:253" s="277" customFormat="1" ht="12.75" customHeight="1" x14ac:dyDescent="0.2">
      <c r="A81" s="277" t="s">
        <v>30</v>
      </c>
      <c r="B81" s="277" t="s">
        <v>7603</v>
      </c>
      <c r="C81" s="277" t="s">
        <v>31</v>
      </c>
      <c r="D81" s="277" t="s">
        <v>32</v>
      </c>
      <c r="E81" s="277" t="s">
        <v>7148</v>
      </c>
      <c r="F81" s="277" t="s">
        <v>2096</v>
      </c>
      <c r="G81" s="171">
        <v>6444000</v>
      </c>
      <c r="H81" s="172" t="s">
        <v>2092</v>
      </c>
      <c r="I81" s="172" t="s">
        <v>21</v>
      </c>
      <c r="J81" s="172">
        <v>2</v>
      </c>
      <c r="K81" s="172" t="s">
        <v>2094</v>
      </c>
      <c r="L81" s="172" t="s">
        <v>2093</v>
      </c>
      <c r="M81" s="173">
        <v>44110</v>
      </c>
      <c r="N81" s="182" t="s">
        <v>1611</v>
      </c>
      <c r="O81" s="174">
        <v>120339.54</v>
      </c>
      <c r="P81" s="174" t="s">
        <v>1608</v>
      </c>
      <c r="Q81" s="174" t="s">
        <v>41</v>
      </c>
      <c r="R81" s="174">
        <v>1</v>
      </c>
      <c r="S81" s="174" t="s">
        <v>1610</v>
      </c>
      <c r="T81" s="174" t="s">
        <v>1609</v>
      </c>
      <c r="U81" s="175">
        <v>43867</v>
      </c>
      <c r="V81" s="182" t="s">
        <v>2095</v>
      </c>
      <c r="W81" s="172">
        <v>6444000</v>
      </c>
      <c r="X81" s="172" t="s">
        <v>2092</v>
      </c>
      <c r="Y81" s="172" t="s">
        <v>21</v>
      </c>
      <c r="Z81" s="172">
        <v>2</v>
      </c>
      <c r="AA81" s="172" t="s">
        <v>2094</v>
      </c>
      <c r="AB81" s="172" t="s">
        <v>2093</v>
      </c>
      <c r="AC81" s="173">
        <v>44110</v>
      </c>
      <c r="AD81" s="182" t="s">
        <v>47</v>
      </c>
      <c r="AE81" s="180">
        <v>417000</v>
      </c>
      <c r="AF81" s="180" t="s">
        <v>44</v>
      </c>
      <c r="AG81" s="180" t="s">
        <v>21</v>
      </c>
      <c r="AH81" s="180">
        <v>2</v>
      </c>
      <c r="AI81" s="180" t="s">
        <v>46</v>
      </c>
      <c r="AJ81" s="180" t="s">
        <v>45</v>
      </c>
      <c r="AK81" s="181">
        <v>43489</v>
      </c>
      <c r="AL81" s="182" t="s">
        <v>2091</v>
      </c>
      <c r="AM81" s="172">
        <v>102000</v>
      </c>
      <c r="AN81" s="172" t="s">
        <v>2088</v>
      </c>
      <c r="AO81" s="172" t="s">
        <v>21</v>
      </c>
      <c r="AP81" s="172">
        <v>2</v>
      </c>
      <c r="AQ81" s="172" t="s">
        <v>2090</v>
      </c>
      <c r="AR81" s="172" t="s">
        <v>2089</v>
      </c>
      <c r="AS81" s="173">
        <v>44110</v>
      </c>
      <c r="AT81" s="183" t="s">
        <v>2087</v>
      </c>
      <c r="AU81" s="180" t="s">
        <v>14</v>
      </c>
      <c r="AV81" s="180" t="s">
        <v>2085</v>
      </c>
      <c r="AW81" s="180" t="s">
        <v>59</v>
      </c>
      <c r="AX81" s="180">
        <v>3</v>
      </c>
      <c r="AY81" s="180" t="s">
        <v>2086</v>
      </c>
      <c r="AZ81" s="180" t="s">
        <v>2036</v>
      </c>
      <c r="BA81" s="181">
        <v>44110</v>
      </c>
      <c r="BB81" s="182" t="s">
        <v>2084</v>
      </c>
      <c r="BC81" s="172">
        <v>17631</v>
      </c>
      <c r="BD81" s="172" t="s">
        <v>2081</v>
      </c>
      <c r="BE81" s="172" t="s">
        <v>21</v>
      </c>
      <c r="BF81" s="172">
        <v>2</v>
      </c>
      <c r="BG81" s="172" t="s">
        <v>2083</v>
      </c>
      <c r="BH81" s="172" t="s">
        <v>2082</v>
      </c>
      <c r="BI81" s="173">
        <v>44110</v>
      </c>
      <c r="BJ81" s="183" t="s">
        <v>2461</v>
      </c>
      <c r="BK81" s="183">
        <v>3</v>
      </c>
      <c r="BL81" s="183" t="s">
        <v>2459</v>
      </c>
      <c r="BM81" s="183" t="s">
        <v>59</v>
      </c>
      <c r="BN81" s="183">
        <v>3</v>
      </c>
      <c r="BO81" s="183" t="s">
        <v>2460</v>
      </c>
      <c r="BP81" s="180" t="s">
        <v>2036</v>
      </c>
      <c r="BQ81" s="184">
        <v>44224</v>
      </c>
      <c r="BR81" s="182" t="s">
        <v>33</v>
      </c>
      <c r="BS81" s="176">
        <v>0</v>
      </c>
      <c r="BT81" s="176">
        <v>0</v>
      </c>
      <c r="BU81" s="176" t="s">
        <v>21</v>
      </c>
      <c r="BV81" s="176">
        <v>2</v>
      </c>
      <c r="BW81" s="176">
        <v>0</v>
      </c>
      <c r="BX81" s="176">
        <v>0</v>
      </c>
      <c r="BY81" s="173">
        <v>43489</v>
      </c>
      <c r="BZ81" s="183" t="s">
        <v>34</v>
      </c>
      <c r="CA81" s="183">
        <v>0</v>
      </c>
      <c r="CB81" s="183">
        <v>0</v>
      </c>
      <c r="CC81" s="183" t="s">
        <v>21</v>
      </c>
      <c r="CD81" s="183">
        <v>2</v>
      </c>
      <c r="CE81" s="183">
        <v>0</v>
      </c>
      <c r="CF81" s="183">
        <v>0</v>
      </c>
      <c r="CG81" s="184">
        <v>43489</v>
      </c>
      <c r="CH81" s="182" t="s">
        <v>7930</v>
      </c>
      <c r="CI81" s="183" t="e">
        <v>#N/A</v>
      </c>
      <c r="CJ81" s="183" t="e">
        <v>#N/A</v>
      </c>
      <c r="CK81" s="183" t="e">
        <v>#N/A</v>
      </c>
      <c r="CL81" s="183" t="e">
        <v>#N/A</v>
      </c>
      <c r="CM81" s="183" t="e">
        <v>#N/A</v>
      </c>
      <c r="CN81" s="183" t="e">
        <v>#N/A</v>
      </c>
      <c r="CO81" s="185" t="e">
        <v>#N/A</v>
      </c>
      <c r="CP81" s="183" t="s">
        <v>39</v>
      </c>
      <c r="CQ81" s="176">
        <v>1214</v>
      </c>
      <c r="CR81" s="176" t="s">
        <v>36</v>
      </c>
      <c r="CS81" s="176" t="s">
        <v>21</v>
      </c>
      <c r="CT81" s="176">
        <v>2</v>
      </c>
      <c r="CU81" s="176" t="s">
        <v>38</v>
      </c>
      <c r="CV81" s="176" t="s">
        <v>37</v>
      </c>
      <c r="CW81" s="173">
        <v>43489</v>
      </c>
      <c r="CX81" s="183" t="s">
        <v>1341</v>
      </c>
      <c r="CY81" s="180" t="s">
        <v>14</v>
      </c>
      <c r="CZ81" s="180" t="s">
        <v>14</v>
      </c>
      <c r="DA81" s="180" t="s">
        <v>14</v>
      </c>
      <c r="DB81" s="180" t="s">
        <v>14</v>
      </c>
      <c r="DC81" s="180" t="s">
        <v>1339</v>
      </c>
      <c r="DD81" s="180">
        <v>0</v>
      </c>
      <c r="DE81" s="186">
        <v>43769</v>
      </c>
      <c r="DF81" s="182" t="s">
        <v>1338</v>
      </c>
      <c r="DG81" s="172" t="s">
        <v>14</v>
      </c>
      <c r="DH81" s="176" t="s">
        <v>14</v>
      </c>
      <c r="DI81" s="176" t="s">
        <v>14</v>
      </c>
      <c r="DJ81" s="176" t="s">
        <v>14</v>
      </c>
      <c r="DK81" s="176" t="s">
        <v>1337</v>
      </c>
      <c r="DL81" s="176">
        <v>0</v>
      </c>
      <c r="DM81" s="173">
        <v>43769</v>
      </c>
      <c r="DN81" s="183" t="s">
        <v>1342</v>
      </c>
      <c r="DO81" s="180" t="s">
        <v>14</v>
      </c>
      <c r="DP81" s="183" t="s">
        <v>14</v>
      </c>
      <c r="DQ81" s="183" t="s">
        <v>14</v>
      </c>
      <c r="DR81" s="183" t="s">
        <v>14</v>
      </c>
      <c r="DS81" s="183" t="s">
        <v>1339</v>
      </c>
      <c r="DT81" s="183">
        <v>0</v>
      </c>
      <c r="DU81" s="184">
        <v>43769</v>
      </c>
      <c r="DV81" s="182" t="s">
        <v>1340</v>
      </c>
      <c r="DW81" s="172" t="s">
        <v>14</v>
      </c>
      <c r="DX81" s="176" t="s">
        <v>14</v>
      </c>
      <c r="DY81" s="176" t="s">
        <v>14</v>
      </c>
      <c r="DZ81" s="176" t="s">
        <v>14</v>
      </c>
      <c r="EA81" s="176" t="s">
        <v>1339</v>
      </c>
      <c r="EB81" s="176">
        <v>0</v>
      </c>
      <c r="EC81" s="173">
        <v>43769</v>
      </c>
      <c r="ED81" s="183" t="s">
        <v>51</v>
      </c>
      <c r="EE81" s="180">
        <v>0</v>
      </c>
      <c r="EF81" s="183">
        <v>0</v>
      </c>
      <c r="EG81" s="183" t="s">
        <v>41</v>
      </c>
      <c r="EH81" s="183">
        <v>1</v>
      </c>
      <c r="EI81" s="183">
        <v>0</v>
      </c>
      <c r="EJ81" s="183">
        <v>0</v>
      </c>
      <c r="EK81" s="184">
        <v>43489</v>
      </c>
      <c r="EL81" s="182" t="s">
        <v>42</v>
      </c>
      <c r="EM81" s="172">
        <v>0</v>
      </c>
      <c r="EN81" s="176">
        <v>0</v>
      </c>
      <c r="EO81" s="176" t="s">
        <v>41</v>
      </c>
      <c r="EP81" s="176">
        <v>1</v>
      </c>
      <c r="EQ81" s="176">
        <v>0</v>
      </c>
      <c r="ER81" s="176">
        <v>0</v>
      </c>
      <c r="ES81" s="173">
        <v>43489</v>
      </c>
      <c r="ET81" s="183" t="s">
        <v>2465</v>
      </c>
      <c r="EU81" s="183">
        <v>26</v>
      </c>
      <c r="EV81" s="183" t="s">
        <v>2462</v>
      </c>
      <c r="EW81" s="183" t="s">
        <v>59</v>
      </c>
      <c r="EX81" s="183">
        <v>3</v>
      </c>
      <c r="EY81" s="183" t="s">
        <v>2464</v>
      </c>
      <c r="EZ81" s="183" t="s">
        <v>2463</v>
      </c>
      <c r="FA81" s="184">
        <v>44224</v>
      </c>
      <c r="FB81" s="182" t="s">
        <v>35</v>
      </c>
      <c r="FC81" s="176">
        <v>1</v>
      </c>
      <c r="FD81" s="176">
        <v>0</v>
      </c>
      <c r="FE81" s="176" t="s">
        <v>21</v>
      </c>
      <c r="FF81" s="176">
        <v>2</v>
      </c>
      <c r="FG81" s="176">
        <v>0</v>
      </c>
      <c r="FH81" s="176">
        <v>0</v>
      </c>
      <c r="FI81" s="173">
        <v>43489</v>
      </c>
      <c r="FJ81" s="182" t="s">
        <v>48</v>
      </c>
      <c r="FK81" s="183">
        <v>0</v>
      </c>
      <c r="FL81" s="183">
        <v>0</v>
      </c>
      <c r="FM81" s="183">
        <v>0</v>
      </c>
      <c r="FN81" s="183">
        <v>0</v>
      </c>
      <c r="FO81" s="183">
        <v>0</v>
      </c>
      <c r="FP81" s="180">
        <v>0</v>
      </c>
      <c r="FQ81" s="181">
        <v>43489</v>
      </c>
      <c r="FR81" s="182" t="s">
        <v>49</v>
      </c>
      <c r="FS81" s="176">
        <v>0</v>
      </c>
      <c r="FT81" s="176">
        <v>0</v>
      </c>
      <c r="FU81" s="176">
        <v>0</v>
      </c>
      <c r="FV81" s="176">
        <v>0</v>
      </c>
      <c r="FW81" s="176">
        <v>0</v>
      </c>
      <c r="FX81" s="176">
        <v>0</v>
      </c>
      <c r="FY81" s="173">
        <v>43489</v>
      </c>
      <c r="FZ81" s="183" t="s">
        <v>4967</v>
      </c>
      <c r="GA81" s="183">
        <v>2</v>
      </c>
      <c r="GB81" s="183" t="s">
        <v>3173</v>
      </c>
      <c r="GC81" s="183" t="s">
        <v>21</v>
      </c>
      <c r="GD81" s="183">
        <v>2</v>
      </c>
      <c r="GE81" s="183" t="s">
        <v>14</v>
      </c>
      <c r="GF81" s="183" t="s">
        <v>14</v>
      </c>
      <c r="GG81" s="184">
        <v>44497</v>
      </c>
      <c r="GH81" s="182" t="s">
        <v>4973</v>
      </c>
      <c r="GI81" s="176">
        <v>0</v>
      </c>
      <c r="GJ81" s="176" t="s">
        <v>3173</v>
      </c>
      <c r="GK81" s="176" t="s">
        <v>21</v>
      </c>
      <c r="GL81" s="176">
        <v>2</v>
      </c>
      <c r="GM81" s="176" t="s">
        <v>14</v>
      </c>
      <c r="GN81" s="176" t="s">
        <v>14</v>
      </c>
      <c r="GO81" s="173">
        <v>44497</v>
      </c>
      <c r="GP81" s="183" t="s">
        <v>4968</v>
      </c>
      <c r="GQ81" s="183">
        <v>1</v>
      </c>
      <c r="GR81" s="183" t="s">
        <v>3173</v>
      </c>
      <c r="GS81" s="183" t="s">
        <v>21</v>
      </c>
      <c r="GT81" s="183">
        <v>2</v>
      </c>
      <c r="GU81" s="183" t="s">
        <v>14</v>
      </c>
      <c r="GV81" s="183" t="s">
        <v>14</v>
      </c>
      <c r="GW81" s="184">
        <v>44497</v>
      </c>
      <c r="GX81" s="182" t="s">
        <v>4974</v>
      </c>
      <c r="GY81" s="176">
        <v>2</v>
      </c>
      <c r="GZ81" s="176" t="s">
        <v>3173</v>
      </c>
      <c r="HA81" s="176" t="s">
        <v>21</v>
      </c>
      <c r="HB81" s="176">
        <v>2</v>
      </c>
      <c r="HC81" s="176" t="s">
        <v>14</v>
      </c>
      <c r="HD81" s="176" t="s">
        <v>14</v>
      </c>
      <c r="HE81" s="173">
        <v>44497</v>
      </c>
      <c r="HF81" s="183" t="s">
        <v>4966</v>
      </c>
      <c r="HG81" s="183">
        <v>2</v>
      </c>
      <c r="HH81" s="183" t="s">
        <v>3173</v>
      </c>
      <c r="HI81" s="183" t="s">
        <v>21</v>
      </c>
      <c r="HJ81" s="183">
        <v>2</v>
      </c>
      <c r="HK81" s="183" t="s">
        <v>14</v>
      </c>
      <c r="HL81" s="183" t="s">
        <v>14</v>
      </c>
      <c r="HM81" s="184">
        <v>44497</v>
      </c>
      <c r="HN81" s="182" t="s">
        <v>4972</v>
      </c>
      <c r="HO81" s="176">
        <v>3</v>
      </c>
      <c r="HP81" s="176" t="s">
        <v>3173</v>
      </c>
      <c r="HQ81" s="176" t="s">
        <v>21</v>
      </c>
      <c r="HR81" s="176">
        <v>2</v>
      </c>
      <c r="HS81" s="176" t="s">
        <v>14</v>
      </c>
      <c r="HT81" s="176" t="s">
        <v>14</v>
      </c>
      <c r="HU81" s="173">
        <v>44497</v>
      </c>
      <c r="HV81" s="183" t="s">
        <v>4969</v>
      </c>
      <c r="HW81" s="183">
        <v>0</v>
      </c>
      <c r="HX81" s="183" t="s">
        <v>3173</v>
      </c>
      <c r="HY81" s="183" t="s">
        <v>21</v>
      </c>
      <c r="HZ81" s="183">
        <v>2</v>
      </c>
      <c r="IA81" s="183" t="s">
        <v>14</v>
      </c>
      <c r="IB81" s="183" t="s">
        <v>14</v>
      </c>
      <c r="IC81" s="184">
        <v>44497</v>
      </c>
      <c r="ID81" s="182" t="s">
        <v>4971</v>
      </c>
      <c r="IE81" s="176">
        <v>0</v>
      </c>
      <c r="IF81" s="176" t="s">
        <v>3173</v>
      </c>
      <c r="IG81" s="176" t="s">
        <v>21</v>
      </c>
      <c r="IH81" s="176">
        <v>2</v>
      </c>
      <c r="II81" s="176" t="s">
        <v>14</v>
      </c>
      <c r="IJ81" s="176" t="s">
        <v>14</v>
      </c>
      <c r="IK81" s="173">
        <v>44497</v>
      </c>
      <c r="IL81" s="183" t="s">
        <v>4970</v>
      </c>
      <c r="IM81" s="183">
        <v>2</v>
      </c>
      <c r="IN81" s="183" t="s">
        <v>3173</v>
      </c>
      <c r="IO81" s="183" t="s">
        <v>21</v>
      </c>
      <c r="IP81" s="183">
        <v>2</v>
      </c>
      <c r="IQ81" s="183" t="s">
        <v>14</v>
      </c>
      <c r="IR81" s="183" t="s">
        <v>14</v>
      </c>
      <c r="IS81" s="184">
        <v>44497</v>
      </c>
    </row>
    <row r="82" spans="1:253" s="277" customFormat="1" ht="12.75" customHeight="1" x14ac:dyDescent="0.2">
      <c r="A82" s="277" t="s">
        <v>217</v>
      </c>
      <c r="B82" s="277" t="s">
        <v>7508</v>
      </c>
      <c r="C82" s="277" t="s">
        <v>218</v>
      </c>
      <c r="D82" s="277" t="s">
        <v>219</v>
      </c>
      <c r="E82" s="277" t="s">
        <v>7161</v>
      </c>
      <c r="F82" s="277" t="s">
        <v>6431</v>
      </c>
      <c r="G82" s="171">
        <v>229489000</v>
      </c>
      <c r="H82" s="172" t="s">
        <v>6428</v>
      </c>
      <c r="I82" s="172" t="s">
        <v>21</v>
      </c>
      <c r="J82" s="172">
        <v>2</v>
      </c>
      <c r="K82" s="172" t="s">
        <v>6430</v>
      </c>
      <c r="L82" s="172" t="s">
        <v>6429</v>
      </c>
      <c r="M82" s="173">
        <v>44558</v>
      </c>
      <c r="N82" s="182" t="s">
        <v>6435</v>
      </c>
      <c r="O82" s="174">
        <v>770880</v>
      </c>
      <c r="P82" s="174" t="s">
        <v>6432</v>
      </c>
      <c r="Q82" s="174" t="s">
        <v>41</v>
      </c>
      <c r="R82" s="174">
        <v>1</v>
      </c>
      <c r="S82" s="174" t="s">
        <v>6434</v>
      </c>
      <c r="T82" s="174" t="s">
        <v>6433</v>
      </c>
      <c r="U82" s="175">
        <v>44558</v>
      </c>
      <c r="V82" s="182" t="s">
        <v>6437</v>
      </c>
      <c r="W82" s="172">
        <v>229489000</v>
      </c>
      <c r="X82" s="172" t="s">
        <v>6428</v>
      </c>
      <c r="Y82" s="172" t="s">
        <v>21</v>
      </c>
      <c r="Z82" s="172">
        <v>2</v>
      </c>
      <c r="AA82" s="172" t="s">
        <v>6436</v>
      </c>
      <c r="AB82" s="172" t="s">
        <v>6429</v>
      </c>
      <c r="AC82" s="173">
        <v>44558</v>
      </c>
      <c r="AD82" s="182" t="s">
        <v>6441</v>
      </c>
      <c r="AE82" s="180">
        <v>70546000</v>
      </c>
      <c r="AF82" s="180" t="s">
        <v>6438</v>
      </c>
      <c r="AG82" s="180" t="s">
        <v>21</v>
      </c>
      <c r="AH82" s="180">
        <v>2</v>
      </c>
      <c r="AI82" s="180" t="s">
        <v>6440</v>
      </c>
      <c r="AJ82" s="180" t="s">
        <v>6439</v>
      </c>
      <c r="AK82" s="181">
        <v>44558</v>
      </c>
      <c r="AL82" s="182" t="s">
        <v>6445</v>
      </c>
      <c r="AM82" s="172">
        <v>21660000</v>
      </c>
      <c r="AN82" s="172" t="s">
        <v>6442</v>
      </c>
      <c r="AO82" s="172" t="s">
        <v>59</v>
      </c>
      <c r="AP82" s="172">
        <v>3</v>
      </c>
      <c r="AQ82" s="172" t="s">
        <v>6444</v>
      </c>
      <c r="AR82" s="172" t="s">
        <v>6443</v>
      </c>
      <c r="AS82" s="173">
        <v>44558</v>
      </c>
      <c r="AT82" s="183" t="s">
        <v>1315</v>
      </c>
      <c r="AU82" s="180" t="s">
        <v>14</v>
      </c>
      <c r="AV82" s="180" t="s">
        <v>14</v>
      </c>
      <c r="AW82" s="180" t="s">
        <v>14</v>
      </c>
      <c r="AX82" s="180" t="s">
        <v>14</v>
      </c>
      <c r="AY82" s="180" t="s">
        <v>1314</v>
      </c>
      <c r="AZ82" s="180" t="s">
        <v>14</v>
      </c>
      <c r="BA82" s="181">
        <v>43742</v>
      </c>
      <c r="BB82" s="182" t="s">
        <v>1313</v>
      </c>
      <c r="BC82" s="172" t="s">
        <v>14</v>
      </c>
      <c r="BD82" s="172" t="s">
        <v>14</v>
      </c>
      <c r="BE82" s="172" t="s">
        <v>14</v>
      </c>
      <c r="BF82" s="172" t="s">
        <v>14</v>
      </c>
      <c r="BG82" s="172" t="s">
        <v>1312</v>
      </c>
      <c r="BH82" s="172" t="s">
        <v>14</v>
      </c>
      <c r="BI82" s="173">
        <v>43742</v>
      </c>
      <c r="BJ82" s="183" t="s">
        <v>6448</v>
      </c>
      <c r="BK82" s="183">
        <v>718</v>
      </c>
      <c r="BL82" s="183" t="s">
        <v>6446</v>
      </c>
      <c r="BM82" s="183" t="s">
        <v>59</v>
      </c>
      <c r="BN82" s="183">
        <v>3</v>
      </c>
      <c r="BO82" s="183" t="s">
        <v>6447</v>
      </c>
      <c r="BP82" s="180" t="s">
        <v>2036</v>
      </c>
      <c r="BQ82" s="184">
        <v>44558</v>
      </c>
      <c r="BR82" s="182" t="s">
        <v>221</v>
      </c>
      <c r="BS82" s="176" t="s">
        <v>14</v>
      </c>
      <c r="BT82" s="176" t="s">
        <v>14</v>
      </c>
      <c r="BU82" s="176" t="s">
        <v>14</v>
      </c>
      <c r="BV82" s="176" t="s">
        <v>14</v>
      </c>
      <c r="BW82" s="176" t="s">
        <v>220</v>
      </c>
      <c r="BX82" s="176" t="s">
        <v>14</v>
      </c>
      <c r="BY82" s="173">
        <v>43503</v>
      </c>
      <c r="BZ82" s="183" t="s">
        <v>222</v>
      </c>
      <c r="CA82" s="183" t="s">
        <v>14</v>
      </c>
      <c r="CB82" s="183" t="s">
        <v>14</v>
      </c>
      <c r="CC82" s="183" t="s">
        <v>14</v>
      </c>
      <c r="CD82" s="183" t="s">
        <v>14</v>
      </c>
      <c r="CE82" s="183" t="s">
        <v>220</v>
      </c>
      <c r="CF82" s="183" t="s">
        <v>14</v>
      </c>
      <c r="CG82" s="184">
        <v>43503</v>
      </c>
      <c r="CH82" s="182" t="s">
        <v>7931</v>
      </c>
      <c r="CI82" s="183" t="e">
        <v>#N/A</v>
      </c>
      <c r="CJ82" s="183" t="e">
        <v>#N/A</v>
      </c>
      <c r="CK82" s="183" t="e">
        <v>#N/A</v>
      </c>
      <c r="CL82" s="183" t="e">
        <v>#N/A</v>
      </c>
      <c r="CM82" s="183" t="e">
        <v>#N/A</v>
      </c>
      <c r="CN82" s="183" t="e">
        <v>#N/A</v>
      </c>
      <c r="CO82" s="185" t="e">
        <v>#N/A</v>
      </c>
      <c r="CP82" s="183" t="s">
        <v>229</v>
      </c>
      <c r="CQ82" s="176" t="s">
        <v>14</v>
      </c>
      <c r="CR82" s="176" t="s">
        <v>226</v>
      </c>
      <c r="CS82" s="176" t="s">
        <v>14</v>
      </c>
      <c r="CT82" s="176" t="s">
        <v>14</v>
      </c>
      <c r="CU82" s="176" t="s">
        <v>228</v>
      </c>
      <c r="CV82" s="176" t="s">
        <v>227</v>
      </c>
      <c r="CW82" s="173">
        <v>43503</v>
      </c>
      <c r="CX82" s="183" t="s">
        <v>6451</v>
      </c>
      <c r="CY82" s="180">
        <v>11000000</v>
      </c>
      <c r="CZ82" s="180" t="s">
        <v>6452</v>
      </c>
      <c r="DA82" s="180" t="s">
        <v>21</v>
      </c>
      <c r="DB82" s="180">
        <v>2</v>
      </c>
      <c r="DC82" s="180" t="s">
        <v>6454</v>
      </c>
      <c r="DD82" s="180" t="s">
        <v>6453</v>
      </c>
      <c r="DE82" s="186">
        <v>44558</v>
      </c>
      <c r="DF82" s="182" t="s">
        <v>6455</v>
      </c>
      <c r="DG82" s="172">
        <v>158943000</v>
      </c>
      <c r="DH82" s="176" t="s">
        <v>6452</v>
      </c>
      <c r="DI82" s="176" t="s">
        <v>21</v>
      </c>
      <c r="DJ82" s="176">
        <v>2</v>
      </c>
      <c r="DK82" s="176" t="s">
        <v>6454</v>
      </c>
      <c r="DL82" s="176" t="s">
        <v>6453</v>
      </c>
      <c r="DM82" s="173">
        <v>44558</v>
      </c>
      <c r="DN82" s="183" t="s">
        <v>6456</v>
      </c>
      <c r="DO82" s="180">
        <v>59546000</v>
      </c>
      <c r="DP82" s="183" t="s">
        <v>6452</v>
      </c>
      <c r="DQ82" s="183" t="s">
        <v>21</v>
      </c>
      <c r="DR82" s="183">
        <v>2</v>
      </c>
      <c r="DS82" s="183" t="s">
        <v>6454</v>
      </c>
      <c r="DT82" s="183" t="s">
        <v>6453</v>
      </c>
      <c r="DU82" s="184">
        <v>44558</v>
      </c>
      <c r="DV82" s="182" t="s">
        <v>6457</v>
      </c>
      <c r="DW82" s="172">
        <v>9856000</v>
      </c>
      <c r="DX82" s="176" t="s">
        <v>6452</v>
      </c>
      <c r="DY82" s="176" t="s">
        <v>21</v>
      </c>
      <c r="DZ82" s="176">
        <v>2</v>
      </c>
      <c r="EA82" s="176" t="s">
        <v>6454</v>
      </c>
      <c r="EB82" s="176" t="s">
        <v>6453</v>
      </c>
      <c r="EC82" s="173">
        <v>44558</v>
      </c>
      <c r="ED82" s="183" t="s">
        <v>6458</v>
      </c>
      <c r="EE82" s="180">
        <v>1144000</v>
      </c>
      <c r="EF82" s="183" t="s">
        <v>6452</v>
      </c>
      <c r="EG82" s="183" t="s">
        <v>21</v>
      </c>
      <c r="EH82" s="183">
        <v>2</v>
      </c>
      <c r="EI82" s="183" t="s">
        <v>6454</v>
      </c>
      <c r="EJ82" s="183" t="s">
        <v>6453</v>
      </c>
      <c r="EK82" s="184">
        <v>44558</v>
      </c>
      <c r="EL82" s="182" t="s">
        <v>6459</v>
      </c>
      <c r="EM82" s="172">
        <v>0</v>
      </c>
      <c r="EN82" s="176" t="s">
        <v>6452</v>
      </c>
      <c r="EO82" s="176" t="s">
        <v>21</v>
      </c>
      <c r="EP82" s="176">
        <v>2</v>
      </c>
      <c r="EQ82" s="176" t="s">
        <v>6454</v>
      </c>
      <c r="ER82" s="176" t="s">
        <v>6453</v>
      </c>
      <c r="ES82" s="173">
        <v>44558</v>
      </c>
      <c r="ET82" s="183" t="s">
        <v>6450</v>
      </c>
      <c r="EU82" s="183">
        <v>720</v>
      </c>
      <c r="EV82" s="183" t="s">
        <v>6446</v>
      </c>
      <c r="EW82" s="183" t="s">
        <v>59</v>
      </c>
      <c r="EX82" s="183">
        <v>3</v>
      </c>
      <c r="EY82" s="183" t="s">
        <v>6449</v>
      </c>
      <c r="EZ82" s="183" t="s">
        <v>2036</v>
      </c>
      <c r="FA82" s="184">
        <v>44558</v>
      </c>
      <c r="FB82" s="182" t="s">
        <v>225</v>
      </c>
      <c r="FC82" s="176">
        <v>5</v>
      </c>
      <c r="FD82" s="176" t="s">
        <v>223</v>
      </c>
      <c r="FE82" s="176" t="s">
        <v>41</v>
      </c>
      <c r="FF82" s="176">
        <v>1</v>
      </c>
      <c r="FG82" s="176" t="s">
        <v>224</v>
      </c>
      <c r="FH82" s="176">
        <v>0</v>
      </c>
      <c r="FI82" s="173">
        <v>43503</v>
      </c>
      <c r="FJ82" s="182" t="s">
        <v>973</v>
      </c>
      <c r="FK82" s="183" t="s">
        <v>14</v>
      </c>
      <c r="FL82" s="183" t="s">
        <v>968</v>
      </c>
      <c r="FM82" s="183" t="s">
        <v>14</v>
      </c>
      <c r="FN82" s="183" t="s">
        <v>14</v>
      </c>
      <c r="FO82" s="183" t="s">
        <v>972</v>
      </c>
      <c r="FP82" s="180" t="s">
        <v>969</v>
      </c>
      <c r="FQ82" s="181">
        <v>43578</v>
      </c>
      <c r="FR82" s="182" t="s">
        <v>974</v>
      </c>
      <c r="FS82" s="176" t="s">
        <v>14</v>
      </c>
      <c r="FT82" s="176" t="s">
        <v>968</v>
      </c>
      <c r="FU82" s="176" t="s">
        <v>14</v>
      </c>
      <c r="FV82" s="176" t="s">
        <v>14</v>
      </c>
      <c r="FW82" s="176" t="s">
        <v>972</v>
      </c>
      <c r="FX82" s="176" t="s">
        <v>969</v>
      </c>
      <c r="FY82" s="173">
        <v>43578</v>
      </c>
      <c r="FZ82" s="183" t="s">
        <v>4270</v>
      </c>
      <c r="GA82" s="183">
        <v>2</v>
      </c>
      <c r="GB82" s="183" t="s">
        <v>3173</v>
      </c>
      <c r="GC82" s="183" t="s">
        <v>21</v>
      </c>
      <c r="GD82" s="183">
        <v>2</v>
      </c>
      <c r="GE82" s="183" t="s">
        <v>14</v>
      </c>
      <c r="GF82" s="183" t="s">
        <v>14</v>
      </c>
      <c r="GG82" s="184">
        <v>44489</v>
      </c>
      <c r="GH82" s="182" t="s">
        <v>4276</v>
      </c>
      <c r="GI82" s="176">
        <v>2</v>
      </c>
      <c r="GJ82" s="176" t="s">
        <v>3173</v>
      </c>
      <c r="GK82" s="176" t="s">
        <v>21</v>
      </c>
      <c r="GL82" s="176">
        <v>2</v>
      </c>
      <c r="GM82" s="176" t="s">
        <v>14</v>
      </c>
      <c r="GN82" s="176" t="s">
        <v>14</v>
      </c>
      <c r="GO82" s="173">
        <v>44489</v>
      </c>
      <c r="GP82" s="183" t="s">
        <v>4271</v>
      </c>
      <c r="GQ82" s="183">
        <v>1</v>
      </c>
      <c r="GR82" s="183" t="s">
        <v>3173</v>
      </c>
      <c r="GS82" s="183" t="s">
        <v>21</v>
      </c>
      <c r="GT82" s="183">
        <v>2</v>
      </c>
      <c r="GU82" s="183" t="s">
        <v>14</v>
      </c>
      <c r="GV82" s="183" t="s">
        <v>14</v>
      </c>
      <c r="GW82" s="184">
        <v>44489</v>
      </c>
      <c r="GX82" s="182" t="s">
        <v>4277</v>
      </c>
      <c r="GY82" s="176">
        <v>0</v>
      </c>
      <c r="GZ82" s="176" t="s">
        <v>3173</v>
      </c>
      <c r="HA82" s="176" t="s">
        <v>21</v>
      </c>
      <c r="HB82" s="176">
        <v>2</v>
      </c>
      <c r="HC82" s="176" t="s">
        <v>14</v>
      </c>
      <c r="HD82" s="176" t="s">
        <v>14</v>
      </c>
      <c r="HE82" s="173">
        <v>44489</v>
      </c>
      <c r="HF82" s="183" t="s">
        <v>4269</v>
      </c>
      <c r="HG82" s="183">
        <v>0</v>
      </c>
      <c r="HH82" s="183" t="s">
        <v>3173</v>
      </c>
      <c r="HI82" s="183" t="s">
        <v>21</v>
      </c>
      <c r="HJ82" s="183">
        <v>2</v>
      </c>
      <c r="HK82" s="183" t="s">
        <v>14</v>
      </c>
      <c r="HL82" s="183" t="s">
        <v>14</v>
      </c>
      <c r="HM82" s="184">
        <v>44489</v>
      </c>
      <c r="HN82" s="182" t="s">
        <v>4275</v>
      </c>
      <c r="HO82" s="176">
        <v>2</v>
      </c>
      <c r="HP82" s="176" t="s">
        <v>3173</v>
      </c>
      <c r="HQ82" s="176" t="s">
        <v>21</v>
      </c>
      <c r="HR82" s="176">
        <v>2</v>
      </c>
      <c r="HS82" s="176" t="s">
        <v>14</v>
      </c>
      <c r="HT82" s="176" t="s">
        <v>14</v>
      </c>
      <c r="HU82" s="173">
        <v>44489</v>
      </c>
      <c r="HV82" s="183" t="s">
        <v>4272</v>
      </c>
      <c r="HW82" s="183">
        <v>1</v>
      </c>
      <c r="HX82" s="183" t="s">
        <v>3173</v>
      </c>
      <c r="HY82" s="183" t="s">
        <v>21</v>
      </c>
      <c r="HZ82" s="183">
        <v>2</v>
      </c>
      <c r="IA82" s="183" t="s">
        <v>14</v>
      </c>
      <c r="IB82" s="183" t="s">
        <v>14</v>
      </c>
      <c r="IC82" s="184">
        <v>44489</v>
      </c>
      <c r="ID82" s="182" t="s">
        <v>4274</v>
      </c>
      <c r="IE82" s="176">
        <v>1</v>
      </c>
      <c r="IF82" s="176" t="s">
        <v>3173</v>
      </c>
      <c r="IG82" s="176" t="s">
        <v>21</v>
      </c>
      <c r="IH82" s="176">
        <v>2</v>
      </c>
      <c r="II82" s="176" t="s">
        <v>14</v>
      </c>
      <c r="IJ82" s="176" t="s">
        <v>14</v>
      </c>
      <c r="IK82" s="173">
        <v>44489</v>
      </c>
      <c r="IL82" s="183" t="s">
        <v>4273</v>
      </c>
      <c r="IM82" s="183">
        <v>2</v>
      </c>
      <c r="IN82" s="183" t="s">
        <v>3173</v>
      </c>
      <c r="IO82" s="183" t="s">
        <v>21</v>
      </c>
      <c r="IP82" s="183">
        <v>2</v>
      </c>
      <c r="IQ82" s="183" t="s">
        <v>14</v>
      </c>
      <c r="IR82" s="183" t="s">
        <v>14</v>
      </c>
      <c r="IS82" s="184">
        <v>44489</v>
      </c>
    </row>
    <row r="83" spans="1:253" s="277" customFormat="1" ht="12.75" customHeight="1" x14ac:dyDescent="0.2">
      <c r="A83" s="277" t="s">
        <v>872</v>
      </c>
      <c r="B83" s="277" t="s">
        <v>7518</v>
      </c>
      <c r="C83" s="277" t="s">
        <v>873</v>
      </c>
      <c r="D83" s="277" t="s">
        <v>219</v>
      </c>
      <c r="E83" s="277" t="s">
        <v>7161</v>
      </c>
      <c r="F83" s="277" t="s">
        <v>6460</v>
      </c>
      <c r="G83" s="171">
        <v>229489000</v>
      </c>
      <c r="H83" s="172" t="s">
        <v>6428</v>
      </c>
      <c r="I83" s="172" t="s">
        <v>21</v>
      </c>
      <c r="J83" s="172">
        <v>2</v>
      </c>
      <c r="K83" s="172" t="s">
        <v>6430</v>
      </c>
      <c r="L83" s="172" t="s">
        <v>6429</v>
      </c>
      <c r="M83" s="173">
        <v>44558</v>
      </c>
      <c r="N83" s="182" t="s">
        <v>6464</v>
      </c>
      <c r="O83" s="174">
        <v>13297</v>
      </c>
      <c r="P83" s="174" t="s">
        <v>6461</v>
      </c>
      <c r="Q83" s="174" t="s">
        <v>41</v>
      </c>
      <c r="R83" s="174">
        <v>1</v>
      </c>
      <c r="S83" s="174" t="s">
        <v>6463</v>
      </c>
      <c r="T83" s="174" t="s">
        <v>6462</v>
      </c>
      <c r="U83" s="175">
        <v>44558</v>
      </c>
      <c r="V83" s="182" t="s">
        <v>6466</v>
      </c>
      <c r="W83" s="172">
        <v>4450000</v>
      </c>
      <c r="X83" s="172" t="s">
        <v>6461</v>
      </c>
      <c r="Y83" s="172" t="s">
        <v>59</v>
      </c>
      <c r="Z83" s="172">
        <v>3</v>
      </c>
      <c r="AA83" s="172" t="s">
        <v>6465</v>
      </c>
      <c r="AB83" s="172" t="s">
        <v>6462</v>
      </c>
      <c r="AC83" s="173">
        <v>44558</v>
      </c>
      <c r="AD83" s="182" t="s">
        <v>6468</v>
      </c>
      <c r="AE83" s="180" t="s">
        <v>14</v>
      </c>
      <c r="AF83" s="180" t="s">
        <v>1262</v>
      </c>
      <c r="AG83" s="180" t="s">
        <v>14</v>
      </c>
      <c r="AH83" s="180" t="s">
        <v>14</v>
      </c>
      <c r="AI83" s="180" t="s">
        <v>6467</v>
      </c>
      <c r="AJ83" s="180" t="s">
        <v>1262</v>
      </c>
      <c r="AK83" s="181">
        <v>44558</v>
      </c>
      <c r="AL83" s="182" t="s">
        <v>6471</v>
      </c>
      <c r="AM83" s="172" t="s">
        <v>14</v>
      </c>
      <c r="AN83" s="172" t="s">
        <v>1262</v>
      </c>
      <c r="AO83" s="172" t="s">
        <v>14</v>
      </c>
      <c r="AP83" s="172" t="s">
        <v>14</v>
      </c>
      <c r="AQ83" s="172" t="s">
        <v>6470</v>
      </c>
      <c r="AR83" s="172" t="s">
        <v>6469</v>
      </c>
      <c r="AS83" s="173">
        <v>44558</v>
      </c>
      <c r="AT83" s="183" t="s">
        <v>887</v>
      </c>
      <c r="AU83" s="180" t="s">
        <v>14</v>
      </c>
      <c r="AV83" s="180" t="s">
        <v>14</v>
      </c>
      <c r="AW83" s="180" t="s">
        <v>21</v>
      </c>
      <c r="AX83" s="180">
        <v>2</v>
      </c>
      <c r="AY83" s="180" t="s">
        <v>886</v>
      </c>
      <c r="AZ83" s="180" t="s">
        <v>14</v>
      </c>
      <c r="BA83" s="181">
        <v>43523</v>
      </c>
      <c r="BB83" s="182" t="s">
        <v>885</v>
      </c>
      <c r="BC83" s="172" t="s">
        <v>14</v>
      </c>
      <c r="BD83" s="172" t="s">
        <v>14</v>
      </c>
      <c r="BE83" s="172" t="s">
        <v>21</v>
      </c>
      <c r="BF83" s="172">
        <v>2</v>
      </c>
      <c r="BG83" s="172" t="s">
        <v>884</v>
      </c>
      <c r="BH83" s="172" t="s">
        <v>14</v>
      </c>
      <c r="BI83" s="173">
        <v>43523</v>
      </c>
      <c r="BJ83" s="183" t="s">
        <v>6473</v>
      </c>
      <c r="BK83" s="183">
        <v>2</v>
      </c>
      <c r="BL83" s="183" t="s">
        <v>6446</v>
      </c>
      <c r="BM83" s="183" t="s">
        <v>59</v>
      </c>
      <c r="BN83" s="183">
        <v>3</v>
      </c>
      <c r="BO83" s="183" t="s">
        <v>6472</v>
      </c>
      <c r="BP83" s="180" t="s">
        <v>2036</v>
      </c>
      <c r="BQ83" s="184">
        <v>44558</v>
      </c>
      <c r="BR83" s="182" t="s">
        <v>875</v>
      </c>
      <c r="BS83" s="176" t="s">
        <v>14</v>
      </c>
      <c r="BT83" s="176" t="s">
        <v>14</v>
      </c>
      <c r="BU83" s="176" t="s">
        <v>21</v>
      </c>
      <c r="BV83" s="176">
        <v>2</v>
      </c>
      <c r="BW83" s="176" t="s">
        <v>874</v>
      </c>
      <c r="BX83" s="176" t="s">
        <v>14</v>
      </c>
      <c r="BY83" s="173">
        <v>43523</v>
      </c>
      <c r="BZ83" s="183" t="s">
        <v>877</v>
      </c>
      <c r="CA83" s="183" t="s">
        <v>14</v>
      </c>
      <c r="CB83" s="183" t="s">
        <v>14</v>
      </c>
      <c r="CC83" s="183" t="s">
        <v>14</v>
      </c>
      <c r="CD83" s="183" t="s">
        <v>14</v>
      </c>
      <c r="CE83" s="183" t="s">
        <v>876</v>
      </c>
      <c r="CF83" s="183" t="s">
        <v>14</v>
      </c>
      <c r="CG83" s="184">
        <v>43523</v>
      </c>
      <c r="CH83" s="182" t="s">
        <v>7932</v>
      </c>
      <c r="CI83" s="183" t="e">
        <v>#N/A</v>
      </c>
      <c r="CJ83" s="183" t="e">
        <v>#N/A</v>
      </c>
      <c r="CK83" s="183" t="e">
        <v>#N/A</v>
      </c>
      <c r="CL83" s="183" t="e">
        <v>#N/A</v>
      </c>
      <c r="CM83" s="183" t="e">
        <v>#N/A</v>
      </c>
      <c r="CN83" s="183" t="e">
        <v>#N/A</v>
      </c>
      <c r="CO83" s="185" t="e">
        <v>#N/A</v>
      </c>
      <c r="CP83" s="183" t="s">
        <v>883</v>
      </c>
      <c r="CQ83" s="176" t="s">
        <v>14</v>
      </c>
      <c r="CR83" s="176" t="s">
        <v>14</v>
      </c>
      <c r="CS83" s="176" t="s">
        <v>21</v>
      </c>
      <c r="CT83" s="176">
        <v>2</v>
      </c>
      <c r="CU83" s="176" t="s">
        <v>882</v>
      </c>
      <c r="CV83" s="176" t="s">
        <v>14</v>
      </c>
      <c r="CW83" s="173">
        <v>43523</v>
      </c>
      <c r="CX83" s="183" t="s">
        <v>6476</v>
      </c>
      <c r="CY83" s="180" t="s">
        <v>14</v>
      </c>
      <c r="CZ83" s="180" t="s">
        <v>14</v>
      </c>
      <c r="DA83" s="180" t="s">
        <v>14</v>
      </c>
      <c r="DB83" s="180" t="s">
        <v>14</v>
      </c>
      <c r="DC83" s="180" t="s">
        <v>6475</v>
      </c>
      <c r="DD83" s="180" t="s">
        <v>1262</v>
      </c>
      <c r="DE83" s="186">
        <v>44558</v>
      </c>
      <c r="DF83" s="182" t="s">
        <v>6477</v>
      </c>
      <c r="DG83" s="172" t="s">
        <v>14</v>
      </c>
      <c r="DH83" s="176" t="s">
        <v>14</v>
      </c>
      <c r="DI83" s="176" t="s">
        <v>14</v>
      </c>
      <c r="DJ83" s="176" t="s">
        <v>14</v>
      </c>
      <c r="DK83" s="176" t="s">
        <v>6475</v>
      </c>
      <c r="DL83" s="176" t="s">
        <v>1262</v>
      </c>
      <c r="DM83" s="173">
        <v>44558</v>
      </c>
      <c r="DN83" s="183" t="s">
        <v>6478</v>
      </c>
      <c r="DO83" s="180" t="s">
        <v>14</v>
      </c>
      <c r="DP83" s="183" t="s">
        <v>14</v>
      </c>
      <c r="DQ83" s="183" t="s">
        <v>14</v>
      </c>
      <c r="DR83" s="183" t="s">
        <v>14</v>
      </c>
      <c r="DS83" s="183" t="s">
        <v>6475</v>
      </c>
      <c r="DT83" s="183" t="s">
        <v>1262</v>
      </c>
      <c r="DU83" s="184">
        <v>44558</v>
      </c>
      <c r="DV83" s="182" t="s">
        <v>6479</v>
      </c>
      <c r="DW83" s="172" t="s">
        <v>14</v>
      </c>
      <c r="DX83" s="176" t="s">
        <v>14</v>
      </c>
      <c r="DY83" s="176" t="s">
        <v>14</v>
      </c>
      <c r="DZ83" s="176" t="s">
        <v>14</v>
      </c>
      <c r="EA83" s="176" t="s">
        <v>6475</v>
      </c>
      <c r="EB83" s="176" t="s">
        <v>1262</v>
      </c>
      <c r="EC83" s="173">
        <v>44558</v>
      </c>
      <c r="ED83" s="183" t="s">
        <v>6480</v>
      </c>
      <c r="EE83" s="180" t="s">
        <v>14</v>
      </c>
      <c r="EF83" s="183" t="s">
        <v>14</v>
      </c>
      <c r="EG83" s="183" t="s">
        <v>14</v>
      </c>
      <c r="EH83" s="183" t="s">
        <v>14</v>
      </c>
      <c r="EI83" s="183" t="s">
        <v>6475</v>
      </c>
      <c r="EJ83" s="183" t="s">
        <v>1262</v>
      </c>
      <c r="EK83" s="184">
        <v>44558</v>
      </c>
      <c r="EL83" s="182" t="s">
        <v>6481</v>
      </c>
      <c r="EM83" s="172" t="s">
        <v>14</v>
      </c>
      <c r="EN83" s="176" t="s">
        <v>2417</v>
      </c>
      <c r="EO83" s="176" t="s">
        <v>14</v>
      </c>
      <c r="EP83" s="176" t="s">
        <v>14</v>
      </c>
      <c r="EQ83" s="176" t="s">
        <v>6475</v>
      </c>
      <c r="ER83" s="176" t="s">
        <v>1262</v>
      </c>
      <c r="ES83" s="173">
        <v>44558</v>
      </c>
      <c r="ET83" s="183" t="s">
        <v>6474</v>
      </c>
      <c r="EU83" s="183">
        <v>720</v>
      </c>
      <c r="EV83" s="183" t="s">
        <v>6446</v>
      </c>
      <c r="EW83" s="183" t="s">
        <v>59</v>
      </c>
      <c r="EX83" s="183">
        <v>3</v>
      </c>
      <c r="EY83" s="183" t="s">
        <v>6449</v>
      </c>
      <c r="EZ83" s="183" t="s">
        <v>2036</v>
      </c>
      <c r="FA83" s="184">
        <v>44558</v>
      </c>
      <c r="FB83" s="182" t="s">
        <v>881</v>
      </c>
      <c r="FC83" s="176">
        <v>3</v>
      </c>
      <c r="FD83" s="176" t="s">
        <v>878</v>
      </c>
      <c r="FE83" s="176" t="s">
        <v>21</v>
      </c>
      <c r="FF83" s="176">
        <v>2</v>
      </c>
      <c r="FG83" s="176" t="s">
        <v>880</v>
      </c>
      <c r="FH83" s="176" t="s">
        <v>879</v>
      </c>
      <c r="FI83" s="173">
        <v>43523</v>
      </c>
      <c r="FJ83" s="182" t="s">
        <v>975</v>
      </c>
      <c r="FK83" s="183" t="s">
        <v>14</v>
      </c>
      <c r="FL83" s="183" t="s">
        <v>968</v>
      </c>
      <c r="FM83" s="183" t="s">
        <v>14</v>
      </c>
      <c r="FN83" s="183" t="s">
        <v>14</v>
      </c>
      <c r="FO83" s="183" t="s">
        <v>972</v>
      </c>
      <c r="FP83" s="180" t="s">
        <v>969</v>
      </c>
      <c r="FQ83" s="181">
        <v>43578</v>
      </c>
      <c r="FR83" s="182" t="s">
        <v>976</v>
      </c>
      <c r="FS83" s="176" t="s">
        <v>14</v>
      </c>
      <c r="FT83" s="176" t="s">
        <v>968</v>
      </c>
      <c r="FU83" s="176" t="s">
        <v>14</v>
      </c>
      <c r="FV83" s="176" t="s">
        <v>14</v>
      </c>
      <c r="FW83" s="176" t="s">
        <v>972</v>
      </c>
      <c r="FX83" s="176" t="s">
        <v>969</v>
      </c>
      <c r="FY83" s="173">
        <v>43578</v>
      </c>
      <c r="FZ83" s="183" t="s">
        <v>4279</v>
      </c>
      <c r="GA83" s="183">
        <v>2</v>
      </c>
      <c r="GB83" s="183" t="s">
        <v>3173</v>
      </c>
      <c r="GC83" s="183" t="s">
        <v>21</v>
      </c>
      <c r="GD83" s="183">
        <v>2</v>
      </c>
      <c r="GE83" s="183" t="s">
        <v>14</v>
      </c>
      <c r="GF83" s="183" t="s">
        <v>14</v>
      </c>
      <c r="GG83" s="184">
        <v>44489</v>
      </c>
      <c r="GH83" s="182" t="s">
        <v>4285</v>
      </c>
      <c r="GI83" s="176">
        <v>1</v>
      </c>
      <c r="GJ83" s="176" t="s">
        <v>3173</v>
      </c>
      <c r="GK83" s="176" t="s">
        <v>21</v>
      </c>
      <c r="GL83" s="176">
        <v>2</v>
      </c>
      <c r="GM83" s="176" t="s">
        <v>14</v>
      </c>
      <c r="GN83" s="176" t="s">
        <v>14</v>
      </c>
      <c r="GO83" s="173">
        <v>44489</v>
      </c>
      <c r="GP83" s="183" t="s">
        <v>4280</v>
      </c>
      <c r="GQ83" s="183">
        <v>1</v>
      </c>
      <c r="GR83" s="183" t="s">
        <v>3173</v>
      </c>
      <c r="GS83" s="183" t="s">
        <v>21</v>
      </c>
      <c r="GT83" s="183">
        <v>2</v>
      </c>
      <c r="GU83" s="183" t="s">
        <v>14</v>
      </c>
      <c r="GV83" s="183" t="s">
        <v>14</v>
      </c>
      <c r="GW83" s="184">
        <v>44489</v>
      </c>
      <c r="GX83" s="182" t="s">
        <v>4286</v>
      </c>
      <c r="GY83" s="176">
        <v>0</v>
      </c>
      <c r="GZ83" s="176" t="s">
        <v>3173</v>
      </c>
      <c r="HA83" s="176" t="s">
        <v>21</v>
      </c>
      <c r="HB83" s="176">
        <v>2</v>
      </c>
      <c r="HC83" s="176" t="s">
        <v>14</v>
      </c>
      <c r="HD83" s="176" t="s">
        <v>14</v>
      </c>
      <c r="HE83" s="173">
        <v>44489</v>
      </c>
      <c r="HF83" s="183" t="s">
        <v>4278</v>
      </c>
      <c r="HG83" s="183">
        <v>0</v>
      </c>
      <c r="HH83" s="183" t="s">
        <v>3173</v>
      </c>
      <c r="HI83" s="183" t="s">
        <v>21</v>
      </c>
      <c r="HJ83" s="183">
        <v>2</v>
      </c>
      <c r="HK83" s="183" t="s">
        <v>14</v>
      </c>
      <c r="HL83" s="183" t="s">
        <v>14</v>
      </c>
      <c r="HM83" s="184">
        <v>44489</v>
      </c>
      <c r="HN83" s="182" t="s">
        <v>4284</v>
      </c>
      <c r="HO83" s="176">
        <v>2</v>
      </c>
      <c r="HP83" s="176" t="s">
        <v>3173</v>
      </c>
      <c r="HQ83" s="176" t="s">
        <v>21</v>
      </c>
      <c r="HR83" s="176">
        <v>2</v>
      </c>
      <c r="HS83" s="176" t="s">
        <v>14</v>
      </c>
      <c r="HT83" s="176" t="s">
        <v>14</v>
      </c>
      <c r="HU83" s="173">
        <v>44489</v>
      </c>
      <c r="HV83" s="183" t="s">
        <v>4281</v>
      </c>
      <c r="HW83" s="183">
        <v>1</v>
      </c>
      <c r="HX83" s="183" t="s">
        <v>3173</v>
      </c>
      <c r="HY83" s="183" t="s">
        <v>21</v>
      </c>
      <c r="HZ83" s="183">
        <v>2</v>
      </c>
      <c r="IA83" s="183" t="s">
        <v>14</v>
      </c>
      <c r="IB83" s="183" t="s">
        <v>14</v>
      </c>
      <c r="IC83" s="184">
        <v>44489</v>
      </c>
      <c r="ID83" s="182" t="s">
        <v>4283</v>
      </c>
      <c r="IE83" s="176">
        <v>1</v>
      </c>
      <c r="IF83" s="176" t="s">
        <v>3173</v>
      </c>
      <c r="IG83" s="176" t="s">
        <v>21</v>
      </c>
      <c r="IH83" s="176">
        <v>2</v>
      </c>
      <c r="II83" s="176" t="s">
        <v>14</v>
      </c>
      <c r="IJ83" s="176" t="s">
        <v>14</v>
      </c>
      <c r="IK83" s="173">
        <v>44489</v>
      </c>
      <c r="IL83" s="183" t="s">
        <v>4282</v>
      </c>
      <c r="IM83" s="183">
        <v>1</v>
      </c>
      <c r="IN83" s="183" t="s">
        <v>3173</v>
      </c>
      <c r="IO83" s="183" t="s">
        <v>21</v>
      </c>
      <c r="IP83" s="183">
        <v>2</v>
      </c>
      <c r="IQ83" s="183" t="s">
        <v>14</v>
      </c>
      <c r="IR83" s="183" t="s">
        <v>14</v>
      </c>
      <c r="IS83" s="184">
        <v>44489</v>
      </c>
    </row>
    <row r="84" spans="1:253" s="277" customFormat="1" ht="12.75" customHeight="1" x14ac:dyDescent="0.2">
      <c r="A84" s="277" t="s">
        <v>636</v>
      </c>
      <c r="B84" s="277" t="s">
        <v>7525</v>
      </c>
      <c r="C84" s="277" t="s">
        <v>637</v>
      </c>
      <c r="D84" s="277" t="s">
        <v>638</v>
      </c>
      <c r="E84" s="277" t="s">
        <v>7164</v>
      </c>
      <c r="F84" s="277" t="s">
        <v>5692</v>
      </c>
      <c r="G84" s="171">
        <v>33000000</v>
      </c>
      <c r="H84" s="172" t="s">
        <v>5689</v>
      </c>
      <c r="I84" s="172" t="s">
        <v>41</v>
      </c>
      <c r="J84" s="172">
        <v>1</v>
      </c>
      <c r="K84" s="172" t="s">
        <v>5691</v>
      </c>
      <c r="L84" s="172" t="s">
        <v>5690</v>
      </c>
      <c r="M84" s="173">
        <v>44522</v>
      </c>
      <c r="N84" s="182" t="s">
        <v>5696</v>
      </c>
      <c r="O84" s="174">
        <v>205094</v>
      </c>
      <c r="P84" s="174" t="s">
        <v>5693</v>
      </c>
      <c r="Q84" s="174" t="s">
        <v>41</v>
      </c>
      <c r="R84" s="174">
        <v>1</v>
      </c>
      <c r="S84" s="174" t="s">
        <v>5695</v>
      </c>
      <c r="T84" s="174" t="s">
        <v>5694</v>
      </c>
      <c r="U84" s="175">
        <v>44522</v>
      </c>
      <c r="V84" s="182" t="s">
        <v>5700</v>
      </c>
      <c r="W84" s="172">
        <v>1050000</v>
      </c>
      <c r="X84" s="172" t="s">
        <v>5697</v>
      </c>
      <c r="Y84" s="172" t="s">
        <v>41</v>
      </c>
      <c r="Z84" s="172">
        <v>1</v>
      </c>
      <c r="AA84" s="172" t="s">
        <v>5699</v>
      </c>
      <c r="AB84" s="172" t="s">
        <v>5698</v>
      </c>
      <c r="AC84" s="173">
        <v>44522</v>
      </c>
      <c r="AD84" s="182" t="s">
        <v>5704</v>
      </c>
      <c r="AE84" s="180">
        <v>713000</v>
      </c>
      <c r="AF84" s="180" t="s">
        <v>5701</v>
      </c>
      <c r="AG84" s="180" t="s">
        <v>59</v>
      </c>
      <c r="AH84" s="180">
        <v>3</v>
      </c>
      <c r="AI84" s="180" t="s">
        <v>5703</v>
      </c>
      <c r="AJ84" s="180" t="s">
        <v>5702</v>
      </c>
      <c r="AK84" s="181">
        <v>44522</v>
      </c>
      <c r="AL84" s="182" t="s">
        <v>5706</v>
      </c>
      <c r="AM84" s="172">
        <v>1050000</v>
      </c>
      <c r="AN84" s="172" t="s">
        <v>5697</v>
      </c>
      <c r="AO84" s="172" t="s">
        <v>21</v>
      </c>
      <c r="AP84" s="172">
        <v>2</v>
      </c>
      <c r="AQ84" s="172" t="s">
        <v>5705</v>
      </c>
      <c r="AR84" s="172" t="s">
        <v>5698</v>
      </c>
      <c r="AS84" s="173">
        <v>44522</v>
      </c>
      <c r="AT84" s="183" t="s">
        <v>5708</v>
      </c>
      <c r="AU84" s="180" t="s">
        <v>14</v>
      </c>
      <c r="AV84" s="180" t="s">
        <v>2417</v>
      </c>
      <c r="AW84" s="180" t="s">
        <v>14</v>
      </c>
      <c r="AX84" s="180" t="s">
        <v>14</v>
      </c>
      <c r="AY84" s="180" t="s">
        <v>15</v>
      </c>
      <c r="AZ84" s="180" t="s">
        <v>14</v>
      </c>
      <c r="BA84" s="181">
        <v>44522</v>
      </c>
      <c r="BB84" s="182" t="s">
        <v>5707</v>
      </c>
      <c r="BC84" s="172" t="s">
        <v>14</v>
      </c>
      <c r="BD84" s="172" t="s">
        <v>2417</v>
      </c>
      <c r="BE84" s="172" t="s">
        <v>14</v>
      </c>
      <c r="BF84" s="172" t="s">
        <v>14</v>
      </c>
      <c r="BG84" s="172" t="s">
        <v>15</v>
      </c>
      <c r="BH84" s="172" t="s">
        <v>14</v>
      </c>
      <c r="BI84" s="173">
        <v>44522</v>
      </c>
      <c r="BJ84" s="183" t="s">
        <v>5709</v>
      </c>
      <c r="BK84" s="183" t="s">
        <v>14</v>
      </c>
      <c r="BL84" s="183" t="s">
        <v>2417</v>
      </c>
      <c r="BM84" s="183" t="s">
        <v>14</v>
      </c>
      <c r="BN84" s="183" t="s">
        <v>14</v>
      </c>
      <c r="BO84" s="183" t="s">
        <v>15</v>
      </c>
      <c r="BP84" s="180" t="s">
        <v>14</v>
      </c>
      <c r="BQ84" s="184">
        <v>44522</v>
      </c>
      <c r="BR84" s="182" t="s">
        <v>639</v>
      </c>
      <c r="BS84" s="176">
        <v>0</v>
      </c>
      <c r="BT84" s="176">
        <v>0</v>
      </c>
      <c r="BU84" s="176" t="s">
        <v>21</v>
      </c>
      <c r="BV84" s="176">
        <v>2</v>
      </c>
      <c r="BW84" s="176">
        <v>0</v>
      </c>
      <c r="BX84" s="176">
        <v>0</v>
      </c>
      <c r="BY84" s="173">
        <v>43511</v>
      </c>
      <c r="BZ84" s="183" t="s">
        <v>640</v>
      </c>
      <c r="CA84" s="183">
        <v>0</v>
      </c>
      <c r="CB84" s="183">
        <v>0</v>
      </c>
      <c r="CC84" s="183" t="s">
        <v>21</v>
      </c>
      <c r="CD84" s="183">
        <v>2</v>
      </c>
      <c r="CE84" s="183">
        <v>0</v>
      </c>
      <c r="CF84" s="183">
        <v>0</v>
      </c>
      <c r="CG84" s="184">
        <v>43511</v>
      </c>
      <c r="CH84" s="182" t="s">
        <v>7933</v>
      </c>
      <c r="CI84" s="183" t="e">
        <v>#N/A</v>
      </c>
      <c r="CJ84" s="183" t="e">
        <v>#N/A</v>
      </c>
      <c r="CK84" s="183" t="e">
        <v>#N/A</v>
      </c>
      <c r="CL84" s="183" t="e">
        <v>#N/A</v>
      </c>
      <c r="CM84" s="183" t="e">
        <v>#N/A</v>
      </c>
      <c r="CN84" s="183" t="e">
        <v>#N/A</v>
      </c>
      <c r="CO84" s="185" t="e">
        <v>#N/A</v>
      </c>
      <c r="CP84" s="183" t="s">
        <v>642</v>
      </c>
      <c r="CQ84" s="176" t="s">
        <v>14</v>
      </c>
      <c r="CR84" s="176">
        <v>0</v>
      </c>
      <c r="CS84" s="176" t="s">
        <v>21</v>
      </c>
      <c r="CT84" s="176">
        <v>2</v>
      </c>
      <c r="CU84" s="176" t="s">
        <v>641</v>
      </c>
      <c r="CV84" s="176">
        <v>0</v>
      </c>
      <c r="CW84" s="173">
        <v>43511</v>
      </c>
      <c r="CX84" s="183" t="s">
        <v>5713</v>
      </c>
      <c r="CY84" s="180">
        <v>713000</v>
      </c>
      <c r="CZ84" s="180" t="s">
        <v>5711</v>
      </c>
      <c r="DA84" s="180" t="s">
        <v>59</v>
      </c>
      <c r="DB84" s="180">
        <v>3</v>
      </c>
      <c r="DC84" s="180" t="s">
        <v>5717</v>
      </c>
      <c r="DD84" s="180" t="s">
        <v>5712</v>
      </c>
      <c r="DE84" s="186">
        <v>44522</v>
      </c>
      <c r="DF84" s="182" t="s">
        <v>5715</v>
      </c>
      <c r="DG84" s="172">
        <v>337000</v>
      </c>
      <c r="DH84" s="176">
        <v>0</v>
      </c>
      <c r="DI84" s="176" t="s">
        <v>59</v>
      </c>
      <c r="DJ84" s="176">
        <v>3</v>
      </c>
      <c r="DK84" s="176" t="s">
        <v>5714</v>
      </c>
      <c r="DL84" s="176">
        <v>0</v>
      </c>
      <c r="DM84" s="173">
        <v>44522</v>
      </c>
      <c r="DN84" s="183" t="s">
        <v>5716</v>
      </c>
      <c r="DO84" s="180">
        <v>0</v>
      </c>
      <c r="DP84" s="183" t="s">
        <v>14</v>
      </c>
      <c r="DQ84" s="183" t="s">
        <v>14</v>
      </c>
      <c r="DR84" s="183" t="s">
        <v>14</v>
      </c>
      <c r="DS84" s="183" t="s">
        <v>15</v>
      </c>
      <c r="DT84" s="183" t="s">
        <v>14</v>
      </c>
      <c r="DU84" s="184">
        <v>44522</v>
      </c>
      <c r="DV84" s="182" t="s">
        <v>5718</v>
      </c>
      <c r="DW84" s="172">
        <v>713000</v>
      </c>
      <c r="DX84" s="176" t="s">
        <v>5711</v>
      </c>
      <c r="DY84" s="176" t="s">
        <v>59</v>
      </c>
      <c r="DZ84" s="176">
        <v>3</v>
      </c>
      <c r="EA84" s="176" t="s">
        <v>5717</v>
      </c>
      <c r="EB84" s="176" t="s">
        <v>5712</v>
      </c>
      <c r="EC84" s="173">
        <v>44522</v>
      </c>
      <c r="ED84" s="183" t="s">
        <v>5719</v>
      </c>
      <c r="EE84" s="180">
        <v>0</v>
      </c>
      <c r="EF84" s="183" t="s">
        <v>2417</v>
      </c>
      <c r="EG84" s="183" t="s">
        <v>14</v>
      </c>
      <c r="EH84" s="183" t="s">
        <v>14</v>
      </c>
      <c r="EI84" s="183" t="s">
        <v>15</v>
      </c>
      <c r="EJ84" s="183" t="s">
        <v>14</v>
      </c>
      <c r="EK84" s="184">
        <v>44522</v>
      </c>
      <c r="EL84" s="182" t="s">
        <v>5720</v>
      </c>
      <c r="EM84" s="172">
        <v>0</v>
      </c>
      <c r="EN84" s="176" t="s">
        <v>14</v>
      </c>
      <c r="EO84" s="176" t="s">
        <v>14</v>
      </c>
      <c r="EP84" s="176" t="s">
        <v>14</v>
      </c>
      <c r="EQ84" s="176" t="s">
        <v>15</v>
      </c>
      <c r="ER84" s="176" t="s">
        <v>14</v>
      </c>
      <c r="ES84" s="173">
        <v>44522</v>
      </c>
      <c r="ET84" s="183" t="s">
        <v>5710</v>
      </c>
      <c r="EU84" s="183" t="s">
        <v>14</v>
      </c>
      <c r="EV84" s="183" t="s">
        <v>14</v>
      </c>
      <c r="EW84" s="183" t="s">
        <v>14</v>
      </c>
      <c r="EX84" s="183" t="s">
        <v>14</v>
      </c>
      <c r="EY84" s="183" t="s">
        <v>15</v>
      </c>
      <c r="EZ84" s="183" t="s">
        <v>14</v>
      </c>
      <c r="FA84" s="184">
        <v>44522</v>
      </c>
      <c r="FB84" s="182" t="s">
        <v>5722</v>
      </c>
      <c r="FC84" s="176">
        <v>2</v>
      </c>
      <c r="FD84" s="176">
        <v>0</v>
      </c>
      <c r="FE84" s="176" t="s">
        <v>21</v>
      </c>
      <c r="FF84" s="176">
        <v>2</v>
      </c>
      <c r="FG84" s="176" t="s">
        <v>5721</v>
      </c>
      <c r="FH84" s="176">
        <v>0</v>
      </c>
      <c r="FI84" s="173">
        <v>44522</v>
      </c>
      <c r="FJ84" s="182" t="s">
        <v>5723</v>
      </c>
      <c r="FK84" s="183" t="s">
        <v>14</v>
      </c>
      <c r="FL84" s="183" t="s">
        <v>2417</v>
      </c>
      <c r="FM84" s="183" t="s">
        <v>14</v>
      </c>
      <c r="FN84" s="183" t="s">
        <v>14</v>
      </c>
      <c r="FO84" s="183" t="s">
        <v>15</v>
      </c>
      <c r="FP84" s="180" t="s">
        <v>14</v>
      </c>
      <c r="FQ84" s="181">
        <v>44522</v>
      </c>
      <c r="FR84" s="182" t="s">
        <v>5724</v>
      </c>
      <c r="FS84" s="176" t="s">
        <v>14</v>
      </c>
      <c r="FT84" s="176" t="s">
        <v>14</v>
      </c>
      <c r="FU84" s="176" t="s">
        <v>14</v>
      </c>
      <c r="FV84" s="176" t="s">
        <v>14</v>
      </c>
      <c r="FW84" s="176" t="s">
        <v>15</v>
      </c>
      <c r="FX84" s="176" t="s">
        <v>14</v>
      </c>
      <c r="FY84" s="173">
        <v>44522</v>
      </c>
      <c r="FZ84" s="183" t="s">
        <v>4751</v>
      </c>
      <c r="GA84" s="183">
        <v>0</v>
      </c>
      <c r="GB84" s="183" t="s">
        <v>3173</v>
      </c>
      <c r="GC84" s="183" t="s">
        <v>21</v>
      </c>
      <c r="GD84" s="183">
        <v>2</v>
      </c>
      <c r="GE84" s="183" t="s">
        <v>14</v>
      </c>
      <c r="GF84" s="183" t="s">
        <v>14</v>
      </c>
      <c r="GG84" s="184">
        <v>44496</v>
      </c>
      <c r="GH84" s="182" t="s">
        <v>4757</v>
      </c>
      <c r="GI84" s="176">
        <v>0</v>
      </c>
      <c r="GJ84" s="176" t="s">
        <v>3173</v>
      </c>
      <c r="GK84" s="176" t="s">
        <v>21</v>
      </c>
      <c r="GL84" s="176">
        <v>2</v>
      </c>
      <c r="GM84" s="176" t="s">
        <v>14</v>
      </c>
      <c r="GN84" s="176" t="s">
        <v>14</v>
      </c>
      <c r="GO84" s="173">
        <v>44496</v>
      </c>
      <c r="GP84" s="183" t="s">
        <v>4752</v>
      </c>
      <c r="GQ84" s="183">
        <v>0</v>
      </c>
      <c r="GR84" s="183" t="s">
        <v>3173</v>
      </c>
      <c r="GS84" s="183" t="s">
        <v>21</v>
      </c>
      <c r="GT84" s="183">
        <v>2</v>
      </c>
      <c r="GU84" s="183" t="s">
        <v>14</v>
      </c>
      <c r="GV84" s="183" t="s">
        <v>14</v>
      </c>
      <c r="GW84" s="184">
        <v>44496</v>
      </c>
      <c r="GX84" s="182" t="s">
        <v>4758</v>
      </c>
      <c r="GY84" s="176">
        <v>0</v>
      </c>
      <c r="GZ84" s="176" t="s">
        <v>3173</v>
      </c>
      <c r="HA84" s="176" t="s">
        <v>21</v>
      </c>
      <c r="HB84" s="176">
        <v>2</v>
      </c>
      <c r="HC84" s="176" t="s">
        <v>14</v>
      </c>
      <c r="HD84" s="176" t="s">
        <v>14</v>
      </c>
      <c r="HE84" s="173">
        <v>44496</v>
      </c>
      <c r="HF84" s="183" t="s">
        <v>4750</v>
      </c>
      <c r="HG84" s="183">
        <v>0</v>
      </c>
      <c r="HH84" s="183" t="s">
        <v>3173</v>
      </c>
      <c r="HI84" s="183" t="s">
        <v>21</v>
      </c>
      <c r="HJ84" s="183">
        <v>2</v>
      </c>
      <c r="HK84" s="183" t="s">
        <v>14</v>
      </c>
      <c r="HL84" s="183" t="s">
        <v>14</v>
      </c>
      <c r="HM84" s="184">
        <v>44496</v>
      </c>
      <c r="HN84" s="182" t="s">
        <v>4756</v>
      </c>
      <c r="HO84" s="176">
        <v>1</v>
      </c>
      <c r="HP84" s="176" t="s">
        <v>3173</v>
      </c>
      <c r="HQ84" s="176" t="s">
        <v>21</v>
      </c>
      <c r="HR84" s="176">
        <v>2</v>
      </c>
      <c r="HS84" s="176" t="s">
        <v>14</v>
      </c>
      <c r="HT84" s="176" t="s">
        <v>14</v>
      </c>
      <c r="HU84" s="173">
        <v>44496</v>
      </c>
      <c r="HV84" s="183" t="s">
        <v>4753</v>
      </c>
      <c r="HW84" s="183">
        <v>0</v>
      </c>
      <c r="HX84" s="183" t="s">
        <v>3173</v>
      </c>
      <c r="HY84" s="183" t="s">
        <v>21</v>
      </c>
      <c r="HZ84" s="183">
        <v>2</v>
      </c>
      <c r="IA84" s="183" t="s">
        <v>14</v>
      </c>
      <c r="IB84" s="183" t="s">
        <v>14</v>
      </c>
      <c r="IC84" s="184">
        <v>44496</v>
      </c>
      <c r="ID84" s="182" t="s">
        <v>4755</v>
      </c>
      <c r="IE84" s="176">
        <v>1</v>
      </c>
      <c r="IF84" s="176" t="s">
        <v>3173</v>
      </c>
      <c r="IG84" s="176" t="s">
        <v>21</v>
      </c>
      <c r="IH84" s="176">
        <v>2</v>
      </c>
      <c r="II84" s="176" t="s">
        <v>14</v>
      </c>
      <c r="IJ84" s="176" t="s">
        <v>14</v>
      </c>
      <c r="IK84" s="173">
        <v>44496</v>
      </c>
      <c r="IL84" s="183" t="s">
        <v>4754</v>
      </c>
      <c r="IM84" s="183">
        <v>2</v>
      </c>
      <c r="IN84" s="183" t="s">
        <v>3173</v>
      </c>
      <c r="IO84" s="183" t="s">
        <v>21</v>
      </c>
      <c r="IP84" s="183">
        <v>2</v>
      </c>
      <c r="IQ84" s="183" t="s">
        <v>14</v>
      </c>
      <c r="IR84" s="183" t="s">
        <v>14</v>
      </c>
      <c r="IS84" s="184">
        <v>44496</v>
      </c>
    </row>
    <row r="85" spans="1:253" s="277" customFormat="1" ht="12.75" customHeight="1" x14ac:dyDescent="0.2">
      <c r="A85" s="277" t="s">
        <v>6022</v>
      </c>
      <c r="B85" s="277" t="s">
        <v>7532</v>
      </c>
      <c r="C85" s="277" t="s">
        <v>6023</v>
      </c>
      <c r="D85" s="277" t="s">
        <v>979</v>
      </c>
      <c r="E85" s="277" t="s">
        <v>7165</v>
      </c>
      <c r="F85" s="277" t="s">
        <v>6024</v>
      </c>
      <c r="G85" s="171">
        <v>109033000</v>
      </c>
      <c r="H85" s="172" t="s">
        <v>3459</v>
      </c>
      <c r="I85" s="172" t="s">
        <v>41</v>
      </c>
      <c r="J85" s="172">
        <v>1</v>
      </c>
      <c r="K85" s="172" t="s">
        <v>3461</v>
      </c>
      <c r="L85" s="172" t="s">
        <v>3460</v>
      </c>
      <c r="M85" s="173">
        <v>44549</v>
      </c>
      <c r="N85" s="182" t="s">
        <v>6027</v>
      </c>
      <c r="O85" s="174">
        <v>222768</v>
      </c>
      <c r="P85" s="174" t="s">
        <v>6025</v>
      </c>
      <c r="Q85" s="174" t="s">
        <v>41</v>
      </c>
      <c r="R85" s="174">
        <v>1</v>
      </c>
      <c r="S85" s="174" t="s">
        <v>6026</v>
      </c>
      <c r="T85" s="174" t="s">
        <v>1459</v>
      </c>
      <c r="U85" s="175">
        <v>44549</v>
      </c>
      <c r="V85" s="182" t="s">
        <v>6029</v>
      </c>
      <c r="W85" s="172">
        <v>44915000</v>
      </c>
      <c r="X85" s="172" t="s">
        <v>3459</v>
      </c>
      <c r="Y85" s="172" t="s">
        <v>21</v>
      </c>
      <c r="Z85" s="172">
        <v>2</v>
      </c>
      <c r="AA85" s="172" t="s">
        <v>3463</v>
      </c>
      <c r="AB85" s="172" t="s">
        <v>6028</v>
      </c>
      <c r="AC85" s="173">
        <v>44549</v>
      </c>
      <c r="AD85" s="182" t="s">
        <v>6033</v>
      </c>
      <c r="AE85" s="180">
        <v>8301000</v>
      </c>
      <c r="AF85" s="180" t="s">
        <v>6030</v>
      </c>
      <c r="AG85" s="180" t="s">
        <v>59</v>
      </c>
      <c r="AH85" s="180">
        <v>3</v>
      </c>
      <c r="AI85" s="180" t="s">
        <v>6032</v>
      </c>
      <c r="AJ85" s="180" t="s">
        <v>6031</v>
      </c>
      <c r="AK85" s="181">
        <v>44549</v>
      </c>
      <c r="AL85" s="182" t="s">
        <v>6037</v>
      </c>
      <c r="AM85" s="172">
        <v>700000</v>
      </c>
      <c r="AN85" s="172" t="s">
        <v>6034</v>
      </c>
      <c r="AO85" s="172" t="s">
        <v>21</v>
      </c>
      <c r="AP85" s="172">
        <v>2</v>
      </c>
      <c r="AQ85" s="172" t="s">
        <v>6036</v>
      </c>
      <c r="AR85" s="172" t="s">
        <v>6035</v>
      </c>
      <c r="AS85" s="173">
        <v>44549</v>
      </c>
      <c r="AT85" s="183" t="s">
        <v>6138</v>
      </c>
      <c r="AU85" s="180">
        <v>515</v>
      </c>
      <c r="AV85" s="180" t="s">
        <v>6134</v>
      </c>
      <c r="AW85" s="180" t="s">
        <v>59</v>
      </c>
      <c r="AX85" s="180">
        <v>3</v>
      </c>
      <c r="AY85" s="180" t="s">
        <v>6136</v>
      </c>
      <c r="AZ85" s="180" t="s">
        <v>6135</v>
      </c>
      <c r="BA85" s="181">
        <v>44551</v>
      </c>
      <c r="BB85" s="182" t="s">
        <v>6038</v>
      </c>
      <c r="BC85" s="172" t="s">
        <v>14</v>
      </c>
      <c r="BD85" s="172" t="s">
        <v>14</v>
      </c>
      <c r="BE85" s="172" t="s">
        <v>14</v>
      </c>
      <c r="BF85" s="172" t="s">
        <v>14</v>
      </c>
      <c r="BG85" s="172" t="s">
        <v>14</v>
      </c>
      <c r="BH85" s="172" t="s">
        <v>14</v>
      </c>
      <c r="BI85" s="173">
        <v>44549</v>
      </c>
      <c r="BJ85" s="183" t="s">
        <v>6042</v>
      </c>
      <c r="BK85" s="183">
        <v>467</v>
      </c>
      <c r="BL85" s="183" t="s">
        <v>6039</v>
      </c>
      <c r="BM85" s="183" t="s">
        <v>21</v>
      </c>
      <c r="BN85" s="183">
        <v>2</v>
      </c>
      <c r="BO85" s="183" t="s">
        <v>6041</v>
      </c>
      <c r="BP85" s="180" t="s">
        <v>6040</v>
      </c>
      <c r="BQ85" s="184">
        <v>44549</v>
      </c>
      <c r="BR85" s="182" t="s">
        <v>6047</v>
      </c>
      <c r="BS85" s="176">
        <v>430615</v>
      </c>
      <c r="BT85" s="176" t="s">
        <v>6044</v>
      </c>
      <c r="BU85" s="176" t="s">
        <v>59</v>
      </c>
      <c r="BV85" s="176">
        <v>3</v>
      </c>
      <c r="BW85" s="176" t="s">
        <v>6046</v>
      </c>
      <c r="BX85" s="176" t="s">
        <v>6045</v>
      </c>
      <c r="BY85" s="173">
        <v>44549</v>
      </c>
      <c r="BZ85" s="183" t="s">
        <v>6049</v>
      </c>
      <c r="CA85" s="183">
        <v>200117</v>
      </c>
      <c r="CB85" s="183" t="s">
        <v>6044</v>
      </c>
      <c r="CC85" s="183" t="s">
        <v>59</v>
      </c>
      <c r="CD85" s="183">
        <v>3</v>
      </c>
      <c r="CE85" s="183" t="s">
        <v>6048</v>
      </c>
      <c r="CF85" s="183" t="s">
        <v>6045</v>
      </c>
      <c r="CG85" s="184">
        <v>44549</v>
      </c>
      <c r="CH85" s="182" t="s">
        <v>7934</v>
      </c>
      <c r="CI85" s="183" t="e">
        <v>#N/A</v>
      </c>
      <c r="CJ85" s="183" t="e">
        <v>#N/A</v>
      </c>
      <c r="CK85" s="183" t="e">
        <v>#N/A</v>
      </c>
      <c r="CL85" s="183" t="e">
        <v>#N/A</v>
      </c>
      <c r="CM85" s="183" t="e">
        <v>#N/A</v>
      </c>
      <c r="CN85" s="183" t="e">
        <v>#N/A</v>
      </c>
      <c r="CO85" s="185" t="e">
        <v>#N/A</v>
      </c>
      <c r="CP85" s="183" t="s">
        <v>6053</v>
      </c>
      <c r="CQ85" s="176">
        <v>66000000000</v>
      </c>
      <c r="CR85" s="176" t="s">
        <v>6050</v>
      </c>
      <c r="CS85" s="176" t="s">
        <v>59</v>
      </c>
      <c r="CT85" s="176">
        <v>3</v>
      </c>
      <c r="CU85" s="176" t="s">
        <v>6052</v>
      </c>
      <c r="CV85" s="176" t="s">
        <v>6051</v>
      </c>
      <c r="CW85" s="173">
        <v>44549</v>
      </c>
      <c r="CX85" s="183" t="s">
        <v>6056</v>
      </c>
      <c r="CY85" s="180">
        <v>2517000</v>
      </c>
      <c r="CZ85" s="180" t="s">
        <v>6054</v>
      </c>
      <c r="DA85" s="180" t="s">
        <v>21</v>
      </c>
      <c r="DB85" s="180">
        <v>2</v>
      </c>
      <c r="DC85" s="180" t="s">
        <v>6063</v>
      </c>
      <c r="DD85" s="180" t="s">
        <v>6055</v>
      </c>
      <c r="DE85" s="186">
        <v>44549</v>
      </c>
      <c r="DF85" s="182" t="s">
        <v>6060</v>
      </c>
      <c r="DG85" s="172">
        <v>36614000</v>
      </c>
      <c r="DH85" s="176" t="s">
        <v>6057</v>
      </c>
      <c r="DI85" s="176" t="s">
        <v>59</v>
      </c>
      <c r="DJ85" s="176">
        <v>3</v>
      </c>
      <c r="DK85" s="176" t="s">
        <v>6059</v>
      </c>
      <c r="DL85" s="176" t="s">
        <v>6058</v>
      </c>
      <c r="DM85" s="173">
        <v>44549</v>
      </c>
      <c r="DN85" s="183" t="s">
        <v>6062</v>
      </c>
      <c r="DO85" s="180">
        <v>5785000</v>
      </c>
      <c r="DP85" s="183" t="s">
        <v>6057</v>
      </c>
      <c r="DQ85" s="183" t="s">
        <v>59</v>
      </c>
      <c r="DR85" s="183">
        <v>3</v>
      </c>
      <c r="DS85" s="183" t="s">
        <v>6061</v>
      </c>
      <c r="DT85" s="183" t="s">
        <v>6058</v>
      </c>
      <c r="DU85" s="184">
        <v>44549</v>
      </c>
      <c r="DV85" s="182" t="s">
        <v>6064</v>
      </c>
      <c r="DW85" s="172">
        <v>2517000</v>
      </c>
      <c r="DX85" s="176" t="s">
        <v>6054</v>
      </c>
      <c r="DY85" s="176" t="s">
        <v>21</v>
      </c>
      <c r="DZ85" s="176">
        <v>2</v>
      </c>
      <c r="EA85" s="176" t="s">
        <v>6063</v>
      </c>
      <c r="EB85" s="176" t="s">
        <v>6055</v>
      </c>
      <c r="EC85" s="173">
        <v>44549</v>
      </c>
      <c r="ED85" s="183" t="s">
        <v>6065</v>
      </c>
      <c r="EE85" s="180">
        <v>0</v>
      </c>
      <c r="EF85" s="183" t="s">
        <v>14</v>
      </c>
      <c r="EG85" s="183" t="s">
        <v>14</v>
      </c>
      <c r="EH85" s="183" t="s">
        <v>14</v>
      </c>
      <c r="EI85" s="183" t="s">
        <v>14</v>
      </c>
      <c r="EJ85" s="183" t="s">
        <v>14</v>
      </c>
      <c r="EK85" s="184">
        <v>44549</v>
      </c>
      <c r="EL85" s="182" t="s">
        <v>6066</v>
      </c>
      <c r="EM85" s="172">
        <v>0</v>
      </c>
      <c r="EN85" s="176" t="s">
        <v>14</v>
      </c>
      <c r="EO85" s="176" t="s">
        <v>14</v>
      </c>
      <c r="EP85" s="176" t="s">
        <v>14</v>
      </c>
      <c r="EQ85" s="176" t="s">
        <v>14</v>
      </c>
      <c r="ER85" s="176" t="s">
        <v>14</v>
      </c>
      <c r="ES85" s="173">
        <v>44549</v>
      </c>
      <c r="ET85" s="183" t="s">
        <v>6043</v>
      </c>
      <c r="EU85" s="183">
        <v>434</v>
      </c>
      <c r="EV85" s="183" t="s">
        <v>6018</v>
      </c>
      <c r="EW85" s="183" t="s">
        <v>21</v>
      </c>
      <c r="EX85" s="183">
        <v>2</v>
      </c>
      <c r="EY85" s="183" t="s">
        <v>5566</v>
      </c>
      <c r="EZ85" s="183" t="s">
        <v>2939</v>
      </c>
      <c r="FA85" s="184">
        <v>44549</v>
      </c>
      <c r="FB85" s="182" t="s">
        <v>6068</v>
      </c>
      <c r="FC85" s="176">
        <v>4</v>
      </c>
      <c r="FD85" s="176" t="s">
        <v>14</v>
      </c>
      <c r="FE85" s="176" t="s">
        <v>14</v>
      </c>
      <c r="FF85" s="176" t="s">
        <v>14</v>
      </c>
      <c r="FG85" s="176" t="s">
        <v>6067</v>
      </c>
      <c r="FH85" s="176" t="s">
        <v>14</v>
      </c>
      <c r="FI85" s="173">
        <v>44549</v>
      </c>
      <c r="FJ85" s="182" t="s">
        <v>7935</v>
      </c>
      <c r="FK85" s="183" t="e">
        <v>#N/A</v>
      </c>
      <c r="FL85" s="183" t="e">
        <v>#N/A</v>
      </c>
      <c r="FM85" s="183" t="e">
        <v>#N/A</v>
      </c>
      <c r="FN85" s="183" t="e">
        <v>#N/A</v>
      </c>
      <c r="FO85" s="183" t="e">
        <v>#N/A</v>
      </c>
      <c r="FP85" s="180" t="e">
        <v>#N/A</v>
      </c>
      <c r="FQ85" s="181" t="e">
        <v>#N/A</v>
      </c>
      <c r="FR85" s="182" t="s">
        <v>7936</v>
      </c>
      <c r="FS85" s="176" t="e">
        <v>#N/A</v>
      </c>
      <c r="FT85" s="176" t="e">
        <v>#N/A</v>
      </c>
      <c r="FU85" s="176" t="e">
        <v>#N/A</v>
      </c>
      <c r="FV85" s="176" t="e">
        <v>#N/A</v>
      </c>
      <c r="FW85" s="176" t="e">
        <v>#N/A</v>
      </c>
      <c r="FX85" s="176" t="e">
        <v>#N/A</v>
      </c>
      <c r="FY85" s="173" t="e">
        <v>#N/A</v>
      </c>
      <c r="FZ85" s="183" t="s">
        <v>6105</v>
      </c>
      <c r="GA85" s="183">
        <v>0</v>
      </c>
      <c r="GB85" s="183" t="s">
        <v>3173</v>
      </c>
      <c r="GC85" s="183" t="s">
        <v>21</v>
      </c>
      <c r="GD85" s="183">
        <v>2</v>
      </c>
      <c r="GE85" s="183" t="s">
        <v>14</v>
      </c>
      <c r="GF85" s="183" t="s">
        <v>14</v>
      </c>
      <c r="GG85" s="184">
        <v>44549</v>
      </c>
      <c r="GH85" s="182" t="s">
        <v>6111</v>
      </c>
      <c r="GI85" s="176">
        <v>1</v>
      </c>
      <c r="GJ85" s="176" t="s">
        <v>3173</v>
      </c>
      <c r="GK85" s="176" t="s">
        <v>21</v>
      </c>
      <c r="GL85" s="176">
        <v>2</v>
      </c>
      <c r="GM85" s="176" t="s">
        <v>14</v>
      </c>
      <c r="GN85" s="176" t="s">
        <v>14</v>
      </c>
      <c r="GO85" s="173">
        <v>44549</v>
      </c>
      <c r="GP85" s="183" t="s">
        <v>6106</v>
      </c>
      <c r="GQ85" s="183">
        <v>0</v>
      </c>
      <c r="GR85" s="183" t="s">
        <v>3173</v>
      </c>
      <c r="GS85" s="183" t="s">
        <v>21</v>
      </c>
      <c r="GT85" s="183">
        <v>2</v>
      </c>
      <c r="GU85" s="183" t="s">
        <v>14</v>
      </c>
      <c r="GV85" s="183" t="s">
        <v>14</v>
      </c>
      <c r="GW85" s="184">
        <v>44549</v>
      </c>
      <c r="GX85" s="182" t="s">
        <v>6112</v>
      </c>
      <c r="GY85" s="176">
        <v>0</v>
      </c>
      <c r="GZ85" s="176" t="s">
        <v>3173</v>
      </c>
      <c r="HA85" s="176" t="s">
        <v>21</v>
      </c>
      <c r="HB85" s="176">
        <v>2</v>
      </c>
      <c r="HC85" s="176" t="s">
        <v>14</v>
      </c>
      <c r="HD85" s="176" t="s">
        <v>14</v>
      </c>
      <c r="HE85" s="173">
        <v>44549</v>
      </c>
      <c r="HF85" s="183" t="s">
        <v>6104</v>
      </c>
      <c r="HG85" s="183">
        <v>0</v>
      </c>
      <c r="HH85" s="183" t="s">
        <v>3173</v>
      </c>
      <c r="HI85" s="183" t="s">
        <v>21</v>
      </c>
      <c r="HJ85" s="183">
        <v>2</v>
      </c>
      <c r="HK85" s="183" t="s">
        <v>14</v>
      </c>
      <c r="HL85" s="183" t="s">
        <v>14</v>
      </c>
      <c r="HM85" s="184">
        <v>44549</v>
      </c>
      <c r="HN85" s="182" t="s">
        <v>6110</v>
      </c>
      <c r="HO85" s="176">
        <v>1</v>
      </c>
      <c r="HP85" s="176" t="s">
        <v>3173</v>
      </c>
      <c r="HQ85" s="176" t="s">
        <v>21</v>
      </c>
      <c r="HR85" s="176">
        <v>2</v>
      </c>
      <c r="HS85" s="176" t="s">
        <v>14</v>
      </c>
      <c r="HT85" s="176" t="s">
        <v>14</v>
      </c>
      <c r="HU85" s="173">
        <v>44549</v>
      </c>
      <c r="HV85" s="183" t="s">
        <v>6107</v>
      </c>
      <c r="HW85" s="183">
        <v>0</v>
      </c>
      <c r="HX85" s="183" t="s">
        <v>3173</v>
      </c>
      <c r="HY85" s="183" t="s">
        <v>21</v>
      </c>
      <c r="HZ85" s="183">
        <v>2</v>
      </c>
      <c r="IA85" s="183" t="s">
        <v>14</v>
      </c>
      <c r="IB85" s="183" t="s">
        <v>14</v>
      </c>
      <c r="IC85" s="184">
        <v>44549</v>
      </c>
      <c r="ID85" s="182" t="s">
        <v>6109</v>
      </c>
      <c r="IE85" s="176">
        <v>0</v>
      </c>
      <c r="IF85" s="176" t="s">
        <v>3173</v>
      </c>
      <c r="IG85" s="176" t="s">
        <v>21</v>
      </c>
      <c r="IH85" s="176">
        <v>2</v>
      </c>
      <c r="II85" s="176" t="s">
        <v>14</v>
      </c>
      <c r="IJ85" s="176" t="s">
        <v>14</v>
      </c>
      <c r="IK85" s="173">
        <v>44549</v>
      </c>
      <c r="IL85" s="183" t="s">
        <v>6108</v>
      </c>
      <c r="IM85" s="183">
        <v>3</v>
      </c>
      <c r="IN85" s="183" t="s">
        <v>3173</v>
      </c>
      <c r="IO85" s="183" t="s">
        <v>21</v>
      </c>
      <c r="IP85" s="183">
        <v>2</v>
      </c>
      <c r="IQ85" s="183" t="s">
        <v>14</v>
      </c>
      <c r="IR85" s="183" t="s">
        <v>14</v>
      </c>
      <c r="IS85" s="184">
        <v>44549</v>
      </c>
    </row>
    <row r="86" spans="1:253" s="277" customFormat="1" ht="12.75" customHeight="1" x14ac:dyDescent="0.2">
      <c r="A86" s="277" t="s">
        <v>977</v>
      </c>
      <c r="B86" s="277" t="s">
        <v>7518</v>
      </c>
      <c r="C86" s="277" t="s">
        <v>978</v>
      </c>
      <c r="D86" s="277" t="s">
        <v>979</v>
      </c>
      <c r="E86" s="277" t="s">
        <v>7165</v>
      </c>
      <c r="F86" s="277" t="s">
        <v>3462</v>
      </c>
      <c r="G86" s="171">
        <v>109033000</v>
      </c>
      <c r="H86" s="172" t="s">
        <v>3459</v>
      </c>
      <c r="I86" s="172" t="s">
        <v>41</v>
      </c>
      <c r="J86" s="172">
        <v>1</v>
      </c>
      <c r="K86" s="172" t="s">
        <v>3461</v>
      </c>
      <c r="L86" s="172" t="s">
        <v>3460</v>
      </c>
      <c r="M86" s="173">
        <v>44403</v>
      </c>
      <c r="N86" s="182" t="s">
        <v>1461</v>
      </c>
      <c r="O86" s="174">
        <v>138354</v>
      </c>
      <c r="P86" s="174" t="s">
        <v>1458</v>
      </c>
      <c r="Q86" s="174" t="s">
        <v>21</v>
      </c>
      <c r="R86" s="174">
        <v>2</v>
      </c>
      <c r="S86" s="174" t="s">
        <v>1460</v>
      </c>
      <c r="T86" s="174" t="s">
        <v>1459</v>
      </c>
      <c r="U86" s="175">
        <v>43798</v>
      </c>
      <c r="V86" s="182" t="s">
        <v>3464</v>
      </c>
      <c r="W86" s="172">
        <v>26252000</v>
      </c>
      <c r="X86" s="172" t="s">
        <v>3459</v>
      </c>
      <c r="Y86" s="172" t="s">
        <v>21</v>
      </c>
      <c r="Z86" s="172">
        <v>2</v>
      </c>
      <c r="AA86" s="172" t="s">
        <v>3463</v>
      </c>
      <c r="AB86" s="172" t="s">
        <v>3460</v>
      </c>
      <c r="AC86" s="173">
        <v>44403</v>
      </c>
      <c r="AD86" s="182" t="s">
        <v>6008</v>
      </c>
      <c r="AE86" s="180">
        <v>117000</v>
      </c>
      <c r="AF86" s="180" t="s">
        <v>6005</v>
      </c>
      <c r="AG86" s="180" t="s">
        <v>59</v>
      </c>
      <c r="AH86" s="180">
        <v>3</v>
      </c>
      <c r="AI86" s="180" t="s">
        <v>6007</v>
      </c>
      <c r="AJ86" s="180" t="s">
        <v>6006</v>
      </c>
      <c r="AK86" s="181">
        <v>44549</v>
      </c>
      <c r="AL86" s="182" t="s">
        <v>6010</v>
      </c>
      <c r="AM86" s="172">
        <v>117000</v>
      </c>
      <c r="AN86" s="172" t="s">
        <v>6005</v>
      </c>
      <c r="AO86" s="172" t="s">
        <v>21</v>
      </c>
      <c r="AP86" s="172">
        <v>2</v>
      </c>
      <c r="AQ86" s="172" t="s">
        <v>6009</v>
      </c>
      <c r="AR86" s="172" t="s">
        <v>6006</v>
      </c>
      <c r="AS86" s="173">
        <v>44549</v>
      </c>
      <c r="AT86" s="183" t="s">
        <v>1457</v>
      </c>
      <c r="AU86" s="180" t="s">
        <v>14</v>
      </c>
      <c r="AV86" s="180" t="s">
        <v>14</v>
      </c>
      <c r="AW86" s="180" t="s">
        <v>14</v>
      </c>
      <c r="AX86" s="180" t="s">
        <v>14</v>
      </c>
      <c r="AY86" s="180" t="s">
        <v>14</v>
      </c>
      <c r="AZ86" s="180" t="s">
        <v>14</v>
      </c>
      <c r="BA86" s="181">
        <v>43798</v>
      </c>
      <c r="BB86" s="182" t="s">
        <v>1545</v>
      </c>
      <c r="BC86" s="172" t="s">
        <v>14</v>
      </c>
      <c r="BD86" s="172" t="s">
        <v>14</v>
      </c>
      <c r="BE86" s="172" t="s">
        <v>14</v>
      </c>
      <c r="BF86" s="172" t="s">
        <v>14</v>
      </c>
      <c r="BG86" s="172" t="s">
        <v>1543</v>
      </c>
      <c r="BH86" s="172" t="s">
        <v>14</v>
      </c>
      <c r="BI86" s="173">
        <v>43819</v>
      </c>
      <c r="BJ86" s="183" t="s">
        <v>6020</v>
      </c>
      <c r="BK86" s="183">
        <v>75</v>
      </c>
      <c r="BL86" s="183" t="s">
        <v>6018</v>
      </c>
      <c r="BM86" s="183" t="s">
        <v>21</v>
      </c>
      <c r="BN86" s="183">
        <v>2</v>
      </c>
      <c r="BO86" s="183" t="s">
        <v>6019</v>
      </c>
      <c r="BP86" s="180" t="s">
        <v>2939</v>
      </c>
      <c r="BQ86" s="184">
        <v>44549</v>
      </c>
      <c r="BR86" s="182" t="s">
        <v>1452</v>
      </c>
      <c r="BS86" s="176" t="s">
        <v>14</v>
      </c>
      <c r="BT86" s="176" t="s">
        <v>14</v>
      </c>
      <c r="BU86" s="176" t="s">
        <v>14</v>
      </c>
      <c r="BV86" s="176" t="s">
        <v>14</v>
      </c>
      <c r="BW86" s="176" t="s">
        <v>14</v>
      </c>
      <c r="BX86" s="176" t="s">
        <v>14</v>
      </c>
      <c r="BY86" s="173">
        <v>43798</v>
      </c>
      <c r="BZ86" s="183" t="s">
        <v>1453</v>
      </c>
      <c r="CA86" s="183" t="s">
        <v>14</v>
      </c>
      <c r="CB86" s="183" t="s">
        <v>14</v>
      </c>
      <c r="CC86" s="183" t="s">
        <v>14</v>
      </c>
      <c r="CD86" s="183" t="s">
        <v>14</v>
      </c>
      <c r="CE86" s="183" t="s">
        <v>14</v>
      </c>
      <c r="CF86" s="183" t="s">
        <v>14</v>
      </c>
      <c r="CG86" s="184">
        <v>43798</v>
      </c>
      <c r="CH86" s="182" t="s">
        <v>7937</v>
      </c>
      <c r="CI86" s="183" t="e">
        <v>#N/A</v>
      </c>
      <c r="CJ86" s="183" t="e">
        <v>#N/A</v>
      </c>
      <c r="CK86" s="183" t="e">
        <v>#N/A</v>
      </c>
      <c r="CL86" s="183" t="e">
        <v>#N/A</v>
      </c>
      <c r="CM86" s="183" t="e">
        <v>#N/A</v>
      </c>
      <c r="CN86" s="183" t="e">
        <v>#N/A</v>
      </c>
      <c r="CO86" s="185" t="e">
        <v>#N/A</v>
      </c>
      <c r="CP86" s="183" t="s">
        <v>1456</v>
      </c>
      <c r="CQ86" s="176" t="s">
        <v>14</v>
      </c>
      <c r="CR86" s="176" t="s">
        <v>14</v>
      </c>
      <c r="CS86" s="176" t="s">
        <v>14</v>
      </c>
      <c r="CT86" s="176" t="s">
        <v>14</v>
      </c>
      <c r="CU86" s="176" t="s">
        <v>14</v>
      </c>
      <c r="CV86" s="176" t="s">
        <v>14</v>
      </c>
      <c r="CW86" s="173">
        <v>43798</v>
      </c>
      <c r="CX86" s="183" t="s">
        <v>6011</v>
      </c>
      <c r="CY86" s="180">
        <v>117000</v>
      </c>
      <c r="CZ86" s="180" t="s">
        <v>6005</v>
      </c>
      <c r="DA86" s="180" t="s">
        <v>59</v>
      </c>
      <c r="DB86" s="180">
        <v>3</v>
      </c>
      <c r="DC86" s="180" t="s">
        <v>6016</v>
      </c>
      <c r="DD86" s="180" t="s">
        <v>6006</v>
      </c>
      <c r="DE86" s="186">
        <v>44549</v>
      </c>
      <c r="DF86" s="182" t="s">
        <v>6015</v>
      </c>
      <c r="DG86" s="172">
        <v>26136000</v>
      </c>
      <c r="DH86" s="176" t="s">
        <v>6012</v>
      </c>
      <c r="DI86" s="176" t="s">
        <v>59</v>
      </c>
      <c r="DJ86" s="176">
        <v>3</v>
      </c>
      <c r="DK86" s="176" t="s">
        <v>6014</v>
      </c>
      <c r="DL86" s="176" t="s">
        <v>6013</v>
      </c>
      <c r="DM86" s="173">
        <v>44549</v>
      </c>
      <c r="DN86" s="183" t="s">
        <v>2810</v>
      </c>
      <c r="DO86" s="180">
        <v>0</v>
      </c>
      <c r="DP86" s="183" t="s">
        <v>2807</v>
      </c>
      <c r="DQ86" s="183" t="s">
        <v>21</v>
      </c>
      <c r="DR86" s="183">
        <v>2</v>
      </c>
      <c r="DS86" s="183" t="s">
        <v>2809</v>
      </c>
      <c r="DT86" s="183" t="s">
        <v>2808</v>
      </c>
      <c r="DU86" s="184">
        <v>44258</v>
      </c>
      <c r="DV86" s="182" t="s">
        <v>6017</v>
      </c>
      <c r="DW86" s="172">
        <v>117000</v>
      </c>
      <c r="DX86" s="176" t="s">
        <v>6005</v>
      </c>
      <c r="DY86" s="176" t="s">
        <v>59</v>
      </c>
      <c r="DZ86" s="176">
        <v>3</v>
      </c>
      <c r="EA86" s="176" t="s">
        <v>6016</v>
      </c>
      <c r="EB86" s="176" t="s">
        <v>6006</v>
      </c>
      <c r="EC86" s="173">
        <v>44549</v>
      </c>
      <c r="ED86" s="183" t="s">
        <v>2811</v>
      </c>
      <c r="EE86" s="180">
        <v>0</v>
      </c>
      <c r="EF86" s="183" t="s">
        <v>2807</v>
      </c>
      <c r="EG86" s="183" t="s">
        <v>21</v>
      </c>
      <c r="EH86" s="183">
        <v>2</v>
      </c>
      <c r="EI86" s="183" t="s">
        <v>2809</v>
      </c>
      <c r="EJ86" s="183" t="s">
        <v>2808</v>
      </c>
      <c r="EK86" s="184">
        <v>44258</v>
      </c>
      <c r="EL86" s="182" t="s">
        <v>2812</v>
      </c>
      <c r="EM86" s="172">
        <v>0</v>
      </c>
      <c r="EN86" s="176" t="s">
        <v>2807</v>
      </c>
      <c r="EO86" s="176" t="s">
        <v>21</v>
      </c>
      <c r="EP86" s="176">
        <v>2</v>
      </c>
      <c r="EQ86" s="176" t="s">
        <v>2809</v>
      </c>
      <c r="ER86" s="176" t="s">
        <v>2808</v>
      </c>
      <c r="ES86" s="173">
        <v>44258</v>
      </c>
      <c r="ET86" s="183" t="s">
        <v>6021</v>
      </c>
      <c r="EU86" s="183">
        <v>434</v>
      </c>
      <c r="EV86" s="183" t="s">
        <v>6018</v>
      </c>
      <c r="EW86" s="183" t="s">
        <v>21</v>
      </c>
      <c r="EX86" s="183">
        <v>2</v>
      </c>
      <c r="EY86" s="183" t="s">
        <v>5566</v>
      </c>
      <c r="EZ86" s="183" t="s">
        <v>2939</v>
      </c>
      <c r="FA86" s="184">
        <v>44549</v>
      </c>
      <c r="FB86" s="182" t="s">
        <v>1455</v>
      </c>
      <c r="FC86" s="176">
        <v>4</v>
      </c>
      <c r="FD86" s="176">
        <v>0</v>
      </c>
      <c r="FE86" s="176" t="s">
        <v>21</v>
      </c>
      <c r="FF86" s="176">
        <v>2</v>
      </c>
      <c r="FG86" s="176" t="s">
        <v>1454</v>
      </c>
      <c r="FH86" s="176">
        <v>0</v>
      </c>
      <c r="FI86" s="173">
        <v>43798</v>
      </c>
      <c r="FJ86" s="182" t="s">
        <v>980</v>
      </c>
      <c r="FK86" s="183" t="s">
        <v>14</v>
      </c>
      <c r="FL86" s="183" t="s">
        <v>968</v>
      </c>
      <c r="FM86" s="183" t="s">
        <v>14</v>
      </c>
      <c r="FN86" s="183" t="s">
        <v>14</v>
      </c>
      <c r="FO86" s="183">
        <v>0</v>
      </c>
      <c r="FP86" s="180">
        <v>0</v>
      </c>
      <c r="FQ86" s="181">
        <v>43578</v>
      </c>
      <c r="FR86" s="182" t="s">
        <v>981</v>
      </c>
      <c r="FS86" s="176" t="s">
        <v>14</v>
      </c>
      <c r="FT86" s="176" t="s">
        <v>968</v>
      </c>
      <c r="FU86" s="176" t="s">
        <v>14</v>
      </c>
      <c r="FV86" s="176" t="s">
        <v>14</v>
      </c>
      <c r="FW86" s="176">
        <v>0</v>
      </c>
      <c r="FX86" s="176">
        <v>0</v>
      </c>
      <c r="FY86" s="173">
        <v>43578</v>
      </c>
      <c r="FZ86" s="183" t="s">
        <v>4522</v>
      </c>
      <c r="GA86" s="183">
        <v>0</v>
      </c>
      <c r="GB86" s="183" t="s">
        <v>3173</v>
      </c>
      <c r="GC86" s="183" t="s">
        <v>21</v>
      </c>
      <c r="GD86" s="183">
        <v>2</v>
      </c>
      <c r="GE86" s="183" t="s">
        <v>14</v>
      </c>
      <c r="GF86" s="183" t="s">
        <v>14</v>
      </c>
      <c r="GG86" s="184">
        <v>44494</v>
      </c>
      <c r="GH86" s="182" t="s">
        <v>4528</v>
      </c>
      <c r="GI86" s="176">
        <v>1</v>
      </c>
      <c r="GJ86" s="176" t="s">
        <v>3173</v>
      </c>
      <c r="GK86" s="176" t="s">
        <v>21</v>
      </c>
      <c r="GL86" s="176">
        <v>2</v>
      </c>
      <c r="GM86" s="176" t="s">
        <v>14</v>
      </c>
      <c r="GN86" s="176" t="s">
        <v>14</v>
      </c>
      <c r="GO86" s="173">
        <v>44494</v>
      </c>
      <c r="GP86" s="183" t="s">
        <v>4523</v>
      </c>
      <c r="GQ86" s="183">
        <v>0</v>
      </c>
      <c r="GR86" s="183" t="s">
        <v>3173</v>
      </c>
      <c r="GS86" s="183" t="s">
        <v>21</v>
      </c>
      <c r="GT86" s="183">
        <v>2</v>
      </c>
      <c r="GU86" s="183" t="s">
        <v>14</v>
      </c>
      <c r="GV86" s="183" t="s">
        <v>14</v>
      </c>
      <c r="GW86" s="184">
        <v>44494</v>
      </c>
      <c r="GX86" s="182" t="s">
        <v>4529</v>
      </c>
      <c r="GY86" s="176">
        <v>0</v>
      </c>
      <c r="GZ86" s="176" t="s">
        <v>3173</v>
      </c>
      <c r="HA86" s="176" t="s">
        <v>21</v>
      </c>
      <c r="HB86" s="176">
        <v>2</v>
      </c>
      <c r="HC86" s="176" t="s">
        <v>14</v>
      </c>
      <c r="HD86" s="176" t="s">
        <v>14</v>
      </c>
      <c r="HE86" s="173">
        <v>44494</v>
      </c>
      <c r="HF86" s="183" t="s">
        <v>4521</v>
      </c>
      <c r="HG86" s="183">
        <v>0</v>
      </c>
      <c r="HH86" s="183" t="s">
        <v>3173</v>
      </c>
      <c r="HI86" s="183" t="s">
        <v>21</v>
      </c>
      <c r="HJ86" s="183">
        <v>2</v>
      </c>
      <c r="HK86" s="183" t="s">
        <v>14</v>
      </c>
      <c r="HL86" s="183" t="s">
        <v>14</v>
      </c>
      <c r="HM86" s="184">
        <v>44494</v>
      </c>
      <c r="HN86" s="182" t="s">
        <v>4527</v>
      </c>
      <c r="HO86" s="176">
        <v>1</v>
      </c>
      <c r="HP86" s="176" t="s">
        <v>3173</v>
      </c>
      <c r="HQ86" s="176" t="s">
        <v>21</v>
      </c>
      <c r="HR86" s="176">
        <v>2</v>
      </c>
      <c r="HS86" s="176" t="s">
        <v>14</v>
      </c>
      <c r="HT86" s="176" t="s">
        <v>14</v>
      </c>
      <c r="HU86" s="173">
        <v>44494</v>
      </c>
      <c r="HV86" s="183" t="s">
        <v>4524</v>
      </c>
      <c r="HW86" s="183">
        <v>0</v>
      </c>
      <c r="HX86" s="183" t="s">
        <v>3173</v>
      </c>
      <c r="HY86" s="183" t="s">
        <v>21</v>
      </c>
      <c r="HZ86" s="183">
        <v>2</v>
      </c>
      <c r="IA86" s="183" t="s">
        <v>14</v>
      </c>
      <c r="IB86" s="183" t="s">
        <v>14</v>
      </c>
      <c r="IC86" s="184">
        <v>44494</v>
      </c>
      <c r="ID86" s="182" t="s">
        <v>4526</v>
      </c>
      <c r="IE86" s="176">
        <v>0</v>
      </c>
      <c r="IF86" s="176" t="s">
        <v>3173</v>
      </c>
      <c r="IG86" s="176" t="s">
        <v>21</v>
      </c>
      <c r="IH86" s="176">
        <v>2</v>
      </c>
      <c r="II86" s="176" t="s">
        <v>14</v>
      </c>
      <c r="IJ86" s="176" t="s">
        <v>14</v>
      </c>
      <c r="IK86" s="173">
        <v>44494</v>
      </c>
      <c r="IL86" s="183" t="s">
        <v>4525</v>
      </c>
      <c r="IM86" s="183">
        <v>0</v>
      </c>
      <c r="IN86" s="183" t="s">
        <v>3173</v>
      </c>
      <c r="IO86" s="183" t="s">
        <v>21</v>
      </c>
      <c r="IP86" s="183">
        <v>2</v>
      </c>
      <c r="IQ86" s="183" t="s">
        <v>14</v>
      </c>
      <c r="IR86" s="183" t="s">
        <v>14</v>
      </c>
      <c r="IS86" s="184">
        <v>44494</v>
      </c>
    </row>
    <row r="87" spans="1:253" s="277" customFormat="1" ht="12.75" customHeight="1" x14ac:dyDescent="0.2">
      <c r="A87" s="277" t="s">
        <v>6069</v>
      </c>
      <c r="B87" s="277" t="s">
        <v>7664</v>
      </c>
      <c r="C87" s="277" t="s">
        <v>6070</v>
      </c>
      <c r="D87" s="277" t="s">
        <v>979</v>
      </c>
      <c r="E87" s="277" t="s">
        <v>7165</v>
      </c>
      <c r="F87" s="277" t="s">
        <v>6071</v>
      </c>
      <c r="G87" s="171">
        <v>109033000</v>
      </c>
      <c r="H87" s="172" t="s">
        <v>3459</v>
      </c>
      <c r="I87" s="172" t="s">
        <v>41</v>
      </c>
      <c r="J87" s="172">
        <v>1</v>
      </c>
      <c r="K87" s="172" t="s">
        <v>3461</v>
      </c>
      <c r="L87" s="172" t="s">
        <v>3460</v>
      </c>
      <c r="M87" s="173">
        <v>44549</v>
      </c>
      <c r="N87" s="182" t="s">
        <v>6073</v>
      </c>
      <c r="O87" s="174">
        <v>84413.6</v>
      </c>
      <c r="P87" s="174" t="s">
        <v>6025</v>
      </c>
      <c r="Q87" s="174" t="s">
        <v>41</v>
      </c>
      <c r="R87" s="174">
        <v>1</v>
      </c>
      <c r="S87" s="174" t="s">
        <v>6072</v>
      </c>
      <c r="T87" s="174" t="s">
        <v>1459</v>
      </c>
      <c r="U87" s="175">
        <v>44549</v>
      </c>
      <c r="V87" s="182" t="s">
        <v>6075</v>
      </c>
      <c r="W87" s="172">
        <v>18662000</v>
      </c>
      <c r="X87" s="172" t="s">
        <v>3459</v>
      </c>
      <c r="Y87" s="172" t="s">
        <v>21</v>
      </c>
      <c r="Z87" s="172">
        <v>2</v>
      </c>
      <c r="AA87" s="172" t="s">
        <v>6074</v>
      </c>
      <c r="AB87" s="172" t="s">
        <v>6028</v>
      </c>
      <c r="AC87" s="173">
        <v>44549</v>
      </c>
      <c r="AD87" s="182" t="s">
        <v>6079</v>
      </c>
      <c r="AE87" s="180">
        <v>8185000</v>
      </c>
      <c r="AF87" s="180" t="s">
        <v>6076</v>
      </c>
      <c r="AG87" s="180" t="s">
        <v>59</v>
      </c>
      <c r="AH87" s="180">
        <v>3</v>
      </c>
      <c r="AI87" s="180" t="s">
        <v>6078</v>
      </c>
      <c r="AJ87" s="180" t="s">
        <v>6077</v>
      </c>
      <c r="AK87" s="181">
        <v>44549</v>
      </c>
      <c r="AL87" s="182" t="s">
        <v>6081</v>
      </c>
      <c r="AM87" s="172">
        <v>584000</v>
      </c>
      <c r="AN87" s="172" t="s">
        <v>6044</v>
      </c>
      <c r="AO87" s="172" t="s">
        <v>59</v>
      </c>
      <c r="AP87" s="172">
        <v>3</v>
      </c>
      <c r="AQ87" s="172" t="s">
        <v>6080</v>
      </c>
      <c r="AR87" s="172" t="s">
        <v>6045</v>
      </c>
      <c r="AS87" s="173">
        <v>44549</v>
      </c>
      <c r="AT87" s="183" t="s">
        <v>6137</v>
      </c>
      <c r="AU87" s="180">
        <v>515</v>
      </c>
      <c r="AV87" s="180" t="s">
        <v>6134</v>
      </c>
      <c r="AW87" s="180" t="s">
        <v>59</v>
      </c>
      <c r="AX87" s="180">
        <v>3</v>
      </c>
      <c r="AY87" s="180" t="s">
        <v>6136</v>
      </c>
      <c r="AZ87" s="180" t="s">
        <v>6135</v>
      </c>
      <c r="BA87" s="181">
        <v>44551</v>
      </c>
      <c r="BB87" s="182" t="s">
        <v>6082</v>
      </c>
      <c r="BC87" s="172" t="s">
        <v>14</v>
      </c>
      <c r="BD87" s="172" t="s">
        <v>14</v>
      </c>
      <c r="BE87" s="172" t="s">
        <v>14</v>
      </c>
      <c r="BF87" s="172" t="s">
        <v>14</v>
      </c>
      <c r="BG87" s="172" t="s">
        <v>14</v>
      </c>
      <c r="BH87" s="172" t="s">
        <v>14</v>
      </c>
      <c r="BI87" s="173">
        <v>44549</v>
      </c>
      <c r="BJ87" s="183" t="s">
        <v>6086</v>
      </c>
      <c r="BK87" s="183">
        <v>392</v>
      </c>
      <c r="BL87" s="183" t="s">
        <v>6083</v>
      </c>
      <c r="BM87" s="183" t="s">
        <v>21</v>
      </c>
      <c r="BN87" s="183">
        <v>2</v>
      </c>
      <c r="BO87" s="183" t="s">
        <v>6085</v>
      </c>
      <c r="BP87" s="180" t="s">
        <v>6084</v>
      </c>
      <c r="BQ87" s="184">
        <v>44549</v>
      </c>
      <c r="BR87" s="182" t="s">
        <v>6088</v>
      </c>
      <c r="BS87" s="176">
        <v>430615</v>
      </c>
      <c r="BT87" s="176" t="s">
        <v>6044</v>
      </c>
      <c r="BU87" s="176" t="s">
        <v>59</v>
      </c>
      <c r="BV87" s="176">
        <v>3</v>
      </c>
      <c r="BW87" s="176" t="s">
        <v>6046</v>
      </c>
      <c r="BX87" s="176" t="s">
        <v>6045</v>
      </c>
      <c r="BY87" s="173">
        <v>44549</v>
      </c>
      <c r="BZ87" s="183" t="s">
        <v>6089</v>
      </c>
      <c r="CA87" s="183">
        <v>200117</v>
      </c>
      <c r="CB87" s="183" t="s">
        <v>6044</v>
      </c>
      <c r="CC87" s="183" t="s">
        <v>59</v>
      </c>
      <c r="CD87" s="183">
        <v>3</v>
      </c>
      <c r="CE87" s="183" t="s">
        <v>6048</v>
      </c>
      <c r="CF87" s="183" t="s">
        <v>6045</v>
      </c>
      <c r="CG87" s="184">
        <v>44549</v>
      </c>
      <c r="CH87" s="182" t="s">
        <v>7938</v>
      </c>
      <c r="CI87" s="183" t="e">
        <v>#N/A</v>
      </c>
      <c r="CJ87" s="183" t="e">
        <v>#N/A</v>
      </c>
      <c r="CK87" s="183" t="e">
        <v>#N/A</v>
      </c>
      <c r="CL87" s="183" t="e">
        <v>#N/A</v>
      </c>
      <c r="CM87" s="183" t="e">
        <v>#N/A</v>
      </c>
      <c r="CN87" s="183" t="e">
        <v>#N/A</v>
      </c>
      <c r="CO87" s="185" t="e">
        <v>#N/A</v>
      </c>
      <c r="CP87" s="183" t="s">
        <v>6090</v>
      </c>
      <c r="CQ87" s="176">
        <v>66000000000</v>
      </c>
      <c r="CR87" s="176" t="s">
        <v>6050</v>
      </c>
      <c r="CS87" s="176" t="s">
        <v>59</v>
      </c>
      <c r="CT87" s="176">
        <v>3</v>
      </c>
      <c r="CU87" s="176" t="s">
        <v>6052</v>
      </c>
      <c r="CV87" s="176" t="s">
        <v>6051</v>
      </c>
      <c r="CW87" s="173">
        <v>44549</v>
      </c>
      <c r="CX87" s="183" t="s">
        <v>6093</v>
      </c>
      <c r="CY87" s="180">
        <v>2400000</v>
      </c>
      <c r="CZ87" s="180" t="s">
        <v>6091</v>
      </c>
      <c r="DA87" s="180" t="s">
        <v>21</v>
      </c>
      <c r="DB87" s="180">
        <v>2</v>
      </c>
      <c r="DC87" s="180" t="s">
        <v>6098</v>
      </c>
      <c r="DD87" s="180" t="s">
        <v>6092</v>
      </c>
      <c r="DE87" s="186">
        <v>44549</v>
      </c>
      <c r="DF87" s="182" t="s">
        <v>6095</v>
      </c>
      <c r="DG87" s="172">
        <v>10478000</v>
      </c>
      <c r="DH87" s="176" t="s">
        <v>3459</v>
      </c>
      <c r="DI87" s="176" t="s">
        <v>59</v>
      </c>
      <c r="DJ87" s="176">
        <v>3</v>
      </c>
      <c r="DK87" s="176" t="s">
        <v>6094</v>
      </c>
      <c r="DL87" s="176" t="s">
        <v>6028</v>
      </c>
      <c r="DM87" s="173">
        <v>44549</v>
      </c>
      <c r="DN87" s="183" t="s">
        <v>6097</v>
      </c>
      <c r="DO87" s="180">
        <v>5785000</v>
      </c>
      <c r="DP87" s="183" t="s">
        <v>3459</v>
      </c>
      <c r="DQ87" s="183" t="s">
        <v>59</v>
      </c>
      <c r="DR87" s="183">
        <v>3</v>
      </c>
      <c r="DS87" s="183" t="s">
        <v>6096</v>
      </c>
      <c r="DT87" s="183" t="s">
        <v>6028</v>
      </c>
      <c r="DU87" s="184">
        <v>44549</v>
      </c>
      <c r="DV87" s="182" t="s">
        <v>6099</v>
      </c>
      <c r="DW87" s="172">
        <v>2400000</v>
      </c>
      <c r="DX87" s="176" t="s">
        <v>6091</v>
      </c>
      <c r="DY87" s="176" t="s">
        <v>21</v>
      </c>
      <c r="DZ87" s="176">
        <v>2</v>
      </c>
      <c r="EA87" s="176" t="s">
        <v>6098</v>
      </c>
      <c r="EB87" s="176" t="s">
        <v>6092</v>
      </c>
      <c r="EC87" s="173">
        <v>44549</v>
      </c>
      <c r="ED87" s="183" t="s">
        <v>6100</v>
      </c>
      <c r="EE87" s="180">
        <v>0</v>
      </c>
      <c r="EF87" s="183" t="s">
        <v>14</v>
      </c>
      <c r="EG87" s="183" t="s">
        <v>14</v>
      </c>
      <c r="EH87" s="183" t="s">
        <v>14</v>
      </c>
      <c r="EI87" s="183" t="s">
        <v>14</v>
      </c>
      <c r="EJ87" s="183" t="s">
        <v>14</v>
      </c>
      <c r="EK87" s="184">
        <v>44549</v>
      </c>
      <c r="EL87" s="182" t="s">
        <v>6101</v>
      </c>
      <c r="EM87" s="172">
        <v>0</v>
      </c>
      <c r="EN87" s="176" t="s">
        <v>14</v>
      </c>
      <c r="EO87" s="176" t="s">
        <v>14</v>
      </c>
      <c r="EP87" s="176" t="s">
        <v>14</v>
      </c>
      <c r="EQ87" s="176" t="s">
        <v>14</v>
      </c>
      <c r="ER87" s="176" t="s">
        <v>14</v>
      </c>
      <c r="ES87" s="173">
        <v>44549</v>
      </c>
      <c r="ET87" s="183" t="s">
        <v>6087</v>
      </c>
      <c r="EU87" s="183">
        <v>434</v>
      </c>
      <c r="EV87" s="183" t="s">
        <v>6018</v>
      </c>
      <c r="EW87" s="183" t="s">
        <v>21</v>
      </c>
      <c r="EX87" s="183">
        <v>2</v>
      </c>
      <c r="EY87" s="183" t="s">
        <v>5566</v>
      </c>
      <c r="EZ87" s="183" t="s">
        <v>2939</v>
      </c>
      <c r="FA87" s="184">
        <v>44549</v>
      </c>
      <c r="FB87" s="182" t="s">
        <v>6103</v>
      </c>
      <c r="FC87" s="176">
        <v>4</v>
      </c>
      <c r="FD87" s="176" t="s">
        <v>14</v>
      </c>
      <c r="FE87" s="176" t="s">
        <v>14</v>
      </c>
      <c r="FF87" s="176" t="s">
        <v>14</v>
      </c>
      <c r="FG87" s="176" t="s">
        <v>6102</v>
      </c>
      <c r="FH87" s="176" t="s">
        <v>14</v>
      </c>
      <c r="FI87" s="173">
        <v>44549</v>
      </c>
      <c r="FJ87" s="182" t="s">
        <v>7939</v>
      </c>
      <c r="FK87" s="183" t="e">
        <v>#N/A</v>
      </c>
      <c r="FL87" s="183" t="e">
        <v>#N/A</v>
      </c>
      <c r="FM87" s="183" t="e">
        <v>#N/A</v>
      </c>
      <c r="FN87" s="183" t="e">
        <v>#N/A</v>
      </c>
      <c r="FO87" s="183" t="e">
        <v>#N/A</v>
      </c>
      <c r="FP87" s="180" t="e">
        <v>#N/A</v>
      </c>
      <c r="FQ87" s="181" t="e">
        <v>#N/A</v>
      </c>
      <c r="FR87" s="182" t="s">
        <v>7940</v>
      </c>
      <c r="FS87" s="176" t="e">
        <v>#N/A</v>
      </c>
      <c r="FT87" s="176" t="e">
        <v>#N/A</v>
      </c>
      <c r="FU87" s="176" t="e">
        <v>#N/A</v>
      </c>
      <c r="FV87" s="176" t="e">
        <v>#N/A</v>
      </c>
      <c r="FW87" s="176" t="e">
        <v>#N/A</v>
      </c>
      <c r="FX87" s="176" t="e">
        <v>#N/A</v>
      </c>
      <c r="FY87" s="173" t="e">
        <v>#N/A</v>
      </c>
      <c r="FZ87" s="183" t="s">
        <v>6114</v>
      </c>
      <c r="GA87" s="183">
        <v>0</v>
      </c>
      <c r="GB87" s="183" t="s">
        <v>3173</v>
      </c>
      <c r="GC87" s="183" t="s">
        <v>21</v>
      </c>
      <c r="GD87" s="183">
        <v>2</v>
      </c>
      <c r="GE87" s="183" t="s">
        <v>14</v>
      </c>
      <c r="GF87" s="183" t="s">
        <v>14</v>
      </c>
      <c r="GG87" s="184">
        <v>44549</v>
      </c>
      <c r="GH87" s="182" t="s">
        <v>6120</v>
      </c>
      <c r="GI87" s="176">
        <v>0</v>
      </c>
      <c r="GJ87" s="176" t="s">
        <v>3173</v>
      </c>
      <c r="GK87" s="176" t="s">
        <v>21</v>
      </c>
      <c r="GL87" s="176">
        <v>2</v>
      </c>
      <c r="GM87" s="176" t="s">
        <v>14</v>
      </c>
      <c r="GN87" s="176" t="s">
        <v>14</v>
      </c>
      <c r="GO87" s="173">
        <v>44549</v>
      </c>
      <c r="GP87" s="183" t="s">
        <v>6115</v>
      </c>
      <c r="GQ87" s="183">
        <v>0</v>
      </c>
      <c r="GR87" s="183" t="s">
        <v>3173</v>
      </c>
      <c r="GS87" s="183" t="s">
        <v>21</v>
      </c>
      <c r="GT87" s="183">
        <v>2</v>
      </c>
      <c r="GU87" s="183" t="s">
        <v>14</v>
      </c>
      <c r="GV87" s="183" t="s">
        <v>14</v>
      </c>
      <c r="GW87" s="184">
        <v>44549</v>
      </c>
      <c r="GX87" s="182" t="s">
        <v>6121</v>
      </c>
      <c r="GY87" s="176">
        <v>0</v>
      </c>
      <c r="GZ87" s="176" t="s">
        <v>3173</v>
      </c>
      <c r="HA87" s="176" t="s">
        <v>21</v>
      </c>
      <c r="HB87" s="176">
        <v>2</v>
      </c>
      <c r="HC87" s="176" t="s">
        <v>14</v>
      </c>
      <c r="HD87" s="176" t="s">
        <v>14</v>
      </c>
      <c r="HE87" s="173">
        <v>44549</v>
      </c>
      <c r="HF87" s="183" t="s">
        <v>6113</v>
      </c>
      <c r="HG87" s="183">
        <v>0</v>
      </c>
      <c r="HH87" s="183" t="s">
        <v>3173</v>
      </c>
      <c r="HI87" s="183" t="s">
        <v>21</v>
      </c>
      <c r="HJ87" s="183">
        <v>2</v>
      </c>
      <c r="HK87" s="183" t="s">
        <v>14</v>
      </c>
      <c r="HL87" s="183" t="s">
        <v>14</v>
      </c>
      <c r="HM87" s="184">
        <v>44549</v>
      </c>
      <c r="HN87" s="182" t="s">
        <v>6119</v>
      </c>
      <c r="HO87" s="176">
        <v>1</v>
      </c>
      <c r="HP87" s="176" t="s">
        <v>3173</v>
      </c>
      <c r="HQ87" s="176" t="s">
        <v>21</v>
      </c>
      <c r="HR87" s="176">
        <v>2</v>
      </c>
      <c r="HS87" s="176" t="s">
        <v>14</v>
      </c>
      <c r="HT87" s="176" t="s">
        <v>14</v>
      </c>
      <c r="HU87" s="173">
        <v>44549</v>
      </c>
      <c r="HV87" s="183" t="s">
        <v>6116</v>
      </c>
      <c r="HW87" s="183">
        <v>0</v>
      </c>
      <c r="HX87" s="183" t="s">
        <v>3173</v>
      </c>
      <c r="HY87" s="183" t="s">
        <v>21</v>
      </c>
      <c r="HZ87" s="183">
        <v>2</v>
      </c>
      <c r="IA87" s="183" t="s">
        <v>14</v>
      </c>
      <c r="IB87" s="183" t="s">
        <v>14</v>
      </c>
      <c r="IC87" s="184">
        <v>44549</v>
      </c>
      <c r="ID87" s="182" t="s">
        <v>6118</v>
      </c>
      <c r="IE87" s="176">
        <v>0</v>
      </c>
      <c r="IF87" s="176" t="s">
        <v>3173</v>
      </c>
      <c r="IG87" s="176" t="s">
        <v>21</v>
      </c>
      <c r="IH87" s="176">
        <v>2</v>
      </c>
      <c r="II87" s="176" t="s">
        <v>14</v>
      </c>
      <c r="IJ87" s="176" t="s">
        <v>14</v>
      </c>
      <c r="IK87" s="173">
        <v>44549</v>
      </c>
      <c r="IL87" s="183" t="s">
        <v>6117</v>
      </c>
      <c r="IM87" s="183">
        <v>3</v>
      </c>
      <c r="IN87" s="183" t="s">
        <v>3173</v>
      </c>
      <c r="IO87" s="183" t="s">
        <v>21</v>
      </c>
      <c r="IP87" s="183">
        <v>2</v>
      </c>
      <c r="IQ87" s="183" t="s">
        <v>14</v>
      </c>
      <c r="IR87" s="183" t="s">
        <v>14</v>
      </c>
      <c r="IS87" s="184">
        <v>44549</v>
      </c>
    </row>
    <row r="88" spans="1:253" s="277" customFormat="1" ht="12.75" customHeight="1" x14ac:dyDescent="0.2">
      <c r="A88" s="277" t="s">
        <v>79</v>
      </c>
      <c r="B88" s="277" t="s">
        <v>7508</v>
      </c>
      <c r="C88" s="277" t="s">
        <v>80</v>
      </c>
      <c r="D88" s="277" t="s">
        <v>81</v>
      </c>
      <c r="E88" s="277" t="s">
        <v>7172</v>
      </c>
      <c r="F88" s="277" t="s">
        <v>2875</v>
      </c>
      <c r="G88" s="179">
        <v>25666000</v>
      </c>
      <c r="H88" s="180" t="s">
        <v>2103</v>
      </c>
      <c r="I88" s="180" t="s">
        <v>21</v>
      </c>
      <c r="J88" s="180">
        <v>2</v>
      </c>
      <c r="K88" s="180" t="s">
        <v>2874</v>
      </c>
      <c r="L88" s="180" t="s">
        <v>2873</v>
      </c>
      <c r="M88" s="181">
        <v>44278</v>
      </c>
      <c r="N88" s="182" t="s">
        <v>2879</v>
      </c>
      <c r="O88" s="180">
        <v>120410</v>
      </c>
      <c r="P88" s="180" t="s">
        <v>2876</v>
      </c>
      <c r="Q88" s="180" t="s">
        <v>21</v>
      </c>
      <c r="R88" s="180">
        <v>2</v>
      </c>
      <c r="S88" s="180" t="s">
        <v>2878</v>
      </c>
      <c r="T88" s="180" t="s">
        <v>2877</v>
      </c>
      <c r="U88" s="181">
        <v>44278</v>
      </c>
      <c r="V88" s="182" t="s">
        <v>2881</v>
      </c>
      <c r="W88" s="180">
        <v>25666000</v>
      </c>
      <c r="X88" s="180" t="s">
        <v>2103</v>
      </c>
      <c r="Y88" s="180" t="s">
        <v>21</v>
      </c>
      <c r="Z88" s="180">
        <v>2</v>
      </c>
      <c r="AA88" s="180" t="s">
        <v>2880</v>
      </c>
      <c r="AB88" s="180" t="s">
        <v>2873</v>
      </c>
      <c r="AC88" s="181">
        <v>44278</v>
      </c>
      <c r="AD88" s="182" t="s">
        <v>2883</v>
      </c>
      <c r="AE88" s="180">
        <v>25666000</v>
      </c>
      <c r="AF88" s="180" t="s">
        <v>2103</v>
      </c>
      <c r="AG88" s="180" t="s">
        <v>21</v>
      </c>
      <c r="AH88" s="180">
        <v>2</v>
      </c>
      <c r="AI88" s="180" t="s">
        <v>2882</v>
      </c>
      <c r="AJ88" s="180" t="s">
        <v>2873</v>
      </c>
      <c r="AK88" s="181">
        <v>44278</v>
      </c>
      <c r="AL88" s="182" t="s">
        <v>3246</v>
      </c>
      <c r="AM88" s="180">
        <v>34000</v>
      </c>
      <c r="AN88" s="180" t="s">
        <v>3243</v>
      </c>
      <c r="AO88" s="180" t="s">
        <v>59</v>
      </c>
      <c r="AP88" s="180">
        <v>3</v>
      </c>
      <c r="AQ88" s="180" t="s">
        <v>3245</v>
      </c>
      <c r="AR88" s="180" t="s">
        <v>3244</v>
      </c>
      <c r="AS88" s="181">
        <v>44364</v>
      </c>
      <c r="AT88" s="183" t="s">
        <v>88</v>
      </c>
      <c r="AU88" s="180" t="s">
        <v>14</v>
      </c>
      <c r="AV88" s="180">
        <v>0</v>
      </c>
      <c r="AW88" s="180" t="s">
        <v>14</v>
      </c>
      <c r="AX88" s="180" t="s">
        <v>14</v>
      </c>
      <c r="AY88" s="180">
        <v>0</v>
      </c>
      <c r="AZ88" s="180">
        <v>0</v>
      </c>
      <c r="BA88" s="181">
        <v>43493</v>
      </c>
      <c r="BB88" s="182" t="s">
        <v>87</v>
      </c>
      <c r="BC88" s="180" t="s">
        <v>14</v>
      </c>
      <c r="BD88" s="180">
        <v>0</v>
      </c>
      <c r="BE88" s="180" t="s">
        <v>14</v>
      </c>
      <c r="BF88" s="180" t="s">
        <v>14</v>
      </c>
      <c r="BG88" s="180">
        <v>0</v>
      </c>
      <c r="BH88" s="180">
        <v>0</v>
      </c>
      <c r="BI88" s="181">
        <v>43493</v>
      </c>
      <c r="BJ88" s="183" t="s">
        <v>5618</v>
      </c>
      <c r="BK88" s="183">
        <v>3</v>
      </c>
      <c r="BL88" s="183" t="s">
        <v>5523</v>
      </c>
      <c r="BM88" s="183" t="s">
        <v>59</v>
      </c>
      <c r="BN88" s="183">
        <v>3</v>
      </c>
      <c r="BO88" s="183" t="s">
        <v>5617</v>
      </c>
      <c r="BP88" s="180" t="s">
        <v>2939</v>
      </c>
      <c r="BQ88" s="184">
        <v>44521</v>
      </c>
      <c r="BR88" s="182" t="s">
        <v>82</v>
      </c>
      <c r="BS88" s="183" t="s">
        <v>14</v>
      </c>
      <c r="BT88" s="183">
        <v>0</v>
      </c>
      <c r="BU88" s="183" t="s">
        <v>14</v>
      </c>
      <c r="BV88" s="183" t="s">
        <v>14</v>
      </c>
      <c r="BW88" s="183">
        <v>0</v>
      </c>
      <c r="BX88" s="183">
        <v>0</v>
      </c>
      <c r="BY88" s="181">
        <v>43493</v>
      </c>
      <c r="BZ88" s="183" t="s">
        <v>83</v>
      </c>
      <c r="CA88" s="183" t="s">
        <v>14</v>
      </c>
      <c r="CB88" s="183">
        <v>0</v>
      </c>
      <c r="CC88" s="183" t="s">
        <v>14</v>
      </c>
      <c r="CD88" s="183" t="s">
        <v>14</v>
      </c>
      <c r="CE88" s="183">
        <v>0</v>
      </c>
      <c r="CF88" s="183">
        <v>0</v>
      </c>
      <c r="CG88" s="184">
        <v>43493</v>
      </c>
      <c r="CH88" s="182" t="s">
        <v>7941</v>
      </c>
      <c r="CI88" s="183" t="e">
        <v>#N/A</v>
      </c>
      <c r="CJ88" s="183" t="e">
        <v>#N/A</v>
      </c>
      <c r="CK88" s="183" t="e">
        <v>#N/A</v>
      </c>
      <c r="CL88" s="183" t="e">
        <v>#N/A</v>
      </c>
      <c r="CM88" s="183" t="e">
        <v>#N/A</v>
      </c>
      <c r="CN88" s="183" t="e">
        <v>#N/A</v>
      </c>
      <c r="CO88" s="185" t="e">
        <v>#N/A</v>
      </c>
      <c r="CP88" s="183" t="s">
        <v>86</v>
      </c>
      <c r="CQ88" s="183" t="s">
        <v>14</v>
      </c>
      <c r="CR88" s="183">
        <v>0</v>
      </c>
      <c r="CS88" s="183" t="s">
        <v>14</v>
      </c>
      <c r="CT88" s="183" t="s">
        <v>14</v>
      </c>
      <c r="CU88" s="183">
        <v>0</v>
      </c>
      <c r="CV88" s="183">
        <v>0</v>
      </c>
      <c r="CW88" s="181">
        <v>43493</v>
      </c>
      <c r="CX88" s="183" t="s">
        <v>985</v>
      </c>
      <c r="CY88" s="180">
        <v>10429000</v>
      </c>
      <c r="CZ88" s="180" t="s">
        <v>1743</v>
      </c>
      <c r="DA88" s="180" t="s">
        <v>21</v>
      </c>
      <c r="DB88" s="180">
        <v>2</v>
      </c>
      <c r="DC88" s="180" t="s">
        <v>1745</v>
      </c>
      <c r="DD88" s="180" t="s">
        <v>1744</v>
      </c>
      <c r="DE88" s="186">
        <v>43920</v>
      </c>
      <c r="DF88" s="182" t="s">
        <v>1747</v>
      </c>
      <c r="DG88" s="180">
        <v>0</v>
      </c>
      <c r="DH88" s="183" t="s">
        <v>1743</v>
      </c>
      <c r="DI88" s="183" t="s">
        <v>21</v>
      </c>
      <c r="DJ88" s="183">
        <v>2</v>
      </c>
      <c r="DK88" s="183" t="s">
        <v>1745</v>
      </c>
      <c r="DL88" s="183" t="s">
        <v>1744</v>
      </c>
      <c r="DM88" s="181">
        <v>43920</v>
      </c>
      <c r="DN88" s="183" t="s">
        <v>1750</v>
      </c>
      <c r="DO88" s="180">
        <v>15120000</v>
      </c>
      <c r="DP88" s="183" t="s">
        <v>1743</v>
      </c>
      <c r="DQ88" s="183" t="s">
        <v>21</v>
      </c>
      <c r="DR88" s="183">
        <v>2</v>
      </c>
      <c r="DS88" s="183" t="s">
        <v>1745</v>
      </c>
      <c r="DT88" s="183" t="s">
        <v>1744</v>
      </c>
      <c r="DU88" s="184">
        <v>43920</v>
      </c>
      <c r="DV88" s="182" t="s">
        <v>1748</v>
      </c>
      <c r="DW88" s="180">
        <v>4970000</v>
      </c>
      <c r="DX88" s="183" t="s">
        <v>1743</v>
      </c>
      <c r="DY88" s="183" t="s">
        <v>21</v>
      </c>
      <c r="DZ88" s="183">
        <v>2</v>
      </c>
      <c r="EA88" s="183" t="s">
        <v>1745</v>
      </c>
      <c r="EB88" s="183" t="s">
        <v>1744</v>
      </c>
      <c r="EC88" s="181">
        <v>43920</v>
      </c>
      <c r="ED88" s="183" t="s">
        <v>1749</v>
      </c>
      <c r="EE88" s="180">
        <v>5459000</v>
      </c>
      <c r="EF88" s="183" t="s">
        <v>1743</v>
      </c>
      <c r="EG88" s="183" t="s">
        <v>21</v>
      </c>
      <c r="EH88" s="183">
        <v>2</v>
      </c>
      <c r="EI88" s="183" t="s">
        <v>1745</v>
      </c>
      <c r="EJ88" s="183" t="s">
        <v>1744</v>
      </c>
      <c r="EK88" s="184">
        <v>43920</v>
      </c>
      <c r="EL88" s="182" t="s">
        <v>1746</v>
      </c>
      <c r="EM88" s="180">
        <v>0</v>
      </c>
      <c r="EN88" s="183" t="s">
        <v>1743</v>
      </c>
      <c r="EO88" s="183" t="s">
        <v>21</v>
      </c>
      <c r="EP88" s="183">
        <v>2</v>
      </c>
      <c r="EQ88" s="183" t="s">
        <v>1745</v>
      </c>
      <c r="ER88" s="183" t="s">
        <v>1744</v>
      </c>
      <c r="ES88" s="181">
        <v>43920</v>
      </c>
      <c r="ET88" s="183" t="s">
        <v>5619</v>
      </c>
      <c r="EU88" s="183">
        <v>3</v>
      </c>
      <c r="EV88" s="183" t="s">
        <v>5523</v>
      </c>
      <c r="EW88" s="183" t="s">
        <v>59</v>
      </c>
      <c r="EX88" s="183">
        <v>3</v>
      </c>
      <c r="EY88" s="183" t="s">
        <v>5617</v>
      </c>
      <c r="EZ88" s="183" t="s">
        <v>2939</v>
      </c>
      <c r="FA88" s="184">
        <v>44521</v>
      </c>
      <c r="FB88" s="182" t="s">
        <v>85</v>
      </c>
      <c r="FC88" s="183">
        <v>1</v>
      </c>
      <c r="FD88" s="183">
        <v>0</v>
      </c>
      <c r="FE88" s="183" t="s">
        <v>21</v>
      </c>
      <c r="FF88" s="183">
        <v>2</v>
      </c>
      <c r="FG88" s="183" t="s">
        <v>84</v>
      </c>
      <c r="FH88" s="183">
        <v>0</v>
      </c>
      <c r="FI88" s="181">
        <v>43493</v>
      </c>
      <c r="FJ88" s="182" t="s">
        <v>89</v>
      </c>
      <c r="FK88" s="183" t="s">
        <v>14</v>
      </c>
      <c r="FL88" s="183">
        <v>0</v>
      </c>
      <c r="FM88" s="183" t="s">
        <v>14</v>
      </c>
      <c r="FN88" s="183" t="s">
        <v>14</v>
      </c>
      <c r="FO88" s="183">
        <v>0</v>
      </c>
      <c r="FP88" s="180">
        <v>0</v>
      </c>
      <c r="FQ88" s="181">
        <v>43493</v>
      </c>
      <c r="FR88" s="182" t="s">
        <v>90</v>
      </c>
      <c r="FS88" s="183" t="s">
        <v>14</v>
      </c>
      <c r="FT88" s="183">
        <v>0</v>
      </c>
      <c r="FU88" s="183" t="s">
        <v>14</v>
      </c>
      <c r="FV88" s="183" t="s">
        <v>14</v>
      </c>
      <c r="FW88" s="183">
        <v>0</v>
      </c>
      <c r="FX88" s="183">
        <v>0</v>
      </c>
      <c r="FY88" s="181">
        <v>43493</v>
      </c>
      <c r="FZ88" s="183" t="s">
        <v>4447</v>
      </c>
      <c r="GA88" s="183">
        <v>2</v>
      </c>
      <c r="GB88" s="183" t="s">
        <v>3173</v>
      </c>
      <c r="GC88" s="183" t="s">
        <v>21</v>
      </c>
      <c r="GD88" s="183">
        <v>2</v>
      </c>
      <c r="GE88" s="183" t="s">
        <v>14</v>
      </c>
      <c r="GF88" s="183" t="s">
        <v>14</v>
      </c>
      <c r="GG88" s="184">
        <v>44493</v>
      </c>
      <c r="GH88" s="182" t="s">
        <v>4453</v>
      </c>
      <c r="GI88" s="183">
        <v>2</v>
      </c>
      <c r="GJ88" s="183" t="s">
        <v>3173</v>
      </c>
      <c r="GK88" s="183" t="s">
        <v>21</v>
      </c>
      <c r="GL88" s="183">
        <v>2</v>
      </c>
      <c r="GM88" s="183" t="s">
        <v>14</v>
      </c>
      <c r="GN88" s="183" t="s">
        <v>14</v>
      </c>
      <c r="GO88" s="181">
        <v>44493</v>
      </c>
      <c r="GP88" s="183" t="s">
        <v>4448</v>
      </c>
      <c r="GQ88" s="183">
        <v>2</v>
      </c>
      <c r="GR88" s="183" t="s">
        <v>3173</v>
      </c>
      <c r="GS88" s="183" t="s">
        <v>21</v>
      </c>
      <c r="GT88" s="183">
        <v>2</v>
      </c>
      <c r="GU88" s="183" t="s">
        <v>14</v>
      </c>
      <c r="GV88" s="183" t="s">
        <v>14</v>
      </c>
      <c r="GW88" s="184">
        <v>44493</v>
      </c>
      <c r="GX88" s="182" t="s">
        <v>4454</v>
      </c>
      <c r="GY88" s="183">
        <v>0</v>
      </c>
      <c r="GZ88" s="183" t="s">
        <v>3173</v>
      </c>
      <c r="HA88" s="183" t="s">
        <v>21</v>
      </c>
      <c r="HB88" s="183">
        <v>2</v>
      </c>
      <c r="HC88" s="183" t="s">
        <v>14</v>
      </c>
      <c r="HD88" s="183" t="s">
        <v>14</v>
      </c>
      <c r="HE88" s="181">
        <v>44493</v>
      </c>
      <c r="HF88" s="183" t="s">
        <v>4446</v>
      </c>
      <c r="HG88" s="183">
        <v>2</v>
      </c>
      <c r="HH88" s="183" t="s">
        <v>3173</v>
      </c>
      <c r="HI88" s="183" t="s">
        <v>21</v>
      </c>
      <c r="HJ88" s="183">
        <v>2</v>
      </c>
      <c r="HK88" s="183" t="s">
        <v>14</v>
      </c>
      <c r="HL88" s="183" t="s">
        <v>14</v>
      </c>
      <c r="HM88" s="184">
        <v>44493</v>
      </c>
      <c r="HN88" s="182" t="s">
        <v>4452</v>
      </c>
      <c r="HO88" s="183">
        <v>3</v>
      </c>
      <c r="HP88" s="183" t="s">
        <v>3173</v>
      </c>
      <c r="HQ88" s="183" t="s">
        <v>21</v>
      </c>
      <c r="HR88" s="183">
        <v>2</v>
      </c>
      <c r="HS88" s="183" t="s">
        <v>14</v>
      </c>
      <c r="HT88" s="183" t="s">
        <v>14</v>
      </c>
      <c r="HU88" s="181">
        <v>44493</v>
      </c>
      <c r="HV88" s="183" t="s">
        <v>4449</v>
      </c>
      <c r="HW88" s="183">
        <v>0</v>
      </c>
      <c r="HX88" s="183" t="s">
        <v>3173</v>
      </c>
      <c r="HY88" s="183" t="s">
        <v>21</v>
      </c>
      <c r="HZ88" s="183">
        <v>2</v>
      </c>
      <c r="IA88" s="183" t="s">
        <v>14</v>
      </c>
      <c r="IB88" s="183" t="s">
        <v>14</v>
      </c>
      <c r="IC88" s="184">
        <v>44493</v>
      </c>
      <c r="ID88" s="182" t="s">
        <v>4451</v>
      </c>
      <c r="IE88" s="183">
        <v>0</v>
      </c>
      <c r="IF88" s="183" t="s">
        <v>3173</v>
      </c>
      <c r="IG88" s="183" t="s">
        <v>21</v>
      </c>
      <c r="IH88" s="183">
        <v>2</v>
      </c>
      <c r="II88" s="183" t="s">
        <v>14</v>
      </c>
      <c r="IJ88" s="183" t="s">
        <v>14</v>
      </c>
      <c r="IK88" s="181">
        <v>44493</v>
      </c>
      <c r="IL88" s="183" t="s">
        <v>4450</v>
      </c>
      <c r="IM88" s="183">
        <v>3</v>
      </c>
      <c r="IN88" s="183" t="s">
        <v>3173</v>
      </c>
      <c r="IO88" s="183" t="s">
        <v>21</v>
      </c>
      <c r="IP88" s="183">
        <v>2</v>
      </c>
      <c r="IQ88" s="183" t="s">
        <v>14</v>
      </c>
      <c r="IR88" s="183" t="s">
        <v>14</v>
      </c>
      <c r="IS88" s="184">
        <v>44493</v>
      </c>
    </row>
    <row r="89" spans="1:253" s="277" customFormat="1" ht="12.75" customHeight="1" x14ac:dyDescent="0.2">
      <c r="A89" s="277" t="s">
        <v>230</v>
      </c>
      <c r="B89" s="277" t="s">
        <v>7518</v>
      </c>
      <c r="C89" s="277" t="s">
        <v>231</v>
      </c>
      <c r="D89" s="277" t="s">
        <v>232</v>
      </c>
      <c r="E89" s="277" t="s">
        <v>7177</v>
      </c>
      <c r="F89" s="277" t="s">
        <v>5728</v>
      </c>
      <c r="G89" s="171">
        <v>5335000</v>
      </c>
      <c r="H89" s="172" t="s">
        <v>5725</v>
      </c>
      <c r="I89" s="172" t="s">
        <v>41</v>
      </c>
      <c r="J89" s="172">
        <v>1</v>
      </c>
      <c r="K89" s="172" t="s">
        <v>5727</v>
      </c>
      <c r="L89" s="172" t="s">
        <v>5726</v>
      </c>
      <c r="M89" s="173">
        <v>44525</v>
      </c>
      <c r="N89" s="182" t="s">
        <v>5732</v>
      </c>
      <c r="O89" s="174">
        <v>6025</v>
      </c>
      <c r="P89" s="174" t="s">
        <v>5729</v>
      </c>
      <c r="Q89" s="174" t="s">
        <v>41</v>
      </c>
      <c r="R89" s="174">
        <v>1</v>
      </c>
      <c r="S89" s="174" t="s">
        <v>5731</v>
      </c>
      <c r="T89" s="174" t="s">
        <v>5730</v>
      </c>
      <c r="U89" s="175">
        <v>44525</v>
      </c>
      <c r="V89" s="182" t="s">
        <v>5736</v>
      </c>
      <c r="W89" s="172">
        <v>5335000</v>
      </c>
      <c r="X89" s="172" t="s">
        <v>5733</v>
      </c>
      <c r="Y89" s="172" t="s">
        <v>41</v>
      </c>
      <c r="Z89" s="172">
        <v>1</v>
      </c>
      <c r="AA89" s="172" t="s">
        <v>5735</v>
      </c>
      <c r="AB89" s="172" t="s">
        <v>5734</v>
      </c>
      <c r="AC89" s="173">
        <v>44525</v>
      </c>
      <c r="AD89" s="182" t="s">
        <v>5738</v>
      </c>
      <c r="AE89" s="180">
        <v>4706000</v>
      </c>
      <c r="AF89" s="180" t="s">
        <v>5733</v>
      </c>
      <c r="AG89" s="180" t="s">
        <v>41</v>
      </c>
      <c r="AH89" s="180">
        <v>1</v>
      </c>
      <c r="AI89" s="180" t="s">
        <v>5737</v>
      </c>
      <c r="AJ89" s="180" t="s">
        <v>5734</v>
      </c>
      <c r="AK89" s="181">
        <v>44525</v>
      </c>
      <c r="AL89" s="182" t="s">
        <v>5742</v>
      </c>
      <c r="AM89" s="172">
        <v>6401000</v>
      </c>
      <c r="AN89" s="172" t="s">
        <v>5739</v>
      </c>
      <c r="AO89" s="172" t="s">
        <v>59</v>
      </c>
      <c r="AP89" s="172">
        <v>3</v>
      </c>
      <c r="AQ89" s="172" t="s">
        <v>5741</v>
      </c>
      <c r="AR89" s="172" t="s">
        <v>5740</v>
      </c>
      <c r="AS89" s="173">
        <v>44525</v>
      </c>
      <c r="AT89" s="183" t="s">
        <v>6624</v>
      </c>
      <c r="AU89" s="180">
        <v>6148</v>
      </c>
      <c r="AV89" s="180" t="s">
        <v>6621</v>
      </c>
      <c r="AW89" s="180" t="s">
        <v>21</v>
      </c>
      <c r="AX89" s="180">
        <v>2</v>
      </c>
      <c r="AY89" s="180" t="s">
        <v>6623</v>
      </c>
      <c r="AZ89" s="180" t="s">
        <v>6622</v>
      </c>
      <c r="BA89" s="181">
        <v>44559</v>
      </c>
      <c r="BB89" s="182" t="s">
        <v>243</v>
      </c>
      <c r="BC89" s="172" t="s">
        <v>14</v>
      </c>
      <c r="BD89" s="172">
        <v>0</v>
      </c>
      <c r="BE89" s="172" t="s">
        <v>14</v>
      </c>
      <c r="BF89" s="172" t="s">
        <v>14</v>
      </c>
      <c r="BG89" s="172" t="s">
        <v>242</v>
      </c>
      <c r="BH89" s="172">
        <v>0</v>
      </c>
      <c r="BI89" s="173">
        <v>43503</v>
      </c>
      <c r="BJ89" s="183" t="s">
        <v>6626</v>
      </c>
      <c r="BK89" s="183">
        <v>44</v>
      </c>
      <c r="BL89" s="183" t="s">
        <v>6621</v>
      </c>
      <c r="BM89" s="183" t="s">
        <v>21</v>
      </c>
      <c r="BN89" s="183">
        <v>2</v>
      </c>
      <c r="BO89" s="183" t="s">
        <v>6625</v>
      </c>
      <c r="BP89" s="180" t="s">
        <v>6622</v>
      </c>
      <c r="BQ89" s="184">
        <v>44559</v>
      </c>
      <c r="BR89" s="182" t="s">
        <v>236</v>
      </c>
      <c r="BS89" s="176">
        <v>160000</v>
      </c>
      <c r="BT89" s="176" t="s">
        <v>233</v>
      </c>
      <c r="BU89" s="176" t="s">
        <v>21</v>
      </c>
      <c r="BV89" s="176">
        <v>2</v>
      </c>
      <c r="BW89" s="176" t="s">
        <v>235</v>
      </c>
      <c r="BX89" s="176" t="s">
        <v>234</v>
      </c>
      <c r="BY89" s="173">
        <v>43503</v>
      </c>
      <c r="BZ89" s="183" t="s">
        <v>239</v>
      </c>
      <c r="CA89" s="183">
        <v>11422</v>
      </c>
      <c r="CB89" s="183" t="s">
        <v>233</v>
      </c>
      <c r="CC89" s="183" t="s">
        <v>21</v>
      </c>
      <c r="CD89" s="183">
        <v>2</v>
      </c>
      <c r="CE89" s="183" t="s">
        <v>238</v>
      </c>
      <c r="CF89" s="183" t="s">
        <v>237</v>
      </c>
      <c r="CG89" s="184">
        <v>43503</v>
      </c>
      <c r="CH89" s="182" t="s">
        <v>7942</v>
      </c>
      <c r="CI89" s="183" t="e">
        <v>#N/A</v>
      </c>
      <c r="CJ89" s="183" t="e">
        <v>#N/A</v>
      </c>
      <c r="CK89" s="183" t="e">
        <v>#N/A</v>
      </c>
      <c r="CL89" s="183" t="e">
        <v>#N/A</v>
      </c>
      <c r="CM89" s="183" t="e">
        <v>#N/A</v>
      </c>
      <c r="CN89" s="183" t="e">
        <v>#N/A</v>
      </c>
      <c r="CO89" s="185" t="e">
        <v>#N/A</v>
      </c>
      <c r="CP89" s="183" t="s">
        <v>1540</v>
      </c>
      <c r="CQ89" s="176" t="s">
        <v>14</v>
      </c>
      <c r="CR89" s="176" t="s">
        <v>1537</v>
      </c>
      <c r="CS89" s="176" t="s">
        <v>14</v>
      </c>
      <c r="CT89" s="176" t="s">
        <v>14</v>
      </c>
      <c r="CU89" s="176" t="s">
        <v>1539</v>
      </c>
      <c r="CV89" s="176" t="s">
        <v>1538</v>
      </c>
      <c r="CW89" s="173">
        <v>43816</v>
      </c>
      <c r="CX89" s="183" t="s">
        <v>5744</v>
      </c>
      <c r="CY89" s="180">
        <v>2411000</v>
      </c>
      <c r="CZ89" s="180" t="s">
        <v>5733</v>
      </c>
      <c r="DA89" s="180" t="s">
        <v>41</v>
      </c>
      <c r="DB89" s="180">
        <v>1</v>
      </c>
      <c r="DC89" s="180" t="s">
        <v>5743</v>
      </c>
      <c r="DD89" s="180" t="s">
        <v>5734</v>
      </c>
      <c r="DE89" s="186">
        <v>44525</v>
      </c>
      <c r="DF89" s="182" t="s">
        <v>5745</v>
      </c>
      <c r="DG89" s="172">
        <v>630000</v>
      </c>
      <c r="DH89" s="176" t="s">
        <v>5733</v>
      </c>
      <c r="DI89" s="176" t="s">
        <v>41</v>
      </c>
      <c r="DJ89" s="176">
        <v>1</v>
      </c>
      <c r="DK89" s="176" t="s">
        <v>5743</v>
      </c>
      <c r="DL89" s="176" t="s">
        <v>5734</v>
      </c>
      <c r="DM89" s="173">
        <v>44525</v>
      </c>
      <c r="DN89" s="183" t="s">
        <v>5746</v>
      </c>
      <c r="DO89" s="180">
        <v>2294000</v>
      </c>
      <c r="DP89" s="183" t="s">
        <v>5733</v>
      </c>
      <c r="DQ89" s="183" t="s">
        <v>41</v>
      </c>
      <c r="DR89" s="183">
        <v>1</v>
      </c>
      <c r="DS89" s="183" t="s">
        <v>5743</v>
      </c>
      <c r="DT89" s="183" t="s">
        <v>5734</v>
      </c>
      <c r="DU89" s="184">
        <v>44525</v>
      </c>
      <c r="DV89" s="182" t="s">
        <v>5747</v>
      </c>
      <c r="DW89" s="172">
        <v>2054000</v>
      </c>
      <c r="DX89" s="176" t="s">
        <v>5733</v>
      </c>
      <c r="DY89" s="176" t="s">
        <v>41</v>
      </c>
      <c r="DZ89" s="176">
        <v>1</v>
      </c>
      <c r="EA89" s="176" t="s">
        <v>5743</v>
      </c>
      <c r="EB89" s="176" t="s">
        <v>5734</v>
      </c>
      <c r="EC89" s="173">
        <v>44525</v>
      </c>
      <c r="ED89" s="183" t="s">
        <v>5748</v>
      </c>
      <c r="EE89" s="180">
        <v>336000</v>
      </c>
      <c r="EF89" s="183" t="s">
        <v>5733</v>
      </c>
      <c r="EG89" s="183" t="s">
        <v>41</v>
      </c>
      <c r="EH89" s="183">
        <v>1</v>
      </c>
      <c r="EI89" s="183" t="s">
        <v>5743</v>
      </c>
      <c r="EJ89" s="183" t="s">
        <v>5734</v>
      </c>
      <c r="EK89" s="184">
        <v>44525</v>
      </c>
      <c r="EL89" s="182" t="s">
        <v>5749</v>
      </c>
      <c r="EM89" s="172">
        <v>21000</v>
      </c>
      <c r="EN89" s="176" t="s">
        <v>5733</v>
      </c>
      <c r="EO89" s="176" t="s">
        <v>41</v>
      </c>
      <c r="EP89" s="176">
        <v>1</v>
      </c>
      <c r="EQ89" s="176" t="s">
        <v>5743</v>
      </c>
      <c r="ER89" s="176" t="s">
        <v>5734</v>
      </c>
      <c r="ES89" s="173">
        <v>44525</v>
      </c>
      <c r="ET89" s="183" t="s">
        <v>6627</v>
      </c>
      <c r="EU89" s="183">
        <v>44</v>
      </c>
      <c r="EV89" s="183" t="s">
        <v>6621</v>
      </c>
      <c r="EW89" s="183" t="s">
        <v>21</v>
      </c>
      <c r="EX89" s="183">
        <v>2</v>
      </c>
      <c r="EY89" s="183" t="s">
        <v>6625</v>
      </c>
      <c r="EZ89" s="183" t="s">
        <v>6622</v>
      </c>
      <c r="FA89" s="184">
        <v>44559</v>
      </c>
      <c r="FB89" s="182" t="s">
        <v>241</v>
      </c>
      <c r="FC89" s="176">
        <v>4</v>
      </c>
      <c r="FD89" s="176">
        <v>0</v>
      </c>
      <c r="FE89" s="176" t="s">
        <v>21</v>
      </c>
      <c r="FF89" s="176">
        <v>2</v>
      </c>
      <c r="FG89" s="176" t="s">
        <v>240</v>
      </c>
      <c r="FH89" s="176">
        <v>0</v>
      </c>
      <c r="FI89" s="173">
        <v>43503</v>
      </c>
      <c r="FJ89" s="182" t="s">
        <v>244</v>
      </c>
      <c r="FK89" s="183" t="s">
        <v>14</v>
      </c>
      <c r="FL89" s="183">
        <v>0</v>
      </c>
      <c r="FM89" s="183" t="s">
        <v>14</v>
      </c>
      <c r="FN89" s="183" t="s">
        <v>14</v>
      </c>
      <c r="FO89" s="183">
        <v>0</v>
      </c>
      <c r="FP89" s="180">
        <v>0</v>
      </c>
      <c r="FQ89" s="181">
        <v>43503</v>
      </c>
      <c r="FR89" s="182" t="s">
        <v>1073</v>
      </c>
      <c r="FS89" s="176">
        <v>4950000</v>
      </c>
      <c r="FT89" s="176" t="s">
        <v>1070</v>
      </c>
      <c r="FU89" s="176" t="s">
        <v>21</v>
      </c>
      <c r="FV89" s="176">
        <v>2</v>
      </c>
      <c r="FW89" s="176" t="s">
        <v>1072</v>
      </c>
      <c r="FX89" s="176" t="s">
        <v>1071</v>
      </c>
      <c r="FY89" s="173">
        <v>43585</v>
      </c>
      <c r="FZ89" s="183" t="s">
        <v>4288</v>
      </c>
      <c r="GA89" s="183">
        <v>2</v>
      </c>
      <c r="GB89" s="183" t="s">
        <v>3173</v>
      </c>
      <c r="GC89" s="183" t="s">
        <v>21</v>
      </c>
      <c r="GD89" s="183">
        <v>2</v>
      </c>
      <c r="GE89" s="183" t="s">
        <v>14</v>
      </c>
      <c r="GF89" s="183" t="s">
        <v>14</v>
      </c>
      <c r="GG89" s="184">
        <v>44489</v>
      </c>
      <c r="GH89" s="182" t="s">
        <v>4294</v>
      </c>
      <c r="GI89" s="176">
        <v>3</v>
      </c>
      <c r="GJ89" s="176" t="s">
        <v>3173</v>
      </c>
      <c r="GK89" s="176" t="s">
        <v>21</v>
      </c>
      <c r="GL89" s="176">
        <v>2</v>
      </c>
      <c r="GM89" s="176" t="s">
        <v>14</v>
      </c>
      <c r="GN89" s="176" t="s">
        <v>14</v>
      </c>
      <c r="GO89" s="173">
        <v>44489</v>
      </c>
      <c r="GP89" s="183" t="s">
        <v>4289</v>
      </c>
      <c r="GQ89" s="183">
        <v>3</v>
      </c>
      <c r="GR89" s="183" t="s">
        <v>3173</v>
      </c>
      <c r="GS89" s="183" t="s">
        <v>21</v>
      </c>
      <c r="GT89" s="183">
        <v>2</v>
      </c>
      <c r="GU89" s="183" t="s">
        <v>14</v>
      </c>
      <c r="GV89" s="183" t="s">
        <v>14</v>
      </c>
      <c r="GW89" s="184">
        <v>44489</v>
      </c>
      <c r="GX89" s="182" t="s">
        <v>4295</v>
      </c>
      <c r="GY89" s="176">
        <v>0</v>
      </c>
      <c r="GZ89" s="176" t="s">
        <v>3173</v>
      </c>
      <c r="HA89" s="176" t="s">
        <v>21</v>
      </c>
      <c r="HB89" s="176">
        <v>2</v>
      </c>
      <c r="HC89" s="176" t="s">
        <v>14</v>
      </c>
      <c r="HD89" s="176" t="s">
        <v>14</v>
      </c>
      <c r="HE89" s="173">
        <v>44489</v>
      </c>
      <c r="HF89" s="183" t="s">
        <v>4287</v>
      </c>
      <c r="HG89" s="183">
        <v>2</v>
      </c>
      <c r="HH89" s="183" t="s">
        <v>3173</v>
      </c>
      <c r="HI89" s="183" t="s">
        <v>21</v>
      </c>
      <c r="HJ89" s="183">
        <v>2</v>
      </c>
      <c r="HK89" s="183" t="s">
        <v>14</v>
      </c>
      <c r="HL89" s="183" t="s">
        <v>14</v>
      </c>
      <c r="HM89" s="184">
        <v>44489</v>
      </c>
      <c r="HN89" s="182" t="s">
        <v>4293</v>
      </c>
      <c r="HO89" s="176">
        <v>3</v>
      </c>
      <c r="HP89" s="176" t="s">
        <v>3173</v>
      </c>
      <c r="HQ89" s="176" t="s">
        <v>21</v>
      </c>
      <c r="HR89" s="176">
        <v>2</v>
      </c>
      <c r="HS89" s="176" t="s">
        <v>14</v>
      </c>
      <c r="HT89" s="176" t="s">
        <v>14</v>
      </c>
      <c r="HU89" s="173">
        <v>44489</v>
      </c>
      <c r="HV89" s="183" t="s">
        <v>4290</v>
      </c>
      <c r="HW89" s="183">
        <v>3</v>
      </c>
      <c r="HX89" s="183" t="s">
        <v>3173</v>
      </c>
      <c r="HY89" s="183" t="s">
        <v>21</v>
      </c>
      <c r="HZ89" s="183">
        <v>2</v>
      </c>
      <c r="IA89" s="183" t="s">
        <v>14</v>
      </c>
      <c r="IB89" s="183" t="s">
        <v>14</v>
      </c>
      <c r="IC89" s="184">
        <v>44489</v>
      </c>
      <c r="ID89" s="182" t="s">
        <v>4292</v>
      </c>
      <c r="IE89" s="176">
        <v>2</v>
      </c>
      <c r="IF89" s="176" t="s">
        <v>3173</v>
      </c>
      <c r="IG89" s="176" t="s">
        <v>21</v>
      </c>
      <c r="IH89" s="176">
        <v>2</v>
      </c>
      <c r="II89" s="176" t="s">
        <v>14</v>
      </c>
      <c r="IJ89" s="176" t="s">
        <v>14</v>
      </c>
      <c r="IK89" s="173">
        <v>44489</v>
      </c>
      <c r="IL89" s="183" t="s">
        <v>4291</v>
      </c>
      <c r="IM89" s="183">
        <v>3</v>
      </c>
      <c r="IN89" s="183" t="s">
        <v>3173</v>
      </c>
      <c r="IO89" s="183" t="s">
        <v>21</v>
      </c>
      <c r="IP89" s="183">
        <v>2</v>
      </c>
      <c r="IQ89" s="183" t="s">
        <v>14</v>
      </c>
      <c r="IR89" s="183" t="s">
        <v>14</v>
      </c>
      <c r="IS89" s="184">
        <v>44489</v>
      </c>
    </row>
    <row r="90" spans="1:253" s="277" customFormat="1" ht="12.75" customHeight="1" x14ac:dyDescent="0.2">
      <c r="A90" s="277" t="s">
        <v>913</v>
      </c>
      <c r="B90" s="277" t="s">
        <v>7672</v>
      </c>
      <c r="C90" s="277" t="s">
        <v>914</v>
      </c>
      <c r="D90" s="277" t="s">
        <v>915</v>
      </c>
      <c r="E90" s="277" t="s">
        <v>7670</v>
      </c>
      <c r="F90" s="277" t="s">
        <v>2987</v>
      </c>
      <c r="G90" s="171">
        <v>267437000</v>
      </c>
      <c r="H90" s="172" t="s">
        <v>2273</v>
      </c>
      <c r="I90" s="172" t="s">
        <v>41</v>
      </c>
      <c r="J90" s="172">
        <v>1</v>
      </c>
      <c r="K90" s="172" t="s">
        <v>2986</v>
      </c>
      <c r="L90" s="172" t="s">
        <v>2273</v>
      </c>
      <c r="M90" s="173">
        <v>44281</v>
      </c>
      <c r="N90" s="182" t="s">
        <v>1846</v>
      </c>
      <c r="O90" s="174">
        <v>369002</v>
      </c>
      <c r="P90" s="174" t="s">
        <v>1843</v>
      </c>
      <c r="Q90" s="174" t="s">
        <v>21</v>
      </c>
      <c r="R90" s="174">
        <v>2</v>
      </c>
      <c r="S90" s="174" t="s">
        <v>1845</v>
      </c>
      <c r="T90" s="174" t="s">
        <v>1844</v>
      </c>
      <c r="U90" s="175">
        <v>43979</v>
      </c>
      <c r="V90" s="182" t="s">
        <v>2989</v>
      </c>
      <c r="W90" s="172">
        <v>19217000</v>
      </c>
      <c r="X90" s="172" t="s">
        <v>2273</v>
      </c>
      <c r="Y90" s="172" t="s">
        <v>41</v>
      </c>
      <c r="Z90" s="172">
        <v>1</v>
      </c>
      <c r="AA90" s="172" t="s">
        <v>2988</v>
      </c>
      <c r="AB90" s="172" t="s">
        <v>2273</v>
      </c>
      <c r="AC90" s="173">
        <v>44281</v>
      </c>
      <c r="AD90" s="182" t="s">
        <v>2991</v>
      </c>
      <c r="AE90" s="180">
        <v>13183000</v>
      </c>
      <c r="AF90" s="180" t="s">
        <v>2273</v>
      </c>
      <c r="AG90" s="180" t="s">
        <v>21</v>
      </c>
      <c r="AH90" s="180">
        <v>2</v>
      </c>
      <c r="AI90" s="180" t="s">
        <v>2990</v>
      </c>
      <c r="AJ90" s="180" t="s">
        <v>2273</v>
      </c>
      <c r="AK90" s="181">
        <v>44281</v>
      </c>
      <c r="AL90" s="182" t="s">
        <v>2993</v>
      </c>
      <c r="AM90" s="172">
        <v>5158000</v>
      </c>
      <c r="AN90" s="172" t="s">
        <v>2273</v>
      </c>
      <c r="AO90" s="172" t="s">
        <v>21</v>
      </c>
      <c r="AP90" s="172">
        <v>2</v>
      </c>
      <c r="AQ90" s="172" t="s">
        <v>2992</v>
      </c>
      <c r="AR90" s="172" t="s">
        <v>2273</v>
      </c>
      <c r="AS90" s="173">
        <v>44281</v>
      </c>
      <c r="AT90" s="183" t="s">
        <v>1344</v>
      </c>
      <c r="AU90" s="180" t="s">
        <v>14</v>
      </c>
      <c r="AV90" s="180">
        <v>0</v>
      </c>
      <c r="AW90" s="180" t="s">
        <v>14</v>
      </c>
      <c r="AX90" s="180" t="s">
        <v>14</v>
      </c>
      <c r="AY90" s="180">
        <v>0</v>
      </c>
      <c r="AZ90" s="180">
        <v>0</v>
      </c>
      <c r="BA90" s="181">
        <v>43769</v>
      </c>
      <c r="BB90" s="182" t="s">
        <v>1343</v>
      </c>
      <c r="BC90" s="172" t="s">
        <v>14</v>
      </c>
      <c r="BD90" s="172">
        <v>0</v>
      </c>
      <c r="BE90" s="172" t="s">
        <v>14</v>
      </c>
      <c r="BF90" s="172" t="s">
        <v>14</v>
      </c>
      <c r="BG90" s="172">
        <v>0</v>
      </c>
      <c r="BH90" s="172">
        <v>0</v>
      </c>
      <c r="BI90" s="173">
        <v>43769</v>
      </c>
      <c r="BJ90" s="183" t="s">
        <v>2995</v>
      </c>
      <c r="BK90" s="183">
        <v>1833</v>
      </c>
      <c r="BL90" s="183" t="s">
        <v>2273</v>
      </c>
      <c r="BM90" s="183" t="s">
        <v>21</v>
      </c>
      <c r="BN90" s="183">
        <v>2</v>
      </c>
      <c r="BO90" s="183" t="s">
        <v>2994</v>
      </c>
      <c r="BP90" s="180" t="s">
        <v>2273</v>
      </c>
      <c r="BQ90" s="184">
        <v>44281</v>
      </c>
      <c r="BR90" s="182" t="s">
        <v>916</v>
      </c>
      <c r="BS90" s="176">
        <v>0</v>
      </c>
      <c r="BT90" s="176">
        <v>0</v>
      </c>
      <c r="BU90" s="176" t="s">
        <v>21</v>
      </c>
      <c r="BV90" s="176">
        <v>2</v>
      </c>
      <c r="BW90" s="176">
        <v>0</v>
      </c>
      <c r="BX90" s="176">
        <v>0</v>
      </c>
      <c r="BY90" s="173">
        <v>43545</v>
      </c>
      <c r="BZ90" s="183" t="s">
        <v>919</v>
      </c>
      <c r="CA90" s="183">
        <v>4300</v>
      </c>
      <c r="CB90" s="183" t="s">
        <v>917</v>
      </c>
      <c r="CC90" s="183" t="s">
        <v>21</v>
      </c>
      <c r="CD90" s="183">
        <v>2</v>
      </c>
      <c r="CE90" s="183" t="s">
        <v>918</v>
      </c>
      <c r="CF90" s="183">
        <v>0</v>
      </c>
      <c r="CG90" s="184">
        <v>43545</v>
      </c>
      <c r="CH90" s="182" t="s">
        <v>7943</v>
      </c>
      <c r="CI90" s="183" t="e">
        <v>#N/A</v>
      </c>
      <c r="CJ90" s="183" t="e">
        <v>#N/A</v>
      </c>
      <c r="CK90" s="183" t="e">
        <v>#N/A</v>
      </c>
      <c r="CL90" s="183" t="e">
        <v>#N/A</v>
      </c>
      <c r="CM90" s="183" t="e">
        <v>#N/A</v>
      </c>
      <c r="CN90" s="183" t="e">
        <v>#N/A</v>
      </c>
      <c r="CO90" s="185" t="e">
        <v>#N/A</v>
      </c>
      <c r="CP90" s="183" t="s">
        <v>922</v>
      </c>
      <c r="CQ90" s="176">
        <v>5200000</v>
      </c>
      <c r="CR90" s="176" t="s">
        <v>920</v>
      </c>
      <c r="CS90" s="176" t="s">
        <v>21</v>
      </c>
      <c r="CT90" s="176">
        <v>2</v>
      </c>
      <c r="CU90" s="176" t="s">
        <v>921</v>
      </c>
      <c r="CV90" s="176">
        <v>0</v>
      </c>
      <c r="CW90" s="173">
        <v>43545</v>
      </c>
      <c r="CX90" s="183" t="s">
        <v>2999</v>
      </c>
      <c r="CY90" s="180">
        <v>8959000</v>
      </c>
      <c r="CZ90" s="180" t="s">
        <v>2273</v>
      </c>
      <c r="DA90" s="180" t="s">
        <v>21</v>
      </c>
      <c r="DB90" s="180">
        <v>2</v>
      </c>
      <c r="DC90" s="180" t="s">
        <v>2998</v>
      </c>
      <c r="DD90" s="180" t="s">
        <v>2273</v>
      </c>
      <c r="DE90" s="186">
        <v>44281</v>
      </c>
      <c r="DF90" s="182" t="s">
        <v>3000</v>
      </c>
      <c r="DG90" s="172">
        <v>6035000</v>
      </c>
      <c r="DH90" s="176" t="s">
        <v>2273</v>
      </c>
      <c r="DI90" s="176" t="s">
        <v>21</v>
      </c>
      <c r="DJ90" s="176">
        <v>2</v>
      </c>
      <c r="DK90" s="176" t="s">
        <v>2998</v>
      </c>
      <c r="DL90" s="176" t="s">
        <v>2273</v>
      </c>
      <c r="DM90" s="173">
        <v>44281</v>
      </c>
      <c r="DN90" s="183" t="s">
        <v>3001</v>
      </c>
      <c r="DO90" s="180">
        <v>4223000</v>
      </c>
      <c r="DP90" s="183" t="s">
        <v>2273</v>
      </c>
      <c r="DQ90" s="183" t="s">
        <v>21</v>
      </c>
      <c r="DR90" s="183">
        <v>2</v>
      </c>
      <c r="DS90" s="183" t="s">
        <v>2998</v>
      </c>
      <c r="DT90" s="183" t="s">
        <v>2273</v>
      </c>
      <c r="DU90" s="184">
        <v>44281</v>
      </c>
      <c r="DV90" s="182" t="s">
        <v>3002</v>
      </c>
      <c r="DW90" s="172">
        <v>4636000</v>
      </c>
      <c r="DX90" s="176" t="s">
        <v>2273</v>
      </c>
      <c r="DY90" s="176" t="s">
        <v>21</v>
      </c>
      <c r="DZ90" s="176">
        <v>2</v>
      </c>
      <c r="EA90" s="176" t="s">
        <v>2998</v>
      </c>
      <c r="EB90" s="176" t="s">
        <v>2273</v>
      </c>
      <c r="EC90" s="173">
        <v>44281</v>
      </c>
      <c r="ED90" s="183" t="s">
        <v>3003</v>
      </c>
      <c r="EE90" s="180">
        <v>4201000</v>
      </c>
      <c r="EF90" s="183" t="s">
        <v>2273</v>
      </c>
      <c r="EG90" s="183" t="s">
        <v>21</v>
      </c>
      <c r="EH90" s="183">
        <v>2</v>
      </c>
      <c r="EI90" s="183" t="s">
        <v>2998</v>
      </c>
      <c r="EJ90" s="183" t="s">
        <v>2273</v>
      </c>
      <c r="EK90" s="184">
        <v>44281</v>
      </c>
      <c r="EL90" s="182" t="s">
        <v>3004</v>
      </c>
      <c r="EM90" s="172">
        <v>122000</v>
      </c>
      <c r="EN90" s="176" t="s">
        <v>2273</v>
      </c>
      <c r="EO90" s="176" t="s">
        <v>21</v>
      </c>
      <c r="EP90" s="176">
        <v>2</v>
      </c>
      <c r="EQ90" s="176" t="s">
        <v>2998</v>
      </c>
      <c r="ER90" s="176" t="s">
        <v>2273</v>
      </c>
      <c r="ES90" s="173">
        <v>44281</v>
      </c>
      <c r="ET90" s="183" t="s">
        <v>2997</v>
      </c>
      <c r="EU90" s="183">
        <v>4189</v>
      </c>
      <c r="EV90" s="183" t="s">
        <v>2273</v>
      </c>
      <c r="EW90" s="183" t="s">
        <v>21</v>
      </c>
      <c r="EX90" s="183">
        <v>2</v>
      </c>
      <c r="EY90" s="183" t="s">
        <v>2996</v>
      </c>
      <c r="EZ90" s="183" t="s">
        <v>2273</v>
      </c>
      <c r="FA90" s="184">
        <v>44281</v>
      </c>
      <c r="FB90" s="182" t="s">
        <v>1094</v>
      </c>
      <c r="FC90" s="176">
        <v>5</v>
      </c>
      <c r="FD90" s="176" t="s">
        <v>14</v>
      </c>
      <c r="FE90" s="176" t="s">
        <v>21</v>
      </c>
      <c r="FF90" s="176">
        <v>2</v>
      </c>
      <c r="FG90" s="176" t="s">
        <v>14</v>
      </c>
      <c r="FH90" s="176" t="s">
        <v>14</v>
      </c>
      <c r="FI90" s="173">
        <v>43586</v>
      </c>
      <c r="FJ90" s="182" t="s">
        <v>1096</v>
      </c>
      <c r="FK90" s="183" t="s">
        <v>14</v>
      </c>
      <c r="FL90" s="183" t="s">
        <v>1095</v>
      </c>
      <c r="FM90" s="183" t="s">
        <v>21</v>
      </c>
      <c r="FN90" s="183">
        <v>2</v>
      </c>
      <c r="FO90" s="183" t="s">
        <v>14</v>
      </c>
      <c r="FP90" s="180" t="s">
        <v>14</v>
      </c>
      <c r="FQ90" s="181">
        <v>43586</v>
      </c>
      <c r="FR90" s="182" t="s">
        <v>1099</v>
      </c>
      <c r="FS90" s="176">
        <v>800000</v>
      </c>
      <c r="FT90" s="176" t="s">
        <v>1095</v>
      </c>
      <c r="FU90" s="176" t="s">
        <v>21</v>
      </c>
      <c r="FV90" s="176">
        <v>2</v>
      </c>
      <c r="FW90" s="176" t="s">
        <v>1098</v>
      </c>
      <c r="FX90" s="176" t="s">
        <v>1097</v>
      </c>
      <c r="FY90" s="173">
        <v>43586</v>
      </c>
      <c r="FZ90" s="183" t="s">
        <v>5201</v>
      </c>
      <c r="GA90" s="183">
        <v>1</v>
      </c>
      <c r="GB90" s="183" t="s">
        <v>3173</v>
      </c>
      <c r="GC90" s="183" t="s">
        <v>21</v>
      </c>
      <c r="GD90" s="183">
        <v>2</v>
      </c>
      <c r="GE90" s="183" t="s">
        <v>14</v>
      </c>
      <c r="GF90" s="183" t="s">
        <v>14</v>
      </c>
      <c r="GG90" s="184">
        <v>44499</v>
      </c>
      <c r="GH90" s="182" t="s">
        <v>5207</v>
      </c>
      <c r="GI90" s="176">
        <v>3</v>
      </c>
      <c r="GJ90" s="176" t="s">
        <v>3173</v>
      </c>
      <c r="GK90" s="176" t="s">
        <v>21</v>
      </c>
      <c r="GL90" s="176">
        <v>2</v>
      </c>
      <c r="GM90" s="176" t="s">
        <v>14</v>
      </c>
      <c r="GN90" s="176" t="s">
        <v>14</v>
      </c>
      <c r="GO90" s="173">
        <v>44499</v>
      </c>
      <c r="GP90" s="183" t="s">
        <v>5202</v>
      </c>
      <c r="GQ90" s="183">
        <v>1</v>
      </c>
      <c r="GR90" s="183" t="s">
        <v>3173</v>
      </c>
      <c r="GS90" s="183" t="s">
        <v>21</v>
      </c>
      <c r="GT90" s="183">
        <v>2</v>
      </c>
      <c r="GU90" s="183" t="s">
        <v>14</v>
      </c>
      <c r="GV90" s="183" t="s">
        <v>14</v>
      </c>
      <c r="GW90" s="184">
        <v>44499</v>
      </c>
      <c r="GX90" s="182" t="s">
        <v>5208</v>
      </c>
      <c r="GY90" s="176">
        <v>0</v>
      </c>
      <c r="GZ90" s="176" t="s">
        <v>3173</v>
      </c>
      <c r="HA90" s="176" t="s">
        <v>21</v>
      </c>
      <c r="HB90" s="176">
        <v>2</v>
      </c>
      <c r="HC90" s="176" t="s">
        <v>14</v>
      </c>
      <c r="HD90" s="176" t="s">
        <v>14</v>
      </c>
      <c r="HE90" s="173">
        <v>44499</v>
      </c>
      <c r="HF90" s="183" t="s">
        <v>5200</v>
      </c>
      <c r="HG90" s="183">
        <v>2</v>
      </c>
      <c r="HH90" s="183" t="s">
        <v>3173</v>
      </c>
      <c r="HI90" s="183" t="s">
        <v>21</v>
      </c>
      <c r="HJ90" s="183">
        <v>2</v>
      </c>
      <c r="HK90" s="183" t="s">
        <v>14</v>
      </c>
      <c r="HL90" s="183" t="s">
        <v>14</v>
      </c>
      <c r="HM90" s="184">
        <v>44499</v>
      </c>
      <c r="HN90" s="182" t="s">
        <v>5206</v>
      </c>
      <c r="HO90" s="176">
        <v>3</v>
      </c>
      <c r="HP90" s="176" t="s">
        <v>3173</v>
      </c>
      <c r="HQ90" s="176" t="s">
        <v>21</v>
      </c>
      <c r="HR90" s="176">
        <v>2</v>
      </c>
      <c r="HS90" s="176" t="s">
        <v>14</v>
      </c>
      <c r="HT90" s="176" t="s">
        <v>14</v>
      </c>
      <c r="HU90" s="173">
        <v>44499</v>
      </c>
      <c r="HV90" s="183" t="s">
        <v>5203</v>
      </c>
      <c r="HW90" s="183">
        <v>3</v>
      </c>
      <c r="HX90" s="183" t="s">
        <v>3173</v>
      </c>
      <c r="HY90" s="183" t="s">
        <v>21</v>
      </c>
      <c r="HZ90" s="183">
        <v>2</v>
      </c>
      <c r="IA90" s="183" t="s">
        <v>14</v>
      </c>
      <c r="IB90" s="183" t="s">
        <v>14</v>
      </c>
      <c r="IC90" s="184">
        <v>44499</v>
      </c>
      <c r="ID90" s="182" t="s">
        <v>5205</v>
      </c>
      <c r="IE90" s="176">
        <v>3</v>
      </c>
      <c r="IF90" s="176" t="s">
        <v>3173</v>
      </c>
      <c r="IG90" s="176" t="s">
        <v>21</v>
      </c>
      <c r="IH90" s="176">
        <v>2</v>
      </c>
      <c r="II90" s="176" t="s">
        <v>14</v>
      </c>
      <c r="IJ90" s="176" t="s">
        <v>14</v>
      </c>
      <c r="IK90" s="173">
        <v>44499</v>
      </c>
      <c r="IL90" s="183" t="s">
        <v>5204</v>
      </c>
      <c r="IM90" s="183">
        <v>3</v>
      </c>
      <c r="IN90" s="183" t="s">
        <v>3173</v>
      </c>
      <c r="IO90" s="183" t="s">
        <v>21</v>
      </c>
      <c r="IP90" s="183">
        <v>2</v>
      </c>
      <c r="IQ90" s="183" t="s">
        <v>14</v>
      </c>
      <c r="IR90" s="183" t="s">
        <v>14</v>
      </c>
      <c r="IS90" s="184">
        <v>44499</v>
      </c>
    </row>
    <row r="91" spans="1:253" s="277" customFormat="1" ht="12.75" customHeight="1" x14ac:dyDescent="0.2">
      <c r="A91" s="277" t="s">
        <v>1074</v>
      </c>
      <c r="B91" s="277" t="s">
        <v>7672</v>
      </c>
      <c r="C91" s="277" t="s">
        <v>1075</v>
      </c>
      <c r="D91" s="277" t="s">
        <v>1076</v>
      </c>
      <c r="E91" s="277" t="s">
        <v>7675</v>
      </c>
      <c r="F91" s="277" t="s">
        <v>2538</v>
      </c>
      <c r="G91" s="171">
        <v>338382000</v>
      </c>
      <c r="H91" s="172" t="s">
        <v>2535</v>
      </c>
      <c r="I91" s="172" t="s">
        <v>21</v>
      </c>
      <c r="J91" s="172">
        <v>2</v>
      </c>
      <c r="K91" s="172" t="s">
        <v>2537</v>
      </c>
      <c r="L91" s="172" t="s">
        <v>2536</v>
      </c>
      <c r="M91" s="173">
        <v>44224</v>
      </c>
      <c r="N91" s="182" t="s">
        <v>1615</v>
      </c>
      <c r="O91" s="174">
        <v>1458646</v>
      </c>
      <c r="P91" s="174" t="s">
        <v>1612</v>
      </c>
      <c r="Q91" s="174" t="s">
        <v>21</v>
      </c>
      <c r="R91" s="174">
        <v>2</v>
      </c>
      <c r="S91" s="174" t="s">
        <v>1614</v>
      </c>
      <c r="T91" s="174" t="s">
        <v>1613</v>
      </c>
      <c r="U91" s="175">
        <v>43867</v>
      </c>
      <c r="V91" s="182" t="s">
        <v>2542</v>
      </c>
      <c r="W91" s="172">
        <v>73069000</v>
      </c>
      <c r="X91" s="172" t="s">
        <v>2539</v>
      </c>
      <c r="Y91" s="172" t="s">
        <v>21</v>
      </c>
      <c r="Z91" s="172">
        <v>2</v>
      </c>
      <c r="AA91" s="172" t="s">
        <v>2541</v>
      </c>
      <c r="AB91" s="172" t="s">
        <v>2540</v>
      </c>
      <c r="AC91" s="173">
        <v>44224</v>
      </c>
      <c r="AD91" s="182" t="s">
        <v>2546</v>
      </c>
      <c r="AE91" s="180">
        <v>35266000</v>
      </c>
      <c r="AF91" s="180" t="s">
        <v>2543</v>
      </c>
      <c r="AG91" s="180" t="s">
        <v>21</v>
      </c>
      <c r="AH91" s="180">
        <v>2</v>
      </c>
      <c r="AI91" s="180" t="s">
        <v>2545</v>
      </c>
      <c r="AJ91" s="180" t="s">
        <v>2544</v>
      </c>
      <c r="AK91" s="181">
        <v>44224</v>
      </c>
      <c r="AL91" s="182" t="s">
        <v>2550</v>
      </c>
      <c r="AM91" s="172">
        <v>5443000</v>
      </c>
      <c r="AN91" s="172" t="s">
        <v>2547</v>
      </c>
      <c r="AO91" s="172" t="s">
        <v>21</v>
      </c>
      <c r="AP91" s="172">
        <v>2</v>
      </c>
      <c r="AQ91" s="172" t="s">
        <v>2549</v>
      </c>
      <c r="AR91" s="172" t="s">
        <v>2548</v>
      </c>
      <c r="AS91" s="173">
        <v>44224</v>
      </c>
      <c r="AT91" s="183" t="s">
        <v>1466</v>
      </c>
      <c r="AU91" s="180" t="s">
        <v>14</v>
      </c>
      <c r="AV91" s="180" t="s">
        <v>14</v>
      </c>
      <c r="AW91" s="180" t="s">
        <v>14</v>
      </c>
      <c r="AX91" s="180" t="s">
        <v>14</v>
      </c>
      <c r="AY91" s="180" t="s">
        <v>1387</v>
      </c>
      <c r="AZ91" s="180" t="s">
        <v>14</v>
      </c>
      <c r="BA91" s="181">
        <v>43798</v>
      </c>
      <c r="BB91" s="182" t="s">
        <v>1465</v>
      </c>
      <c r="BC91" s="172" t="s">
        <v>14</v>
      </c>
      <c r="BD91" s="172" t="s">
        <v>14</v>
      </c>
      <c r="BE91" s="172" t="s">
        <v>14</v>
      </c>
      <c r="BF91" s="172" t="s">
        <v>14</v>
      </c>
      <c r="BG91" s="172" t="s">
        <v>1387</v>
      </c>
      <c r="BH91" s="172" t="s">
        <v>14</v>
      </c>
      <c r="BI91" s="173">
        <v>43798</v>
      </c>
      <c r="BJ91" s="183" t="s">
        <v>1464</v>
      </c>
      <c r="BK91" s="183" t="s">
        <v>14</v>
      </c>
      <c r="BL91" s="183" t="s">
        <v>14</v>
      </c>
      <c r="BM91" s="183" t="s">
        <v>14</v>
      </c>
      <c r="BN91" s="183" t="s">
        <v>14</v>
      </c>
      <c r="BO91" s="183" t="s">
        <v>1387</v>
      </c>
      <c r="BP91" s="180" t="s">
        <v>14</v>
      </c>
      <c r="BQ91" s="184">
        <v>43798</v>
      </c>
      <c r="BR91" s="182" t="s">
        <v>1077</v>
      </c>
      <c r="BS91" s="176">
        <v>0</v>
      </c>
      <c r="BT91" s="176">
        <v>0</v>
      </c>
      <c r="BU91" s="176" t="s">
        <v>59</v>
      </c>
      <c r="BV91" s="176">
        <v>3</v>
      </c>
      <c r="BW91" s="176">
        <v>0</v>
      </c>
      <c r="BX91" s="176">
        <v>0</v>
      </c>
      <c r="BY91" s="173">
        <v>43585</v>
      </c>
      <c r="BZ91" s="183" t="s">
        <v>1078</v>
      </c>
      <c r="CA91" s="183">
        <v>0</v>
      </c>
      <c r="CB91" s="183" t="s">
        <v>14</v>
      </c>
      <c r="CC91" s="183" t="s">
        <v>59</v>
      </c>
      <c r="CD91" s="183">
        <v>3</v>
      </c>
      <c r="CE91" s="183" t="s">
        <v>14</v>
      </c>
      <c r="CF91" s="183" t="s">
        <v>14</v>
      </c>
      <c r="CG91" s="184">
        <v>43585</v>
      </c>
      <c r="CH91" s="182" t="s">
        <v>7944</v>
      </c>
      <c r="CI91" s="183" t="e">
        <v>#N/A</v>
      </c>
      <c r="CJ91" s="183" t="e">
        <v>#N/A</v>
      </c>
      <c r="CK91" s="183" t="e">
        <v>#N/A</v>
      </c>
      <c r="CL91" s="183" t="e">
        <v>#N/A</v>
      </c>
      <c r="CM91" s="183" t="e">
        <v>#N/A</v>
      </c>
      <c r="CN91" s="183" t="e">
        <v>#N/A</v>
      </c>
      <c r="CO91" s="185" t="e">
        <v>#N/A</v>
      </c>
      <c r="CP91" s="183" t="s">
        <v>1462</v>
      </c>
      <c r="CQ91" s="176" t="s">
        <v>14</v>
      </c>
      <c r="CR91" s="176" t="s">
        <v>14</v>
      </c>
      <c r="CS91" s="176" t="s">
        <v>14</v>
      </c>
      <c r="CT91" s="176" t="s">
        <v>14</v>
      </c>
      <c r="CU91" s="176" t="s">
        <v>1387</v>
      </c>
      <c r="CV91" s="176" t="s">
        <v>14</v>
      </c>
      <c r="CW91" s="173">
        <v>43798</v>
      </c>
      <c r="CX91" s="183" t="s">
        <v>2554</v>
      </c>
      <c r="CY91" s="180">
        <v>20554000</v>
      </c>
      <c r="CZ91" s="180" t="s">
        <v>2551</v>
      </c>
      <c r="DA91" s="180" t="s">
        <v>59</v>
      </c>
      <c r="DB91" s="180">
        <v>3</v>
      </c>
      <c r="DC91" s="180" t="s">
        <v>2553</v>
      </c>
      <c r="DD91" s="180" t="s">
        <v>2552</v>
      </c>
      <c r="DE91" s="186">
        <v>44224</v>
      </c>
      <c r="DF91" s="182" t="s">
        <v>2555</v>
      </c>
      <c r="DG91" s="172">
        <v>39506000</v>
      </c>
      <c r="DH91" s="176" t="s">
        <v>2551</v>
      </c>
      <c r="DI91" s="176" t="s">
        <v>59</v>
      </c>
      <c r="DJ91" s="176">
        <v>3</v>
      </c>
      <c r="DK91" s="176" t="s">
        <v>2553</v>
      </c>
      <c r="DL91" s="176" t="s">
        <v>2552</v>
      </c>
      <c r="DM91" s="173">
        <v>44224</v>
      </c>
      <c r="DN91" s="183" t="s">
        <v>2556</v>
      </c>
      <c r="DO91" s="180">
        <v>13009000</v>
      </c>
      <c r="DP91" s="183" t="s">
        <v>2551</v>
      </c>
      <c r="DQ91" s="183" t="s">
        <v>59</v>
      </c>
      <c r="DR91" s="183">
        <v>3</v>
      </c>
      <c r="DS91" s="183" t="s">
        <v>2553</v>
      </c>
      <c r="DT91" s="183" t="s">
        <v>2552</v>
      </c>
      <c r="DU91" s="184">
        <v>44224</v>
      </c>
      <c r="DV91" s="182" t="s">
        <v>2557</v>
      </c>
      <c r="DW91" s="172">
        <v>20392000</v>
      </c>
      <c r="DX91" s="176" t="s">
        <v>2551</v>
      </c>
      <c r="DY91" s="176" t="s">
        <v>59</v>
      </c>
      <c r="DZ91" s="176">
        <v>3</v>
      </c>
      <c r="EA91" s="176" t="s">
        <v>2553</v>
      </c>
      <c r="EB91" s="176" t="s">
        <v>2552</v>
      </c>
      <c r="EC91" s="173">
        <v>44224</v>
      </c>
      <c r="ED91" s="183" t="s">
        <v>2558</v>
      </c>
      <c r="EE91" s="180">
        <v>162000</v>
      </c>
      <c r="EF91" s="183" t="s">
        <v>2551</v>
      </c>
      <c r="EG91" s="183" t="s">
        <v>59</v>
      </c>
      <c r="EH91" s="183">
        <v>3</v>
      </c>
      <c r="EI91" s="183" t="s">
        <v>2553</v>
      </c>
      <c r="EJ91" s="183" t="s">
        <v>2552</v>
      </c>
      <c r="EK91" s="184">
        <v>44224</v>
      </c>
      <c r="EL91" s="182" t="s">
        <v>2559</v>
      </c>
      <c r="EM91" s="172">
        <v>0</v>
      </c>
      <c r="EN91" s="176" t="s">
        <v>2551</v>
      </c>
      <c r="EO91" s="176" t="s">
        <v>59</v>
      </c>
      <c r="EP91" s="176">
        <v>3</v>
      </c>
      <c r="EQ91" s="176" t="s">
        <v>2553</v>
      </c>
      <c r="ER91" s="176" t="s">
        <v>2552</v>
      </c>
      <c r="ES91" s="173">
        <v>44224</v>
      </c>
      <c r="ET91" s="183" t="s">
        <v>1463</v>
      </c>
      <c r="EU91" s="183" t="s">
        <v>14</v>
      </c>
      <c r="EV91" s="183" t="s">
        <v>14</v>
      </c>
      <c r="EW91" s="183" t="s">
        <v>14</v>
      </c>
      <c r="EX91" s="183" t="s">
        <v>14</v>
      </c>
      <c r="EY91" s="183" t="s">
        <v>1387</v>
      </c>
      <c r="EZ91" s="183" t="s">
        <v>14</v>
      </c>
      <c r="FA91" s="184">
        <v>43798</v>
      </c>
      <c r="FB91" s="182" t="s">
        <v>1080</v>
      </c>
      <c r="FC91" s="176">
        <v>4</v>
      </c>
      <c r="FD91" s="176">
        <v>0</v>
      </c>
      <c r="FE91" s="176" t="s">
        <v>21</v>
      </c>
      <c r="FF91" s="176">
        <v>2</v>
      </c>
      <c r="FG91" s="176" t="s">
        <v>1079</v>
      </c>
      <c r="FH91" s="176">
        <v>0</v>
      </c>
      <c r="FI91" s="173">
        <v>43585</v>
      </c>
      <c r="FJ91" s="182" t="s">
        <v>1082</v>
      </c>
      <c r="FK91" s="183" t="s">
        <v>14</v>
      </c>
      <c r="FL91" s="183">
        <v>0</v>
      </c>
      <c r="FM91" s="183" t="s">
        <v>14</v>
      </c>
      <c r="FN91" s="183" t="s">
        <v>14</v>
      </c>
      <c r="FO91" s="183" t="s">
        <v>1081</v>
      </c>
      <c r="FP91" s="180">
        <v>0</v>
      </c>
      <c r="FQ91" s="181">
        <v>43585</v>
      </c>
      <c r="FR91" s="182" t="s">
        <v>1083</v>
      </c>
      <c r="FS91" s="176" t="s">
        <v>14</v>
      </c>
      <c r="FT91" s="176">
        <v>0</v>
      </c>
      <c r="FU91" s="176" t="s">
        <v>14</v>
      </c>
      <c r="FV91" s="176" t="s">
        <v>14</v>
      </c>
      <c r="FW91" s="176">
        <v>0</v>
      </c>
      <c r="FX91" s="176">
        <v>0</v>
      </c>
      <c r="FY91" s="173">
        <v>43585</v>
      </c>
      <c r="FZ91" s="183" t="s">
        <v>4760</v>
      </c>
      <c r="GA91" s="183">
        <v>3</v>
      </c>
      <c r="GB91" s="183" t="s">
        <v>3173</v>
      </c>
      <c r="GC91" s="183" t="s">
        <v>21</v>
      </c>
      <c r="GD91" s="183">
        <v>2</v>
      </c>
      <c r="GE91" s="183" t="s">
        <v>14</v>
      </c>
      <c r="GF91" s="183" t="s">
        <v>14</v>
      </c>
      <c r="GG91" s="184">
        <v>44496</v>
      </c>
      <c r="GH91" s="182" t="s">
        <v>4766</v>
      </c>
      <c r="GI91" s="176">
        <v>2</v>
      </c>
      <c r="GJ91" s="176" t="s">
        <v>3173</v>
      </c>
      <c r="GK91" s="176" t="s">
        <v>21</v>
      </c>
      <c r="GL91" s="176">
        <v>2</v>
      </c>
      <c r="GM91" s="176" t="s">
        <v>14</v>
      </c>
      <c r="GN91" s="176" t="s">
        <v>14</v>
      </c>
      <c r="GO91" s="173">
        <v>44496</v>
      </c>
      <c r="GP91" s="183" t="s">
        <v>4761</v>
      </c>
      <c r="GQ91" s="183">
        <v>3</v>
      </c>
      <c r="GR91" s="183" t="s">
        <v>3173</v>
      </c>
      <c r="GS91" s="183" t="s">
        <v>21</v>
      </c>
      <c r="GT91" s="183">
        <v>2</v>
      </c>
      <c r="GU91" s="183" t="s">
        <v>14</v>
      </c>
      <c r="GV91" s="183" t="s">
        <v>14</v>
      </c>
      <c r="GW91" s="184">
        <v>44496</v>
      </c>
      <c r="GX91" s="182" t="s">
        <v>4767</v>
      </c>
      <c r="GY91" s="176">
        <v>1</v>
      </c>
      <c r="GZ91" s="176" t="s">
        <v>3173</v>
      </c>
      <c r="HA91" s="176" t="s">
        <v>21</v>
      </c>
      <c r="HB91" s="176">
        <v>2</v>
      </c>
      <c r="HC91" s="176" t="s">
        <v>14</v>
      </c>
      <c r="HD91" s="176" t="s">
        <v>14</v>
      </c>
      <c r="HE91" s="173">
        <v>44496</v>
      </c>
      <c r="HF91" s="183" t="s">
        <v>4759</v>
      </c>
      <c r="HG91" s="183">
        <v>3</v>
      </c>
      <c r="HH91" s="183" t="s">
        <v>3173</v>
      </c>
      <c r="HI91" s="183" t="s">
        <v>21</v>
      </c>
      <c r="HJ91" s="183">
        <v>2</v>
      </c>
      <c r="HK91" s="183" t="s">
        <v>14</v>
      </c>
      <c r="HL91" s="183" t="s">
        <v>14</v>
      </c>
      <c r="HM91" s="184">
        <v>44496</v>
      </c>
      <c r="HN91" s="182" t="s">
        <v>4765</v>
      </c>
      <c r="HO91" s="176">
        <v>3</v>
      </c>
      <c r="HP91" s="176" t="s">
        <v>3173</v>
      </c>
      <c r="HQ91" s="176" t="s">
        <v>21</v>
      </c>
      <c r="HR91" s="176">
        <v>2</v>
      </c>
      <c r="HS91" s="176" t="s">
        <v>14</v>
      </c>
      <c r="HT91" s="176" t="s">
        <v>14</v>
      </c>
      <c r="HU91" s="173">
        <v>44496</v>
      </c>
      <c r="HV91" s="183" t="s">
        <v>4762</v>
      </c>
      <c r="HW91" s="183">
        <v>3</v>
      </c>
      <c r="HX91" s="183" t="s">
        <v>3173</v>
      </c>
      <c r="HY91" s="183" t="s">
        <v>21</v>
      </c>
      <c r="HZ91" s="183">
        <v>2</v>
      </c>
      <c r="IA91" s="183" t="s">
        <v>14</v>
      </c>
      <c r="IB91" s="183" t="s">
        <v>14</v>
      </c>
      <c r="IC91" s="184">
        <v>44496</v>
      </c>
      <c r="ID91" s="182" t="s">
        <v>4764</v>
      </c>
      <c r="IE91" s="176">
        <v>2</v>
      </c>
      <c r="IF91" s="176" t="s">
        <v>3173</v>
      </c>
      <c r="IG91" s="176" t="s">
        <v>21</v>
      </c>
      <c r="IH91" s="176">
        <v>2</v>
      </c>
      <c r="II91" s="176" t="s">
        <v>14</v>
      </c>
      <c r="IJ91" s="176" t="s">
        <v>14</v>
      </c>
      <c r="IK91" s="173">
        <v>44496</v>
      </c>
      <c r="IL91" s="183" t="s">
        <v>4763</v>
      </c>
      <c r="IM91" s="183">
        <v>3</v>
      </c>
      <c r="IN91" s="183" t="s">
        <v>3173</v>
      </c>
      <c r="IO91" s="183" t="s">
        <v>21</v>
      </c>
      <c r="IP91" s="183">
        <v>2</v>
      </c>
      <c r="IQ91" s="183" t="s">
        <v>14</v>
      </c>
      <c r="IR91" s="183" t="s">
        <v>14</v>
      </c>
      <c r="IS91" s="184">
        <v>44496</v>
      </c>
    </row>
    <row r="92" spans="1:253" s="277" customFormat="1" ht="12.75" customHeight="1" x14ac:dyDescent="0.2">
      <c r="A92" s="277" t="s">
        <v>986</v>
      </c>
      <c r="B92" s="277" t="s">
        <v>7672</v>
      </c>
      <c r="C92" s="277" t="s">
        <v>987</v>
      </c>
      <c r="D92" s="277" t="s">
        <v>988</v>
      </c>
      <c r="E92" s="277" t="s">
        <v>7678</v>
      </c>
      <c r="F92" s="277" t="s">
        <v>1006</v>
      </c>
      <c r="G92" s="171">
        <v>1561970000</v>
      </c>
      <c r="H92" s="172" t="s">
        <v>1003</v>
      </c>
      <c r="I92" s="172" t="s">
        <v>21</v>
      </c>
      <c r="J92" s="172">
        <v>2</v>
      </c>
      <c r="K92" s="172" t="s">
        <v>1005</v>
      </c>
      <c r="L92" s="172" t="s">
        <v>1004</v>
      </c>
      <c r="M92" s="173">
        <v>43580</v>
      </c>
      <c r="N92" s="182" t="s">
        <v>1356</v>
      </c>
      <c r="O92" s="174">
        <v>235533</v>
      </c>
      <c r="P92" s="174" t="s">
        <v>1353</v>
      </c>
      <c r="Q92" s="174" t="s">
        <v>21</v>
      </c>
      <c r="R92" s="174">
        <v>2</v>
      </c>
      <c r="S92" s="174" t="s">
        <v>1355</v>
      </c>
      <c r="T92" s="174" t="s">
        <v>1354</v>
      </c>
      <c r="U92" s="175">
        <v>43787</v>
      </c>
      <c r="V92" s="182" t="s">
        <v>1361</v>
      </c>
      <c r="W92" s="172">
        <v>16991000</v>
      </c>
      <c r="X92" s="172" t="s">
        <v>1353</v>
      </c>
      <c r="Y92" s="172" t="s">
        <v>21</v>
      </c>
      <c r="Z92" s="172">
        <v>2</v>
      </c>
      <c r="AA92" s="172" t="s">
        <v>1360</v>
      </c>
      <c r="AB92" s="172" t="s">
        <v>1354</v>
      </c>
      <c r="AC92" s="173">
        <v>43787</v>
      </c>
      <c r="AD92" s="182" t="s">
        <v>2097</v>
      </c>
      <c r="AE92" s="180">
        <v>16991000</v>
      </c>
      <c r="AF92" s="180" t="s">
        <v>1353</v>
      </c>
      <c r="AG92" s="180" t="s">
        <v>21</v>
      </c>
      <c r="AH92" s="180">
        <v>2</v>
      </c>
      <c r="AI92" s="180" t="s">
        <v>1360</v>
      </c>
      <c r="AJ92" s="180" t="s">
        <v>1354</v>
      </c>
      <c r="AK92" s="181">
        <v>44110</v>
      </c>
      <c r="AL92" s="182" t="s">
        <v>1359</v>
      </c>
      <c r="AM92" s="172" t="s">
        <v>14</v>
      </c>
      <c r="AN92" s="172" t="s">
        <v>14</v>
      </c>
      <c r="AO92" s="172" t="s">
        <v>14</v>
      </c>
      <c r="AP92" s="172" t="s">
        <v>14</v>
      </c>
      <c r="AQ92" s="172" t="s">
        <v>1358</v>
      </c>
      <c r="AR92" s="172" t="s">
        <v>14</v>
      </c>
      <c r="AS92" s="173">
        <v>43787</v>
      </c>
      <c r="AT92" s="183" t="s">
        <v>996</v>
      </c>
      <c r="AU92" s="180" t="s">
        <v>14</v>
      </c>
      <c r="AV92" s="180" t="s">
        <v>14</v>
      </c>
      <c r="AW92" s="180" t="s">
        <v>14</v>
      </c>
      <c r="AX92" s="180" t="s">
        <v>14</v>
      </c>
      <c r="AY92" s="180" t="s">
        <v>821</v>
      </c>
      <c r="AZ92" s="180" t="s">
        <v>14</v>
      </c>
      <c r="BA92" s="181">
        <v>43580</v>
      </c>
      <c r="BB92" s="182" t="s">
        <v>995</v>
      </c>
      <c r="BC92" s="172" t="s">
        <v>14</v>
      </c>
      <c r="BD92" s="172" t="s">
        <v>14</v>
      </c>
      <c r="BE92" s="172" t="s">
        <v>14</v>
      </c>
      <c r="BF92" s="172" t="s">
        <v>14</v>
      </c>
      <c r="BG92" s="172" t="s">
        <v>821</v>
      </c>
      <c r="BH92" s="172" t="s">
        <v>14</v>
      </c>
      <c r="BI92" s="173">
        <v>43580</v>
      </c>
      <c r="BJ92" s="183" t="s">
        <v>5672</v>
      </c>
      <c r="BK92" s="183">
        <v>171</v>
      </c>
      <c r="BL92" s="183" t="s">
        <v>5523</v>
      </c>
      <c r="BM92" s="183" t="s">
        <v>59</v>
      </c>
      <c r="BN92" s="183">
        <v>3</v>
      </c>
      <c r="BO92" s="183" t="s">
        <v>5671</v>
      </c>
      <c r="BP92" s="180" t="s">
        <v>2939</v>
      </c>
      <c r="BQ92" s="184">
        <v>44522</v>
      </c>
      <c r="BR92" s="182" t="s">
        <v>989</v>
      </c>
      <c r="BS92" s="176" t="s">
        <v>14</v>
      </c>
      <c r="BT92" s="176" t="s">
        <v>14</v>
      </c>
      <c r="BU92" s="176" t="s">
        <v>14</v>
      </c>
      <c r="BV92" s="176" t="s">
        <v>14</v>
      </c>
      <c r="BW92" s="176" t="s">
        <v>821</v>
      </c>
      <c r="BX92" s="176" t="s">
        <v>14</v>
      </c>
      <c r="BY92" s="173">
        <v>43580</v>
      </c>
      <c r="BZ92" s="183" t="s">
        <v>990</v>
      </c>
      <c r="CA92" s="183" t="s">
        <v>14</v>
      </c>
      <c r="CB92" s="183" t="s">
        <v>14</v>
      </c>
      <c r="CC92" s="183" t="s">
        <v>14</v>
      </c>
      <c r="CD92" s="183" t="s">
        <v>14</v>
      </c>
      <c r="CE92" s="183" t="s">
        <v>821</v>
      </c>
      <c r="CF92" s="183" t="s">
        <v>14</v>
      </c>
      <c r="CG92" s="184">
        <v>43580</v>
      </c>
      <c r="CH92" s="182" t="s">
        <v>7945</v>
      </c>
      <c r="CI92" s="183" t="e">
        <v>#N/A</v>
      </c>
      <c r="CJ92" s="183" t="e">
        <v>#N/A</v>
      </c>
      <c r="CK92" s="183" t="e">
        <v>#N/A</v>
      </c>
      <c r="CL92" s="183" t="e">
        <v>#N/A</v>
      </c>
      <c r="CM92" s="183" t="e">
        <v>#N/A</v>
      </c>
      <c r="CN92" s="183" t="e">
        <v>#N/A</v>
      </c>
      <c r="CO92" s="185" t="e">
        <v>#N/A</v>
      </c>
      <c r="CP92" s="183" t="s">
        <v>993</v>
      </c>
      <c r="CQ92" s="176" t="s">
        <v>14</v>
      </c>
      <c r="CR92" s="176" t="s">
        <v>14</v>
      </c>
      <c r="CS92" s="176" t="s">
        <v>14</v>
      </c>
      <c r="CT92" s="176" t="s">
        <v>14</v>
      </c>
      <c r="CU92" s="176" t="s">
        <v>821</v>
      </c>
      <c r="CV92" s="176" t="s">
        <v>14</v>
      </c>
      <c r="CW92" s="173">
        <v>43580</v>
      </c>
      <c r="CX92" s="183" t="s">
        <v>1000</v>
      </c>
      <c r="CY92" s="180" t="s">
        <v>14</v>
      </c>
      <c r="CZ92" s="180" t="s">
        <v>14</v>
      </c>
      <c r="DA92" s="180" t="s">
        <v>59</v>
      </c>
      <c r="DB92" s="180">
        <v>3</v>
      </c>
      <c r="DC92" s="180" t="s">
        <v>821</v>
      </c>
      <c r="DD92" s="180" t="s">
        <v>14</v>
      </c>
      <c r="DE92" s="186">
        <v>43580</v>
      </c>
      <c r="DF92" s="182" t="s">
        <v>1357</v>
      </c>
      <c r="DG92" s="172" t="s">
        <v>14</v>
      </c>
      <c r="DH92" s="176" t="s">
        <v>14</v>
      </c>
      <c r="DI92" s="176" t="s">
        <v>14</v>
      </c>
      <c r="DJ92" s="176" t="s">
        <v>14</v>
      </c>
      <c r="DK92" s="176" t="s">
        <v>14</v>
      </c>
      <c r="DL92" s="176" t="s">
        <v>14</v>
      </c>
      <c r="DM92" s="173">
        <v>43787</v>
      </c>
      <c r="DN92" s="183" t="s">
        <v>1002</v>
      </c>
      <c r="DO92" s="180" t="s">
        <v>14</v>
      </c>
      <c r="DP92" s="183" t="s">
        <v>14</v>
      </c>
      <c r="DQ92" s="183" t="s">
        <v>59</v>
      </c>
      <c r="DR92" s="183">
        <v>3</v>
      </c>
      <c r="DS92" s="183" t="s">
        <v>821</v>
      </c>
      <c r="DT92" s="183" t="s">
        <v>14</v>
      </c>
      <c r="DU92" s="184">
        <v>43580</v>
      </c>
      <c r="DV92" s="182" t="s">
        <v>997</v>
      </c>
      <c r="DW92" s="172" t="s">
        <v>14</v>
      </c>
      <c r="DX92" s="176" t="s">
        <v>14</v>
      </c>
      <c r="DY92" s="176" t="s">
        <v>59</v>
      </c>
      <c r="DZ92" s="176">
        <v>3</v>
      </c>
      <c r="EA92" s="176" t="s">
        <v>821</v>
      </c>
      <c r="EB92" s="176" t="s">
        <v>14</v>
      </c>
      <c r="EC92" s="173">
        <v>43580</v>
      </c>
      <c r="ED92" s="183" t="s">
        <v>1001</v>
      </c>
      <c r="EE92" s="180" t="s">
        <v>14</v>
      </c>
      <c r="EF92" s="183" t="s">
        <v>14</v>
      </c>
      <c r="EG92" s="183" t="s">
        <v>59</v>
      </c>
      <c r="EH92" s="183">
        <v>3</v>
      </c>
      <c r="EI92" s="183" t="s">
        <v>821</v>
      </c>
      <c r="EJ92" s="183" t="s">
        <v>14</v>
      </c>
      <c r="EK92" s="184">
        <v>43580</v>
      </c>
      <c r="EL92" s="182" t="s">
        <v>994</v>
      </c>
      <c r="EM92" s="172" t="s">
        <v>14</v>
      </c>
      <c r="EN92" s="176" t="s">
        <v>14</v>
      </c>
      <c r="EO92" s="176" t="s">
        <v>59</v>
      </c>
      <c r="EP92" s="176">
        <v>3</v>
      </c>
      <c r="EQ92" s="176" t="s">
        <v>821</v>
      </c>
      <c r="ER92" s="176" t="s">
        <v>14</v>
      </c>
      <c r="ES92" s="173">
        <v>43580</v>
      </c>
      <c r="ET92" s="183" t="s">
        <v>5525</v>
      </c>
      <c r="EU92" s="183">
        <v>1240</v>
      </c>
      <c r="EV92" s="183" t="s">
        <v>5523</v>
      </c>
      <c r="EW92" s="183" t="s">
        <v>21</v>
      </c>
      <c r="EX92" s="183">
        <v>2</v>
      </c>
      <c r="EY92" s="183" t="s">
        <v>5524</v>
      </c>
      <c r="EZ92" s="183" t="s">
        <v>2939</v>
      </c>
      <c r="FA92" s="184">
        <v>44521</v>
      </c>
      <c r="FB92" s="182" t="s">
        <v>992</v>
      </c>
      <c r="FC92" s="176">
        <v>3</v>
      </c>
      <c r="FD92" s="176" t="s">
        <v>878</v>
      </c>
      <c r="FE92" s="176" t="s">
        <v>21</v>
      </c>
      <c r="FF92" s="176">
        <v>2</v>
      </c>
      <c r="FG92" s="176" t="s">
        <v>991</v>
      </c>
      <c r="FH92" s="176" t="s">
        <v>879</v>
      </c>
      <c r="FI92" s="173">
        <v>43580</v>
      </c>
      <c r="FJ92" s="182" t="s">
        <v>998</v>
      </c>
      <c r="FK92" s="183" t="s">
        <v>14</v>
      </c>
      <c r="FL92" s="183" t="s">
        <v>14</v>
      </c>
      <c r="FM92" s="183" t="s">
        <v>14</v>
      </c>
      <c r="FN92" s="183" t="s">
        <v>14</v>
      </c>
      <c r="FO92" s="183" t="s">
        <v>14</v>
      </c>
      <c r="FP92" s="180" t="s">
        <v>14</v>
      </c>
      <c r="FQ92" s="181">
        <v>43580</v>
      </c>
      <c r="FR92" s="182" t="s">
        <v>999</v>
      </c>
      <c r="FS92" s="176" t="s">
        <v>14</v>
      </c>
      <c r="FT92" s="176" t="s">
        <v>14</v>
      </c>
      <c r="FU92" s="176" t="s">
        <v>14</v>
      </c>
      <c r="FV92" s="176" t="s">
        <v>14</v>
      </c>
      <c r="FW92" s="176" t="s">
        <v>14</v>
      </c>
      <c r="FX92" s="176" t="s">
        <v>14</v>
      </c>
      <c r="FY92" s="173">
        <v>43580</v>
      </c>
      <c r="FZ92" s="183" t="s">
        <v>5246</v>
      </c>
      <c r="GA92" s="183">
        <v>2</v>
      </c>
      <c r="GB92" s="183" t="s">
        <v>3173</v>
      </c>
      <c r="GC92" s="183" t="s">
        <v>21</v>
      </c>
      <c r="GD92" s="183">
        <v>2</v>
      </c>
      <c r="GE92" s="183" t="s">
        <v>14</v>
      </c>
      <c r="GF92" s="183" t="s">
        <v>14</v>
      </c>
      <c r="GG92" s="184">
        <v>44500</v>
      </c>
      <c r="GH92" s="182" t="s">
        <v>5252</v>
      </c>
      <c r="GI92" s="176">
        <v>1</v>
      </c>
      <c r="GJ92" s="176" t="s">
        <v>3173</v>
      </c>
      <c r="GK92" s="176" t="s">
        <v>21</v>
      </c>
      <c r="GL92" s="176">
        <v>2</v>
      </c>
      <c r="GM92" s="176" t="s">
        <v>14</v>
      </c>
      <c r="GN92" s="176" t="s">
        <v>14</v>
      </c>
      <c r="GO92" s="173">
        <v>44500</v>
      </c>
      <c r="GP92" s="183" t="s">
        <v>5247</v>
      </c>
      <c r="GQ92" s="183">
        <v>2</v>
      </c>
      <c r="GR92" s="183" t="s">
        <v>3173</v>
      </c>
      <c r="GS92" s="183" t="s">
        <v>21</v>
      </c>
      <c r="GT92" s="183">
        <v>2</v>
      </c>
      <c r="GU92" s="183" t="s">
        <v>14</v>
      </c>
      <c r="GV92" s="183" t="s">
        <v>14</v>
      </c>
      <c r="GW92" s="184">
        <v>44500</v>
      </c>
      <c r="GX92" s="182" t="s">
        <v>5253</v>
      </c>
      <c r="GY92" s="176">
        <v>0</v>
      </c>
      <c r="GZ92" s="176" t="s">
        <v>3173</v>
      </c>
      <c r="HA92" s="176" t="s">
        <v>21</v>
      </c>
      <c r="HB92" s="176">
        <v>2</v>
      </c>
      <c r="HC92" s="176" t="s">
        <v>14</v>
      </c>
      <c r="HD92" s="176" t="s">
        <v>14</v>
      </c>
      <c r="HE92" s="173">
        <v>44500</v>
      </c>
      <c r="HF92" s="183" t="s">
        <v>5245</v>
      </c>
      <c r="HG92" s="183">
        <v>0</v>
      </c>
      <c r="HH92" s="183" t="s">
        <v>3173</v>
      </c>
      <c r="HI92" s="183" t="s">
        <v>21</v>
      </c>
      <c r="HJ92" s="183">
        <v>2</v>
      </c>
      <c r="HK92" s="183" t="s">
        <v>14</v>
      </c>
      <c r="HL92" s="183" t="s">
        <v>14</v>
      </c>
      <c r="HM92" s="184">
        <v>44500</v>
      </c>
      <c r="HN92" s="182" t="s">
        <v>5251</v>
      </c>
      <c r="HO92" s="176">
        <v>2</v>
      </c>
      <c r="HP92" s="176" t="s">
        <v>3173</v>
      </c>
      <c r="HQ92" s="176" t="s">
        <v>21</v>
      </c>
      <c r="HR92" s="176">
        <v>2</v>
      </c>
      <c r="HS92" s="176" t="s">
        <v>14</v>
      </c>
      <c r="HT92" s="176" t="s">
        <v>14</v>
      </c>
      <c r="HU92" s="173">
        <v>44500</v>
      </c>
      <c r="HV92" s="183" t="s">
        <v>5248</v>
      </c>
      <c r="HW92" s="183">
        <v>1</v>
      </c>
      <c r="HX92" s="183" t="s">
        <v>3173</v>
      </c>
      <c r="HY92" s="183" t="s">
        <v>21</v>
      </c>
      <c r="HZ92" s="183">
        <v>2</v>
      </c>
      <c r="IA92" s="183" t="s">
        <v>14</v>
      </c>
      <c r="IB92" s="183" t="s">
        <v>14</v>
      </c>
      <c r="IC92" s="184">
        <v>44500</v>
      </c>
      <c r="ID92" s="182" t="s">
        <v>5250</v>
      </c>
      <c r="IE92" s="176">
        <v>1</v>
      </c>
      <c r="IF92" s="176" t="s">
        <v>3173</v>
      </c>
      <c r="IG92" s="176" t="s">
        <v>21</v>
      </c>
      <c r="IH92" s="176">
        <v>2</v>
      </c>
      <c r="II92" s="176" t="s">
        <v>14</v>
      </c>
      <c r="IJ92" s="176" t="s">
        <v>14</v>
      </c>
      <c r="IK92" s="173">
        <v>44500</v>
      </c>
      <c r="IL92" s="183" t="s">
        <v>5249</v>
      </c>
      <c r="IM92" s="183">
        <v>1</v>
      </c>
      <c r="IN92" s="183" t="s">
        <v>3173</v>
      </c>
      <c r="IO92" s="183" t="s">
        <v>21</v>
      </c>
      <c r="IP92" s="183">
        <v>2</v>
      </c>
      <c r="IQ92" s="183" t="s">
        <v>14</v>
      </c>
      <c r="IR92" s="183" t="s">
        <v>14</v>
      </c>
      <c r="IS92" s="184">
        <v>44500</v>
      </c>
    </row>
    <row r="93" spans="1:253" s="277" customFormat="1" ht="12.75" customHeight="1" x14ac:dyDescent="0.2">
      <c r="A93" s="277" t="s">
        <v>1112</v>
      </c>
      <c r="B93" s="277" t="s">
        <v>7672</v>
      </c>
      <c r="C93" s="277" t="s">
        <v>1113</v>
      </c>
      <c r="D93" s="277" t="s">
        <v>1114</v>
      </c>
      <c r="E93" s="277" t="s">
        <v>7681</v>
      </c>
      <c r="F93" s="277" t="s">
        <v>6743</v>
      </c>
      <c r="G93" s="171">
        <v>219859000</v>
      </c>
      <c r="H93" s="172" t="s">
        <v>6741</v>
      </c>
      <c r="I93" s="172" t="s">
        <v>59</v>
      </c>
      <c r="J93" s="172">
        <v>3</v>
      </c>
      <c r="K93" s="172" t="s">
        <v>6742</v>
      </c>
      <c r="L93" s="172" t="s">
        <v>6741</v>
      </c>
      <c r="M93" s="173">
        <v>44560</v>
      </c>
      <c r="N93" s="182" t="s">
        <v>6745</v>
      </c>
      <c r="O93" s="174">
        <v>459193</v>
      </c>
      <c r="P93" s="174" t="s">
        <v>6741</v>
      </c>
      <c r="Q93" s="174" t="s">
        <v>21</v>
      </c>
      <c r="R93" s="174">
        <v>2</v>
      </c>
      <c r="S93" s="174" t="s">
        <v>6744</v>
      </c>
      <c r="T93" s="174" t="s">
        <v>6741</v>
      </c>
      <c r="U93" s="175">
        <v>44560</v>
      </c>
      <c r="V93" s="182" t="s">
        <v>6747</v>
      </c>
      <c r="W93" s="172">
        <v>92491000</v>
      </c>
      <c r="X93" s="172" t="s">
        <v>6741</v>
      </c>
      <c r="Y93" s="172" t="s">
        <v>59</v>
      </c>
      <c r="Z93" s="172">
        <v>3</v>
      </c>
      <c r="AA93" s="172" t="s">
        <v>6746</v>
      </c>
      <c r="AB93" s="172" t="s">
        <v>6741</v>
      </c>
      <c r="AC93" s="173">
        <v>44560</v>
      </c>
      <c r="AD93" s="182" t="s">
        <v>6749</v>
      </c>
      <c r="AE93" s="180">
        <v>36040000</v>
      </c>
      <c r="AF93" s="180" t="s">
        <v>6741</v>
      </c>
      <c r="AG93" s="180" t="s">
        <v>59</v>
      </c>
      <c r="AH93" s="180">
        <v>3</v>
      </c>
      <c r="AI93" s="180" t="s">
        <v>6748</v>
      </c>
      <c r="AJ93" s="180" t="s">
        <v>6741</v>
      </c>
      <c r="AK93" s="181">
        <v>44560</v>
      </c>
      <c r="AL93" s="182" t="s">
        <v>6751</v>
      </c>
      <c r="AM93" s="172">
        <v>22783000</v>
      </c>
      <c r="AN93" s="172" t="s">
        <v>6741</v>
      </c>
      <c r="AO93" s="172" t="s">
        <v>59</v>
      </c>
      <c r="AP93" s="172">
        <v>3</v>
      </c>
      <c r="AQ93" s="172" t="s">
        <v>6750</v>
      </c>
      <c r="AR93" s="172" t="s">
        <v>6741</v>
      </c>
      <c r="AS93" s="173">
        <v>44560</v>
      </c>
      <c r="AT93" s="183" t="s">
        <v>1525</v>
      </c>
      <c r="AU93" s="180" t="s">
        <v>14</v>
      </c>
      <c r="AV93" s="180" t="s">
        <v>1115</v>
      </c>
      <c r="AW93" s="180" t="s">
        <v>21</v>
      </c>
      <c r="AX93" s="180">
        <v>2</v>
      </c>
      <c r="AY93" s="180" t="s">
        <v>1524</v>
      </c>
      <c r="AZ93" s="180" t="s">
        <v>1115</v>
      </c>
      <c r="BA93" s="181">
        <v>43815</v>
      </c>
      <c r="BB93" s="182" t="s">
        <v>1523</v>
      </c>
      <c r="BC93" s="172" t="s">
        <v>14</v>
      </c>
      <c r="BD93" s="172" t="s">
        <v>1115</v>
      </c>
      <c r="BE93" s="172" t="s">
        <v>21</v>
      </c>
      <c r="BF93" s="172">
        <v>2</v>
      </c>
      <c r="BG93" s="172" t="s">
        <v>1522</v>
      </c>
      <c r="BH93" s="172" t="s">
        <v>1115</v>
      </c>
      <c r="BI93" s="173">
        <v>43815</v>
      </c>
      <c r="BJ93" s="183" t="s">
        <v>6753</v>
      </c>
      <c r="BK93" s="183">
        <v>2784</v>
      </c>
      <c r="BL93" s="183" t="s">
        <v>6741</v>
      </c>
      <c r="BM93" s="183" t="s">
        <v>59</v>
      </c>
      <c r="BN93" s="183">
        <v>3</v>
      </c>
      <c r="BO93" s="183" t="s">
        <v>6752</v>
      </c>
      <c r="BP93" s="180" t="s">
        <v>6741</v>
      </c>
      <c r="BQ93" s="184">
        <v>44560</v>
      </c>
      <c r="BR93" s="182" t="s">
        <v>1117</v>
      </c>
      <c r="BS93" s="176" t="s">
        <v>14</v>
      </c>
      <c r="BT93" s="176" t="s">
        <v>1115</v>
      </c>
      <c r="BU93" s="176" t="s">
        <v>21</v>
      </c>
      <c r="BV93" s="176">
        <v>2</v>
      </c>
      <c r="BW93" s="176" t="s">
        <v>1116</v>
      </c>
      <c r="BX93" s="176" t="s">
        <v>1115</v>
      </c>
      <c r="BY93" s="173">
        <v>43606</v>
      </c>
      <c r="BZ93" s="183" t="s">
        <v>1118</v>
      </c>
      <c r="CA93" s="183" t="s">
        <v>14</v>
      </c>
      <c r="CB93" s="183" t="s">
        <v>1115</v>
      </c>
      <c r="CC93" s="183" t="s">
        <v>21</v>
      </c>
      <c r="CD93" s="183">
        <v>2</v>
      </c>
      <c r="CE93" s="183" t="s">
        <v>1116</v>
      </c>
      <c r="CF93" s="183" t="s">
        <v>1115</v>
      </c>
      <c r="CG93" s="184">
        <v>43606</v>
      </c>
      <c r="CH93" s="182" t="s">
        <v>7946</v>
      </c>
      <c r="CI93" s="183" t="e">
        <v>#N/A</v>
      </c>
      <c r="CJ93" s="183" t="e">
        <v>#N/A</v>
      </c>
      <c r="CK93" s="183" t="e">
        <v>#N/A</v>
      </c>
      <c r="CL93" s="183" t="e">
        <v>#N/A</v>
      </c>
      <c r="CM93" s="183" t="e">
        <v>#N/A</v>
      </c>
      <c r="CN93" s="183" t="e">
        <v>#N/A</v>
      </c>
      <c r="CO93" s="185" t="e">
        <v>#N/A</v>
      </c>
      <c r="CP93" s="183" t="s">
        <v>1121</v>
      </c>
      <c r="CQ93" s="176" t="s">
        <v>14</v>
      </c>
      <c r="CR93" s="176" t="s">
        <v>1115</v>
      </c>
      <c r="CS93" s="176" t="s">
        <v>21</v>
      </c>
      <c r="CT93" s="176">
        <v>2</v>
      </c>
      <c r="CU93" s="176" t="s">
        <v>1116</v>
      </c>
      <c r="CV93" s="176" t="s">
        <v>1115</v>
      </c>
      <c r="CW93" s="173">
        <v>43606</v>
      </c>
      <c r="CX93" s="183" t="s">
        <v>6754</v>
      </c>
      <c r="CY93" s="180">
        <v>18212000</v>
      </c>
      <c r="CZ93" s="180" t="s">
        <v>6741</v>
      </c>
      <c r="DA93" s="180" t="s">
        <v>59</v>
      </c>
      <c r="DB93" s="180">
        <v>3</v>
      </c>
      <c r="DC93" s="180" t="s">
        <v>6755</v>
      </c>
      <c r="DD93" s="180" t="s">
        <v>6741</v>
      </c>
      <c r="DE93" s="186">
        <v>44560</v>
      </c>
      <c r="DF93" s="182" t="s">
        <v>6756</v>
      </c>
      <c r="DG93" s="172">
        <v>56450000</v>
      </c>
      <c r="DH93" s="176" t="s">
        <v>6741</v>
      </c>
      <c r="DI93" s="176" t="s">
        <v>59</v>
      </c>
      <c r="DJ93" s="176">
        <v>3</v>
      </c>
      <c r="DK93" s="176" t="s">
        <v>6755</v>
      </c>
      <c r="DL93" s="176" t="s">
        <v>6741</v>
      </c>
      <c r="DM93" s="173">
        <v>44560</v>
      </c>
      <c r="DN93" s="183" t="s">
        <v>6757</v>
      </c>
      <c r="DO93" s="180">
        <v>17829000</v>
      </c>
      <c r="DP93" s="183" t="s">
        <v>6741</v>
      </c>
      <c r="DQ93" s="183" t="s">
        <v>59</v>
      </c>
      <c r="DR93" s="183">
        <v>3</v>
      </c>
      <c r="DS93" s="183" t="s">
        <v>6755</v>
      </c>
      <c r="DT93" s="183" t="s">
        <v>6741</v>
      </c>
      <c r="DU93" s="184">
        <v>44560</v>
      </c>
      <c r="DV93" s="182" t="s">
        <v>6758</v>
      </c>
      <c r="DW93" s="172">
        <v>3111000</v>
      </c>
      <c r="DX93" s="176" t="s">
        <v>6741</v>
      </c>
      <c r="DY93" s="176" t="s">
        <v>59</v>
      </c>
      <c r="DZ93" s="176">
        <v>3</v>
      </c>
      <c r="EA93" s="176" t="s">
        <v>6755</v>
      </c>
      <c r="EB93" s="176" t="s">
        <v>6741</v>
      </c>
      <c r="EC93" s="173">
        <v>44560</v>
      </c>
      <c r="ED93" s="183" t="s">
        <v>6759</v>
      </c>
      <c r="EE93" s="180">
        <v>13541000</v>
      </c>
      <c r="EF93" s="183" t="s">
        <v>6741</v>
      </c>
      <c r="EG93" s="183" t="s">
        <v>59</v>
      </c>
      <c r="EH93" s="183">
        <v>3</v>
      </c>
      <c r="EI93" s="183" t="s">
        <v>6755</v>
      </c>
      <c r="EJ93" s="183" t="s">
        <v>6741</v>
      </c>
      <c r="EK93" s="184">
        <v>44560</v>
      </c>
      <c r="EL93" s="182" t="s">
        <v>6760</v>
      </c>
      <c r="EM93" s="172">
        <v>1560000</v>
      </c>
      <c r="EN93" s="176" t="s">
        <v>6741</v>
      </c>
      <c r="EO93" s="176" t="s">
        <v>59</v>
      </c>
      <c r="EP93" s="176">
        <v>3</v>
      </c>
      <c r="EQ93" s="176" t="s">
        <v>6755</v>
      </c>
      <c r="ER93" s="176" t="s">
        <v>6741</v>
      </c>
      <c r="ES93" s="173">
        <v>44560</v>
      </c>
      <c r="ET93" s="183" t="s">
        <v>2275</v>
      </c>
      <c r="EU93" s="183">
        <v>3043</v>
      </c>
      <c r="EV93" s="183" t="s">
        <v>2273</v>
      </c>
      <c r="EW93" s="183" t="s">
        <v>59</v>
      </c>
      <c r="EX93" s="183">
        <v>3</v>
      </c>
      <c r="EY93" s="183" t="s">
        <v>2274</v>
      </c>
      <c r="EZ93" s="183" t="s">
        <v>2273</v>
      </c>
      <c r="FA93" s="184">
        <v>44165</v>
      </c>
      <c r="FB93" s="182" t="s">
        <v>1120</v>
      </c>
      <c r="FC93" s="176">
        <v>5</v>
      </c>
      <c r="FD93" s="176" t="s">
        <v>1115</v>
      </c>
      <c r="FE93" s="176" t="s">
        <v>21</v>
      </c>
      <c r="FF93" s="176">
        <v>2</v>
      </c>
      <c r="FG93" s="176" t="s">
        <v>1119</v>
      </c>
      <c r="FH93" s="176" t="s">
        <v>1115</v>
      </c>
      <c r="FI93" s="173">
        <v>43606</v>
      </c>
      <c r="FJ93" s="182" t="s">
        <v>7947</v>
      </c>
      <c r="FK93" s="183" t="e">
        <v>#N/A</v>
      </c>
      <c r="FL93" s="183" t="e">
        <v>#N/A</v>
      </c>
      <c r="FM93" s="183" t="e">
        <v>#N/A</v>
      </c>
      <c r="FN93" s="183" t="e">
        <v>#N/A</v>
      </c>
      <c r="FO93" s="183" t="e">
        <v>#N/A</v>
      </c>
      <c r="FP93" s="180" t="e">
        <v>#N/A</v>
      </c>
      <c r="FQ93" s="181" t="e">
        <v>#N/A</v>
      </c>
      <c r="FR93" s="182" t="s">
        <v>1996</v>
      </c>
      <c r="FS93" s="176" t="s">
        <v>14</v>
      </c>
      <c r="FT93" s="176" t="s">
        <v>14</v>
      </c>
      <c r="FU93" s="176" t="s">
        <v>14</v>
      </c>
      <c r="FV93" s="176" t="s">
        <v>14</v>
      </c>
      <c r="FW93" s="176" t="s">
        <v>14</v>
      </c>
      <c r="FX93" s="176" t="s">
        <v>14</v>
      </c>
      <c r="FY93" s="173">
        <v>44015</v>
      </c>
      <c r="FZ93" s="183" t="s">
        <v>4297</v>
      </c>
      <c r="GA93" s="183">
        <v>1</v>
      </c>
      <c r="GB93" s="183" t="s">
        <v>3173</v>
      </c>
      <c r="GC93" s="183" t="s">
        <v>21</v>
      </c>
      <c r="GD93" s="183">
        <v>2</v>
      </c>
      <c r="GE93" s="183" t="s">
        <v>14</v>
      </c>
      <c r="GF93" s="183" t="s">
        <v>14</v>
      </c>
      <c r="GG93" s="184">
        <v>44489</v>
      </c>
      <c r="GH93" s="182" t="s">
        <v>4303</v>
      </c>
      <c r="GI93" s="176">
        <v>3</v>
      </c>
      <c r="GJ93" s="176" t="s">
        <v>3173</v>
      </c>
      <c r="GK93" s="176" t="s">
        <v>21</v>
      </c>
      <c r="GL93" s="176">
        <v>2</v>
      </c>
      <c r="GM93" s="176" t="s">
        <v>14</v>
      </c>
      <c r="GN93" s="176" t="s">
        <v>14</v>
      </c>
      <c r="GO93" s="173">
        <v>44489</v>
      </c>
      <c r="GP93" s="183" t="s">
        <v>4298</v>
      </c>
      <c r="GQ93" s="183">
        <v>2</v>
      </c>
      <c r="GR93" s="183" t="s">
        <v>3173</v>
      </c>
      <c r="GS93" s="183" t="s">
        <v>21</v>
      </c>
      <c r="GT93" s="183">
        <v>2</v>
      </c>
      <c r="GU93" s="183" t="s">
        <v>14</v>
      </c>
      <c r="GV93" s="183" t="s">
        <v>14</v>
      </c>
      <c r="GW93" s="184">
        <v>44489</v>
      </c>
      <c r="GX93" s="182" t="s">
        <v>4304</v>
      </c>
      <c r="GY93" s="176">
        <v>3</v>
      </c>
      <c r="GZ93" s="176" t="s">
        <v>3173</v>
      </c>
      <c r="HA93" s="176" t="s">
        <v>21</v>
      </c>
      <c r="HB93" s="176">
        <v>2</v>
      </c>
      <c r="HC93" s="176" t="s">
        <v>14</v>
      </c>
      <c r="HD93" s="176" t="s">
        <v>14</v>
      </c>
      <c r="HE93" s="173">
        <v>44489</v>
      </c>
      <c r="HF93" s="183" t="s">
        <v>4296</v>
      </c>
      <c r="HG93" s="183">
        <v>2</v>
      </c>
      <c r="HH93" s="183" t="s">
        <v>3173</v>
      </c>
      <c r="HI93" s="183" t="s">
        <v>21</v>
      </c>
      <c r="HJ93" s="183">
        <v>2</v>
      </c>
      <c r="HK93" s="183" t="s">
        <v>14</v>
      </c>
      <c r="HL93" s="183" t="s">
        <v>14</v>
      </c>
      <c r="HM93" s="184">
        <v>44489</v>
      </c>
      <c r="HN93" s="182" t="s">
        <v>4302</v>
      </c>
      <c r="HO93" s="176">
        <v>3</v>
      </c>
      <c r="HP93" s="176" t="s">
        <v>3173</v>
      </c>
      <c r="HQ93" s="176" t="s">
        <v>21</v>
      </c>
      <c r="HR93" s="176">
        <v>2</v>
      </c>
      <c r="HS93" s="176" t="s">
        <v>14</v>
      </c>
      <c r="HT93" s="176" t="s">
        <v>14</v>
      </c>
      <c r="HU93" s="173">
        <v>44489</v>
      </c>
      <c r="HV93" s="183" t="s">
        <v>4299</v>
      </c>
      <c r="HW93" s="183">
        <v>3</v>
      </c>
      <c r="HX93" s="183" t="s">
        <v>3173</v>
      </c>
      <c r="HY93" s="183" t="s">
        <v>21</v>
      </c>
      <c r="HZ93" s="183">
        <v>2</v>
      </c>
      <c r="IA93" s="183" t="s">
        <v>14</v>
      </c>
      <c r="IB93" s="183" t="s">
        <v>14</v>
      </c>
      <c r="IC93" s="184">
        <v>44489</v>
      </c>
      <c r="ID93" s="182" t="s">
        <v>4301</v>
      </c>
      <c r="IE93" s="176">
        <v>3</v>
      </c>
      <c r="IF93" s="176" t="s">
        <v>3173</v>
      </c>
      <c r="IG93" s="176" t="s">
        <v>21</v>
      </c>
      <c r="IH93" s="176">
        <v>2</v>
      </c>
      <c r="II93" s="176" t="s">
        <v>14</v>
      </c>
      <c r="IJ93" s="176" t="s">
        <v>14</v>
      </c>
      <c r="IK93" s="173">
        <v>44489</v>
      </c>
      <c r="IL93" s="183" t="s">
        <v>4300</v>
      </c>
      <c r="IM93" s="183">
        <v>3</v>
      </c>
      <c r="IN93" s="183" t="s">
        <v>3173</v>
      </c>
      <c r="IO93" s="183" t="s">
        <v>21</v>
      </c>
      <c r="IP93" s="183">
        <v>2</v>
      </c>
      <c r="IQ93" s="183" t="s">
        <v>14</v>
      </c>
      <c r="IR93" s="183" t="s">
        <v>14</v>
      </c>
      <c r="IS93" s="184">
        <v>44489</v>
      </c>
    </row>
    <row r="94" spans="1:253" s="277" customFormat="1" ht="12.75" customHeight="1" x14ac:dyDescent="0.2">
      <c r="A94" s="277" t="s">
        <v>1100</v>
      </c>
      <c r="B94" s="277" t="s">
        <v>7672</v>
      </c>
      <c r="C94" s="277" t="s">
        <v>1101</v>
      </c>
      <c r="D94" s="277" t="s">
        <v>1102</v>
      </c>
      <c r="E94" s="277" t="s">
        <v>7685</v>
      </c>
      <c r="F94" s="277" t="s">
        <v>6721</v>
      </c>
      <c r="G94" s="171">
        <v>95223000</v>
      </c>
      <c r="H94" s="172" t="s">
        <v>6719</v>
      </c>
      <c r="I94" s="172" t="s">
        <v>41</v>
      </c>
      <c r="J94" s="172">
        <v>1</v>
      </c>
      <c r="K94" s="172" t="s">
        <v>6720</v>
      </c>
      <c r="L94" s="172" t="s">
        <v>6719</v>
      </c>
      <c r="M94" s="173">
        <v>44560</v>
      </c>
      <c r="N94" s="182" t="s">
        <v>6723</v>
      </c>
      <c r="O94" s="174">
        <v>180868</v>
      </c>
      <c r="P94" s="174" t="s">
        <v>6719</v>
      </c>
      <c r="Q94" s="174" t="s">
        <v>21</v>
      </c>
      <c r="R94" s="174">
        <v>2</v>
      </c>
      <c r="S94" s="174" t="s">
        <v>6722</v>
      </c>
      <c r="T94" s="174" t="s">
        <v>6719</v>
      </c>
      <c r="U94" s="175">
        <v>44560</v>
      </c>
      <c r="V94" s="182" t="s">
        <v>6725</v>
      </c>
      <c r="W94" s="172">
        <v>38040000</v>
      </c>
      <c r="X94" s="172" t="s">
        <v>6719</v>
      </c>
      <c r="Y94" s="172" t="s">
        <v>21</v>
      </c>
      <c r="Z94" s="172">
        <v>2</v>
      </c>
      <c r="AA94" s="172" t="s">
        <v>6724</v>
      </c>
      <c r="AB94" s="172" t="s">
        <v>6719</v>
      </c>
      <c r="AC94" s="173">
        <v>44560</v>
      </c>
      <c r="AD94" s="182" t="s">
        <v>6727</v>
      </c>
      <c r="AE94" s="180">
        <v>12734000</v>
      </c>
      <c r="AF94" s="180" t="s">
        <v>6719</v>
      </c>
      <c r="AG94" s="180" t="s">
        <v>21</v>
      </c>
      <c r="AH94" s="180">
        <v>2</v>
      </c>
      <c r="AI94" s="180" t="s">
        <v>6726</v>
      </c>
      <c r="AJ94" s="180" t="s">
        <v>6719</v>
      </c>
      <c r="AK94" s="181">
        <v>44560</v>
      </c>
      <c r="AL94" s="182" t="s">
        <v>6729</v>
      </c>
      <c r="AM94" s="172">
        <v>4234000</v>
      </c>
      <c r="AN94" s="172" t="s">
        <v>6719</v>
      </c>
      <c r="AO94" s="172" t="s">
        <v>21</v>
      </c>
      <c r="AP94" s="172">
        <v>2</v>
      </c>
      <c r="AQ94" s="172" t="s">
        <v>6728</v>
      </c>
      <c r="AR94" s="172" t="s">
        <v>6719</v>
      </c>
      <c r="AS94" s="173">
        <v>44560</v>
      </c>
      <c r="AT94" s="183" t="s">
        <v>1109</v>
      </c>
      <c r="AU94" s="180" t="s">
        <v>14</v>
      </c>
      <c r="AV94" s="180" t="s">
        <v>14</v>
      </c>
      <c r="AW94" s="180" t="s">
        <v>14</v>
      </c>
      <c r="AX94" s="180" t="s">
        <v>14</v>
      </c>
      <c r="AY94" s="180" t="s">
        <v>14</v>
      </c>
      <c r="AZ94" s="180" t="s">
        <v>14</v>
      </c>
      <c r="BA94" s="181">
        <v>43603</v>
      </c>
      <c r="BB94" s="182" t="s">
        <v>1108</v>
      </c>
      <c r="BC94" s="172" t="s">
        <v>14</v>
      </c>
      <c r="BD94" s="172" t="s">
        <v>14</v>
      </c>
      <c r="BE94" s="172" t="s">
        <v>14</v>
      </c>
      <c r="BF94" s="172" t="s">
        <v>14</v>
      </c>
      <c r="BG94" s="172" t="s">
        <v>14</v>
      </c>
      <c r="BH94" s="172" t="s">
        <v>14</v>
      </c>
      <c r="BI94" s="173">
        <v>43603</v>
      </c>
      <c r="BJ94" s="183" t="s">
        <v>6731</v>
      </c>
      <c r="BK94" s="183">
        <v>23</v>
      </c>
      <c r="BL94" s="183" t="s">
        <v>6719</v>
      </c>
      <c r="BM94" s="183" t="s">
        <v>59</v>
      </c>
      <c r="BN94" s="183">
        <v>3</v>
      </c>
      <c r="BO94" s="183" t="s">
        <v>6730</v>
      </c>
      <c r="BP94" s="180" t="s">
        <v>6719</v>
      </c>
      <c r="BQ94" s="184">
        <v>44560</v>
      </c>
      <c r="BR94" s="182" t="s">
        <v>1103</v>
      </c>
      <c r="BS94" s="176" t="s">
        <v>14</v>
      </c>
      <c r="BT94" s="176" t="s">
        <v>14</v>
      </c>
      <c r="BU94" s="176" t="s">
        <v>14</v>
      </c>
      <c r="BV94" s="176" t="s">
        <v>14</v>
      </c>
      <c r="BW94" s="176" t="s">
        <v>14</v>
      </c>
      <c r="BX94" s="176" t="s">
        <v>14</v>
      </c>
      <c r="BY94" s="173">
        <v>43603</v>
      </c>
      <c r="BZ94" s="183" t="s">
        <v>1104</v>
      </c>
      <c r="CA94" s="183" t="s">
        <v>14</v>
      </c>
      <c r="CB94" s="183" t="s">
        <v>14</v>
      </c>
      <c r="CC94" s="183" t="s">
        <v>14</v>
      </c>
      <c r="CD94" s="183" t="s">
        <v>14</v>
      </c>
      <c r="CE94" s="183" t="s">
        <v>14</v>
      </c>
      <c r="CF94" s="183" t="s">
        <v>14</v>
      </c>
      <c r="CG94" s="184">
        <v>43603</v>
      </c>
      <c r="CH94" s="182" t="s">
        <v>7948</v>
      </c>
      <c r="CI94" s="183" t="e">
        <v>#N/A</v>
      </c>
      <c r="CJ94" s="183" t="e">
        <v>#N/A</v>
      </c>
      <c r="CK94" s="183" t="e">
        <v>#N/A</v>
      </c>
      <c r="CL94" s="183" t="e">
        <v>#N/A</v>
      </c>
      <c r="CM94" s="183" t="e">
        <v>#N/A</v>
      </c>
      <c r="CN94" s="183" t="e">
        <v>#N/A</v>
      </c>
      <c r="CO94" s="185" t="e">
        <v>#N/A</v>
      </c>
      <c r="CP94" s="183" t="s">
        <v>1107</v>
      </c>
      <c r="CQ94" s="176" t="s">
        <v>14</v>
      </c>
      <c r="CR94" s="176" t="s">
        <v>14</v>
      </c>
      <c r="CS94" s="176" t="s">
        <v>14</v>
      </c>
      <c r="CT94" s="176" t="s">
        <v>14</v>
      </c>
      <c r="CU94" s="176" t="s">
        <v>14</v>
      </c>
      <c r="CV94" s="176" t="s">
        <v>14</v>
      </c>
      <c r="CW94" s="173">
        <v>43603</v>
      </c>
      <c r="CX94" s="183" t="s">
        <v>6734</v>
      </c>
      <c r="CY94" s="180">
        <v>2440000</v>
      </c>
      <c r="CZ94" s="180" t="s">
        <v>6733</v>
      </c>
      <c r="DA94" s="180" t="s">
        <v>21</v>
      </c>
      <c r="DB94" s="180">
        <v>2</v>
      </c>
      <c r="DC94" s="180" t="s">
        <v>6735</v>
      </c>
      <c r="DD94" s="180" t="s">
        <v>6719</v>
      </c>
      <c r="DE94" s="186">
        <v>44560</v>
      </c>
      <c r="DF94" s="182" t="s">
        <v>6736</v>
      </c>
      <c r="DG94" s="172">
        <v>25305000</v>
      </c>
      <c r="DH94" s="176" t="s">
        <v>6733</v>
      </c>
      <c r="DI94" s="176" t="s">
        <v>21</v>
      </c>
      <c r="DJ94" s="176">
        <v>2</v>
      </c>
      <c r="DK94" s="176" t="s">
        <v>6735</v>
      </c>
      <c r="DL94" s="176" t="s">
        <v>6719</v>
      </c>
      <c r="DM94" s="173">
        <v>44560</v>
      </c>
      <c r="DN94" s="183" t="s">
        <v>6737</v>
      </c>
      <c r="DO94" s="180">
        <v>10294000</v>
      </c>
      <c r="DP94" s="183" t="s">
        <v>6733</v>
      </c>
      <c r="DQ94" s="183" t="s">
        <v>21</v>
      </c>
      <c r="DR94" s="183">
        <v>2</v>
      </c>
      <c r="DS94" s="183" t="s">
        <v>6735</v>
      </c>
      <c r="DT94" s="183" t="s">
        <v>6719</v>
      </c>
      <c r="DU94" s="184">
        <v>44560</v>
      </c>
      <c r="DV94" s="182" t="s">
        <v>6738</v>
      </c>
      <c r="DW94" s="172">
        <v>1699000</v>
      </c>
      <c r="DX94" s="176" t="s">
        <v>6733</v>
      </c>
      <c r="DY94" s="176" t="s">
        <v>21</v>
      </c>
      <c r="DZ94" s="176">
        <v>2</v>
      </c>
      <c r="EA94" s="176" t="s">
        <v>6735</v>
      </c>
      <c r="EB94" s="176" t="s">
        <v>6719</v>
      </c>
      <c r="EC94" s="173">
        <v>44560</v>
      </c>
      <c r="ED94" s="183" t="s">
        <v>6739</v>
      </c>
      <c r="EE94" s="180">
        <v>741000</v>
      </c>
      <c r="EF94" s="183" t="s">
        <v>6733</v>
      </c>
      <c r="EG94" s="183" t="s">
        <v>21</v>
      </c>
      <c r="EH94" s="183">
        <v>2</v>
      </c>
      <c r="EI94" s="183" t="s">
        <v>6735</v>
      </c>
      <c r="EJ94" s="183" t="s">
        <v>6719</v>
      </c>
      <c r="EK94" s="184">
        <v>44560</v>
      </c>
      <c r="EL94" s="182" t="s">
        <v>6740</v>
      </c>
      <c r="EM94" s="172">
        <v>0</v>
      </c>
      <c r="EN94" s="176" t="s">
        <v>6733</v>
      </c>
      <c r="EO94" s="176" t="s">
        <v>21</v>
      </c>
      <c r="EP94" s="176">
        <v>2</v>
      </c>
      <c r="EQ94" s="176" t="s">
        <v>6735</v>
      </c>
      <c r="ER94" s="176" t="s">
        <v>6719</v>
      </c>
      <c r="ES94" s="173">
        <v>44560</v>
      </c>
      <c r="ET94" s="183" t="s">
        <v>6732</v>
      </c>
      <c r="EU94" s="183">
        <v>190</v>
      </c>
      <c r="EV94" s="183" t="s">
        <v>6719</v>
      </c>
      <c r="EW94" s="183" t="s">
        <v>59</v>
      </c>
      <c r="EX94" s="183">
        <v>3</v>
      </c>
      <c r="EY94" s="183" t="s">
        <v>6730</v>
      </c>
      <c r="EZ94" s="183" t="s">
        <v>6719</v>
      </c>
      <c r="FA94" s="184">
        <v>44560</v>
      </c>
      <c r="FB94" s="182" t="s">
        <v>1106</v>
      </c>
      <c r="FC94" s="176">
        <v>2</v>
      </c>
      <c r="FD94" s="176" t="s">
        <v>14</v>
      </c>
      <c r="FE94" s="176" t="s">
        <v>14</v>
      </c>
      <c r="FF94" s="176" t="s">
        <v>14</v>
      </c>
      <c r="FG94" s="176" t="s">
        <v>1105</v>
      </c>
      <c r="FH94" s="176" t="s">
        <v>14</v>
      </c>
      <c r="FI94" s="173">
        <v>43603</v>
      </c>
      <c r="FJ94" s="182" t="s">
        <v>1110</v>
      </c>
      <c r="FK94" s="183" t="s">
        <v>14</v>
      </c>
      <c r="FL94" s="183" t="s">
        <v>14</v>
      </c>
      <c r="FM94" s="183" t="s">
        <v>14</v>
      </c>
      <c r="FN94" s="183" t="s">
        <v>14</v>
      </c>
      <c r="FO94" s="183" t="s">
        <v>14</v>
      </c>
      <c r="FP94" s="180" t="s">
        <v>14</v>
      </c>
      <c r="FQ94" s="181">
        <v>43603</v>
      </c>
      <c r="FR94" s="182" t="s">
        <v>1111</v>
      </c>
      <c r="FS94" s="176" t="s">
        <v>14</v>
      </c>
      <c r="FT94" s="176" t="s">
        <v>14</v>
      </c>
      <c r="FU94" s="176" t="s">
        <v>14</v>
      </c>
      <c r="FV94" s="176" t="s">
        <v>14</v>
      </c>
      <c r="FW94" s="176" t="s">
        <v>14</v>
      </c>
      <c r="FX94" s="176" t="s">
        <v>14</v>
      </c>
      <c r="FY94" s="173">
        <v>43603</v>
      </c>
      <c r="FZ94" s="183" t="s">
        <v>4306</v>
      </c>
      <c r="GA94" s="183">
        <v>1</v>
      </c>
      <c r="GB94" s="183" t="s">
        <v>3173</v>
      </c>
      <c r="GC94" s="183" t="s">
        <v>21</v>
      </c>
      <c r="GD94" s="183">
        <v>2</v>
      </c>
      <c r="GE94" s="183" t="s">
        <v>14</v>
      </c>
      <c r="GF94" s="183" t="s">
        <v>14</v>
      </c>
      <c r="GG94" s="184">
        <v>44489</v>
      </c>
      <c r="GH94" s="182" t="s">
        <v>4312</v>
      </c>
      <c r="GI94" s="176">
        <v>2</v>
      </c>
      <c r="GJ94" s="176" t="s">
        <v>3173</v>
      </c>
      <c r="GK94" s="176" t="s">
        <v>21</v>
      </c>
      <c r="GL94" s="176">
        <v>2</v>
      </c>
      <c r="GM94" s="176" t="s">
        <v>14</v>
      </c>
      <c r="GN94" s="176" t="s">
        <v>14</v>
      </c>
      <c r="GO94" s="173">
        <v>44489</v>
      </c>
      <c r="GP94" s="183" t="s">
        <v>4307</v>
      </c>
      <c r="GQ94" s="183">
        <v>2</v>
      </c>
      <c r="GR94" s="183" t="s">
        <v>3173</v>
      </c>
      <c r="GS94" s="183" t="s">
        <v>21</v>
      </c>
      <c r="GT94" s="183">
        <v>2</v>
      </c>
      <c r="GU94" s="183" t="s">
        <v>14</v>
      </c>
      <c r="GV94" s="183" t="s">
        <v>14</v>
      </c>
      <c r="GW94" s="184">
        <v>44489</v>
      </c>
      <c r="GX94" s="182" t="s">
        <v>4313</v>
      </c>
      <c r="GY94" s="176">
        <v>0</v>
      </c>
      <c r="GZ94" s="176" t="s">
        <v>3173</v>
      </c>
      <c r="HA94" s="176" t="s">
        <v>21</v>
      </c>
      <c r="HB94" s="176">
        <v>2</v>
      </c>
      <c r="HC94" s="176" t="s">
        <v>14</v>
      </c>
      <c r="HD94" s="176" t="s">
        <v>14</v>
      </c>
      <c r="HE94" s="173">
        <v>44489</v>
      </c>
      <c r="HF94" s="183" t="s">
        <v>4305</v>
      </c>
      <c r="HG94" s="183">
        <v>2</v>
      </c>
      <c r="HH94" s="183" t="s">
        <v>3173</v>
      </c>
      <c r="HI94" s="183" t="s">
        <v>21</v>
      </c>
      <c r="HJ94" s="183">
        <v>2</v>
      </c>
      <c r="HK94" s="183" t="s">
        <v>14</v>
      </c>
      <c r="HL94" s="183" t="s">
        <v>14</v>
      </c>
      <c r="HM94" s="184">
        <v>44489</v>
      </c>
      <c r="HN94" s="182" t="s">
        <v>4311</v>
      </c>
      <c r="HO94" s="176">
        <v>3</v>
      </c>
      <c r="HP94" s="176" t="s">
        <v>3173</v>
      </c>
      <c r="HQ94" s="176" t="s">
        <v>21</v>
      </c>
      <c r="HR94" s="176">
        <v>2</v>
      </c>
      <c r="HS94" s="176" t="s">
        <v>14</v>
      </c>
      <c r="HT94" s="176" t="s">
        <v>14</v>
      </c>
      <c r="HU94" s="173">
        <v>44489</v>
      </c>
      <c r="HV94" s="183" t="s">
        <v>4308</v>
      </c>
      <c r="HW94" s="183">
        <v>1</v>
      </c>
      <c r="HX94" s="183" t="s">
        <v>3173</v>
      </c>
      <c r="HY94" s="183" t="s">
        <v>21</v>
      </c>
      <c r="HZ94" s="183">
        <v>2</v>
      </c>
      <c r="IA94" s="183" t="s">
        <v>14</v>
      </c>
      <c r="IB94" s="183" t="s">
        <v>14</v>
      </c>
      <c r="IC94" s="184">
        <v>44489</v>
      </c>
      <c r="ID94" s="182" t="s">
        <v>4310</v>
      </c>
      <c r="IE94" s="176">
        <v>3</v>
      </c>
      <c r="IF94" s="176" t="s">
        <v>3173</v>
      </c>
      <c r="IG94" s="176" t="s">
        <v>21</v>
      </c>
      <c r="IH94" s="176">
        <v>2</v>
      </c>
      <c r="II94" s="176" t="s">
        <v>14</v>
      </c>
      <c r="IJ94" s="176" t="s">
        <v>14</v>
      </c>
      <c r="IK94" s="173">
        <v>44489</v>
      </c>
      <c r="IL94" s="183" t="s">
        <v>4309</v>
      </c>
      <c r="IM94" s="183">
        <v>1</v>
      </c>
      <c r="IN94" s="183" t="s">
        <v>3173</v>
      </c>
      <c r="IO94" s="183" t="s">
        <v>21</v>
      </c>
      <c r="IP94" s="183">
        <v>2</v>
      </c>
      <c r="IQ94" s="183" t="s">
        <v>14</v>
      </c>
      <c r="IR94" s="183" t="s">
        <v>14</v>
      </c>
      <c r="IS94" s="184">
        <v>44489</v>
      </c>
    </row>
    <row r="95" spans="1:253" s="277" customFormat="1" ht="12.75" customHeight="1" x14ac:dyDescent="0.2">
      <c r="A95" s="277" t="s">
        <v>1009</v>
      </c>
      <c r="B95" s="277" t="s">
        <v>7672</v>
      </c>
      <c r="C95" s="277" t="s">
        <v>1010</v>
      </c>
      <c r="D95" s="277" t="s">
        <v>1011</v>
      </c>
      <c r="E95" s="277" t="s">
        <v>7688</v>
      </c>
      <c r="F95" s="277" t="s">
        <v>1838</v>
      </c>
      <c r="G95" s="171">
        <v>121936000</v>
      </c>
      <c r="H95" s="172" t="s">
        <v>1835</v>
      </c>
      <c r="I95" s="172" t="s">
        <v>41</v>
      </c>
      <c r="J95" s="172">
        <v>1</v>
      </c>
      <c r="K95" s="172" t="s">
        <v>1837</v>
      </c>
      <c r="L95" s="172" t="s">
        <v>1836</v>
      </c>
      <c r="M95" s="173">
        <v>43950</v>
      </c>
      <c r="N95" s="182" t="s">
        <v>1019</v>
      </c>
      <c r="O95" s="174" t="s">
        <v>14</v>
      </c>
      <c r="P95" s="174" t="s">
        <v>14</v>
      </c>
      <c r="Q95" s="174" t="s">
        <v>14</v>
      </c>
      <c r="R95" s="174" t="s">
        <v>14</v>
      </c>
      <c r="S95" s="174" t="s">
        <v>14</v>
      </c>
      <c r="T95" s="174" t="s">
        <v>14</v>
      </c>
      <c r="U95" s="175">
        <v>43581</v>
      </c>
      <c r="V95" s="182" t="s">
        <v>1024</v>
      </c>
      <c r="W95" s="172" t="s">
        <v>14</v>
      </c>
      <c r="X95" s="172" t="s">
        <v>14</v>
      </c>
      <c r="Y95" s="172" t="s">
        <v>14</v>
      </c>
      <c r="Z95" s="172" t="s">
        <v>14</v>
      </c>
      <c r="AA95" s="172" t="s">
        <v>14</v>
      </c>
      <c r="AB95" s="172" t="s">
        <v>14</v>
      </c>
      <c r="AC95" s="173">
        <v>43581</v>
      </c>
      <c r="AD95" s="182" t="s">
        <v>1022</v>
      </c>
      <c r="AE95" s="180" t="s">
        <v>14</v>
      </c>
      <c r="AF95" s="180" t="s">
        <v>14</v>
      </c>
      <c r="AG95" s="180" t="s">
        <v>14</v>
      </c>
      <c r="AH95" s="180" t="s">
        <v>14</v>
      </c>
      <c r="AI95" s="180" t="s">
        <v>14</v>
      </c>
      <c r="AJ95" s="180" t="s">
        <v>14</v>
      </c>
      <c r="AK95" s="181">
        <v>43581</v>
      </c>
      <c r="AL95" s="182" t="s">
        <v>1023</v>
      </c>
      <c r="AM95" s="172" t="s">
        <v>14</v>
      </c>
      <c r="AN95" s="172" t="s">
        <v>14</v>
      </c>
      <c r="AO95" s="172" t="s">
        <v>14</v>
      </c>
      <c r="AP95" s="172" t="s">
        <v>14</v>
      </c>
      <c r="AQ95" s="172" t="s">
        <v>14</v>
      </c>
      <c r="AR95" s="172" t="s">
        <v>14</v>
      </c>
      <c r="AS95" s="173">
        <v>43581</v>
      </c>
      <c r="AT95" s="183" t="s">
        <v>1018</v>
      </c>
      <c r="AU95" s="180" t="s">
        <v>14</v>
      </c>
      <c r="AV95" s="180" t="s">
        <v>14</v>
      </c>
      <c r="AW95" s="180" t="s">
        <v>14</v>
      </c>
      <c r="AX95" s="180" t="s">
        <v>14</v>
      </c>
      <c r="AY95" s="180" t="s">
        <v>14</v>
      </c>
      <c r="AZ95" s="180" t="s">
        <v>14</v>
      </c>
      <c r="BA95" s="181">
        <v>43581</v>
      </c>
      <c r="BB95" s="182" t="s">
        <v>1017</v>
      </c>
      <c r="BC95" s="172" t="s">
        <v>14</v>
      </c>
      <c r="BD95" s="172" t="s">
        <v>14</v>
      </c>
      <c r="BE95" s="172" t="s">
        <v>14</v>
      </c>
      <c r="BF95" s="172" t="s">
        <v>14</v>
      </c>
      <c r="BG95" s="172" t="s">
        <v>14</v>
      </c>
      <c r="BH95" s="172" t="s">
        <v>14</v>
      </c>
      <c r="BI95" s="173">
        <v>43581</v>
      </c>
      <c r="BJ95" s="183" t="s">
        <v>3056</v>
      </c>
      <c r="BK95" s="183">
        <v>604</v>
      </c>
      <c r="BL95" s="183" t="s">
        <v>3053</v>
      </c>
      <c r="BM95" s="183" t="s">
        <v>21</v>
      </c>
      <c r="BN95" s="183">
        <v>2</v>
      </c>
      <c r="BO95" s="183" t="s">
        <v>3055</v>
      </c>
      <c r="BP95" s="180" t="s">
        <v>3054</v>
      </c>
      <c r="BQ95" s="184">
        <v>44286</v>
      </c>
      <c r="BR95" s="182" t="s">
        <v>1012</v>
      </c>
      <c r="BS95" s="176" t="s">
        <v>14</v>
      </c>
      <c r="BT95" s="176" t="s">
        <v>14</v>
      </c>
      <c r="BU95" s="176" t="s">
        <v>14</v>
      </c>
      <c r="BV95" s="176" t="s">
        <v>14</v>
      </c>
      <c r="BW95" s="176" t="s">
        <v>14</v>
      </c>
      <c r="BX95" s="176" t="s">
        <v>14</v>
      </c>
      <c r="BY95" s="173">
        <v>43581</v>
      </c>
      <c r="BZ95" s="183" t="s">
        <v>1013</v>
      </c>
      <c r="CA95" s="183" t="s">
        <v>14</v>
      </c>
      <c r="CB95" s="183" t="s">
        <v>14</v>
      </c>
      <c r="CC95" s="183" t="s">
        <v>14</v>
      </c>
      <c r="CD95" s="183" t="s">
        <v>14</v>
      </c>
      <c r="CE95" s="183" t="s">
        <v>14</v>
      </c>
      <c r="CF95" s="183" t="s">
        <v>14</v>
      </c>
      <c r="CG95" s="184">
        <v>43581</v>
      </c>
      <c r="CH95" s="182" t="s">
        <v>7949</v>
      </c>
      <c r="CI95" s="183" t="e">
        <v>#N/A</v>
      </c>
      <c r="CJ95" s="183" t="e">
        <v>#N/A</v>
      </c>
      <c r="CK95" s="183" t="e">
        <v>#N/A</v>
      </c>
      <c r="CL95" s="183" t="e">
        <v>#N/A</v>
      </c>
      <c r="CM95" s="183" t="e">
        <v>#N/A</v>
      </c>
      <c r="CN95" s="183" t="e">
        <v>#N/A</v>
      </c>
      <c r="CO95" s="185" t="e">
        <v>#N/A</v>
      </c>
      <c r="CP95" s="183" t="s">
        <v>1015</v>
      </c>
      <c r="CQ95" s="176" t="s">
        <v>14</v>
      </c>
      <c r="CR95" s="176" t="s">
        <v>14</v>
      </c>
      <c r="CS95" s="176" t="s">
        <v>14</v>
      </c>
      <c r="CT95" s="176" t="s">
        <v>14</v>
      </c>
      <c r="CU95" s="176" t="s">
        <v>14</v>
      </c>
      <c r="CV95" s="176" t="s">
        <v>14</v>
      </c>
      <c r="CW95" s="173">
        <v>43581</v>
      </c>
      <c r="CX95" s="183" t="s">
        <v>1027</v>
      </c>
      <c r="CY95" s="180" t="s">
        <v>14</v>
      </c>
      <c r="CZ95" s="180" t="s">
        <v>14</v>
      </c>
      <c r="DA95" s="180" t="s">
        <v>14</v>
      </c>
      <c r="DB95" s="180" t="s">
        <v>14</v>
      </c>
      <c r="DC95" s="180" t="s">
        <v>14</v>
      </c>
      <c r="DD95" s="180" t="s">
        <v>14</v>
      </c>
      <c r="DE95" s="186">
        <v>43581</v>
      </c>
      <c r="DF95" s="182" t="s">
        <v>1020</v>
      </c>
      <c r="DG95" s="172" t="s">
        <v>14</v>
      </c>
      <c r="DH95" s="176" t="s">
        <v>14</v>
      </c>
      <c r="DI95" s="176" t="s">
        <v>14</v>
      </c>
      <c r="DJ95" s="176" t="s">
        <v>14</v>
      </c>
      <c r="DK95" s="176" t="s">
        <v>14</v>
      </c>
      <c r="DL95" s="176" t="s">
        <v>14</v>
      </c>
      <c r="DM95" s="173">
        <v>43581</v>
      </c>
      <c r="DN95" s="183" t="s">
        <v>1029</v>
      </c>
      <c r="DO95" s="180" t="s">
        <v>14</v>
      </c>
      <c r="DP95" s="183" t="s">
        <v>14</v>
      </c>
      <c r="DQ95" s="183" t="s">
        <v>14</v>
      </c>
      <c r="DR95" s="183" t="s">
        <v>14</v>
      </c>
      <c r="DS95" s="183" t="s">
        <v>14</v>
      </c>
      <c r="DT95" s="183" t="s">
        <v>14</v>
      </c>
      <c r="DU95" s="184">
        <v>43581</v>
      </c>
      <c r="DV95" s="182" t="s">
        <v>1021</v>
      </c>
      <c r="DW95" s="172" t="s">
        <v>14</v>
      </c>
      <c r="DX95" s="176" t="s">
        <v>14</v>
      </c>
      <c r="DY95" s="176" t="s">
        <v>14</v>
      </c>
      <c r="DZ95" s="176" t="s">
        <v>14</v>
      </c>
      <c r="EA95" s="176" t="s">
        <v>14</v>
      </c>
      <c r="EB95" s="176" t="s">
        <v>14</v>
      </c>
      <c r="EC95" s="173">
        <v>43581</v>
      </c>
      <c r="ED95" s="183" t="s">
        <v>1028</v>
      </c>
      <c r="EE95" s="180" t="s">
        <v>14</v>
      </c>
      <c r="EF95" s="183" t="s">
        <v>14</v>
      </c>
      <c r="EG95" s="183" t="s">
        <v>14</v>
      </c>
      <c r="EH95" s="183" t="s">
        <v>14</v>
      </c>
      <c r="EI95" s="183" t="s">
        <v>14</v>
      </c>
      <c r="EJ95" s="183" t="s">
        <v>14</v>
      </c>
      <c r="EK95" s="184">
        <v>43581</v>
      </c>
      <c r="EL95" s="182" t="s">
        <v>1016</v>
      </c>
      <c r="EM95" s="172" t="s">
        <v>14</v>
      </c>
      <c r="EN95" s="176" t="s">
        <v>14</v>
      </c>
      <c r="EO95" s="176" t="s">
        <v>14</v>
      </c>
      <c r="EP95" s="176" t="s">
        <v>14</v>
      </c>
      <c r="EQ95" s="176" t="s">
        <v>14</v>
      </c>
      <c r="ER95" s="176" t="s">
        <v>14</v>
      </c>
      <c r="ES95" s="173">
        <v>43581</v>
      </c>
      <c r="ET95" s="183" t="s">
        <v>3057</v>
      </c>
      <c r="EU95" s="183">
        <v>604</v>
      </c>
      <c r="EV95" s="183" t="s">
        <v>3053</v>
      </c>
      <c r="EW95" s="183" t="s">
        <v>21</v>
      </c>
      <c r="EX95" s="183">
        <v>2</v>
      </c>
      <c r="EY95" s="183" t="s">
        <v>3055</v>
      </c>
      <c r="EZ95" s="183" t="s">
        <v>3054</v>
      </c>
      <c r="FA95" s="184">
        <v>44286</v>
      </c>
      <c r="FB95" s="182" t="s">
        <v>1014</v>
      </c>
      <c r="FC95" s="176">
        <v>2</v>
      </c>
      <c r="FD95" s="176" t="s">
        <v>14</v>
      </c>
      <c r="FE95" s="176" t="s">
        <v>41</v>
      </c>
      <c r="FF95" s="176">
        <v>1</v>
      </c>
      <c r="FG95" s="176" t="s">
        <v>961</v>
      </c>
      <c r="FH95" s="176" t="s">
        <v>14</v>
      </c>
      <c r="FI95" s="173">
        <v>43581</v>
      </c>
      <c r="FJ95" s="182" t="s">
        <v>1025</v>
      </c>
      <c r="FK95" s="183" t="s">
        <v>14</v>
      </c>
      <c r="FL95" s="183" t="s">
        <v>14</v>
      </c>
      <c r="FM95" s="183" t="s">
        <v>14</v>
      </c>
      <c r="FN95" s="183" t="s">
        <v>14</v>
      </c>
      <c r="FO95" s="183" t="s">
        <v>14</v>
      </c>
      <c r="FP95" s="180" t="s">
        <v>14</v>
      </c>
      <c r="FQ95" s="181">
        <v>43581</v>
      </c>
      <c r="FR95" s="182" t="s">
        <v>1026</v>
      </c>
      <c r="FS95" s="176" t="s">
        <v>14</v>
      </c>
      <c r="FT95" s="176" t="s">
        <v>14</v>
      </c>
      <c r="FU95" s="176" t="s">
        <v>14</v>
      </c>
      <c r="FV95" s="176" t="s">
        <v>14</v>
      </c>
      <c r="FW95" s="176" t="s">
        <v>14</v>
      </c>
      <c r="FX95" s="176" t="s">
        <v>14</v>
      </c>
      <c r="FY95" s="173">
        <v>43581</v>
      </c>
      <c r="FZ95" s="183" t="s">
        <v>5255</v>
      </c>
      <c r="GA95" s="183">
        <v>1</v>
      </c>
      <c r="GB95" s="183" t="s">
        <v>3173</v>
      </c>
      <c r="GC95" s="183" t="s">
        <v>21</v>
      </c>
      <c r="GD95" s="183">
        <v>2</v>
      </c>
      <c r="GE95" s="183" t="s">
        <v>14</v>
      </c>
      <c r="GF95" s="183" t="s">
        <v>14</v>
      </c>
      <c r="GG95" s="184">
        <v>44500</v>
      </c>
      <c r="GH95" s="182" t="s">
        <v>5261</v>
      </c>
      <c r="GI95" s="176">
        <v>3</v>
      </c>
      <c r="GJ95" s="176" t="s">
        <v>3173</v>
      </c>
      <c r="GK95" s="176" t="s">
        <v>21</v>
      </c>
      <c r="GL95" s="176">
        <v>2</v>
      </c>
      <c r="GM95" s="176" t="s">
        <v>14</v>
      </c>
      <c r="GN95" s="176" t="s">
        <v>14</v>
      </c>
      <c r="GO95" s="173">
        <v>44500</v>
      </c>
      <c r="GP95" s="183" t="s">
        <v>5256</v>
      </c>
      <c r="GQ95" s="183">
        <v>2</v>
      </c>
      <c r="GR95" s="183" t="s">
        <v>3173</v>
      </c>
      <c r="GS95" s="183" t="s">
        <v>21</v>
      </c>
      <c r="GT95" s="183">
        <v>2</v>
      </c>
      <c r="GU95" s="183" t="s">
        <v>14</v>
      </c>
      <c r="GV95" s="183" t="s">
        <v>14</v>
      </c>
      <c r="GW95" s="184">
        <v>44500</v>
      </c>
      <c r="GX95" s="182" t="s">
        <v>5262</v>
      </c>
      <c r="GY95" s="176">
        <v>0</v>
      </c>
      <c r="GZ95" s="176" t="s">
        <v>3173</v>
      </c>
      <c r="HA95" s="176" t="s">
        <v>21</v>
      </c>
      <c r="HB95" s="176">
        <v>2</v>
      </c>
      <c r="HC95" s="176" t="s">
        <v>14</v>
      </c>
      <c r="HD95" s="176" t="s">
        <v>14</v>
      </c>
      <c r="HE95" s="173">
        <v>44500</v>
      </c>
      <c r="HF95" s="183" t="s">
        <v>5254</v>
      </c>
      <c r="HG95" s="183">
        <v>2</v>
      </c>
      <c r="HH95" s="183" t="s">
        <v>3173</v>
      </c>
      <c r="HI95" s="183" t="s">
        <v>21</v>
      </c>
      <c r="HJ95" s="183">
        <v>2</v>
      </c>
      <c r="HK95" s="183" t="s">
        <v>14</v>
      </c>
      <c r="HL95" s="183" t="s">
        <v>14</v>
      </c>
      <c r="HM95" s="184">
        <v>44500</v>
      </c>
      <c r="HN95" s="182" t="s">
        <v>5260</v>
      </c>
      <c r="HO95" s="176">
        <v>2</v>
      </c>
      <c r="HP95" s="176" t="s">
        <v>3173</v>
      </c>
      <c r="HQ95" s="176" t="s">
        <v>21</v>
      </c>
      <c r="HR95" s="176">
        <v>2</v>
      </c>
      <c r="HS95" s="176" t="s">
        <v>14</v>
      </c>
      <c r="HT95" s="176" t="s">
        <v>14</v>
      </c>
      <c r="HU95" s="173">
        <v>44500</v>
      </c>
      <c r="HV95" s="183" t="s">
        <v>5257</v>
      </c>
      <c r="HW95" s="183">
        <v>1</v>
      </c>
      <c r="HX95" s="183" t="s">
        <v>3173</v>
      </c>
      <c r="HY95" s="183" t="s">
        <v>21</v>
      </c>
      <c r="HZ95" s="183">
        <v>2</v>
      </c>
      <c r="IA95" s="183" t="s">
        <v>14</v>
      </c>
      <c r="IB95" s="183" t="s">
        <v>14</v>
      </c>
      <c r="IC95" s="184">
        <v>44500</v>
      </c>
      <c r="ID95" s="182" t="s">
        <v>5259</v>
      </c>
      <c r="IE95" s="176">
        <v>1</v>
      </c>
      <c r="IF95" s="176" t="s">
        <v>3173</v>
      </c>
      <c r="IG95" s="176" t="s">
        <v>21</v>
      </c>
      <c r="IH95" s="176">
        <v>2</v>
      </c>
      <c r="II95" s="176" t="s">
        <v>14</v>
      </c>
      <c r="IJ95" s="176" t="s">
        <v>14</v>
      </c>
      <c r="IK95" s="173">
        <v>44500</v>
      </c>
      <c r="IL95" s="183" t="s">
        <v>5258</v>
      </c>
      <c r="IM95" s="183">
        <v>1</v>
      </c>
      <c r="IN95" s="183" t="s">
        <v>3173</v>
      </c>
      <c r="IO95" s="183" t="s">
        <v>21</v>
      </c>
      <c r="IP95" s="183">
        <v>2</v>
      </c>
      <c r="IQ95" s="183" t="s">
        <v>14</v>
      </c>
      <c r="IR95" s="183" t="s">
        <v>14</v>
      </c>
      <c r="IS95" s="184">
        <v>44500</v>
      </c>
    </row>
    <row r="96" spans="1:253" s="277" customFormat="1" ht="12.75" customHeight="1" x14ac:dyDescent="0.2">
      <c r="A96" s="277" t="s">
        <v>1030</v>
      </c>
      <c r="B96" s="277" t="s">
        <v>7672</v>
      </c>
      <c r="C96" s="277" t="s">
        <v>1031</v>
      </c>
      <c r="D96" s="277" t="s">
        <v>1032</v>
      </c>
      <c r="E96" s="277" t="s">
        <v>7691</v>
      </c>
      <c r="F96" s="277" t="s">
        <v>1619</v>
      </c>
      <c r="G96" s="171">
        <v>125787000</v>
      </c>
      <c r="H96" s="172" t="s">
        <v>1616</v>
      </c>
      <c r="I96" s="172" t="s">
        <v>41</v>
      </c>
      <c r="J96" s="172">
        <v>1</v>
      </c>
      <c r="K96" s="172" t="s">
        <v>1618</v>
      </c>
      <c r="L96" s="172" t="s">
        <v>1617</v>
      </c>
      <c r="M96" s="173">
        <v>43867</v>
      </c>
      <c r="N96" s="182" t="s">
        <v>1040</v>
      </c>
      <c r="O96" s="174" t="s">
        <v>14</v>
      </c>
      <c r="P96" s="174" t="s">
        <v>14</v>
      </c>
      <c r="Q96" s="174" t="s">
        <v>14</v>
      </c>
      <c r="R96" s="174" t="s">
        <v>14</v>
      </c>
      <c r="S96" s="174" t="s">
        <v>14</v>
      </c>
      <c r="T96" s="174" t="s">
        <v>14</v>
      </c>
      <c r="U96" s="175">
        <v>43581</v>
      </c>
      <c r="V96" s="182" t="s">
        <v>1045</v>
      </c>
      <c r="W96" s="172" t="s">
        <v>14</v>
      </c>
      <c r="X96" s="172" t="s">
        <v>14</v>
      </c>
      <c r="Y96" s="172" t="s">
        <v>14</v>
      </c>
      <c r="Z96" s="172" t="s">
        <v>14</v>
      </c>
      <c r="AA96" s="172" t="s">
        <v>14</v>
      </c>
      <c r="AB96" s="172" t="s">
        <v>14</v>
      </c>
      <c r="AC96" s="173">
        <v>43581</v>
      </c>
      <c r="AD96" s="182" t="s">
        <v>1043</v>
      </c>
      <c r="AE96" s="180" t="s">
        <v>14</v>
      </c>
      <c r="AF96" s="180" t="s">
        <v>14</v>
      </c>
      <c r="AG96" s="180" t="s">
        <v>14</v>
      </c>
      <c r="AH96" s="180" t="s">
        <v>14</v>
      </c>
      <c r="AI96" s="180" t="s">
        <v>14</v>
      </c>
      <c r="AJ96" s="180" t="s">
        <v>14</v>
      </c>
      <c r="AK96" s="181">
        <v>43581</v>
      </c>
      <c r="AL96" s="182" t="s">
        <v>1044</v>
      </c>
      <c r="AM96" s="172" t="s">
        <v>14</v>
      </c>
      <c r="AN96" s="172" t="s">
        <v>14</v>
      </c>
      <c r="AO96" s="172" t="s">
        <v>14</v>
      </c>
      <c r="AP96" s="172" t="s">
        <v>14</v>
      </c>
      <c r="AQ96" s="172" t="s">
        <v>14</v>
      </c>
      <c r="AR96" s="172" t="s">
        <v>14</v>
      </c>
      <c r="AS96" s="173">
        <v>43581</v>
      </c>
      <c r="AT96" s="183" t="s">
        <v>1039</v>
      </c>
      <c r="AU96" s="180" t="s">
        <v>14</v>
      </c>
      <c r="AV96" s="180" t="s">
        <v>14</v>
      </c>
      <c r="AW96" s="180" t="s">
        <v>14</v>
      </c>
      <c r="AX96" s="180" t="s">
        <v>14</v>
      </c>
      <c r="AY96" s="180" t="s">
        <v>14</v>
      </c>
      <c r="AZ96" s="180" t="s">
        <v>14</v>
      </c>
      <c r="BA96" s="181">
        <v>43581</v>
      </c>
      <c r="BB96" s="182" t="s">
        <v>1038</v>
      </c>
      <c r="BC96" s="172" t="s">
        <v>14</v>
      </c>
      <c r="BD96" s="172" t="s">
        <v>14</v>
      </c>
      <c r="BE96" s="172" t="s">
        <v>14</v>
      </c>
      <c r="BF96" s="172" t="s">
        <v>14</v>
      </c>
      <c r="BG96" s="172" t="s">
        <v>14</v>
      </c>
      <c r="BH96" s="172" t="s">
        <v>14</v>
      </c>
      <c r="BI96" s="173">
        <v>43581</v>
      </c>
      <c r="BJ96" s="183" t="s">
        <v>3060</v>
      </c>
      <c r="BK96" s="183">
        <v>161</v>
      </c>
      <c r="BL96" s="183" t="s">
        <v>3053</v>
      </c>
      <c r="BM96" s="183" t="s">
        <v>21</v>
      </c>
      <c r="BN96" s="183">
        <v>2</v>
      </c>
      <c r="BO96" s="183" t="s">
        <v>3059</v>
      </c>
      <c r="BP96" s="180" t="s">
        <v>3058</v>
      </c>
      <c r="BQ96" s="184">
        <v>44286</v>
      </c>
      <c r="BR96" s="182" t="s">
        <v>1033</v>
      </c>
      <c r="BS96" s="176" t="s">
        <v>14</v>
      </c>
      <c r="BT96" s="176" t="s">
        <v>14</v>
      </c>
      <c r="BU96" s="176" t="s">
        <v>14</v>
      </c>
      <c r="BV96" s="176" t="s">
        <v>14</v>
      </c>
      <c r="BW96" s="176" t="s">
        <v>14</v>
      </c>
      <c r="BX96" s="176" t="s">
        <v>14</v>
      </c>
      <c r="BY96" s="173">
        <v>43581</v>
      </c>
      <c r="BZ96" s="183" t="s">
        <v>1034</v>
      </c>
      <c r="CA96" s="183" t="s">
        <v>14</v>
      </c>
      <c r="CB96" s="183" t="s">
        <v>14</v>
      </c>
      <c r="CC96" s="183" t="s">
        <v>14</v>
      </c>
      <c r="CD96" s="183" t="s">
        <v>14</v>
      </c>
      <c r="CE96" s="183" t="s">
        <v>14</v>
      </c>
      <c r="CF96" s="183" t="s">
        <v>14</v>
      </c>
      <c r="CG96" s="184">
        <v>43581</v>
      </c>
      <c r="CH96" s="182" t="s">
        <v>7950</v>
      </c>
      <c r="CI96" s="183" t="e">
        <v>#N/A</v>
      </c>
      <c r="CJ96" s="183" t="e">
        <v>#N/A</v>
      </c>
      <c r="CK96" s="183" t="e">
        <v>#N/A</v>
      </c>
      <c r="CL96" s="183" t="e">
        <v>#N/A</v>
      </c>
      <c r="CM96" s="183" t="e">
        <v>#N/A</v>
      </c>
      <c r="CN96" s="183" t="e">
        <v>#N/A</v>
      </c>
      <c r="CO96" s="185" t="e">
        <v>#N/A</v>
      </c>
      <c r="CP96" s="183" t="s">
        <v>1036</v>
      </c>
      <c r="CQ96" s="176" t="s">
        <v>14</v>
      </c>
      <c r="CR96" s="176" t="s">
        <v>14</v>
      </c>
      <c r="CS96" s="176" t="s">
        <v>14</v>
      </c>
      <c r="CT96" s="176" t="s">
        <v>14</v>
      </c>
      <c r="CU96" s="176" t="s">
        <v>14</v>
      </c>
      <c r="CV96" s="176" t="s">
        <v>14</v>
      </c>
      <c r="CW96" s="173">
        <v>43581</v>
      </c>
      <c r="CX96" s="183" t="s">
        <v>1048</v>
      </c>
      <c r="CY96" s="180" t="s">
        <v>14</v>
      </c>
      <c r="CZ96" s="180" t="s">
        <v>14</v>
      </c>
      <c r="DA96" s="180" t="s">
        <v>14</v>
      </c>
      <c r="DB96" s="180" t="s">
        <v>14</v>
      </c>
      <c r="DC96" s="180" t="s">
        <v>14</v>
      </c>
      <c r="DD96" s="180" t="s">
        <v>14</v>
      </c>
      <c r="DE96" s="186">
        <v>43581</v>
      </c>
      <c r="DF96" s="182" t="s">
        <v>1041</v>
      </c>
      <c r="DG96" s="172" t="s">
        <v>14</v>
      </c>
      <c r="DH96" s="176" t="s">
        <v>14</v>
      </c>
      <c r="DI96" s="176" t="s">
        <v>14</v>
      </c>
      <c r="DJ96" s="176" t="s">
        <v>14</v>
      </c>
      <c r="DK96" s="176" t="s">
        <v>14</v>
      </c>
      <c r="DL96" s="176" t="s">
        <v>14</v>
      </c>
      <c r="DM96" s="173">
        <v>43581</v>
      </c>
      <c r="DN96" s="183" t="s">
        <v>1050</v>
      </c>
      <c r="DO96" s="180" t="s">
        <v>14</v>
      </c>
      <c r="DP96" s="183" t="s">
        <v>14</v>
      </c>
      <c r="DQ96" s="183" t="s">
        <v>14</v>
      </c>
      <c r="DR96" s="183" t="s">
        <v>14</v>
      </c>
      <c r="DS96" s="183" t="s">
        <v>14</v>
      </c>
      <c r="DT96" s="183" t="s">
        <v>14</v>
      </c>
      <c r="DU96" s="184">
        <v>43581</v>
      </c>
      <c r="DV96" s="182" t="s">
        <v>1042</v>
      </c>
      <c r="DW96" s="172" t="s">
        <v>14</v>
      </c>
      <c r="DX96" s="176" t="s">
        <v>14</v>
      </c>
      <c r="DY96" s="176" t="s">
        <v>14</v>
      </c>
      <c r="DZ96" s="176" t="s">
        <v>14</v>
      </c>
      <c r="EA96" s="176" t="s">
        <v>14</v>
      </c>
      <c r="EB96" s="176" t="s">
        <v>14</v>
      </c>
      <c r="EC96" s="173">
        <v>43581</v>
      </c>
      <c r="ED96" s="183" t="s">
        <v>1049</v>
      </c>
      <c r="EE96" s="180" t="s">
        <v>14</v>
      </c>
      <c r="EF96" s="183" t="s">
        <v>14</v>
      </c>
      <c r="EG96" s="183" t="s">
        <v>14</v>
      </c>
      <c r="EH96" s="183" t="s">
        <v>14</v>
      </c>
      <c r="EI96" s="183" t="s">
        <v>14</v>
      </c>
      <c r="EJ96" s="183" t="s">
        <v>14</v>
      </c>
      <c r="EK96" s="184">
        <v>43581</v>
      </c>
      <c r="EL96" s="182" t="s">
        <v>1037</v>
      </c>
      <c r="EM96" s="172" t="s">
        <v>14</v>
      </c>
      <c r="EN96" s="176" t="s">
        <v>14</v>
      </c>
      <c r="EO96" s="176" t="s">
        <v>14</v>
      </c>
      <c r="EP96" s="176" t="s">
        <v>14</v>
      </c>
      <c r="EQ96" s="176" t="s">
        <v>14</v>
      </c>
      <c r="ER96" s="176" t="s">
        <v>14</v>
      </c>
      <c r="ES96" s="173">
        <v>43581</v>
      </c>
      <c r="ET96" s="183" t="s">
        <v>2285</v>
      </c>
      <c r="EU96" s="183">
        <v>173</v>
      </c>
      <c r="EV96" s="183" t="s">
        <v>2282</v>
      </c>
      <c r="EW96" s="183" t="s">
        <v>59</v>
      </c>
      <c r="EX96" s="183">
        <v>3</v>
      </c>
      <c r="EY96" s="183" t="s">
        <v>2284</v>
      </c>
      <c r="EZ96" s="183" t="s">
        <v>2283</v>
      </c>
      <c r="FA96" s="184">
        <v>44182</v>
      </c>
      <c r="FB96" s="182" t="s">
        <v>1035</v>
      </c>
      <c r="FC96" s="176">
        <v>2</v>
      </c>
      <c r="FD96" s="176" t="s">
        <v>14</v>
      </c>
      <c r="FE96" s="176" t="s">
        <v>41</v>
      </c>
      <c r="FF96" s="176">
        <v>1</v>
      </c>
      <c r="FG96" s="176" t="s">
        <v>961</v>
      </c>
      <c r="FH96" s="176" t="s">
        <v>14</v>
      </c>
      <c r="FI96" s="173">
        <v>43581</v>
      </c>
      <c r="FJ96" s="182" t="s">
        <v>1046</v>
      </c>
      <c r="FK96" s="183" t="s">
        <v>14</v>
      </c>
      <c r="FL96" s="183" t="s">
        <v>14</v>
      </c>
      <c r="FM96" s="183" t="s">
        <v>14</v>
      </c>
      <c r="FN96" s="183" t="s">
        <v>14</v>
      </c>
      <c r="FO96" s="183" t="s">
        <v>14</v>
      </c>
      <c r="FP96" s="180" t="s">
        <v>14</v>
      </c>
      <c r="FQ96" s="181">
        <v>43581</v>
      </c>
      <c r="FR96" s="182" t="s">
        <v>1047</v>
      </c>
      <c r="FS96" s="176" t="s">
        <v>14</v>
      </c>
      <c r="FT96" s="176" t="s">
        <v>14</v>
      </c>
      <c r="FU96" s="176" t="s">
        <v>14</v>
      </c>
      <c r="FV96" s="176" t="s">
        <v>14</v>
      </c>
      <c r="FW96" s="176" t="s">
        <v>14</v>
      </c>
      <c r="FX96" s="176" t="s">
        <v>14</v>
      </c>
      <c r="FY96" s="173">
        <v>43581</v>
      </c>
      <c r="FZ96" s="183" t="s">
        <v>5264</v>
      </c>
      <c r="GA96" s="183">
        <v>2</v>
      </c>
      <c r="GB96" s="183" t="s">
        <v>3173</v>
      </c>
      <c r="GC96" s="183" t="s">
        <v>21</v>
      </c>
      <c r="GD96" s="183">
        <v>2</v>
      </c>
      <c r="GE96" s="183" t="s">
        <v>14</v>
      </c>
      <c r="GF96" s="183" t="s">
        <v>14</v>
      </c>
      <c r="GG96" s="184">
        <v>44500</v>
      </c>
      <c r="GH96" s="182" t="s">
        <v>5270</v>
      </c>
      <c r="GI96" s="176">
        <v>2</v>
      </c>
      <c r="GJ96" s="176" t="s">
        <v>3173</v>
      </c>
      <c r="GK96" s="176" t="s">
        <v>21</v>
      </c>
      <c r="GL96" s="176">
        <v>2</v>
      </c>
      <c r="GM96" s="176" t="s">
        <v>14</v>
      </c>
      <c r="GN96" s="176" t="s">
        <v>14</v>
      </c>
      <c r="GO96" s="173">
        <v>44500</v>
      </c>
      <c r="GP96" s="183" t="s">
        <v>5265</v>
      </c>
      <c r="GQ96" s="183">
        <v>2</v>
      </c>
      <c r="GR96" s="183" t="s">
        <v>3173</v>
      </c>
      <c r="GS96" s="183" t="s">
        <v>21</v>
      </c>
      <c r="GT96" s="183">
        <v>2</v>
      </c>
      <c r="GU96" s="183" t="s">
        <v>14</v>
      </c>
      <c r="GV96" s="183" t="s">
        <v>14</v>
      </c>
      <c r="GW96" s="184">
        <v>44500</v>
      </c>
      <c r="GX96" s="182" t="s">
        <v>5271</v>
      </c>
      <c r="GY96" s="176">
        <v>0</v>
      </c>
      <c r="GZ96" s="176" t="s">
        <v>3173</v>
      </c>
      <c r="HA96" s="176" t="s">
        <v>21</v>
      </c>
      <c r="HB96" s="176">
        <v>2</v>
      </c>
      <c r="HC96" s="176" t="s">
        <v>14</v>
      </c>
      <c r="HD96" s="176" t="s">
        <v>14</v>
      </c>
      <c r="HE96" s="173">
        <v>44500</v>
      </c>
      <c r="HF96" s="183" t="s">
        <v>5263</v>
      </c>
      <c r="HG96" s="183">
        <v>1</v>
      </c>
      <c r="HH96" s="183" t="s">
        <v>3173</v>
      </c>
      <c r="HI96" s="183" t="s">
        <v>21</v>
      </c>
      <c r="HJ96" s="183">
        <v>2</v>
      </c>
      <c r="HK96" s="183" t="s">
        <v>14</v>
      </c>
      <c r="HL96" s="183" t="s">
        <v>14</v>
      </c>
      <c r="HM96" s="184">
        <v>44500</v>
      </c>
      <c r="HN96" s="182" t="s">
        <v>5269</v>
      </c>
      <c r="HO96" s="176">
        <v>2</v>
      </c>
      <c r="HP96" s="176" t="s">
        <v>3173</v>
      </c>
      <c r="HQ96" s="176" t="s">
        <v>21</v>
      </c>
      <c r="HR96" s="176">
        <v>2</v>
      </c>
      <c r="HS96" s="176" t="s">
        <v>14</v>
      </c>
      <c r="HT96" s="176" t="s">
        <v>14</v>
      </c>
      <c r="HU96" s="173">
        <v>44500</v>
      </c>
      <c r="HV96" s="183" t="s">
        <v>5266</v>
      </c>
      <c r="HW96" s="183">
        <v>0</v>
      </c>
      <c r="HX96" s="183" t="s">
        <v>3173</v>
      </c>
      <c r="HY96" s="183" t="s">
        <v>21</v>
      </c>
      <c r="HZ96" s="183">
        <v>2</v>
      </c>
      <c r="IA96" s="183" t="s">
        <v>14</v>
      </c>
      <c r="IB96" s="183" t="s">
        <v>14</v>
      </c>
      <c r="IC96" s="184">
        <v>44500</v>
      </c>
      <c r="ID96" s="182" t="s">
        <v>5268</v>
      </c>
      <c r="IE96" s="176">
        <v>1</v>
      </c>
      <c r="IF96" s="176" t="s">
        <v>3173</v>
      </c>
      <c r="IG96" s="176" t="s">
        <v>21</v>
      </c>
      <c r="IH96" s="176">
        <v>2</v>
      </c>
      <c r="II96" s="176" t="s">
        <v>14</v>
      </c>
      <c r="IJ96" s="176" t="s">
        <v>14</v>
      </c>
      <c r="IK96" s="173">
        <v>44500</v>
      </c>
      <c r="IL96" s="183" t="s">
        <v>5267</v>
      </c>
      <c r="IM96" s="183">
        <v>1</v>
      </c>
      <c r="IN96" s="183" t="s">
        <v>3173</v>
      </c>
      <c r="IO96" s="183" t="s">
        <v>21</v>
      </c>
      <c r="IP96" s="183">
        <v>2</v>
      </c>
      <c r="IQ96" s="183" t="s">
        <v>14</v>
      </c>
      <c r="IR96" s="183" t="s">
        <v>14</v>
      </c>
      <c r="IS96" s="184">
        <v>44500</v>
      </c>
    </row>
    <row r="97" spans="1:253" s="277" customFormat="1" ht="12.75" customHeight="1" x14ac:dyDescent="0.2">
      <c r="A97" s="277" t="s">
        <v>1084</v>
      </c>
      <c r="B97" s="277" t="s">
        <v>7672</v>
      </c>
      <c r="C97" s="277" t="s">
        <v>1085</v>
      </c>
      <c r="D97" s="277" t="s">
        <v>1086</v>
      </c>
      <c r="E97" s="277" t="s">
        <v>7694</v>
      </c>
      <c r="F97" s="277" t="s">
        <v>5508</v>
      </c>
      <c r="G97" s="171">
        <v>195443000</v>
      </c>
      <c r="H97" s="172" t="s">
        <v>5505</v>
      </c>
      <c r="I97" s="172" t="s">
        <v>21</v>
      </c>
      <c r="J97" s="172">
        <v>2</v>
      </c>
      <c r="K97" s="172" t="s">
        <v>5507</v>
      </c>
      <c r="L97" s="172" t="s">
        <v>5506</v>
      </c>
      <c r="M97" s="173">
        <v>44521</v>
      </c>
      <c r="N97" s="182" t="s">
        <v>2854</v>
      </c>
      <c r="O97" s="174">
        <v>45507</v>
      </c>
      <c r="P97" s="174" t="s">
        <v>2851</v>
      </c>
      <c r="Q97" s="174" t="s">
        <v>21</v>
      </c>
      <c r="R97" s="174">
        <v>2</v>
      </c>
      <c r="S97" s="174" t="s">
        <v>2853</v>
      </c>
      <c r="T97" s="174" t="s">
        <v>2852</v>
      </c>
      <c r="U97" s="175">
        <v>44270</v>
      </c>
      <c r="V97" s="182" t="s">
        <v>5512</v>
      </c>
      <c r="W97" s="172">
        <v>5231000</v>
      </c>
      <c r="X97" s="172" t="s">
        <v>5509</v>
      </c>
      <c r="Y97" s="172" t="s">
        <v>21</v>
      </c>
      <c r="Z97" s="172">
        <v>2</v>
      </c>
      <c r="AA97" s="172" t="s">
        <v>5511</v>
      </c>
      <c r="AB97" s="172" t="s">
        <v>5510</v>
      </c>
      <c r="AC97" s="173">
        <v>44521</v>
      </c>
      <c r="AD97" s="182" t="s">
        <v>5514</v>
      </c>
      <c r="AE97" s="180">
        <v>2919000</v>
      </c>
      <c r="AF97" s="180" t="s">
        <v>5509</v>
      </c>
      <c r="AG97" s="180" t="s">
        <v>21</v>
      </c>
      <c r="AH97" s="180">
        <v>2</v>
      </c>
      <c r="AI97" s="180" t="s">
        <v>5513</v>
      </c>
      <c r="AJ97" s="180" t="s">
        <v>5510</v>
      </c>
      <c r="AK97" s="181">
        <v>44521</v>
      </c>
      <c r="AL97" s="182" t="s">
        <v>5914</v>
      </c>
      <c r="AM97" s="172">
        <v>1346000</v>
      </c>
      <c r="AN97" s="172" t="s">
        <v>5897</v>
      </c>
      <c r="AO97" s="172" t="s">
        <v>21</v>
      </c>
      <c r="AP97" s="172">
        <v>2</v>
      </c>
      <c r="AQ97" s="172" t="s">
        <v>5913</v>
      </c>
      <c r="AR97" s="172" t="s">
        <v>5898</v>
      </c>
      <c r="AS97" s="173">
        <v>44545</v>
      </c>
      <c r="AT97" s="183" t="s">
        <v>1468</v>
      </c>
      <c r="AU97" s="180" t="s">
        <v>14</v>
      </c>
      <c r="AV97" s="180" t="s">
        <v>14</v>
      </c>
      <c r="AW97" s="180" t="s">
        <v>14</v>
      </c>
      <c r="AX97" s="180" t="s">
        <v>14</v>
      </c>
      <c r="AY97" s="180" t="s">
        <v>14</v>
      </c>
      <c r="AZ97" s="180" t="s">
        <v>14</v>
      </c>
      <c r="BA97" s="181">
        <v>43798</v>
      </c>
      <c r="BB97" s="182" t="s">
        <v>1467</v>
      </c>
      <c r="BC97" s="172" t="s">
        <v>14</v>
      </c>
      <c r="BD97" s="172" t="s">
        <v>14</v>
      </c>
      <c r="BE97" s="172" t="s">
        <v>14</v>
      </c>
      <c r="BF97" s="172" t="s">
        <v>14</v>
      </c>
      <c r="BG97" s="172" t="s">
        <v>14</v>
      </c>
      <c r="BH97" s="172" t="s">
        <v>14</v>
      </c>
      <c r="BI97" s="173">
        <v>43798</v>
      </c>
      <c r="BJ97" s="183" t="s">
        <v>5910</v>
      </c>
      <c r="BK97" s="183">
        <v>11</v>
      </c>
      <c r="BL97" s="183" t="s">
        <v>5878</v>
      </c>
      <c r="BM97" s="183" t="s">
        <v>21</v>
      </c>
      <c r="BN97" s="183">
        <v>2</v>
      </c>
      <c r="BO97" s="183" t="s">
        <v>5879</v>
      </c>
      <c r="BP97" s="180" t="s">
        <v>2939</v>
      </c>
      <c r="BQ97" s="184">
        <v>44545</v>
      </c>
      <c r="BR97" s="182" t="s">
        <v>1087</v>
      </c>
      <c r="BS97" s="176" t="s">
        <v>14</v>
      </c>
      <c r="BT97" s="176">
        <v>0</v>
      </c>
      <c r="BU97" s="176" t="s">
        <v>14</v>
      </c>
      <c r="BV97" s="176" t="s">
        <v>14</v>
      </c>
      <c r="BW97" s="176" t="s">
        <v>14</v>
      </c>
      <c r="BX97" s="176">
        <v>0</v>
      </c>
      <c r="BY97" s="173">
        <v>43585</v>
      </c>
      <c r="BZ97" s="183" t="s">
        <v>1088</v>
      </c>
      <c r="CA97" s="183" t="s">
        <v>14</v>
      </c>
      <c r="CB97" s="183" t="s">
        <v>14</v>
      </c>
      <c r="CC97" s="183" t="s">
        <v>14</v>
      </c>
      <c r="CD97" s="183" t="s">
        <v>14</v>
      </c>
      <c r="CE97" s="183" t="s">
        <v>14</v>
      </c>
      <c r="CF97" s="183" t="s">
        <v>14</v>
      </c>
      <c r="CG97" s="184">
        <v>43585</v>
      </c>
      <c r="CH97" s="182" t="s">
        <v>7951</v>
      </c>
      <c r="CI97" s="183" t="e">
        <v>#N/A</v>
      </c>
      <c r="CJ97" s="183" t="e">
        <v>#N/A</v>
      </c>
      <c r="CK97" s="183" t="e">
        <v>#N/A</v>
      </c>
      <c r="CL97" s="183" t="e">
        <v>#N/A</v>
      </c>
      <c r="CM97" s="183" t="e">
        <v>#N/A</v>
      </c>
      <c r="CN97" s="183" t="e">
        <v>#N/A</v>
      </c>
      <c r="CO97" s="185" t="e">
        <v>#N/A</v>
      </c>
      <c r="CP97" s="183" t="s">
        <v>1089</v>
      </c>
      <c r="CQ97" s="176" t="s">
        <v>14</v>
      </c>
      <c r="CR97" s="176">
        <v>0</v>
      </c>
      <c r="CS97" s="176" t="s">
        <v>14</v>
      </c>
      <c r="CT97" s="176" t="s">
        <v>14</v>
      </c>
      <c r="CU97" s="176" t="s">
        <v>14</v>
      </c>
      <c r="CV97" s="176">
        <v>0</v>
      </c>
      <c r="CW97" s="173">
        <v>43585</v>
      </c>
      <c r="CX97" s="183" t="s">
        <v>5516</v>
      </c>
      <c r="CY97" s="180">
        <v>2190000</v>
      </c>
      <c r="CZ97" s="180" t="s">
        <v>5509</v>
      </c>
      <c r="DA97" s="180" t="s">
        <v>21</v>
      </c>
      <c r="DB97" s="180">
        <v>2</v>
      </c>
      <c r="DC97" s="180" t="s">
        <v>5515</v>
      </c>
      <c r="DD97" s="180" t="s">
        <v>5510</v>
      </c>
      <c r="DE97" s="186">
        <v>44521</v>
      </c>
      <c r="DF97" s="182" t="s">
        <v>5518</v>
      </c>
      <c r="DG97" s="172">
        <v>3041000</v>
      </c>
      <c r="DH97" s="176" t="s">
        <v>5509</v>
      </c>
      <c r="DI97" s="176" t="s">
        <v>21</v>
      </c>
      <c r="DJ97" s="176">
        <v>2</v>
      </c>
      <c r="DK97" s="176" t="s">
        <v>5517</v>
      </c>
      <c r="DL97" s="176" t="s">
        <v>5510</v>
      </c>
      <c r="DM97" s="173">
        <v>44521</v>
      </c>
      <c r="DN97" s="183" t="s">
        <v>5519</v>
      </c>
      <c r="DO97" s="180">
        <v>0</v>
      </c>
      <c r="DP97" s="183" t="s">
        <v>14</v>
      </c>
      <c r="DQ97" s="183" t="s">
        <v>14</v>
      </c>
      <c r="DR97" s="183" t="s">
        <v>14</v>
      </c>
      <c r="DS97" s="183" t="s">
        <v>14</v>
      </c>
      <c r="DT97" s="183" t="s">
        <v>14</v>
      </c>
      <c r="DU97" s="184">
        <v>44521</v>
      </c>
      <c r="DV97" s="182" t="s">
        <v>5520</v>
      </c>
      <c r="DW97" s="172">
        <v>2190000</v>
      </c>
      <c r="DX97" s="176" t="s">
        <v>5509</v>
      </c>
      <c r="DY97" s="176" t="s">
        <v>21</v>
      </c>
      <c r="DZ97" s="176">
        <v>2</v>
      </c>
      <c r="EA97" s="176" t="s">
        <v>5515</v>
      </c>
      <c r="EB97" s="176" t="s">
        <v>5510</v>
      </c>
      <c r="EC97" s="173">
        <v>44521</v>
      </c>
      <c r="ED97" s="183" t="s">
        <v>5521</v>
      </c>
      <c r="EE97" s="180">
        <v>0</v>
      </c>
      <c r="EF97" s="183" t="s">
        <v>14</v>
      </c>
      <c r="EG97" s="183" t="s">
        <v>14</v>
      </c>
      <c r="EH97" s="183" t="s">
        <v>14</v>
      </c>
      <c r="EI97" s="183" t="s">
        <v>14</v>
      </c>
      <c r="EJ97" s="183" t="s">
        <v>14</v>
      </c>
      <c r="EK97" s="184">
        <v>44521</v>
      </c>
      <c r="EL97" s="182" t="s">
        <v>5522</v>
      </c>
      <c r="EM97" s="172">
        <v>0</v>
      </c>
      <c r="EN97" s="176" t="s">
        <v>14</v>
      </c>
      <c r="EO97" s="176" t="s">
        <v>14</v>
      </c>
      <c r="EP97" s="176" t="s">
        <v>14</v>
      </c>
      <c r="EQ97" s="176" t="s">
        <v>14</v>
      </c>
      <c r="ER97" s="176" t="s">
        <v>14</v>
      </c>
      <c r="ES97" s="173">
        <v>44521</v>
      </c>
      <c r="ET97" s="183" t="s">
        <v>5912</v>
      </c>
      <c r="EU97" s="183">
        <v>7366</v>
      </c>
      <c r="EV97" s="183" t="s">
        <v>5878</v>
      </c>
      <c r="EW97" s="183" t="s">
        <v>21</v>
      </c>
      <c r="EX97" s="183">
        <v>2</v>
      </c>
      <c r="EY97" s="183" t="s">
        <v>5911</v>
      </c>
      <c r="EZ97" s="183" t="s">
        <v>2939</v>
      </c>
      <c r="FA97" s="184">
        <v>44545</v>
      </c>
      <c r="FB97" s="182" t="s">
        <v>2858</v>
      </c>
      <c r="FC97" s="176">
        <v>4</v>
      </c>
      <c r="FD97" s="176" t="s">
        <v>2855</v>
      </c>
      <c r="FE97" s="176" t="s">
        <v>21</v>
      </c>
      <c r="FF97" s="176">
        <v>2</v>
      </c>
      <c r="FG97" s="176" t="s">
        <v>2857</v>
      </c>
      <c r="FH97" s="176" t="s">
        <v>2856</v>
      </c>
      <c r="FI97" s="173">
        <v>44270</v>
      </c>
      <c r="FJ97" s="182" t="s">
        <v>1090</v>
      </c>
      <c r="FK97" s="183" t="s">
        <v>14</v>
      </c>
      <c r="FL97" s="183">
        <v>0</v>
      </c>
      <c r="FM97" s="183" t="s">
        <v>14</v>
      </c>
      <c r="FN97" s="183" t="s">
        <v>14</v>
      </c>
      <c r="FO97" s="183" t="s">
        <v>14</v>
      </c>
      <c r="FP97" s="180">
        <v>0</v>
      </c>
      <c r="FQ97" s="181">
        <v>43585</v>
      </c>
      <c r="FR97" s="182" t="s">
        <v>1091</v>
      </c>
      <c r="FS97" s="176" t="s">
        <v>14</v>
      </c>
      <c r="FT97" s="176">
        <v>0</v>
      </c>
      <c r="FU97" s="176" t="s">
        <v>14</v>
      </c>
      <c r="FV97" s="176" t="s">
        <v>14</v>
      </c>
      <c r="FW97" s="176" t="s">
        <v>14</v>
      </c>
      <c r="FX97" s="176">
        <v>0</v>
      </c>
      <c r="FY97" s="173">
        <v>43585</v>
      </c>
      <c r="FZ97" s="183" t="s">
        <v>5273</v>
      </c>
      <c r="GA97" s="183">
        <v>2</v>
      </c>
      <c r="GB97" s="183" t="s">
        <v>3173</v>
      </c>
      <c r="GC97" s="183" t="s">
        <v>21</v>
      </c>
      <c r="GD97" s="183">
        <v>2</v>
      </c>
      <c r="GE97" s="183" t="s">
        <v>14</v>
      </c>
      <c r="GF97" s="183" t="s">
        <v>14</v>
      </c>
      <c r="GG97" s="184">
        <v>44500</v>
      </c>
      <c r="GH97" s="182" t="s">
        <v>5279</v>
      </c>
      <c r="GI97" s="176">
        <v>2</v>
      </c>
      <c r="GJ97" s="176" t="s">
        <v>3173</v>
      </c>
      <c r="GK97" s="176" t="s">
        <v>21</v>
      </c>
      <c r="GL97" s="176">
        <v>2</v>
      </c>
      <c r="GM97" s="176" t="s">
        <v>14</v>
      </c>
      <c r="GN97" s="176" t="s">
        <v>14</v>
      </c>
      <c r="GO97" s="173">
        <v>44500</v>
      </c>
      <c r="GP97" s="183" t="s">
        <v>5274</v>
      </c>
      <c r="GQ97" s="183">
        <v>2</v>
      </c>
      <c r="GR97" s="183" t="s">
        <v>3173</v>
      </c>
      <c r="GS97" s="183" t="s">
        <v>21</v>
      </c>
      <c r="GT97" s="183">
        <v>2</v>
      </c>
      <c r="GU97" s="183" t="s">
        <v>14</v>
      </c>
      <c r="GV97" s="183" t="s">
        <v>14</v>
      </c>
      <c r="GW97" s="184">
        <v>44500</v>
      </c>
      <c r="GX97" s="182" t="s">
        <v>5280</v>
      </c>
      <c r="GY97" s="176">
        <v>3</v>
      </c>
      <c r="GZ97" s="176" t="s">
        <v>3173</v>
      </c>
      <c r="HA97" s="176" t="s">
        <v>21</v>
      </c>
      <c r="HB97" s="176">
        <v>2</v>
      </c>
      <c r="HC97" s="176" t="s">
        <v>14</v>
      </c>
      <c r="HD97" s="176" t="s">
        <v>14</v>
      </c>
      <c r="HE97" s="173">
        <v>44500</v>
      </c>
      <c r="HF97" s="183" t="s">
        <v>5272</v>
      </c>
      <c r="HG97" s="183">
        <v>3</v>
      </c>
      <c r="HH97" s="183" t="s">
        <v>3173</v>
      </c>
      <c r="HI97" s="183" t="s">
        <v>21</v>
      </c>
      <c r="HJ97" s="183">
        <v>2</v>
      </c>
      <c r="HK97" s="183" t="s">
        <v>14</v>
      </c>
      <c r="HL97" s="183" t="s">
        <v>14</v>
      </c>
      <c r="HM97" s="184">
        <v>44500</v>
      </c>
      <c r="HN97" s="182" t="s">
        <v>5278</v>
      </c>
      <c r="HO97" s="176">
        <v>3</v>
      </c>
      <c r="HP97" s="176" t="s">
        <v>3173</v>
      </c>
      <c r="HQ97" s="176" t="s">
        <v>21</v>
      </c>
      <c r="HR97" s="176">
        <v>2</v>
      </c>
      <c r="HS97" s="176" t="s">
        <v>14</v>
      </c>
      <c r="HT97" s="176" t="s">
        <v>14</v>
      </c>
      <c r="HU97" s="173">
        <v>44500</v>
      </c>
      <c r="HV97" s="183" t="s">
        <v>5275</v>
      </c>
      <c r="HW97" s="183">
        <v>3</v>
      </c>
      <c r="HX97" s="183" t="s">
        <v>3173</v>
      </c>
      <c r="HY97" s="183" t="s">
        <v>21</v>
      </c>
      <c r="HZ97" s="183">
        <v>2</v>
      </c>
      <c r="IA97" s="183" t="s">
        <v>14</v>
      </c>
      <c r="IB97" s="183" t="s">
        <v>14</v>
      </c>
      <c r="IC97" s="184">
        <v>44500</v>
      </c>
      <c r="ID97" s="182" t="s">
        <v>5277</v>
      </c>
      <c r="IE97" s="176">
        <v>1</v>
      </c>
      <c r="IF97" s="176" t="s">
        <v>3173</v>
      </c>
      <c r="IG97" s="176" t="s">
        <v>21</v>
      </c>
      <c r="IH97" s="176">
        <v>2</v>
      </c>
      <c r="II97" s="176" t="s">
        <v>14</v>
      </c>
      <c r="IJ97" s="176" t="s">
        <v>14</v>
      </c>
      <c r="IK97" s="173">
        <v>44500</v>
      </c>
      <c r="IL97" s="183" t="s">
        <v>5276</v>
      </c>
      <c r="IM97" s="183">
        <v>3</v>
      </c>
      <c r="IN97" s="183" t="s">
        <v>3173</v>
      </c>
      <c r="IO97" s="183" t="s">
        <v>21</v>
      </c>
      <c r="IP97" s="183">
        <v>2</v>
      </c>
      <c r="IQ97" s="183" t="s">
        <v>14</v>
      </c>
      <c r="IR97" s="183" t="s">
        <v>14</v>
      </c>
      <c r="IS97" s="184">
        <v>44500</v>
      </c>
    </row>
    <row r="98" spans="1:253" s="277" customFormat="1" ht="12.75" customHeight="1" x14ac:dyDescent="0.2">
      <c r="A98" s="277" t="s">
        <v>1659</v>
      </c>
      <c r="B98" s="277" t="s">
        <v>7672</v>
      </c>
      <c r="C98" s="277" t="s">
        <v>1660</v>
      </c>
      <c r="D98" s="277" t="s">
        <v>1661</v>
      </c>
      <c r="E98" s="277" t="s">
        <v>7696</v>
      </c>
      <c r="F98" s="277" t="s">
        <v>6266</v>
      </c>
      <c r="G98" s="171">
        <v>66107000</v>
      </c>
      <c r="H98" s="172" t="s">
        <v>6263</v>
      </c>
      <c r="I98" s="172" t="s">
        <v>21</v>
      </c>
      <c r="J98" s="172">
        <v>2</v>
      </c>
      <c r="K98" s="172" t="s">
        <v>6265</v>
      </c>
      <c r="L98" s="172" t="s">
        <v>6264</v>
      </c>
      <c r="M98" s="173">
        <v>44557</v>
      </c>
      <c r="N98" s="182" t="s">
        <v>6270</v>
      </c>
      <c r="O98" s="174">
        <v>2191620</v>
      </c>
      <c r="P98" s="174" t="s">
        <v>6267</v>
      </c>
      <c r="Q98" s="174" t="s">
        <v>21</v>
      </c>
      <c r="R98" s="174">
        <v>2</v>
      </c>
      <c r="S98" s="174" t="s">
        <v>6269</v>
      </c>
      <c r="T98" s="174" t="s">
        <v>6268</v>
      </c>
      <c r="U98" s="175">
        <v>44557</v>
      </c>
      <c r="V98" s="182" t="s">
        <v>6273</v>
      </c>
      <c r="W98" s="172">
        <v>54748000</v>
      </c>
      <c r="X98" s="172" t="s">
        <v>6271</v>
      </c>
      <c r="Y98" s="172" t="s">
        <v>21</v>
      </c>
      <c r="Z98" s="172">
        <v>2</v>
      </c>
      <c r="AA98" s="172" t="s">
        <v>5538</v>
      </c>
      <c r="AB98" s="172" t="s">
        <v>6272</v>
      </c>
      <c r="AC98" s="173">
        <v>44557</v>
      </c>
      <c r="AD98" s="182" t="s">
        <v>6276</v>
      </c>
      <c r="AE98" s="180">
        <v>38222000</v>
      </c>
      <c r="AF98" s="180" t="s">
        <v>6274</v>
      </c>
      <c r="AG98" s="180" t="s">
        <v>21</v>
      </c>
      <c r="AH98" s="180">
        <v>2</v>
      </c>
      <c r="AI98" s="180" t="s">
        <v>5540</v>
      </c>
      <c r="AJ98" s="180" t="s">
        <v>6275</v>
      </c>
      <c r="AK98" s="181">
        <v>44557</v>
      </c>
      <c r="AL98" s="182" t="s">
        <v>6280</v>
      </c>
      <c r="AM98" s="172">
        <v>950000</v>
      </c>
      <c r="AN98" s="172" t="s">
        <v>6277</v>
      </c>
      <c r="AO98" s="172" t="s">
        <v>21</v>
      </c>
      <c r="AP98" s="172">
        <v>2</v>
      </c>
      <c r="AQ98" s="172" t="s">
        <v>6279</v>
      </c>
      <c r="AR98" s="172" t="s">
        <v>6278</v>
      </c>
      <c r="AS98" s="173">
        <v>44557</v>
      </c>
      <c r="AT98" s="183" t="s">
        <v>1665</v>
      </c>
      <c r="AU98" s="180">
        <v>0</v>
      </c>
      <c r="AV98" s="180" t="s">
        <v>14</v>
      </c>
      <c r="AW98" s="180" t="s">
        <v>14</v>
      </c>
      <c r="AX98" s="180" t="s">
        <v>14</v>
      </c>
      <c r="AY98" s="180" t="s">
        <v>14</v>
      </c>
      <c r="AZ98" s="180" t="s">
        <v>14</v>
      </c>
      <c r="BA98" s="181">
        <v>43874</v>
      </c>
      <c r="BB98" s="182" t="s">
        <v>1664</v>
      </c>
      <c r="BC98" s="172">
        <v>0</v>
      </c>
      <c r="BD98" s="172" t="s">
        <v>14</v>
      </c>
      <c r="BE98" s="172" t="s">
        <v>14</v>
      </c>
      <c r="BF98" s="172" t="s">
        <v>14</v>
      </c>
      <c r="BG98" s="172" t="s">
        <v>14</v>
      </c>
      <c r="BH98" s="172" t="s">
        <v>14</v>
      </c>
      <c r="BI98" s="173">
        <v>43874</v>
      </c>
      <c r="BJ98" s="183" t="s">
        <v>6284</v>
      </c>
      <c r="BK98" s="183">
        <v>83</v>
      </c>
      <c r="BL98" s="183" t="s">
        <v>6281</v>
      </c>
      <c r="BM98" s="183" t="s">
        <v>21</v>
      </c>
      <c r="BN98" s="183">
        <v>2</v>
      </c>
      <c r="BO98" s="183" t="s">
        <v>6283</v>
      </c>
      <c r="BP98" s="180" t="s">
        <v>6282</v>
      </c>
      <c r="BQ98" s="184">
        <v>44557</v>
      </c>
      <c r="BR98" s="182" t="s">
        <v>1672</v>
      </c>
      <c r="BS98" s="176">
        <v>0</v>
      </c>
      <c r="BT98" s="176" t="s">
        <v>14</v>
      </c>
      <c r="BU98" s="176" t="s">
        <v>14</v>
      </c>
      <c r="BV98" s="176" t="s">
        <v>14</v>
      </c>
      <c r="BW98" s="176" t="s">
        <v>14</v>
      </c>
      <c r="BX98" s="176" t="s">
        <v>14</v>
      </c>
      <c r="BY98" s="173">
        <v>43878</v>
      </c>
      <c r="BZ98" s="183" t="s">
        <v>1662</v>
      </c>
      <c r="CA98" s="183">
        <v>0</v>
      </c>
      <c r="CB98" s="183" t="s">
        <v>14</v>
      </c>
      <c r="CC98" s="183" t="s">
        <v>14</v>
      </c>
      <c r="CD98" s="183" t="s">
        <v>14</v>
      </c>
      <c r="CE98" s="183" t="s">
        <v>14</v>
      </c>
      <c r="CF98" s="183" t="s">
        <v>14</v>
      </c>
      <c r="CG98" s="184">
        <v>43874</v>
      </c>
      <c r="CH98" s="182" t="s">
        <v>7952</v>
      </c>
      <c r="CI98" s="183" t="e">
        <v>#N/A</v>
      </c>
      <c r="CJ98" s="183" t="e">
        <v>#N/A</v>
      </c>
      <c r="CK98" s="183" t="e">
        <v>#N/A</v>
      </c>
      <c r="CL98" s="183" t="e">
        <v>#N/A</v>
      </c>
      <c r="CM98" s="183" t="e">
        <v>#N/A</v>
      </c>
      <c r="CN98" s="183" t="e">
        <v>#N/A</v>
      </c>
      <c r="CO98" s="185" t="e">
        <v>#N/A</v>
      </c>
      <c r="CP98" s="183" t="s">
        <v>1663</v>
      </c>
      <c r="CQ98" s="176">
        <v>0</v>
      </c>
      <c r="CR98" s="176" t="s">
        <v>14</v>
      </c>
      <c r="CS98" s="176" t="s">
        <v>14</v>
      </c>
      <c r="CT98" s="176" t="s">
        <v>14</v>
      </c>
      <c r="CU98" s="176" t="s">
        <v>14</v>
      </c>
      <c r="CV98" s="176" t="s">
        <v>14</v>
      </c>
      <c r="CW98" s="173">
        <v>43874</v>
      </c>
      <c r="CX98" s="183" t="s">
        <v>6289</v>
      </c>
      <c r="CY98" s="180">
        <v>12764000</v>
      </c>
      <c r="CZ98" s="180" t="s">
        <v>6287</v>
      </c>
      <c r="DA98" s="180" t="s">
        <v>21</v>
      </c>
      <c r="DB98" s="180">
        <v>2</v>
      </c>
      <c r="DC98" s="180" t="s">
        <v>6294</v>
      </c>
      <c r="DD98" s="180" t="s">
        <v>6288</v>
      </c>
      <c r="DE98" s="186">
        <v>44557</v>
      </c>
      <c r="DF98" s="182" t="s">
        <v>6291</v>
      </c>
      <c r="DG98" s="172">
        <v>16526000</v>
      </c>
      <c r="DH98" s="176" t="s">
        <v>6287</v>
      </c>
      <c r="DI98" s="176" t="s">
        <v>21</v>
      </c>
      <c r="DJ98" s="176">
        <v>2</v>
      </c>
      <c r="DK98" s="176" t="s">
        <v>6290</v>
      </c>
      <c r="DL98" s="176" t="s">
        <v>6288</v>
      </c>
      <c r="DM98" s="173">
        <v>44557</v>
      </c>
      <c r="DN98" s="183" t="s">
        <v>6293</v>
      </c>
      <c r="DO98" s="180">
        <v>25458000</v>
      </c>
      <c r="DP98" s="183" t="s">
        <v>6287</v>
      </c>
      <c r="DQ98" s="183" t="s">
        <v>21</v>
      </c>
      <c r="DR98" s="183">
        <v>2</v>
      </c>
      <c r="DS98" s="183" t="s">
        <v>6292</v>
      </c>
      <c r="DT98" s="183" t="s">
        <v>6288</v>
      </c>
      <c r="DU98" s="184">
        <v>44557</v>
      </c>
      <c r="DV98" s="182" t="s">
        <v>6295</v>
      </c>
      <c r="DW98" s="172">
        <v>11133000</v>
      </c>
      <c r="DX98" s="176" t="s">
        <v>6287</v>
      </c>
      <c r="DY98" s="176" t="s">
        <v>21</v>
      </c>
      <c r="DZ98" s="176">
        <v>2</v>
      </c>
      <c r="EA98" s="176" t="s">
        <v>6294</v>
      </c>
      <c r="EB98" s="176" t="s">
        <v>6288</v>
      </c>
      <c r="EC98" s="173">
        <v>44557</v>
      </c>
      <c r="ED98" s="183" t="s">
        <v>6297</v>
      </c>
      <c r="EE98" s="180">
        <v>1603000</v>
      </c>
      <c r="EF98" s="183" t="s">
        <v>6287</v>
      </c>
      <c r="EG98" s="183" t="s">
        <v>21</v>
      </c>
      <c r="EH98" s="183">
        <v>2</v>
      </c>
      <c r="EI98" s="183" t="s">
        <v>6296</v>
      </c>
      <c r="EJ98" s="183" t="s">
        <v>6288</v>
      </c>
      <c r="EK98" s="184">
        <v>44557</v>
      </c>
      <c r="EL98" s="182" t="s">
        <v>6299</v>
      </c>
      <c r="EM98" s="172">
        <v>28000</v>
      </c>
      <c r="EN98" s="176" t="s">
        <v>6287</v>
      </c>
      <c r="EO98" s="176" t="s">
        <v>21</v>
      </c>
      <c r="EP98" s="176">
        <v>2</v>
      </c>
      <c r="EQ98" s="176" t="s">
        <v>6298</v>
      </c>
      <c r="ER98" s="176" t="s">
        <v>6288</v>
      </c>
      <c r="ES98" s="173">
        <v>44557</v>
      </c>
      <c r="ET98" s="183" t="s">
        <v>6286</v>
      </c>
      <c r="EU98" s="183">
        <v>508</v>
      </c>
      <c r="EV98" s="183" t="s">
        <v>6281</v>
      </c>
      <c r="EW98" s="183" t="s">
        <v>21</v>
      </c>
      <c r="EX98" s="183">
        <v>2</v>
      </c>
      <c r="EY98" s="183" t="s">
        <v>6285</v>
      </c>
      <c r="EZ98" s="183" t="s">
        <v>6282</v>
      </c>
      <c r="FA98" s="184">
        <v>44557</v>
      </c>
      <c r="FB98" s="182" t="s">
        <v>3794</v>
      </c>
      <c r="FC98" s="176">
        <v>3</v>
      </c>
      <c r="FD98" s="176" t="s">
        <v>14</v>
      </c>
      <c r="FE98" s="176" t="s">
        <v>21</v>
      </c>
      <c r="FF98" s="176">
        <v>2</v>
      </c>
      <c r="FG98" s="176" t="s">
        <v>3793</v>
      </c>
      <c r="FH98" s="176" t="s">
        <v>14</v>
      </c>
      <c r="FI98" s="173">
        <v>44451</v>
      </c>
      <c r="FJ98" s="182" t="s">
        <v>7953</v>
      </c>
      <c r="FK98" s="183" t="e">
        <v>#N/A</v>
      </c>
      <c r="FL98" s="183" t="e">
        <v>#N/A</v>
      </c>
      <c r="FM98" s="183" t="e">
        <v>#N/A</v>
      </c>
      <c r="FN98" s="183" t="e">
        <v>#N/A</v>
      </c>
      <c r="FO98" s="183" t="e">
        <v>#N/A</v>
      </c>
      <c r="FP98" s="180" t="e">
        <v>#N/A</v>
      </c>
      <c r="FQ98" s="181" t="e">
        <v>#N/A</v>
      </c>
      <c r="FR98" s="182" t="s">
        <v>7954</v>
      </c>
      <c r="FS98" s="176" t="e">
        <v>#N/A</v>
      </c>
      <c r="FT98" s="176" t="e">
        <v>#N/A</v>
      </c>
      <c r="FU98" s="176" t="e">
        <v>#N/A</v>
      </c>
      <c r="FV98" s="176" t="e">
        <v>#N/A</v>
      </c>
      <c r="FW98" s="176" t="e">
        <v>#N/A</v>
      </c>
      <c r="FX98" s="176" t="e">
        <v>#N/A</v>
      </c>
      <c r="FY98" s="173" t="e">
        <v>#N/A</v>
      </c>
      <c r="FZ98" s="183" t="s">
        <v>4976</v>
      </c>
      <c r="GA98" s="183">
        <v>2</v>
      </c>
      <c r="GB98" s="183" t="s">
        <v>3173</v>
      </c>
      <c r="GC98" s="183" t="s">
        <v>21</v>
      </c>
      <c r="GD98" s="183">
        <v>2</v>
      </c>
      <c r="GE98" s="183" t="s">
        <v>14</v>
      </c>
      <c r="GF98" s="183" t="s">
        <v>14</v>
      </c>
      <c r="GG98" s="184">
        <v>44497</v>
      </c>
      <c r="GH98" s="182" t="s">
        <v>4982</v>
      </c>
      <c r="GI98" s="176">
        <v>1</v>
      </c>
      <c r="GJ98" s="176" t="s">
        <v>3173</v>
      </c>
      <c r="GK98" s="176" t="s">
        <v>21</v>
      </c>
      <c r="GL98" s="176">
        <v>2</v>
      </c>
      <c r="GM98" s="176" t="s">
        <v>14</v>
      </c>
      <c r="GN98" s="176" t="s">
        <v>14</v>
      </c>
      <c r="GO98" s="173">
        <v>44497</v>
      </c>
      <c r="GP98" s="183" t="s">
        <v>4977</v>
      </c>
      <c r="GQ98" s="183">
        <v>1</v>
      </c>
      <c r="GR98" s="183" t="s">
        <v>3173</v>
      </c>
      <c r="GS98" s="183" t="s">
        <v>21</v>
      </c>
      <c r="GT98" s="183">
        <v>2</v>
      </c>
      <c r="GU98" s="183" t="s">
        <v>14</v>
      </c>
      <c r="GV98" s="183" t="s">
        <v>14</v>
      </c>
      <c r="GW98" s="184">
        <v>44497</v>
      </c>
      <c r="GX98" s="182" t="s">
        <v>4983</v>
      </c>
      <c r="GY98" s="176">
        <v>0</v>
      </c>
      <c r="GZ98" s="176" t="s">
        <v>3173</v>
      </c>
      <c r="HA98" s="176" t="s">
        <v>21</v>
      </c>
      <c r="HB98" s="176">
        <v>2</v>
      </c>
      <c r="HC98" s="176" t="s">
        <v>14</v>
      </c>
      <c r="HD98" s="176" t="s">
        <v>14</v>
      </c>
      <c r="HE98" s="173">
        <v>44497</v>
      </c>
      <c r="HF98" s="183" t="s">
        <v>4975</v>
      </c>
      <c r="HG98" s="183">
        <v>0</v>
      </c>
      <c r="HH98" s="183" t="s">
        <v>3173</v>
      </c>
      <c r="HI98" s="183" t="s">
        <v>21</v>
      </c>
      <c r="HJ98" s="183">
        <v>2</v>
      </c>
      <c r="HK98" s="183" t="s">
        <v>14</v>
      </c>
      <c r="HL98" s="183" t="s">
        <v>14</v>
      </c>
      <c r="HM98" s="184">
        <v>44497</v>
      </c>
      <c r="HN98" s="182" t="s">
        <v>4981</v>
      </c>
      <c r="HO98" s="176">
        <v>2</v>
      </c>
      <c r="HP98" s="176" t="s">
        <v>3173</v>
      </c>
      <c r="HQ98" s="176" t="s">
        <v>21</v>
      </c>
      <c r="HR98" s="176">
        <v>2</v>
      </c>
      <c r="HS98" s="176" t="s">
        <v>14</v>
      </c>
      <c r="HT98" s="176" t="s">
        <v>14</v>
      </c>
      <c r="HU98" s="173">
        <v>44497</v>
      </c>
      <c r="HV98" s="183" t="s">
        <v>4978</v>
      </c>
      <c r="HW98" s="183">
        <v>0</v>
      </c>
      <c r="HX98" s="183" t="s">
        <v>3173</v>
      </c>
      <c r="HY98" s="183" t="s">
        <v>21</v>
      </c>
      <c r="HZ98" s="183">
        <v>2</v>
      </c>
      <c r="IA98" s="183" t="s">
        <v>14</v>
      </c>
      <c r="IB98" s="183" t="s">
        <v>14</v>
      </c>
      <c r="IC98" s="184">
        <v>44497</v>
      </c>
      <c r="ID98" s="182" t="s">
        <v>4980</v>
      </c>
      <c r="IE98" s="176">
        <v>2</v>
      </c>
      <c r="IF98" s="176" t="s">
        <v>3173</v>
      </c>
      <c r="IG98" s="176" t="s">
        <v>21</v>
      </c>
      <c r="IH98" s="176">
        <v>2</v>
      </c>
      <c r="II98" s="176" t="s">
        <v>14</v>
      </c>
      <c r="IJ98" s="176" t="s">
        <v>14</v>
      </c>
      <c r="IK98" s="173">
        <v>44497</v>
      </c>
      <c r="IL98" s="183" t="s">
        <v>4979</v>
      </c>
      <c r="IM98" s="183">
        <v>3</v>
      </c>
      <c r="IN98" s="183" t="s">
        <v>3173</v>
      </c>
      <c r="IO98" s="183" t="s">
        <v>21</v>
      </c>
      <c r="IP98" s="183">
        <v>2</v>
      </c>
      <c r="IQ98" s="183" t="s">
        <v>14</v>
      </c>
      <c r="IR98" s="183" t="s">
        <v>14</v>
      </c>
      <c r="IS98" s="184">
        <v>44497</v>
      </c>
    </row>
    <row r="99" spans="1:253" s="277" customFormat="1" ht="12.75" customHeight="1" x14ac:dyDescent="0.2">
      <c r="A99" s="277" t="s">
        <v>2174</v>
      </c>
      <c r="B99" s="277" t="s">
        <v>7672</v>
      </c>
      <c r="C99" s="277" t="s">
        <v>2175</v>
      </c>
      <c r="D99" s="277" t="s">
        <v>2176</v>
      </c>
      <c r="E99" s="277" t="s">
        <v>7700</v>
      </c>
      <c r="F99" s="277" t="s">
        <v>2294</v>
      </c>
      <c r="G99" s="171">
        <v>13025000</v>
      </c>
      <c r="H99" s="172" t="s">
        <v>2291</v>
      </c>
      <c r="I99" s="172" t="s">
        <v>41</v>
      </c>
      <c r="J99" s="172">
        <v>1</v>
      </c>
      <c r="K99" s="172" t="s">
        <v>2293</v>
      </c>
      <c r="L99" s="172" t="s">
        <v>2292</v>
      </c>
      <c r="M99" s="173">
        <v>44187</v>
      </c>
      <c r="N99" s="182" t="s">
        <v>2217</v>
      </c>
      <c r="O99" s="174">
        <v>59763</v>
      </c>
      <c r="P99" s="174" t="s">
        <v>2214</v>
      </c>
      <c r="Q99" s="174" t="s">
        <v>41</v>
      </c>
      <c r="R99" s="174">
        <v>1</v>
      </c>
      <c r="S99" s="174" t="s">
        <v>2216</v>
      </c>
      <c r="T99" s="174" t="s">
        <v>2215</v>
      </c>
      <c r="U99" s="175">
        <v>44160</v>
      </c>
      <c r="V99" s="182" t="s">
        <v>2433</v>
      </c>
      <c r="W99" s="172">
        <v>5877000</v>
      </c>
      <c r="X99" s="172" t="s">
        <v>2431</v>
      </c>
      <c r="Y99" s="172" t="s">
        <v>21</v>
      </c>
      <c r="Z99" s="172">
        <v>2</v>
      </c>
      <c r="AA99" s="172" t="s">
        <v>2280</v>
      </c>
      <c r="AB99" s="172" t="s">
        <v>2432</v>
      </c>
      <c r="AC99" s="173">
        <v>44223</v>
      </c>
      <c r="AD99" s="182" t="s">
        <v>2437</v>
      </c>
      <c r="AE99" s="180">
        <v>2937000</v>
      </c>
      <c r="AF99" s="180" t="s">
        <v>2434</v>
      </c>
      <c r="AG99" s="180" t="s">
        <v>59</v>
      </c>
      <c r="AH99" s="180">
        <v>3</v>
      </c>
      <c r="AI99" s="180" t="s">
        <v>2436</v>
      </c>
      <c r="AJ99" s="180" t="s">
        <v>2435</v>
      </c>
      <c r="AK99" s="181">
        <v>44223</v>
      </c>
      <c r="AL99" s="182" t="s">
        <v>2441</v>
      </c>
      <c r="AM99" s="172">
        <v>93000</v>
      </c>
      <c r="AN99" s="172" t="s">
        <v>2438</v>
      </c>
      <c r="AO99" s="172" t="s">
        <v>21</v>
      </c>
      <c r="AP99" s="172">
        <v>2</v>
      </c>
      <c r="AQ99" s="172" t="s">
        <v>2440</v>
      </c>
      <c r="AR99" s="172" t="s">
        <v>2439</v>
      </c>
      <c r="AS99" s="173">
        <v>44223</v>
      </c>
      <c r="AT99" s="183" t="s">
        <v>2188</v>
      </c>
      <c r="AU99" s="180" t="s">
        <v>14</v>
      </c>
      <c r="AV99" s="180" t="s">
        <v>14</v>
      </c>
      <c r="AW99" s="180" t="s">
        <v>14</v>
      </c>
      <c r="AX99" s="180" t="s">
        <v>14</v>
      </c>
      <c r="AY99" s="180" t="s">
        <v>14</v>
      </c>
      <c r="AZ99" s="180" t="s">
        <v>14</v>
      </c>
      <c r="BA99" s="181">
        <v>44139</v>
      </c>
      <c r="BB99" s="182" t="s">
        <v>2187</v>
      </c>
      <c r="BC99" s="172" t="s">
        <v>14</v>
      </c>
      <c r="BD99" s="172" t="s">
        <v>14</v>
      </c>
      <c r="BE99" s="172" t="s">
        <v>14</v>
      </c>
      <c r="BF99" s="172" t="s">
        <v>14</v>
      </c>
      <c r="BG99" s="172" t="s">
        <v>14</v>
      </c>
      <c r="BH99" s="172" t="s">
        <v>14</v>
      </c>
      <c r="BI99" s="173">
        <v>44139</v>
      </c>
      <c r="BJ99" s="183" t="s">
        <v>2186</v>
      </c>
      <c r="BK99" s="183">
        <v>138</v>
      </c>
      <c r="BL99" s="183" t="s">
        <v>2182</v>
      </c>
      <c r="BM99" s="183" t="s">
        <v>59</v>
      </c>
      <c r="BN99" s="183">
        <v>3</v>
      </c>
      <c r="BO99" s="183" t="s">
        <v>2184</v>
      </c>
      <c r="BP99" s="180" t="s">
        <v>2183</v>
      </c>
      <c r="BQ99" s="184">
        <v>44139</v>
      </c>
      <c r="BR99" s="182" t="s">
        <v>2177</v>
      </c>
      <c r="BS99" s="176" t="s">
        <v>14</v>
      </c>
      <c r="BT99" s="176" t="s">
        <v>14</v>
      </c>
      <c r="BU99" s="176" t="s">
        <v>14</v>
      </c>
      <c r="BV99" s="176" t="s">
        <v>14</v>
      </c>
      <c r="BW99" s="176" t="s">
        <v>14</v>
      </c>
      <c r="BX99" s="176" t="s">
        <v>14</v>
      </c>
      <c r="BY99" s="173">
        <v>44139</v>
      </c>
      <c r="BZ99" s="183" t="s">
        <v>2178</v>
      </c>
      <c r="CA99" s="183" t="s">
        <v>14</v>
      </c>
      <c r="CB99" s="183" t="s">
        <v>14</v>
      </c>
      <c r="CC99" s="183" t="s">
        <v>14</v>
      </c>
      <c r="CD99" s="183" t="s">
        <v>14</v>
      </c>
      <c r="CE99" s="183" t="s">
        <v>14</v>
      </c>
      <c r="CF99" s="183" t="s">
        <v>14</v>
      </c>
      <c r="CG99" s="184">
        <v>44139</v>
      </c>
      <c r="CH99" s="182" t="s">
        <v>7955</v>
      </c>
      <c r="CI99" s="183" t="e">
        <v>#N/A</v>
      </c>
      <c r="CJ99" s="183" t="e">
        <v>#N/A</v>
      </c>
      <c r="CK99" s="183" t="e">
        <v>#N/A</v>
      </c>
      <c r="CL99" s="183" t="e">
        <v>#N/A</v>
      </c>
      <c r="CM99" s="183" t="e">
        <v>#N/A</v>
      </c>
      <c r="CN99" s="183" t="e">
        <v>#N/A</v>
      </c>
      <c r="CO99" s="185" t="e">
        <v>#N/A</v>
      </c>
      <c r="CP99" s="183" t="s">
        <v>2180</v>
      </c>
      <c r="CQ99" s="176" t="s">
        <v>14</v>
      </c>
      <c r="CR99" s="176" t="s">
        <v>14</v>
      </c>
      <c r="CS99" s="176" t="s">
        <v>14</v>
      </c>
      <c r="CT99" s="176" t="s">
        <v>14</v>
      </c>
      <c r="CU99" s="176" t="s">
        <v>14</v>
      </c>
      <c r="CV99" s="176" t="s">
        <v>14</v>
      </c>
      <c r="CW99" s="173">
        <v>44139</v>
      </c>
      <c r="CX99" s="183" t="s">
        <v>2193</v>
      </c>
      <c r="CY99" s="180" t="s">
        <v>14</v>
      </c>
      <c r="CZ99" s="180" t="s">
        <v>14</v>
      </c>
      <c r="DA99" s="180" t="s">
        <v>14</v>
      </c>
      <c r="DB99" s="180" t="s">
        <v>14</v>
      </c>
      <c r="DC99" s="180" t="s">
        <v>2159</v>
      </c>
      <c r="DD99" s="180" t="s">
        <v>14</v>
      </c>
      <c r="DE99" s="186">
        <v>44139</v>
      </c>
      <c r="DF99" s="182" t="s">
        <v>2189</v>
      </c>
      <c r="DG99" s="172" t="s">
        <v>14</v>
      </c>
      <c r="DH99" s="176" t="s">
        <v>14</v>
      </c>
      <c r="DI99" s="176" t="s">
        <v>14</v>
      </c>
      <c r="DJ99" s="176" t="s">
        <v>14</v>
      </c>
      <c r="DK99" s="176" t="s">
        <v>2159</v>
      </c>
      <c r="DL99" s="176" t="s">
        <v>14</v>
      </c>
      <c r="DM99" s="173">
        <v>44139</v>
      </c>
      <c r="DN99" s="183" t="s">
        <v>2195</v>
      </c>
      <c r="DO99" s="180" t="s">
        <v>14</v>
      </c>
      <c r="DP99" s="183" t="s">
        <v>14</v>
      </c>
      <c r="DQ99" s="183" t="s">
        <v>14</v>
      </c>
      <c r="DR99" s="183" t="s">
        <v>14</v>
      </c>
      <c r="DS99" s="183" t="s">
        <v>2159</v>
      </c>
      <c r="DT99" s="183" t="s">
        <v>14</v>
      </c>
      <c r="DU99" s="184">
        <v>44139</v>
      </c>
      <c r="DV99" s="182" t="s">
        <v>2190</v>
      </c>
      <c r="DW99" s="172" t="s">
        <v>14</v>
      </c>
      <c r="DX99" s="176" t="s">
        <v>14</v>
      </c>
      <c r="DY99" s="176" t="s">
        <v>14</v>
      </c>
      <c r="DZ99" s="176" t="s">
        <v>14</v>
      </c>
      <c r="EA99" s="176" t="s">
        <v>2159</v>
      </c>
      <c r="EB99" s="176" t="s">
        <v>14</v>
      </c>
      <c r="EC99" s="173">
        <v>44139</v>
      </c>
      <c r="ED99" s="183" t="s">
        <v>2194</v>
      </c>
      <c r="EE99" s="180" t="s">
        <v>14</v>
      </c>
      <c r="EF99" s="183" t="s">
        <v>14</v>
      </c>
      <c r="EG99" s="183" t="s">
        <v>14</v>
      </c>
      <c r="EH99" s="183" t="s">
        <v>14</v>
      </c>
      <c r="EI99" s="183" t="s">
        <v>2159</v>
      </c>
      <c r="EJ99" s="183" t="s">
        <v>14</v>
      </c>
      <c r="EK99" s="184">
        <v>44139</v>
      </c>
      <c r="EL99" s="182" t="s">
        <v>2181</v>
      </c>
      <c r="EM99" s="172" t="s">
        <v>14</v>
      </c>
      <c r="EN99" s="176" t="s">
        <v>14</v>
      </c>
      <c r="EO99" s="176" t="s">
        <v>14</v>
      </c>
      <c r="EP99" s="176" t="s">
        <v>14</v>
      </c>
      <c r="EQ99" s="176" t="s">
        <v>2159</v>
      </c>
      <c r="ER99" s="176" t="s">
        <v>14</v>
      </c>
      <c r="ES99" s="173">
        <v>44139</v>
      </c>
      <c r="ET99" s="183" t="s">
        <v>2185</v>
      </c>
      <c r="EU99" s="183">
        <v>138</v>
      </c>
      <c r="EV99" s="183" t="s">
        <v>2182</v>
      </c>
      <c r="EW99" s="183" t="s">
        <v>59</v>
      </c>
      <c r="EX99" s="183">
        <v>3</v>
      </c>
      <c r="EY99" s="183" t="s">
        <v>2184</v>
      </c>
      <c r="EZ99" s="183" t="s">
        <v>2183</v>
      </c>
      <c r="FA99" s="184">
        <v>44139</v>
      </c>
      <c r="FB99" s="182" t="s">
        <v>2179</v>
      </c>
      <c r="FC99" s="176">
        <v>3</v>
      </c>
      <c r="FD99" s="176" t="s">
        <v>14</v>
      </c>
      <c r="FE99" s="176" t="s">
        <v>14</v>
      </c>
      <c r="FF99" s="176" t="s">
        <v>14</v>
      </c>
      <c r="FG99" s="176" t="s">
        <v>2156</v>
      </c>
      <c r="FH99" s="176" t="s">
        <v>14</v>
      </c>
      <c r="FI99" s="173">
        <v>44139</v>
      </c>
      <c r="FJ99" s="182" t="s">
        <v>2191</v>
      </c>
      <c r="FK99" s="183" t="s">
        <v>14</v>
      </c>
      <c r="FL99" s="183" t="s">
        <v>14</v>
      </c>
      <c r="FM99" s="183" t="s">
        <v>14</v>
      </c>
      <c r="FN99" s="183" t="s">
        <v>14</v>
      </c>
      <c r="FO99" s="183" t="s">
        <v>14</v>
      </c>
      <c r="FP99" s="180" t="s">
        <v>14</v>
      </c>
      <c r="FQ99" s="181">
        <v>44139</v>
      </c>
      <c r="FR99" s="182" t="s">
        <v>2192</v>
      </c>
      <c r="FS99" s="176" t="s">
        <v>14</v>
      </c>
      <c r="FT99" s="176" t="s">
        <v>14</v>
      </c>
      <c r="FU99" s="176" t="s">
        <v>14</v>
      </c>
      <c r="FV99" s="176" t="s">
        <v>14</v>
      </c>
      <c r="FW99" s="176" t="s">
        <v>14</v>
      </c>
      <c r="FX99" s="176" t="s">
        <v>14</v>
      </c>
      <c r="FY99" s="173">
        <v>44139</v>
      </c>
      <c r="FZ99" s="183" t="s">
        <v>5282</v>
      </c>
      <c r="GA99" s="183">
        <v>1</v>
      </c>
      <c r="GB99" s="183" t="s">
        <v>3173</v>
      </c>
      <c r="GC99" s="183" t="s">
        <v>21</v>
      </c>
      <c r="GD99" s="183">
        <v>2</v>
      </c>
      <c r="GE99" s="183" t="s">
        <v>14</v>
      </c>
      <c r="GF99" s="183" t="s">
        <v>14</v>
      </c>
      <c r="GG99" s="184">
        <v>44500</v>
      </c>
      <c r="GH99" s="182" t="s">
        <v>5288</v>
      </c>
      <c r="GI99" s="176">
        <v>0</v>
      </c>
      <c r="GJ99" s="176" t="s">
        <v>3173</v>
      </c>
      <c r="GK99" s="176" t="s">
        <v>21</v>
      </c>
      <c r="GL99" s="176">
        <v>2</v>
      </c>
      <c r="GM99" s="176" t="s">
        <v>14</v>
      </c>
      <c r="GN99" s="176" t="s">
        <v>14</v>
      </c>
      <c r="GO99" s="173">
        <v>44500</v>
      </c>
      <c r="GP99" s="183" t="s">
        <v>5283</v>
      </c>
      <c r="GQ99" s="183">
        <v>1</v>
      </c>
      <c r="GR99" s="183" t="s">
        <v>3173</v>
      </c>
      <c r="GS99" s="183" t="s">
        <v>21</v>
      </c>
      <c r="GT99" s="183">
        <v>2</v>
      </c>
      <c r="GU99" s="183" t="s">
        <v>14</v>
      </c>
      <c r="GV99" s="183" t="s">
        <v>14</v>
      </c>
      <c r="GW99" s="184">
        <v>44500</v>
      </c>
      <c r="GX99" s="182" t="s">
        <v>5289</v>
      </c>
      <c r="GY99" s="176">
        <v>0</v>
      </c>
      <c r="GZ99" s="176" t="s">
        <v>3173</v>
      </c>
      <c r="HA99" s="176" t="s">
        <v>21</v>
      </c>
      <c r="HB99" s="176">
        <v>2</v>
      </c>
      <c r="HC99" s="176" t="s">
        <v>14</v>
      </c>
      <c r="HD99" s="176" t="s">
        <v>14</v>
      </c>
      <c r="HE99" s="173">
        <v>44500</v>
      </c>
      <c r="HF99" s="183" t="s">
        <v>5281</v>
      </c>
      <c r="HG99" s="183">
        <v>0</v>
      </c>
      <c r="HH99" s="183" t="s">
        <v>3173</v>
      </c>
      <c r="HI99" s="183" t="s">
        <v>21</v>
      </c>
      <c r="HJ99" s="183">
        <v>2</v>
      </c>
      <c r="HK99" s="183" t="s">
        <v>14</v>
      </c>
      <c r="HL99" s="183" t="s">
        <v>14</v>
      </c>
      <c r="HM99" s="184">
        <v>44500</v>
      </c>
      <c r="HN99" s="182" t="s">
        <v>5287</v>
      </c>
      <c r="HO99" s="176">
        <v>0</v>
      </c>
      <c r="HP99" s="176" t="s">
        <v>3173</v>
      </c>
      <c r="HQ99" s="176" t="s">
        <v>21</v>
      </c>
      <c r="HR99" s="176">
        <v>2</v>
      </c>
      <c r="HS99" s="176" t="s">
        <v>14</v>
      </c>
      <c r="HT99" s="176" t="s">
        <v>14</v>
      </c>
      <c r="HU99" s="173">
        <v>44500</v>
      </c>
      <c r="HV99" s="183" t="s">
        <v>5284</v>
      </c>
      <c r="HW99" s="183">
        <v>1</v>
      </c>
      <c r="HX99" s="183" t="s">
        <v>3173</v>
      </c>
      <c r="HY99" s="183" t="s">
        <v>21</v>
      </c>
      <c r="HZ99" s="183">
        <v>2</v>
      </c>
      <c r="IA99" s="183" t="s">
        <v>14</v>
      </c>
      <c r="IB99" s="183" t="s">
        <v>14</v>
      </c>
      <c r="IC99" s="184">
        <v>44500</v>
      </c>
      <c r="ID99" s="182" t="s">
        <v>5286</v>
      </c>
      <c r="IE99" s="176">
        <v>2</v>
      </c>
      <c r="IF99" s="176" t="s">
        <v>3173</v>
      </c>
      <c r="IG99" s="176" t="s">
        <v>21</v>
      </c>
      <c r="IH99" s="176">
        <v>2</v>
      </c>
      <c r="II99" s="176" t="s">
        <v>14</v>
      </c>
      <c r="IJ99" s="176" t="s">
        <v>14</v>
      </c>
      <c r="IK99" s="173">
        <v>44500</v>
      </c>
      <c r="IL99" s="183" t="s">
        <v>5285</v>
      </c>
      <c r="IM99" s="183">
        <v>1</v>
      </c>
      <c r="IN99" s="183" t="s">
        <v>3173</v>
      </c>
      <c r="IO99" s="183" t="s">
        <v>21</v>
      </c>
      <c r="IP99" s="183">
        <v>2</v>
      </c>
      <c r="IQ99" s="183" t="s">
        <v>14</v>
      </c>
      <c r="IR99" s="183" t="s">
        <v>14</v>
      </c>
      <c r="IS99" s="184">
        <v>44500</v>
      </c>
    </row>
    <row r="100" spans="1:253" s="277" customFormat="1" ht="12.75" customHeight="1" x14ac:dyDescent="0.2">
      <c r="A100" s="277" t="s">
        <v>643</v>
      </c>
      <c r="B100" s="277" t="s">
        <v>7525</v>
      </c>
      <c r="C100" s="277" t="s">
        <v>644</v>
      </c>
      <c r="D100" s="277" t="s">
        <v>645</v>
      </c>
      <c r="E100" s="277" t="s">
        <v>7186</v>
      </c>
      <c r="F100" s="277" t="s">
        <v>669</v>
      </c>
      <c r="G100" s="171">
        <v>9661000</v>
      </c>
      <c r="H100" s="172" t="s">
        <v>666</v>
      </c>
      <c r="I100" s="172" t="s">
        <v>21</v>
      </c>
      <c r="J100" s="172">
        <v>2</v>
      </c>
      <c r="K100" s="172" t="s">
        <v>668</v>
      </c>
      <c r="L100" s="172" t="s">
        <v>667</v>
      </c>
      <c r="M100" s="173">
        <v>43511</v>
      </c>
      <c r="N100" s="182" t="s">
        <v>661</v>
      </c>
      <c r="O100" s="174">
        <v>10646</v>
      </c>
      <c r="P100" s="174" t="s">
        <v>658</v>
      </c>
      <c r="Q100" s="174" t="s">
        <v>21</v>
      </c>
      <c r="R100" s="174">
        <v>2</v>
      </c>
      <c r="S100" s="174" t="s">
        <v>660</v>
      </c>
      <c r="T100" s="174" t="s">
        <v>659</v>
      </c>
      <c r="U100" s="175">
        <v>43511</v>
      </c>
      <c r="V100" s="182" t="s">
        <v>2640</v>
      </c>
      <c r="W100" s="172">
        <v>4576000</v>
      </c>
      <c r="X100" s="172" t="s">
        <v>2637</v>
      </c>
      <c r="Y100" s="172" t="s">
        <v>21</v>
      </c>
      <c r="Z100" s="172">
        <v>2</v>
      </c>
      <c r="AA100" s="172" t="s">
        <v>2639</v>
      </c>
      <c r="AB100" s="172" t="s">
        <v>2638</v>
      </c>
      <c r="AC100" s="173">
        <v>44225</v>
      </c>
      <c r="AD100" s="182" t="s">
        <v>2644</v>
      </c>
      <c r="AE100" s="180">
        <v>140000</v>
      </c>
      <c r="AF100" s="180" t="s">
        <v>2641</v>
      </c>
      <c r="AG100" s="180" t="s">
        <v>21</v>
      </c>
      <c r="AH100" s="180">
        <v>2</v>
      </c>
      <c r="AI100" s="180" t="s">
        <v>2643</v>
      </c>
      <c r="AJ100" s="180" t="s">
        <v>2642</v>
      </c>
      <c r="AK100" s="181">
        <v>44225</v>
      </c>
      <c r="AL100" s="182" t="s">
        <v>2646</v>
      </c>
      <c r="AM100" s="172">
        <v>140000</v>
      </c>
      <c r="AN100" s="172" t="s">
        <v>2641</v>
      </c>
      <c r="AO100" s="172" t="s">
        <v>41</v>
      </c>
      <c r="AP100" s="172">
        <v>1</v>
      </c>
      <c r="AQ100" s="172" t="s">
        <v>2645</v>
      </c>
      <c r="AR100" s="172" t="s">
        <v>2642</v>
      </c>
      <c r="AS100" s="173">
        <v>44225</v>
      </c>
      <c r="AT100" s="183" t="s">
        <v>657</v>
      </c>
      <c r="AU100" s="180" t="s">
        <v>14</v>
      </c>
      <c r="AV100" s="180" t="s">
        <v>652</v>
      </c>
      <c r="AW100" s="180" t="s">
        <v>21</v>
      </c>
      <c r="AX100" s="180">
        <v>2</v>
      </c>
      <c r="AY100" s="180" t="s">
        <v>656</v>
      </c>
      <c r="AZ100" s="180" t="s">
        <v>653</v>
      </c>
      <c r="BA100" s="181">
        <v>43511</v>
      </c>
      <c r="BB100" s="182" t="s">
        <v>655</v>
      </c>
      <c r="BC100" s="172" t="s">
        <v>14</v>
      </c>
      <c r="BD100" s="172" t="s">
        <v>652</v>
      </c>
      <c r="BE100" s="172" t="s">
        <v>21</v>
      </c>
      <c r="BF100" s="172">
        <v>2</v>
      </c>
      <c r="BG100" s="172" t="s">
        <v>654</v>
      </c>
      <c r="BH100" s="172" t="s">
        <v>653</v>
      </c>
      <c r="BI100" s="173">
        <v>43511</v>
      </c>
      <c r="BJ100" s="183" t="s">
        <v>2140</v>
      </c>
      <c r="BK100" s="183" t="s">
        <v>14</v>
      </c>
      <c r="BL100" s="183" t="s">
        <v>14</v>
      </c>
      <c r="BM100" s="183" t="s">
        <v>14</v>
      </c>
      <c r="BN100" s="183" t="s">
        <v>14</v>
      </c>
      <c r="BO100" s="183" t="s">
        <v>2138</v>
      </c>
      <c r="BP100" s="180" t="s">
        <v>14</v>
      </c>
      <c r="BQ100" s="184">
        <v>44134</v>
      </c>
      <c r="BR100" s="182" t="s">
        <v>647</v>
      </c>
      <c r="BS100" s="176">
        <v>0</v>
      </c>
      <c r="BT100" s="176">
        <v>0</v>
      </c>
      <c r="BU100" s="176" t="s">
        <v>21</v>
      </c>
      <c r="BV100" s="176">
        <v>2</v>
      </c>
      <c r="BW100" s="176" t="s">
        <v>646</v>
      </c>
      <c r="BX100" s="176">
        <v>0</v>
      </c>
      <c r="BY100" s="173">
        <v>43511</v>
      </c>
      <c r="BZ100" s="183" t="s">
        <v>648</v>
      </c>
      <c r="CA100" s="183">
        <v>0</v>
      </c>
      <c r="CB100" s="183">
        <v>0</v>
      </c>
      <c r="CC100" s="183" t="s">
        <v>21</v>
      </c>
      <c r="CD100" s="183">
        <v>2</v>
      </c>
      <c r="CE100" s="183" t="s">
        <v>646</v>
      </c>
      <c r="CF100" s="183">
        <v>0</v>
      </c>
      <c r="CG100" s="184">
        <v>43511</v>
      </c>
      <c r="CH100" s="182" t="s">
        <v>7956</v>
      </c>
      <c r="CI100" s="183" t="e">
        <v>#N/A</v>
      </c>
      <c r="CJ100" s="183" t="e">
        <v>#N/A</v>
      </c>
      <c r="CK100" s="183" t="e">
        <v>#N/A</v>
      </c>
      <c r="CL100" s="183" t="e">
        <v>#N/A</v>
      </c>
      <c r="CM100" s="183" t="e">
        <v>#N/A</v>
      </c>
      <c r="CN100" s="183" t="e">
        <v>#N/A</v>
      </c>
      <c r="CO100" s="185" t="e">
        <v>#N/A</v>
      </c>
      <c r="CP100" s="183" t="s">
        <v>651</v>
      </c>
      <c r="CQ100" s="176">
        <v>0</v>
      </c>
      <c r="CR100" s="176">
        <v>0</v>
      </c>
      <c r="CS100" s="176" t="s">
        <v>21</v>
      </c>
      <c r="CT100" s="176">
        <v>2</v>
      </c>
      <c r="CU100" s="176" t="s">
        <v>650</v>
      </c>
      <c r="CV100" s="176">
        <v>0</v>
      </c>
      <c r="CW100" s="173">
        <v>43511</v>
      </c>
      <c r="CX100" s="183" t="s">
        <v>2647</v>
      </c>
      <c r="CY100" s="180">
        <v>140000</v>
      </c>
      <c r="CZ100" s="180" t="s">
        <v>2641</v>
      </c>
      <c r="DA100" s="180" t="s">
        <v>21</v>
      </c>
      <c r="DB100" s="180">
        <v>2</v>
      </c>
      <c r="DC100" s="180" t="s">
        <v>2645</v>
      </c>
      <c r="DD100" s="180" t="s">
        <v>2642</v>
      </c>
      <c r="DE100" s="186">
        <v>44225</v>
      </c>
      <c r="DF100" s="182" t="s">
        <v>2648</v>
      </c>
      <c r="DG100" s="172">
        <v>4436000</v>
      </c>
      <c r="DH100" s="176" t="s">
        <v>2637</v>
      </c>
      <c r="DI100" s="176" t="s">
        <v>21</v>
      </c>
      <c r="DJ100" s="176">
        <v>2</v>
      </c>
      <c r="DK100" s="176" t="s">
        <v>2645</v>
      </c>
      <c r="DL100" s="176" t="s">
        <v>2638</v>
      </c>
      <c r="DM100" s="173">
        <v>44225</v>
      </c>
      <c r="DN100" s="183" t="s">
        <v>2649</v>
      </c>
      <c r="DO100" s="180">
        <v>0</v>
      </c>
      <c r="DP100" s="183" t="s">
        <v>2641</v>
      </c>
      <c r="DQ100" s="183" t="s">
        <v>21</v>
      </c>
      <c r="DR100" s="183">
        <v>2</v>
      </c>
      <c r="DS100" s="183" t="s">
        <v>2645</v>
      </c>
      <c r="DT100" s="183" t="s">
        <v>2642</v>
      </c>
      <c r="DU100" s="184">
        <v>44225</v>
      </c>
      <c r="DV100" s="182" t="s">
        <v>2650</v>
      </c>
      <c r="DW100" s="172">
        <v>140000</v>
      </c>
      <c r="DX100" s="176" t="s">
        <v>2641</v>
      </c>
      <c r="DY100" s="176" t="s">
        <v>21</v>
      </c>
      <c r="DZ100" s="176">
        <v>2</v>
      </c>
      <c r="EA100" s="176" t="s">
        <v>2645</v>
      </c>
      <c r="EB100" s="176" t="s">
        <v>2642</v>
      </c>
      <c r="EC100" s="173">
        <v>44225</v>
      </c>
      <c r="ED100" s="183" t="s">
        <v>2651</v>
      </c>
      <c r="EE100" s="180">
        <v>0</v>
      </c>
      <c r="EF100" s="183" t="s">
        <v>2641</v>
      </c>
      <c r="EG100" s="183" t="s">
        <v>21</v>
      </c>
      <c r="EH100" s="183">
        <v>2</v>
      </c>
      <c r="EI100" s="183" t="s">
        <v>2645</v>
      </c>
      <c r="EJ100" s="183" t="s">
        <v>2642</v>
      </c>
      <c r="EK100" s="184">
        <v>44225</v>
      </c>
      <c r="EL100" s="182" t="s">
        <v>2652</v>
      </c>
      <c r="EM100" s="172">
        <v>0</v>
      </c>
      <c r="EN100" s="176" t="s">
        <v>2641</v>
      </c>
      <c r="EO100" s="176" t="s">
        <v>21</v>
      </c>
      <c r="EP100" s="176">
        <v>2</v>
      </c>
      <c r="EQ100" s="176" t="s">
        <v>2645</v>
      </c>
      <c r="ER100" s="176" t="s">
        <v>2642</v>
      </c>
      <c r="ES100" s="173">
        <v>44225</v>
      </c>
      <c r="ET100" s="183" t="s">
        <v>2139</v>
      </c>
      <c r="EU100" s="183" t="s">
        <v>14</v>
      </c>
      <c r="EV100" s="183" t="s">
        <v>14</v>
      </c>
      <c r="EW100" s="183" t="s">
        <v>14</v>
      </c>
      <c r="EX100" s="183" t="s">
        <v>14</v>
      </c>
      <c r="EY100" s="183" t="s">
        <v>2138</v>
      </c>
      <c r="EZ100" s="183" t="s">
        <v>14</v>
      </c>
      <c r="FA100" s="184">
        <v>44134</v>
      </c>
      <c r="FB100" s="182" t="s">
        <v>649</v>
      </c>
      <c r="FC100" s="176">
        <v>2</v>
      </c>
      <c r="FD100" s="176">
        <v>0</v>
      </c>
      <c r="FE100" s="176" t="s">
        <v>21</v>
      </c>
      <c r="FF100" s="176">
        <v>2</v>
      </c>
      <c r="FG100" s="176">
        <v>0</v>
      </c>
      <c r="FH100" s="176">
        <v>0</v>
      </c>
      <c r="FI100" s="173">
        <v>43511</v>
      </c>
      <c r="FJ100" s="182" t="s">
        <v>663</v>
      </c>
      <c r="FK100" s="183">
        <v>0</v>
      </c>
      <c r="FL100" s="183">
        <v>0</v>
      </c>
      <c r="FM100" s="183" t="s">
        <v>21</v>
      </c>
      <c r="FN100" s="183">
        <v>2</v>
      </c>
      <c r="FO100" s="183" t="s">
        <v>662</v>
      </c>
      <c r="FP100" s="180">
        <v>0</v>
      </c>
      <c r="FQ100" s="181">
        <v>43511</v>
      </c>
      <c r="FR100" s="182" t="s">
        <v>664</v>
      </c>
      <c r="FS100" s="176">
        <v>0</v>
      </c>
      <c r="FT100" s="176">
        <v>0</v>
      </c>
      <c r="FU100" s="176" t="s">
        <v>21</v>
      </c>
      <c r="FV100" s="176">
        <v>2</v>
      </c>
      <c r="FW100" s="176">
        <v>0</v>
      </c>
      <c r="FX100" s="176">
        <v>0</v>
      </c>
      <c r="FY100" s="173">
        <v>43511</v>
      </c>
      <c r="FZ100" s="183" t="s">
        <v>5111</v>
      </c>
      <c r="GA100" s="183">
        <v>1</v>
      </c>
      <c r="GB100" s="183" t="s">
        <v>3173</v>
      </c>
      <c r="GC100" s="183" t="s">
        <v>21</v>
      </c>
      <c r="GD100" s="183">
        <v>2</v>
      </c>
      <c r="GE100" s="183" t="s">
        <v>14</v>
      </c>
      <c r="GF100" s="183" t="s">
        <v>14</v>
      </c>
      <c r="GG100" s="184">
        <v>44498</v>
      </c>
      <c r="GH100" s="182" t="s">
        <v>5117</v>
      </c>
      <c r="GI100" s="176">
        <v>0</v>
      </c>
      <c r="GJ100" s="176" t="s">
        <v>3173</v>
      </c>
      <c r="GK100" s="176" t="s">
        <v>21</v>
      </c>
      <c r="GL100" s="176">
        <v>2</v>
      </c>
      <c r="GM100" s="176" t="s">
        <v>14</v>
      </c>
      <c r="GN100" s="176" t="s">
        <v>14</v>
      </c>
      <c r="GO100" s="173">
        <v>44498</v>
      </c>
      <c r="GP100" s="183" t="s">
        <v>5112</v>
      </c>
      <c r="GQ100" s="183">
        <v>0</v>
      </c>
      <c r="GR100" s="183" t="s">
        <v>3173</v>
      </c>
      <c r="GS100" s="183" t="s">
        <v>21</v>
      </c>
      <c r="GT100" s="183">
        <v>2</v>
      </c>
      <c r="GU100" s="183" t="s">
        <v>14</v>
      </c>
      <c r="GV100" s="183" t="s">
        <v>14</v>
      </c>
      <c r="GW100" s="184">
        <v>44498</v>
      </c>
      <c r="GX100" s="182" t="s">
        <v>5118</v>
      </c>
      <c r="GY100" s="176">
        <v>0</v>
      </c>
      <c r="GZ100" s="176" t="s">
        <v>3173</v>
      </c>
      <c r="HA100" s="176" t="s">
        <v>21</v>
      </c>
      <c r="HB100" s="176">
        <v>2</v>
      </c>
      <c r="HC100" s="176" t="s">
        <v>14</v>
      </c>
      <c r="HD100" s="176" t="s">
        <v>14</v>
      </c>
      <c r="HE100" s="173">
        <v>44498</v>
      </c>
      <c r="HF100" s="183" t="s">
        <v>5110</v>
      </c>
      <c r="HG100" s="183">
        <v>0</v>
      </c>
      <c r="HH100" s="183" t="s">
        <v>3173</v>
      </c>
      <c r="HI100" s="183" t="s">
        <v>21</v>
      </c>
      <c r="HJ100" s="183">
        <v>2</v>
      </c>
      <c r="HK100" s="183" t="s">
        <v>14</v>
      </c>
      <c r="HL100" s="183" t="s">
        <v>14</v>
      </c>
      <c r="HM100" s="184">
        <v>44498</v>
      </c>
      <c r="HN100" s="182" t="s">
        <v>5116</v>
      </c>
      <c r="HO100" s="176">
        <v>1</v>
      </c>
      <c r="HP100" s="176" t="s">
        <v>3173</v>
      </c>
      <c r="HQ100" s="176" t="s">
        <v>21</v>
      </c>
      <c r="HR100" s="176">
        <v>2</v>
      </c>
      <c r="HS100" s="176" t="s">
        <v>14</v>
      </c>
      <c r="HT100" s="176" t="s">
        <v>14</v>
      </c>
      <c r="HU100" s="173">
        <v>44498</v>
      </c>
      <c r="HV100" s="183" t="s">
        <v>5113</v>
      </c>
      <c r="HW100" s="183">
        <v>0</v>
      </c>
      <c r="HX100" s="183" t="s">
        <v>3173</v>
      </c>
      <c r="HY100" s="183" t="s">
        <v>21</v>
      </c>
      <c r="HZ100" s="183">
        <v>2</v>
      </c>
      <c r="IA100" s="183" t="s">
        <v>14</v>
      </c>
      <c r="IB100" s="183" t="s">
        <v>14</v>
      </c>
      <c r="IC100" s="184">
        <v>44498</v>
      </c>
      <c r="ID100" s="182" t="s">
        <v>5115</v>
      </c>
      <c r="IE100" s="176">
        <v>0</v>
      </c>
      <c r="IF100" s="176" t="s">
        <v>3173</v>
      </c>
      <c r="IG100" s="176" t="s">
        <v>21</v>
      </c>
      <c r="IH100" s="176">
        <v>2</v>
      </c>
      <c r="II100" s="176" t="s">
        <v>14</v>
      </c>
      <c r="IJ100" s="176" t="s">
        <v>14</v>
      </c>
      <c r="IK100" s="173">
        <v>44498</v>
      </c>
      <c r="IL100" s="183" t="s">
        <v>5114</v>
      </c>
      <c r="IM100" s="183">
        <v>1</v>
      </c>
      <c r="IN100" s="183" t="s">
        <v>3173</v>
      </c>
      <c r="IO100" s="183" t="s">
        <v>21</v>
      </c>
      <c r="IP100" s="183">
        <v>2</v>
      </c>
      <c r="IQ100" s="183" t="s">
        <v>14</v>
      </c>
      <c r="IR100" s="183" t="s">
        <v>14</v>
      </c>
      <c r="IS100" s="184">
        <v>44498</v>
      </c>
    </row>
    <row r="101" spans="1:253" s="277" customFormat="1" ht="12.75" customHeight="1" x14ac:dyDescent="0.2">
      <c r="A101" s="277" t="s">
        <v>670</v>
      </c>
      <c r="B101" s="277" t="s">
        <v>7532</v>
      </c>
      <c r="C101" s="277" t="s">
        <v>671</v>
      </c>
      <c r="D101" s="277" t="s">
        <v>672</v>
      </c>
      <c r="E101" s="277" t="s">
        <v>7189</v>
      </c>
      <c r="F101" s="277" t="s">
        <v>3288</v>
      </c>
      <c r="G101" s="171">
        <v>46400000</v>
      </c>
      <c r="H101" s="172" t="s">
        <v>3285</v>
      </c>
      <c r="I101" s="172" t="s">
        <v>41</v>
      </c>
      <c r="J101" s="172">
        <v>1</v>
      </c>
      <c r="K101" s="172" t="s">
        <v>3287</v>
      </c>
      <c r="L101" s="172" t="s">
        <v>3286</v>
      </c>
      <c r="M101" s="173">
        <v>44375</v>
      </c>
      <c r="N101" s="182" t="s">
        <v>3292</v>
      </c>
      <c r="O101" s="174">
        <v>1840687</v>
      </c>
      <c r="P101" s="174" t="s">
        <v>3289</v>
      </c>
      <c r="Q101" s="174" t="s">
        <v>21</v>
      </c>
      <c r="R101" s="174">
        <v>2</v>
      </c>
      <c r="S101" s="174" t="s">
        <v>3291</v>
      </c>
      <c r="T101" s="174" t="s">
        <v>3290</v>
      </c>
      <c r="U101" s="175">
        <v>44375</v>
      </c>
      <c r="V101" s="182" t="s">
        <v>6408</v>
      </c>
      <c r="W101" s="172">
        <v>48000000</v>
      </c>
      <c r="X101" s="172" t="s">
        <v>6365</v>
      </c>
      <c r="Y101" s="172" t="s">
        <v>41</v>
      </c>
      <c r="Z101" s="172">
        <v>1</v>
      </c>
      <c r="AA101" s="172" t="s">
        <v>6407</v>
      </c>
      <c r="AB101" s="172" t="s">
        <v>6366</v>
      </c>
      <c r="AC101" s="173">
        <v>44557</v>
      </c>
      <c r="AD101" s="182" t="s">
        <v>6410</v>
      </c>
      <c r="AE101" s="180">
        <v>30100000</v>
      </c>
      <c r="AF101" s="180" t="s">
        <v>6365</v>
      </c>
      <c r="AG101" s="180" t="s">
        <v>41</v>
      </c>
      <c r="AH101" s="180">
        <v>1</v>
      </c>
      <c r="AI101" s="180" t="s">
        <v>6409</v>
      </c>
      <c r="AJ101" s="180" t="s">
        <v>6366</v>
      </c>
      <c r="AK101" s="181">
        <v>44557</v>
      </c>
      <c r="AL101" s="182" t="s">
        <v>6414</v>
      </c>
      <c r="AM101" s="172">
        <v>4892000</v>
      </c>
      <c r="AN101" s="172" t="s">
        <v>6411</v>
      </c>
      <c r="AO101" s="172" t="s">
        <v>41</v>
      </c>
      <c r="AP101" s="172">
        <v>1</v>
      </c>
      <c r="AQ101" s="172" t="s">
        <v>6413</v>
      </c>
      <c r="AR101" s="172" t="s">
        <v>6412</v>
      </c>
      <c r="AS101" s="173">
        <v>44557</v>
      </c>
      <c r="AT101" s="183" t="s">
        <v>1649</v>
      </c>
      <c r="AU101" s="180" t="s">
        <v>14</v>
      </c>
      <c r="AV101" s="180" t="s">
        <v>14</v>
      </c>
      <c r="AW101" s="180" t="s">
        <v>14</v>
      </c>
      <c r="AX101" s="180" t="s">
        <v>14</v>
      </c>
      <c r="AY101" s="180" t="s">
        <v>1217</v>
      </c>
      <c r="AZ101" s="180" t="s">
        <v>14</v>
      </c>
      <c r="BA101" s="181">
        <v>43868</v>
      </c>
      <c r="BB101" s="182" t="s">
        <v>1648</v>
      </c>
      <c r="BC101" s="172" t="s">
        <v>14</v>
      </c>
      <c r="BD101" s="172" t="s">
        <v>14</v>
      </c>
      <c r="BE101" s="172" t="s">
        <v>14</v>
      </c>
      <c r="BF101" s="172" t="s">
        <v>14</v>
      </c>
      <c r="BG101" s="172" t="s">
        <v>1217</v>
      </c>
      <c r="BH101" s="172" t="s">
        <v>14</v>
      </c>
      <c r="BI101" s="173">
        <v>43868</v>
      </c>
      <c r="BJ101" s="183" t="s">
        <v>6415</v>
      </c>
      <c r="BK101" s="183">
        <v>1622</v>
      </c>
      <c r="BL101" s="183" t="s">
        <v>6164</v>
      </c>
      <c r="BM101" s="183" t="s">
        <v>21</v>
      </c>
      <c r="BN101" s="183">
        <v>2</v>
      </c>
      <c r="BO101" s="183" t="s">
        <v>6165</v>
      </c>
      <c r="BP101" s="180" t="s">
        <v>2036</v>
      </c>
      <c r="BQ101" s="184">
        <v>44557</v>
      </c>
      <c r="BR101" s="182" t="s">
        <v>1645</v>
      </c>
      <c r="BS101" s="176" t="s">
        <v>14</v>
      </c>
      <c r="BT101" s="176" t="s">
        <v>14</v>
      </c>
      <c r="BU101" s="176" t="s">
        <v>14</v>
      </c>
      <c r="BV101" s="176" t="s">
        <v>14</v>
      </c>
      <c r="BW101" s="176" t="s">
        <v>1217</v>
      </c>
      <c r="BX101" s="176" t="s">
        <v>14</v>
      </c>
      <c r="BY101" s="173">
        <v>43868</v>
      </c>
      <c r="BZ101" s="183" t="s">
        <v>1646</v>
      </c>
      <c r="CA101" s="183" t="s">
        <v>14</v>
      </c>
      <c r="CB101" s="183" t="s">
        <v>14</v>
      </c>
      <c r="CC101" s="183" t="s">
        <v>14</v>
      </c>
      <c r="CD101" s="183" t="s">
        <v>14</v>
      </c>
      <c r="CE101" s="183" t="s">
        <v>1217</v>
      </c>
      <c r="CF101" s="183" t="s">
        <v>14</v>
      </c>
      <c r="CG101" s="184">
        <v>43868</v>
      </c>
      <c r="CH101" s="182" t="s">
        <v>7957</v>
      </c>
      <c r="CI101" s="183" t="e">
        <v>#N/A</v>
      </c>
      <c r="CJ101" s="183" t="e">
        <v>#N/A</v>
      </c>
      <c r="CK101" s="183" t="e">
        <v>#N/A</v>
      </c>
      <c r="CL101" s="183" t="e">
        <v>#N/A</v>
      </c>
      <c r="CM101" s="183" t="e">
        <v>#N/A</v>
      </c>
      <c r="CN101" s="183" t="e">
        <v>#N/A</v>
      </c>
      <c r="CO101" s="185" t="e">
        <v>#N/A</v>
      </c>
      <c r="CP101" s="183" t="s">
        <v>1647</v>
      </c>
      <c r="CQ101" s="176" t="s">
        <v>14</v>
      </c>
      <c r="CR101" s="176" t="s">
        <v>14</v>
      </c>
      <c r="CS101" s="176" t="s">
        <v>14</v>
      </c>
      <c r="CT101" s="176" t="s">
        <v>14</v>
      </c>
      <c r="CU101" s="176" t="s">
        <v>1217</v>
      </c>
      <c r="CV101" s="176" t="s">
        <v>14</v>
      </c>
      <c r="CW101" s="173">
        <v>43868</v>
      </c>
      <c r="CX101" s="183" t="s">
        <v>6417</v>
      </c>
      <c r="CY101" s="180">
        <v>14300000</v>
      </c>
      <c r="CZ101" s="180" t="s">
        <v>6365</v>
      </c>
      <c r="DA101" s="180" t="s">
        <v>41</v>
      </c>
      <c r="DB101" s="180">
        <v>1</v>
      </c>
      <c r="DC101" s="180" t="s">
        <v>6422</v>
      </c>
      <c r="DD101" s="180" t="s">
        <v>6366</v>
      </c>
      <c r="DE101" s="186">
        <v>44557</v>
      </c>
      <c r="DF101" s="182" t="s">
        <v>6419</v>
      </c>
      <c r="DG101" s="172">
        <v>17900000</v>
      </c>
      <c r="DH101" s="176" t="s">
        <v>6365</v>
      </c>
      <c r="DI101" s="176" t="s">
        <v>41</v>
      </c>
      <c r="DJ101" s="176">
        <v>1</v>
      </c>
      <c r="DK101" s="176" t="s">
        <v>6418</v>
      </c>
      <c r="DL101" s="176" t="s">
        <v>6366</v>
      </c>
      <c r="DM101" s="173">
        <v>44557</v>
      </c>
      <c r="DN101" s="183" t="s">
        <v>6421</v>
      </c>
      <c r="DO101" s="180">
        <v>15800000</v>
      </c>
      <c r="DP101" s="183" t="s">
        <v>6365</v>
      </c>
      <c r="DQ101" s="183" t="s">
        <v>41</v>
      </c>
      <c r="DR101" s="183">
        <v>1</v>
      </c>
      <c r="DS101" s="183" t="s">
        <v>6420</v>
      </c>
      <c r="DT101" s="183" t="s">
        <v>6366</v>
      </c>
      <c r="DU101" s="184">
        <v>44557</v>
      </c>
      <c r="DV101" s="182" t="s">
        <v>6423</v>
      </c>
      <c r="DW101" s="172">
        <v>6200000</v>
      </c>
      <c r="DX101" s="176" t="s">
        <v>6365</v>
      </c>
      <c r="DY101" s="176" t="s">
        <v>41</v>
      </c>
      <c r="DZ101" s="176">
        <v>1</v>
      </c>
      <c r="EA101" s="176" t="s">
        <v>6422</v>
      </c>
      <c r="EB101" s="176" t="s">
        <v>6366</v>
      </c>
      <c r="EC101" s="173">
        <v>44557</v>
      </c>
      <c r="ED101" s="183" t="s">
        <v>6425</v>
      </c>
      <c r="EE101" s="180">
        <v>6200000</v>
      </c>
      <c r="EF101" s="183" t="s">
        <v>6365</v>
      </c>
      <c r="EG101" s="183" t="s">
        <v>41</v>
      </c>
      <c r="EH101" s="183">
        <v>1</v>
      </c>
      <c r="EI101" s="183" t="s">
        <v>6424</v>
      </c>
      <c r="EJ101" s="183" t="s">
        <v>6366</v>
      </c>
      <c r="EK101" s="184">
        <v>44557</v>
      </c>
      <c r="EL101" s="182" t="s">
        <v>6427</v>
      </c>
      <c r="EM101" s="172">
        <v>1900000</v>
      </c>
      <c r="EN101" s="176" t="s">
        <v>6365</v>
      </c>
      <c r="EO101" s="176" t="s">
        <v>41</v>
      </c>
      <c r="EP101" s="176">
        <v>1</v>
      </c>
      <c r="EQ101" s="176" t="s">
        <v>6426</v>
      </c>
      <c r="ER101" s="176" t="s">
        <v>6366</v>
      </c>
      <c r="ES101" s="173">
        <v>44557</v>
      </c>
      <c r="ET101" s="183" t="s">
        <v>6416</v>
      </c>
      <c r="EU101" s="183">
        <v>1622</v>
      </c>
      <c r="EV101" s="183" t="s">
        <v>6164</v>
      </c>
      <c r="EW101" s="183" t="s">
        <v>21</v>
      </c>
      <c r="EX101" s="183">
        <v>2</v>
      </c>
      <c r="EY101" s="183" t="s">
        <v>6165</v>
      </c>
      <c r="EZ101" s="183" t="s">
        <v>2036</v>
      </c>
      <c r="FA101" s="184">
        <v>44557</v>
      </c>
      <c r="FB101" s="182" t="s">
        <v>3294</v>
      </c>
      <c r="FC101" s="176">
        <v>5</v>
      </c>
      <c r="FD101" s="176" t="s">
        <v>14</v>
      </c>
      <c r="FE101" s="176" t="s">
        <v>21</v>
      </c>
      <c r="FF101" s="176">
        <v>2</v>
      </c>
      <c r="FG101" s="176" t="s">
        <v>3293</v>
      </c>
      <c r="FH101" s="176" t="s">
        <v>14</v>
      </c>
      <c r="FI101" s="173">
        <v>44375</v>
      </c>
      <c r="FJ101" s="182" t="s">
        <v>673</v>
      </c>
      <c r="FK101" s="183" t="s">
        <v>14</v>
      </c>
      <c r="FL101" s="183">
        <v>0</v>
      </c>
      <c r="FM101" s="183" t="s">
        <v>21</v>
      </c>
      <c r="FN101" s="183">
        <v>2</v>
      </c>
      <c r="FO101" s="183" t="s">
        <v>15</v>
      </c>
      <c r="FP101" s="180">
        <v>0</v>
      </c>
      <c r="FQ101" s="181">
        <v>43511</v>
      </c>
      <c r="FR101" s="182" t="s">
        <v>674</v>
      </c>
      <c r="FS101" s="176" t="s">
        <v>14</v>
      </c>
      <c r="FT101" s="176">
        <v>0</v>
      </c>
      <c r="FU101" s="176" t="s">
        <v>21</v>
      </c>
      <c r="FV101" s="176">
        <v>2</v>
      </c>
      <c r="FW101" s="176" t="s">
        <v>15</v>
      </c>
      <c r="FX101" s="176">
        <v>0</v>
      </c>
      <c r="FY101" s="173">
        <v>43511</v>
      </c>
      <c r="FZ101" s="183" t="s">
        <v>4769</v>
      </c>
      <c r="GA101" s="183">
        <v>2</v>
      </c>
      <c r="GB101" s="183" t="s">
        <v>3173</v>
      </c>
      <c r="GC101" s="183" t="s">
        <v>21</v>
      </c>
      <c r="GD101" s="183">
        <v>2</v>
      </c>
      <c r="GE101" s="183" t="s">
        <v>14</v>
      </c>
      <c r="GF101" s="183" t="s">
        <v>14</v>
      </c>
      <c r="GG101" s="184">
        <v>44496</v>
      </c>
      <c r="GH101" s="182" t="s">
        <v>4775</v>
      </c>
      <c r="GI101" s="176">
        <v>2</v>
      </c>
      <c r="GJ101" s="176" t="s">
        <v>3173</v>
      </c>
      <c r="GK101" s="176" t="s">
        <v>21</v>
      </c>
      <c r="GL101" s="176">
        <v>2</v>
      </c>
      <c r="GM101" s="176" t="s">
        <v>14</v>
      </c>
      <c r="GN101" s="176" t="s">
        <v>14</v>
      </c>
      <c r="GO101" s="173">
        <v>44496</v>
      </c>
      <c r="GP101" s="183" t="s">
        <v>4770</v>
      </c>
      <c r="GQ101" s="183">
        <v>1</v>
      </c>
      <c r="GR101" s="183" t="s">
        <v>3173</v>
      </c>
      <c r="GS101" s="183" t="s">
        <v>21</v>
      </c>
      <c r="GT101" s="183">
        <v>2</v>
      </c>
      <c r="GU101" s="183" t="s">
        <v>14</v>
      </c>
      <c r="GV101" s="183" t="s">
        <v>14</v>
      </c>
      <c r="GW101" s="184">
        <v>44496</v>
      </c>
      <c r="GX101" s="182" t="s">
        <v>4776</v>
      </c>
      <c r="GY101" s="176">
        <v>0</v>
      </c>
      <c r="GZ101" s="176" t="s">
        <v>3173</v>
      </c>
      <c r="HA101" s="176" t="s">
        <v>21</v>
      </c>
      <c r="HB101" s="176">
        <v>2</v>
      </c>
      <c r="HC101" s="176" t="s">
        <v>14</v>
      </c>
      <c r="HD101" s="176" t="s">
        <v>14</v>
      </c>
      <c r="HE101" s="173">
        <v>44496</v>
      </c>
      <c r="HF101" s="183" t="s">
        <v>4768</v>
      </c>
      <c r="HG101" s="183">
        <v>1</v>
      </c>
      <c r="HH101" s="183" t="s">
        <v>3173</v>
      </c>
      <c r="HI101" s="183" t="s">
        <v>21</v>
      </c>
      <c r="HJ101" s="183">
        <v>2</v>
      </c>
      <c r="HK101" s="183" t="s">
        <v>14</v>
      </c>
      <c r="HL101" s="183" t="s">
        <v>14</v>
      </c>
      <c r="HM101" s="184">
        <v>44496</v>
      </c>
      <c r="HN101" s="182" t="s">
        <v>4774</v>
      </c>
      <c r="HO101" s="176">
        <v>2</v>
      </c>
      <c r="HP101" s="176" t="s">
        <v>3173</v>
      </c>
      <c r="HQ101" s="176" t="s">
        <v>21</v>
      </c>
      <c r="HR101" s="176">
        <v>2</v>
      </c>
      <c r="HS101" s="176" t="s">
        <v>14</v>
      </c>
      <c r="HT101" s="176" t="s">
        <v>14</v>
      </c>
      <c r="HU101" s="173">
        <v>44496</v>
      </c>
      <c r="HV101" s="183" t="s">
        <v>4771</v>
      </c>
      <c r="HW101" s="183">
        <v>3</v>
      </c>
      <c r="HX101" s="183" t="s">
        <v>3173</v>
      </c>
      <c r="HY101" s="183" t="s">
        <v>21</v>
      </c>
      <c r="HZ101" s="183">
        <v>2</v>
      </c>
      <c r="IA101" s="183" t="s">
        <v>14</v>
      </c>
      <c r="IB101" s="183" t="s">
        <v>14</v>
      </c>
      <c r="IC101" s="184">
        <v>44496</v>
      </c>
      <c r="ID101" s="182" t="s">
        <v>4773</v>
      </c>
      <c r="IE101" s="176">
        <v>1</v>
      </c>
      <c r="IF101" s="176" t="s">
        <v>3173</v>
      </c>
      <c r="IG101" s="176" t="s">
        <v>21</v>
      </c>
      <c r="IH101" s="176">
        <v>2</v>
      </c>
      <c r="II101" s="176" t="s">
        <v>14</v>
      </c>
      <c r="IJ101" s="176" t="s">
        <v>14</v>
      </c>
      <c r="IK101" s="173">
        <v>44496</v>
      </c>
      <c r="IL101" s="183" t="s">
        <v>4772</v>
      </c>
      <c r="IM101" s="183">
        <v>3</v>
      </c>
      <c r="IN101" s="183" t="s">
        <v>3173</v>
      </c>
      <c r="IO101" s="183" t="s">
        <v>21</v>
      </c>
      <c r="IP101" s="183">
        <v>2</v>
      </c>
      <c r="IQ101" s="183" t="s">
        <v>14</v>
      </c>
      <c r="IR101" s="183" t="s">
        <v>14</v>
      </c>
      <c r="IS101" s="184">
        <v>44496</v>
      </c>
    </row>
    <row r="102" spans="1:253" s="277" customFormat="1" ht="12.75" customHeight="1" x14ac:dyDescent="0.2">
      <c r="A102" s="277" t="s">
        <v>1650</v>
      </c>
      <c r="B102" s="277" t="s">
        <v>7525</v>
      </c>
      <c r="C102" s="277" t="s">
        <v>1651</v>
      </c>
      <c r="D102" s="277" t="s">
        <v>672</v>
      </c>
      <c r="E102" s="277" t="s">
        <v>7189</v>
      </c>
      <c r="F102" s="277" t="s">
        <v>3295</v>
      </c>
      <c r="G102" s="171">
        <v>46400000</v>
      </c>
      <c r="H102" s="172" t="s">
        <v>3285</v>
      </c>
      <c r="I102" s="172" t="s">
        <v>41</v>
      </c>
      <c r="J102" s="172">
        <v>1</v>
      </c>
      <c r="K102" s="172" t="s">
        <v>3287</v>
      </c>
      <c r="L102" s="172" t="s">
        <v>3286</v>
      </c>
      <c r="M102" s="173">
        <v>44375</v>
      </c>
      <c r="N102" s="182" t="s">
        <v>3299</v>
      </c>
      <c r="O102" s="174">
        <v>89263</v>
      </c>
      <c r="P102" s="174" t="s">
        <v>3296</v>
      </c>
      <c r="Q102" s="174" t="s">
        <v>21</v>
      </c>
      <c r="R102" s="174">
        <v>2</v>
      </c>
      <c r="S102" s="174" t="s">
        <v>3298</v>
      </c>
      <c r="T102" s="174" t="s">
        <v>3297</v>
      </c>
      <c r="U102" s="175">
        <v>44375</v>
      </c>
      <c r="V102" s="182" t="s">
        <v>3303</v>
      </c>
      <c r="W102" s="172">
        <v>13007000</v>
      </c>
      <c r="X102" s="172" t="s">
        <v>3300</v>
      </c>
      <c r="Y102" s="172" t="s">
        <v>21</v>
      </c>
      <c r="Z102" s="172">
        <v>2</v>
      </c>
      <c r="AA102" s="172" t="s">
        <v>3302</v>
      </c>
      <c r="AB102" s="172" t="s">
        <v>3301</v>
      </c>
      <c r="AC102" s="173">
        <v>44375</v>
      </c>
      <c r="AD102" s="182" t="s">
        <v>3305</v>
      </c>
      <c r="AE102" s="180">
        <v>13007000</v>
      </c>
      <c r="AF102" s="180" t="s">
        <v>3300</v>
      </c>
      <c r="AG102" s="180" t="s">
        <v>21</v>
      </c>
      <c r="AH102" s="180">
        <v>2</v>
      </c>
      <c r="AI102" s="180" t="s">
        <v>3304</v>
      </c>
      <c r="AJ102" s="180" t="s">
        <v>3301</v>
      </c>
      <c r="AK102" s="181">
        <v>44375</v>
      </c>
      <c r="AL102" s="182" t="s">
        <v>6394</v>
      </c>
      <c r="AM102" s="172">
        <v>1053000</v>
      </c>
      <c r="AN102" s="172" t="s">
        <v>6223</v>
      </c>
      <c r="AO102" s="172" t="s">
        <v>21</v>
      </c>
      <c r="AP102" s="172">
        <v>2</v>
      </c>
      <c r="AQ102" s="172" t="s">
        <v>6393</v>
      </c>
      <c r="AR102" s="172" t="s">
        <v>6378</v>
      </c>
      <c r="AS102" s="173">
        <v>44557</v>
      </c>
      <c r="AT102" s="183" t="s">
        <v>1656</v>
      </c>
      <c r="AU102" s="180" t="s">
        <v>14</v>
      </c>
      <c r="AV102" s="180" t="s">
        <v>14</v>
      </c>
      <c r="AW102" s="180" t="s">
        <v>14</v>
      </c>
      <c r="AX102" s="180" t="s">
        <v>14</v>
      </c>
      <c r="AY102" s="180" t="s">
        <v>14</v>
      </c>
      <c r="AZ102" s="180" t="s">
        <v>14</v>
      </c>
      <c r="BA102" s="181">
        <v>43868</v>
      </c>
      <c r="BB102" s="182" t="s">
        <v>1655</v>
      </c>
      <c r="BC102" s="172" t="s">
        <v>14</v>
      </c>
      <c r="BD102" s="172" t="s">
        <v>14</v>
      </c>
      <c r="BE102" s="172" t="s">
        <v>14</v>
      </c>
      <c r="BF102" s="172" t="s">
        <v>14</v>
      </c>
      <c r="BG102" s="172" t="s">
        <v>14</v>
      </c>
      <c r="BH102" s="172" t="s">
        <v>14</v>
      </c>
      <c r="BI102" s="173">
        <v>43868</v>
      </c>
      <c r="BJ102" s="183" t="s">
        <v>6396</v>
      </c>
      <c r="BK102" s="183">
        <v>62</v>
      </c>
      <c r="BL102" s="183" t="s">
        <v>6164</v>
      </c>
      <c r="BM102" s="183" t="s">
        <v>21</v>
      </c>
      <c r="BN102" s="183">
        <v>2</v>
      </c>
      <c r="BO102" s="183" t="s">
        <v>6395</v>
      </c>
      <c r="BP102" s="180" t="s">
        <v>2036</v>
      </c>
      <c r="BQ102" s="184">
        <v>44557</v>
      </c>
      <c r="BR102" s="182" t="s">
        <v>1652</v>
      </c>
      <c r="BS102" s="176" t="s">
        <v>14</v>
      </c>
      <c r="BT102" s="176" t="s">
        <v>14</v>
      </c>
      <c r="BU102" s="176" t="s">
        <v>14</v>
      </c>
      <c r="BV102" s="176" t="s">
        <v>14</v>
      </c>
      <c r="BW102" s="176" t="s">
        <v>14</v>
      </c>
      <c r="BX102" s="176" t="s">
        <v>14</v>
      </c>
      <c r="BY102" s="173">
        <v>43868</v>
      </c>
      <c r="BZ102" s="183" t="s">
        <v>1653</v>
      </c>
      <c r="CA102" s="183" t="s">
        <v>14</v>
      </c>
      <c r="CB102" s="183" t="s">
        <v>14</v>
      </c>
      <c r="CC102" s="183" t="s">
        <v>14</v>
      </c>
      <c r="CD102" s="183" t="s">
        <v>14</v>
      </c>
      <c r="CE102" s="183" t="s">
        <v>14</v>
      </c>
      <c r="CF102" s="183" t="s">
        <v>14</v>
      </c>
      <c r="CG102" s="184">
        <v>43868</v>
      </c>
      <c r="CH102" s="182" t="s">
        <v>7958</v>
      </c>
      <c r="CI102" s="183" t="e">
        <v>#N/A</v>
      </c>
      <c r="CJ102" s="183" t="e">
        <v>#N/A</v>
      </c>
      <c r="CK102" s="183" t="e">
        <v>#N/A</v>
      </c>
      <c r="CL102" s="183" t="e">
        <v>#N/A</v>
      </c>
      <c r="CM102" s="183" t="e">
        <v>#N/A</v>
      </c>
      <c r="CN102" s="183" t="e">
        <v>#N/A</v>
      </c>
      <c r="CO102" s="185" t="e">
        <v>#N/A</v>
      </c>
      <c r="CP102" s="183" t="s">
        <v>1654</v>
      </c>
      <c r="CQ102" s="176" t="s">
        <v>14</v>
      </c>
      <c r="CR102" s="176" t="s">
        <v>14</v>
      </c>
      <c r="CS102" s="176" t="s">
        <v>14</v>
      </c>
      <c r="CT102" s="176" t="s">
        <v>14</v>
      </c>
      <c r="CU102" s="176" t="s">
        <v>14</v>
      </c>
      <c r="CV102" s="176" t="s">
        <v>14</v>
      </c>
      <c r="CW102" s="173">
        <v>43868</v>
      </c>
      <c r="CX102" s="183" t="s">
        <v>6398</v>
      </c>
      <c r="CY102" s="180">
        <v>1053000</v>
      </c>
      <c r="CZ102" s="180" t="s">
        <v>6223</v>
      </c>
      <c r="DA102" s="180" t="s">
        <v>21</v>
      </c>
      <c r="DB102" s="180">
        <v>2</v>
      </c>
      <c r="DC102" s="180" t="s">
        <v>6403</v>
      </c>
      <c r="DD102" s="180" t="s">
        <v>6378</v>
      </c>
      <c r="DE102" s="186">
        <v>44557</v>
      </c>
      <c r="DF102" s="182" t="s">
        <v>6401</v>
      </c>
      <c r="DG102" s="172">
        <v>0</v>
      </c>
      <c r="DH102" s="176" t="s">
        <v>6399</v>
      </c>
      <c r="DI102" s="176" t="s">
        <v>21</v>
      </c>
      <c r="DJ102" s="176">
        <v>2</v>
      </c>
      <c r="DK102" s="176" t="s">
        <v>5632</v>
      </c>
      <c r="DL102" s="176" t="s">
        <v>6400</v>
      </c>
      <c r="DM102" s="173">
        <v>44557</v>
      </c>
      <c r="DN102" s="183" t="s">
        <v>6402</v>
      </c>
      <c r="DO102" s="180">
        <v>11954000</v>
      </c>
      <c r="DP102" s="183" t="s">
        <v>6399</v>
      </c>
      <c r="DQ102" s="183" t="s">
        <v>21</v>
      </c>
      <c r="DR102" s="183">
        <v>2</v>
      </c>
      <c r="DS102" s="183" t="s">
        <v>5634</v>
      </c>
      <c r="DT102" s="183" t="s">
        <v>6400</v>
      </c>
      <c r="DU102" s="184">
        <v>44557</v>
      </c>
      <c r="DV102" s="182" t="s">
        <v>6404</v>
      </c>
      <c r="DW102" s="172">
        <v>1053000</v>
      </c>
      <c r="DX102" s="176" t="s">
        <v>6223</v>
      </c>
      <c r="DY102" s="176" t="s">
        <v>21</v>
      </c>
      <c r="DZ102" s="176">
        <v>2</v>
      </c>
      <c r="EA102" s="176" t="s">
        <v>6403</v>
      </c>
      <c r="EB102" s="176" t="s">
        <v>6378</v>
      </c>
      <c r="EC102" s="173">
        <v>44557</v>
      </c>
      <c r="ED102" s="183" t="s">
        <v>6405</v>
      </c>
      <c r="EE102" s="180">
        <v>0</v>
      </c>
      <c r="EF102" s="183" t="s">
        <v>6223</v>
      </c>
      <c r="EG102" s="183" t="s">
        <v>21</v>
      </c>
      <c r="EH102" s="183">
        <v>2</v>
      </c>
      <c r="EI102" s="183" t="s">
        <v>6403</v>
      </c>
      <c r="EJ102" s="183" t="s">
        <v>6378</v>
      </c>
      <c r="EK102" s="184">
        <v>44557</v>
      </c>
      <c r="EL102" s="182" t="s">
        <v>6406</v>
      </c>
      <c r="EM102" s="172">
        <v>0</v>
      </c>
      <c r="EN102" s="176" t="s">
        <v>6223</v>
      </c>
      <c r="EO102" s="176" t="s">
        <v>21</v>
      </c>
      <c r="EP102" s="176">
        <v>2</v>
      </c>
      <c r="EQ102" s="176" t="s">
        <v>6403</v>
      </c>
      <c r="ER102" s="176" t="s">
        <v>6378</v>
      </c>
      <c r="ES102" s="173">
        <v>44557</v>
      </c>
      <c r="ET102" s="183" t="s">
        <v>6397</v>
      </c>
      <c r="EU102" s="183">
        <v>1622</v>
      </c>
      <c r="EV102" s="183" t="s">
        <v>6164</v>
      </c>
      <c r="EW102" s="183" t="s">
        <v>21</v>
      </c>
      <c r="EX102" s="183">
        <v>2</v>
      </c>
      <c r="EY102" s="183" t="s">
        <v>6165</v>
      </c>
      <c r="EZ102" s="183" t="s">
        <v>2036</v>
      </c>
      <c r="FA102" s="184">
        <v>44557</v>
      </c>
      <c r="FB102" s="182" t="s">
        <v>3807</v>
      </c>
      <c r="FC102" s="176">
        <v>2</v>
      </c>
      <c r="FD102" s="176" t="s">
        <v>14</v>
      </c>
      <c r="FE102" s="176" t="s">
        <v>21</v>
      </c>
      <c r="FF102" s="176">
        <v>2</v>
      </c>
      <c r="FG102" s="176" t="s">
        <v>3806</v>
      </c>
      <c r="FH102" s="176" t="s">
        <v>14</v>
      </c>
      <c r="FI102" s="173">
        <v>44452</v>
      </c>
      <c r="FJ102" s="182" t="s">
        <v>7959</v>
      </c>
      <c r="FK102" s="183" t="e">
        <v>#N/A</v>
      </c>
      <c r="FL102" s="183" t="e">
        <v>#N/A</v>
      </c>
      <c r="FM102" s="183" t="e">
        <v>#N/A</v>
      </c>
      <c r="FN102" s="183" t="e">
        <v>#N/A</v>
      </c>
      <c r="FO102" s="183" t="e">
        <v>#N/A</v>
      </c>
      <c r="FP102" s="180" t="e">
        <v>#N/A</v>
      </c>
      <c r="FQ102" s="181" t="e">
        <v>#N/A</v>
      </c>
      <c r="FR102" s="182" t="s">
        <v>7960</v>
      </c>
      <c r="FS102" s="176" t="e">
        <v>#N/A</v>
      </c>
      <c r="FT102" s="176" t="e">
        <v>#N/A</v>
      </c>
      <c r="FU102" s="176" t="e">
        <v>#N/A</v>
      </c>
      <c r="FV102" s="176" t="e">
        <v>#N/A</v>
      </c>
      <c r="FW102" s="176" t="e">
        <v>#N/A</v>
      </c>
      <c r="FX102" s="176" t="e">
        <v>#N/A</v>
      </c>
      <c r="FY102" s="173" t="e">
        <v>#N/A</v>
      </c>
      <c r="FZ102" s="183" t="s">
        <v>4778</v>
      </c>
      <c r="GA102" s="183">
        <v>2</v>
      </c>
      <c r="GB102" s="183" t="s">
        <v>3173</v>
      </c>
      <c r="GC102" s="183" t="s">
        <v>21</v>
      </c>
      <c r="GD102" s="183">
        <v>2</v>
      </c>
      <c r="GE102" s="183" t="s">
        <v>14</v>
      </c>
      <c r="GF102" s="183" t="s">
        <v>14</v>
      </c>
      <c r="GG102" s="184">
        <v>44496</v>
      </c>
      <c r="GH102" s="182" t="s">
        <v>4784</v>
      </c>
      <c r="GI102" s="176">
        <v>1</v>
      </c>
      <c r="GJ102" s="176" t="s">
        <v>3173</v>
      </c>
      <c r="GK102" s="176" t="s">
        <v>21</v>
      </c>
      <c r="GL102" s="176">
        <v>2</v>
      </c>
      <c r="GM102" s="176" t="s">
        <v>14</v>
      </c>
      <c r="GN102" s="176" t="s">
        <v>14</v>
      </c>
      <c r="GO102" s="173">
        <v>44496</v>
      </c>
      <c r="GP102" s="183" t="s">
        <v>4779</v>
      </c>
      <c r="GQ102" s="183">
        <v>0</v>
      </c>
      <c r="GR102" s="183" t="s">
        <v>3173</v>
      </c>
      <c r="GS102" s="183" t="s">
        <v>21</v>
      </c>
      <c r="GT102" s="183">
        <v>2</v>
      </c>
      <c r="GU102" s="183" t="s">
        <v>14</v>
      </c>
      <c r="GV102" s="183" t="s">
        <v>14</v>
      </c>
      <c r="GW102" s="184">
        <v>44496</v>
      </c>
      <c r="GX102" s="182" t="s">
        <v>4785</v>
      </c>
      <c r="GY102" s="176">
        <v>0</v>
      </c>
      <c r="GZ102" s="176" t="s">
        <v>3173</v>
      </c>
      <c r="HA102" s="176" t="s">
        <v>21</v>
      </c>
      <c r="HB102" s="176">
        <v>2</v>
      </c>
      <c r="HC102" s="176" t="s">
        <v>14</v>
      </c>
      <c r="HD102" s="176" t="s">
        <v>14</v>
      </c>
      <c r="HE102" s="173">
        <v>44496</v>
      </c>
      <c r="HF102" s="183" t="s">
        <v>4777</v>
      </c>
      <c r="HG102" s="183">
        <v>0</v>
      </c>
      <c r="HH102" s="183" t="s">
        <v>3173</v>
      </c>
      <c r="HI102" s="183" t="s">
        <v>21</v>
      </c>
      <c r="HJ102" s="183">
        <v>2</v>
      </c>
      <c r="HK102" s="183" t="s">
        <v>14</v>
      </c>
      <c r="HL102" s="183" t="s">
        <v>14</v>
      </c>
      <c r="HM102" s="184">
        <v>44496</v>
      </c>
      <c r="HN102" s="182" t="s">
        <v>4783</v>
      </c>
      <c r="HO102" s="176">
        <v>1</v>
      </c>
      <c r="HP102" s="176" t="s">
        <v>3173</v>
      </c>
      <c r="HQ102" s="176" t="s">
        <v>21</v>
      </c>
      <c r="HR102" s="176">
        <v>2</v>
      </c>
      <c r="HS102" s="176" t="s">
        <v>14</v>
      </c>
      <c r="HT102" s="176" t="s">
        <v>14</v>
      </c>
      <c r="HU102" s="173">
        <v>44496</v>
      </c>
      <c r="HV102" s="183" t="s">
        <v>4780</v>
      </c>
      <c r="HW102" s="183">
        <v>0</v>
      </c>
      <c r="HX102" s="183" t="s">
        <v>3173</v>
      </c>
      <c r="HY102" s="183" t="s">
        <v>21</v>
      </c>
      <c r="HZ102" s="183">
        <v>2</v>
      </c>
      <c r="IA102" s="183" t="s">
        <v>14</v>
      </c>
      <c r="IB102" s="183" t="s">
        <v>14</v>
      </c>
      <c r="IC102" s="184">
        <v>44496</v>
      </c>
      <c r="ID102" s="182" t="s">
        <v>4782</v>
      </c>
      <c r="IE102" s="176">
        <v>1</v>
      </c>
      <c r="IF102" s="176" t="s">
        <v>3173</v>
      </c>
      <c r="IG102" s="176" t="s">
        <v>21</v>
      </c>
      <c r="IH102" s="176">
        <v>2</v>
      </c>
      <c r="II102" s="176" t="s">
        <v>14</v>
      </c>
      <c r="IJ102" s="176" t="s">
        <v>14</v>
      </c>
      <c r="IK102" s="173">
        <v>44496</v>
      </c>
      <c r="IL102" s="183" t="s">
        <v>4781</v>
      </c>
      <c r="IM102" s="183">
        <v>3</v>
      </c>
      <c r="IN102" s="183" t="s">
        <v>3173</v>
      </c>
      <c r="IO102" s="183" t="s">
        <v>21</v>
      </c>
      <c r="IP102" s="183">
        <v>2</v>
      </c>
      <c r="IQ102" s="183" t="s">
        <v>14</v>
      </c>
      <c r="IR102" s="183" t="s">
        <v>14</v>
      </c>
      <c r="IS102" s="184">
        <v>44496</v>
      </c>
    </row>
    <row r="103" spans="1:253" s="277" customFormat="1" ht="12.75" customHeight="1" x14ac:dyDescent="0.2">
      <c r="A103" s="277" t="s">
        <v>2010</v>
      </c>
      <c r="B103" s="277" t="s">
        <v>7567</v>
      </c>
      <c r="C103" s="277" t="s">
        <v>2011</v>
      </c>
      <c r="D103" s="277" t="s">
        <v>672</v>
      </c>
      <c r="E103" s="277" t="s">
        <v>7189</v>
      </c>
      <c r="F103" s="277" t="s">
        <v>3795</v>
      </c>
      <c r="G103" s="171">
        <v>46400000</v>
      </c>
      <c r="H103" s="172" t="s">
        <v>3285</v>
      </c>
      <c r="I103" s="172" t="s">
        <v>41</v>
      </c>
      <c r="J103" s="172">
        <v>1</v>
      </c>
      <c r="K103" s="172" t="s">
        <v>3287</v>
      </c>
      <c r="L103" s="172" t="s">
        <v>3286</v>
      </c>
      <c r="M103" s="173">
        <v>44452</v>
      </c>
      <c r="N103" s="182" t="s">
        <v>3797</v>
      </c>
      <c r="O103" s="174">
        <v>1840687</v>
      </c>
      <c r="P103" s="174" t="s">
        <v>3289</v>
      </c>
      <c r="Q103" s="174" t="s">
        <v>21</v>
      </c>
      <c r="R103" s="174">
        <v>2</v>
      </c>
      <c r="S103" s="174" t="s">
        <v>3796</v>
      </c>
      <c r="T103" s="174" t="s">
        <v>3290</v>
      </c>
      <c r="U103" s="175">
        <v>44452</v>
      </c>
      <c r="V103" s="182" t="s">
        <v>3799</v>
      </c>
      <c r="W103" s="172">
        <v>46400000</v>
      </c>
      <c r="X103" s="172" t="s">
        <v>3285</v>
      </c>
      <c r="Y103" s="172" t="s">
        <v>41</v>
      </c>
      <c r="Z103" s="172">
        <v>1</v>
      </c>
      <c r="AA103" s="172" t="s">
        <v>3798</v>
      </c>
      <c r="AB103" s="172" t="s">
        <v>3286</v>
      </c>
      <c r="AC103" s="173">
        <v>44452</v>
      </c>
      <c r="AD103" s="182" t="s">
        <v>5627</v>
      </c>
      <c r="AE103" s="180">
        <v>314000</v>
      </c>
      <c r="AF103" s="180" t="s">
        <v>5624</v>
      </c>
      <c r="AG103" s="180" t="s">
        <v>21</v>
      </c>
      <c r="AH103" s="180">
        <v>2</v>
      </c>
      <c r="AI103" s="180" t="s">
        <v>5626</v>
      </c>
      <c r="AJ103" s="180" t="s">
        <v>5625</v>
      </c>
      <c r="AK103" s="181">
        <v>44521</v>
      </c>
      <c r="AL103" s="182" t="s">
        <v>5629</v>
      </c>
      <c r="AM103" s="172">
        <v>87000</v>
      </c>
      <c r="AN103" s="172" t="s">
        <v>5624</v>
      </c>
      <c r="AO103" s="172" t="s">
        <v>21</v>
      </c>
      <c r="AP103" s="172">
        <v>2</v>
      </c>
      <c r="AQ103" s="172" t="s">
        <v>5628</v>
      </c>
      <c r="AR103" s="172" t="s">
        <v>5625</v>
      </c>
      <c r="AS103" s="173">
        <v>44521</v>
      </c>
      <c r="AT103" s="183" t="s">
        <v>2101</v>
      </c>
      <c r="AU103" s="180">
        <v>54</v>
      </c>
      <c r="AV103" s="180" t="s">
        <v>2098</v>
      </c>
      <c r="AW103" s="180" t="s">
        <v>59</v>
      </c>
      <c r="AX103" s="180">
        <v>3</v>
      </c>
      <c r="AY103" s="180" t="s">
        <v>2100</v>
      </c>
      <c r="AZ103" s="180" t="s">
        <v>2099</v>
      </c>
      <c r="BA103" s="181">
        <v>44110</v>
      </c>
      <c r="BB103" s="182" t="s">
        <v>2013</v>
      </c>
      <c r="BC103" s="172" t="s">
        <v>14</v>
      </c>
      <c r="BD103" s="172" t="s">
        <v>14</v>
      </c>
      <c r="BE103" s="172" t="s">
        <v>14</v>
      </c>
      <c r="BF103" s="172" t="s">
        <v>14</v>
      </c>
      <c r="BG103" s="172" t="s">
        <v>1217</v>
      </c>
      <c r="BH103" s="172" t="s">
        <v>14</v>
      </c>
      <c r="BI103" s="173">
        <v>44064</v>
      </c>
      <c r="BJ103" s="183" t="s">
        <v>3803</v>
      </c>
      <c r="BK103" s="183">
        <v>84</v>
      </c>
      <c r="BL103" s="183" t="s">
        <v>3800</v>
      </c>
      <c r="BM103" s="183" t="s">
        <v>21</v>
      </c>
      <c r="BN103" s="183">
        <v>2</v>
      </c>
      <c r="BO103" s="183" t="s">
        <v>3802</v>
      </c>
      <c r="BP103" s="180" t="s">
        <v>3801</v>
      </c>
      <c r="BQ103" s="184">
        <v>44452</v>
      </c>
      <c r="BR103" s="182" t="s">
        <v>2563</v>
      </c>
      <c r="BS103" s="176">
        <v>83000</v>
      </c>
      <c r="BT103" s="176" t="s">
        <v>2560</v>
      </c>
      <c r="BU103" s="176" t="s">
        <v>59</v>
      </c>
      <c r="BV103" s="176">
        <v>3</v>
      </c>
      <c r="BW103" s="176" t="s">
        <v>2562</v>
      </c>
      <c r="BX103" s="176" t="s">
        <v>2561</v>
      </c>
      <c r="BY103" s="173">
        <v>44224</v>
      </c>
      <c r="BZ103" s="183" t="s">
        <v>2566</v>
      </c>
      <c r="CA103" s="183">
        <v>93000</v>
      </c>
      <c r="CB103" s="183" t="s">
        <v>2564</v>
      </c>
      <c r="CC103" s="183" t="s">
        <v>59</v>
      </c>
      <c r="CD103" s="183">
        <v>3</v>
      </c>
      <c r="CE103" s="183" t="s">
        <v>2565</v>
      </c>
      <c r="CF103" s="183" t="s">
        <v>2561</v>
      </c>
      <c r="CG103" s="184">
        <v>44224</v>
      </c>
      <c r="CH103" s="182" t="s">
        <v>7961</v>
      </c>
      <c r="CI103" s="183" t="e">
        <v>#N/A</v>
      </c>
      <c r="CJ103" s="183" t="e">
        <v>#N/A</v>
      </c>
      <c r="CK103" s="183" t="e">
        <v>#N/A</v>
      </c>
      <c r="CL103" s="183" t="e">
        <v>#N/A</v>
      </c>
      <c r="CM103" s="183" t="e">
        <v>#N/A</v>
      </c>
      <c r="CN103" s="183" t="e">
        <v>#N/A</v>
      </c>
      <c r="CO103" s="185" t="e">
        <v>#N/A</v>
      </c>
      <c r="CP103" s="183" t="s">
        <v>2012</v>
      </c>
      <c r="CQ103" s="176" t="s">
        <v>14</v>
      </c>
      <c r="CR103" s="176" t="s">
        <v>14</v>
      </c>
      <c r="CS103" s="176" t="s">
        <v>14</v>
      </c>
      <c r="CT103" s="176" t="s">
        <v>14</v>
      </c>
      <c r="CU103" s="176" t="s">
        <v>1217</v>
      </c>
      <c r="CV103" s="176" t="s">
        <v>14</v>
      </c>
      <c r="CW103" s="173">
        <v>44064</v>
      </c>
      <c r="CX103" s="183" t="s">
        <v>5630</v>
      </c>
      <c r="CY103" s="180">
        <v>87000</v>
      </c>
      <c r="CZ103" s="180" t="s">
        <v>5624</v>
      </c>
      <c r="DA103" s="180" t="s">
        <v>21</v>
      </c>
      <c r="DB103" s="180">
        <v>2</v>
      </c>
      <c r="DC103" s="180" t="s">
        <v>5636</v>
      </c>
      <c r="DD103" s="180" t="s">
        <v>5625</v>
      </c>
      <c r="DE103" s="186">
        <v>44521</v>
      </c>
      <c r="DF103" s="182" t="s">
        <v>5633</v>
      </c>
      <c r="DG103" s="172">
        <v>46086000</v>
      </c>
      <c r="DH103" s="176" t="s">
        <v>3832</v>
      </c>
      <c r="DI103" s="176" t="s">
        <v>21</v>
      </c>
      <c r="DJ103" s="176">
        <v>2</v>
      </c>
      <c r="DK103" s="176" t="s">
        <v>5632</v>
      </c>
      <c r="DL103" s="176" t="s">
        <v>5631</v>
      </c>
      <c r="DM103" s="173">
        <v>44521</v>
      </c>
      <c r="DN103" s="183" t="s">
        <v>5635</v>
      </c>
      <c r="DO103" s="180">
        <v>227000</v>
      </c>
      <c r="DP103" s="183" t="s">
        <v>3832</v>
      </c>
      <c r="DQ103" s="183" t="s">
        <v>21</v>
      </c>
      <c r="DR103" s="183">
        <v>2</v>
      </c>
      <c r="DS103" s="183" t="s">
        <v>5634</v>
      </c>
      <c r="DT103" s="183" t="s">
        <v>5631</v>
      </c>
      <c r="DU103" s="184">
        <v>44521</v>
      </c>
      <c r="DV103" s="182" t="s">
        <v>5637</v>
      </c>
      <c r="DW103" s="172">
        <v>87000</v>
      </c>
      <c r="DX103" s="176" t="s">
        <v>5624</v>
      </c>
      <c r="DY103" s="176" t="s">
        <v>21</v>
      </c>
      <c r="DZ103" s="176">
        <v>2</v>
      </c>
      <c r="EA103" s="176" t="s">
        <v>5636</v>
      </c>
      <c r="EB103" s="176" t="s">
        <v>5625</v>
      </c>
      <c r="EC103" s="173">
        <v>44521</v>
      </c>
      <c r="ED103" s="183" t="s">
        <v>5638</v>
      </c>
      <c r="EE103" s="180">
        <v>0</v>
      </c>
      <c r="EF103" s="183" t="s">
        <v>3832</v>
      </c>
      <c r="EG103" s="183" t="s">
        <v>21</v>
      </c>
      <c r="EH103" s="183">
        <v>2</v>
      </c>
      <c r="EI103" s="183" t="s">
        <v>5636</v>
      </c>
      <c r="EJ103" s="183" t="s">
        <v>5631</v>
      </c>
      <c r="EK103" s="184">
        <v>44521</v>
      </c>
      <c r="EL103" s="182" t="s">
        <v>5639</v>
      </c>
      <c r="EM103" s="172">
        <v>0</v>
      </c>
      <c r="EN103" s="176" t="s">
        <v>3832</v>
      </c>
      <c r="EO103" s="176" t="s">
        <v>21</v>
      </c>
      <c r="EP103" s="176">
        <v>2</v>
      </c>
      <c r="EQ103" s="176" t="s">
        <v>5636</v>
      </c>
      <c r="ER103" s="176" t="s">
        <v>5631</v>
      </c>
      <c r="ES103" s="173">
        <v>44521</v>
      </c>
      <c r="ET103" s="183" t="s">
        <v>6392</v>
      </c>
      <c r="EU103" s="183">
        <v>1622</v>
      </c>
      <c r="EV103" s="183" t="s">
        <v>6382</v>
      </c>
      <c r="EW103" s="183" t="s">
        <v>21</v>
      </c>
      <c r="EX103" s="183">
        <v>2</v>
      </c>
      <c r="EY103" s="183" t="s">
        <v>6165</v>
      </c>
      <c r="EZ103" s="183" t="s">
        <v>2036</v>
      </c>
      <c r="FA103" s="184">
        <v>44557</v>
      </c>
      <c r="FB103" s="182" t="s">
        <v>3805</v>
      </c>
      <c r="FC103" s="176">
        <v>3</v>
      </c>
      <c r="FD103" s="176" t="s">
        <v>14</v>
      </c>
      <c r="FE103" s="176" t="s">
        <v>21</v>
      </c>
      <c r="FF103" s="176">
        <v>2</v>
      </c>
      <c r="FG103" s="176" t="s">
        <v>3804</v>
      </c>
      <c r="FH103" s="176" t="s">
        <v>14</v>
      </c>
      <c r="FI103" s="173">
        <v>44452</v>
      </c>
      <c r="FJ103" s="182" t="s">
        <v>2014</v>
      </c>
      <c r="FK103" s="183" t="s">
        <v>14</v>
      </c>
      <c r="FL103" s="183" t="s">
        <v>14</v>
      </c>
      <c r="FM103" s="183" t="s">
        <v>14</v>
      </c>
      <c r="FN103" s="183" t="s">
        <v>14</v>
      </c>
      <c r="FO103" s="183" t="s">
        <v>1217</v>
      </c>
      <c r="FP103" s="180" t="s">
        <v>14</v>
      </c>
      <c r="FQ103" s="181">
        <v>44064</v>
      </c>
      <c r="FR103" s="182" t="s">
        <v>2015</v>
      </c>
      <c r="FS103" s="176" t="s">
        <v>14</v>
      </c>
      <c r="FT103" s="176" t="s">
        <v>14</v>
      </c>
      <c r="FU103" s="176" t="s">
        <v>14</v>
      </c>
      <c r="FV103" s="176" t="s">
        <v>14</v>
      </c>
      <c r="FW103" s="176" t="s">
        <v>1217</v>
      </c>
      <c r="FX103" s="176" t="s">
        <v>14</v>
      </c>
      <c r="FY103" s="173">
        <v>44064</v>
      </c>
      <c r="FZ103" s="183" t="s">
        <v>4787</v>
      </c>
      <c r="GA103" s="183">
        <v>1</v>
      </c>
      <c r="GB103" s="183" t="s">
        <v>3173</v>
      </c>
      <c r="GC103" s="183" t="s">
        <v>21</v>
      </c>
      <c r="GD103" s="183">
        <v>2</v>
      </c>
      <c r="GE103" s="183" t="s">
        <v>14</v>
      </c>
      <c r="GF103" s="183" t="s">
        <v>14</v>
      </c>
      <c r="GG103" s="184">
        <v>44496</v>
      </c>
      <c r="GH103" s="182" t="s">
        <v>4793</v>
      </c>
      <c r="GI103" s="176">
        <v>1</v>
      </c>
      <c r="GJ103" s="176" t="s">
        <v>3173</v>
      </c>
      <c r="GK103" s="176" t="s">
        <v>21</v>
      </c>
      <c r="GL103" s="176">
        <v>2</v>
      </c>
      <c r="GM103" s="176" t="s">
        <v>14</v>
      </c>
      <c r="GN103" s="176" t="s">
        <v>14</v>
      </c>
      <c r="GO103" s="173">
        <v>44496</v>
      </c>
      <c r="GP103" s="183" t="s">
        <v>4788</v>
      </c>
      <c r="GQ103" s="183">
        <v>0</v>
      </c>
      <c r="GR103" s="183" t="s">
        <v>3173</v>
      </c>
      <c r="GS103" s="183" t="s">
        <v>21</v>
      </c>
      <c r="GT103" s="183">
        <v>2</v>
      </c>
      <c r="GU103" s="183" t="s">
        <v>14</v>
      </c>
      <c r="GV103" s="183" t="s">
        <v>14</v>
      </c>
      <c r="GW103" s="184">
        <v>44496</v>
      </c>
      <c r="GX103" s="182" t="s">
        <v>4794</v>
      </c>
      <c r="GY103" s="176">
        <v>0</v>
      </c>
      <c r="GZ103" s="176" t="s">
        <v>3173</v>
      </c>
      <c r="HA103" s="176" t="s">
        <v>21</v>
      </c>
      <c r="HB103" s="176">
        <v>2</v>
      </c>
      <c r="HC103" s="176" t="s">
        <v>14</v>
      </c>
      <c r="HD103" s="176" t="s">
        <v>14</v>
      </c>
      <c r="HE103" s="173">
        <v>44496</v>
      </c>
      <c r="HF103" s="183" t="s">
        <v>4786</v>
      </c>
      <c r="HG103" s="183">
        <v>0</v>
      </c>
      <c r="HH103" s="183" t="s">
        <v>3173</v>
      </c>
      <c r="HI103" s="183" t="s">
        <v>21</v>
      </c>
      <c r="HJ103" s="183">
        <v>2</v>
      </c>
      <c r="HK103" s="183" t="s">
        <v>14</v>
      </c>
      <c r="HL103" s="183" t="s">
        <v>14</v>
      </c>
      <c r="HM103" s="184">
        <v>44496</v>
      </c>
      <c r="HN103" s="182" t="s">
        <v>4792</v>
      </c>
      <c r="HO103" s="176">
        <v>0</v>
      </c>
      <c r="HP103" s="176" t="s">
        <v>3173</v>
      </c>
      <c r="HQ103" s="176" t="s">
        <v>21</v>
      </c>
      <c r="HR103" s="176">
        <v>2</v>
      </c>
      <c r="HS103" s="176" t="s">
        <v>14</v>
      </c>
      <c r="HT103" s="176" t="s">
        <v>14</v>
      </c>
      <c r="HU103" s="173">
        <v>44496</v>
      </c>
      <c r="HV103" s="183" t="s">
        <v>4789</v>
      </c>
      <c r="HW103" s="183">
        <v>0</v>
      </c>
      <c r="HX103" s="183" t="s">
        <v>3173</v>
      </c>
      <c r="HY103" s="183" t="s">
        <v>21</v>
      </c>
      <c r="HZ103" s="183">
        <v>2</v>
      </c>
      <c r="IA103" s="183" t="s">
        <v>14</v>
      </c>
      <c r="IB103" s="183" t="s">
        <v>14</v>
      </c>
      <c r="IC103" s="184">
        <v>44496</v>
      </c>
      <c r="ID103" s="182" t="s">
        <v>4791</v>
      </c>
      <c r="IE103" s="176">
        <v>1</v>
      </c>
      <c r="IF103" s="176" t="s">
        <v>3173</v>
      </c>
      <c r="IG103" s="176" t="s">
        <v>21</v>
      </c>
      <c r="IH103" s="176">
        <v>2</v>
      </c>
      <c r="II103" s="176" t="s">
        <v>14</v>
      </c>
      <c r="IJ103" s="176" t="s">
        <v>14</v>
      </c>
      <c r="IK103" s="173">
        <v>44496</v>
      </c>
      <c r="IL103" s="183" t="s">
        <v>4790</v>
      </c>
      <c r="IM103" s="183">
        <v>3</v>
      </c>
      <c r="IN103" s="183" t="s">
        <v>3173</v>
      </c>
      <c r="IO103" s="183" t="s">
        <v>21</v>
      </c>
      <c r="IP103" s="183">
        <v>2</v>
      </c>
      <c r="IQ103" s="183" t="s">
        <v>14</v>
      </c>
      <c r="IR103" s="183" t="s">
        <v>14</v>
      </c>
      <c r="IS103" s="184">
        <v>44496</v>
      </c>
    </row>
    <row r="104" spans="1:253" s="277" customFormat="1" ht="12.75" customHeight="1" x14ac:dyDescent="0.2">
      <c r="A104" s="277" t="s">
        <v>2295</v>
      </c>
      <c r="B104" s="277" t="s">
        <v>7525</v>
      </c>
      <c r="C104" s="277" t="s">
        <v>2296</v>
      </c>
      <c r="D104" s="277" t="s">
        <v>672</v>
      </c>
      <c r="E104" s="277" t="s">
        <v>7189</v>
      </c>
      <c r="F104" s="277" t="s">
        <v>3306</v>
      </c>
      <c r="G104" s="171">
        <v>46400000</v>
      </c>
      <c r="H104" s="172" t="s">
        <v>3285</v>
      </c>
      <c r="I104" s="172" t="s">
        <v>41</v>
      </c>
      <c r="J104" s="172">
        <v>1</v>
      </c>
      <c r="K104" s="172" t="s">
        <v>3287</v>
      </c>
      <c r="L104" s="172" t="s">
        <v>3286</v>
      </c>
      <c r="M104" s="173">
        <v>44375</v>
      </c>
      <c r="N104" s="182" t="s">
        <v>3309</v>
      </c>
      <c r="O104" s="174">
        <v>180000</v>
      </c>
      <c r="P104" s="174" t="s">
        <v>3307</v>
      </c>
      <c r="Q104" s="174" t="s">
        <v>21</v>
      </c>
      <c r="R104" s="174">
        <v>2</v>
      </c>
      <c r="S104" s="174" t="s">
        <v>3308</v>
      </c>
      <c r="T104" s="174" t="s">
        <v>3301</v>
      </c>
      <c r="U104" s="175">
        <v>44375</v>
      </c>
      <c r="V104" s="182" t="s">
        <v>3311</v>
      </c>
      <c r="W104" s="172">
        <v>13830000</v>
      </c>
      <c r="X104" s="172" t="s">
        <v>3307</v>
      </c>
      <c r="Y104" s="172" t="s">
        <v>21</v>
      </c>
      <c r="Z104" s="172">
        <v>2</v>
      </c>
      <c r="AA104" s="172" t="s">
        <v>3310</v>
      </c>
      <c r="AB104" s="172" t="s">
        <v>3301</v>
      </c>
      <c r="AC104" s="173">
        <v>44375</v>
      </c>
      <c r="AD104" s="182" t="s">
        <v>3312</v>
      </c>
      <c r="AE104" s="180">
        <v>13830000</v>
      </c>
      <c r="AF104" s="180" t="s">
        <v>3307</v>
      </c>
      <c r="AG104" s="180" t="s">
        <v>21</v>
      </c>
      <c r="AH104" s="180">
        <v>2</v>
      </c>
      <c r="AI104" s="180" t="s">
        <v>3310</v>
      </c>
      <c r="AJ104" s="180" t="s">
        <v>3301</v>
      </c>
      <c r="AK104" s="181">
        <v>44375</v>
      </c>
      <c r="AL104" s="182" t="s">
        <v>6380</v>
      </c>
      <c r="AM104" s="172">
        <v>72000</v>
      </c>
      <c r="AN104" s="172" t="s">
        <v>6223</v>
      </c>
      <c r="AO104" s="172" t="s">
        <v>41</v>
      </c>
      <c r="AP104" s="172">
        <v>1</v>
      </c>
      <c r="AQ104" s="172" t="s">
        <v>6379</v>
      </c>
      <c r="AR104" s="172" t="s">
        <v>6378</v>
      </c>
      <c r="AS104" s="173">
        <v>44557</v>
      </c>
      <c r="AT104" s="183" t="s">
        <v>2306</v>
      </c>
      <c r="AU104" s="180" t="s">
        <v>14</v>
      </c>
      <c r="AV104" s="180" t="s">
        <v>14</v>
      </c>
      <c r="AW104" s="180" t="s">
        <v>59</v>
      </c>
      <c r="AX104" s="180">
        <v>3</v>
      </c>
      <c r="AY104" s="180" t="s">
        <v>2305</v>
      </c>
      <c r="AZ104" s="180" t="s">
        <v>14</v>
      </c>
      <c r="BA104" s="181">
        <v>44187</v>
      </c>
      <c r="BB104" s="182" t="s">
        <v>2304</v>
      </c>
      <c r="BC104" s="172" t="s">
        <v>14</v>
      </c>
      <c r="BD104" s="172" t="s">
        <v>14</v>
      </c>
      <c r="BE104" s="172" t="s">
        <v>59</v>
      </c>
      <c r="BF104" s="172">
        <v>3</v>
      </c>
      <c r="BG104" s="172" t="s">
        <v>2303</v>
      </c>
      <c r="BH104" s="172" t="s">
        <v>14</v>
      </c>
      <c r="BI104" s="173">
        <v>44187</v>
      </c>
      <c r="BJ104" s="183" t="s">
        <v>6381</v>
      </c>
      <c r="BK104" s="183">
        <v>0</v>
      </c>
      <c r="BL104" s="183" t="s">
        <v>6164</v>
      </c>
      <c r="BM104" s="183" t="s">
        <v>21</v>
      </c>
      <c r="BN104" s="183">
        <v>2</v>
      </c>
      <c r="BO104" s="183" t="s">
        <v>6165</v>
      </c>
      <c r="BP104" s="180" t="s">
        <v>2036</v>
      </c>
      <c r="BQ104" s="184">
        <v>44557</v>
      </c>
      <c r="BR104" s="182" t="s">
        <v>2298</v>
      </c>
      <c r="BS104" s="176" t="s">
        <v>14</v>
      </c>
      <c r="BT104" s="176" t="s">
        <v>14</v>
      </c>
      <c r="BU104" s="176" t="s">
        <v>41</v>
      </c>
      <c r="BV104" s="176">
        <v>1</v>
      </c>
      <c r="BW104" s="176" t="s">
        <v>2297</v>
      </c>
      <c r="BX104" s="176" t="s">
        <v>14</v>
      </c>
      <c r="BY104" s="173">
        <v>44187</v>
      </c>
      <c r="BZ104" s="183" t="s">
        <v>2300</v>
      </c>
      <c r="CA104" s="183" t="s">
        <v>14</v>
      </c>
      <c r="CB104" s="183" t="s">
        <v>14</v>
      </c>
      <c r="CC104" s="183" t="s">
        <v>41</v>
      </c>
      <c r="CD104" s="183">
        <v>1</v>
      </c>
      <c r="CE104" s="183" t="s">
        <v>2299</v>
      </c>
      <c r="CF104" s="183" t="s">
        <v>14</v>
      </c>
      <c r="CG104" s="184">
        <v>44187</v>
      </c>
      <c r="CH104" s="182" t="s">
        <v>7962</v>
      </c>
      <c r="CI104" s="183" t="e">
        <v>#N/A</v>
      </c>
      <c r="CJ104" s="183" t="e">
        <v>#N/A</v>
      </c>
      <c r="CK104" s="183" t="e">
        <v>#N/A</v>
      </c>
      <c r="CL104" s="183" t="e">
        <v>#N/A</v>
      </c>
      <c r="CM104" s="183" t="e">
        <v>#N/A</v>
      </c>
      <c r="CN104" s="183" t="e">
        <v>#N/A</v>
      </c>
      <c r="CO104" s="185" t="e">
        <v>#N/A</v>
      </c>
      <c r="CP104" s="183" t="s">
        <v>2302</v>
      </c>
      <c r="CQ104" s="176" t="s">
        <v>14</v>
      </c>
      <c r="CR104" s="176" t="s">
        <v>14</v>
      </c>
      <c r="CS104" s="176" t="s">
        <v>41</v>
      </c>
      <c r="CT104" s="176">
        <v>1</v>
      </c>
      <c r="CU104" s="176" t="s">
        <v>2301</v>
      </c>
      <c r="CV104" s="176" t="s">
        <v>14</v>
      </c>
      <c r="CW104" s="173">
        <v>44187</v>
      </c>
      <c r="CX104" s="183" t="s">
        <v>6384</v>
      </c>
      <c r="CY104" s="180">
        <v>72000</v>
      </c>
      <c r="CZ104" s="180" t="s">
        <v>6223</v>
      </c>
      <c r="DA104" s="180" t="s">
        <v>41</v>
      </c>
      <c r="DB104" s="180">
        <v>1</v>
      </c>
      <c r="DC104" s="180" t="s">
        <v>6388</v>
      </c>
      <c r="DD104" s="180" t="s">
        <v>6378</v>
      </c>
      <c r="DE104" s="186">
        <v>44557</v>
      </c>
      <c r="DF104" s="182" t="s">
        <v>6385</v>
      </c>
      <c r="DG104" s="172">
        <v>0</v>
      </c>
      <c r="DH104" s="176" t="s">
        <v>6223</v>
      </c>
      <c r="DI104" s="176" t="s">
        <v>21</v>
      </c>
      <c r="DJ104" s="176">
        <v>2</v>
      </c>
      <c r="DK104" s="176" t="s">
        <v>5632</v>
      </c>
      <c r="DL104" s="176" t="s">
        <v>6378</v>
      </c>
      <c r="DM104" s="173">
        <v>44557</v>
      </c>
      <c r="DN104" s="183" t="s">
        <v>6387</v>
      </c>
      <c r="DO104" s="180">
        <v>13758000</v>
      </c>
      <c r="DP104" s="183" t="s">
        <v>6223</v>
      </c>
      <c r="DQ104" s="183" t="s">
        <v>21</v>
      </c>
      <c r="DR104" s="183">
        <v>2</v>
      </c>
      <c r="DS104" s="183" t="s">
        <v>6386</v>
      </c>
      <c r="DT104" s="183" t="s">
        <v>6378</v>
      </c>
      <c r="DU104" s="184">
        <v>44557</v>
      </c>
      <c r="DV104" s="182" t="s">
        <v>6389</v>
      </c>
      <c r="DW104" s="172">
        <v>72000</v>
      </c>
      <c r="DX104" s="176" t="s">
        <v>6223</v>
      </c>
      <c r="DY104" s="176" t="s">
        <v>41</v>
      </c>
      <c r="DZ104" s="176">
        <v>1</v>
      </c>
      <c r="EA104" s="176" t="s">
        <v>6388</v>
      </c>
      <c r="EB104" s="176" t="s">
        <v>6378</v>
      </c>
      <c r="EC104" s="173">
        <v>44557</v>
      </c>
      <c r="ED104" s="183" t="s">
        <v>6390</v>
      </c>
      <c r="EE104" s="180">
        <v>0</v>
      </c>
      <c r="EF104" s="183" t="s">
        <v>6223</v>
      </c>
      <c r="EG104" s="183" t="s">
        <v>21</v>
      </c>
      <c r="EH104" s="183">
        <v>2</v>
      </c>
      <c r="EI104" s="183" t="s">
        <v>6388</v>
      </c>
      <c r="EJ104" s="183" t="s">
        <v>6378</v>
      </c>
      <c r="EK104" s="184">
        <v>44557</v>
      </c>
      <c r="EL104" s="182" t="s">
        <v>6391</v>
      </c>
      <c r="EM104" s="172">
        <v>0</v>
      </c>
      <c r="EN104" s="176" t="s">
        <v>6223</v>
      </c>
      <c r="EO104" s="176" t="s">
        <v>21</v>
      </c>
      <c r="EP104" s="176">
        <v>2</v>
      </c>
      <c r="EQ104" s="176" t="s">
        <v>6388</v>
      </c>
      <c r="ER104" s="176" t="s">
        <v>6378</v>
      </c>
      <c r="ES104" s="173">
        <v>44557</v>
      </c>
      <c r="ET104" s="183" t="s">
        <v>6383</v>
      </c>
      <c r="EU104" s="183">
        <v>1622</v>
      </c>
      <c r="EV104" s="183" t="s">
        <v>6382</v>
      </c>
      <c r="EW104" s="183" t="s">
        <v>21</v>
      </c>
      <c r="EX104" s="183">
        <v>2</v>
      </c>
      <c r="EY104" s="183" t="s">
        <v>6165</v>
      </c>
      <c r="EZ104" s="183" t="s">
        <v>2036</v>
      </c>
      <c r="FA104" s="184">
        <v>44557</v>
      </c>
      <c r="FB104" s="182" t="s">
        <v>3314</v>
      </c>
      <c r="FC104" s="176">
        <v>2</v>
      </c>
      <c r="FD104" s="176" t="s">
        <v>14</v>
      </c>
      <c r="FE104" s="176" t="s">
        <v>21</v>
      </c>
      <c r="FF104" s="176">
        <v>2</v>
      </c>
      <c r="FG104" s="176" t="s">
        <v>3313</v>
      </c>
      <c r="FH104" s="176" t="s">
        <v>14</v>
      </c>
      <c r="FI104" s="173">
        <v>44375</v>
      </c>
      <c r="FJ104" s="182" t="s">
        <v>2308</v>
      </c>
      <c r="FK104" s="183" t="s">
        <v>14</v>
      </c>
      <c r="FL104" s="183" t="s">
        <v>14</v>
      </c>
      <c r="FM104" s="183" t="s">
        <v>59</v>
      </c>
      <c r="FN104" s="183">
        <v>3</v>
      </c>
      <c r="FO104" s="183" t="s">
        <v>2307</v>
      </c>
      <c r="FP104" s="180" t="s">
        <v>14</v>
      </c>
      <c r="FQ104" s="181">
        <v>44187</v>
      </c>
      <c r="FR104" s="182" t="s">
        <v>2309</v>
      </c>
      <c r="FS104" s="176" t="s">
        <v>14</v>
      </c>
      <c r="FT104" s="176" t="s">
        <v>14</v>
      </c>
      <c r="FU104" s="176" t="s">
        <v>59</v>
      </c>
      <c r="FV104" s="176">
        <v>3</v>
      </c>
      <c r="FW104" s="176" t="s">
        <v>2307</v>
      </c>
      <c r="FX104" s="176" t="s">
        <v>14</v>
      </c>
      <c r="FY104" s="173">
        <v>44187</v>
      </c>
      <c r="FZ104" s="183" t="s">
        <v>4796</v>
      </c>
      <c r="GA104" s="183">
        <v>2</v>
      </c>
      <c r="GB104" s="183" t="s">
        <v>3173</v>
      </c>
      <c r="GC104" s="183" t="s">
        <v>21</v>
      </c>
      <c r="GD104" s="183">
        <v>2</v>
      </c>
      <c r="GE104" s="183" t="s">
        <v>14</v>
      </c>
      <c r="GF104" s="183" t="s">
        <v>14</v>
      </c>
      <c r="GG104" s="184">
        <v>44496</v>
      </c>
      <c r="GH104" s="182" t="s">
        <v>4802</v>
      </c>
      <c r="GI104" s="176">
        <v>1</v>
      </c>
      <c r="GJ104" s="176" t="s">
        <v>3173</v>
      </c>
      <c r="GK104" s="176" t="s">
        <v>21</v>
      </c>
      <c r="GL104" s="176">
        <v>2</v>
      </c>
      <c r="GM104" s="176" t="s">
        <v>14</v>
      </c>
      <c r="GN104" s="176" t="s">
        <v>14</v>
      </c>
      <c r="GO104" s="173">
        <v>44496</v>
      </c>
      <c r="GP104" s="183" t="s">
        <v>4797</v>
      </c>
      <c r="GQ104" s="183">
        <v>0</v>
      </c>
      <c r="GR104" s="183" t="s">
        <v>3173</v>
      </c>
      <c r="GS104" s="183" t="s">
        <v>21</v>
      </c>
      <c r="GT104" s="183">
        <v>2</v>
      </c>
      <c r="GU104" s="183" t="s">
        <v>14</v>
      </c>
      <c r="GV104" s="183" t="s">
        <v>14</v>
      </c>
      <c r="GW104" s="184">
        <v>44496</v>
      </c>
      <c r="GX104" s="182" t="s">
        <v>4803</v>
      </c>
      <c r="GY104" s="176">
        <v>0</v>
      </c>
      <c r="GZ104" s="176" t="s">
        <v>3173</v>
      </c>
      <c r="HA104" s="176" t="s">
        <v>21</v>
      </c>
      <c r="HB104" s="176">
        <v>2</v>
      </c>
      <c r="HC104" s="176" t="s">
        <v>14</v>
      </c>
      <c r="HD104" s="176" t="s">
        <v>14</v>
      </c>
      <c r="HE104" s="173">
        <v>44496</v>
      </c>
      <c r="HF104" s="183" t="s">
        <v>4795</v>
      </c>
      <c r="HG104" s="183">
        <v>0</v>
      </c>
      <c r="HH104" s="183" t="s">
        <v>3173</v>
      </c>
      <c r="HI104" s="183" t="s">
        <v>21</v>
      </c>
      <c r="HJ104" s="183">
        <v>2</v>
      </c>
      <c r="HK104" s="183" t="s">
        <v>14</v>
      </c>
      <c r="HL104" s="183" t="s">
        <v>14</v>
      </c>
      <c r="HM104" s="184">
        <v>44496</v>
      </c>
      <c r="HN104" s="182" t="s">
        <v>4801</v>
      </c>
      <c r="HO104" s="176">
        <v>1</v>
      </c>
      <c r="HP104" s="176" t="s">
        <v>3173</v>
      </c>
      <c r="HQ104" s="176" t="s">
        <v>21</v>
      </c>
      <c r="HR104" s="176">
        <v>2</v>
      </c>
      <c r="HS104" s="176" t="s">
        <v>14</v>
      </c>
      <c r="HT104" s="176" t="s">
        <v>14</v>
      </c>
      <c r="HU104" s="173">
        <v>44496</v>
      </c>
      <c r="HV104" s="183" t="s">
        <v>4798</v>
      </c>
      <c r="HW104" s="183">
        <v>0</v>
      </c>
      <c r="HX104" s="183" t="s">
        <v>3173</v>
      </c>
      <c r="HY104" s="183" t="s">
        <v>21</v>
      </c>
      <c r="HZ104" s="183">
        <v>2</v>
      </c>
      <c r="IA104" s="183" t="s">
        <v>14</v>
      </c>
      <c r="IB104" s="183" t="s">
        <v>14</v>
      </c>
      <c r="IC104" s="184">
        <v>44496</v>
      </c>
      <c r="ID104" s="182" t="s">
        <v>4800</v>
      </c>
      <c r="IE104" s="176">
        <v>1</v>
      </c>
      <c r="IF104" s="176" t="s">
        <v>3173</v>
      </c>
      <c r="IG104" s="176" t="s">
        <v>21</v>
      </c>
      <c r="IH104" s="176">
        <v>2</v>
      </c>
      <c r="II104" s="176" t="s">
        <v>14</v>
      </c>
      <c r="IJ104" s="176" t="s">
        <v>14</v>
      </c>
      <c r="IK104" s="173">
        <v>44496</v>
      </c>
      <c r="IL104" s="183" t="s">
        <v>4799</v>
      </c>
      <c r="IM104" s="183">
        <v>3</v>
      </c>
      <c r="IN104" s="183" t="s">
        <v>3173</v>
      </c>
      <c r="IO104" s="183" t="s">
        <v>21</v>
      </c>
      <c r="IP104" s="183">
        <v>2</v>
      </c>
      <c r="IQ104" s="183" t="s">
        <v>14</v>
      </c>
      <c r="IR104" s="183" t="s">
        <v>14</v>
      </c>
      <c r="IS104" s="184">
        <v>44496</v>
      </c>
    </row>
    <row r="105" spans="1:253" s="277" customFormat="1" ht="12.75" customHeight="1" x14ac:dyDescent="0.2">
      <c r="A105" s="277" t="s">
        <v>3079</v>
      </c>
      <c r="B105" s="277" t="s">
        <v>7615</v>
      </c>
      <c r="C105" s="277" t="s">
        <v>3080</v>
      </c>
      <c r="D105" s="277" t="s">
        <v>672</v>
      </c>
      <c r="E105" s="277" t="s">
        <v>7189</v>
      </c>
      <c r="F105" s="277" t="s">
        <v>3084</v>
      </c>
      <c r="G105" s="171">
        <v>43800000</v>
      </c>
      <c r="H105" s="172" t="s">
        <v>3081</v>
      </c>
      <c r="I105" s="172" t="s">
        <v>21</v>
      </c>
      <c r="J105" s="172">
        <v>2</v>
      </c>
      <c r="K105" s="172" t="s">
        <v>3083</v>
      </c>
      <c r="L105" s="172" t="s">
        <v>3082</v>
      </c>
      <c r="M105" s="173">
        <v>44316</v>
      </c>
      <c r="N105" s="182" t="s">
        <v>3088</v>
      </c>
      <c r="O105" s="174">
        <v>79460</v>
      </c>
      <c r="P105" s="174" t="s">
        <v>3085</v>
      </c>
      <c r="Q105" s="174" t="s">
        <v>41</v>
      </c>
      <c r="R105" s="174">
        <v>1</v>
      </c>
      <c r="S105" s="174" t="s">
        <v>3087</v>
      </c>
      <c r="T105" s="174" t="s">
        <v>3086</v>
      </c>
      <c r="U105" s="175">
        <v>44316</v>
      </c>
      <c r="V105" s="182" t="s">
        <v>3468</v>
      </c>
      <c r="W105" s="172">
        <v>1838000</v>
      </c>
      <c r="X105" s="172" t="s">
        <v>3465</v>
      </c>
      <c r="Y105" s="172" t="s">
        <v>41</v>
      </c>
      <c r="Z105" s="172">
        <v>1</v>
      </c>
      <c r="AA105" s="172" t="s">
        <v>3467</v>
      </c>
      <c r="AB105" s="172" t="s">
        <v>3466</v>
      </c>
      <c r="AC105" s="173">
        <v>44403</v>
      </c>
      <c r="AD105" s="182" t="s">
        <v>5623</v>
      </c>
      <c r="AE105" s="180">
        <v>1017000</v>
      </c>
      <c r="AF105" s="180" t="s">
        <v>5620</v>
      </c>
      <c r="AG105" s="180" t="s">
        <v>21</v>
      </c>
      <c r="AH105" s="180">
        <v>2</v>
      </c>
      <c r="AI105" s="180" t="s">
        <v>5622</v>
      </c>
      <c r="AJ105" s="180" t="s">
        <v>5621</v>
      </c>
      <c r="AK105" s="181">
        <v>44521</v>
      </c>
      <c r="AL105" s="182" t="s">
        <v>6361</v>
      </c>
      <c r="AM105" s="172">
        <v>350000</v>
      </c>
      <c r="AN105" s="172" t="s">
        <v>6358</v>
      </c>
      <c r="AO105" s="172" t="s">
        <v>21</v>
      </c>
      <c r="AP105" s="172">
        <v>2</v>
      </c>
      <c r="AQ105" s="172" t="s">
        <v>6360</v>
      </c>
      <c r="AR105" s="172" t="s">
        <v>6359</v>
      </c>
      <c r="AS105" s="173">
        <v>44557</v>
      </c>
      <c r="AT105" s="183" t="s">
        <v>3089</v>
      </c>
      <c r="AU105" s="180">
        <v>0</v>
      </c>
      <c r="AV105" s="180" t="s">
        <v>14</v>
      </c>
      <c r="AW105" s="180" t="s">
        <v>14</v>
      </c>
      <c r="AX105" s="180" t="s">
        <v>14</v>
      </c>
      <c r="AY105" s="180" t="s">
        <v>14</v>
      </c>
      <c r="AZ105" s="180" t="s">
        <v>14</v>
      </c>
      <c r="BA105" s="181">
        <v>44316</v>
      </c>
      <c r="BB105" s="182" t="s">
        <v>3090</v>
      </c>
      <c r="BC105" s="172">
        <v>0</v>
      </c>
      <c r="BD105" s="172" t="s">
        <v>14</v>
      </c>
      <c r="BE105" s="172" t="s">
        <v>14</v>
      </c>
      <c r="BF105" s="172" t="s">
        <v>14</v>
      </c>
      <c r="BG105" s="172" t="s">
        <v>14</v>
      </c>
      <c r="BH105" s="172" t="s">
        <v>14</v>
      </c>
      <c r="BI105" s="173">
        <v>44316</v>
      </c>
      <c r="BJ105" s="183" t="s">
        <v>6363</v>
      </c>
      <c r="BK105" s="183">
        <v>402</v>
      </c>
      <c r="BL105" s="183" t="s">
        <v>6164</v>
      </c>
      <c r="BM105" s="183" t="s">
        <v>21</v>
      </c>
      <c r="BN105" s="183">
        <v>2</v>
      </c>
      <c r="BO105" s="183" t="s">
        <v>6362</v>
      </c>
      <c r="BP105" s="180" t="s">
        <v>2036</v>
      </c>
      <c r="BQ105" s="184">
        <v>44557</v>
      </c>
      <c r="BR105" s="182" t="s">
        <v>3094</v>
      </c>
      <c r="BS105" s="176">
        <v>55</v>
      </c>
      <c r="BT105" s="176" t="s">
        <v>3091</v>
      </c>
      <c r="BU105" s="176" t="s">
        <v>59</v>
      </c>
      <c r="BV105" s="176">
        <v>3</v>
      </c>
      <c r="BW105" s="176" t="s">
        <v>3093</v>
      </c>
      <c r="BX105" s="176" t="s">
        <v>3092</v>
      </c>
      <c r="BY105" s="173">
        <v>44316</v>
      </c>
      <c r="BZ105" s="183" t="s">
        <v>3095</v>
      </c>
      <c r="CA105" s="183">
        <v>0</v>
      </c>
      <c r="CB105" s="183" t="s">
        <v>14</v>
      </c>
      <c r="CC105" s="183" t="s">
        <v>14</v>
      </c>
      <c r="CD105" s="183" t="s">
        <v>14</v>
      </c>
      <c r="CE105" s="183" t="s">
        <v>14</v>
      </c>
      <c r="CF105" s="183" t="s">
        <v>14</v>
      </c>
      <c r="CG105" s="184">
        <v>44316</v>
      </c>
      <c r="CH105" s="182" t="s">
        <v>7963</v>
      </c>
      <c r="CI105" s="183" t="e">
        <v>#N/A</v>
      </c>
      <c r="CJ105" s="183" t="e">
        <v>#N/A</v>
      </c>
      <c r="CK105" s="183" t="e">
        <v>#N/A</v>
      </c>
      <c r="CL105" s="183" t="e">
        <v>#N/A</v>
      </c>
      <c r="CM105" s="183" t="e">
        <v>#N/A</v>
      </c>
      <c r="CN105" s="183" t="e">
        <v>#N/A</v>
      </c>
      <c r="CO105" s="185" t="e">
        <v>#N/A</v>
      </c>
      <c r="CP105" s="183" t="s">
        <v>3096</v>
      </c>
      <c r="CQ105" s="176">
        <v>0</v>
      </c>
      <c r="CR105" s="176" t="s">
        <v>14</v>
      </c>
      <c r="CS105" s="176" t="s">
        <v>14</v>
      </c>
      <c r="CT105" s="176" t="s">
        <v>14</v>
      </c>
      <c r="CU105" s="176" t="s">
        <v>14</v>
      </c>
      <c r="CV105" s="176" t="s">
        <v>14</v>
      </c>
      <c r="CW105" s="173">
        <v>44316</v>
      </c>
      <c r="CX105" s="183" t="s">
        <v>6367</v>
      </c>
      <c r="CY105" s="180">
        <v>930000</v>
      </c>
      <c r="CZ105" s="180" t="s">
        <v>6365</v>
      </c>
      <c r="DA105" s="180" t="s">
        <v>41</v>
      </c>
      <c r="DB105" s="180">
        <v>1</v>
      </c>
      <c r="DC105" s="180" t="s">
        <v>6372</v>
      </c>
      <c r="DD105" s="180" t="s">
        <v>6366</v>
      </c>
      <c r="DE105" s="186">
        <v>44557</v>
      </c>
      <c r="DF105" s="182" t="s">
        <v>6369</v>
      </c>
      <c r="DG105" s="172">
        <v>0</v>
      </c>
      <c r="DH105" s="176" t="s">
        <v>6365</v>
      </c>
      <c r="DI105" s="176" t="s">
        <v>41</v>
      </c>
      <c r="DJ105" s="176">
        <v>1</v>
      </c>
      <c r="DK105" s="176" t="s">
        <v>6368</v>
      </c>
      <c r="DL105" s="176" t="s">
        <v>6366</v>
      </c>
      <c r="DM105" s="173">
        <v>44557</v>
      </c>
      <c r="DN105" s="183" t="s">
        <v>6371</v>
      </c>
      <c r="DO105" s="180">
        <v>962000</v>
      </c>
      <c r="DP105" s="183" t="s">
        <v>6365</v>
      </c>
      <c r="DQ105" s="183" t="s">
        <v>41</v>
      </c>
      <c r="DR105" s="183">
        <v>1</v>
      </c>
      <c r="DS105" s="183" t="s">
        <v>6370</v>
      </c>
      <c r="DT105" s="183" t="s">
        <v>6366</v>
      </c>
      <c r="DU105" s="184">
        <v>44557</v>
      </c>
      <c r="DV105" s="182" t="s">
        <v>6373</v>
      </c>
      <c r="DW105" s="172">
        <v>130000</v>
      </c>
      <c r="DX105" s="176" t="s">
        <v>6365</v>
      </c>
      <c r="DY105" s="176" t="s">
        <v>41</v>
      </c>
      <c r="DZ105" s="176">
        <v>1</v>
      </c>
      <c r="EA105" s="176" t="s">
        <v>6372</v>
      </c>
      <c r="EB105" s="176" t="s">
        <v>6366</v>
      </c>
      <c r="EC105" s="173">
        <v>44557</v>
      </c>
      <c r="ED105" s="183" t="s">
        <v>6375</v>
      </c>
      <c r="EE105" s="180">
        <v>720000</v>
      </c>
      <c r="EF105" s="183" t="s">
        <v>6365</v>
      </c>
      <c r="EG105" s="183" t="s">
        <v>41</v>
      </c>
      <c r="EH105" s="183">
        <v>1</v>
      </c>
      <c r="EI105" s="183" t="s">
        <v>6374</v>
      </c>
      <c r="EJ105" s="183" t="s">
        <v>6366</v>
      </c>
      <c r="EK105" s="184">
        <v>44557</v>
      </c>
      <c r="EL105" s="182" t="s">
        <v>6377</v>
      </c>
      <c r="EM105" s="172">
        <v>80000</v>
      </c>
      <c r="EN105" s="176" t="s">
        <v>6365</v>
      </c>
      <c r="EO105" s="176" t="s">
        <v>41</v>
      </c>
      <c r="EP105" s="176">
        <v>1</v>
      </c>
      <c r="EQ105" s="176" t="s">
        <v>6376</v>
      </c>
      <c r="ER105" s="176" t="s">
        <v>6366</v>
      </c>
      <c r="ES105" s="173">
        <v>44557</v>
      </c>
      <c r="ET105" s="183" t="s">
        <v>6364</v>
      </c>
      <c r="EU105" s="183">
        <v>1622</v>
      </c>
      <c r="EV105" s="183" t="s">
        <v>6164</v>
      </c>
      <c r="EW105" s="183" t="s">
        <v>21</v>
      </c>
      <c r="EX105" s="183">
        <v>2</v>
      </c>
      <c r="EY105" s="183" t="s">
        <v>6165</v>
      </c>
      <c r="EZ105" s="183" t="s">
        <v>2036</v>
      </c>
      <c r="FA105" s="184">
        <v>44557</v>
      </c>
      <c r="FB105" s="182" t="s">
        <v>3100</v>
      </c>
      <c r="FC105" s="176">
        <v>2</v>
      </c>
      <c r="FD105" s="176" t="s">
        <v>3097</v>
      </c>
      <c r="FE105" s="176" t="s">
        <v>21</v>
      </c>
      <c r="FF105" s="176">
        <v>2</v>
      </c>
      <c r="FG105" s="176" t="s">
        <v>3099</v>
      </c>
      <c r="FH105" s="176" t="s">
        <v>3098</v>
      </c>
      <c r="FI105" s="173">
        <v>44316</v>
      </c>
      <c r="FJ105" s="182" t="s">
        <v>3101</v>
      </c>
      <c r="FK105" s="183">
        <v>0</v>
      </c>
      <c r="FL105" s="183" t="s">
        <v>14</v>
      </c>
      <c r="FM105" s="183" t="s">
        <v>14</v>
      </c>
      <c r="FN105" s="183" t="s">
        <v>14</v>
      </c>
      <c r="FO105" s="183" t="s">
        <v>14</v>
      </c>
      <c r="FP105" s="180" t="s">
        <v>14</v>
      </c>
      <c r="FQ105" s="181">
        <v>44316</v>
      </c>
      <c r="FR105" s="182" t="s">
        <v>3102</v>
      </c>
      <c r="FS105" s="176">
        <v>0</v>
      </c>
      <c r="FT105" s="176" t="s">
        <v>14</v>
      </c>
      <c r="FU105" s="176" t="s">
        <v>14</v>
      </c>
      <c r="FV105" s="176" t="s">
        <v>14</v>
      </c>
      <c r="FW105" s="176" t="s">
        <v>14</v>
      </c>
      <c r="FX105" s="176" t="s">
        <v>14</v>
      </c>
      <c r="FY105" s="173">
        <v>44316</v>
      </c>
      <c r="FZ105" s="183" t="s">
        <v>4805</v>
      </c>
      <c r="GA105" s="183">
        <v>2</v>
      </c>
      <c r="GB105" s="183" t="s">
        <v>3173</v>
      </c>
      <c r="GC105" s="183" t="s">
        <v>21</v>
      </c>
      <c r="GD105" s="183">
        <v>2</v>
      </c>
      <c r="GE105" s="183" t="s">
        <v>14</v>
      </c>
      <c r="GF105" s="183" t="s">
        <v>14</v>
      </c>
      <c r="GG105" s="184">
        <v>44496</v>
      </c>
      <c r="GH105" s="182" t="s">
        <v>4811</v>
      </c>
      <c r="GI105" s="176">
        <v>2</v>
      </c>
      <c r="GJ105" s="176" t="s">
        <v>3173</v>
      </c>
      <c r="GK105" s="176" t="s">
        <v>21</v>
      </c>
      <c r="GL105" s="176">
        <v>2</v>
      </c>
      <c r="GM105" s="176" t="s">
        <v>14</v>
      </c>
      <c r="GN105" s="176" t="s">
        <v>14</v>
      </c>
      <c r="GO105" s="173">
        <v>44496</v>
      </c>
      <c r="GP105" s="183" t="s">
        <v>4806</v>
      </c>
      <c r="GQ105" s="183">
        <v>1</v>
      </c>
      <c r="GR105" s="183" t="s">
        <v>3173</v>
      </c>
      <c r="GS105" s="183" t="s">
        <v>21</v>
      </c>
      <c r="GT105" s="183">
        <v>2</v>
      </c>
      <c r="GU105" s="183" t="s">
        <v>14</v>
      </c>
      <c r="GV105" s="183" t="s">
        <v>14</v>
      </c>
      <c r="GW105" s="184">
        <v>44496</v>
      </c>
      <c r="GX105" s="182" t="s">
        <v>4812</v>
      </c>
      <c r="GY105" s="176">
        <v>0</v>
      </c>
      <c r="GZ105" s="176" t="s">
        <v>3173</v>
      </c>
      <c r="HA105" s="176" t="s">
        <v>21</v>
      </c>
      <c r="HB105" s="176">
        <v>2</v>
      </c>
      <c r="HC105" s="176" t="s">
        <v>14</v>
      </c>
      <c r="HD105" s="176" t="s">
        <v>14</v>
      </c>
      <c r="HE105" s="173">
        <v>44496</v>
      </c>
      <c r="HF105" s="183" t="s">
        <v>4804</v>
      </c>
      <c r="HG105" s="183">
        <v>1</v>
      </c>
      <c r="HH105" s="183" t="s">
        <v>3173</v>
      </c>
      <c r="HI105" s="183" t="s">
        <v>21</v>
      </c>
      <c r="HJ105" s="183">
        <v>2</v>
      </c>
      <c r="HK105" s="183" t="s">
        <v>14</v>
      </c>
      <c r="HL105" s="183" t="s">
        <v>14</v>
      </c>
      <c r="HM105" s="184">
        <v>44496</v>
      </c>
      <c r="HN105" s="182" t="s">
        <v>4810</v>
      </c>
      <c r="HO105" s="176">
        <v>2</v>
      </c>
      <c r="HP105" s="176" t="s">
        <v>3173</v>
      </c>
      <c r="HQ105" s="176" t="s">
        <v>21</v>
      </c>
      <c r="HR105" s="176">
        <v>2</v>
      </c>
      <c r="HS105" s="176" t="s">
        <v>14</v>
      </c>
      <c r="HT105" s="176" t="s">
        <v>14</v>
      </c>
      <c r="HU105" s="173">
        <v>44496</v>
      </c>
      <c r="HV105" s="183" t="s">
        <v>4807</v>
      </c>
      <c r="HW105" s="183">
        <v>1</v>
      </c>
      <c r="HX105" s="183" t="s">
        <v>3173</v>
      </c>
      <c r="HY105" s="183" t="s">
        <v>21</v>
      </c>
      <c r="HZ105" s="183">
        <v>2</v>
      </c>
      <c r="IA105" s="183" t="s">
        <v>14</v>
      </c>
      <c r="IB105" s="183" t="s">
        <v>14</v>
      </c>
      <c r="IC105" s="184">
        <v>44496</v>
      </c>
      <c r="ID105" s="182" t="s">
        <v>4809</v>
      </c>
      <c r="IE105" s="176">
        <v>1</v>
      </c>
      <c r="IF105" s="176" t="s">
        <v>3173</v>
      </c>
      <c r="IG105" s="176" t="s">
        <v>21</v>
      </c>
      <c r="IH105" s="176">
        <v>2</v>
      </c>
      <c r="II105" s="176" t="s">
        <v>14</v>
      </c>
      <c r="IJ105" s="176" t="s">
        <v>14</v>
      </c>
      <c r="IK105" s="173">
        <v>44496</v>
      </c>
      <c r="IL105" s="183" t="s">
        <v>4808</v>
      </c>
      <c r="IM105" s="183">
        <v>3</v>
      </c>
      <c r="IN105" s="183" t="s">
        <v>3173</v>
      </c>
      <c r="IO105" s="183" t="s">
        <v>21</v>
      </c>
      <c r="IP105" s="183">
        <v>2</v>
      </c>
      <c r="IQ105" s="183" t="s">
        <v>14</v>
      </c>
      <c r="IR105" s="183" t="s">
        <v>14</v>
      </c>
      <c r="IS105" s="184">
        <v>44496</v>
      </c>
    </row>
    <row r="106" spans="1:253" s="277" customFormat="1" ht="12.75" customHeight="1" x14ac:dyDescent="0.2">
      <c r="A106" s="277" t="s">
        <v>52</v>
      </c>
      <c r="B106" s="277" t="s">
        <v>7553</v>
      </c>
      <c r="C106" s="277" t="s">
        <v>53</v>
      </c>
      <c r="D106" s="277" t="s">
        <v>54</v>
      </c>
      <c r="E106" s="277" t="s">
        <v>7190</v>
      </c>
      <c r="F106" s="277" t="s">
        <v>2570</v>
      </c>
      <c r="G106" s="171">
        <v>16709000</v>
      </c>
      <c r="H106" s="172" t="s">
        <v>2567</v>
      </c>
      <c r="I106" s="172" t="s">
        <v>21</v>
      </c>
      <c r="J106" s="172">
        <v>2</v>
      </c>
      <c r="K106" s="172" t="s">
        <v>2569</v>
      </c>
      <c r="L106" s="172" t="s">
        <v>2568</v>
      </c>
      <c r="M106" s="173">
        <v>44225</v>
      </c>
      <c r="N106" s="182" t="s">
        <v>2064</v>
      </c>
      <c r="O106" s="174">
        <v>192530</v>
      </c>
      <c r="P106" s="174" t="s">
        <v>2055</v>
      </c>
      <c r="Q106" s="174" t="s">
        <v>41</v>
      </c>
      <c r="R106" s="174">
        <v>1</v>
      </c>
      <c r="S106" s="174" t="s">
        <v>2063</v>
      </c>
      <c r="T106" s="174" t="s">
        <v>2062</v>
      </c>
      <c r="U106" s="175">
        <v>44109</v>
      </c>
      <c r="V106" s="182" t="s">
        <v>2571</v>
      </c>
      <c r="W106" s="172">
        <v>16709000</v>
      </c>
      <c r="X106" s="172" t="s">
        <v>2567</v>
      </c>
      <c r="Y106" s="172" t="s">
        <v>21</v>
      </c>
      <c r="Z106" s="172">
        <v>2</v>
      </c>
      <c r="AA106" s="172" t="s">
        <v>2569</v>
      </c>
      <c r="AB106" s="172" t="s">
        <v>2568</v>
      </c>
      <c r="AC106" s="173">
        <v>44225</v>
      </c>
      <c r="AD106" s="182" t="s">
        <v>2575</v>
      </c>
      <c r="AE106" s="180">
        <v>3188000</v>
      </c>
      <c r="AF106" s="180" t="s">
        <v>2572</v>
      </c>
      <c r="AG106" s="180" t="s">
        <v>21</v>
      </c>
      <c r="AH106" s="180">
        <v>2</v>
      </c>
      <c r="AI106" s="180" t="s">
        <v>2574</v>
      </c>
      <c r="AJ106" s="180" t="s">
        <v>2573</v>
      </c>
      <c r="AK106" s="181">
        <v>44225</v>
      </c>
      <c r="AL106" s="182" t="s">
        <v>1490</v>
      </c>
      <c r="AM106" s="172" t="s">
        <v>14</v>
      </c>
      <c r="AN106" s="172" t="s">
        <v>14</v>
      </c>
      <c r="AO106" s="172" t="s">
        <v>14</v>
      </c>
      <c r="AP106" s="172" t="s">
        <v>14</v>
      </c>
      <c r="AQ106" s="172" t="s">
        <v>1489</v>
      </c>
      <c r="AR106" s="172" t="s">
        <v>14</v>
      </c>
      <c r="AS106" s="173">
        <v>43811</v>
      </c>
      <c r="AT106" s="183" t="s">
        <v>69</v>
      </c>
      <c r="AU106" s="180">
        <v>0</v>
      </c>
      <c r="AV106" s="180">
        <v>0</v>
      </c>
      <c r="AW106" s="180" t="s">
        <v>21</v>
      </c>
      <c r="AX106" s="180">
        <v>2</v>
      </c>
      <c r="AY106" s="180">
        <v>0</v>
      </c>
      <c r="AZ106" s="180">
        <v>0</v>
      </c>
      <c r="BA106" s="181">
        <v>43489</v>
      </c>
      <c r="BB106" s="182" t="s">
        <v>67</v>
      </c>
      <c r="BC106" s="172">
        <v>0</v>
      </c>
      <c r="BD106" s="172">
        <v>0</v>
      </c>
      <c r="BE106" s="172" t="s">
        <v>21</v>
      </c>
      <c r="BF106" s="172">
        <v>2</v>
      </c>
      <c r="BG106" s="172">
        <v>0</v>
      </c>
      <c r="BH106" s="172">
        <v>0</v>
      </c>
      <c r="BI106" s="173">
        <v>43489</v>
      </c>
      <c r="BJ106" s="183" t="s">
        <v>65</v>
      </c>
      <c r="BK106" s="183">
        <v>0</v>
      </c>
      <c r="BL106" s="183">
        <v>0</v>
      </c>
      <c r="BM106" s="183" t="s">
        <v>21</v>
      </c>
      <c r="BN106" s="183">
        <v>2</v>
      </c>
      <c r="BO106" s="183">
        <v>0</v>
      </c>
      <c r="BP106" s="180">
        <v>0</v>
      </c>
      <c r="BQ106" s="184">
        <v>43489</v>
      </c>
      <c r="BR106" s="182" t="s">
        <v>55</v>
      </c>
      <c r="BS106" s="176">
        <v>0</v>
      </c>
      <c r="BT106" s="176">
        <v>0</v>
      </c>
      <c r="BU106" s="176" t="s">
        <v>21</v>
      </c>
      <c r="BV106" s="176">
        <v>2</v>
      </c>
      <c r="BW106" s="176">
        <v>0</v>
      </c>
      <c r="BX106" s="176">
        <v>0</v>
      </c>
      <c r="BY106" s="173">
        <v>43489</v>
      </c>
      <c r="BZ106" s="183" t="s">
        <v>56</v>
      </c>
      <c r="CA106" s="183">
        <v>0</v>
      </c>
      <c r="CB106" s="183">
        <v>0</v>
      </c>
      <c r="CC106" s="183" t="s">
        <v>21</v>
      </c>
      <c r="CD106" s="183">
        <v>2</v>
      </c>
      <c r="CE106" s="183">
        <v>0</v>
      </c>
      <c r="CF106" s="183">
        <v>0</v>
      </c>
      <c r="CG106" s="184">
        <v>43489</v>
      </c>
      <c r="CH106" s="182" t="s">
        <v>7964</v>
      </c>
      <c r="CI106" s="183" t="e">
        <v>#N/A</v>
      </c>
      <c r="CJ106" s="183" t="e">
        <v>#N/A</v>
      </c>
      <c r="CK106" s="183" t="e">
        <v>#N/A</v>
      </c>
      <c r="CL106" s="183" t="e">
        <v>#N/A</v>
      </c>
      <c r="CM106" s="183" t="e">
        <v>#N/A</v>
      </c>
      <c r="CN106" s="183" t="e">
        <v>#N/A</v>
      </c>
      <c r="CO106" s="185" t="e">
        <v>#N/A</v>
      </c>
      <c r="CP106" s="183" t="s">
        <v>61</v>
      </c>
      <c r="CQ106" s="176" t="s">
        <v>14</v>
      </c>
      <c r="CR106" s="176">
        <v>0</v>
      </c>
      <c r="CS106" s="176" t="s">
        <v>59</v>
      </c>
      <c r="CT106" s="176">
        <v>3</v>
      </c>
      <c r="CU106" s="176" t="s">
        <v>60</v>
      </c>
      <c r="CV106" s="176">
        <v>0</v>
      </c>
      <c r="CW106" s="173">
        <v>43489</v>
      </c>
      <c r="CX106" s="183" t="s">
        <v>2577</v>
      </c>
      <c r="CY106" s="180">
        <v>511000</v>
      </c>
      <c r="CZ106" s="180" t="s">
        <v>2572</v>
      </c>
      <c r="DA106" s="180" t="s">
        <v>21</v>
      </c>
      <c r="DB106" s="180">
        <v>2</v>
      </c>
      <c r="DC106" s="180" t="s">
        <v>2576</v>
      </c>
      <c r="DD106" s="180" t="s">
        <v>2573</v>
      </c>
      <c r="DE106" s="186">
        <v>44225</v>
      </c>
      <c r="DF106" s="182" t="s">
        <v>2578</v>
      </c>
      <c r="DG106" s="172">
        <v>13521000</v>
      </c>
      <c r="DH106" s="176" t="s">
        <v>2572</v>
      </c>
      <c r="DI106" s="176" t="s">
        <v>21</v>
      </c>
      <c r="DJ106" s="176">
        <v>2</v>
      </c>
      <c r="DK106" s="176" t="s">
        <v>2576</v>
      </c>
      <c r="DL106" s="176" t="s">
        <v>2573</v>
      </c>
      <c r="DM106" s="173">
        <v>44225</v>
      </c>
      <c r="DN106" s="183" t="s">
        <v>2579</v>
      </c>
      <c r="DO106" s="180">
        <v>2676000</v>
      </c>
      <c r="DP106" s="183" t="s">
        <v>2572</v>
      </c>
      <c r="DQ106" s="183" t="s">
        <v>21</v>
      </c>
      <c r="DR106" s="183">
        <v>2</v>
      </c>
      <c r="DS106" s="183" t="s">
        <v>2576</v>
      </c>
      <c r="DT106" s="183" t="s">
        <v>2573</v>
      </c>
      <c r="DU106" s="184">
        <v>44225</v>
      </c>
      <c r="DV106" s="182" t="s">
        <v>2580</v>
      </c>
      <c r="DW106" s="172">
        <v>498000</v>
      </c>
      <c r="DX106" s="176" t="s">
        <v>2572</v>
      </c>
      <c r="DY106" s="176" t="s">
        <v>21</v>
      </c>
      <c r="DZ106" s="176">
        <v>2</v>
      </c>
      <c r="EA106" s="176" t="s">
        <v>2576</v>
      </c>
      <c r="EB106" s="176" t="s">
        <v>2573</v>
      </c>
      <c r="EC106" s="173">
        <v>44225</v>
      </c>
      <c r="ED106" s="183" t="s">
        <v>2581</v>
      </c>
      <c r="EE106" s="180">
        <v>13000</v>
      </c>
      <c r="EF106" s="183" t="s">
        <v>2572</v>
      </c>
      <c r="EG106" s="183" t="s">
        <v>21</v>
      </c>
      <c r="EH106" s="183">
        <v>2</v>
      </c>
      <c r="EI106" s="183" t="s">
        <v>2576</v>
      </c>
      <c r="EJ106" s="183" t="s">
        <v>2573</v>
      </c>
      <c r="EK106" s="184">
        <v>44225</v>
      </c>
      <c r="EL106" s="182" t="s">
        <v>2582</v>
      </c>
      <c r="EM106" s="172">
        <v>0</v>
      </c>
      <c r="EN106" s="176" t="s">
        <v>2572</v>
      </c>
      <c r="EO106" s="176" t="s">
        <v>21</v>
      </c>
      <c r="EP106" s="176">
        <v>2</v>
      </c>
      <c r="EQ106" s="176" t="s">
        <v>2576</v>
      </c>
      <c r="ER106" s="176" t="s">
        <v>2573</v>
      </c>
      <c r="ES106" s="173">
        <v>44225</v>
      </c>
      <c r="ET106" s="183" t="s">
        <v>63</v>
      </c>
      <c r="EU106" s="183">
        <v>0</v>
      </c>
      <c r="EV106" s="183">
        <v>0</v>
      </c>
      <c r="EW106" s="183" t="s">
        <v>21</v>
      </c>
      <c r="EX106" s="183">
        <v>2</v>
      </c>
      <c r="EY106" s="183">
        <v>0</v>
      </c>
      <c r="EZ106" s="183">
        <v>0</v>
      </c>
      <c r="FA106" s="184">
        <v>43489</v>
      </c>
      <c r="FB106" s="182" t="s">
        <v>58</v>
      </c>
      <c r="FC106" s="176">
        <v>4</v>
      </c>
      <c r="FD106" s="176">
        <v>0</v>
      </c>
      <c r="FE106" s="176" t="s">
        <v>41</v>
      </c>
      <c r="FF106" s="176">
        <v>1</v>
      </c>
      <c r="FG106" s="176" t="s">
        <v>57</v>
      </c>
      <c r="FH106" s="176">
        <v>0</v>
      </c>
      <c r="FI106" s="173">
        <v>43489</v>
      </c>
      <c r="FJ106" s="182" t="s">
        <v>1007</v>
      </c>
      <c r="FK106" s="183">
        <v>0</v>
      </c>
      <c r="FL106" s="183">
        <v>0</v>
      </c>
      <c r="FM106" s="183" t="s">
        <v>21</v>
      </c>
      <c r="FN106" s="183">
        <v>2</v>
      </c>
      <c r="FO106" s="183">
        <v>0</v>
      </c>
      <c r="FP106" s="180">
        <v>0</v>
      </c>
      <c r="FQ106" s="181">
        <v>43580</v>
      </c>
      <c r="FR106" s="182" t="s">
        <v>1008</v>
      </c>
      <c r="FS106" s="176">
        <v>0</v>
      </c>
      <c r="FT106" s="176">
        <v>0</v>
      </c>
      <c r="FU106" s="176" t="s">
        <v>21</v>
      </c>
      <c r="FV106" s="176">
        <v>2</v>
      </c>
      <c r="FW106" s="176">
        <v>0</v>
      </c>
      <c r="FX106" s="176">
        <v>0</v>
      </c>
      <c r="FY106" s="173">
        <v>43580</v>
      </c>
      <c r="FZ106" s="183" t="s">
        <v>4814</v>
      </c>
      <c r="GA106" s="183">
        <v>0</v>
      </c>
      <c r="GB106" s="183" t="s">
        <v>3173</v>
      </c>
      <c r="GC106" s="183" t="s">
        <v>21</v>
      </c>
      <c r="GD106" s="183">
        <v>2</v>
      </c>
      <c r="GE106" s="183" t="s">
        <v>14</v>
      </c>
      <c r="GF106" s="183" t="s">
        <v>14</v>
      </c>
      <c r="GG106" s="184">
        <v>44496</v>
      </c>
      <c r="GH106" s="182" t="s">
        <v>4820</v>
      </c>
      <c r="GI106" s="176">
        <v>0</v>
      </c>
      <c r="GJ106" s="176" t="s">
        <v>3173</v>
      </c>
      <c r="GK106" s="176" t="s">
        <v>21</v>
      </c>
      <c r="GL106" s="176">
        <v>2</v>
      </c>
      <c r="GM106" s="176" t="s">
        <v>14</v>
      </c>
      <c r="GN106" s="176" t="s">
        <v>14</v>
      </c>
      <c r="GO106" s="173">
        <v>44496</v>
      </c>
      <c r="GP106" s="183" t="s">
        <v>4815</v>
      </c>
      <c r="GQ106" s="183">
        <v>0</v>
      </c>
      <c r="GR106" s="183" t="s">
        <v>3173</v>
      </c>
      <c r="GS106" s="183" t="s">
        <v>21</v>
      </c>
      <c r="GT106" s="183">
        <v>2</v>
      </c>
      <c r="GU106" s="183" t="s">
        <v>14</v>
      </c>
      <c r="GV106" s="183" t="s">
        <v>14</v>
      </c>
      <c r="GW106" s="184">
        <v>44496</v>
      </c>
      <c r="GX106" s="182" t="s">
        <v>4821</v>
      </c>
      <c r="GY106" s="176">
        <v>0</v>
      </c>
      <c r="GZ106" s="176" t="s">
        <v>3173</v>
      </c>
      <c r="HA106" s="176" t="s">
        <v>21</v>
      </c>
      <c r="HB106" s="176">
        <v>2</v>
      </c>
      <c r="HC106" s="176" t="s">
        <v>14</v>
      </c>
      <c r="HD106" s="176" t="s">
        <v>14</v>
      </c>
      <c r="HE106" s="173">
        <v>44496</v>
      </c>
      <c r="HF106" s="183" t="s">
        <v>4813</v>
      </c>
      <c r="HG106" s="183">
        <v>0</v>
      </c>
      <c r="HH106" s="183" t="s">
        <v>3173</v>
      </c>
      <c r="HI106" s="183" t="s">
        <v>21</v>
      </c>
      <c r="HJ106" s="183">
        <v>2</v>
      </c>
      <c r="HK106" s="183" t="s">
        <v>14</v>
      </c>
      <c r="HL106" s="183" t="s">
        <v>14</v>
      </c>
      <c r="HM106" s="184">
        <v>44496</v>
      </c>
      <c r="HN106" s="182" t="s">
        <v>4819</v>
      </c>
      <c r="HO106" s="176">
        <v>1</v>
      </c>
      <c r="HP106" s="176" t="s">
        <v>3173</v>
      </c>
      <c r="HQ106" s="176" t="s">
        <v>21</v>
      </c>
      <c r="HR106" s="176">
        <v>2</v>
      </c>
      <c r="HS106" s="176" t="s">
        <v>14</v>
      </c>
      <c r="HT106" s="176" t="s">
        <v>14</v>
      </c>
      <c r="HU106" s="173">
        <v>44496</v>
      </c>
      <c r="HV106" s="183" t="s">
        <v>4816</v>
      </c>
      <c r="HW106" s="183">
        <v>0</v>
      </c>
      <c r="HX106" s="183" t="s">
        <v>3173</v>
      </c>
      <c r="HY106" s="183" t="s">
        <v>21</v>
      </c>
      <c r="HZ106" s="183">
        <v>2</v>
      </c>
      <c r="IA106" s="183" t="s">
        <v>14</v>
      </c>
      <c r="IB106" s="183" t="s">
        <v>14</v>
      </c>
      <c r="IC106" s="184">
        <v>44496</v>
      </c>
      <c r="ID106" s="182" t="s">
        <v>4818</v>
      </c>
      <c r="IE106" s="176">
        <v>1</v>
      </c>
      <c r="IF106" s="176" t="s">
        <v>3173</v>
      </c>
      <c r="IG106" s="176" t="s">
        <v>21</v>
      </c>
      <c r="IH106" s="176">
        <v>2</v>
      </c>
      <c r="II106" s="176" t="s">
        <v>14</v>
      </c>
      <c r="IJ106" s="176" t="s">
        <v>14</v>
      </c>
      <c r="IK106" s="173">
        <v>44496</v>
      </c>
      <c r="IL106" s="183" t="s">
        <v>4817</v>
      </c>
      <c r="IM106" s="183">
        <v>0</v>
      </c>
      <c r="IN106" s="183" t="s">
        <v>3173</v>
      </c>
      <c r="IO106" s="183" t="s">
        <v>21</v>
      </c>
      <c r="IP106" s="183">
        <v>2</v>
      </c>
      <c r="IQ106" s="183" t="s">
        <v>14</v>
      </c>
      <c r="IR106" s="183" t="s">
        <v>14</v>
      </c>
      <c r="IS106" s="184">
        <v>44496</v>
      </c>
    </row>
    <row r="107" spans="1:253" s="277" customFormat="1" ht="12.75" customHeight="1" x14ac:dyDescent="0.2">
      <c r="A107" s="277" t="s">
        <v>376</v>
      </c>
      <c r="B107" s="277" t="s">
        <v>7508</v>
      </c>
      <c r="C107" s="277" t="s">
        <v>377</v>
      </c>
      <c r="D107" s="277" t="s">
        <v>378</v>
      </c>
      <c r="E107" s="277" t="s">
        <v>7197</v>
      </c>
      <c r="F107" s="277" t="s">
        <v>5369</v>
      </c>
      <c r="G107" s="171">
        <v>6700000</v>
      </c>
      <c r="H107" s="172" t="s">
        <v>5336</v>
      </c>
      <c r="I107" s="172" t="s">
        <v>41</v>
      </c>
      <c r="J107" s="172">
        <v>1</v>
      </c>
      <c r="K107" s="172" t="s">
        <v>5368</v>
      </c>
      <c r="L107" s="172" t="s">
        <v>5337</v>
      </c>
      <c r="M107" s="173">
        <v>44516</v>
      </c>
      <c r="N107" s="182" t="s">
        <v>5373</v>
      </c>
      <c r="O107" s="174">
        <v>20700</v>
      </c>
      <c r="P107" s="174" t="s">
        <v>5370</v>
      </c>
      <c r="Q107" s="174" t="s">
        <v>41</v>
      </c>
      <c r="R107" s="174">
        <v>1</v>
      </c>
      <c r="S107" s="174" t="s">
        <v>5372</v>
      </c>
      <c r="T107" s="174" t="s">
        <v>5371</v>
      </c>
      <c r="U107" s="175">
        <v>44516</v>
      </c>
      <c r="V107" s="182" t="s">
        <v>5375</v>
      </c>
      <c r="W107" s="172">
        <v>6700000</v>
      </c>
      <c r="X107" s="172" t="s">
        <v>5336</v>
      </c>
      <c r="Y107" s="172" t="s">
        <v>21</v>
      </c>
      <c r="Z107" s="172">
        <v>2</v>
      </c>
      <c r="AA107" s="172" t="s">
        <v>5374</v>
      </c>
      <c r="AB107" s="172" t="s">
        <v>5337</v>
      </c>
      <c r="AC107" s="173">
        <v>44516</v>
      </c>
      <c r="AD107" s="182" t="s">
        <v>5377</v>
      </c>
      <c r="AE107" s="180">
        <v>3200000</v>
      </c>
      <c r="AF107" s="180" t="s">
        <v>5336</v>
      </c>
      <c r="AG107" s="180" t="s">
        <v>21</v>
      </c>
      <c r="AH107" s="180">
        <v>2</v>
      </c>
      <c r="AI107" s="180" t="s">
        <v>5376</v>
      </c>
      <c r="AJ107" s="180" t="s">
        <v>5337</v>
      </c>
      <c r="AK107" s="181">
        <v>44516</v>
      </c>
      <c r="AL107" s="182" t="s">
        <v>5379</v>
      </c>
      <c r="AM107" s="172">
        <v>13000</v>
      </c>
      <c r="AN107" s="172" t="s">
        <v>5336</v>
      </c>
      <c r="AO107" s="172" t="s">
        <v>21</v>
      </c>
      <c r="AP107" s="172">
        <v>2</v>
      </c>
      <c r="AQ107" s="172" t="s">
        <v>5378</v>
      </c>
      <c r="AR107" s="172" t="s">
        <v>5337</v>
      </c>
      <c r="AS107" s="173">
        <v>44516</v>
      </c>
      <c r="AT107" s="183" t="s">
        <v>381</v>
      </c>
      <c r="AU107" s="180" t="s">
        <v>14</v>
      </c>
      <c r="AV107" s="180">
        <v>0</v>
      </c>
      <c r="AW107" s="180" t="s">
        <v>21</v>
      </c>
      <c r="AX107" s="180">
        <v>2</v>
      </c>
      <c r="AY107" s="180">
        <v>0</v>
      </c>
      <c r="AZ107" s="180">
        <v>0</v>
      </c>
      <c r="BA107" s="181">
        <v>43509</v>
      </c>
      <c r="BB107" s="182" t="s">
        <v>5380</v>
      </c>
      <c r="BC107" s="172" t="s">
        <v>14</v>
      </c>
      <c r="BD107" s="172" t="s">
        <v>2417</v>
      </c>
      <c r="BE107" s="172" t="s">
        <v>14</v>
      </c>
      <c r="BF107" s="172" t="s">
        <v>14</v>
      </c>
      <c r="BG107" s="172" t="s">
        <v>5365</v>
      </c>
      <c r="BH107" s="172" t="s">
        <v>14</v>
      </c>
      <c r="BI107" s="173">
        <v>44516</v>
      </c>
      <c r="BJ107" s="183" t="s">
        <v>5384</v>
      </c>
      <c r="BK107" s="183">
        <v>936</v>
      </c>
      <c r="BL107" s="183" t="s">
        <v>5381</v>
      </c>
      <c r="BM107" s="183" t="s">
        <v>21</v>
      </c>
      <c r="BN107" s="183">
        <v>2</v>
      </c>
      <c r="BO107" s="183" t="s">
        <v>5383</v>
      </c>
      <c r="BP107" s="180" t="s">
        <v>5382</v>
      </c>
      <c r="BQ107" s="184">
        <v>44516</v>
      </c>
      <c r="BR107" s="182" t="s">
        <v>379</v>
      </c>
      <c r="BS107" s="176" t="s">
        <v>14</v>
      </c>
      <c r="BT107" s="176">
        <v>0</v>
      </c>
      <c r="BU107" s="176" t="s">
        <v>21</v>
      </c>
      <c r="BV107" s="176">
        <v>2</v>
      </c>
      <c r="BW107" s="176">
        <v>0</v>
      </c>
      <c r="BX107" s="176">
        <v>0</v>
      </c>
      <c r="BY107" s="173">
        <v>43509</v>
      </c>
      <c r="BZ107" s="183" t="s">
        <v>380</v>
      </c>
      <c r="CA107" s="183" t="s">
        <v>14</v>
      </c>
      <c r="CB107" s="183">
        <v>0</v>
      </c>
      <c r="CC107" s="183" t="s">
        <v>14</v>
      </c>
      <c r="CD107" s="183" t="s">
        <v>14</v>
      </c>
      <c r="CE107" s="183">
        <v>0</v>
      </c>
      <c r="CF107" s="183">
        <v>0</v>
      </c>
      <c r="CG107" s="184">
        <v>43509</v>
      </c>
      <c r="CH107" s="182" t="s">
        <v>7965</v>
      </c>
      <c r="CI107" s="183" t="e">
        <v>#N/A</v>
      </c>
      <c r="CJ107" s="183" t="e">
        <v>#N/A</v>
      </c>
      <c r="CK107" s="183" t="e">
        <v>#N/A</v>
      </c>
      <c r="CL107" s="183" t="e">
        <v>#N/A</v>
      </c>
      <c r="CM107" s="183" t="e">
        <v>#N/A</v>
      </c>
      <c r="CN107" s="183" t="e">
        <v>#N/A</v>
      </c>
      <c r="CO107" s="185" t="e">
        <v>#N/A</v>
      </c>
      <c r="CP107" s="183" t="s">
        <v>1305</v>
      </c>
      <c r="CQ107" s="176" t="s">
        <v>14</v>
      </c>
      <c r="CR107" s="176" t="s">
        <v>14</v>
      </c>
      <c r="CS107" s="176" t="s">
        <v>14</v>
      </c>
      <c r="CT107" s="176" t="s">
        <v>14</v>
      </c>
      <c r="CU107" s="176" t="s">
        <v>1304</v>
      </c>
      <c r="CV107" s="176" t="s">
        <v>1303</v>
      </c>
      <c r="CW107" s="173">
        <v>43731</v>
      </c>
      <c r="CX107" s="183" t="s">
        <v>5386</v>
      </c>
      <c r="CY107" s="180">
        <v>1700000</v>
      </c>
      <c r="CZ107" s="180" t="s">
        <v>5387</v>
      </c>
      <c r="DA107" s="180" t="s">
        <v>41</v>
      </c>
      <c r="DB107" s="180">
        <v>1</v>
      </c>
      <c r="DC107" s="180" t="s">
        <v>5392</v>
      </c>
      <c r="DD107" s="180" t="s">
        <v>5388</v>
      </c>
      <c r="DE107" s="186">
        <v>44516</v>
      </c>
      <c r="DF107" s="182" t="s">
        <v>5390</v>
      </c>
      <c r="DG107" s="172">
        <v>3500000</v>
      </c>
      <c r="DH107" s="176" t="s">
        <v>5387</v>
      </c>
      <c r="DI107" s="176" t="s">
        <v>21</v>
      </c>
      <c r="DJ107" s="176">
        <v>2</v>
      </c>
      <c r="DK107" s="176" t="s">
        <v>5389</v>
      </c>
      <c r="DL107" s="176" t="s">
        <v>5388</v>
      </c>
      <c r="DM107" s="173">
        <v>44516</v>
      </c>
      <c r="DN107" s="183" t="s">
        <v>5391</v>
      </c>
      <c r="DO107" s="180">
        <v>1500000</v>
      </c>
      <c r="DP107" s="183" t="s">
        <v>5387</v>
      </c>
      <c r="DQ107" s="183" t="s">
        <v>21</v>
      </c>
      <c r="DR107" s="183">
        <v>2</v>
      </c>
      <c r="DS107" s="183" t="s">
        <v>3996</v>
      </c>
      <c r="DT107" s="183" t="s">
        <v>5388</v>
      </c>
      <c r="DU107" s="184">
        <v>44516</v>
      </c>
      <c r="DV107" s="182" t="s">
        <v>5393</v>
      </c>
      <c r="DW107" s="172">
        <v>1400000</v>
      </c>
      <c r="DX107" s="176" t="s">
        <v>5387</v>
      </c>
      <c r="DY107" s="176" t="s">
        <v>41</v>
      </c>
      <c r="DZ107" s="176">
        <v>1</v>
      </c>
      <c r="EA107" s="176" t="s">
        <v>5392</v>
      </c>
      <c r="EB107" s="176" t="s">
        <v>5388</v>
      </c>
      <c r="EC107" s="173">
        <v>44516</v>
      </c>
      <c r="ED107" s="183" t="s">
        <v>5395</v>
      </c>
      <c r="EE107" s="180">
        <v>300000</v>
      </c>
      <c r="EF107" s="183" t="s">
        <v>5387</v>
      </c>
      <c r="EG107" s="183" t="s">
        <v>59</v>
      </c>
      <c r="EH107" s="183">
        <v>3</v>
      </c>
      <c r="EI107" s="183" t="s">
        <v>5394</v>
      </c>
      <c r="EJ107" s="183" t="s">
        <v>5388</v>
      </c>
      <c r="EK107" s="184">
        <v>44516</v>
      </c>
      <c r="EL107" s="182" t="s">
        <v>5397</v>
      </c>
      <c r="EM107" s="172">
        <v>0</v>
      </c>
      <c r="EN107" s="176" t="s">
        <v>2417</v>
      </c>
      <c r="EO107" s="176" t="s">
        <v>14</v>
      </c>
      <c r="EP107" s="176" t="s">
        <v>14</v>
      </c>
      <c r="EQ107" s="176" t="s">
        <v>5396</v>
      </c>
      <c r="ER107" s="176" t="s">
        <v>14</v>
      </c>
      <c r="ES107" s="173">
        <v>44516</v>
      </c>
      <c r="ET107" s="183" t="s">
        <v>5385</v>
      </c>
      <c r="EU107" s="183">
        <v>936</v>
      </c>
      <c r="EV107" s="183" t="s">
        <v>5381</v>
      </c>
      <c r="EW107" s="183" t="s">
        <v>21</v>
      </c>
      <c r="EX107" s="183">
        <v>2</v>
      </c>
      <c r="EY107" s="183" t="s">
        <v>5383</v>
      </c>
      <c r="EZ107" s="183" t="s">
        <v>5382</v>
      </c>
      <c r="FA107" s="184">
        <v>44516</v>
      </c>
      <c r="FB107" s="182" t="s">
        <v>5399</v>
      </c>
      <c r="FC107" s="176">
        <v>3</v>
      </c>
      <c r="FD107" s="176">
        <v>0</v>
      </c>
      <c r="FE107" s="176" t="s">
        <v>21</v>
      </c>
      <c r="FF107" s="176">
        <v>2</v>
      </c>
      <c r="FG107" s="176" t="s">
        <v>5398</v>
      </c>
      <c r="FH107" s="176">
        <v>0</v>
      </c>
      <c r="FI107" s="173">
        <v>44516</v>
      </c>
      <c r="FJ107" s="182" t="s">
        <v>5400</v>
      </c>
      <c r="FK107" s="183" t="s">
        <v>14</v>
      </c>
      <c r="FL107" s="183" t="s">
        <v>2417</v>
      </c>
      <c r="FM107" s="183" t="s">
        <v>14</v>
      </c>
      <c r="FN107" s="183" t="s">
        <v>14</v>
      </c>
      <c r="FO107" s="183" t="s">
        <v>5396</v>
      </c>
      <c r="FP107" s="180" t="s">
        <v>14</v>
      </c>
      <c r="FQ107" s="181">
        <v>44516</v>
      </c>
      <c r="FR107" s="182" t="s">
        <v>5401</v>
      </c>
      <c r="FS107" s="176" t="s">
        <v>14</v>
      </c>
      <c r="FT107" s="176" t="s">
        <v>14</v>
      </c>
      <c r="FU107" s="176" t="s">
        <v>14</v>
      </c>
      <c r="FV107" s="176" t="s">
        <v>14</v>
      </c>
      <c r="FW107" s="176" t="s">
        <v>5396</v>
      </c>
      <c r="FX107" s="176" t="s">
        <v>14</v>
      </c>
      <c r="FY107" s="173">
        <v>44516</v>
      </c>
      <c r="FZ107" s="183" t="s">
        <v>4531</v>
      </c>
      <c r="GA107" s="183">
        <v>0</v>
      </c>
      <c r="GB107" s="183" t="s">
        <v>3173</v>
      </c>
      <c r="GC107" s="183" t="s">
        <v>21</v>
      </c>
      <c r="GD107" s="183">
        <v>2</v>
      </c>
      <c r="GE107" s="183" t="s">
        <v>14</v>
      </c>
      <c r="GF107" s="183" t="s">
        <v>14</v>
      </c>
      <c r="GG107" s="184">
        <v>44494</v>
      </c>
      <c r="GH107" s="182" t="s">
        <v>4537</v>
      </c>
      <c r="GI107" s="176">
        <v>3</v>
      </c>
      <c r="GJ107" s="176" t="s">
        <v>3173</v>
      </c>
      <c r="GK107" s="176" t="s">
        <v>21</v>
      </c>
      <c r="GL107" s="176">
        <v>2</v>
      </c>
      <c r="GM107" s="176" t="s">
        <v>14</v>
      </c>
      <c r="GN107" s="176" t="s">
        <v>14</v>
      </c>
      <c r="GO107" s="173">
        <v>44494</v>
      </c>
      <c r="GP107" s="183" t="s">
        <v>4532</v>
      </c>
      <c r="GQ107" s="183">
        <v>0</v>
      </c>
      <c r="GR107" s="183" t="s">
        <v>3173</v>
      </c>
      <c r="GS107" s="183" t="s">
        <v>21</v>
      </c>
      <c r="GT107" s="183">
        <v>2</v>
      </c>
      <c r="GU107" s="183" t="s">
        <v>14</v>
      </c>
      <c r="GV107" s="183" t="s">
        <v>14</v>
      </c>
      <c r="GW107" s="184">
        <v>44494</v>
      </c>
      <c r="GX107" s="182" t="s">
        <v>4538</v>
      </c>
      <c r="GY107" s="176">
        <v>0</v>
      </c>
      <c r="GZ107" s="176" t="s">
        <v>3173</v>
      </c>
      <c r="HA107" s="176" t="s">
        <v>21</v>
      </c>
      <c r="HB107" s="176">
        <v>2</v>
      </c>
      <c r="HC107" s="176" t="s">
        <v>14</v>
      </c>
      <c r="HD107" s="176" t="s">
        <v>14</v>
      </c>
      <c r="HE107" s="173">
        <v>44494</v>
      </c>
      <c r="HF107" s="183" t="s">
        <v>4530</v>
      </c>
      <c r="HG107" s="183">
        <v>0</v>
      </c>
      <c r="HH107" s="183" t="s">
        <v>3173</v>
      </c>
      <c r="HI107" s="183" t="s">
        <v>21</v>
      </c>
      <c r="HJ107" s="183">
        <v>2</v>
      </c>
      <c r="HK107" s="183" t="s">
        <v>14</v>
      </c>
      <c r="HL107" s="183" t="s">
        <v>14</v>
      </c>
      <c r="HM107" s="184">
        <v>44494</v>
      </c>
      <c r="HN107" s="182" t="s">
        <v>4536</v>
      </c>
      <c r="HO107" s="176">
        <v>2</v>
      </c>
      <c r="HP107" s="176" t="s">
        <v>3173</v>
      </c>
      <c r="HQ107" s="176" t="s">
        <v>21</v>
      </c>
      <c r="HR107" s="176">
        <v>2</v>
      </c>
      <c r="HS107" s="176" t="s">
        <v>14</v>
      </c>
      <c r="HT107" s="176" t="s">
        <v>14</v>
      </c>
      <c r="HU107" s="173">
        <v>44494</v>
      </c>
      <c r="HV107" s="183" t="s">
        <v>4533</v>
      </c>
      <c r="HW107" s="183">
        <v>3</v>
      </c>
      <c r="HX107" s="183" t="s">
        <v>3173</v>
      </c>
      <c r="HY107" s="183" t="s">
        <v>21</v>
      </c>
      <c r="HZ107" s="183">
        <v>2</v>
      </c>
      <c r="IA107" s="183" t="s">
        <v>14</v>
      </c>
      <c r="IB107" s="183" t="s">
        <v>14</v>
      </c>
      <c r="IC107" s="184">
        <v>44494</v>
      </c>
      <c r="ID107" s="182" t="s">
        <v>4535</v>
      </c>
      <c r="IE107" s="176">
        <v>0</v>
      </c>
      <c r="IF107" s="176" t="s">
        <v>3173</v>
      </c>
      <c r="IG107" s="176" t="s">
        <v>21</v>
      </c>
      <c r="IH107" s="176">
        <v>2</v>
      </c>
      <c r="II107" s="176" t="s">
        <v>14</v>
      </c>
      <c r="IJ107" s="176" t="s">
        <v>14</v>
      </c>
      <c r="IK107" s="173">
        <v>44494</v>
      </c>
      <c r="IL107" s="183" t="s">
        <v>4534</v>
      </c>
      <c r="IM107" s="183">
        <v>1</v>
      </c>
      <c r="IN107" s="183" t="s">
        <v>3173</v>
      </c>
      <c r="IO107" s="183" t="s">
        <v>21</v>
      </c>
      <c r="IP107" s="183">
        <v>2</v>
      </c>
      <c r="IQ107" s="183" t="s">
        <v>14</v>
      </c>
      <c r="IR107" s="183" t="s">
        <v>14</v>
      </c>
      <c r="IS107" s="184">
        <v>44494</v>
      </c>
    </row>
    <row r="108" spans="1:253" s="277" customFormat="1" ht="12.75" customHeight="1" x14ac:dyDescent="0.2">
      <c r="A108" s="277" t="s">
        <v>165</v>
      </c>
      <c r="B108" s="277" t="s">
        <v>7508</v>
      </c>
      <c r="C108" s="277" t="s">
        <v>166</v>
      </c>
      <c r="D108" s="277" t="s">
        <v>167</v>
      </c>
      <c r="E108" s="277" t="s">
        <v>7198</v>
      </c>
      <c r="F108" s="277" t="s">
        <v>5475</v>
      </c>
      <c r="G108" s="171">
        <v>15755000</v>
      </c>
      <c r="H108" s="172" t="s">
        <v>5472</v>
      </c>
      <c r="I108" s="172" t="s">
        <v>21</v>
      </c>
      <c r="J108" s="172">
        <v>2</v>
      </c>
      <c r="K108" s="172" t="s">
        <v>5474</v>
      </c>
      <c r="L108" s="172" t="s">
        <v>5473</v>
      </c>
      <c r="M108" s="173">
        <v>44519</v>
      </c>
      <c r="N108" s="182" t="s">
        <v>1325</v>
      </c>
      <c r="O108" s="174">
        <v>627340</v>
      </c>
      <c r="P108" s="174" t="s">
        <v>1322</v>
      </c>
      <c r="Q108" s="174" t="s">
        <v>41</v>
      </c>
      <c r="R108" s="174">
        <v>1</v>
      </c>
      <c r="S108" s="174" t="s">
        <v>1324</v>
      </c>
      <c r="T108" s="174" t="s">
        <v>1323</v>
      </c>
      <c r="U108" s="175">
        <v>43759</v>
      </c>
      <c r="V108" s="182" t="s">
        <v>5477</v>
      </c>
      <c r="W108" s="172">
        <v>15755000</v>
      </c>
      <c r="X108" s="172" t="s">
        <v>5472</v>
      </c>
      <c r="Y108" s="172" t="s">
        <v>21</v>
      </c>
      <c r="Z108" s="172">
        <v>2</v>
      </c>
      <c r="AA108" s="172" t="s">
        <v>5476</v>
      </c>
      <c r="AB108" s="172" t="s">
        <v>5473</v>
      </c>
      <c r="AC108" s="173">
        <v>44519</v>
      </c>
      <c r="AD108" s="182" t="s">
        <v>5479</v>
      </c>
      <c r="AE108" s="180">
        <v>15736000</v>
      </c>
      <c r="AF108" s="180" t="s">
        <v>5472</v>
      </c>
      <c r="AG108" s="180" t="s">
        <v>21</v>
      </c>
      <c r="AH108" s="180">
        <v>2</v>
      </c>
      <c r="AI108" s="180" t="s">
        <v>5478</v>
      </c>
      <c r="AJ108" s="180" t="s">
        <v>5473</v>
      </c>
      <c r="AK108" s="181">
        <v>44519</v>
      </c>
      <c r="AL108" s="182" t="s">
        <v>5483</v>
      </c>
      <c r="AM108" s="172">
        <v>3732000</v>
      </c>
      <c r="AN108" s="172" t="s">
        <v>5480</v>
      </c>
      <c r="AO108" s="172" t="s">
        <v>21</v>
      </c>
      <c r="AP108" s="172">
        <v>2</v>
      </c>
      <c r="AQ108" s="172" t="s">
        <v>5482</v>
      </c>
      <c r="AR108" s="172" t="s">
        <v>5481</v>
      </c>
      <c r="AS108" s="173">
        <v>44519</v>
      </c>
      <c r="AT108" s="183" t="s">
        <v>1133</v>
      </c>
      <c r="AU108" s="180" t="s">
        <v>14</v>
      </c>
      <c r="AV108" s="180" t="s">
        <v>1130</v>
      </c>
      <c r="AW108" s="180" t="s">
        <v>14</v>
      </c>
      <c r="AX108" s="180" t="s">
        <v>14</v>
      </c>
      <c r="AY108" s="180" t="s">
        <v>1132</v>
      </c>
      <c r="AZ108" s="180" t="s">
        <v>1131</v>
      </c>
      <c r="BA108" s="181">
        <v>43612</v>
      </c>
      <c r="BB108" s="182" t="s">
        <v>1321</v>
      </c>
      <c r="BC108" s="172" t="s">
        <v>14</v>
      </c>
      <c r="BD108" s="172" t="s">
        <v>14</v>
      </c>
      <c r="BE108" s="172" t="s">
        <v>14</v>
      </c>
      <c r="BF108" s="172" t="s">
        <v>14</v>
      </c>
      <c r="BG108" s="172" t="s">
        <v>14</v>
      </c>
      <c r="BH108" s="172" t="s">
        <v>14</v>
      </c>
      <c r="BI108" s="173">
        <v>43759</v>
      </c>
      <c r="BJ108" s="183" t="s">
        <v>5486</v>
      </c>
      <c r="BK108" s="183">
        <v>1835</v>
      </c>
      <c r="BL108" s="183" t="s">
        <v>5484</v>
      </c>
      <c r="BM108" s="183" t="s">
        <v>21</v>
      </c>
      <c r="BN108" s="183">
        <v>2</v>
      </c>
      <c r="BO108" s="183" t="s">
        <v>5485</v>
      </c>
      <c r="BP108" s="180" t="s">
        <v>2036</v>
      </c>
      <c r="BQ108" s="184">
        <v>44519</v>
      </c>
      <c r="BR108" s="182" t="s">
        <v>168</v>
      </c>
      <c r="BS108" s="176" t="s">
        <v>14</v>
      </c>
      <c r="BT108" s="176">
        <v>0</v>
      </c>
      <c r="BU108" s="176" t="s">
        <v>14</v>
      </c>
      <c r="BV108" s="176" t="s">
        <v>14</v>
      </c>
      <c r="BW108" s="176">
        <v>0</v>
      </c>
      <c r="BX108" s="176">
        <v>0</v>
      </c>
      <c r="BY108" s="173">
        <v>43496</v>
      </c>
      <c r="BZ108" s="183" t="s">
        <v>169</v>
      </c>
      <c r="CA108" s="183" t="s">
        <v>14</v>
      </c>
      <c r="CB108" s="183">
        <v>0</v>
      </c>
      <c r="CC108" s="183" t="s">
        <v>14</v>
      </c>
      <c r="CD108" s="183" t="s">
        <v>14</v>
      </c>
      <c r="CE108" s="183">
        <v>0</v>
      </c>
      <c r="CF108" s="183">
        <v>0</v>
      </c>
      <c r="CG108" s="184">
        <v>43496</v>
      </c>
      <c r="CH108" s="182" t="s">
        <v>7966</v>
      </c>
      <c r="CI108" s="183" t="e">
        <v>#N/A</v>
      </c>
      <c r="CJ108" s="183" t="e">
        <v>#N/A</v>
      </c>
      <c r="CK108" s="183" t="e">
        <v>#N/A</v>
      </c>
      <c r="CL108" s="183" t="e">
        <v>#N/A</v>
      </c>
      <c r="CM108" s="183" t="e">
        <v>#N/A</v>
      </c>
      <c r="CN108" s="183" t="e">
        <v>#N/A</v>
      </c>
      <c r="CO108" s="185" t="e">
        <v>#N/A</v>
      </c>
      <c r="CP108" s="183" t="s">
        <v>1320</v>
      </c>
      <c r="CQ108" s="176" t="s">
        <v>14</v>
      </c>
      <c r="CR108" s="176" t="s">
        <v>14</v>
      </c>
      <c r="CS108" s="176" t="s">
        <v>14</v>
      </c>
      <c r="CT108" s="176" t="s">
        <v>14</v>
      </c>
      <c r="CU108" s="176" t="s">
        <v>14</v>
      </c>
      <c r="CV108" s="176" t="s">
        <v>14</v>
      </c>
      <c r="CW108" s="173">
        <v>43759</v>
      </c>
      <c r="CX108" s="183" t="s">
        <v>5487</v>
      </c>
      <c r="CY108" s="180">
        <v>7736000</v>
      </c>
      <c r="CZ108" s="180" t="s">
        <v>5472</v>
      </c>
      <c r="DA108" s="180" t="s">
        <v>21</v>
      </c>
      <c r="DB108" s="180">
        <v>2</v>
      </c>
      <c r="DC108" s="180" t="s">
        <v>5488</v>
      </c>
      <c r="DD108" s="180" t="s">
        <v>5473</v>
      </c>
      <c r="DE108" s="186">
        <v>44519</v>
      </c>
      <c r="DF108" s="182" t="s">
        <v>5489</v>
      </c>
      <c r="DG108" s="172">
        <v>19000</v>
      </c>
      <c r="DH108" s="176" t="s">
        <v>5472</v>
      </c>
      <c r="DI108" s="176" t="s">
        <v>21</v>
      </c>
      <c r="DJ108" s="176">
        <v>2</v>
      </c>
      <c r="DK108" s="176" t="s">
        <v>5488</v>
      </c>
      <c r="DL108" s="176" t="s">
        <v>5473</v>
      </c>
      <c r="DM108" s="173">
        <v>44519</v>
      </c>
      <c r="DN108" s="183" t="s">
        <v>5490</v>
      </c>
      <c r="DO108" s="180">
        <v>8000000</v>
      </c>
      <c r="DP108" s="183" t="s">
        <v>5472</v>
      </c>
      <c r="DQ108" s="183" t="s">
        <v>21</v>
      </c>
      <c r="DR108" s="183">
        <v>2</v>
      </c>
      <c r="DS108" s="183" t="s">
        <v>5488</v>
      </c>
      <c r="DT108" s="183" t="s">
        <v>5473</v>
      </c>
      <c r="DU108" s="184">
        <v>44519</v>
      </c>
      <c r="DV108" s="182" t="s">
        <v>5491</v>
      </c>
      <c r="DW108" s="172">
        <v>7700000</v>
      </c>
      <c r="DX108" s="176" t="s">
        <v>5472</v>
      </c>
      <c r="DY108" s="176" t="s">
        <v>21</v>
      </c>
      <c r="DZ108" s="176">
        <v>2</v>
      </c>
      <c r="EA108" s="176" t="s">
        <v>5488</v>
      </c>
      <c r="EB108" s="176" t="s">
        <v>5473</v>
      </c>
      <c r="EC108" s="173">
        <v>44519</v>
      </c>
      <c r="ED108" s="183" t="s">
        <v>5492</v>
      </c>
      <c r="EE108" s="180">
        <v>36000</v>
      </c>
      <c r="EF108" s="183" t="s">
        <v>5472</v>
      </c>
      <c r="EG108" s="183" t="s">
        <v>21</v>
      </c>
      <c r="EH108" s="183">
        <v>2</v>
      </c>
      <c r="EI108" s="183" t="s">
        <v>5488</v>
      </c>
      <c r="EJ108" s="183" t="s">
        <v>5473</v>
      </c>
      <c r="EK108" s="184">
        <v>44519</v>
      </c>
      <c r="EL108" s="182" t="s">
        <v>5497</v>
      </c>
      <c r="EM108" s="172">
        <v>0</v>
      </c>
      <c r="EN108" s="176" t="s">
        <v>5472</v>
      </c>
      <c r="EO108" s="176" t="s">
        <v>21</v>
      </c>
      <c r="EP108" s="176">
        <v>2</v>
      </c>
      <c r="EQ108" s="176" t="s">
        <v>5488</v>
      </c>
      <c r="ER108" s="176" t="s">
        <v>5473</v>
      </c>
      <c r="ES108" s="173">
        <v>44519</v>
      </c>
      <c r="ET108" s="183" t="s">
        <v>5499</v>
      </c>
      <c r="EU108" s="183">
        <v>1835</v>
      </c>
      <c r="EV108" s="183" t="s">
        <v>5484</v>
      </c>
      <c r="EW108" s="183" t="s">
        <v>21</v>
      </c>
      <c r="EX108" s="183">
        <v>2</v>
      </c>
      <c r="EY108" s="183" t="s">
        <v>5485</v>
      </c>
      <c r="EZ108" s="183" t="s">
        <v>2036</v>
      </c>
      <c r="FA108" s="184">
        <v>44519</v>
      </c>
      <c r="FB108" s="182" t="s">
        <v>170</v>
      </c>
      <c r="FC108" s="176">
        <v>5</v>
      </c>
      <c r="FD108" s="176">
        <v>0</v>
      </c>
      <c r="FE108" s="176" t="s">
        <v>41</v>
      </c>
      <c r="FF108" s="176">
        <v>1</v>
      </c>
      <c r="FG108" s="176">
        <v>0</v>
      </c>
      <c r="FH108" s="176">
        <v>0</v>
      </c>
      <c r="FI108" s="173">
        <v>43496</v>
      </c>
      <c r="FJ108" s="182" t="s">
        <v>171</v>
      </c>
      <c r="FK108" s="183" t="s">
        <v>14</v>
      </c>
      <c r="FL108" s="183">
        <v>0</v>
      </c>
      <c r="FM108" s="183" t="s">
        <v>14</v>
      </c>
      <c r="FN108" s="183" t="s">
        <v>14</v>
      </c>
      <c r="FO108" s="183">
        <v>0</v>
      </c>
      <c r="FP108" s="180">
        <v>0</v>
      </c>
      <c r="FQ108" s="181">
        <v>43496</v>
      </c>
      <c r="FR108" s="182" t="s">
        <v>172</v>
      </c>
      <c r="FS108" s="176" t="s">
        <v>14</v>
      </c>
      <c r="FT108" s="176">
        <v>0</v>
      </c>
      <c r="FU108" s="176" t="s">
        <v>14</v>
      </c>
      <c r="FV108" s="176" t="s">
        <v>14</v>
      </c>
      <c r="FW108" s="176">
        <v>0</v>
      </c>
      <c r="FX108" s="176">
        <v>0</v>
      </c>
      <c r="FY108" s="173">
        <v>43496</v>
      </c>
      <c r="FZ108" s="183" t="s">
        <v>4823</v>
      </c>
      <c r="GA108" s="183">
        <v>0</v>
      </c>
      <c r="GB108" s="183" t="s">
        <v>3173</v>
      </c>
      <c r="GC108" s="183" t="s">
        <v>21</v>
      </c>
      <c r="GD108" s="183">
        <v>2</v>
      </c>
      <c r="GE108" s="183" t="s">
        <v>14</v>
      </c>
      <c r="GF108" s="183" t="s">
        <v>14</v>
      </c>
      <c r="GG108" s="184">
        <v>44496</v>
      </c>
      <c r="GH108" s="182" t="s">
        <v>4829</v>
      </c>
      <c r="GI108" s="176">
        <v>3</v>
      </c>
      <c r="GJ108" s="176" t="s">
        <v>3173</v>
      </c>
      <c r="GK108" s="176" t="s">
        <v>21</v>
      </c>
      <c r="GL108" s="176">
        <v>2</v>
      </c>
      <c r="GM108" s="176" t="s">
        <v>14</v>
      </c>
      <c r="GN108" s="176" t="s">
        <v>14</v>
      </c>
      <c r="GO108" s="173">
        <v>44496</v>
      </c>
      <c r="GP108" s="183" t="s">
        <v>4824</v>
      </c>
      <c r="GQ108" s="183">
        <v>3</v>
      </c>
      <c r="GR108" s="183" t="s">
        <v>3173</v>
      </c>
      <c r="GS108" s="183" t="s">
        <v>21</v>
      </c>
      <c r="GT108" s="183">
        <v>2</v>
      </c>
      <c r="GU108" s="183" t="s">
        <v>14</v>
      </c>
      <c r="GV108" s="183" t="s">
        <v>14</v>
      </c>
      <c r="GW108" s="184">
        <v>44496</v>
      </c>
      <c r="GX108" s="182" t="s">
        <v>4830</v>
      </c>
      <c r="GY108" s="176">
        <v>3</v>
      </c>
      <c r="GZ108" s="176" t="s">
        <v>3173</v>
      </c>
      <c r="HA108" s="176" t="s">
        <v>21</v>
      </c>
      <c r="HB108" s="176">
        <v>2</v>
      </c>
      <c r="HC108" s="176" t="s">
        <v>14</v>
      </c>
      <c r="HD108" s="176" t="s">
        <v>14</v>
      </c>
      <c r="HE108" s="173">
        <v>44496</v>
      </c>
      <c r="HF108" s="183" t="s">
        <v>4822</v>
      </c>
      <c r="HG108" s="183">
        <v>2</v>
      </c>
      <c r="HH108" s="183" t="s">
        <v>3173</v>
      </c>
      <c r="HI108" s="183" t="s">
        <v>21</v>
      </c>
      <c r="HJ108" s="183">
        <v>2</v>
      </c>
      <c r="HK108" s="183" t="s">
        <v>14</v>
      </c>
      <c r="HL108" s="183" t="s">
        <v>14</v>
      </c>
      <c r="HM108" s="184">
        <v>44496</v>
      </c>
      <c r="HN108" s="182" t="s">
        <v>4828</v>
      </c>
      <c r="HO108" s="176">
        <v>3</v>
      </c>
      <c r="HP108" s="176" t="s">
        <v>3173</v>
      </c>
      <c r="HQ108" s="176" t="s">
        <v>21</v>
      </c>
      <c r="HR108" s="176">
        <v>2</v>
      </c>
      <c r="HS108" s="176" t="s">
        <v>14</v>
      </c>
      <c r="HT108" s="176" t="s">
        <v>14</v>
      </c>
      <c r="HU108" s="173">
        <v>44496</v>
      </c>
      <c r="HV108" s="183" t="s">
        <v>4825</v>
      </c>
      <c r="HW108" s="183">
        <v>2</v>
      </c>
      <c r="HX108" s="183" t="s">
        <v>3173</v>
      </c>
      <c r="HY108" s="183" t="s">
        <v>21</v>
      </c>
      <c r="HZ108" s="183">
        <v>2</v>
      </c>
      <c r="IA108" s="183" t="s">
        <v>14</v>
      </c>
      <c r="IB108" s="183" t="s">
        <v>14</v>
      </c>
      <c r="IC108" s="184">
        <v>44496</v>
      </c>
      <c r="ID108" s="182" t="s">
        <v>4827</v>
      </c>
      <c r="IE108" s="176">
        <v>1</v>
      </c>
      <c r="IF108" s="176" t="s">
        <v>3173</v>
      </c>
      <c r="IG108" s="176" t="s">
        <v>21</v>
      </c>
      <c r="IH108" s="176">
        <v>2</v>
      </c>
      <c r="II108" s="176" t="s">
        <v>14</v>
      </c>
      <c r="IJ108" s="176" t="s">
        <v>14</v>
      </c>
      <c r="IK108" s="173">
        <v>44496</v>
      </c>
      <c r="IL108" s="183" t="s">
        <v>4826</v>
      </c>
      <c r="IM108" s="183">
        <v>2</v>
      </c>
      <c r="IN108" s="183" t="s">
        <v>3173</v>
      </c>
      <c r="IO108" s="183" t="s">
        <v>21</v>
      </c>
      <c r="IP108" s="183">
        <v>2</v>
      </c>
      <c r="IQ108" s="183" t="s">
        <v>14</v>
      </c>
      <c r="IR108" s="183" t="s">
        <v>14</v>
      </c>
      <c r="IS108" s="184">
        <v>44496</v>
      </c>
    </row>
    <row r="109" spans="1:253" s="277" customFormat="1" ht="12.75" customHeight="1" x14ac:dyDescent="0.2">
      <c r="A109" s="277" t="s">
        <v>1056</v>
      </c>
      <c r="B109" s="277" t="s">
        <v>7525</v>
      </c>
      <c r="C109" s="277" t="s">
        <v>1057</v>
      </c>
      <c r="D109" s="277" t="s">
        <v>167</v>
      </c>
      <c r="E109" s="277" t="s">
        <v>7198</v>
      </c>
      <c r="F109" s="277" t="s">
        <v>3122</v>
      </c>
      <c r="G109" s="171">
        <v>12300000</v>
      </c>
      <c r="H109" s="172" t="s">
        <v>3119</v>
      </c>
      <c r="I109" s="172" t="s">
        <v>41</v>
      </c>
      <c r="J109" s="172">
        <v>1</v>
      </c>
      <c r="K109" s="172" t="s">
        <v>3121</v>
      </c>
      <c r="L109" s="172" t="s">
        <v>3120</v>
      </c>
      <c r="M109" s="173">
        <v>44340</v>
      </c>
      <c r="N109" s="182" t="s">
        <v>3126</v>
      </c>
      <c r="O109" s="174">
        <v>28836</v>
      </c>
      <c r="P109" s="174" t="s">
        <v>3123</v>
      </c>
      <c r="Q109" s="174" t="s">
        <v>21</v>
      </c>
      <c r="R109" s="174">
        <v>2</v>
      </c>
      <c r="S109" s="174" t="s">
        <v>3125</v>
      </c>
      <c r="T109" s="174" t="s">
        <v>3124</v>
      </c>
      <c r="U109" s="175">
        <v>44340</v>
      </c>
      <c r="V109" s="182" t="s">
        <v>3130</v>
      </c>
      <c r="W109" s="172">
        <v>1322000</v>
      </c>
      <c r="X109" s="172" t="s">
        <v>3127</v>
      </c>
      <c r="Y109" s="172" t="s">
        <v>59</v>
      </c>
      <c r="Z109" s="172">
        <v>3</v>
      </c>
      <c r="AA109" s="172" t="s">
        <v>3129</v>
      </c>
      <c r="AB109" s="172" t="s">
        <v>3128</v>
      </c>
      <c r="AC109" s="173">
        <v>44340</v>
      </c>
      <c r="AD109" s="182" t="s">
        <v>3134</v>
      </c>
      <c r="AE109" s="180">
        <v>25000</v>
      </c>
      <c r="AF109" s="180" t="s">
        <v>3131</v>
      </c>
      <c r="AG109" s="180" t="s">
        <v>41</v>
      </c>
      <c r="AH109" s="180">
        <v>1</v>
      </c>
      <c r="AI109" s="180" t="s">
        <v>3133</v>
      </c>
      <c r="AJ109" s="180" t="s">
        <v>3132</v>
      </c>
      <c r="AK109" s="181">
        <v>44340</v>
      </c>
      <c r="AL109" s="182" t="s">
        <v>3135</v>
      </c>
      <c r="AM109" s="172">
        <v>25000</v>
      </c>
      <c r="AN109" s="172" t="s">
        <v>3131</v>
      </c>
      <c r="AO109" s="172" t="s">
        <v>41</v>
      </c>
      <c r="AP109" s="172">
        <v>1</v>
      </c>
      <c r="AQ109" s="172" t="s">
        <v>3133</v>
      </c>
      <c r="AR109" s="172" t="s">
        <v>3132</v>
      </c>
      <c r="AS109" s="173">
        <v>44340</v>
      </c>
      <c r="AT109" s="183" t="s">
        <v>1062</v>
      </c>
      <c r="AU109" s="180" t="s">
        <v>14</v>
      </c>
      <c r="AV109" s="180" t="s">
        <v>14</v>
      </c>
      <c r="AW109" s="180" t="s">
        <v>14</v>
      </c>
      <c r="AX109" s="180" t="s">
        <v>14</v>
      </c>
      <c r="AY109" s="180" t="s">
        <v>358</v>
      </c>
      <c r="AZ109" s="180" t="s">
        <v>14</v>
      </c>
      <c r="BA109" s="181">
        <v>43584</v>
      </c>
      <c r="BB109" s="182" t="s">
        <v>1061</v>
      </c>
      <c r="BC109" s="172" t="s">
        <v>14</v>
      </c>
      <c r="BD109" s="172" t="s">
        <v>14</v>
      </c>
      <c r="BE109" s="172" t="s">
        <v>14</v>
      </c>
      <c r="BF109" s="172" t="s">
        <v>14</v>
      </c>
      <c r="BG109" s="172" t="s">
        <v>358</v>
      </c>
      <c r="BH109" s="172" t="s">
        <v>14</v>
      </c>
      <c r="BI109" s="173">
        <v>43584</v>
      </c>
      <c r="BJ109" s="183" t="s">
        <v>3139</v>
      </c>
      <c r="BK109" s="183">
        <v>91</v>
      </c>
      <c r="BL109" s="183" t="s">
        <v>3136</v>
      </c>
      <c r="BM109" s="183" t="s">
        <v>21</v>
      </c>
      <c r="BN109" s="183">
        <v>2</v>
      </c>
      <c r="BO109" s="183" t="s">
        <v>3138</v>
      </c>
      <c r="BP109" s="180" t="s">
        <v>3137</v>
      </c>
      <c r="BQ109" s="184">
        <v>44340</v>
      </c>
      <c r="BR109" s="182" t="s">
        <v>1058</v>
      </c>
      <c r="BS109" s="176">
        <v>0</v>
      </c>
      <c r="BT109" s="176" t="s">
        <v>14</v>
      </c>
      <c r="BU109" s="176" t="s">
        <v>41</v>
      </c>
      <c r="BV109" s="176">
        <v>1</v>
      </c>
      <c r="BW109" s="176" t="s">
        <v>14</v>
      </c>
      <c r="BX109" s="176" t="s">
        <v>14</v>
      </c>
      <c r="BY109" s="173">
        <v>43584</v>
      </c>
      <c r="BZ109" s="183" t="s">
        <v>1059</v>
      </c>
      <c r="CA109" s="183">
        <v>0</v>
      </c>
      <c r="CB109" s="183" t="s">
        <v>14</v>
      </c>
      <c r="CC109" s="183" t="s">
        <v>41</v>
      </c>
      <c r="CD109" s="183">
        <v>1</v>
      </c>
      <c r="CE109" s="183" t="s">
        <v>14</v>
      </c>
      <c r="CF109" s="183" t="s">
        <v>14</v>
      </c>
      <c r="CG109" s="184">
        <v>43584</v>
      </c>
      <c r="CH109" s="182" t="s">
        <v>7967</v>
      </c>
      <c r="CI109" s="183" t="e">
        <v>#N/A</v>
      </c>
      <c r="CJ109" s="183" t="e">
        <v>#N/A</v>
      </c>
      <c r="CK109" s="183" t="e">
        <v>#N/A</v>
      </c>
      <c r="CL109" s="183" t="e">
        <v>#N/A</v>
      </c>
      <c r="CM109" s="183" t="e">
        <v>#N/A</v>
      </c>
      <c r="CN109" s="183" t="e">
        <v>#N/A</v>
      </c>
      <c r="CO109" s="185" t="e">
        <v>#N/A</v>
      </c>
      <c r="CP109" s="183" t="s">
        <v>1060</v>
      </c>
      <c r="CQ109" s="176">
        <v>0</v>
      </c>
      <c r="CR109" s="176" t="s">
        <v>14</v>
      </c>
      <c r="CS109" s="176" t="s">
        <v>41</v>
      </c>
      <c r="CT109" s="176">
        <v>1</v>
      </c>
      <c r="CU109" s="176" t="s">
        <v>14</v>
      </c>
      <c r="CV109" s="176" t="s">
        <v>14</v>
      </c>
      <c r="CW109" s="173">
        <v>43584</v>
      </c>
      <c r="CX109" s="183" t="s">
        <v>3140</v>
      </c>
      <c r="CY109" s="180">
        <v>25000</v>
      </c>
      <c r="CZ109" s="180" t="s">
        <v>3131</v>
      </c>
      <c r="DA109" s="180" t="s">
        <v>21</v>
      </c>
      <c r="DB109" s="180">
        <v>2</v>
      </c>
      <c r="DC109" s="180" t="s">
        <v>3145</v>
      </c>
      <c r="DD109" s="180" t="s">
        <v>3132</v>
      </c>
      <c r="DE109" s="186">
        <v>44340</v>
      </c>
      <c r="DF109" s="182" t="s">
        <v>3142</v>
      </c>
      <c r="DG109" s="172">
        <v>1296000</v>
      </c>
      <c r="DH109" s="176" t="s">
        <v>3131</v>
      </c>
      <c r="DI109" s="176" t="s">
        <v>21</v>
      </c>
      <c r="DJ109" s="176">
        <v>2</v>
      </c>
      <c r="DK109" s="176" t="s">
        <v>3141</v>
      </c>
      <c r="DL109" s="176" t="s">
        <v>3132</v>
      </c>
      <c r="DM109" s="173">
        <v>44340</v>
      </c>
      <c r="DN109" s="183" t="s">
        <v>3144</v>
      </c>
      <c r="DO109" s="180">
        <v>0</v>
      </c>
      <c r="DP109" s="183" t="s">
        <v>3131</v>
      </c>
      <c r="DQ109" s="183" t="s">
        <v>21</v>
      </c>
      <c r="DR109" s="183">
        <v>2</v>
      </c>
      <c r="DS109" s="183" t="s">
        <v>3143</v>
      </c>
      <c r="DT109" s="183" t="s">
        <v>3132</v>
      </c>
      <c r="DU109" s="184">
        <v>44340</v>
      </c>
      <c r="DV109" s="182" t="s">
        <v>3146</v>
      </c>
      <c r="DW109" s="172">
        <v>0</v>
      </c>
      <c r="DX109" s="176" t="s">
        <v>3131</v>
      </c>
      <c r="DY109" s="176" t="s">
        <v>21</v>
      </c>
      <c r="DZ109" s="176">
        <v>2</v>
      </c>
      <c r="EA109" s="176" t="s">
        <v>3145</v>
      </c>
      <c r="EB109" s="176" t="s">
        <v>3132</v>
      </c>
      <c r="EC109" s="173">
        <v>44340</v>
      </c>
      <c r="ED109" s="183" t="s">
        <v>3147</v>
      </c>
      <c r="EE109" s="180">
        <v>25000</v>
      </c>
      <c r="EF109" s="183" t="s">
        <v>3131</v>
      </c>
      <c r="EG109" s="183" t="s">
        <v>21</v>
      </c>
      <c r="EH109" s="183">
        <v>2</v>
      </c>
      <c r="EI109" s="183" t="s">
        <v>3145</v>
      </c>
      <c r="EJ109" s="183" t="s">
        <v>3132</v>
      </c>
      <c r="EK109" s="184">
        <v>44340</v>
      </c>
      <c r="EL109" s="182" t="s">
        <v>3149</v>
      </c>
      <c r="EM109" s="172">
        <v>0</v>
      </c>
      <c r="EN109" s="176" t="s">
        <v>14</v>
      </c>
      <c r="EO109" s="176" t="s">
        <v>14</v>
      </c>
      <c r="EP109" s="176" t="s">
        <v>14</v>
      </c>
      <c r="EQ109" s="176" t="s">
        <v>3148</v>
      </c>
      <c r="ER109" s="176" t="s">
        <v>14</v>
      </c>
      <c r="ES109" s="173">
        <v>44340</v>
      </c>
      <c r="ET109" s="183" t="s">
        <v>5500</v>
      </c>
      <c r="EU109" s="183">
        <v>1835</v>
      </c>
      <c r="EV109" s="183" t="s">
        <v>5484</v>
      </c>
      <c r="EW109" s="183" t="s">
        <v>21</v>
      </c>
      <c r="EX109" s="183">
        <v>2</v>
      </c>
      <c r="EY109" s="183" t="s">
        <v>5485</v>
      </c>
      <c r="EZ109" s="183" t="s">
        <v>2036</v>
      </c>
      <c r="FA109" s="184">
        <v>44519</v>
      </c>
      <c r="FB109" s="182" t="s">
        <v>3151</v>
      </c>
      <c r="FC109" s="176">
        <v>1</v>
      </c>
      <c r="FD109" s="176" t="s">
        <v>14</v>
      </c>
      <c r="FE109" s="176" t="s">
        <v>21</v>
      </c>
      <c r="FF109" s="176">
        <v>2</v>
      </c>
      <c r="FG109" s="176" t="s">
        <v>3150</v>
      </c>
      <c r="FH109" s="176" t="s">
        <v>14</v>
      </c>
      <c r="FI109" s="173">
        <v>44340</v>
      </c>
      <c r="FJ109" s="182" t="s">
        <v>1063</v>
      </c>
      <c r="FK109" s="183" t="s">
        <v>14</v>
      </c>
      <c r="FL109" s="183" t="s">
        <v>14</v>
      </c>
      <c r="FM109" s="183" t="s">
        <v>14</v>
      </c>
      <c r="FN109" s="183" t="s">
        <v>14</v>
      </c>
      <c r="FO109" s="183" t="s">
        <v>358</v>
      </c>
      <c r="FP109" s="180" t="s">
        <v>14</v>
      </c>
      <c r="FQ109" s="181">
        <v>43584</v>
      </c>
      <c r="FR109" s="182" t="s">
        <v>1064</v>
      </c>
      <c r="FS109" s="176" t="s">
        <v>14</v>
      </c>
      <c r="FT109" s="176" t="s">
        <v>14</v>
      </c>
      <c r="FU109" s="176" t="s">
        <v>14</v>
      </c>
      <c r="FV109" s="176" t="s">
        <v>14</v>
      </c>
      <c r="FW109" s="176" t="s">
        <v>358</v>
      </c>
      <c r="FX109" s="176" t="s">
        <v>14</v>
      </c>
      <c r="FY109" s="173">
        <v>43584</v>
      </c>
      <c r="FZ109" s="183" t="s">
        <v>4985</v>
      </c>
      <c r="GA109" s="183">
        <v>0</v>
      </c>
      <c r="GB109" s="183" t="s">
        <v>3173</v>
      </c>
      <c r="GC109" s="183" t="s">
        <v>21</v>
      </c>
      <c r="GD109" s="183">
        <v>2</v>
      </c>
      <c r="GE109" s="183" t="s">
        <v>14</v>
      </c>
      <c r="GF109" s="183" t="s">
        <v>14</v>
      </c>
      <c r="GG109" s="184">
        <v>44497</v>
      </c>
      <c r="GH109" s="182" t="s">
        <v>4991</v>
      </c>
      <c r="GI109" s="176">
        <v>3</v>
      </c>
      <c r="GJ109" s="176" t="s">
        <v>3173</v>
      </c>
      <c r="GK109" s="176" t="s">
        <v>21</v>
      </c>
      <c r="GL109" s="176">
        <v>2</v>
      </c>
      <c r="GM109" s="176" t="s">
        <v>14</v>
      </c>
      <c r="GN109" s="176" t="s">
        <v>14</v>
      </c>
      <c r="GO109" s="173">
        <v>44497</v>
      </c>
      <c r="GP109" s="183" t="s">
        <v>4986</v>
      </c>
      <c r="GQ109" s="183">
        <v>3</v>
      </c>
      <c r="GR109" s="183" t="s">
        <v>3173</v>
      </c>
      <c r="GS109" s="183" t="s">
        <v>21</v>
      </c>
      <c r="GT109" s="183">
        <v>2</v>
      </c>
      <c r="GU109" s="183" t="s">
        <v>14</v>
      </c>
      <c r="GV109" s="183" t="s">
        <v>14</v>
      </c>
      <c r="GW109" s="184">
        <v>44497</v>
      </c>
      <c r="GX109" s="182" t="s">
        <v>4992</v>
      </c>
      <c r="GY109" s="176">
        <v>1</v>
      </c>
      <c r="GZ109" s="176" t="s">
        <v>3173</v>
      </c>
      <c r="HA109" s="176" t="s">
        <v>21</v>
      </c>
      <c r="HB109" s="176">
        <v>2</v>
      </c>
      <c r="HC109" s="176" t="s">
        <v>14</v>
      </c>
      <c r="HD109" s="176" t="s">
        <v>14</v>
      </c>
      <c r="HE109" s="173">
        <v>44497</v>
      </c>
      <c r="HF109" s="183" t="s">
        <v>4984</v>
      </c>
      <c r="HG109" s="183">
        <v>2</v>
      </c>
      <c r="HH109" s="183" t="s">
        <v>3173</v>
      </c>
      <c r="HI109" s="183" t="s">
        <v>21</v>
      </c>
      <c r="HJ109" s="183">
        <v>2</v>
      </c>
      <c r="HK109" s="183" t="s">
        <v>14</v>
      </c>
      <c r="HL109" s="183" t="s">
        <v>14</v>
      </c>
      <c r="HM109" s="184">
        <v>44497</v>
      </c>
      <c r="HN109" s="182" t="s">
        <v>4990</v>
      </c>
      <c r="HO109" s="176">
        <v>3</v>
      </c>
      <c r="HP109" s="176" t="s">
        <v>3173</v>
      </c>
      <c r="HQ109" s="176" t="s">
        <v>21</v>
      </c>
      <c r="HR109" s="176">
        <v>2</v>
      </c>
      <c r="HS109" s="176" t="s">
        <v>14</v>
      </c>
      <c r="HT109" s="176" t="s">
        <v>14</v>
      </c>
      <c r="HU109" s="173">
        <v>44497</v>
      </c>
      <c r="HV109" s="183" t="s">
        <v>4987</v>
      </c>
      <c r="HW109" s="183">
        <v>2</v>
      </c>
      <c r="HX109" s="183" t="s">
        <v>3173</v>
      </c>
      <c r="HY109" s="183" t="s">
        <v>21</v>
      </c>
      <c r="HZ109" s="183">
        <v>2</v>
      </c>
      <c r="IA109" s="183" t="s">
        <v>14</v>
      </c>
      <c r="IB109" s="183" t="s">
        <v>14</v>
      </c>
      <c r="IC109" s="184">
        <v>44497</v>
      </c>
      <c r="ID109" s="182" t="s">
        <v>4989</v>
      </c>
      <c r="IE109" s="176">
        <v>1</v>
      </c>
      <c r="IF109" s="176" t="s">
        <v>3173</v>
      </c>
      <c r="IG109" s="176" t="s">
        <v>21</v>
      </c>
      <c r="IH109" s="176">
        <v>2</v>
      </c>
      <c r="II109" s="176" t="s">
        <v>14</v>
      </c>
      <c r="IJ109" s="176" t="s">
        <v>14</v>
      </c>
      <c r="IK109" s="173">
        <v>44497</v>
      </c>
      <c r="IL109" s="183" t="s">
        <v>4988</v>
      </c>
      <c r="IM109" s="183">
        <v>2</v>
      </c>
      <c r="IN109" s="183" t="s">
        <v>3173</v>
      </c>
      <c r="IO109" s="183" t="s">
        <v>21</v>
      </c>
      <c r="IP109" s="183">
        <v>2</v>
      </c>
      <c r="IQ109" s="183" t="s">
        <v>14</v>
      </c>
      <c r="IR109" s="183" t="s">
        <v>14</v>
      </c>
      <c r="IS109" s="184">
        <v>44497</v>
      </c>
    </row>
    <row r="110" spans="1:253" s="277" customFormat="1" ht="12.75" customHeight="1" x14ac:dyDescent="0.2">
      <c r="A110" s="277" t="s">
        <v>5750</v>
      </c>
      <c r="B110" s="277" t="s">
        <v>7553</v>
      </c>
      <c r="C110" s="277" t="s">
        <v>5751</v>
      </c>
      <c r="D110" s="277" t="s">
        <v>167</v>
      </c>
      <c r="E110" s="277" t="s">
        <v>7198</v>
      </c>
      <c r="F110" s="277" t="s">
        <v>5752</v>
      </c>
      <c r="G110" s="171">
        <v>15755000</v>
      </c>
      <c r="H110" s="172" t="s">
        <v>5472</v>
      </c>
      <c r="I110" s="172" t="s">
        <v>21</v>
      </c>
      <c r="J110" s="172">
        <v>2</v>
      </c>
      <c r="K110" s="172" t="s">
        <v>5474</v>
      </c>
      <c r="L110" s="172" t="s">
        <v>5473</v>
      </c>
      <c r="M110" s="173">
        <v>44525</v>
      </c>
      <c r="N110" s="182" t="s">
        <v>6155</v>
      </c>
      <c r="O110" s="174">
        <v>564606</v>
      </c>
      <c r="P110" s="174" t="s">
        <v>6152</v>
      </c>
      <c r="Q110" s="174" t="s">
        <v>59</v>
      </c>
      <c r="R110" s="174">
        <v>3</v>
      </c>
      <c r="S110" s="174" t="s">
        <v>6154</v>
      </c>
      <c r="T110" s="174" t="s">
        <v>6153</v>
      </c>
      <c r="U110" s="175">
        <v>44553</v>
      </c>
      <c r="V110" s="182" t="s">
        <v>5756</v>
      </c>
      <c r="W110" s="172">
        <v>14754000</v>
      </c>
      <c r="X110" s="172" t="s">
        <v>5753</v>
      </c>
      <c r="Y110" s="172" t="s">
        <v>21</v>
      </c>
      <c r="Z110" s="172">
        <v>2</v>
      </c>
      <c r="AA110" s="172" t="s">
        <v>5755</v>
      </c>
      <c r="AB110" s="172" t="s">
        <v>5754</v>
      </c>
      <c r="AC110" s="173">
        <v>44525</v>
      </c>
      <c r="AD110" s="182" t="s">
        <v>6142</v>
      </c>
      <c r="AE110" s="180">
        <v>3200000</v>
      </c>
      <c r="AF110" s="180" t="s">
        <v>6139</v>
      </c>
      <c r="AG110" s="180" t="s">
        <v>21</v>
      </c>
      <c r="AH110" s="180">
        <v>2</v>
      </c>
      <c r="AI110" s="180" t="s">
        <v>6141</v>
      </c>
      <c r="AJ110" s="180" t="s">
        <v>6140</v>
      </c>
      <c r="AK110" s="181">
        <v>44553</v>
      </c>
      <c r="AL110" s="182" t="s">
        <v>6144</v>
      </c>
      <c r="AM110" s="172">
        <v>169000</v>
      </c>
      <c r="AN110" s="172" t="s">
        <v>6139</v>
      </c>
      <c r="AO110" s="172" t="s">
        <v>21</v>
      </c>
      <c r="AP110" s="172">
        <v>2</v>
      </c>
      <c r="AQ110" s="172" t="s">
        <v>6143</v>
      </c>
      <c r="AR110" s="172" t="s">
        <v>6140</v>
      </c>
      <c r="AS110" s="173">
        <v>44553</v>
      </c>
      <c r="AT110" s="183" t="s">
        <v>5758</v>
      </c>
      <c r="AU110" s="180">
        <v>0</v>
      </c>
      <c r="AV110" s="180" t="s">
        <v>14</v>
      </c>
      <c r="AW110" s="180" t="s">
        <v>14</v>
      </c>
      <c r="AX110" s="180" t="s">
        <v>14</v>
      </c>
      <c r="AY110" s="180" t="s">
        <v>5757</v>
      </c>
      <c r="AZ110" s="180" t="s">
        <v>14</v>
      </c>
      <c r="BA110" s="181">
        <v>44525</v>
      </c>
      <c r="BB110" s="182" t="s">
        <v>5760</v>
      </c>
      <c r="BC110" s="172">
        <v>0</v>
      </c>
      <c r="BD110" s="172" t="s">
        <v>14</v>
      </c>
      <c r="BE110" s="172" t="s">
        <v>14</v>
      </c>
      <c r="BF110" s="172" t="s">
        <v>14</v>
      </c>
      <c r="BG110" s="172" t="s">
        <v>5759</v>
      </c>
      <c r="BH110" s="172" t="s">
        <v>14</v>
      </c>
      <c r="BI110" s="173">
        <v>44525</v>
      </c>
      <c r="BJ110" s="183" t="s">
        <v>5762</v>
      </c>
      <c r="BK110" s="183">
        <v>0</v>
      </c>
      <c r="BL110" s="183" t="s">
        <v>14</v>
      </c>
      <c r="BM110" s="183" t="s">
        <v>59</v>
      </c>
      <c r="BN110" s="183">
        <v>3</v>
      </c>
      <c r="BO110" s="183" t="s">
        <v>5761</v>
      </c>
      <c r="BP110" s="180" t="s">
        <v>14</v>
      </c>
      <c r="BQ110" s="184">
        <v>44525</v>
      </c>
      <c r="BR110" s="182" t="s">
        <v>5764</v>
      </c>
      <c r="BS110" s="176">
        <v>0</v>
      </c>
      <c r="BT110" s="176" t="s">
        <v>14</v>
      </c>
      <c r="BU110" s="176" t="s">
        <v>14</v>
      </c>
      <c r="BV110" s="176" t="s">
        <v>14</v>
      </c>
      <c r="BW110" s="176" t="s">
        <v>5763</v>
      </c>
      <c r="BX110" s="176" t="s">
        <v>14</v>
      </c>
      <c r="BY110" s="173">
        <v>44525</v>
      </c>
      <c r="BZ110" s="183" t="s">
        <v>5765</v>
      </c>
      <c r="CA110" s="183">
        <v>0</v>
      </c>
      <c r="CB110" s="183" t="s">
        <v>14</v>
      </c>
      <c r="CC110" s="183" t="s">
        <v>14</v>
      </c>
      <c r="CD110" s="183" t="s">
        <v>14</v>
      </c>
      <c r="CE110" s="183" t="s">
        <v>5763</v>
      </c>
      <c r="CF110" s="183" t="s">
        <v>14</v>
      </c>
      <c r="CG110" s="184">
        <v>44525</v>
      </c>
      <c r="CH110" s="182" t="s">
        <v>7968</v>
      </c>
      <c r="CI110" s="183" t="e">
        <v>#N/A</v>
      </c>
      <c r="CJ110" s="183" t="e">
        <v>#N/A</v>
      </c>
      <c r="CK110" s="183" t="e">
        <v>#N/A</v>
      </c>
      <c r="CL110" s="183" t="e">
        <v>#N/A</v>
      </c>
      <c r="CM110" s="183" t="e">
        <v>#N/A</v>
      </c>
      <c r="CN110" s="183" t="e">
        <v>#N/A</v>
      </c>
      <c r="CO110" s="185" t="e">
        <v>#N/A</v>
      </c>
      <c r="CP110" s="183" t="s">
        <v>5766</v>
      </c>
      <c r="CQ110" s="176">
        <v>0</v>
      </c>
      <c r="CR110" s="176" t="s">
        <v>14</v>
      </c>
      <c r="CS110" s="176" t="s">
        <v>14</v>
      </c>
      <c r="CT110" s="176" t="s">
        <v>14</v>
      </c>
      <c r="CU110" s="176" t="s">
        <v>14</v>
      </c>
      <c r="CV110" s="176" t="s">
        <v>14</v>
      </c>
      <c r="CW110" s="173">
        <v>44525</v>
      </c>
      <c r="CX110" s="183" t="s">
        <v>6145</v>
      </c>
      <c r="CY110" s="180">
        <v>3200000</v>
      </c>
      <c r="CZ110" s="180" t="s">
        <v>6139</v>
      </c>
      <c r="DA110" s="180" t="s">
        <v>59</v>
      </c>
      <c r="DB110" s="180">
        <v>3</v>
      </c>
      <c r="DC110" s="180" t="s">
        <v>6146</v>
      </c>
      <c r="DD110" s="180" t="s">
        <v>6140</v>
      </c>
      <c r="DE110" s="186">
        <v>44553</v>
      </c>
      <c r="DF110" s="182" t="s">
        <v>6147</v>
      </c>
      <c r="DG110" s="172">
        <v>11554000</v>
      </c>
      <c r="DH110" s="176" t="s">
        <v>6139</v>
      </c>
      <c r="DI110" s="176" t="s">
        <v>21</v>
      </c>
      <c r="DJ110" s="176">
        <v>2</v>
      </c>
      <c r="DK110" s="176" t="s">
        <v>6146</v>
      </c>
      <c r="DL110" s="176" t="s">
        <v>6140</v>
      </c>
      <c r="DM110" s="173">
        <v>44553</v>
      </c>
      <c r="DN110" s="183" t="s">
        <v>6148</v>
      </c>
      <c r="DO110" s="180">
        <v>0</v>
      </c>
      <c r="DP110" s="183" t="s">
        <v>6139</v>
      </c>
      <c r="DQ110" s="183" t="s">
        <v>21</v>
      </c>
      <c r="DR110" s="183">
        <v>2</v>
      </c>
      <c r="DS110" s="183" t="s">
        <v>6146</v>
      </c>
      <c r="DT110" s="183" t="s">
        <v>6140</v>
      </c>
      <c r="DU110" s="184">
        <v>44553</v>
      </c>
      <c r="DV110" s="182" t="s">
        <v>6149</v>
      </c>
      <c r="DW110" s="172">
        <v>3031000</v>
      </c>
      <c r="DX110" s="176" t="s">
        <v>6139</v>
      </c>
      <c r="DY110" s="176" t="s">
        <v>59</v>
      </c>
      <c r="DZ110" s="176">
        <v>3</v>
      </c>
      <c r="EA110" s="176" t="s">
        <v>6146</v>
      </c>
      <c r="EB110" s="176" t="s">
        <v>6140</v>
      </c>
      <c r="EC110" s="173">
        <v>44553</v>
      </c>
      <c r="ED110" s="183" t="s">
        <v>6150</v>
      </c>
      <c r="EE110" s="180">
        <v>169000</v>
      </c>
      <c r="EF110" s="183" t="s">
        <v>6139</v>
      </c>
      <c r="EG110" s="183" t="s">
        <v>59</v>
      </c>
      <c r="EH110" s="183">
        <v>3</v>
      </c>
      <c r="EI110" s="183" t="s">
        <v>6146</v>
      </c>
      <c r="EJ110" s="183" t="s">
        <v>6140</v>
      </c>
      <c r="EK110" s="184">
        <v>44553</v>
      </c>
      <c r="EL110" s="182" t="s">
        <v>6151</v>
      </c>
      <c r="EM110" s="172">
        <v>0</v>
      </c>
      <c r="EN110" s="176" t="s">
        <v>6139</v>
      </c>
      <c r="EO110" s="176" t="s">
        <v>59</v>
      </c>
      <c r="EP110" s="176">
        <v>3</v>
      </c>
      <c r="EQ110" s="176" t="s">
        <v>6146</v>
      </c>
      <c r="ER110" s="176" t="s">
        <v>1262</v>
      </c>
      <c r="ES110" s="173">
        <v>44553</v>
      </c>
      <c r="ET110" s="183" t="s">
        <v>5769</v>
      </c>
      <c r="EU110" s="183">
        <v>1835</v>
      </c>
      <c r="EV110" s="183" t="s">
        <v>5484</v>
      </c>
      <c r="EW110" s="183" t="s">
        <v>21</v>
      </c>
      <c r="EX110" s="183">
        <v>2</v>
      </c>
      <c r="EY110" s="183" t="s">
        <v>5485</v>
      </c>
      <c r="EZ110" s="183" t="s">
        <v>2036</v>
      </c>
      <c r="FA110" s="184">
        <v>44525</v>
      </c>
      <c r="FB110" s="182" t="s">
        <v>5768</v>
      </c>
      <c r="FC110" s="176">
        <v>5</v>
      </c>
      <c r="FD110" s="176" t="s">
        <v>14</v>
      </c>
      <c r="FE110" s="176" t="s">
        <v>59</v>
      </c>
      <c r="FF110" s="176">
        <v>3</v>
      </c>
      <c r="FG110" s="176" t="s">
        <v>5767</v>
      </c>
      <c r="FH110" s="176" t="s">
        <v>14</v>
      </c>
      <c r="FI110" s="173">
        <v>44525</v>
      </c>
      <c r="FJ110" s="182" t="s">
        <v>7969</v>
      </c>
      <c r="FK110" s="183" t="e">
        <v>#N/A</v>
      </c>
      <c r="FL110" s="183" t="e">
        <v>#N/A</v>
      </c>
      <c r="FM110" s="183" t="e">
        <v>#N/A</v>
      </c>
      <c r="FN110" s="183" t="e">
        <v>#N/A</v>
      </c>
      <c r="FO110" s="183" t="e">
        <v>#N/A</v>
      </c>
      <c r="FP110" s="180" t="e">
        <v>#N/A</v>
      </c>
      <c r="FQ110" s="181" t="e">
        <v>#N/A</v>
      </c>
      <c r="FR110" s="182" t="s">
        <v>7970</v>
      </c>
      <c r="FS110" s="176" t="e">
        <v>#N/A</v>
      </c>
      <c r="FT110" s="176" t="e">
        <v>#N/A</v>
      </c>
      <c r="FU110" s="176" t="e">
        <v>#N/A</v>
      </c>
      <c r="FV110" s="176" t="e">
        <v>#N/A</v>
      </c>
      <c r="FW110" s="176" t="e">
        <v>#N/A</v>
      </c>
      <c r="FX110" s="176" t="e">
        <v>#N/A</v>
      </c>
      <c r="FY110" s="173" t="e">
        <v>#N/A</v>
      </c>
      <c r="FZ110" s="183" t="s">
        <v>5863</v>
      </c>
      <c r="GA110" s="183">
        <v>0</v>
      </c>
      <c r="GB110" s="183" t="s">
        <v>3173</v>
      </c>
      <c r="GC110" s="183" t="s">
        <v>21</v>
      </c>
      <c r="GD110" s="183">
        <v>2</v>
      </c>
      <c r="GE110" s="183" t="s">
        <v>14</v>
      </c>
      <c r="GF110" s="183" t="s">
        <v>14</v>
      </c>
      <c r="GG110" s="184">
        <v>44526</v>
      </c>
      <c r="GH110" s="182" t="s">
        <v>5869</v>
      </c>
      <c r="GI110" s="176">
        <v>3</v>
      </c>
      <c r="GJ110" s="176" t="s">
        <v>3173</v>
      </c>
      <c r="GK110" s="176" t="s">
        <v>21</v>
      </c>
      <c r="GL110" s="176">
        <v>2</v>
      </c>
      <c r="GM110" s="176" t="s">
        <v>14</v>
      </c>
      <c r="GN110" s="176" t="s">
        <v>14</v>
      </c>
      <c r="GO110" s="173">
        <v>44526</v>
      </c>
      <c r="GP110" s="183" t="s">
        <v>5864</v>
      </c>
      <c r="GQ110" s="183">
        <v>3</v>
      </c>
      <c r="GR110" s="183" t="s">
        <v>3173</v>
      </c>
      <c r="GS110" s="183" t="s">
        <v>21</v>
      </c>
      <c r="GT110" s="183">
        <v>2</v>
      </c>
      <c r="GU110" s="183" t="s">
        <v>14</v>
      </c>
      <c r="GV110" s="183" t="s">
        <v>14</v>
      </c>
      <c r="GW110" s="184">
        <v>44526</v>
      </c>
      <c r="GX110" s="182" t="s">
        <v>5870</v>
      </c>
      <c r="GY110" s="176">
        <v>3</v>
      </c>
      <c r="GZ110" s="176" t="s">
        <v>3173</v>
      </c>
      <c r="HA110" s="176" t="s">
        <v>21</v>
      </c>
      <c r="HB110" s="176">
        <v>2</v>
      </c>
      <c r="HC110" s="176" t="s">
        <v>14</v>
      </c>
      <c r="HD110" s="176" t="s">
        <v>14</v>
      </c>
      <c r="HE110" s="173">
        <v>44526</v>
      </c>
      <c r="HF110" s="183" t="s">
        <v>5862</v>
      </c>
      <c r="HG110" s="183">
        <v>0</v>
      </c>
      <c r="HH110" s="183" t="s">
        <v>3173</v>
      </c>
      <c r="HI110" s="183" t="s">
        <v>21</v>
      </c>
      <c r="HJ110" s="183">
        <v>2</v>
      </c>
      <c r="HK110" s="183" t="s">
        <v>14</v>
      </c>
      <c r="HL110" s="183" t="s">
        <v>14</v>
      </c>
      <c r="HM110" s="184">
        <v>44526</v>
      </c>
      <c r="HN110" s="182" t="s">
        <v>5868</v>
      </c>
      <c r="HO110" s="176">
        <v>2</v>
      </c>
      <c r="HP110" s="176" t="s">
        <v>3173</v>
      </c>
      <c r="HQ110" s="176" t="s">
        <v>21</v>
      </c>
      <c r="HR110" s="176">
        <v>2</v>
      </c>
      <c r="HS110" s="176" t="s">
        <v>14</v>
      </c>
      <c r="HT110" s="176" t="s">
        <v>14</v>
      </c>
      <c r="HU110" s="173">
        <v>44526</v>
      </c>
      <c r="HV110" s="183" t="s">
        <v>5865</v>
      </c>
      <c r="HW110" s="183">
        <v>3</v>
      </c>
      <c r="HX110" s="183" t="s">
        <v>3173</v>
      </c>
      <c r="HY110" s="183" t="s">
        <v>21</v>
      </c>
      <c r="HZ110" s="183">
        <v>2</v>
      </c>
      <c r="IA110" s="183" t="s">
        <v>14</v>
      </c>
      <c r="IB110" s="183" t="s">
        <v>14</v>
      </c>
      <c r="IC110" s="184">
        <v>44526</v>
      </c>
      <c r="ID110" s="182" t="s">
        <v>5867</v>
      </c>
      <c r="IE110" s="176">
        <v>1</v>
      </c>
      <c r="IF110" s="176" t="s">
        <v>3173</v>
      </c>
      <c r="IG110" s="176" t="s">
        <v>21</v>
      </c>
      <c r="IH110" s="176">
        <v>2</v>
      </c>
      <c r="II110" s="176" t="s">
        <v>14</v>
      </c>
      <c r="IJ110" s="176" t="s">
        <v>14</v>
      </c>
      <c r="IK110" s="173">
        <v>44526</v>
      </c>
      <c r="IL110" s="183" t="s">
        <v>5866</v>
      </c>
      <c r="IM110" s="183">
        <v>2</v>
      </c>
      <c r="IN110" s="183" t="s">
        <v>3173</v>
      </c>
      <c r="IO110" s="183" t="s">
        <v>21</v>
      </c>
      <c r="IP110" s="183">
        <v>2</v>
      </c>
      <c r="IQ110" s="183" t="s">
        <v>14</v>
      </c>
      <c r="IR110" s="183" t="s">
        <v>14</v>
      </c>
      <c r="IS110" s="184">
        <v>44526</v>
      </c>
    </row>
    <row r="111" spans="1:253" s="277" customFormat="1" ht="12.75" customHeight="1" x14ac:dyDescent="0.2">
      <c r="A111" s="277" t="s">
        <v>515</v>
      </c>
      <c r="B111" s="277" t="s">
        <v>7508</v>
      </c>
      <c r="C111" s="277" t="s">
        <v>516</v>
      </c>
      <c r="D111" s="277" t="s">
        <v>517</v>
      </c>
      <c r="E111" s="277" t="s">
        <v>7201</v>
      </c>
      <c r="F111" s="277" t="s">
        <v>1250</v>
      </c>
      <c r="G111" s="171">
        <v>11685000</v>
      </c>
      <c r="H111" s="172" t="s">
        <v>1245</v>
      </c>
      <c r="I111" s="172" t="s">
        <v>21</v>
      </c>
      <c r="J111" s="172">
        <v>2</v>
      </c>
      <c r="K111" s="172" t="s">
        <v>1247</v>
      </c>
      <c r="L111" s="172" t="s">
        <v>1246</v>
      </c>
      <c r="M111" s="173">
        <v>43676</v>
      </c>
      <c r="N111" s="182" t="s">
        <v>1153</v>
      </c>
      <c r="O111" s="174">
        <v>644000</v>
      </c>
      <c r="P111" s="174" t="s">
        <v>1150</v>
      </c>
      <c r="Q111" s="174" t="s">
        <v>41</v>
      </c>
      <c r="R111" s="174">
        <v>1</v>
      </c>
      <c r="S111" s="174" t="s">
        <v>1152</v>
      </c>
      <c r="T111" s="174" t="s">
        <v>1151</v>
      </c>
      <c r="U111" s="175">
        <v>43644</v>
      </c>
      <c r="V111" s="182" t="s">
        <v>1249</v>
      </c>
      <c r="W111" s="172">
        <v>11685000</v>
      </c>
      <c r="X111" s="172" t="s">
        <v>1245</v>
      </c>
      <c r="Y111" s="172" t="s">
        <v>21</v>
      </c>
      <c r="Z111" s="172">
        <v>2</v>
      </c>
      <c r="AA111" s="172" t="s">
        <v>1247</v>
      </c>
      <c r="AB111" s="172" t="s">
        <v>1246</v>
      </c>
      <c r="AC111" s="173">
        <v>43676</v>
      </c>
      <c r="AD111" s="182" t="s">
        <v>1248</v>
      </c>
      <c r="AE111" s="180">
        <v>11685000</v>
      </c>
      <c r="AF111" s="180" t="s">
        <v>1245</v>
      </c>
      <c r="AG111" s="180" t="s">
        <v>21</v>
      </c>
      <c r="AH111" s="180">
        <v>2</v>
      </c>
      <c r="AI111" s="180" t="s">
        <v>1247</v>
      </c>
      <c r="AJ111" s="180" t="s">
        <v>1246</v>
      </c>
      <c r="AK111" s="181">
        <v>43676</v>
      </c>
      <c r="AL111" s="182" t="s">
        <v>2771</v>
      </c>
      <c r="AM111" s="172">
        <v>4437000</v>
      </c>
      <c r="AN111" s="172" t="s">
        <v>2768</v>
      </c>
      <c r="AO111" s="172" t="s">
        <v>21</v>
      </c>
      <c r="AP111" s="172">
        <v>2</v>
      </c>
      <c r="AQ111" s="172" t="s">
        <v>2770</v>
      </c>
      <c r="AR111" s="172" t="s">
        <v>2769</v>
      </c>
      <c r="AS111" s="173">
        <v>44249</v>
      </c>
      <c r="AT111" s="183" t="s">
        <v>524</v>
      </c>
      <c r="AU111" s="180" t="s">
        <v>14</v>
      </c>
      <c r="AV111" s="180">
        <v>0</v>
      </c>
      <c r="AW111" s="180" t="s">
        <v>21</v>
      </c>
      <c r="AX111" s="180">
        <v>2</v>
      </c>
      <c r="AY111" s="180">
        <v>0</v>
      </c>
      <c r="AZ111" s="180">
        <v>0</v>
      </c>
      <c r="BA111" s="181">
        <v>43510</v>
      </c>
      <c r="BB111" s="182" t="s">
        <v>1294</v>
      </c>
      <c r="BC111" s="172">
        <v>600000</v>
      </c>
      <c r="BD111" s="172" t="s">
        <v>1291</v>
      </c>
      <c r="BE111" s="172" t="s">
        <v>59</v>
      </c>
      <c r="BF111" s="172">
        <v>3</v>
      </c>
      <c r="BG111" s="172" t="s">
        <v>1293</v>
      </c>
      <c r="BH111" s="172" t="s">
        <v>1292</v>
      </c>
      <c r="BI111" s="173">
        <v>43700</v>
      </c>
      <c r="BJ111" s="183" t="s">
        <v>2243</v>
      </c>
      <c r="BK111" s="183">
        <v>1127</v>
      </c>
      <c r="BL111" s="183" t="s">
        <v>2240</v>
      </c>
      <c r="BM111" s="183" t="s">
        <v>21</v>
      </c>
      <c r="BN111" s="183">
        <v>2</v>
      </c>
      <c r="BO111" s="183" t="s">
        <v>2241</v>
      </c>
      <c r="BP111" s="180" t="s">
        <v>694</v>
      </c>
      <c r="BQ111" s="184">
        <v>44164</v>
      </c>
      <c r="BR111" s="182" t="s">
        <v>518</v>
      </c>
      <c r="BS111" s="176" t="s">
        <v>14</v>
      </c>
      <c r="BT111" s="176">
        <v>0</v>
      </c>
      <c r="BU111" s="176" t="s">
        <v>21</v>
      </c>
      <c r="BV111" s="176">
        <v>2</v>
      </c>
      <c r="BW111" s="176">
        <v>0</v>
      </c>
      <c r="BX111" s="176">
        <v>0</v>
      </c>
      <c r="BY111" s="173">
        <v>43510</v>
      </c>
      <c r="BZ111" s="183" t="s">
        <v>519</v>
      </c>
      <c r="CA111" s="183" t="s">
        <v>14</v>
      </c>
      <c r="CB111" s="183">
        <v>0</v>
      </c>
      <c r="CC111" s="183" t="s">
        <v>14</v>
      </c>
      <c r="CD111" s="183" t="s">
        <v>14</v>
      </c>
      <c r="CE111" s="183">
        <v>0</v>
      </c>
      <c r="CF111" s="183">
        <v>0</v>
      </c>
      <c r="CG111" s="184">
        <v>43510</v>
      </c>
      <c r="CH111" s="182" t="s">
        <v>7971</v>
      </c>
      <c r="CI111" s="183" t="e">
        <v>#N/A</v>
      </c>
      <c r="CJ111" s="183" t="e">
        <v>#N/A</v>
      </c>
      <c r="CK111" s="183" t="e">
        <v>#N/A</v>
      </c>
      <c r="CL111" s="183" t="e">
        <v>#N/A</v>
      </c>
      <c r="CM111" s="183" t="e">
        <v>#N/A</v>
      </c>
      <c r="CN111" s="183" t="e">
        <v>#N/A</v>
      </c>
      <c r="CO111" s="185" t="e">
        <v>#N/A</v>
      </c>
      <c r="CP111" s="183" t="s">
        <v>523</v>
      </c>
      <c r="CQ111" s="176">
        <v>14369</v>
      </c>
      <c r="CR111" s="176" t="s">
        <v>520</v>
      </c>
      <c r="CS111" s="176" t="s">
        <v>21</v>
      </c>
      <c r="CT111" s="176">
        <v>2</v>
      </c>
      <c r="CU111" s="176" t="s">
        <v>522</v>
      </c>
      <c r="CV111" s="176" t="s">
        <v>521</v>
      </c>
      <c r="CW111" s="173">
        <v>43510</v>
      </c>
      <c r="CX111" s="183" t="s">
        <v>2762</v>
      </c>
      <c r="CY111" s="180">
        <v>8300000</v>
      </c>
      <c r="CZ111" s="180" t="s">
        <v>2759</v>
      </c>
      <c r="DA111" s="180" t="s">
        <v>21</v>
      </c>
      <c r="DB111" s="180">
        <v>2</v>
      </c>
      <c r="DC111" s="180" t="s">
        <v>2761</v>
      </c>
      <c r="DD111" s="180" t="s">
        <v>2760</v>
      </c>
      <c r="DE111" s="186">
        <v>44249</v>
      </c>
      <c r="DF111" s="182" t="s">
        <v>2763</v>
      </c>
      <c r="DG111" s="172">
        <v>0</v>
      </c>
      <c r="DH111" s="176" t="s">
        <v>2759</v>
      </c>
      <c r="DI111" s="176" t="s">
        <v>21</v>
      </c>
      <c r="DJ111" s="176">
        <v>2</v>
      </c>
      <c r="DK111" s="176" t="s">
        <v>2761</v>
      </c>
      <c r="DL111" s="176" t="s">
        <v>2760</v>
      </c>
      <c r="DM111" s="173">
        <v>44249</v>
      </c>
      <c r="DN111" s="183" t="s">
        <v>2764</v>
      </c>
      <c r="DO111" s="180">
        <v>3400000</v>
      </c>
      <c r="DP111" s="183" t="s">
        <v>2759</v>
      </c>
      <c r="DQ111" s="183" t="s">
        <v>21</v>
      </c>
      <c r="DR111" s="183">
        <v>2</v>
      </c>
      <c r="DS111" s="183" t="s">
        <v>2761</v>
      </c>
      <c r="DT111" s="183" t="s">
        <v>2760</v>
      </c>
      <c r="DU111" s="184">
        <v>44249</v>
      </c>
      <c r="DV111" s="182" t="s">
        <v>2765</v>
      </c>
      <c r="DW111" s="172">
        <v>4471000</v>
      </c>
      <c r="DX111" s="176" t="s">
        <v>2759</v>
      </c>
      <c r="DY111" s="176" t="s">
        <v>21</v>
      </c>
      <c r="DZ111" s="176">
        <v>2</v>
      </c>
      <c r="EA111" s="176" t="s">
        <v>2761</v>
      </c>
      <c r="EB111" s="176" t="s">
        <v>2760</v>
      </c>
      <c r="EC111" s="173">
        <v>44249</v>
      </c>
      <c r="ED111" s="183" t="s">
        <v>2766</v>
      </c>
      <c r="EE111" s="180">
        <v>3829000</v>
      </c>
      <c r="EF111" s="183" t="s">
        <v>2759</v>
      </c>
      <c r="EG111" s="183" t="s">
        <v>21</v>
      </c>
      <c r="EH111" s="183">
        <v>2</v>
      </c>
      <c r="EI111" s="183" t="s">
        <v>2761</v>
      </c>
      <c r="EJ111" s="183" t="s">
        <v>2760</v>
      </c>
      <c r="EK111" s="184">
        <v>44249</v>
      </c>
      <c r="EL111" s="182" t="s">
        <v>2767</v>
      </c>
      <c r="EM111" s="172">
        <v>0</v>
      </c>
      <c r="EN111" s="176" t="s">
        <v>2759</v>
      </c>
      <c r="EO111" s="176" t="s">
        <v>21</v>
      </c>
      <c r="EP111" s="176">
        <v>2</v>
      </c>
      <c r="EQ111" s="176" t="s">
        <v>2761</v>
      </c>
      <c r="ER111" s="176" t="s">
        <v>2760</v>
      </c>
      <c r="ES111" s="173">
        <v>44249</v>
      </c>
      <c r="ET111" s="183" t="s">
        <v>2242</v>
      </c>
      <c r="EU111" s="183">
        <v>1127</v>
      </c>
      <c r="EV111" s="183" t="s">
        <v>2240</v>
      </c>
      <c r="EW111" s="183" t="s">
        <v>21</v>
      </c>
      <c r="EX111" s="183">
        <v>2</v>
      </c>
      <c r="EY111" s="183" t="s">
        <v>2241</v>
      </c>
      <c r="EZ111" s="183" t="s">
        <v>694</v>
      </c>
      <c r="FA111" s="184">
        <v>44164</v>
      </c>
      <c r="FB111" s="182" t="s">
        <v>1149</v>
      </c>
      <c r="FC111" s="176">
        <v>5</v>
      </c>
      <c r="FD111" s="176">
        <v>0</v>
      </c>
      <c r="FE111" s="176" t="s">
        <v>41</v>
      </c>
      <c r="FF111" s="176">
        <v>1</v>
      </c>
      <c r="FG111" s="176" t="s">
        <v>1148</v>
      </c>
      <c r="FH111" s="176">
        <v>0</v>
      </c>
      <c r="FI111" s="173">
        <v>43644</v>
      </c>
      <c r="FJ111" s="182" t="s">
        <v>525</v>
      </c>
      <c r="FK111" s="183" t="s">
        <v>14</v>
      </c>
      <c r="FL111" s="183">
        <v>0</v>
      </c>
      <c r="FM111" s="183" t="s">
        <v>21</v>
      </c>
      <c r="FN111" s="183">
        <v>2</v>
      </c>
      <c r="FO111" s="183">
        <v>0</v>
      </c>
      <c r="FP111" s="180">
        <v>0</v>
      </c>
      <c r="FQ111" s="181">
        <v>43510</v>
      </c>
      <c r="FR111" s="182" t="s">
        <v>528</v>
      </c>
      <c r="FS111" s="176">
        <v>1500000</v>
      </c>
      <c r="FT111" s="176" t="s">
        <v>526</v>
      </c>
      <c r="FU111" s="176" t="s">
        <v>21</v>
      </c>
      <c r="FV111" s="176">
        <v>2</v>
      </c>
      <c r="FW111" s="176">
        <v>0</v>
      </c>
      <c r="FX111" s="176" t="s">
        <v>527</v>
      </c>
      <c r="FY111" s="173">
        <v>43510</v>
      </c>
      <c r="FZ111" s="183" t="s">
        <v>4832</v>
      </c>
      <c r="GA111" s="183">
        <v>1</v>
      </c>
      <c r="GB111" s="183" t="s">
        <v>3173</v>
      </c>
      <c r="GC111" s="183" t="s">
        <v>21</v>
      </c>
      <c r="GD111" s="183">
        <v>2</v>
      </c>
      <c r="GE111" s="183" t="s">
        <v>14</v>
      </c>
      <c r="GF111" s="183" t="s">
        <v>14</v>
      </c>
      <c r="GG111" s="184">
        <v>44496</v>
      </c>
      <c r="GH111" s="182" t="s">
        <v>4838</v>
      </c>
      <c r="GI111" s="176">
        <v>3</v>
      </c>
      <c r="GJ111" s="176" t="s">
        <v>3173</v>
      </c>
      <c r="GK111" s="176" t="s">
        <v>21</v>
      </c>
      <c r="GL111" s="176">
        <v>2</v>
      </c>
      <c r="GM111" s="176" t="s">
        <v>14</v>
      </c>
      <c r="GN111" s="176" t="s">
        <v>14</v>
      </c>
      <c r="GO111" s="173">
        <v>44496</v>
      </c>
      <c r="GP111" s="183" t="s">
        <v>4833</v>
      </c>
      <c r="GQ111" s="183">
        <v>2</v>
      </c>
      <c r="GR111" s="183" t="s">
        <v>3173</v>
      </c>
      <c r="GS111" s="183" t="s">
        <v>21</v>
      </c>
      <c r="GT111" s="183">
        <v>2</v>
      </c>
      <c r="GU111" s="183" t="s">
        <v>14</v>
      </c>
      <c r="GV111" s="183" t="s">
        <v>14</v>
      </c>
      <c r="GW111" s="184">
        <v>44496</v>
      </c>
      <c r="GX111" s="182" t="s">
        <v>4839</v>
      </c>
      <c r="GY111" s="176">
        <v>3</v>
      </c>
      <c r="GZ111" s="176" t="s">
        <v>3173</v>
      </c>
      <c r="HA111" s="176" t="s">
        <v>21</v>
      </c>
      <c r="HB111" s="176">
        <v>2</v>
      </c>
      <c r="HC111" s="176" t="s">
        <v>14</v>
      </c>
      <c r="HD111" s="176" t="s">
        <v>14</v>
      </c>
      <c r="HE111" s="173">
        <v>44496</v>
      </c>
      <c r="HF111" s="183" t="s">
        <v>4831</v>
      </c>
      <c r="HG111" s="183">
        <v>0</v>
      </c>
      <c r="HH111" s="183" t="s">
        <v>3173</v>
      </c>
      <c r="HI111" s="183" t="s">
        <v>21</v>
      </c>
      <c r="HJ111" s="183">
        <v>2</v>
      </c>
      <c r="HK111" s="183" t="s">
        <v>14</v>
      </c>
      <c r="HL111" s="183" t="s">
        <v>14</v>
      </c>
      <c r="HM111" s="184">
        <v>44496</v>
      </c>
      <c r="HN111" s="182" t="s">
        <v>4837</v>
      </c>
      <c r="HO111" s="176">
        <v>2</v>
      </c>
      <c r="HP111" s="176" t="s">
        <v>3173</v>
      </c>
      <c r="HQ111" s="176" t="s">
        <v>21</v>
      </c>
      <c r="HR111" s="176">
        <v>2</v>
      </c>
      <c r="HS111" s="176" t="s">
        <v>14</v>
      </c>
      <c r="HT111" s="176" t="s">
        <v>14</v>
      </c>
      <c r="HU111" s="173">
        <v>44496</v>
      </c>
      <c r="HV111" s="183" t="s">
        <v>4834</v>
      </c>
      <c r="HW111" s="183">
        <v>3</v>
      </c>
      <c r="HX111" s="183" t="s">
        <v>3173</v>
      </c>
      <c r="HY111" s="183" t="s">
        <v>21</v>
      </c>
      <c r="HZ111" s="183">
        <v>2</v>
      </c>
      <c r="IA111" s="183" t="s">
        <v>14</v>
      </c>
      <c r="IB111" s="183" t="s">
        <v>14</v>
      </c>
      <c r="IC111" s="184">
        <v>44496</v>
      </c>
      <c r="ID111" s="182" t="s">
        <v>4836</v>
      </c>
      <c r="IE111" s="176">
        <v>3</v>
      </c>
      <c r="IF111" s="176" t="s">
        <v>3173</v>
      </c>
      <c r="IG111" s="176" t="s">
        <v>21</v>
      </c>
      <c r="IH111" s="176">
        <v>2</v>
      </c>
      <c r="II111" s="176" t="s">
        <v>14</v>
      </c>
      <c r="IJ111" s="176" t="s">
        <v>14</v>
      </c>
      <c r="IK111" s="173">
        <v>44496</v>
      </c>
      <c r="IL111" s="183" t="s">
        <v>4835</v>
      </c>
      <c r="IM111" s="183">
        <v>3</v>
      </c>
      <c r="IN111" s="183" t="s">
        <v>3173</v>
      </c>
      <c r="IO111" s="183" t="s">
        <v>21</v>
      </c>
      <c r="IP111" s="183">
        <v>2</v>
      </c>
      <c r="IQ111" s="183" t="s">
        <v>14</v>
      </c>
      <c r="IR111" s="183" t="s">
        <v>14</v>
      </c>
      <c r="IS111" s="184">
        <v>44496</v>
      </c>
    </row>
    <row r="112" spans="1:253" s="277" customFormat="1" ht="12.75" customHeight="1" x14ac:dyDescent="0.2">
      <c r="A112" s="277" t="s">
        <v>1666</v>
      </c>
      <c r="B112" s="277" t="s">
        <v>7513</v>
      </c>
      <c r="C112" s="277" t="s">
        <v>1667</v>
      </c>
      <c r="D112" s="277" t="s">
        <v>1668</v>
      </c>
      <c r="E112" s="277" t="s">
        <v>7212</v>
      </c>
      <c r="F112" s="277" t="s">
        <v>3413</v>
      </c>
      <c r="G112" s="171">
        <v>1100000</v>
      </c>
      <c r="H112" s="172" t="s">
        <v>3410</v>
      </c>
      <c r="I112" s="172" t="s">
        <v>41</v>
      </c>
      <c r="J112" s="172">
        <v>1</v>
      </c>
      <c r="K112" s="172" t="s">
        <v>3412</v>
      </c>
      <c r="L112" s="172" t="s">
        <v>3411</v>
      </c>
      <c r="M112" s="173">
        <v>44388</v>
      </c>
      <c r="N112" s="182" t="s">
        <v>3417</v>
      </c>
      <c r="O112" s="174">
        <v>17364</v>
      </c>
      <c r="P112" s="174" t="s">
        <v>3414</v>
      </c>
      <c r="Q112" s="174" t="s">
        <v>21</v>
      </c>
      <c r="R112" s="174">
        <v>2</v>
      </c>
      <c r="S112" s="174" t="s">
        <v>3416</v>
      </c>
      <c r="T112" s="174" t="s">
        <v>3415</v>
      </c>
      <c r="U112" s="175">
        <v>44388</v>
      </c>
      <c r="V112" s="182" t="s">
        <v>5539</v>
      </c>
      <c r="W112" s="172">
        <v>1172000</v>
      </c>
      <c r="X112" s="172" t="s">
        <v>5536</v>
      </c>
      <c r="Y112" s="172" t="s">
        <v>41</v>
      </c>
      <c r="Z112" s="172">
        <v>1</v>
      </c>
      <c r="AA112" s="172" t="s">
        <v>5538</v>
      </c>
      <c r="AB112" s="172" t="s">
        <v>5537</v>
      </c>
      <c r="AC112" s="173">
        <v>44521</v>
      </c>
      <c r="AD112" s="182" t="s">
        <v>5541</v>
      </c>
      <c r="AE112" s="180">
        <v>677000</v>
      </c>
      <c r="AF112" s="180" t="s">
        <v>5536</v>
      </c>
      <c r="AG112" s="180" t="s">
        <v>41</v>
      </c>
      <c r="AH112" s="180">
        <v>1</v>
      </c>
      <c r="AI112" s="180" t="s">
        <v>5540</v>
      </c>
      <c r="AJ112" s="180" t="s">
        <v>5537</v>
      </c>
      <c r="AK112" s="181">
        <v>44521</v>
      </c>
      <c r="AL112" s="182" t="s">
        <v>1671</v>
      </c>
      <c r="AM112" s="172">
        <v>0</v>
      </c>
      <c r="AN112" s="172" t="s">
        <v>14</v>
      </c>
      <c r="AO112" s="172" t="s">
        <v>14</v>
      </c>
      <c r="AP112" s="172" t="s">
        <v>14</v>
      </c>
      <c r="AQ112" s="172" t="s">
        <v>14</v>
      </c>
      <c r="AR112" s="172" t="s">
        <v>14</v>
      </c>
      <c r="AS112" s="173">
        <v>43874</v>
      </c>
      <c r="AT112" s="183" t="s">
        <v>1670</v>
      </c>
      <c r="AU112" s="180">
        <v>0</v>
      </c>
      <c r="AV112" s="180" t="s">
        <v>14</v>
      </c>
      <c r="AW112" s="180" t="s">
        <v>14</v>
      </c>
      <c r="AX112" s="180" t="s">
        <v>14</v>
      </c>
      <c r="AY112" s="180" t="s">
        <v>14</v>
      </c>
      <c r="AZ112" s="180" t="s">
        <v>14</v>
      </c>
      <c r="BA112" s="181">
        <v>43874</v>
      </c>
      <c r="BB112" s="182" t="s">
        <v>1669</v>
      </c>
      <c r="BC112" s="172">
        <v>0</v>
      </c>
      <c r="BD112" s="172" t="s">
        <v>14</v>
      </c>
      <c r="BE112" s="172" t="s">
        <v>14</v>
      </c>
      <c r="BF112" s="172" t="s">
        <v>14</v>
      </c>
      <c r="BG112" s="172" t="s">
        <v>14</v>
      </c>
      <c r="BH112" s="172" t="s">
        <v>14</v>
      </c>
      <c r="BI112" s="173">
        <v>43874</v>
      </c>
      <c r="BJ112" s="183" t="s">
        <v>6193</v>
      </c>
      <c r="BK112" s="183">
        <v>0</v>
      </c>
      <c r="BL112" s="183" t="s">
        <v>6164</v>
      </c>
      <c r="BM112" s="183" t="s">
        <v>21</v>
      </c>
      <c r="BN112" s="183">
        <v>2</v>
      </c>
      <c r="BO112" s="183" t="s">
        <v>6192</v>
      </c>
      <c r="BP112" s="180" t="s">
        <v>2036</v>
      </c>
      <c r="BQ112" s="184">
        <v>44557</v>
      </c>
      <c r="BR112" s="182" t="s">
        <v>7972</v>
      </c>
      <c r="BS112" s="176" t="e">
        <v>#N/A</v>
      </c>
      <c r="BT112" s="176" t="e">
        <v>#N/A</v>
      </c>
      <c r="BU112" s="176" t="e">
        <v>#N/A</v>
      </c>
      <c r="BV112" s="176" t="e">
        <v>#N/A</v>
      </c>
      <c r="BW112" s="176" t="e">
        <v>#N/A</v>
      </c>
      <c r="BX112" s="176" t="e">
        <v>#N/A</v>
      </c>
      <c r="BY112" s="173" t="e">
        <v>#N/A</v>
      </c>
      <c r="BZ112" s="183" t="s">
        <v>7973</v>
      </c>
      <c r="CA112" s="183" t="e">
        <v>#N/A</v>
      </c>
      <c r="CB112" s="183" t="e">
        <v>#N/A</v>
      </c>
      <c r="CC112" s="183" t="e">
        <v>#N/A</v>
      </c>
      <c r="CD112" s="183" t="e">
        <v>#N/A</v>
      </c>
      <c r="CE112" s="183" t="e">
        <v>#N/A</v>
      </c>
      <c r="CF112" s="183" t="e">
        <v>#N/A</v>
      </c>
      <c r="CG112" s="184" t="e">
        <v>#N/A</v>
      </c>
      <c r="CH112" s="182" t="s">
        <v>7974</v>
      </c>
      <c r="CI112" s="183" t="e">
        <v>#N/A</v>
      </c>
      <c r="CJ112" s="183" t="e">
        <v>#N/A</v>
      </c>
      <c r="CK112" s="183" t="e">
        <v>#N/A</v>
      </c>
      <c r="CL112" s="183" t="e">
        <v>#N/A</v>
      </c>
      <c r="CM112" s="183" t="e">
        <v>#N/A</v>
      </c>
      <c r="CN112" s="183" t="e">
        <v>#N/A</v>
      </c>
      <c r="CO112" s="185" t="e">
        <v>#N/A</v>
      </c>
      <c r="CP112" s="183" t="s">
        <v>7975</v>
      </c>
      <c r="CQ112" s="176" t="e">
        <v>#N/A</v>
      </c>
      <c r="CR112" s="176" t="e">
        <v>#N/A</v>
      </c>
      <c r="CS112" s="176" t="e">
        <v>#N/A</v>
      </c>
      <c r="CT112" s="176" t="e">
        <v>#N/A</v>
      </c>
      <c r="CU112" s="176" t="e">
        <v>#N/A</v>
      </c>
      <c r="CV112" s="176" t="e">
        <v>#N/A</v>
      </c>
      <c r="CW112" s="173" t="e">
        <v>#N/A</v>
      </c>
      <c r="CX112" s="183" t="s">
        <v>5542</v>
      </c>
      <c r="CY112" s="180">
        <v>317000</v>
      </c>
      <c r="CZ112" s="180" t="s">
        <v>5536</v>
      </c>
      <c r="DA112" s="180" t="s">
        <v>41</v>
      </c>
      <c r="DB112" s="180">
        <v>1</v>
      </c>
      <c r="DC112" s="180" t="s">
        <v>5547</v>
      </c>
      <c r="DD112" s="180" t="s">
        <v>5537</v>
      </c>
      <c r="DE112" s="186">
        <v>44521</v>
      </c>
      <c r="DF112" s="182" t="s">
        <v>5544</v>
      </c>
      <c r="DG112" s="172">
        <v>495000</v>
      </c>
      <c r="DH112" s="176" t="s">
        <v>5536</v>
      </c>
      <c r="DI112" s="176" t="s">
        <v>41</v>
      </c>
      <c r="DJ112" s="176">
        <v>1</v>
      </c>
      <c r="DK112" s="176" t="s">
        <v>5543</v>
      </c>
      <c r="DL112" s="176" t="s">
        <v>5537</v>
      </c>
      <c r="DM112" s="173">
        <v>44521</v>
      </c>
      <c r="DN112" s="183" t="s">
        <v>5546</v>
      </c>
      <c r="DO112" s="180">
        <v>360000</v>
      </c>
      <c r="DP112" s="183" t="s">
        <v>5536</v>
      </c>
      <c r="DQ112" s="183" t="s">
        <v>41</v>
      </c>
      <c r="DR112" s="183">
        <v>1</v>
      </c>
      <c r="DS112" s="183" t="s">
        <v>5545</v>
      </c>
      <c r="DT112" s="183" t="s">
        <v>5537</v>
      </c>
      <c r="DU112" s="184">
        <v>44521</v>
      </c>
      <c r="DV112" s="182" t="s">
        <v>5548</v>
      </c>
      <c r="DW112" s="172">
        <v>267000</v>
      </c>
      <c r="DX112" s="176" t="s">
        <v>5536</v>
      </c>
      <c r="DY112" s="176" t="s">
        <v>41</v>
      </c>
      <c r="DZ112" s="176">
        <v>1</v>
      </c>
      <c r="EA112" s="176" t="s">
        <v>5547</v>
      </c>
      <c r="EB112" s="176" t="s">
        <v>5537</v>
      </c>
      <c r="EC112" s="173">
        <v>44521</v>
      </c>
      <c r="ED112" s="183" t="s">
        <v>5550</v>
      </c>
      <c r="EE112" s="180">
        <v>50000</v>
      </c>
      <c r="EF112" s="183" t="s">
        <v>5536</v>
      </c>
      <c r="EG112" s="183" t="s">
        <v>41</v>
      </c>
      <c r="EH112" s="183">
        <v>1</v>
      </c>
      <c r="EI112" s="183" t="s">
        <v>5549</v>
      </c>
      <c r="EJ112" s="183" t="s">
        <v>5537</v>
      </c>
      <c r="EK112" s="184">
        <v>44521</v>
      </c>
      <c r="EL112" s="182" t="s">
        <v>5552</v>
      </c>
      <c r="EM112" s="172">
        <v>0</v>
      </c>
      <c r="EN112" s="176" t="s">
        <v>5536</v>
      </c>
      <c r="EO112" s="176" t="s">
        <v>41</v>
      </c>
      <c r="EP112" s="176">
        <v>1</v>
      </c>
      <c r="EQ112" s="176" t="s">
        <v>5551</v>
      </c>
      <c r="ER112" s="176" t="s">
        <v>5537</v>
      </c>
      <c r="ES112" s="173">
        <v>44521</v>
      </c>
      <c r="ET112" s="183" t="s">
        <v>6195</v>
      </c>
      <c r="EU112" s="183">
        <v>50</v>
      </c>
      <c r="EV112" s="183" t="s">
        <v>6164</v>
      </c>
      <c r="EW112" s="183" t="s">
        <v>21</v>
      </c>
      <c r="EX112" s="183">
        <v>2</v>
      </c>
      <c r="EY112" s="183" t="s">
        <v>6194</v>
      </c>
      <c r="EZ112" s="183" t="s">
        <v>2036</v>
      </c>
      <c r="FA112" s="184">
        <v>44557</v>
      </c>
      <c r="FB112" s="182" t="s">
        <v>3419</v>
      </c>
      <c r="FC112" s="176">
        <v>1</v>
      </c>
      <c r="FD112" s="176" t="s">
        <v>14</v>
      </c>
      <c r="FE112" s="176" t="s">
        <v>21</v>
      </c>
      <c r="FF112" s="176">
        <v>2</v>
      </c>
      <c r="FG112" s="176" t="s">
        <v>3418</v>
      </c>
      <c r="FH112" s="176" t="s">
        <v>14</v>
      </c>
      <c r="FI112" s="173">
        <v>44388</v>
      </c>
      <c r="FJ112" s="182" t="s">
        <v>7976</v>
      </c>
      <c r="FK112" s="183" t="e">
        <v>#N/A</v>
      </c>
      <c r="FL112" s="183" t="e">
        <v>#N/A</v>
      </c>
      <c r="FM112" s="183" t="e">
        <v>#N/A</v>
      </c>
      <c r="FN112" s="183" t="e">
        <v>#N/A</v>
      </c>
      <c r="FO112" s="183" t="e">
        <v>#N/A</v>
      </c>
      <c r="FP112" s="180" t="e">
        <v>#N/A</v>
      </c>
      <c r="FQ112" s="181" t="e">
        <v>#N/A</v>
      </c>
      <c r="FR112" s="182" t="s">
        <v>7977</v>
      </c>
      <c r="FS112" s="176" t="e">
        <v>#N/A</v>
      </c>
      <c r="FT112" s="176" t="e">
        <v>#N/A</v>
      </c>
      <c r="FU112" s="176" t="e">
        <v>#N/A</v>
      </c>
      <c r="FV112" s="176" t="e">
        <v>#N/A</v>
      </c>
      <c r="FW112" s="176" t="e">
        <v>#N/A</v>
      </c>
      <c r="FX112" s="176" t="e">
        <v>#N/A</v>
      </c>
      <c r="FY112" s="173" t="e">
        <v>#N/A</v>
      </c>
      <c r="FZ112" s="183" t="s">
        <v>4841</v>
      </c>
      <c r="GA112" s="183">
        <v>0</v>
      </c>
      <c r="GB112" s="183" t="s">
        <v>3173</v>
      </c>
      <c r="GC112" s="183" t="s">
        <v>21</v>
      </c>
      <c r="GD112" s="183">
        <v>2</v>
      </c>
      <c r="GE112" s="183" t="s">
        <v>14</v>
      </c>
      <c r="GF112" s="183" t="s">
        <v>14</v>
      </c>
      <c r="GG112" s="184">
        <v>44496</v>
      </c>
      <c r="GH112" s="182" t="s">
        <v>4847</v>
      </c>
      <c r="GI112" s="176">
        <v>0</v>
      </c>
      <c r="GJ112" s="176" t="s">
        <v>3173</v>
      </c>
      <c r="GK112" s="176" t="s">
        <v>21</v>
      </c>
      <c r="GL112" s="176">
        <v>2</v>
      </c>
      <c r="GM112" s="176" t="s">
        <v>14</v>
      </c>
      <c r="GN112" s="176" t="s">
        <v>14</v>
      </c>
      <c r="GO112" s="173">
        <v>44496</v>
      </c>
      <c r="GP112" s="183" t="s">
        <v>4842</v>
      </c>
      <c r="GQ112" s="183">
        <v>0</v>
      </c>
      <c r="GR112" s="183" t="s">
        <v>3173</v>
      </c>
      <c r="GS112" s="183" t="s">
        <v>21</v>
      </c>
      <c r="GT112" s="183">
        <v>2</v>
      </c>
      <c r="GU112" s="183" t="s">
        <v>14</v>
      </c>
      <c r="GV112" s="183" t="s">
        <v>14</v>
      </c>
      <c r="GW112" s="184">
        <v>44496</v>
      </c>
      <c r="GX112" s="182" t="s">
        <v>4848</v>
      </c>
      <c r="GY112" s="176">
        <v>0</v>
      </c>
      <c r="GZ112" s="176" t="s">
        <v>3173</v>
      </c>
      <c r="HA112" s="176" t="s">
        <v>21</v>
      </c>
      <c r="HB112" s="176">
        <v>2</v>
      </c>
      <c r="HC112" s="176" t="s">
        <v>14</v>
      </c>
      <c r="HD112" s="176" t="s">
        <v>14</v>
      </c>
      <c r="HE112" s="173">
        <v>44496</v>
      </c>
      <c r="HF112" s="183" t="s">
        <v>4840</v>
      </c>
      <c r="HG112" s="183">
        <v>0</v>
      </c>
      <c r="HH112" s="183" t="s">
        <v>3173</v>
      </c>
      <c r="HI112" s="183" t="s">
        <v>21</v>
      </c>
      <c r="HJ112" s="183">
        <v>2</v>
      </c>
      <c r="HK112" s="183" t="s">
        <v>14</v>
      </c>
      <c r="HL112" s="183" t="s">
        <v>14</v>
      </c>
      <c r="HM112" s="184">
        <v>44496</v>
      </c>
      <c r="HN112" s="182" t="s">
        <v>4846</v>
      </c>
      <c r="HO112" s="176">
        <v>2</v>
      </c>
      <c r="HP112" s="176" t="s">
        <v>3173</v>
      </c>
      <c r="HQ112" s="176" t="s">
        <v>21</v>
      </c>
      <c r="HR112" s="176">
        <v>2</v>
      </c>
      <c r="HS112" s="176" t="s">
        <v>14</v>
      </c>
      <c r="HT112" s="176" t="s">
        <v>14</v>
      </c>
      <c r="HU112" s="173">
        <v>44496</v>
      </c>
      <c r="HV112" s="183" t="s">
        <v>4843</v>
      </c>
      <c r="HW112" s="183">
        <v>2</v>
      </c>
      <c r="HX112" s="183" t="s">
        <v>3173</v>
      </c>
      <c r="HY112" s="183" t="s">
        <v>21</v>
      </c>
      <c r="HZ112" s="183">
        <v>2</v>
      </c>
      <c r="IA112" s="183" t="s">
        <v>14</v>
      </c>
      <c r="IB112" s="183" t="s">
        <v>14</v>
      </c>
      <c r="IC112" s="184">
        <v>44496</v>
      </c>
      <c r="ID112" s="182" t="s">
        <v>4845</v>
      </c>
      <c r="IE112" s="176">
        <v>0</v>
      </c>
      <c r="IF112" s="176" t="s">
        <v>3173</v>
      </c>
      <c r="IG112" s="176" t="s">
        <v>21</v>
      </c>
      <c r="IH112" s="176">
        <v>2</v>
      </c>
      <c r="II112" s="176" t="s">
        <v>14</v>
      </c>
      <c r="IJ112" s="176" t="s">
        <v>14</v>
      </c>
      <c r="IK112" s="173">
        <v>44496</v>
      </c>
      <c r="IL112" s="183" t="s">
        <v>4844</v>
      </c>
      <c r="IM112" s="183">
        <v>1</v>
      </c>
      <c r="IN112" s="183" t="s">
        <v>3173</v>
      </c>
      <c r="IO112" s="183" t="s">
        <v>21</v>
      </c>
      <c r="IP112" s="183">
        <v>2</v>
      </c>
      <c r="IQ112" s="183" t="s">
        <v>14</v>
      </c>
      <c r="IR112" s="183" t="s">
        <v>14</v>
      </c>
      <c r="IS112" s="184">
        <v>44496</v>
      </c>
    </row>
    <row r="113" spans="1:253" s="277" customFormat="1" ht="12.75" customHeight="1" x14ac:dyDescent="0.2">
      <c r="A113" s="277" t="s">
        <v>143</v>
      </c>
      <c r="B113" s="277" t="s">
        <v>7508</v>
      </c>
      <c r="C113" s="277" t="s">
        <v>144</v>
      </c>
      <c r="D113" s="277" t="s">
        <v>145</v>
      </c>
      <c r="E113" s="277" t="s">
        <v>7215</v>
      </c>
      <c r="F113" s="277" t="s">
        <v>2799</v>
      </c>
      <c r="G113" s="171">
        <v>17500000</v>
      </c>
      <c r="H113" s="172" t="s">
        <v>2796</v>
      </c>
      <c r="I113" s="172" t="s">
        <v>21</v>
      </c>
      <c r="J113" s="172">
        <v>2</v>
      </c>
      <c r="K113" s="172" t="s">
        <v>2798</v>
      </c>
      <c r="L113" s="172" t="s">
        <v>2797</v>
      </c>
      <c r="M113" s="173">
        <v>44254</v>
      </c>
      <c r="N113" s="182" t="s">
        <v>2802</v>
      </c>
      <c r="O113" s="174">
        <v>185180</v>
      </c>
      <c r="P113" s="174" t="s">
        <v>1825</v>
      </c>
      <c r="Q113" s="174" t="s">
        <v>41</v>
      </c>
      <c r="R113" s="174">
        <v>1</v>
      </c>
      <c r="S113" s="174" t="s">
        <v>2801</v>
      </c>
      <c r="T113" s="174" t="s">
        <v>2800</v>
      </c>
      <c r="U113" s="175">
        <v>44254</v>
      </c>
      <c r="V113" s="182" t="s">
        <v>2804</v>
      </c>
      <c r="W113" s="172">
        <v>17500000</v>
      </c>
      <c r="X113" s="172" t="s">
        <v>2796</v>
      </c>
      <c r="Y113" s="172" t="s">
        <v>21</v>
      </c>
      <c r="Z113" s="172">
        <v>2</v>
      </c>
      <c r="AA113" s="172" t="s">
        <v>2803</v>
      </c>
      <c r="AB113" s="172" t="s">
        <v>2797</v>
      </c>
      <c r="AC113" s="173">
        <v>44254</v>
      </c>
      <c r="AD113" s="182" t="s">
        <v>2806</v>
      </c>
      <c r="AE113" s="180">
        <v>17500000</v>
      </c>
      <c r="AF113" s="180" t="s">
        <v>2796</v>
      </c>
      <c r="AG113" s="180" t="s">
        <v>21</v>
      </c>
      <c r="AH113" s="180">
        <v>2</v>
      </c>
      <c r="AI113" s="180" t="s">
        <v>2805</v>
      </c>
      <c r="AJ113" s="180" t="s">
        <v>2797</v>
      </c>
      <c r="AK113" s="181">
        <v>44254</v>
      </c>
      <c r="AL113" s="182" t="s">
        <v>6631</v>
      </c>
      <c r="AM113" s="172">
        <v>15698000</v>
      </c>
      <c r="AN113" s="172" t="s">
        <v>6628</v>
      </c>
      <c r="AO113" s="172" t="s">
        <v>59</v>
      </c>
      <c r="AP113" s="172">
        <v>3</v>
      </c>
      <c r="AQ113" s="172" t="s">
        <v>6630</v>
      </c>
      <c r="AR113" s="172" t="s">
        <v>6629</v>
      </c>
      <c r="AS113" s="173">
        <v>44559</v>
      </c>
      <c r="AT113" s="183" t="s">
        <v>1336</v>
      </c>
      <c r="AU113" s="180" t="s">
        <v>14</v>
      </c>
      <c r="AV113" s="180" t="s">
        <v>1333</v>
      </c>
      <c r="AW113" s="180" t="s">
        <v>14</v>
      </c>
      <c r="AX113" s="180" t="s">
        <v>14</v>
      </c>
      <c r="AY113" s="180" t="s">
        <v>1335</v>
      </c>
      <c r="AZ113" s="180" t="s">
        <v>1334</v>
      </c>
      <c r="BA113" s="181">
        <v>43767</v>
      </c>
      <c r="BB113" s="182" t="s">
        <v>149</v>
      </c>
      <c r="BC113" s="172" t="s">
        <v>14</v>
      </c>
      <c r="BD113" s="172" t="s">
        <v>14</v>
      </c>
      <c r="BE113" s="172" t="s">
        <v>14</v>
      </c>
      <c r="BF113" s="172" t="s">
        <v>14</v>
      </c>
      <c r="BG113" s="172" t="s">
        <v>148</v>
      </c>
      <c r="BH113" s="172">
        <v>0</v>
      </c>
      <c r="BI113" s="173">
        <v>43495</v>
      </c>
      <c r="BJ113" s="183" t="s">
        <v>6633</v>
      </c>
      <c r="BK113" s="183">
        <v>2784</v>
      </c>
      <c r="BL113" s="183" t="s">
        <v>6537</v>
      </c>
      <c r="BM113" s="183" t="s">
        <v>59</v>
      </c>
      <c r="BN113" s="183">
        <v>3</v>
      </c>
      <c r="BO113" s="183" t="s">
        <v>6632</v>
      </c>
      <c r="BP113" s="180" t="s">
        <v>694</v>
      </c>
      <c r="BQ113" s="184">
        <v>44559</v>
      </c>
      <c r="BR113" s="182" t="s">
        <v>1331</v>
      </c>
      <c r="BS113" s="176" t="s">
        <v>14</v>
      </c>
      <c r="BT113" s="176" t="s">
        <v>14</v>
      </c>
      <c r="BU113" s="176" t="s">
        <v>14</v>
      </c>
      <c r="BV113" s="176" t="s">
        <v>14</v>
      </c>
      <c r="BW113" s="176" t="s">
        <v>14</v>
      </c>
      <c r="BX113" s="176" t="s">
        <v>14</v>
      </c>
      <c r="BY113" s="173">
        <v>43767</v>
      </c>
      <c r="BZ113" s="183" t="s">
        <v>1332</v>
      </c>
      <c r="CA113" s="183" t="s">
        <v>14</v>
      </c>
      <c r="CB113" s="183" t="s">
        <v>14</v>
      </c>
      <c r="CC113" s="183" t="s">
        <v>14</v>
      </c>
      <c r="CD113" s="183" t="s">
        <v>14</v>
      </c>
      <c r="CE113" s="183" t="s">
        <v>14</v>
      </c>
      <c r="CF113" s="183" t="s">
        <v>14</v>
      </c>
      <c r="CG113" s="184">
        <v>43767</v>
      </c>
      <c r="CH113" s="182" t="s">
        <v>7978</v>
      </c>
      <c r="CI113" s="183" t="e">
        <v>#N/A</v>
      </c>
      <c r="CJ113" s="183" t="e">
        <v>#N/A</v>
      </c>
      <c r="CK113" s="183" t="e">
        <v>#N/A</v>
      </c>
      <c r="CL113" s="183" t="e">
        <v>#N/A</v>
      </c>
      <c r="CM113" s="183" t="e">
        <v>#N/A</v>
      </c>
      <c r="CN113" s="183" t="e">
        <v>#N/A</v>
      </c>
      <c r="CO113" s="185" t="e">
        <v>#N/A</v>
      </c>
      <c r="CP113" s="183" t="s">
        <v>2019</v>
      </c>
      <c r="CQ113" s="176" t="s">
        <v>14</v>
      </c>
      <c r="CR113" s="176" t="s">
        <v>2016</v>
      </c>
      <c r="CS113" s="176" t="s">
        <v>14</v>
      </c>
      <c r="CT113" s="176" t="s">
        <v>14</v>
      </c>
      <c r="CU113" s="176" t="s">
        <v>2018</v>
      </c>
      <c r="CV113" s="176" t="s">
        <v>2017</v>
      </c>
      <c r="CW113" s="173">
        <v>44064</v>
      </c>
      <c r="CX113" s="183" t="s">
        <v>6638</v>
      </c>
      <c r="CY113" s="180">
        <v>13400000</v>
      </c>
      <c r="CZ113" s="180" t="s">
        <v>6635</v>
      </c>
      <c r="DA113" s="180" t="s">
        <v>21</v>
      </c>
      <c r="DB113" s="180">
        <v>2</v>
      </c>
      <c r="DC113" s="180" t="s">
        <v>6637</v>
      </c>
      <c r="DD113" s="180" t="s">
        <v>6636</v>
      </c>
      <c r="DE113" s="186">
        <v>44559</v>
      </c>
      <c r="DF113" s="182" t="s">
        <v>6639</v>
      </c>
      <c r="DG113" s="172">
        <v>0</v>
      </c>
      <c r="DH113" s="176" t="s">
        <v>6635</v>
      </c>
      <c r="DI113" s="176" t="s">
        <v>21</v>
      </c>
      <c r="DJ113" s="176">
        <v>2</v>
      </c>
      <c r="DK113" s="176" t="s">
        <v>6637</v>
      </c>
      <c r="DL113" s="176" t="s">
        <v>6636</v>
      </c>
      <c r="DM113" s="173">
        <v>44559</v>
      </c>
      <c r="DN113" s="183" t="s">
        <v>6640</v>
      </c>
      <c r="DO113" s="180">
        <v>4100000</v>
      </c>
      <c r="DP113" s="183" t="s">
        <v>6635</v>
      </c>
      <c r="DQ113" s="183" t="s">
        <v>21</v>
      </c>
      <c r="DR113" s="183">
        <v>2</v>
      </c>
      <c r="DS113" s="183" t="s">
        <v>6637</v>
      </c>
      <c r="DT113" s="183" t="s">
        <v>6636</v>
      </c>
      <c r="DU113" s="184">
        <v>44559</v>
      </c>
      <c r="DV113" s="182" t="s">
        <v>6641</v>
      </c>
      <c r="DW113" s="172">
        <v>630000</v>
      </c>
      <c r="DX113" s="176" t="s">
        <v>6635</v>
      </c>
      <c r="DY113" s="176" t="s">
        <v>21</v>
      </c>
      <c r="DZ113" s="176">
        <v>2</v>
      </c>
      <c r="EA113" s="176" t="s">
        <v>6637</v>
      </c>
      <c r="EB113" s="176" t="s">
        <v>6636</v>
      </c>
      <c r="EC113" s="173">
        <v>44559</v>
      </c>
      <c r="ED113" s="183" t="s">
        <v>6642</v>
      </c>
      <c r="EE113" s="180">
        <v>11270000</v>
      </c>
      <c r="EF113" s="183" t="s">
        <v>6635</v>
      </c>
      <c r="EG113" s="183" t="s">
        <v>21</v>
      </c>
      <c r="EH113" s="183">
        <v>2</v>
      </c>
      <c r="EI113" s="183" t="s">
        <v>6637</v>
      </c>
      <c r="EJ113" s="183" t="s">
        <v>6636</v>
      </c>
      <c r="EK113" s="184">
        <v>44559</v>
      </c>
      <c r="EL113" s="182" t="s">
        <v>6643</v>
      </c>
      <c r="EM113" s="172">
        <v>1500000</v>
      </c>
      <c r="EN113" s="176" t="s">
        <v>6635</v>
      </c>
      <c r="EO113" s="176" t="s">
        <v>21</v>
      </c>
      <c r="EP113" s="176">
        <v>2</v>
      </c>
      <c r="EQ113" s="176" t="s">
        <v>6637</v>
      </c>
      <c r="ER113" s="176" t="s">
        <v>6636</v>
      </c>
      <c r="ES113" s="173">
        <v>44559</v>
      </c>
      <c r="ET113" s="183" t="s">
        <v>6634</v>
      </c>
      <c r="EU113" s="183">
        <v>2784</v>
      </c>
      <c r="EV113" s="183" t="s">
        <v>6537</v>
      </c>
      <c r="EW113" s="183" t="s">
        <v>59</v>
      </c>
      <c r="EX113" s="183">
        <v>3</v>
      </c>
      <c r="EY113" s="183" t="s">
        <v>6632</v>
      </c>
      <c r="EZ113" s="183" t="s">
        <v>694</v>
      </c>
      <c r="FA113" s="184">
        <v>44559</v>
      </c>
      <c r="FB113" s="182" t="s">
        <v>147</v>
      </c>
      <c r="FC113" s="176">
        <v>5</v>
      </c>
      <c r="FD113" s="176">
        <v>0</v>
      </c>
      <c r="FE113" s="176" t="s">
        <v>41</v>
      </c>
      <c r="FF113" s="176">
        <v>1</v>
      </c>
      <c r="FG113" s="176" t="s">
        <v>146</v>
      </c>
      <c r="FH113" s="176">
        <v>0</v>
      </c>
      <c r="FI113" s="173">
        <v>43495</v>
      </c>
      <c r="FJ113" s="182" t="s">
        <v>151</v>
      </c>
      <c r="FK113" s="183" t="s">
        <v>14</v>
      </c>
      <c r="FL113" s="183">
        <v>0</v>
      </c>
      <c r="FM113" s="183" t="s">
        <v>14</v>
      </c>
      <c r="FN113" s="183" t="s">
        <v>14</v>
      </c>
      <c r="FO113" s="183" t="s">
        <v>150</v>
      </c>
      <c r="FP113" s="180">
        <v>0</v>
      </c>
      <c r="FQ113" s="181">
        <v>43495</v>
      </c>
      <c r="FR113" s="182" t="s">
        <v>155</v>
      </c>
      <c r="FS113" s="176">
        <v>1160000</v>
      </c>
      <c r="FT113" s="176" t="s">
        <v>152</v>
      </c>
      <c r="FU113" s="176" t="s">
        <v>21</v>
      </c>
      <c r="FV113" s="176">
        <v>2</v>
      </c>
      <c r="FW113" s="176" t="s">
        <v>154</v>
      </c>
      <c r="FX113" s="176" t="s">
        <v>153</v>
      </c>
      <c r="FY113" s="173">
        <v>43495</v>
      </c>
      <c r="FZ113" s="183" t="s">
        <v>4315</v>
      </c>
      <c r="GA113" s="183">
        <v>1</v>
      </c>
      <c r="GB113" s="183" t="s">
        <v>3173</v>
      </c>
      <c r="GC113" s="183" t="s">
        <v>21</v>
      </c>
      <c r="GD113" s="183">
        <v>2</v>
      </c>
      <c r="GE113" s="183" t="s">
        <v>14</v>
      </c>
      <c r="GF113" s="183" t="s">
        <v>14</v>
      </c>
      <c r="GG113" s="184">
        <v>44489</v>
      </c>
      <c r="GH113" s="182" t="s">
        <v>4321</v>
      </c>
      <c r="GI113" s="176">
        <v>3</v>
      </c>
      <c r="GJ113" s="176" t="s">
        <v>3173</v>
      </c>
      <c r="GK113" s="176" t="s">
        <v>21</v>
      </c>
      <c r="GL113" s="176">
        <v>2</v>
      </c>
      <c r="GM113" s="176" t="s">
        <v>14</v>
      </c>
      <c r="GN113" s="176" t="s">
        <v>14</v>
      </c>
      <c r="GO113" s="173">
        <v>44489</v>
      </c>
      <c r="GP113" s="183" t="s">
        <v>4316</v>
      </c>
      <c r="GQ113" s="183">
        <v>2</v>
      </c>
      <c r="GR113" s="183" t="s">
        <v>3173</v>
      </c>
      <c r="GS113" s="183" t="s">
        <v>21</v>
      </c>
      <c r="GT113" s="183">
        <v>2</v>
      </c>
      <c r="GU113" s="183" t="s">
        <v>14</v>
      </c>
      <c r="GV113" s="183" t="s">
        <v>14</v>
      </c>
      <c r="GW113" s="184">
        <v>44489</v>
      </c>
      <c r="GX113" s="182" t="s">
        <v>4322</v>
      </c>
      <c r="GY113" s="176">
        <v>3</v>
      </c>
      <c r="GZ113" s="176" t="s">
        <v>3173</v>
      </c>
      <c r="HA113" s="176" t="s">
        <v>21</v>
      </c>
      <c r="HB113" s="176">
        <v>2</v>
      </c>
      <c r="HC113" s="176" t="s">
        <v>14</v>
      </c>
      <c r="HD113" s="176" t="s">
        <v>14</v>
      </c>
      <c r="HE113" s="173">
        <v>44489</v>
      </c>
      <c r="HF113" s="183" t="s">
        <v>4314</v>
      </c>
      <c r="HG113" s="183">
        <v>2</v>
      </c>
      <c r="HH113" s="183" t="s">
        <v>3173</v>
      </c>
      <c r="HI113" s="183" t="s">
        <v>21</v>
      </c>
      <c r="HJ113" s="183">
        <v>2</v>
      </c>
      <c r="HK113" s="183" t="s">
        <v>14</v>
      </c>
      <c r="HL113" s="183" t="s">
        <v>14</v>
      </c>
      <c r="HM113" s="184">
        <v>44489</v>
      </c>
      <c r="HN113" s="182" t="s">
        <v>4320</v>
      </c>
      <c r="HO113" s="176">
        <v>3</v>
      </c>
      <c r="HP113" s="176" t="s">
        <v>3173</v>
      </c>
      <c r="HQ113" s="176" t="s">
        <v>21</v>
      </c>
      <c r="HR113" s="176">
        <v>2</v>
      </c>
      <c r="HS113" s="176" t="s">
        <v>14</v>
      </c>
      <c r="HT113" s="176" t="s">
        <v>14</v>
      </c>
      <c r="HU113" s="173">
        <v>44489</v>
      </c>
      <c r="HV113" s="183" t="s">
        <v>4317</v>
      </c>
      <c r="HW113" s="183">
        <v>3</v>
      </c>
      <c r="HX113" s="183" t="s">
        <v>3173</v>
      </c>
      <c r="HY113" s="183" t="s">
        <v>21</v>
      </c>
      <c r="HZ113" s="183">
        <v>2</v>
      </c>
      <c r="IA113" s="183" t="s">
        <v>14</v>
      </c>
      <c r="IB113" s="183" t="s">
        <v>14</v>
      </c>
      <c r="IC113" s="184">
        <v>44489</v>
      </c>
      <c r="ID113" s="182" t="s">
        <v>4319</v>
      </c>
      <c r="IE113" s="176">
        <v>2</v>
      </c>
      <c r="IF113" s="176" t="s">
        <v>3173</v>
      </c>
      <c r="IG113" s="176" t="s">
        <v>21</v>
      </c>
      <c r="IH113" s="176">
        <v>2</v>
      </c>
      <c r="II113" s="176" t="s">
        <v>14</v>
      </c>
      <c r="IJ113" s="176" t="s">
        <v>14</v>
      </c>
      <c r="IK113" s="173">
        <v>44489</v>
      </c>
      <c r="IL113" s="183" t="s">
        <v>4318</v>
      </c>
      <c r="IM113" s="183">
        <v>3</v>
      </c>
      <c r="IN113" s="183" t="s">
        <v>3173</v>
      </c>
      <c r="IO113" s="183" t="s">
        <v>21</v>
      </c>
      <c r="IP113" s="183">
        <v>2</v>
      </c>
      <c r="IQ113" s="183" t="s">
        <v>14</v>
      </c>
      <c r="IR113" s="183" t="s">
        <v>14</v>
      </c>
      <c r="IS113" s="184">
        <v>44489</v>
      </c>
    </row>
    <row r="114" spans="1:253" s="277" customFormat="1" ht="12.75" customHeight="1" x14ac:dyDescent="0.2">
      <c r="A114" s="277" t="s">
        <v>2310</v>
      </c>
      <c r="B114" s="277" t="s">
        <v>7532</v>
      </c>
      <c r="C114" s="277" t="s">
        <v>2311</v>
      </c>
      <c r="D114" s="277" t="s">
        <v>677</v>
      </c>
      <c r="E114" s="277" t="s">
        <v>7216</v>
      </c>
      <c r="F114" s="277" t="s">
        <v>2936</v>
      </c>
      <c r="G114" s="171">
        <v>16797000</v>
      </c>
      <c r="H114" s="172" t="s">
        <v>2933</v>
      </c>
      <c r="I114" s="172" t="s">
        <v>21</v>
      </c>
      <c r="J114" s="172">
        <v>2</v>
      </c>
      <c r="K114" s="172" t="s">
        <v>2935</v>
      </c>
      <c r="L114" s="172" t="s">
        <v>2934</v>
      </c>
      <c r="M114" s="173">
        <v>44281</v>
      </c>
      <c r="N114" s="182" t="s">
        <v>2325</v>
      </c>
      <c r="O114" s="174">
        <v>1259200</v>
      </c>
      <c r="P114" s="174" t="s">
        <v>2055</v>
      </c>
      <c r="Q114" s="174" t="s">
        <v>41</v>
      </c>
      <c r="R114" s="174">
        <v>1</v>
      </c>
      <c r="S114" s="174" t="s">
        <v>2324</v>
      </c>
      <c r="T114" s="174" t="s">
        <v>2323</v>
      </c>
      <c r="U114" s="175">
        <v>44187</v>
      </c>
      <c r="V114" s="182" t="s">
        <v>2937</v>
      </c>
      <c r="W114" s="172">
        <v>16797000</v>
      </c>
      <c r="X114" s="172" t="s">
        <v>2933</v>
      </c>
      <c r="Y114" s="172" t="s">
        <v>21</v>
      </c>
      <c r="Z114" s="172">
        <v>2</v>
      </c>
      <c r="AA114" s="172" t="s">
        <v>2935</v>
      </c>
      <c r="AB114" s="172" t="s">
        <v>2934</v>
      </c>
      <c r="AC114" s="173">
        <v>44281</v>
      </c>
      <c r="AD114" s="182" t="s">
        <v>2330</v>
      </c>
      <c r="AE114" s="180">
        <v>7607000</v>
      </c>
      <c r="AF114" s="180" t="s">
        <v>2317</v>
      </c>
      <c r="AG114" s="180" t="s">
        <v>59</v>
      </c>
      <c r="AH114" s="180">
        <v>3</v>
      </c>
      <c r="AI114" s="180" t="s">
        <v>2329</v>
      </c>
      <c r="AJ114" s="180" t="s">
        <v>2328</v>
      </c>
      <c r="AK114" s="181">
        <v>44187</v>
      </c>
      <c r="AL114" s="182" t="s">
        <v>5680</v>
      </c>
      <c r="AM114" s="172">
        <v>1043000</v>
      </c>
      <c r="AN114" s="172" t="s">
        <v>5677</v>
      </c>
      <c r="AO114" s="172" t="s">
        <v>41</v>
      </c>
      <c r="AP114" s="172">
        <v>1</v>
      </c>
      <c r="AQ114" s="172" t="s">
        <v>5679</v>
      </c>
      <c r="AR114" s="172" t="s">
        <v>5678</v>
      </c>
      <c r="AS114" s="173">
        <v>44522</v>
      </c>
      <c r="AT114" s="183" t="s">
        <v>2322</v>
      </c>
      <c r="AU114" s="180" t="s">
        <v>14</v>
      </c>
      <c r="AV114" s="180" t="s">
        <v>14</v>
      </c>
      <c r="AW114" s="180" t="s">
        <v>59</v>
      </c>
      <c r="AX114" s="180">
        <v>3</v>
      </c>
      <c r="AY114" s="180" t="s">
        <v>14</v>
      </c>
      <c r="AZ114" s="180" t="s">
        <v>14</v>
      </c>
      <c r="BA114" s="181">
        <v>44187</v>
      </c>
      <c r="BB114" s="182" t="s">
        <v>2321</v>
      </c>
      <c r="BC114" s="172" t="s">
        <v>14</v>
      </c>
      <c r="BD114" s="172" t="s">
        <v>14</v>
      </c>
      <c r="BE114" s="172" t="s">
        <v>59</v>
      </c>
      <c r="BF114" s="172">
        <v>3</v>
      </c>
      <c r="BG114" s="172" t="s">
        <v>14</v>
      </c>
      <c r="BH114" s="172" t="s">
        <v>14</v>
      </c>
      <c r="BI114" s="173">
        <v>44187</v>
      </c>
      <c r="BJ114" s="183" t="s">
        <v>5681</v>
      </c>
      <c r="BK114" s="183">
        <v>145</v>
      </c>
      <c r="BL114" s="183" t="s">
        <v>5469</v>
      </c>
      <c r="BM114" s="183" t="s">
        <v>41</v>
      </c>
      <c r="BN114" s="183">
        <v>1</v>
      </c>
      <c r="BO114" s="183" t="s">
        <v>5470</v>
      </c>
      <c r="BP114" s="180" t="s">
        <v>2939</v>
      </c>
      <c r="BQ114" s="184">
        <v>44522</v>
      </c>
      <c r="BR114" s="182" t="s">
        <v>2312</v>
      </c>
      <c r="BS114" s="176" t="s">
        <v>14</v>
      </c>
      <c r="BT114" s="176" t="s">
        <v>14</v>
      </c>
      <c r="BU114" s="176" t="s">
        <v>59</v>
      </c>
      <c r="BV114" s="176">
        <v>3</v>
      </c>
      <c r="BW114" s="176" t="s">
        <v>14</v>
      </c>
      <c r="BX114" s="176" t="s">
        <v>14</v>
      </c>
      <c r="BY114" s="173">
        <v>44187</v>
      </c>
      <c r="BZ114" s="183" t="s">
        <v>2313</v>
      </c>
      <c r="CA114" s="183" t="s">
        <v>14</v>
      </c>
      <c r="CB114" s="183" t="s">
        <v>14</v>
      </c>
      <c r="CC114" s="183" t="s">
        <v>59</v>
      </c>
      <c r="CD114" s="183">
        <v>3</v>
      </c>
      <c r="CE114" s="183" t="s">
        <v>14</v>
      </c>
      <c r="CF114" s="183" t="s">
        <v>14</v>
      </c>
      <c r="CG114" s="184">
        <v>44187</v>
      </c>
      <c r="CH114" s="182" t="s">
        <v>7979</v>
      </c>
      <c r="CI114" s="183" t="e">
        <v>#N/A</v>
      </c>
      <c r="CJ114" s="183" t="e">
        <v>#N/A</v>
      </c>
      <c r="CK114" s="183" t="e">
        <v>#N/A</v>
      </c>
      <c r="CL114" s="183" t="e">
        <v>#N/A</v>
      </c>
      <c r="CM114" s="183" t="e">
        <v>#N/A</v>
      </c>
      <c r="CN114" s="183" t="e">
        <v>#N/A</v>
      </c>
      <c r="CO114" s="185" t="e">
        <v>#N/A</v>
      </c>
      <c r="CP114" s="183" t="s">
        <v>2316</v>
      </c>
      <c r="CQ114" s="176" t="s">
        <v>14</v>
      </c>
      <c r="CR114" s="176" t="s">
        <v>14</v>
      </c>
      <c r="CS114" s="176" t="s">
        <v>59</v>
      </c>
      <c r="CT114" s="176">
        <v>3</v>
      </c>
      <c r="CU114" s="176" t="s">
        <v>14</v>
      </c>
      <c r="CV114" s="176" t="s">
        <v>14</v>
      </c>
      <c r="CW114" s="173">
        <v>44187</v>
      </c>
      <c r="CX114" s="183" t="s">
        <v>2333</v>
      </c>
      <c r="CY114" s="180">
        <v>6400000</v>
      </c>
      <c r="CZ114" s="180" t="s">
        <v>2317</v>
      </c>
      <c r="DA114" s="180" t="s">
        <v>59</v>
      </c>
      <c r="DB114" s="180">
        <v>3</v>
      </c>
      <c r="DC114" s="180" t="s">
        <v>2319</v>
      </c>
      <c r="DD114" s="180" t="s">
        <v>2318</v>
      </c>
      <c r="DE114" s="186">
        <v>44187</v>
      </c>
      <c r="DF114" s="182" t="s">
        <v>2326</v>
      </c>
      <c r="DG114" s="172">
        <v>9175000</v>
      </c>
      <c r="DH114" s="176" t="s">
        <v>2317</v>
      </c>
      <c r="DI114" s="176" t="s">
        <v>59</v>
      </c>
      <c r="DJ114" s="176">
        <v>3</v>
      </c>
      <c r="DK114" s="176" t="s">
        <v>2319</v>
      </c>
      <c r="DL114" s="176" t="s">
        <v>2318</v>
      </c>
      <c r="DM114" s="173">
        <v>44187</v>
      </c>
      <c r="DN114" s="183" t="s">
        <v>2335</v>
      </c>
      <c r="DO114" s="180">
        <v>1207000</v>
      </c>
      <c r="DP114" s="183" t="s">
        <v>2317</v>
      </c>
      <c r="DQ114" s="183" t="s">
        <v>59</v>
      </c>
      <c r="DR114" s="183">
        <v>3</v>
      </c>
      <c r="DS114" s="183" t="s">
        <v>2319</v>
      </c>
      <c r="DT114" s="183" t="s">
        <v>2318</v>
      </c>
      <c r="DU114" s="184">
        <v>44187</v>
      </c>
      <c r="DV114" s="182" t="s">
        <v>2327</v>
      </c>
      <c r="DW114" s="172">
        <v>4736000</v>
      </c>
      <c r="DX114" s="176" t="s">
        <v>2317</v>
      </c>
      <c r="DY114" s="176" t="s">
        <v>59</v>
      </c>
      <c r="DZ114" s="176">
        <v>3</v>
      </c>
      <c r="EA114" s="176" t="s">
        <v>2319</v>
      </c>
      <c r="EB114" s="176" t="s">
        <v>2318</v>
      </c>
      <c r="EC114" s="173">
        <v>44187</v>
      </c>
      <c r="ED114" s="183" t="s">
        <v>2334</v>
      </c>
      <c r="EE114" s="180">
        <v>1472000</v>
      </c>
      <c r="EF114" s="183" t="s">
        <v>2317</v>
      </c>
      <c r="EG114" s="183" t="s">
        <v>59</v>
      </c>
      <c r="EH114" s="183">
        <v>3</v>
      </c>
      <c r="EI114" s="183" t="s">
        <v>2319</v>
      </c>
      <c r="EJ114" s="183" t="s">
        <v>2318</v>
      </c>
      <c r="EK114" s="184">
        <v>44187</v>
      </c>
      <c r="EL114" s="182" t="s">
        <v>2320</v>
      </c>
      <c r="EM114" s="172">
        <v>192000</v>
      </c>
      <c r="EN114" s="176" t="s">
        <v>2317</v>
      </c>
      <c r="EO114" s="176" t="s">
        <v>59</v>
      </c>
      <c r="EP114" s="176">
        <v>3</v>
      </c>
      <c r="EQ114" s="176" t="s">
        <v>2319</v>
      </c>
      <c r="ER114" s="176" t="s">
        <v>2318</v>
      </c>
      <c r="ES114" s="173">
        <v>44187</v>
      </c>
      <c r="ET114" s="183" t="s">
        <v>2941</v>
      </c>
      <c r="EU114" s="183">
        <v>221</v>
      </c>
      <c r="EV114" s="183" t="s">
        <v>2938</v>
      </c>
      <c r="EW114" s="183" t="s">
        <v>59</v>
      </c>
      <c r="EX114" s="183">
        <v>3</v>
      </c>
      <c r="EY114" s="183" t="s">
        <v>2940</v>
      </c>
      <c r="EZ114" s="183" t="s">
        <v>2939</v>
      </c>
      <c r="FA114" s="184">
        <v>44281</v>
      </c>
      <c r="FB114" s="182" t="s">
        <v>2315</v>
      </c>
      <c r="FC114" s="176">
        <v>5</v>
      </c>
      <c r="FD114" s="176" t="s">
        <v>14</v>
      </c>
      <c r="FE114" s="176" t="s">
        <v>41</v>
      </c>
      <c r="FF114" s="176">
        <v>1</v>
      </c>
      <c r="FG114" s="176" t="s">
        <v>2314</v>
      </c>
      <c r="FH114" s="176" t="s">
        <v>14</v>
      </c>
      <c r="FI114" s="173">
        <v>44187</v>
      </c>
      <c r="FJ114" s="182" t="s">
        <v>2331</v>
      </c>
      <c r="FK114" s="183" t="s">
        <v>14</v>
      </c>
      <c r="FL114" s="183" t="s">
        <v>14</v>
      </c>
      <c r="FM114" s="183" t="s">
        <v>59</v>
      </c>
      <c r="FN114" s="183">
        <v>3</v>
      </c>
      <c r="FO114" s="183" t="s">
        <v>14</v>
      </c>
      <c r="FP114" s="180" t="s">
        <v>14</v>
      </c>
      <c r="FQ114" s="181">
        <v>44187</v>
      </c>
      <c r="FR114" s="182" t="s">
        <v>2332</v>
      </c>
      <c r="FS114" s="176" t="s">
        <v>14</v>
      </c>
      <c r="FT114" s="176" t="s">
        <v>14</v>
      </c>
      <c r="FU114" s="176" t="s">
        <v>59</v>
      </c>
      <c r="FV114" s="176">
        <v>3</v>
      </c>
      <c r="FW114" s="176" t="s">
        <v>14</v>
      </c>
      <c r="FX114" s="176" t="s">
        <v>14</v>
      </c>
      <c r="FY114" s="173">
        <v>44187</v>
      </c>
      <c r="FZ114" s="183" t="s">
        <v>5120</v>
      </c>
      <c r="GA114" s="183">
        <v>1</v>
      </c>
      <c r="GB114" s="183" t="s">
        <v>3173</v>
      </c>
      <c r="GC114" s="183" t="s">
        <v>21</v>
      </c>
      <c r="GD114" s="183">
        <v>2</v>
      </c>
      <c r="GE114" s="183" t="s">
        <v>14</v>
      </c>
      <c r="GF114" s="183" t="s">
        <v>14</v>
      </c>
      <c r="GG114" s="184">
        <v>44498</v>
      </c>
      <c r="GH114" s="182" t="s">
        <v>5126</v>
      </c>
      <c r="GI114" s="176">
        <v>3</v>
      </c>
      <c r="GJ114" s="176" t="s">
        <v>3173</v>
      </c>
      <c r="GK114" s="176" t="s">
        <v>21</v>
      </c>
      <c r="GL114" s="176">
        <v>2</v>
      </c>
      <c r="GM114" s="176" t="s">
        <v>14</v>
      </c>
      <c r="GN114" s="176" t="s">
        <v>14</v>
      </c>
      <c r="GO114" s="173">
        <v>44498</v>
      </c>
      <c r="GP114" s="183" t="s">
        <v>5121</v>
      </c>
      <c r="GQ114" s="183">
        <v>1</v>
      </c>
      <c r="GR114" s="183" t="s">
        <v>3173</v>
      </c>
      <c r="GS114" s="183" t="s">
        <v>21</v>
      </c>
      <c r="GT114" s="183">
        <v>2</v>
      </c>
      <c r="GU114" s="183" t="s">
        <v>14</v>
      </c>
      <c r="GV114" s="183" t="s">
        <v>14</v>
      </c>
      <c r="GW114" s="184">
        <v>44498</v>
      </c>
      <c r="GX114" s="182" t="s">
        <v>5127</v>
      </c>
      <c r="GY114" s="176">
        <v>0</v>
      </c>
      <c r="GZ114" s="176" t="s">
        <v>3173</v>
      </c>
      <c r="HA114" s="176" t="s">
        <v>21</v>
      </c>
      <c r="HB114" s="176">
        <v>2</v>
      </c>
      <c r="HC114" s="176" t="s">
        <v>14</v>
      </c>
      <c r="HD114" s="176" t="s">
        <v>14</v>
      </c>
      <c r="HE114" s="173">
        <v>44498</v>
      </c>
      <c r="HF114" s="183" t="s">
        <v>5119</v>
      </c>
      <c r="HG114" s="183">
        <v>0</v>
      </c>
      <c r="HH114" s="183" t="s">
        <v>3173</v>
      </c>
      <c r="HI114" s="183" t="s">
        <v>21</v>
      </c>
      <c r="HJ114" s="183">
        <v>2</v>
      </c>
      <c r="HK114" s="183" t="s">
        <v>14</v>
      </c>
      <c r="HL114" s="183" t="s">
        <v>14</v>
      </c>
      <c r="HM114" s="184">
        <v>44498</v>
      </c>
      <c r="HN114" s="182" t="s">
        <v>5125</v>
      </c>
      <c r="HO114" s="176">
        <v>2</v>
      </c>
      <c r="HP114" s="176" t="s">
        <v>3173</v>
      </c>
      <c r="HQ114" s="176" t="s">
        <v>21</v>
      </c>
      <c r="HR114" s="176">
        <v>2</v>
      </c>
      <c r="HS114" s="176" t="s">
        <v>14</v>
      </c>
      <c r="HT114" s="176" t="s">
        <v>14</v>
      </c>
      <c r="HU114" s="173">
        <v>44498</v>
      </c>
      <c r="HV114" s="183" t="s">
        <v>5122</v>
      </c>
      <c r="HW114" s="183">
        <v>3</v>
      </c>
      <c r="HX114" s="183" t="s">
        <v>3173</v>
      </c>
      <c r="HY114" s="183" t="s">
        <v>21</v>
      </c>
      <c r="HZ114" s="183">
        <v>2</v>
      </c>
      <c r="IA114" s="183" t="s">
        <v>14</v>
      </c>
      <c r="IB114" s="183" t="s">
        <v>14</v>
      </c>
      <c r="IC114" s="184">
        <v>44498</v>
      </c>
      <c r="ID114" s="182" t="s">
        <v>5124</v>
      </c>
      <c r="IE114" s="176">
        <v>2</v>
      </c>
      <c r="IF114" s="176" t="s">
        <v>3173</v>
      </c>
      <c r="IG114" s="176" t="s">
        <v>21</v>
      </c>
      <c r="IH114" s="176">
        <v>2</v>
      </c>
      <c r="II114" s="176" t="s">
        <v>14</v>
      </c>
      <c r="IJ114" s="176" t="s">
        <v>14</v>
      </c>
      <c r="IK114" s="173">
        <v>44498</v>
      </c>
      <c r="IL114" s="183" t="s">
        <v>5123</v>
      </c>
      <c r="IM114" s="183">
        <v>3</v>
      </c>
      <c r="IN114" s="183" t="s">
        <v>3173</v>
      </c>
      <c r="IO114" s="183" t="s">
        <v>21</v>
      </c>
      <c r="IP114" s="183">
        <v>2</v>
      </c>
      <c r="IQ114" s="183" t="s">
        <v>14</v>
      </c>
      <c r="IR114" s="183" t="s">
        <v>14</v>
      </c>
      <c r="IS114" s="184">
        <v>44498</v>
      </c>
    </row>
    <row r="115" spans="1:253" s="277" customFormat="1" ht="12.75" customHeight="1" x14ac:dyDescent="0.2">
      <c r="A115" s="277" t="s">
        <v>675</v>
      </c>
      <c r="B115" s="277" t="s">
        <v>7518</v>
      </c>
      <c r="C115" s="277" t="s">
        <v>676</v>
      </c>
      <c r="D115" s="277" t="s">
        <v>677</v>
      </c>
      <c r="E115" s="277" t="s">
        <v>7216</v>
      </c>
      <c r="F115" s="277" t="s">
        <v>2949</v>
      </c>
      <c r="G115" s="171">
        <v>16797000</v>
      </c>
      <c r="H115" s="172" t="s">
        <v>2933</v>
      </c>
      <c r="I115" s="172" t="s">
        <v>21</v>
      </c>
      <c r="J115" s="172">
        <v>2</v>
      </c>
      <c r="K115" s="172" t="s">
        <v>2935</v>
      </c>
      <c r="L115" s="172" t="s">
        <v>2934</v>
      </c>
      <c r="M115" s="173">
        <v>44281</v>
      </c>
      <c r="N115" s="182" t="s">
        <v>688</v>
      </c>
      <c r="O115" s="174">
        <v>19915</v>
      </c>
      <c r="P115" s="174" t="s">
        <v>685</v>
      </c>
      <c r="Q115" s="174" t="s">
        <v>21</v>
      </c>
      <c r="R115" s="174">
        <v>2</v>
      </c>
      <c r="S115" s="174" t="s">
        <v>687</v>
      </c>
      <c r="T115" s="174" t="s">
        <v>686</v>
      </c>
      <c r="U115" s="175">
        <v>43511</v>
      </c>
      <c r="V115" s="182" t="s">
        <v>2951</v>
      </c>
      <c r="W115" s="172">
        <v>686000</v>
      </c>
      <c r="X115" s="172" t="s">
        <v>2933</v>
      </c>
      <c r="Y115" s="172" t="s">
        <v>59</v>
      </c>
      <c r="Z115" s="172">
        <v>3</v>
      </c>
      <c r="AA115" s="172" t="s">
        <v>2950</v>
      </c>
      <c r="AB115" s="172" t="s">
        <v>2934</v>
      </c>
      <c r="AC115" s="173">
        <v>44281</v>
      </c>
      <c r="AD115" s="182" t="s">
        <v>2953</v>
      </c>
      <c r="AE115" s="180">
        <v>686000</v>
      </c>
      <c r="AF115" s="180" t="s">
        <v>2933</v>
      </c>
      <c r="AG115" s="180" t="s">
        <v>59</v>
      </c>
      <c r="AH115" s="180">
        <v>3</v>
      </c>
      <c r="AI115" s="180" t="s">
        <v>2952</v>
      </c>
      <c r="AJ115" s="180" t="s">
        <v>2934</v>
      </c>
      <c r="AK115" s="181">
        <v>44281</v>
      </c>
      <c r="AL115" s="182" t="s">
        <v>2955</v>
      </c>
      <c r="AM115" s="172">
        <v>413000</v>
      </c>
      <c r="AN115" s="172" t="s">
        <v>2926</v>
      </c>
      <c r="AO115" s="172" t="s">
        <v>59</v>
      </c>
      <c r="AP115" s="172">
        <v>3</v>
      </c>
      <c r="AQ115" s="172" t="s">
        <v>2954</v>
      </c>
      <c r="AR115" s="172" t="s">
        <v>2943</v>
      </c>
      <c r="AS115" s="173">
        <v>44281</v>
      </c>
      <c r="AT115" s="183" t="s">
        <v>684</v>
      </c>
      <c r="AU115" s="180" t="s">
        <v>14</v>
      </c>
      <c r="AV115" s="180">
        <v>0</v>
      </c>
      <c r="AW115" s="180" t="s">
        <v>21</v>
      </c>
      <c r="AX115" s="180">
        <v>2</v>
      </c>
      <c r="AY115" s="180" t="s">
        <v>15</v>
      </c>
      <c r="AZ115" s="180">
        <v>0</v>
      </c>
      <c r="BA115" s="181">
        <v>43511</v>
      </c>
      <c r="BB115" s="182" t="s">
        <v>683</v>
      </c>
      <c r="BC115" s="172" t="s">
        <v>14</v>
      </c>
      <c r="BD115" s="172">
        <v>0</v>
      </c>
      <c r="BE115" s="172" t="s">
        <v>21</v>
      </c>
      <c r="BF115" s="172">
        <v>2</v>
      </c>
      <c r="BG115" s="172" t="s">
        <v>15</v>
      </c>
      <c r="BH115" s="172">
        <v>0</v>
      </c>
      <c r="BI115" s="173">
        <v>43511</v>
      </c>
      <c r="BJ115" s="183" t="s">
        <v>2957</v>
      </c>
      <c r="BK115" s="183">
        <v>71</v>
      </c>
      <c r="BL115" s="183" t="s">
        <v>2938</v>
      </c>
      <c r="BM115" s="183" t="s">
        <v>59</v>
      </c>
      <c r="BN115" s="183">
        <v>3</v>
      </c>
      <c r="BO115" s="183" t="s">
        <v>2956</v>
      </c>
      <c r="BP115" s="180" t="s">
        <v>694</v>
      </c>
      <c r="BQ115" s="184">
        <v>44281</v>
      </c>
      <c r="BR115" s="182" t="s">
        <v>678</v>
      </c>
      <c r="BS115" s="176" t="s">
        <v>14</v>
      </c>
      <c r="BT115" s="176">
        <v>0</v>
      </c>
      <c r="BU115" s="176" t="s">
        <v>21</v>
      </c>
      <c r="BV115" s="176">
        <v>2</v>
      </c>
      <c r="BW115" s="176" t="s">
        <v>15</v>
      </c>
      <c r="BX115" s="176">
        <v>0</v>
      </c>
      <c r="BY115" s="173">
        <v>43511</v>
      </c>
      <c r="BZ115" s="183" t="s">
        <v>679</v>
      </c>
      <c r="CA115" s="183" t="s">
        <v>14</v>
      </c>
      <c r="CB115" s="183">
        <v>0</v>
      </c>
      <c r="CC115" s="183" t="s">
        <v>14</v>
      </c>
      <c r="CD115" s="183" t="s">
        <v>14</v>
      </c>
      <c r="CE115" s="183" t="s">
        <v>15</v>
      </c>
      <c r="CF115" s="183">
        <v>0</v>
      </c>
      <c r="CG115" s="184">
        <v>43511</v>
      </c>
      <c r="CH115" s="182" t="s">
        <v>7980</v>
      </c>
      <c r="CI115" s="183" t="e">
        <v>#N/A</v>
      </c>
      <c r="CJ115" s="183" t="e">
        <v>#N/A</v>
      </c>
      <c r="CK115" s="183" t="e">
        <v>#N/A</v>
      </c>
      <c r="CL115" s="183" t="e">
        <v>#N/A</v>
      </c>
      <c r="CM115" s="183" t="e">
        <v>#N/A</v>
      </c>
      <c r="CN115" s="183" t="e">
        <v>#N/A</v>
      </c>
      <c r="CO115" s="185" t="e">
        <v>#N/A</v>
      </c>
      <c r="CP115" s="183" t="s">
        <v>682</v>
      </c>
      <c r="CQ115" s="176" t="s">
        <v>14</v>
      </c>
      <c r="CR115" s="176">
        <v>0</v>
      </c>
      <c r="CS115" s="176" t="s">
        <v>21</v>
      </c>
      <c r="CT115" s="176">
        <v>2</v>
      </c>
      <c r="CU115" s="176" t="s">
        <v>15</v>
      </c>
      <c r="CV115" s="176">
        <v>0</v>
      </c>
      <c r="CW115" s="173">
        <v>43511</v>
      </c>
      <c r="CX115" s="183" t="s">
        <v>2119</v>
      </c>
      <c r="CY115" s="180">
        <v>367000</v>
      </c>
      <c r="CZ115" s="180" t="s">
        <v>2001</v>
      </c>
      <c r="DA115" s="180" t="s">
        <v>59</v>
      </c>
      <c r="DB115" s="180">
        <v>3</v>
      </c>
      <c r="DC115" s="180" t="s">
        <v>2115</v>
      </c>
      <c r="DD115" s="180" t="s">
        <v>1691</v>
      </c>
      <c r="DE115" s="186">
        <v>44119</v>
      </c>
      <c r="DF115" s="182" t="s">
        <v>2117</v>
      </c>
      <c r="DG115" s="172">
        <v>0</v>
      </c>
      <c r="DH115" s="176" t="s">
        <v>2001</v>
      </c>
      <c r="DI115" s="176" t="s">
        <v>59</v>
      </c>
      <c r="DJ115" s="176">
        <v>3</v>
      </c>
      <c r="DK115" s="176" t="s">
        <v>2115</v>
      </c>
      <c r="DL115" s="176" t="s">
        <v>1691</v>
      </c>
      <c r="DM115" s="173">
        <v>44119</v>
      </c>
      <c r="DN115" s="183" t="s">
        <v>2121</v>
      </c>
      <c r="DO115" s="180">
        <v>318000</v>
      </c>
      <c r="DP115" s="183" t="s">
        <v>2001</v>
      </c>
      <c r="DQ115" s="183" t="s">
        <v>59</v>
      </c>
      <c r="DR115" s="183">
        <v>3</v>
      </c>
      <c r="DS115" s="183" t="s">
        <v>2115</v>
      </c>
      <c r="DT115" s="183" t="s">
        <v>1691</v>
      </c>
      <c r="DU115" s="184">
        <v>44119</v>
      </c>
      <c r="DV115" s="182" t="s">
        <v>2118</v>
      </c>
      <c r="DW115" s="172">
        <v>98000</v>
      </c>
      <c r="DX115" s="176" t="s">
        <v>2001</v>
      </c>
      <c r="DY115" s="176" t="s">
        <v>59</v>
      </c>
      <c r="DZ115" s="176">
        <v>3</v>
      </c>
      <c r="EA115" s="176" t="s">
        <v>2115</v>
      </c>
      <c r="EB115" s="176" t="s">
        <v>1691</v>
      </c>
      <c r="EC115" s="173">
        <v>44119</v>
      </c>
      <c r="ED115" s="183" t="s">
        <v>2120</v>
      </c>
      <c r="EE115" s="180">
        <v>147000</v>
      </c>
      <c r="EF115" s="183" t="s">
        <v>2001</v>
      </c>
      <c r="EG115" s="183" t="s">
        <v>59</v>
      </c>
      <c r="EH115" s="183">
        <v>3</v>
      </c>
      <c r="EI115" s="183" t="s">
        <v>2115</v>
      </c>
      <c r="EJ115" s="183" t="s">
        <v>1691</v>
      </c>
      <c r="EK115" s="184">
        <v>44119</v>
      </c>
      <c r="EL115" s="182" t="s">
        <v>2116</v>
      </c>
      <c r="EM115" s="172">
        <v>122000</v>
      </c>
      <c r="EN115" s="176" t="s">
        <v>2001</v>
      </c>
      <c r="EO115" s="176" t="s">
        <v>59</v>
      </c>
      <c r="EP115" s="176">
        <v>3</v>
      </c>
      <c r="EQ115" s="176" t="s">
        <v>2115</v>
      </c>
      <c r="ER115" s="176" t="s">
        <v>1691</v>
      </c>
      <c r="ES115" s="173">
        <v>44119</v>
      </c>
      <c r="ET115" s="183" t="s">
        <v>2958</v>
      </c>
      <c r="EU115" s="183">
        <v>221</v>
      </c>
      <c r="EV115" s="183" t="s">
        <v>2938</v>
      </c>
      <c r="EW115" s="183" t="s">
        <v>59</v>
      </c>
      <c r="EX115" s="183">
        <v>3</v>
      </c>
      <c r="EY115" s="183" t="s">
        <v>2940</v>
      </c>
      <c r="EZ115" s="183" t="s">
        <v>2939</v>
      </c>
      <c r="FA115" s="184">
        <v>44281</v>
      </c>
      <c r="FB115" s="182" t="s">
        <v>681</v>
      </c>
      <c r="FC115" s="176">
        <v>5</v>
      </c>
      <c r="FD115" s="176">
        <v>0</v>
      </c>
      <c r="FE115" s="176" t="s">
        <v>21</v>
      </c>
      <c r="FF115" s="176">
        <v>2</v>
      </c>
      <c r="FG115" s="176" t="s">
        <v>680</v>
      </c>
      <c r="FH115" s="176">
        <v>0</v>
      </c>
      <c r="FI115" s="173">
        <v>43511</v>
      </c>
      <c r="FJ115" s="182" t="s">
        <v>689</v>
      </c>
      <c r="FK115" s="183" t="s">
        <v>14</v>
      </c>
      <c r="FL115" s="183">
        <v>0</v>
      </c>
      <c r="FM115" s="183" t="s">
        <v>21</v>
      </c>
      <c r="FN115" s="183">
        <v>2</v>
      </c>
      <c r="FO115" s="183">
        <v>0</v>
      </c>
      <c r="FP115" s="180">
        <v>0</v>
      </c>
      <c r="FQ115" s="181">
        <v>43511</v>
      </c>
      <c r="FR115" s="182" t="s">
        <v>690</v>
      </c>
      <c r="FS115" s="176" t="s">
        <v>14</v>
      </c>
      <c r="FT115" s="176">
        <v>0</v>
      </c>
      <c r="FU115" s="176" t="s">
        <v>21</v>
      </c>
      <c r="FV115" s="176">
        <v>2</v>
      </c>
      <c r="FW115" s="176">
        <v>0</v>
      </c>
      <c r="FX115" s="176">
        <v>0</v>
      </c>
      <c r="FY115" s="173">
        <v>43511</v>
      </c>
      <c r="FZ115" s="183" t="s">
        <v>5129</v>
      </c>
      <c r="GA115" s="183">
        <v>1</v>
      </c>
      <c r="GB115" s="183" t="s">
        <v>3173</v>
      </c>
      <c r="GC115" s="183" t="s">
        <v>21</v>
      </c>
      <c r="GD115" s="183">
        <v>2</v>
      </c>
      <c r="GE115" s="183" t="s">
        <v>14</v>
      </c>
      <c r="GF115" s="183" t="s">
        <v>14</v>
      </c>
      <c r="GG115" s="184">
        <v>44498</v>
      </c>
      <c r="GH115" s="182" t="s">
        <v>5135</v>
      </c>
      <c r="GI115" s="176">
        <v>3</v>
      </c>
      <c r="GJ115" s="176" t="s">
        <v>3173</v>
      </c>
      <c r="GK115" s="176" t="s">
        <v>21</v>
      </c>
      <c r="GL115" s="176">
        <v>2</v>
      </c>
      <c r="GM115" s="176" t="s">
        <v>14</v>
      </c>
      <c r="GN115" s="176" t="s">
        <v>14</v>
      </c>
      <c r="GO115" s="173">
        <v>44498</v>
      </c>
      <c r="GP115" s="183" t="s">
        <v>5130</v>
      </c>
      <c r="GQ115" s="183">
        <v>1</v>
      </c>
      <c r="GR115" s="183" t="s">
        <v>3173</v>
      </c>
      <c r="GS115" s="183" t="s">
        <v>21</v>
      </c>
      <c r="GT115" s="183">
        <v>2</v>
      </c>
      <c r="GU115" s="183" t="s">
        <v>14</v>
      </c>
      <c r="GV115" s="183" t="s">
        <v>14</v>
      </c>
      <c r="GW115" s="184">
        <v>44498</v>
      </c>
      <c r="GX115" s="182" t="s">
        <v>5136</v>
      </c>
      <c r="GY115" s="176">
        <v>0</v>
      </c>
      <c r="GZ115" s="176" t="s">
        <v>3173</v>
      </c>
      <c r="HA115" s="176" t="s">
        <v>21</v>
      </c>
      <c r="HB115" s="176">
        <v>2</v>
      </c>
      <c r="HC115" s="176" t="s">
        <v>14</v>
      </c>
      <c r="HD115" s="176" t="s">
        <v>14</v>
      </c>
      <c r="HE115" s="173">
        <v>44498</v>
      </c>
      <c r="HF115" s="183" t="s">
        <v>5128</v>
      </c>
      <c r="HG115" s="183">
        <v>0</v>
      </c>
      <c r="HH115" s="183" t="s">
        <v>3173</v>
      </c>
      <c r="HI115" s="183" t="s">
        <v>21</v>
      </c>
      <c r="HJ115" s="183">
        <v>2</v>
      </c>
      <c r="HK115" s="183" t="s">
        <v>14</v>
      </c>
      <c r="HL115" s="183" t="s">
        <v>14</v>
      </c>
      <c r="HM115" s="184">
        <v>44498</v>
      </c>
      <c r="HN115" s="182" t="s">
        <v>5134</v>
      </c>
      <c r="HO115" s="176">
        <v>2</v>
      </c>
      <c r="HP115" s="176" t="s">
        <v>3173</v>
      </c>
      <c r="HQ115" s="176" t="s">
        <v>21</v>
      </c>
      <c r="HR115" s="176">
        <v>2</v>
      </c>
      <c r="HS115" s="176" t="s">
        <v>14</v>
      </c>
      <c r="HT115" s="176" t="s">
        <v>14</v>
      </c>
      <c r="HU115" s="173">
        <v>44498</v>
      </c>
      <c r="HV115" s="183" t="s">
        <v>5131</v>
      </c>
      <c r="HW115" s="183">
        <v>3</v>
      </c>
      <c r="HX115" s="183" t="s">
        <v>3173</v>
      </c>
      <c r="HY115" s="183" t="s">
        <v>21</v>
      </c>
      <c r="HZ115" s="183">
        <v>2</v>
      </c>
      <c r="IA115" s="183" t="s">
        <v>14</v>
      </c>
      <c r="IB115" s="183" t="s">
        <v>14</v>
      </c>
      <c r="IC115" s="184">
        <v>44498</v>
      </c>
      <c r="ID115" s="182" t="s">
        <v>5133</v>
      </c>
      <c r="IE115" s="176">
        <v>0</v>
      </c>
      <c r="IF115" s="176" t="s">
        <v>3173</v>
      </c>
      <c r="IG115" s="176" t="s">
        <v>21</v>
      </c>
      <c r="IH115" s="176">
        <v>2</v>
      </c>
      <c r="II115" s="176" t="s">
        <v>14</v>
      </c>
      <c r="IJ115" s="176" t="s">
        <v>14</v>
      </c>
      <c r="IK115" s="173">
        <v>44498</v>
      </c>
      <c r="IL115" s="183" t="s">
        <v>5132</v>
      </c>
      <c r="IM115" s="183">
        <v>3</v>
      </c>
      <c r="IN115" s="183" t="s">
        <v>3173</v>
      </c>
      <c r="IO115" s="183" t="s">
        <v>21</v>
      </c>
      <c r="IP115" s="183">
        <v>2</v>
      </c>
      <c r="IQ115" s="183" t="s">
        <v>14</v>
      </c>
      <c r="IR115" s="183" t="s">
        <v>14</v>
      </c>
      <c r="IS115" s="184">
        <v>44498</v>
      </c>
    </row>
    <row r="116" spans="1:253" s="277" customFormat="1" ht="12.75" customHeight="1" x14ac:dyDescent="0.2">
      <c r="A116" s="277" t="s">
        <v>691</v>
      </c>
      <c r="B116" s="277" t="s">
        <v>7525</v>
      </c>
      <c r="C116" s="277" t="s">
        <v>692</v>
      </c>
      <c r="D116" s="277" t="s">
        <v>677</v>
      </c>
      <c r="E116" s="277" t="s">
        <v>7216</v>
      </c>
      <c r="F116" s="277" t="s">
        <v>2959</v>
      </c>
      <c r="G116" s="171">
        <v>16797000</v>
      </c>
      <c r="H116" s="172" t="s">
        <v>2933</v>
      </c>
      <c r="I116" s="172" t="s">
        <v>21</v>
      </c>
      <c r="J116" s="172">
        <v>2</v>
      </c>
      <c r="K116" s="172" t="s">
        <v>2935</v>
      </c>
      <c r="L116" s="172" t="s">
        <v>2934</v>
      </c>
      <c r="M116" s="173">
        <v>44281</v>
      </c>
      <c r="N116" s="182" t="s">
        <v>1680</v>
      </c>
      <c r="O116" s="174">
        <v>154623</v>
      </c>
      <c r="P116" s="174" t="s">
        <v>1677</v>
      </c>
      <c r="Q116" s="174" t="s">
        <v>21</v>
      </c>
      <c r="R116" s="174">
        <v>2</v>
      </c>
      <c r="S116" s="174" t="s">
        <v>1679</v>
      </c>
      <c r="T116" s="174" t="s">
        <v>1678</v>
      </c>
      <c r="U116" s="175">
        <v>43914</v>
      </c>
      <c r="V116" s="182" t="s">
        <v>1687</v>
      </c>
      <c r="W116" s="172">
        <v>4456000</v>
      </c>
      <c r="X116" s="172" t="s">
        <v>1673</v>
      </c>
      <c r="Y116" s="172" t="s">
        <v>21</v>
      </c>
      <c r="Z116" s="172">
        <v>2</v>
      </c>
      <c r="AA116" s="172" t="s">
        <v>1686</v>
      </c>
      <c r="AB116" s="172" t="s">
        <v>1674</v>
      </c>
      <c r="AC116" s="173">
        <v>43914</v>
      </c>
      <c r="AD116" s="182" t="s">
        <v>1685</v>
      </c>
      <c r="AE116" s="180">
        <v>1004000</v>
      </c>
      <c r="AF116" s="180" t="s">
        <v>1683</v>
      </c>
      <c r="AG116" s="180" t="s">
        <v>21</v>
      </c>
      <c r="AH116" s="180">
        <v>2</v>
      </c>
      <c r="AI116" s="180" t="s">
        <v>1684</v>
      </c>
      <c r="AJ116" s="180" t="s">
        <v>1674</v>
      </c>
      <c r="AK116" s="181">
        <v>43914</v>
      </c>
      <c r="AL116" s="182" t="s">
        <v>2961</v>
      </c>
      <c r="AM116" s="172">
        <v>173000</v>
      </c>
      <c r="AN116" s="172" t="s">
        <v>2926</v>
      </c>
      <c r="AO116" s="172" t="s">
        <v>21</v>
      </c>
      <c r="AP116" s="172">
        <v>2</v>
      </c>
      <c r="AQ116" s="172" t="s">
        <v>2960</v>
      </c>
      <c r="AR116" s="172" t="s">
        <v>2943</v>
      </c>
      <c r="AS116" s="173">
        <v>44281</v>
      </c>
      <c r="AT116" s="183" t="s">
        <v>703</v>
      </c>
      <c r="AU116" s="180" t="s">
        <v>14</v>
      </c>
      <c r="AV116" s="180">
        <v>0</v>
      </c>
      <c r="AW116" s="180" t="s">
        <v>21</v>
      </c>
      <c r="AX116" s="180">
        <v>2</v>
      </c>
      <c r="AY116" s="180" t="s">
        <v>358</v>
      </c>
      <c r="AZ116" s="180" t="s">
        <v>697</v>
      </c>
      <c r="BA116" s="181">
        <v>43511</v>
      </c>
      <c r="BB116" s="182" t="s">
        <v>702</v>
      </c>
      <c r="BC116" s="172" t="s">
        <v>14</v>
      </c>
      <c r="BD116" s="172">
        <v>0</v>
      </c>
      <c r="BE116" s="172" t="s">
        <v>21</v>
      </c>
      <c r="BF116" s="172">
        <v>2</v>
      </c>
      <c r="BG116" s="172" t="s">
        <v>358</v>
      </c>
      <c r="BH116" s="172" t="s">
        <v>697</v>
      </c>
      <c r="BI116" s="173">
        <v>43511</v>
      </c>
      <c r="BJ116" s="183" t="s">
        <v>701</v>
      </c>
      <c r="BK116" s="183" t="s">
        <v>14</v>
      </c>
      <c r="BL116" s="183">
        <v>0</v>
      </c>
      <c r="BM116" s="183" t="s">
        <v>21</v>
      </c>
      <c r="BN116" s="183">
        <v>2</v>
      </c>
      <c r="BO116" s="183" t="s">
        <v>358</v>
      </c>
      <c r="BP116" s="180">
        <v>0</v>
      </c>
      <c r="BQ116" s="184">
        <v>43511</v>
      </c>
      <c r="BR116" s="182" t="s">
        <v>693</v>
      </c>
      <c r="BS116" s="176" t="s">
        <v>14</v>
      </c>
      <c r="BT116" s="176">
        <v>0</v>
      </c>
      <c r="BU116" s="176" t="s">
        <v>21</v>
      </c>
      <c r="BV116" s="176">
        <v>2</v>
      </c>
      <c r="BW116" s="176" t="s">
        <v>358</v>
      </c>
      <c r="BX116" s="176">
        <v>0</v>
      </c>
      <c r="BY116" s="173">
        <v>43511</v>
      </c>
      <c r="BZ116" s="183" t="s">
        <v>696</v>
      </c>
      <c r="CA116" s="183">
        <v>0</v>
      </c>
      <c r="CB116" s="183" t="s">
        <v>14</v>
      </c>
      <c r="CC116" s="183" t="s">
        <v>21</v>
      </c>
      <c r="CD116" s="183">
        <v>2</v>
      </c>
      <c r="CE116" s="183" t="s">
        <v>695</v>
      </c>
      <c r="CF116" s="183" t="s">
        <v>694</v>
      </c>
      <c r="CG116" s="184">
        <v>43511</v>
      </c>
      <c r="CH116" s="182" t="s">
        <v>7981</v>
      </c>
      <c r="CI116" s="183" t="e">
        <v>#N/A</v>
      </c>
      <c r="CJ116" s="183" t="e">
        <v>#N/A</v>
      </c>
      <c r="CK116" s="183" t="e">
        <v>#N/A</v>
      </c>
      <c r="CL116" s="183" t="e">
        <v>#N/A</v>
      </c>
      <c r="CM116" s="183" t="e">
        <v>#N/A</v>
      </c>
      <c r="CN116" s="183" t="e">
        <v>#N/A</v>
      </c>
      <c r="CO116" s="185" t="e">
        <v>#N/A</v>
      </c>
      <c r="CP116" s="183" t="s">
        <v>700</v>
      </c>
      <c r="CQ116" s="176" t="s">
        <v>14</v>
      </c>
      <c r="CR116" s="176">
        <v>0</v>
      </c>
      <c r="CS116" s="176" t="s">
        <v>21</v>
      </c>
      <c r="CT116" s="176">
        <v>2</v>
      </c>
      <c r="CU116" s="176" t="s">
        <v>358</v>
      </c>
      <c r="CV116" s="176">
        <v>0</v>
      </c>
      <c r="CW116" s="173">
        <v>43511</v>
      </c>
      <c r="CX116" s="183" t="s">
        <v>1688</v>
      </c>
      <c r="CY116" s="180">
        <v>1004000</v>
      </c>
      <c r="CZ116" s="180" t="s">
        <v>1673</v>
      </c>
      <c r="DA116" s="180" t="s">
        <v>21</v>
      </c>
      <c r="DB116" s="180">
        <v>2</v>
      </c>
      <c r="DC116" s="180" t="s">
        <v>1675</v>
      </c>
      <c r="DD116" s="180" t="s">
        <v>1674</v>
      </c>
      <c r="DE116" s="186">
        <v>43914</v>
      </c>
      <c r="DF116" s="182" t="s">
        <v>1681</v>
      </c>
      <c r="DG116" s="172">
        <v>3452000</v>
      </c>
      <c r="DH116" s="176" t="s">
        <v>1673</v>
      </c>
      <c r="DI116" s="176" t="s">
        <v>21</v>
      </c>
      <c r="DJ116" s="176">
        <v>2</v>
      </c>
      <c r="DK116" s="176" t="s">
        <v>1675</v>
      </c>
      <c r="DL116" s="176" t="s">
        <v>1674</v>
      </c>
      <c r="DM116" s="173">
        <v>43914</v>
      </c>
      <c r="DN116" s="183" t="s">
        <v>1690</v>
      </c>
      <c r="DO116" s="180">
        <v>0</v>
      </c>
      <c r="DP116" s="183" t="s">
        <v>1673</v>
      </c>
      <c r="DQ116" s="183" t="s">
        <v>21</v>
      </c>
      <c r="DR116" s="183">
        <v>2</v>
      </c>
      <c r="DS116" s="183" t="s">
        <v>1675</v>
      </c>
      <c r="DT116" s="183" t="s">
        <v>1674</v>
      </c>
      <c r="DU116" s="184">
        <v>43914</v>
      </c>
      <c r="DV116" s="182" t="s">
        <v>1682</v>
      </c>
      <c r="DW116" s="172">
        <v>743000</v>
      </c>
      <c r="DX116" s="176" t="s">
        <v>1673</v>
      </c>
      <c r="DY116" s="176" t="s">
        <v>21</v>
      </c>
      <c r="DZ116" s="176">
        <v>2</v>
      </c>
      <c r="EA116" s="176" t="s">
        <v>1675</v>
      </c>
      <c r="EB116" s="176" t="s">
        <v>1674</v>
      </c>
      <c r="EC116" s="173">
        <v>43914</v>
      </c>
      <c r="ED116" s="183" t="s">
        <v>1689</v>
      </c>
      <c r="EE116" s="180">
        <v>261000</v>
      </c>
      <c r="EF116" s="183" t="s">
        <v>1673</v>
      </c>
      <c r="EG116" s="183" t="s">
        <v>21</v>
      </c>
      <c r="EH116" s="183">
        <v>2</v>
      </c>
      <c r="EI116" s="183" t="s">
        <v>1675</v>
      </c>
      <c r="EJ116" s="183" t="s">
        <v>1674</v>
      </c>
      <c r="EK116" s="184">
        <v>43914</v>
      </c>
      <c r="EL116" s="182" t="s">
        <v>1676</v>
      </c>
      <c r="EM116" s="172">
        <v>0</v>
      </c>
      <c r="EN116" s="176" t="s">
        <v>1673</v>
      </c>
      <c r="EO116" s="176" t="s">
        <v>21</v>
      </c>
      <c r="EP116" s="176">
        <v>2</v>
      </c>
      <c r="EQ116" s="176" t="s">
        <v>1675</v>
      </c>
      <c r="ER116" s="176" t="s">
        <v>1674</v>
      </c>
      <c r="ES116" s="173">
        <v>43914</v>
      </c>
      <c r="ET116" s="183" t="s">
        <v>2962</v>
      </c>
      <c r="EU116" s="183">
        <v>221</v>
      </c>
      <c r="EV116" s="183" t="s">
        <v>2938</v>
      </c>
      <c r="EW116" s="183" t="s">
        <v>59</v>
      </c>
      <c r="EX116" s="183">
        <v>3</v>
      </c>
      <c r="EY116" s="183" t="s">
        <v>2940</v>
      </c>
      <c r="EZ116" s="183" t="s">
        <v>2939</v>
      </c>
      <c r="FA116" s="184">
        <v>44281</v>
      </c>
      <c r="FB116" s="182" t="s">
        <v>699</v>
      </c>
      <c r="FC116" s="176">
        <v>3</v>
      </c>
      <c r="FD116" s="176">
        <v>0</v>
      </c>
      <c r="FE116" s="176" t="s">
        <v>21</v>
      </c>
      <c r="FF116" s="176">
        <v>2</v>
      </c>
      <c r="FG116" s="176" t="s">
        <v>698</v>
      </c>
      <c r="FH116" s="176" t="s">
        <v>697</v>
      </c>
      <c r="FI116" s="173">
        <v>43511</v>
      </c>
      <c r="FJ116" s="182" t="s">
        <v>704</v>
      </c>
      <c r="FK116" s="183" t="s">
        <v>14</v>
      </c>
      <c r="FL116" s="183">
        <v>0</v>
      </c>
      <c r="FM116" s="183" t="s">
        <v>21</v>
      </c>
      <c r="FN116" s="183">
        <v>2</v>
      </c>
      <c r="FO116" s="183" t="s">
        <v>358</v>
      </c>
      <c r="FP116" s="180" t="s">
        <v>697</v>
      </c>
      <c r="FQ116" s="181">
        <v>43511</v>
      </c>
      <c r="FR116" s="182" t="s">
        <v>705</v>
      </c>
      <c r="FS116" s="176" t="s">
        <v>14</v>
      </c>
      <c r="FT116" s="176">
        <v>0</v>
      </c>
      <c r="FU116" s="176" t="s">
        <v>21</v>
      </c>
      <c r="FV116" s="176">
        <v>2</v>
      </c>
      <c r="FW116" s="176" t="s">
        <v>358</v>
      </c>
      <c r="FX116" s="176">
        <v>0</v>
      </c>
      <c r="FY116" s="173">
        <v>43511</v>
      </c>
      <c r="FZ116" s="183" t="s">
        <v>5138</v>
      </c>
      <c r="GA116" s="183">
        <v>1</v>
      </c>
      <c r="GB116" s="183" t="s">
        <v>3173</v>
      </c>
      <c r="GC116" s="183" t="s">
        <v>21</v>
      </c>
      <c r="GD116" s="183">
        <v>2</v>
      </c>
      <c r="GE116" s="183" t="s">
        <v>14</v>
      </c>
      <c r="GF116" s="183" t="s">
        <v>14</v>
      </c>
      <c r="GG116" s="184">
        <v>44498</v>
      </c>
      <c r="GH116" s="182" t="s">
        <v>5144</v>
      </c>
      <c r="GI116" s="176">
        <v>2</v>
      </c>
      <c r="GJ116" s="176" t="s">
        <v>3173</v>
      </c>
      <c r="GK116" s="176" t="s">
        <v>21</v>
      </c>
      <c r="GL116" s="176">
        <v>2</v>
      </c>
      <c r="GM116" s="176" t="s">
        <v>14</v>
      </c>
      <c r="GN116" s="176" t="s">
        <v>14</v>
      </c>
      <c r="GO116" s="173">
        <v>44498</v>
      </c>
      <c r="GP116" s="183" t="s">
        <v>5139</v>
      </c>
      <c r="GQ116" s="183">
        <v>1</v>
      </c>
      <c r="GR116" s="183" t="s">
        <v>3173</v>
      </c>
      <c r="GS116" s="183" t="s">
        <v>21</v>
      </c>
      <c r="GT116" s="183">
        <v>2</v>
      </c>
      <c r="GU116" s="183" t="s">
        <v>14</v>
      </c>
      <c r="GV116" s="183" t="s">
        <v>14</v>
      </c>
      <c r="GW116" s="184">
        <v>44498</v>
      </c>
      <c r="GX116" s="182" t="s">
        <v>5145</v>
      </c>
      <c r="GY116" s="176">
        <v>0</v>
      </c>
      <c r="GZ116" s="176" t="s">
        <v>3173</v>
      </c>
      <c r="HA116" s="176" t="s">
        <v>21</v>
      </c>
      <c r="HB116" s="176">
        <v>2</v>
      </c>
      <c r="HC116" s="176" t="s">
        <v>14</v>
      </c>
      <c r="HD116" s="176" t="s">
        <v>14</v>
      </c>
      <c r="HE116" s="173">
        <v>44498</v>
      </c>
      <c r="HF116" s="183" t="s">
        <v>5137</v>
      </c>
      <c r="HG116" s="183">
        <v>0</v>
      </c>
      <c r="HH116" s="183" t="s">
        <v>3173</v>
      </c>
      <c r="HI116" s="183" t="s">
        <v>21</v>
      </c>
      <c r="HJ116" s="183">
        <v>2</v>
      </c>
      <c r="HK116" s="183" t="s">
        <v>14</v>
      </c>
      <c r="HL116" s="183" t="s">
        <v>14</v>
      </c>
      <c r="HM116" s="184">
        <v>44498</v>
      </c>
      <c r="HN116" s="182" t="s">
        <v>5143</v>
      </c>
      <c r="HO116" s="176">
        <v>2</v>
      </c>
      <c r="HP116" s="176" t="s">
        <v>3173</v>
      </c>
      <c r="HQ116" s="176" t="s">
        <v>21</v>
      </c>
      <c r="HR116" s="176">
        <v>2</v>
      </c>
      <c r="HS116" s="176" t="s">
        <v>14</v>
      </c>
      <c r="HT116" s="176" t="s">
        <v>14</v>
      </c>
      <c r="HU116" s="173">
        <v>44498</v>
      </c>
      <c r="HV116" s="183" t="s">
        <v>5140</v>
      </c>
      <c r="HW116" s="183">
        <v>0</v>
      </c>
      <c r="HX116" s="183" t="s">
        <v>3173</v>
      </c>
      <c r="HY116" s="183" t="s">
        <v>21</v>
      </c>
      <c r="HZ116" s="183">
        <v>2</v>
      </c>
      <c r="IA116" s="183" t="s">
        <v>14</v>
      </c>
      <c r="IB116" s="183" t="s">
        <v>14</v>
      </c>
      <c r="IC116" s="184">
        <v>44498</v>
      </c>
      <c r="ID116" s="182" t="s">
        <v>5142</v>
      </c>
      <c r="IE116" s="176">
        <v>0</v>
      </c>
      <c r="IF116" s="176" t="s">
        <v>3173</v>
      </c>
      <c r="IG116" s="176" t="s">
        <v>21</v>
      </c>
      <c r="IH116" s="176">
        <v>2</v>
      </c>
      <c r="II116" s="176" t="s">
        <v>14</v>
      </c>
      <c r="IJ116" s="176" t="s">
        <v>14</v>
      </c>
      <c r="IK116" s="173">
        <v>44498</v>
      </c>
      <c r="IL116" s="183" t="s">
        <v>5141</v>
      </c>
      <c r="IM116" s="183">
        <v>2</v>
      </c>
      <c r="IN116" s="183" t="s">
        <v>3173</v>
      </c>
      <c r="IO116" s="183" t="s">
        <v>21</v>
      </c>
      <c r="IP116" s="183">
        <v>2</v>
      </c>
      <c r="IQ116" s="183" t="s">
        <v>14</v>
      </c>
      <c r="IR116" s="183" t="s">
        <v>14</v>
      </c>
      <c r="IS116" s="184">
        <v>44498</v>
      </c>
    </row>
    <row r="117" spans="1:253" s="277" customFormat="1" ht="12.75" customHeight="1" x14ac:dyDescent="0.2">
      <c r="A117" s="277" t="s">
        <v>706</v>
      </c>
      <c r="B117" s="277" t="s">
        <v>7525</v>
      </c>
      <c r="C117" s="277" t="s">
        <v>707</v>
      </c>
      <c r="D117" s="277" t="s">
        <v>677</v>
      </c>
      <c r="E117" s="277" t="s">
        <v>7216</v>
      </c>
      <c r="F117" s="277" t="s">
        <v>2942</v>
      </c>
      <c r="G117" s="171">
        <v>16797000</v>
      </c>
      <c r="H117" s="172" t="s">
        <v>2933</v>
      </c>
      <c r="I117" s="172" t="s">
        <v>21</v>
      </c>
      <c r="J117" s="172">
        <v>2</v>
      </c>
      <c r="K117" s="172" t="s">
        <v>2935</v>
      </c>
      <c r="L117" s="172" t="s">
        <v>2934</v>
      </c>
      <c r="M117" s="173">
        <v>44281</v>
      </c>
      <c r="N117" s="187" t="s">
        <v>1697</v>
      </c>
      <c r="O117" s="174">
        <v>205671</v>
      </c>
      <c r="P117" s="174" t="s">
        <v>1694</v>
      </c>
      <c r="Q117" s="174" t="s">
        <v>21</v>
      </c>
      <c r="R117" s="174">
        <v>2</v>
      </c>
      <c r="S117" s="174" t="s">
        <v>1696</v>
      </c>
      <c r="T117" s="174" t="s">
        <v>1695</v>
      </c>
      <c r="U117" s="175">
        <v>43914</v>
      </c>
      <c r="V117" s="187" t="s">
        <v>1704</v>
      </c>
      <c r="W117" s="172">
        <v>2577000</v>
      </c>
      <c r="X117" s="172" t="s">
        <v>1701</v>
      </c>
      <c r="Y117" s="172" t="s">
        <v>21</v>
      </c>
      <c r="Z117" s="172">
        <v>2</v>
      </c>
      <c r="AA117" s="172" t="s">
        <v>1703</v>
      </c>
      <c r="AB117" s="172" t="s">
        <v>1702</v>
      </c>
      <c r="AC117" s="173">
        <v>43914</v>
      </c>
      <c r="AD117" s="187" t="s">
        <v>1700</v>
      </c>
      <c r="AE117" s="180">
        <v>1123000</v>
      </c>
      <c r="AF117" s="180" t="s">
        <v>1683</v>
      </c>
      <c r="AG117" s="180" t="s">
        <v>21</v>
      </c>
      <c r="AH117" s="180">
        <v>2</v>
      </c>
      <c r="AI117" s="180" t="s">
        <v>1684</v>
      </c>
      <c r="AJ117" s="180" t="s">
        <v>1691</v>
      </c>
      <c r="AK117" s="181">
        <v>43914</v>
      </c>
      <c r="AL117" s="187" t="s">
        <v>2945</v>
      </c>
      <c r="AM117" s="172">
        <v>371000</v>
      </c>
      <c r="AN117" s="172" t="s">
        <v>2926</v>
      </c>
      <c r="AO117" s="172" t="s">
        <v>21</v>
      </c>
      <c r="AP117" s="172">
        <v>2</v>
      </c>
      <c r="AQ117" s="172" t="s">
        <v>2944</v>
      </c>
      <c r="AR117" s="172" t="s">
        <v>2943</v>
      </c>
      <c r="AS117" s="173">
        <v>44281</v>
      </c>
      <c r="AT117" s="188" t="s">
        <v>715</v>
      </c>
      <c r="AU117" s="180" t="s">
        <v>14</v>
      </c>
      <c r="AV117" s="180">
        <v>0</v>
      </c>
      <c r="AW117" s="180" t="s">
        <v>21</v>
      </c>
      <c r="AX117" s="180">
        <v>2</v>
      </c>
      <c r="AY117" s="180" t="s">
        <v>358</v>
      </c>
      <c r="AZ117" s="180">
        <v>0</v>
      </c>
      <c r="BA117" s="181">
        <v>43511</v>
      </c>
      <c r="BB117" s="187" t="s">
        <v>714</v>
      </c>
      <c r="BC117" s="172" t="s">
        <v>14</v>
      </c>
      <c r="BD117" s="172">
        <v>0</v>
      </c>
      <c r="BE117" s="172" t="s">
        <v>21</v>
      </c>
      <c r="BF117" s="172">
        <v>2</v>
      </c>
      <c r="BG117" s="172" t="s">
        <v>358</v>
      </c>
      <c r="BH117" s="172">
        <v>0</v>
      </c>
      <c r="BI117" s="173">
        <v>43511</v>
      </c>
      <c r="BJ117" s="188" t="s">
        <v>2947</v>
      </c>
      <c r="BK117" s="188">
        <v>25</v>
      </c>
      <c r="BL117" s="188" t="s">
        <v>2938</v>
      </c>
      <c r="BM117" s="188" t="s">
        <v>59</v>
      </c>
      <c r="BN117" s="188">
        <v>3</v>
      </c>
      <c r="BO117" s="188" t="s">
        <v>2946</v>
      </c>
      <c r="BP117" s="180" t="s">
        <v>2939</v>
      </c>
      <c r="BQ117" s="189">
        <v>44281</v>
      </c>
      <c r="BR117" s="187" t="s">
        <v>708</v>
      </c>
      <c r="BS117" s="190" t="s">
        <v>14</v>
      </c>
      <c r="BT117" s="190">
        <v>0</v>
      </c>
      <c r="BU117" s="190" t="s">
        <v>21</v>
      </c>
      <c r="BV117" s="190">
        <v>2</v>
      </c>
      <c r="BW117" s="190" t="s">
        <v>358</v>
      </c>
      <c r="BX117" s="190">
        <v>0</v>
      </c>
      <c r="BY117" s="173">
        <v>43511</v>
      </c>
      <c r="BZ117" s="188" t="s">
        <v>710</v>
      </c>
      <c r="CA117" s="188">
        <v>0</v>
      </c>
      <c r="CB117" s="188" t="s">
        <v>14</v>
      </c>
      <c r="CC117" s="188" t="s">
        <v>21</v>
      </c>
      <c r="CD117" s="188">
        <v>2</v>
      </c>
      <c r="CE117" s="188" t="s">
        <v>709</v>
      </c>
      <c r="CF117" s="188" t="s">
        <v>14</v>
      </c>
      <c r="CG117" s="189">
        <v>43511</v>
      </c>
      <c r="CH117" s="187" t="s">
        <v>7982</v>
      </c>
      <c r="CI117" s="188" t="e">
        <v>#N/A</v>
      </c>
      <c r="CJ117" s="188" t="e">
        <v>#N/A</v>
      </c>
      <c r="CK117" s="188" t="e">
        <v>#N/A</v>
      </c>
      <c r="CL117" s="188" t="e">
        <v>#N/A</v>
      </c>
      <c r="CM117" s="188" t="e">
        <v>#N/A</v>
      </c>
      <c r="CN117" s="188" t="e">
        <v>#N/A</v>
      </c>
      <c r="CO117" s="191" t="e">
        <v>#N/A</v>
      </c>
      <c r="CP117" s="188" t="s">
        <v>713</v>
      </c>
      <c r="CQ117" s="190" t="s">
        <v>14</v>
      </c>
      <c r="CR117" s="190">
        <v>0</v>
      </c>
      <c r="CS117" s="190" t="s">
        <v>21</v>
      </c>
      <c r="CT117" s="190">
        <v>2</v>
      </c>
      <c r="CU117" s="190" t="s">
        <v>358</v>
      </c>
      <c r="CV117" s="190">
        <v>0</v>
      </c>
      <c r="CW117" s="173">
        <v>43511</v>
      </c>
      <c r="CX117" s="188" t="s">
        <v>1705</v>
      </c>
      <c r="CY117" s="180">
        <v>1123000</v>
      </c>
      <c r="CZ117" s="180" t="s">
        <v>1683</v>
      </c>
      <c r="DA117" s="180" t="s">
        <v>21</v>
      </c>
      <c r="DB117" s="180">
        <v>2</v>
      </c>
      <c r="DC117" s="180" t="s">
        <v>1692</v>
      </c>
      <c r="DD117" s="180" t="s">
        <v>1691</v>
      </c>
      <c r="DE117" s="186">
        <v>43914</v>
      </c>
      <c r="DF117" s="187" t="s">
        <v>1698</v>
      </c>
      <c r="DG117" s="172">
        <v>1454000</v>
      </c>
      <c r="DH117" s="190" t="s">
        <v>1683</v>
      </c>
      <c r="DI117" s="190" t="s">
        <v>21</v>
      </c>
      <c r="DJ117" s="190">
        <v>2</v>
      </c>
      <c r="DK117" s="190" t="s">
        <v>1692</v>
      </c>
      <c r="DL117" s="190" t="s">
        <v>1691</v>
      </c>
      <c r="DM117" s="173">
        <v>43914</v>
      </c>
      <c r="DN117" s="188" t="s">
        <v>1707</v>
      </c>
      <c r="DO117" s="180">
        <v>0</v>
      </c>
      <c r="DP117" s="188" t="s">
        <v>1683</v>
      </c>
      <c r="DQ117" s="188" t="s">
        <v>21</v>
      </c>
      <c r="DR117" s="188">
        <v>2</v>
      </c>
      <c r="DS117" s="188" t="s">
        <v>1692</v>
      </c>
      <c r="DT117" s="188" t="s">
        <v>1691</v>
      </c>
      <c r="DU117" s="189">
        <v>43914</v>
      </c>
      <c r="DV117" s="187" t="s">
        <v>1699</v>
      </c>
      <c r="DW117" s="172">
        <v>694000</v>
      </c>
      <c r="DX117" s="190" t="s">
        <v>1683</v>
      </c>
      <c r="DY117" s="190" t="s">
        <v>21</v>
      </c>
      <c r="DZ117" s="190">
        <v>2</v>
      </c>
      <c r="EA117" s="190" t="s">
        <v>1692</v>
      </c>
      <c r="EB117" s="190" t="s">
        <v>1691</v>
      </c>
      <c r="EC117" s="173">
        <v>43914</v>
      </c>
      <c r="ED117" s="188" t="s">
        <v>1706</v>
      </c>
      <c r="EE117" s="180">
        <v>429000</v>
      </c>
      <c r="EF117" s="188" t="s">
        <v>1683</v>
      </c>
      <c r="EG117" s="188" t="s">
        <v>21</v>
      </c>
      <c r="EH117" s="188">
        <v>2</v>
      </c>
      <c r="EI117" s="188" t="s">
        <v>1692</v>
      </c>
      <c r="EJ117" s="188" t="s">
        <v>1691</v>
      </c>
      <c r="EK117" s="189">
        <v>43914</v>
      </c>
      <c r="EL117" s="187" t="s">
        <v>1693</v>
      </c>
      <c r="EM117" s="172">
        <v>0</v>
      </c>
      <c r="EN117" s="190" t="s">
        <v>1683</v>
      </c>
      <c r="EO117" s="190" t="s">
        <v>21</v>
      </c>
      <c r="EP117" s="190">
        <v>2</v>
      </c>
      <c r="EQ117" s="190" t="s">
        <v>1692</v>
      </c>
      <c r="ER117" s="190" t="s">
        <v>1691</v>
      </c>
      <c r="ES117" s="173">
        <v>43914</v>
      </c>
      <c r="ET117" s="188" t="s">
        <v>2948</v>
      </c>
      <c r="EU117" s="188">
        <v>221</v>
      </c>
      <c r="EV117" s="188" t="s">
        <v>2938</v>
      </c>
      <c r="EW117" s="188" t="s">
        <v>59</v>
      </c>
      <c r="EX117" s="188">
        <v>3</v>
      </c>
      <c r="EY117" s="188" t="s">
        <v>2940</v>
      </c>
      <c r="EZ117" s="188" t="s">
        <v>2939</v>
      </c>
      <c r="FA117" s="189">
        <v>44281</v>
      </c>
      <c r="FB117" s="187" t="s">
        <v>712</v>
      </c>
      <c r="FC117" s="190">
        <v>2</v>
      </c>
      <c r="FD117" s="190">
        <v>0</v>
      </c>
      <c r="FE117" s="190" t="s">
        <v>21</v>
      </c>
      <c r="FF117" s="190">
        <v>2</v>
      </c>
      <c r="FG117" s="190" t="s">
        <v>711</v>
      </c>
      <c r="FH117" s="190">
        <v>0</v>
      </c>
      <c r="FI117" s="173">
        <v>43511</v>
      </c>
      <c r="FJ117" s="187" t="s">
        <v>716</v>
      </c>
      <c r="FK117" s="188" t="s">
        <v>14</v>
      </c>
      <c r="FL117" s="188">
        <v>0</v>
      </c>
      <c r="FM117" s="188" t="s">
        <v>21</v>
      </c>
      <c r="FN117" s="188">
        <v>2</v>
      </c>
      <c r="FO117" s="188" t="s">
        <v>358</v>
      </c>
      <c r="FP117" s="180">
        <v>0</v>
      </c>
      <c r="FQ117" s="181">
        <v>43511</v>
      </c>
      <c r="FR117" s="187" t="s">
        <v>717</v>
      </c>
      <c r="FS117" s="190" t="s">
        <v>14</v>
      </c>
      <c r="FT117" s="190">
        <v>0</v>
      </c>
      <c r="FU117" s="190" t="s">
        <v>21</v>
      </c>
      <c r="FV117" s="190">
        <v>2</v>
      </c>
      <c r="FW117" s="190" t="s">
        <v>358</v>
      </c>
      <c r="FX117" s="190">
        <v>0</v>
      </c>
      <c r="FY117" s="173">
        <v>43511</v>
      </c>
      <c r="FZ117" s="188" t="s">
        <v>5147</v>
      </c>
      <c r="GA117" s="188">
        <v>1</v>
      </c>
      <c r="GB117" s="188" t="s">
        <v>3173</v>
      </c>
      <c r="GC117" s="188" t="s">
        <v>21</v>
      </c>
      <c r="GD117" s="188">
        <v>2</v>
      </c>
      <c r="GE117" s="188" t="s">
        <v>14</v>
      </c>
      <c r="GF117" s="188" t="s">
        <v>14</v>
      </c>
      <c r="GG117" s="189">
        <v>44498</v>
      </c>
      <c r="GH117" s="187" t="s">
        <v>5153</v>
      </c>
      <c r="GI117" s="190">
        <v>2</v>
      </c>
      <c r="GJ117" s="190" t="s">
        <v>3173</v>
      </c>
      <c r="GK117" s="190" t="s">
        <v>21</v>
      </c>
      <c r="GL117" s="190">
        <v>2</v>
      </c>
      <c r="GM117" s="190" t="s">
        <v>14</v>
      </c>
      <c r="GN117" s="190" t="s">
        <v>14</v>
      </c>
      <c r="GO117" s="173">
        <v>44498</v>
      </c>
      <c r="GP117" s="188" t="s">
        <v>5148</v>
      </c>
      <c r="GQ117" s="188">
        <v>1</v>
      </c>
      <c r="GR117" s="188" t="s">
        <v>3173</v>
      </c>
      <c r="GS117" s="188" t="s">
        <v>21</v>
      </c>
      <c r="GT117" s="188">
        <v>2</v>
      </c>
      <c r="GU117" s="188" t="s">
        <v>14</v>
      </c>
      <c r="GV117" s="188" t="s">
        <v>14</v>
      </c>
      <c r="GW117" s="189">
        <v>44498</v>
      </c>
      <c r="GX117" s="187" t="s">
        <v>5154</v>
      </c>
      <c r="GY117" s="190">
        <v>0</v>
      </c>
      <c r="GZ117" s="190" t="s">
        <v>3173</v>
      </c>
      <c r="HA117" s="190" t="s">
        <v>21</v>
      </c>
      <c r="HB117" s="190">
        <v>2</v>
      </c>
      <c r="HC117" s="190" t="s">
        <v>14</v>
      </c>
      <c r="HD117" s="190" t="s">
        <v>14</v>
      </c>
      <c r="HE117" s="173">
        <v>44498</v>
      </c>
      <c r="HF117" s="188" t="s">
        <v>5146</v>
      </c>
      <c r="HG117" s="188">
        <v>0</v>
      </c>
      <c r="HH117" s="188" t="s">
        <v>3173</v>
      </c>
      <c r="HI117" s="188" t="s">
        <v>21</v>
      </c>
      <c r="HJ117" s="188">
        <v>2</v>
      </c>
      <c r="HK117" s="188" t="s">
        <v>14</v>
      </c>
      <c r="HL117" s="188" t="s">
        <v>14</v>
      </c>
      <c r="HM117" s="189">
        <v>44498</v>
      </c>
      <c r="HN117" s="187" t="s">
        <v>5152</v>
      </c>
      <c r="HO117" s="190">
        <v>2</v>
      </c>
      <c r="HP117" s="190" t="s">
        <v>3173</v>
      </c>
      <c r="HQ117" s="190" t="s">
        <v>21</v>
      </c>
      <c r="HR117" s="190">
        <v>2</v>
      </c>
      <c r="HS117" s="190" t="s">
        <v>14</v>
      </c>
      <c r="HT117" s="190" t="s">
        <v>14</v>
      </c>
      <c r="HU117" s="173">
        <v>44498</v>
      </c>
      <c r="HV117" s="188" t="s">
        <v>5149</v>
      </c>
      <c r="HW117" s="188">
        <v>0</v>
      </c>
      <c r="HX117" s="188" t="s">
        <v>3173</v>
      </c>
      <c r="HY117" s="188" t="s">
        <v>21</v>
      </c>
      <c r="HZ117" s="188">
        <v>2</v>
      </c>
      <c r="IA117" s="188" t="s">
        <v>14</v>
      </c>
      <c r="IB117" s="188" t="s">
        <v>14</v>
      </c>
      <c r="IC117" s="189">
        <v>44498</v>
      </c>
      <c r="ID117" s="187" t="s">
        <v>5151</v>
      </c>
      <c r="IE117" s="190">
        <v>0</v>
      </c>
      <c r="IF117" s="190" t="s">
        <v>3173</v>
      </c>
      <c r="IG117" s="190" t="s">
        <v>21</v>
      </c>
      <c r="IH117" s="190">
        <v>2</v>
      </c>
      <c r="II117" s="190" t="s">
        <v>14</v>
      </c>
      <c r="IJ117" s="190" t="s">
        <v>14</v>
      </c>
      <c r="IK117" s="173">
        <v>44498</v>
      </c>
      <c r="IL117" s="188" t="s">
        <v>5150</v>
      </c>
      <c r="IM117" s="188">
        <v>1</v>
      </c>
      <c r="IN117" s="188" t="s">
        <v>3173</v>
      </c>
      <c r="IO117" s="188" t="s">
        <v>21</v>
      </c>
      <c r="IP117" s="188">
        <v>2</v>
      </c>
      <c r="IQ117" s="188" t="s">
        <v>14</v>
      </c>
      <c r="IR117" s="188" t="s">
        <v>14</v>
      </c>
      <c r="IS117" s="189">
        <v>44498</v>
      </c>
    </row>
    <row r="118" spans="1:253" s="277" customFormat="1" ht="12.75" customHeight="1" x14ac:dyDescent="0.2">
      <c r="A118" s="277" t="s">
        <v>718</v>
      </c>
      <c r="B118" s="277" t="s">
        <v>7518</v>
      </c>
      <c r="C118" s="277" t="s">
        <v>719</v>
      </c>
      <c r="D118" s="277" t="s">
        <v>677</v>
      </c>
      <c r="E118" s="277" t="s">
        <v>7216</v>
      </c>
      <c r="F118" s="277" t="s">
        <v>2963</v>
      </c>
      <c r="G118" s="171">
        <v>16797000</v>
      </c>
      <c r="H118" s="172" t="s">
        <v>2933</v>
      </c>
      <c r="I118" s="172" t="s">
        <v>21</v>
      </c>
      <c r="J118" s="172">
        <v>2</v>
      </c>
      <c r="K118" s="172" t="s">
        <v>2935</v>
      </c>
      <c r="L118" s="172" t="s">
        <v>2934</v>
      </c>
      <c r="M118" s="173">
        <v>44281</v>
      </c>
      <c r="N118" s="182" t="s">
        <v>726</v>
      </c>
      <c r="O118" s="174">
        <v>220000</v>
      </c>
      <c r="P118" s="174">
        <v>0</v>
      </c>
      <c r="Q118" s="174" t="s">
        <v>21</v>
      </c>
      <c r="R118" s="174">
        <v>2</v>
      </c>
      <c r="S118" s="174" t="s">
        <v>725</v>
      </c>
      <c r="T118" s="174">
        <v>0</v>
      </c>
      <c r="U118" s="175">
        <v>43511</v>
      </c>
      <c r="V118" s="182" t="s">
        <v>1710</v>
      </c>
      <c r="W118" s="172">
        <v>38000</v>
      </c>
      <c r="X118" s="172" t="s">
        <v>1683</v>
      </c>
      <c r="Y118" s="172" t="s">
        <v>59</v>
      </c>
      <c r="Z118" s="172">
        <v>3</v>
      </c>
      <c r="AA118" s="172" t="s">
        <v>1708</v>
      </c>
      <c r="AB118" s="172" t="s">
        <v>1691</v>
      </c>
      <c r="AC118" s="173">
        <v>43914</v>
      </c>
      <c r="AD118" s="182" t="s">
        <v>1709</v>
      </c>
      <c r="AE118" s="180">
        <v>38000</v>
      </c>
      <c r="AF118" s="180" t="s">
        <v>1683</v>
      </c>
      <c r="AG118" s="180" t="s">
        <v>59</v>
      </c>
      <c r="AH118" s="180">
        <v>3</v>
      </c>
      <c r="AI118" s="180" t="s">
        <v>1708</v>
      </c>
      <c r="AJ118" s="180" t="s">
        <v>1691</v>
      </c>
      <c r="AK118" s="181">
        <v>43914</v>
      </c>
      <c r="AL118" s="182" t="s">
        <v>728</v>
      </c>
      <c r="AM118" s="172" t="s">
        <v>14</v>
      </c>
      <c r="AN118" s="172">
        <v>0</v>
      </c>
      <c r="AO118" s="172" t="s">
        <v>21</v>
      </c>
      <c r="AP118" s="172">
        <v>2</v>
      </c>
      <c r="AQ118" s="172" t="s">
        <v>358</v>
      </c>
      <c r="AR118" s="172">
        <v>0</v>
      </c>
      <c r="AS118" s="173">
        <v>43511</v>
      </c>
      <c r="AT118" s="183" t="s">
        <v>724</v>
      </c>
      <c r="AU118" s="180" t="s">
        <v>14</v>
      </c>
      <c r="AV118" s="180">
        <v>0</v>
      </c>
      <c r="AW118" s="180" t="s">
        <v>21</v>
      </c>
      <c r="AX118" s="180">
        <v>2</v>
      </c>
      <c r="AY118" s="180" t="s">
        <v>358</v>
      </c>
      <c r="AZ118" s="180">
        <v>0</v>
      </c>
      <c r="BA118" s="181">
        <v>43511</v>
      </c>
      <c r="BB118" s="182" t="s">
        <v>723</v>
      </c>
      <c r="BC118" s="172" t="s">
        <v>14</v>
      </c>
      <c r="BD118" s="172">
        <v>0</v>
      </c>
      <c r="BE118" s="172" t="s">
        <v>21</v>
      </c>
      <c r="BF118" s="172">
        <v>2</v>
      </c>
      <c r="BG118" s="172" t="s">
        <v>358</v>
      </c>
      <c r="BH118" s="172">
        <v>0</v>
      </c>
      <c r="BI118" s="173">
        <v>43511</v>
      </c>
      <c r="BJ118" s="183" t="s">
        <v>2965</v>
      </c>
      <c r="BK118" s="183">
        <v>4</v>
      </c>
      <c r="BL118" s="183" t="s">
        <v>2938</v>
      </c>
      <c r="BM118" s="183" t="s">
        <v>59</v>
      </c>
      <c r="BN118" s="183">
        <v>3</v>
      </c>
      <c r="BO118" s="183" t="s">
        <v>2964</v>
      </c>
      <c r="BP118" s="180" t="s">
        <v>2939</v>
      </c>
      <c r="BQ118" s="184">
        <v>44281</v>
      </c>
      <c r="BR118" s="182" t="s">
        <v>720</v>
      </c>
      <c r="BS118" s="176" t="s">
        <v>14</v>
      </c>
      <c r="BT118" s="176">
        <v>0</v>
      </c>
      <c r="BU118" s="176" t="s">
        <v>21</v>
      </c>
      <c r="BV118" s="176">
        <v>2</v>
      </c>
      <c r="BW118" s="176" t="s">
        <v>358</v>
      </c>
      <c r="BX118" s="176">
        <v>0</v>
      </c>
      <c r="BY118" s="173">
        <v>43511</v>
      </c>
      <c r="BZ118" s="183" t="s">
        <v>721</v>
      </c>
      <c r="CA118" s="183" t="s">
        <v>14</v>
      </c>
      <c r="CB118" s="183">
        <v>0</v>
      </c>
      <c r="CC118" s="183" t="s">
        <v>14</v>
      </c>
      <c r="CD118" s="183" t="s">
        <v>14</v>
      </c>
      <c r="CE118" s="183" t="s">
        <v>358</v>
      </c>
      <c r="CF118" s="183">
        <v>0</v>
      </c>
      <c r="CG118" s="184">
        <v>43511</v>
      </c>
      <c r="CH118" s="182" t="s">
        <v>7983</v>
      </c>
      <c r="CI118" s="183" t="e">
        <v>#N/A</v>
      </c>
      <c r="CJ118" s="183" t="e">
        <v>#N/A</v>
      </c>
      <c r="CK118" s="183" t="e">
        <v>#N/A</v>
      </c>
      <c r="CL118" s="183" t="e">
        <v>#N/A</v>
      </c>
      <c r="CM118" s="183" t="e">
        <v>#N/A</v>
      </c>
      <c r="CN118" s="183" t="e">
        <v>#N/A</v>
      </c>
      <c r="CO118" s="185" t="e">
        <v>#N/A</v>
      </c>
      <c r="CP118" s="183" t="s">
        <v>722</v>
      </c>
      <c r="CQ118" s="176" t="s">
        <v>14</v>
      </c>
      <c r="CR118" s="176">
        <v>0</v>
      </c>
      <c r="CS118" s="176" t="s">
        <v>21</v>
      </c>
      <c r="CT118" s="176">
        <v>2</v>
      </c>
      <c r="CU118" s="176" t="s">
        <v>358</v>
      </c>
      <c r="CV118" s="176">
        <v>0</v>
      </c>
      <c r="CW118" s="173">
        <v>43511</v>
      </c>
      <c r="CX118" s="183" t="s">
        <v>2007</v>
      </c>
      <c r="CY118" s="180">
        <v>18000</v>
      </c>
      <c r="CZ118" s="180" t="s">
        <v>2001</v>
      </c>
      <c r="DA118" s="180" t="s">
        <v>59</v>
      </c>
      <c r="DB118" s="180">
        <v>3</v>
      </c>
      <c r="DC118" s="180" t="s">
        <v>2003</v>
      </c>
      <c r="DD118" s="180" t="s">
        <v>2002</v>
      </c>
      <c r="DE118" s="186">
        <v>44041</v>
      </c>
      <c r="DF118" s="182" t="s">
        <v>2005</v>
      </c>
      <c r="DG118" s="172">
        <v>0</v>
      </c>
      <c r="DH118" s="176" t="s">
        <v>2001</v>
      </c>
      <c r="DI118" s="176" t="s">
        <v>59</v>
      </c>
      <c r="DJ118" s="176">
        <v>3</v>
      </c>
      <c r="DK118" s="176" t="s">
        <v>2003</v>
      </c>
      <c r="DL118" s="176" t="s">
        <v>2002</v>
      </c>
      <c r="DM118" s="173">
        <v>44041</v>
      </c>
      <c r="DN118" s="183" t="s">
        <v>2009</v>
      </c>
      <c r="DO118" s="180">
        <v>20000</v>
      </c>
      <c r="DP118" s="183" t="s">
        <v>2001</v>
      </c>
      <c r="DQ118" s="183" t="s">
        <v>59</v>
      </c>
      <c r="DR118" s="183">
        <v>3</v>
      </c>
      <c r="DS118" s="183" t="s">
        <v>2003</v>
      </c>
      <c r="DT118" s="183" t="s">
        <v>2002</v>
      </c>
      <c r="DU118" s="184">
        <v>44041</v>
      </c>
      <c r="DV118" s="182" t="s">
        <v>2006</v>
      </c>
      <c r="DW118" s="172">
        <v>11000</v>
      </c>
      <c r="DX118" s="176" t="s">
        <v>2001</v>
      </c>
      <c r="DY118" s="176" t="s">
        <v>59</v>
      </c>
      <c r="DZ118" s="176">
        <v>3</v>
      </c>
      <c r="EA118" s="176" t="s">
        <v>2003</v>
      </c>
      <c r="EB118" s="176" t="s">
        <v>2002</v>
      </c>
      <c r="EC118" s="173">
        <v>44041</v>
      </c>
      <c r="ED118" s="183" t="s">
        <v>2008</v>
      </c>
      <c r="EE118" s="180">
        <v>6000</v>
      </c>
      <c r="EF118" s="183" t="s">
        <v>2001</v>
      </c>
      <c r="EG118" s="183" t="s">
        <v>59</v>
      </c>
      <c r="EH118" s="183">
        <v>3</v>
      </c>
      <c r="EI118" s="183" t="s">
        <v>2003</v>
      </c>
      <c r="EJ118" s="183" t="s">
        <v>2002</v>
      </c>
      <c r="EK118" s="184">
        <v>44041</v>
      </c>
      <c r="EL118" s="182" t="s">
        <v>2004</v>
      </c>
      <c r="EM118" s="172">
        <v>1000</v>
      </c>
      <c r="EN118" s="176" t="s">
        <v>2001</v>
      </c>
      <c r="EO118" s="176" t="s">
        <v>59</v>
      </c>
      <c r="EP118" s="176">
        <v>3</v>
      </c>
      <c r="EQ118" s="176" t="s">
        <v>2003</v>
      </c>
      <c r="ER118" s="176" t="s">
        <v>2002</v>
      </c>
      <c r="ES118" s="173">
        <v>44041</v>
      </c>
      <c r="ET118" s="183" t="s">
        <v>2966</v>
      </c>
      <c r="EU118" s="183">
        <v>221</v>
      </c>
      <c r="EV118" s="183" t="s">
        <v>2938</v>
      </c>
      <c r="EW118" s="183" t="s">
        <v>59</v>
      </c>
      <c r="EX118" s="183">
        <v>3</v>
      </c>
      <c r="EY118" s="183" t="s">
        <v>2940</v>
      </c>
      <c r="EZ118" s="183" t="s">
        <v>2939</v>
      </c>
      <c r="FA118" s="184">
        <v>44281</v>
      </c>
      <c r="FB118" s="182" t="s">
        <v>1346</v>
      </c>
      <c r="FC118" s="176">
        <v>3</v>
      </c>
      <c r="FD118" s="176" t="s">
        <v>14</v>
      </c>
      <c r="FE118" s="176" t="s">
        <v>41</v>
      </c>
      <c r="FF118" s="176">
        <v>1</v>
      </c>
      <c r="FG118" s="176" t="s">
        <v>1345</v>
      </c>
      <c r="FH118" s="176" t="s">
        <v>14</v>
      </c>
      <c r="FI118" s="173">
        <v>43769</v>
      </c>
      <c r="FJ118" s="182" t="s">
        <v>729</v>
      </c>
      <c r="FK118" s="183" t="s">
        <v>14</v>
      </c>
      <c r="FL118" s="183">
        <v>0</v>
      </c>
      <c r="FM118" s="183" t="s">
        <v>21</v>
      </c>
      <c r="FN118" s="183">
        <v>2</v>
      </c>
      <c r="FO118" s="183" t="s">
        <v>358</v>
      </c>
      <c r="FP118" s="180">
        <v>0</v>
      </c>
      <c r="FQ118" s="181">
        <v>43511</v>
      </c>
      <c r="FR118" s="182" t="s">
        <v>730</v>
      </c>
      <c r="FS118" s="176" t="s">
        <v>14</v>
      </c>
      <c r="FT118" s="176">
        <v>0</v>
      </c>
      <c r="FU118" s="176" t="s">
        <v>21</v>
      </c>
      <c r="FV118" s="176">
        <v>2</v>
      </c>
      <c r="FW118" s="176" t="s">
        <v>358</v>
      </c>
      <c r="FX118" s="176">
        <v>0</v>
      </c>
      <c r="FY118" s="173">
        <v>43511</v>
      </c>
      <c r="FZ118" s="183" t="s">
        <v>5156</v>
      </c>
      <c r="GA118" s="183">
        <v>1</v>
      </c>
      <c r="GB118" s="183" t="s">
        <v>3173</v>
      </c>
      <c r="GC118" s="183" t="s">
        <v>21</v>
      </c>
      <c r="GD118" s="183">
        <v>2</v>
      </c>
      <c r="GE118" s="183" t="s">
        <v>14</v>
      </c>
      <c r="GF118" s="183" t="s">
        <v>14</v>
      </c>
      <c r="GG118" s="184">
        <v>44498</v>
      </c>
      <c r="GH118" s="182" t="s">
        <v>5162</v>
      </c>
      <c r="GI118" s="176">
        <v>2</v>
      </c>
      <c r="GJ118" s="176" t="s">
        <v>3173</v>
      </c>
      <c r="GK118" s="176" t="s">
        <v>21</v>
      </c>
      <c r="GL118" s="176">
        <v>2</v>
      </c>
      <c r="GM118" s="176" t="s">
        <v>14</v>
      </c>
      <c r="GN118" s="176" t="s">
        <v>14</v>
      </c>
      <c r="GO118" s="173">
        <v>44498</v>
      </c>
      <c r="GP118" s="183" t="s">
        <v>5157</v>
      </c>
      <c r="GQ118" s="183">
        <v>1</v>
      </c>
      <c r="GR118" s="183" t="s">
        <v>3173</v>
      </c>
      <c r="GS118" s="183" t="s">
        <v>21</v>
      </c>
      <c r="GT118" s="183">
        <v>2</v>
      </c>
      <c r="GU118" s="183" t="s">
        <v>14</v>
      </c>
      <c r="GV118" s="183" t="s">
        <v>14</v>
      </c>
      <c r="GW118" s="184">
        <v>44498</v>
      </c>
      <c r="GX118" s="182" t="s">
        <v>5163</v>
      </c>
      <c r="GY118" s="176">
        <v>0</v>
      </c>
      <c r="GZ118" s="176" t="s">
        <v>3173</v>
      </c>
      <c r="HA118" s="176" t="s">
        <v>21</v>
      </c>
      <c r="HB118" s="176">
        <v>2</v>
      </c>
      <c r="HC118" s="176" t="s">
        <v>14</v>
      </c>
      <c r="HD118" s="176" t="s">
        <v>14</v>
      </c>
      <c r="HE118" s="173">
        <v>44498</v>
      </c>
      <c r="HF118" s="183" t="s">
        <v>5155</v>
      </c>
      <c r="HG118" s="183">
        <v>0</v>
      </c>
      <c r="HH118" s="183" t="s">
        <v>3173</v>
      </c>
      <c r="HI118" s="183" t="s">
        <v>21</v>
      </c>
      <c r="HJ118" s="183">
        <v>2</v>
      </c>
      <c r="HK118" s="183" t="s">
        <v>14</v>
      </c>
      <c r="HL118" s="183" t="s">
        <v>14</v>
      </c>
      <c r="HM118" s="184">
        <v>44498</v>
      </c>
      <c r="HN118" s="182" t="s">
        <v>5161</v>
      </c>
      <c r="HO118" s="176">
        <v>2</v>
      </c>
      <c r="HP118" s="176" t="s">
        <v>3173</v>
      </c>
      <c r="HQ118" s="176" t="s">
        <v>21</v>
      </c>
      <c r="HR118" s="176">
        <v>2</v>
      </c>
      <c r="HS118" s="176" t="s">
        <v>14</v>
      </c>
      <c r="HT118" s="176" t="s">
        <v>14</v>
      </c>
      <c r="HU118" s="173">
        <v>44498</v>
      </c>
      <c r="HV118" s="183" t="s">
        <v>5158</v>
      </c>
      <c r="HW118" s="183">
        <v>0</v>
      </c>
      <c r="HX118" s="183" t="s">
        <v>3173</v>
      </c>
      <c r="HY118" s="183" t="s">
        <v>21</v>
      </c>
      <c r="HZ118" s="183">
        <v>2</v>
      </c>
      <c r="IA118" s="183" t="s">
        <v>14</v>
      </c>
      <c r="IB118" s="183" t="s">
        <v>14</v>
      </c>
      <c r="IC118" s="184">
        <v>44498</v>
      </c>
      <c r="ID118" s="182" t="s">
        <v>5160</v>
      </c>
      <c r="IE118" s="176">
        <v>0</v>
      </c>
      <c r="IF118" s="176" t="s">
        <v>3173</v>
      </c>
      <c r="IG118" s="176" t="s">
        <v>21</v>
      </c>
      <c r="IH118" s="176">
        <v>2</v>
      </c>
      <c r="II118" s="176" t="s">
        <v>14</v>
      </c>
      <c r="IJ118" s="176" t="s">
        <v>14</v>
      </c>
      <c r="IK118" s="173">
        <v>44498</v>
      </c>
      <c r="IL118" s="183" t="s">
        <v>5159</v>
      </c>
      <c r="IM118" s="183">
        <v>2</v>
      </c>
      <c r="IN118" s="183" t="s">
        <v>3173</v>
      </c>
      <c r="IO118" s="183" t="s">
        <v>21</v>
      </c>
      <c r="IP118" s="183">
        <v>2</v>
      </c>
      <c r="IQ118" s="183" t="s">
        <v>14</v>
      </c>
      <c r="IR118" s="183" t="s">
        <v>14</v>
      </c>
      <c r="IS118" s="184">
        <v>44498</v>
      </c>
    </row>
    <row r="119" spans="1:253" s="277" customFormat="1" ht="12.75" customHeight="1" x14ac:dyDescent="0.2">
      <c r="A119" s="277" t="s">
        <v>382</v>
      </c>
      <c r="B119" s="277" t="s">
        <v>7532</v>
      </c>
      <c r="C119" s="277" t="s">
        <v>383</v>
      </c>
      <c r="D119" s="277" t="s">
        <v>384</v>
      </c>
      <c r="E119" s="277" t="s">
        <v>7219</v>
      </c>
      <c r="F119" s="277" t="s">
        <v>1256</v>
      </c>
      <c r="G119" s="171">
        <v>66141000</v>
      </c>
      <c r="H119" s="172" t="s">
        <v>1251</v>
      </c>
      <c r="I119" s="172" t="s">
        <v>21</v>
      </c>
      <c r="J119" s="172">
        <v>2</v>
      </c>
      <c r="K119" s="172" t="s">
        <v>1255</v>
      </c>
      <c r="L119" s="172" t="s">
        <v>1252</v>
      </c>
      <c r="M119" s="173">
        <v>43676</v>
      </c>
      <c r="N119" s="182" t="s">
        <v>1254</v>
      </c>
      <c r="O119" s="174">
        <v>30342</v>
      </c>
      <c r="P119" s="174" t="s">
        <v>1251</v>
      </c>
      <c r="Q119" s="174" t="s">
        <v>21</v>
      </c>
      <c r="R119" s="174">
        <v>2</v>
      </c>
      <c r="S119" s="174" t="s">
        <v>1253</v>
      </c>
      <c r="T119" s="174" t="s">
        <v>1252</v>
      </c>
      <c r="U119" s="175">
        <v>43676</v>
      </c>
      <c r="V119" s="182" t="s">
        <v>5583</v>
      </c>
      <c r="W119" s="172">
        <v>3549000</v>
      </c>
      <c r="X119" s="172" t="s">
        <v>5580</v>
      </c>
      <c r="Y119" s="172" t="s">
        <v>21</v>
      </c>
      <c r="Z119" s="172">
        <v>2</v>
      </c>
      <c r="AA119" s="172" t="s">
        <v>5582</v>
      </c>
      <c r="AB119" s="172" t="s">
        <v>5581</v>
      </c>
      <c r="AC119" s="173">
        <v>44521</v>
      </c>
      <c r="AD119" s="182" t="s">
        <v>5597</v>
      </c>
      <c r="AE119" s="180">
        <v>91000</v>
      </c>
      <c r="AF119" s="180" t="s">
        <v>5570</v>
      </c>
      <c r="AG119" s="180" t="s">
        <v>21</v>
      </c>
      <c r="AH119" s="180">
        <v>2</v>
      </c>
      <c r="AI119" s="180" t="s">
        <v>5596</v>
      </c>
      <c r="AJ119" s="180" t="s">
        <v>5571</v>
      </c>
      <c r="AK119" s="181">
        <v>44521</v>
      </c>
      <c r="AL119" s="182" t="s">
        <v>5599</v>
      </c>
      <c r="AM119" s="172">
        <v>91000</v>
      </c>
      <c r="AN119" s="172" t="s">
        <v>5570</v>
      </c>
      <c r="AO119" s="172" t="s">
        <v>21</v>
      </c>
      <c r="AP119" s="172">
        <v>2</v>
      </c>
      <c r="AQ119" s="172" t="s">
        <v>5598</v>
      </c>
      <c r="AR119" s="172" t="s">
        <v>5571</v>
      </c>
      <c r="AS119" s="173">
        <v>44521</v>
      </c>
      <c r="AT119" s="183" t="s">
        <v>1573</v>
      </c>
      <c r="AU119" s="180" t="s">
        <v>14</v>
      </c>
      <c r="AV119" s="180" t="s">
        <v>14</v>
      </c>
      <c r="AW119" s="180" t="s">
        <v>14</v>
      </c>
      <c r="AX119" s="180" t="s">
        <v>14</v>
      </c>
      <c r="AY119" s="180" t="s">
        <v>14</v>
      </c>
      <c r="AZ119" s="180" t="s">
        <v>14</v>
      </c>
      <c r="BA119" s="181">
        <v>43859</v>
      </c>
      <c r="BB119" s="182" t="s">
        <v>392</v>
      </c>
      <c r="BC119" s="172" t="s">
        <v>14</v>
      </c>
      <c r="BD119" s="172">
        <v>0</v>
      </c>
      <c r="BE119" s="172" t="s">
        <v>21</v>
      </c>
      <c r="BF119" s="172">
        <v>2</v>
      </c>
      <c r="BG119" s="172" t="s">
        <v>15</v>
      </c>
      <c r="BH119" s="172">
        <v>0</v>
      </c>
      <c r="BI119" s="173">
        <v>43509</v>
      </c>
      <c r="BJ119" s="183" t="s">
        <v>2775</v>
      </c>
      <c r="BK119" s="183">
        <v>63</v>
      </c>
      <c r="BL119" s="183" t="s">
        <v>2772</v>
      </c>
      <c r="BM119" s="183" t="s">
        <v>21</v>
      </c>
      <c r="BN119" s="183">
        <v>2</v>
      </c>
      <c r="BO119" s="183" t="s">
        <v>2774</v>
      </c>
      <c r="BP119" s="180" t="s">
        <v>2773</v>
      </c>
      <c r="BQ119" s="184">
        <v>44250</v>
      </c>
      <c r="BR119" s="182" t="s">
        <v>385</v>
      </c>
      <c r="BS119" s="176" t="s">
        <v>14</v>
      </c>
      <c r="BT119" s="176">
        <v>0</v>
      </c>
      <c r="BU119" s="176" t="s">
        <v>21</v>
      </c>
      <c r="BV119" s="176">
        <v>2</v>
      </c>
      <c r="BW119" s="176" t="s">
        <v>15</v>
      </c>
      <c r="BX119" s="176">
        <v>0</v>
      </c>
      <c r="BY119" s="173">
        <v>43509</v>
      </c>
      <c r="BZ119" s="183" t="s">
        <v>386</v>
      </c>
      <c r="CA119" s="183" t="s">
        <v>14</v>
      </c>
      <c r="CB119" s="183">
        <v>0</v>
      </c>
      <c r="CC119" s="183" t="s">
        <v>14</v>
      </c>
      <c r="CD119" s="183" t="s">
        <v>14</v>
      </c>
      <c r="CE119" s="183" t="s">
        <v>15</v>
      </c>
      <c r="CF119" s="183">
        <v>0</v>
      </c>
      <c r="CG119" s="184">
        <v>43509</v>
      </c>
      <c r="CH119" s="182" t="s">
        <v>7984</v>
      </c>
      <c r="CI119" s="183" t="e">
        <v>#N/A</v>
      </c>
      <c r="CJ119" s="183" t="e">
        <v>#N/A</v>
      </c>
      <c r="CK119" s="183" t="e">
        <v>#N/A</v>
      </c>
      <c r="CL119" s="183" t="e">
        <v>#N/A</v>
      </c>
      <c r="CM119" s="183" t="e">
        <v>#N/A</v>
      </c>
      <c r="CN119" s="183" t="e">
        <v>#N/A</v>
      </c>
      <c r="CO119" s="185" t="e">
        <v>#N/A</v>
      </c>
      <c r="CP119" s="183" t="s">
        <v>391</v>
      </c>
      <c r="CQ119" s="176" t="s">
        <v>14</v>
      </c>
      <c r="CR119" s="176">
        <v>0</v>
      </c>
      <c r="CS119" s="176" t="s">
        <v>21</v>
      </c>
      <c r="CT119" s="176">
        <v>2</v>
      </c>
      <c r="CU119" s="176" t="s">
        <v>15</v>
      </c>
      <c r="CV119" s="176">
        <v>0</v>
      </c>
      <c r="CW119" s="173">
        <v>43509</v>
      </c>
      <c r="CX119" s="183" t="s">
        <v>5600</v>
      </c>
      <c r="CY119" s="180">
        <v>91000</v>
      </c>
      <c r="CZ119" s="180" t="s">
        <v>5570</v>
      </c>
      <c r="DA119" s="180" t="s">
        <v>21</v>
      </c>
      <c r="DB119" s="180">
        <v>2</v>
      </c>
      <c r="DC119" s="180" t="s">
        <v>2490</v>
      </c>
      <c r="DD119" s="180" t="s">
        <v>5571</v>
      </c>
      <c r="DE119" s="186">
        <v>44521</v>
      </c>
      <c r="DF119" s="182" t="s">
        <v>2491</v>
      </c>
      <c r="DG119" s="172">
        <v>3458000</v>
      </c>
      <c r="DH119" s="176" t="s">
        <v>2488</v>
      </c>
      <c r="DI119" s="176" t="s">
        <v>21</v>
      </c>
      <c r="DJ119" s="176">
        <v>2</v>
      </c>
      <c r="DK119" s="176" t="s">
        <v>2490</v>
      </c>
      <c r="DL119" s="176" t="s">
        <v>2489</v>
      </c>
      <c r="DM119" s="173">
        <v>44224</v>
      </c>
      <c r="DN119" s="183" t="s">
        <v>4167</v>
      </c>
      <c r="DO119" s="180">
        <v>0</v>
      </c>
      <c r="DP119" s="183" t="s">
        <v>14</v>
      </c>
      <c r="DQ119" s="183" t="s">
        <v>14</v>
      </c>
      <c r="DR119" s="183" t="s">
        <v>14</v>
      </c>
      <c r="DS119" s="183" t="s">
        <v>14</v>
      </c>
      <c r="DT119" s="183" t="s">
        <v>14</v>
      </c>
      <c r="DU119" s="184">
        <v>44489</v>
      </c>
      <c r="DV119" s="182" t="s">
        <v>5601</v>
      </c>
      <c r="DW119" s="172">
        <v>91000</v>
      </c>
      <c r="DX119" s="176" t="s">
        <v>5570</v>
      </c>
      <c r="DY119" s="176" t="s">
        <v>21</v>
      </c>
      <c r="DZ119" s="176">
        <v>2</v>
      </c>
      <c r="EA119" s="176" t="s">
        <v>2490</v>
      </c>
      <c r="EB119" s="176" t="s">
        <v>5571</v>
      </c>
      <c r="EC119" s="173">
        <v>44521</v>
      </c>
      <c r="ED119" s="183" t="s">
        <v>2492</v>
      </c>
      <c r="EE119" s="180">
        <v>0</v>
      </c>
      <c r="EF119" s="183" t="s">
        <v>2488</v>
      </c>
      <c r="EG119" s="183" t="s">
        <v>21</v>
      </c>
      <c r="EH119" s="183">
        <v>2</v>
      </c>
      <c r="EI119" s="183" t="s">
        <v>2490</v>
      </c>
      <c r="EJ119" s="183" t="s">
        <v>2489</v>
      </c>
      <c r="EK119" s="184">
        <v>44224</v>
      </c>
      <c r="EL119" s="182" t="s">
        <v>2493</v>
      </c>
      <c r="EM119" s="172">
        <v>0</v>
      </c>
      <c r="EN119" s="176" t="s">
        <v>2488</v>
      </c>
      <c r="EO119" s="176" t="s">
        <v>21</v>
      </c>
      <c r="EP119" s="176">
        <v>2</v>
      </c>
      <c r="EQ119" s="176" t="s">
        <v>2490</v>
      </c>
      <c r="ER119" s="176" t="s">
        <v>2489</v>
      </c>
      <c r="ES119" s="173">
        <v>44224</v>
      </c>
      <c r="ET119" s="183" t="s">
        <v>5567</v>
      </c>
      <c r="EU119" s="183">
        <v>32</v>
      </c>
      <c r="EV119" s="183" t="s">
        <v>5523</v>
      </c>
      <c r="EW119" s="183" t="s">
        <v>21</v>
      </c>
      <c r="EX119" s="183">
        <v>2</v>
      </c>
      <c r="EY119" s="183" t="s">
        <v>5566</v>
      </c>
      <c r="EZ119" s="183" t="s">
        <v>2939</v>
      </c>
      <c r="FA119" s="184">
        <v>44521</v>
      </c>
      <c r="FB119" s="182" t="s">
        <v>390</v>
      </c>
      <c r="FC119" s="176">
        <v>2</v>
      </c>
      <c r="FD119" s="176" t="s">
        <v>387</v>
      </c>
      <c r="FE119" s="176" t="s">
        <v>21</v>
      </c>
      <c r="FF119" s="176">
        <v>2</v>
      </c>
      <c r="FG119" s="176" t="s">
        <v>389</v>
      </c>
      <c r="FH119" s="176" t="s">
        <v>388</v>
      </c>
      <c r="FI119" s="173">
        <v>43509</v>
      </c>
      <c r="FJ119" s="182" t="s">
        <v>393</v>
      </c>
      <c r="FK119" s="183" t="s">
        <v>14</v>
      </c>
      <c r="FL119" s="183">
        <v>0</v>
      </c>
      <c r="FM119" s="183" t="s">
        <v>21</v>
      </c>
      <c r="FN119" s="183">
        <v>2</v>
      </c>
      <c r="FO119" s="183" t="s">
        <v>15</v>
      </c>
      <c r="FP119" s="180">
        <v>0</v>
      </c>
      <c r="FQ119" s="181">
        <v>43509</v>
      </c>
      <c r="FR119" s="182" t="s">
        <v>394</v>
      </c>
      <c r="FS119" s="176" t="s">
        <v>14</v>
      </c>
      <c r="FT119" s="176">
        <v>0</v>
      </c>
      <c r="FU119" s="176" t="s">
        <v>21</v>
      </c>
      <c r="FV119" s="176">
        <v>2</v>
      </c>
      <c r="FW119" s="176" t="s">
        <v>15</v>
      </c>
      <c r="FX119" s="176">
        <v>0</v>
      </c>
      <c r="FY119" s="173">
        <v>43509</v>
      </c>
      <c r="FZ119" s="183" t="s">
        <v>4540</v>
      </c>
      <c r="GA119" s="183">
        <v>0</v>
      </c>
      <c r="GB119" s="183" t="s">
        <v>3173</v>
      </c>
      <c r="GC119" s="183" t="s">
        <v>21</v>
      </c>
      <c r="GD119" s="183">
        <v>2</v>
      </c>
      <c r="GE119" s="183" t="s">
        <v>14</v>
      </c>
      <c r="GF119" s="183" t="s">
        <v>14</v>
      </c>
      <c r="GG119" s="184">
        <v>44494</v>
      </c>
      <c r="GH119" s="182" t="s">
        <v>4546</v>
      </c>
      <c r="GI119" s="176">
        <v>1</v>
      </c>
      <c r="GJ119" s="176" t="s">
        <v>3173</v>
      </c>
      <c r="GK119" s="176" t="s">
        <v>21</v>
      </c>
      <c r="GL119" s="176">
        <v>2</v>
      </c>
      <c r="GM119" s="176" t="s">
        <v>14</v>
      </c>
      <c r="GN119" s="176" t="s">
        <v>14</v>
      </c>
      <c r="GO119" s="173">
        <v>44494</v>
      </c>
      <c r="GP119" s="183" t="s">
        <v>4541</v>
      </c>
      <c r="GQ119" s="183">
        <v>1</v>
      </c>
      <c r="GR119" s="183" t="s">
        <v>3173</v>
      </c>
      <c r="GS119" s="183" t="s">
        <v>21</v>
      </c>
      <c r="GT119" s="183">
        <v>2</v>
      </c>
      <c r="GU119" s="183" t="s">
        <v>14</v>
      </c>
      <c r="GV119" s="183" t="s">
        <v>14</v>
      </c>
      <c r="GW119" s="184">
        <v>44494</v>
      </c>
      <c r="GX119" s="182" t="s">
        <v>4547</v>
      </c>
      <c r="GY119" s="176">
        <v>0</v>
      </c>
      <c r="GZ119" s="176" t="s">
        <v>3173</v>
      </c>
      <c r="HA119" s="176" t="s">
        <v>21</v>
      </c>
      <c r="HB119" s="176">
        <v>2</v>
      </c>
      <c r="HC119" s="176" t="s">
        <v>14</v>
      </c>
      <c r="HD119" s="176" t="s">
        <v>14</v>
      </c>
      <c r="HE119" s="173">
        <v>44494</v>
      </c>
      <c r="HF119" s="183" t="s">
        <v>4539</v>
      </c>
      <c r="HG119" s="183">
        <v>2</v>
      </c>
      <c r="HH119" s="183" t="s">
        <v>3173</v>
      </c>
      <c r="HI119" s="183" t="s">
        <v>21</v>
      </c>
      <c r="HJ119" s="183">
        <v>2</v>
      </c>
      <c r="HK119" s="183" t="s">
        <v>14</v>
      </c>
      <c r="HL119" s="183" t="s">
        <v>14</v>
      </c>
      <c r="HM119" s="184">
        <v>44494</v>
      </c>
      <c r="HN119" s="182" t="s">
        <v>4545</v>
      </c>
      <c r="HO119" s="176">
        <v>2</v>
      </c>
      <c r="HP119" s="176" t="s">
        <v>3173</v>
      </c>
      <c r="HQ119" s="176" t="s">
        <v>21</v>
      </c>
      <c r="HR119" s="176">
        <v>2</v>
      </c>
      <c r="HS119" s="176" t="s">
        <v>14</v>
      </c>
      <c r="HT119" s="176" t="s">
        <v>14</v>
      </c>
      <c r="HU119" s="173">
        <v>44494</v>
      </c>
      <c r="HV119" s="183" t="s">
        <v>4542</v>
      </c>
      <c r="HW119" s="183">
        <v>1</v>
      </c>
      <c r="HX119" s="183" t="s">
        <v>3173</v>
      </c>
      <c r="HY119" s="183" t="s">
        <v>21</v>
      </c>
      <c r="HZ119" s="183">
        <v>2</v>
      </c>
      <c r="IA119" s="183" t="s">
        <v>14</v>
      </c>
      <c r="IB119" s="183" t="s">
        <v>14</v>
      </c>
      <c r="IC119" s="184">
        <v>44494</v>
      </c>
      <c r="ID119" s="182" t="s">
        <v>4544</v>
      </c>
      <c r="IE119" s="176">
        <v>3</v>
      </c>
      <c r="IF119" s="176" t="s">
        <v>3173</v>
      </c>
      <c r="IG119" s="176" t="s">
        <v>21</v>
      </c>
      <c r="IH119" s="176">
        <v>2</v>
      </c>
      <c r="II119" s="176" t="s">
        <v>14</v>
      </c>
      <c r="IJ119" s="176" t="s">
        <v>14</v>
      </c>
      <c r="IK119" s="173">
        <v>44494</v>
      </c>
      <c r="IL119" s="183" t="s">
        <v>4543</v>
      </c>
      <c r="IM119" s="183">
        <v>1</v>
      </c>
      <c r="IN119" s="183" t="s">
        <v>3173</v>
      </c>
      <c r="IO119" s="183" t="s">
        <v>21</v>
      </c>
      <c r="IP119" s="183">
        <v>2</v>
      </c>
      <c r="IQ119" s="183" t="s">
        <v>14</v>
      </c>
      <c r="IR119" s="183" t="s">
        <v>14</v>
      </c>
      <c r="IS119" s="184">
        <v>44494</v>
      </c>
    </row>
    <row r="120" spans="1:253" s="277" customFormat="1" ht="12.75" customHeight="1" x14ac:dyDescent="0.2">
      <c r="A120" s="277" t="s">
        <v>395</v>
      </c>
      <c r="B120" s="277" t="s">
        <v>7518</v>
      </c>
      <c r="C120" s="277" t="s">
        <v>396</v>
      </c>
      <c r="D120" s="277" t="s">
        <v>384</v>
      </c>
      <c r="E120" s="277" t="s">
        <v>7219</v>
      </c>
      <c r="F120" s="277" t="s">
        <v>1264</v>
      </c>
      <c r="G120" s="171">
        <v>66141000</v>
      </c>
      <c r="H120" s="172" t="s">
        <v>1251</v>
      </c>
      <c r="I120" s="172" t="s">
        <v>21</v>
      </c>
      <c r="J120" s="172">
        <v>2</v>
      </c>
      <c r="K120" s="172" t="s">
        <v>1255</v>
      </c>
      <c r="L120" s="172" t="s">
        <v>1252</v>
      </c>
      <c r="M120" s="173">
        <v>43676</v>
      </c>
      <c r="N120" s="187" t="s">
        <v>1258</v>
      </c>
      <c r="O120" s="174">
        <v>18330</v>
      </c>
      <c r="P120" s="174" t="s">
        <v>1251</v>
      </c>
      <c r="Q120" s="174" t="s">
        <v>21</v>
      </c>
      <c r="R120" s="174">
        <v>2</v>
      </c>
      <c r="S120" s="174" t="s">
        <v>1257</v>
      </c>
      <c r="T120" s="174" t="s">
        <v>1252</v>
      </c>
      <c r="U120" s="175">
        <v>43676</v>
      </c>
      <c r="V120" s="187" t="s">
        <v>1261</v>
      </c>
      <c r="W120" s="172">
        <v>3458000</v>
      </c>
      <c r="X120" s="172" t="s">
        <v>1251</v>
      </c>
      <c r="Y120" s="172" t="s">
        <v>21</v>
      </c>
      <c r="Z120" s="172">
        <v>2</v>
      </c>
      <c r="AA120" s="172" t="s">
        <v>1260</v>
      </c>
      <c r="AB120" s="172" t="s">
        <v>1252</v>
      </c>
      <c r="AC120" s="173">
        <v>43676</v>
      </c>
      <c r="AD120" s="187" t="s">
        <v>4606</v>
      </c>
      <c r="AE120" s="180" t="s">
        <v>14</v>
      </c>
      <c r="AF120" s="180" t="s">
        <v>14</v>
      </c>
      <c r="AG120" s="180" t="s">
        <v>14</v>
      </c>
      <c r="AH120" s="180" t="s">
        <v>14</v>
      </c>
      <c r="AI120" s="180" t="s">
        <v>4605</v>
      </c>
      <c r="AJ120" s="180" t="s">
        <v>14</v>
      </c>
      <c r="AK120" s="181">
        <v>44496</v>
      </c>
      <c r="AL120" s="187" t="s">
        <v>1259</v>
      </c>
      <c r="AM120" s="172" t="s">
        <v>14</v>
      </c>
      <c r="AN120" s="172" t="s">
        <v>14</v>
      </c>
      <c r="AO120" s="172" t="s">
        <v>14</v>
      </c>
      <c r="AP120" s="172" t="s">
        <v>14</v>
      </c>
      <c r="AQ120" s="172" t="s">
        <v>15</v>
      </c>
      <c r="AR120" s="172" t="s">
        <v>14</v>
      </c>
      <c r="AS120" s="173">
        <v>43676</v>
      </c>
      <c r="AT120" s="188" t="s">
        <v>1574</v>
      </c>
      <c r="AU120" s="180" t="s">
        <v>14</v>
      </c>
      <c r="AV120" s="180" t="s">
        <v>14</v>
      </c>
      <c r="AW120" s="180" t="s">
        <v>14</v>
      </c>
      <c r="AX120" s="180" t="s">
        <v>14</v>
      </c>
      <c r="AY120" s="180" t="s">
        <v>14</v>
      </c>
      <c r="AZ120" s="180" t="s">
        <v>14</v>
      </c>
      <c r="BA120" s="181">
        <v>43859</v>
      </c>
      <c r="BB120" s="187" t="s">
        <v>402</v>
      </c>
      <c r="BC120" s="172" t="s">
        <v>14</v>
      </c>
      <c r="BD120" s="172">
        <v>0</v>
      </c>
      <c r="BE120" s="172" t="s">
        <v>21</v>
      </c>
      <c r="BF120" s="172">
        <v>2</v>
      </c>
      <c r="BG120" s="172" t="s">
        <v>15</v>
      </c>
      <c r="BH120" s="172">
        <v>0</v>
      </c>
      <c r="BI120" s="173">
        <v>43509</v>
      </c>
      <c r="BJ120" s="188" t="s">
        <v>2776</v>
      </c>
      <c r="BK120" s="188">
        <v>63</v>
      </c>
      <c r="BL120" s="188" t="s">
        <v>2772</v>
      </c>
      <c r="BM120" s="188" t="s">
        <v>21</v>
      </c>
      <c r="BN120" s="188">
        <v>2</v>
      </c>
      <c r="BO120" s="188" t="s">
        <v>2774</v>
      </c>
      <c r="BP120" s="180" t="s">
        <v>2773</v>
      </c>
      <c r="BQ120" s="189">
        <v>44250</v>
      </c>
      <c r="BR120" s="187" t="s">
        <v>397</v>
      </c>
      <c r="BS120" s="190" t="s">
        <v>14</v>
      </c>
      <c r="BT120" s="190">
        <v>0</v>
      </c>
      <c r="BU120" s="190" t="s">
        <v>21</v>
      </c>
      <c r="BV120" s="190">
        <v>2</v>
      </c>
      <c r="BW120" s="190" t="s">
        <v>15</v>
      </c>
      <c r="BX120" s="190">
        <v>0</v>
      </c>
      <c r="BY120" s="173">
        <v>43509</v>
      </c>
      <c r="BZ120" s="188" t="s">
        <v>398</v>
      </c>
      <c r="CA120" s="188" t="s">
        <v>14</v>
      </c>
      <c r="CB120" s="188">
        <v>0</v>
      </c>
      <c r="CC120" s="188" t="s">
        <v>14</v>
      </c>
      <c r="CD120" s="188" t="s">
        <v>14</v>
      </c>
      <c r="CE120" s="188" t="s">
        <v>15</v>
      </c>
      <c r="CF120" s="188">
        <v>0</v>
      </c>
      <c r="CG120" s="189">
        <v>43509</v>
      </c>
      <c r="CH120" s="187" t="s">
        <v>7985</v>
      </c>
      <c r="CI120" s="188" t="e">
        <v>#N/A</v>
      </c>
      <c r="CJ120" s="188" t="e">
        <v>#N/A</v>
      </c>
      <c r="CK120" s="188" t="e">
        <v>#N/A</v>
      </c>
      <c r="CL120" s="188" t="e">
        <v>#N/A</v>
      </c>
      <c r="CM120" s="188" t="e">
        <v>#N/A</v>
      </c>
      <c r="CN120" s="188" t="e">
        <v>#N/A</v>
      </c>
      <c r="CO120" s="191" t="e">
        <v>#N/A</v>
      </c>
      <c r="CP120" s="188" t="s">
        <v>401</v>
      </c>
      <c r="CQ120" s="190" t="s">
        <v>14</v>
      </c>
      <c r="CR120" s="190">
        <v>0</v>
      </c>
      <c r="CS120" s="190" t="s">
        <v>21</v>
      </c>
      <c r="CT120" s="190">
        <v>2</v>
      </c>
      <c r="CU120" s="190" t="s">
        <v>15</v>
      </c>
      <c r="CV120" s="190">
        <v>0</v>
      </c>
      <c r="CW120" s="173">
        <v>43509</v>
      </c>
      <c r="CX120" s="188" t="s">
        <v>1263</v>
      </c>
      <c r="CY120" s="180" t="s">
        <v>14</v>
      </c>
      <c r="CZ120" s="180" t="s">
        <v>14</v>
      </c>
      <c r="DA120" s="180" t="s">
        <v>14</v>
      </c>
      <c r="DB120" s="180" t="s">
        <v>14</v>
      </c>
      <c r="DC120" s="180" t="s">
        <v>1751</v>
      </c>
      <c r="DD120" s="180" t="s">
        <v>14</v>
      </c>
      <c r="DE120" s="186">
        <v>43920</v>
      </c>
      <c r="DF120" s="187" t="s">
        <v>1753</v>
      </c>
      <c r="DG120" s="172" t="s">
        <v>14</v>
      </c>
      <c r="DH120" s="190" t="s">
        <v>14</v>
      </c>
      <c r="DI120" s="190" t="s">
        <v>14</v>
      </c>
      <c r="DJ120" s="190" t="s">
        <v>14</v>
      </c>
      <c r="DK120" s="190" t="s">
        <v>1751</v>
      </c>
      <c r="DL120" s="190" t="s">
        <v>14</v>
      </c>
      <c r="DM120" s="173">
        <v>43920</v>
      </c>
      <c r="DN120" s="188" t="s">
        <v>1756</v>
      </c>
      <c r="DO120" s="180" t="s">
        <v>14</v>
      </c>
      <c r="DP120" s="188" t="s">
        <v>14</v>
      </c>
      <c r="DQ120" s="188" t="s">
        <v>14</v>
      </c>
      <c r="DR120" s="188" t="s">
        <v>14</v>
      </c>
      <c r="DS120" s="188" t="s">
        <v>1751</v>
      </c>
      <c r="DT120" s="188" t="s">
        <v>14</v>
      </c>
      <c r="DU120" s="189">
        <v>43920</v>
      </c>
      <c r="DV120" s="187" t="s">
        <v>1754</v>
      </c>
      <c r="DW120" s="172" t="s">
        <v>14</v>
      </c>
      <c r="DX120" s="190" t="s">
        <v>14</v>
      </c>
      <c r="DY120" s="190" t="s">
        <v>14</v>
      </c>
      <c r="DZ120" s="190" t="s">
        <v>14</v>
      </c>
      <c r="EA120" s="190" t="s">
        <v>1751</v>
      </c>
      <c r="EB120" s="190" t="s">
        <v>14</v>
      </c>
      <c r="EC120" s="173">
        <v>43920</v>
      </c>
      <c r="ED120" s="188" t="s">
        <v>1755</v>
      </c>
      <c r="EE120" s="180" t="s">
        <v>14</v>
      </c>
      <c r="EF120" s="188" t="s">
        <v>14</v>
      </c>
      <c r="EG120" s="188" t="s">
        <v>14</v>
      </c>
      <c r="EH120" s="188" t="s">
        <v>14</v>
      </c>
      <c r="EI120" s="188" t="s">
        <v>1751</v>
      </c>
      <c r="EJ120" s="188" t="s">
        <v>14</v>
      </c>
      <c r="EK120" s="189">
        <v>43920</v>
      </c>
      <c r="EL120" s="187" t="s">
        <v>1752</v>
      </c>
      <c r="EM120" s="172" t="s">
        <v>14</v>
      </c>
      <c r="EN120" s="190" t="s">
        <v>14</v>
      </c>
      <c r="EO120" s="190" t="s">
        <v>14</v>
      </c>
      <c r="EP120" s="190" t="s">
        <v>14</v>
      </c>
      <c r="EQ120" s="190" t="s">
        <v>1751</v>
      </c>
      <c r="ER120" s="190" t="s">
        <v>14</v>
      </c>
      <c r="ES120" s="173">
        <v>43920</v>
      </c>
      <c r="ET120" s="188" t="s">
        <v>5568</v>
      </c>
      <c r="EU120" s="188">
        <v>32</v>
      </c>
      <c r="EV120" s="188" t="s">
        <v>5523</v>
      </c>
      <c r="EW120" s="188" t="s">
        <v>21</v>
      </c>
      <c r="EX120" s="188">
        <v>2</v>
      </c>
      <c r="EY120" s="188" t="s">
        <v>5566</v>
      </c>
      <c r="EZ120" s="188" t="s">
        <v>2939</v>
      </c>
      <c r="FA120" s="189">
        <v>44521</v>
      </c>
      <c r="FB120" s="187" t="s">
        <v>400</v>
      </c>
      <c r="FC120" s="190">
        <v>1</v>
      </c>
      <c r="FD120" s="190" t="s">
        <v>14</v>
      </c>
      <c r="FE120" s="190" t="s">
        <v>21</v>
      </c>
      <c r="FF120" s="190">
        <v>2</v>
      </c>
      <c r="FG120" s="190" t="s">
        <v>399</v>
      </c>
      <c r="FH120" s="190" t="s">
        <v>14</v>
      </c>
      <c r="FI120" s="173">
        <v>43509</v>
      </c>
      <c r="FJ120" s="187" t="s">
        <v>403</v>
      </c>
      <c r="FK120" s="188" t="s">
        <v>14</v>
      </c>
      <c r="FL120" s="188">
        <v>0</v>
      </c>
      <c r="FM120" s="188" t="s">
        <v>21</v>
      </c>
      <c r="FN120" s="188">
        <v>2</v>
      </c>
      <c r="FO120" s="188" t="s">
        <v>15</v>
      </c>
      <c r="FP120" s="180">
        <v>0</v>
      </c>
      <c r="FQ120" s="181">
        <v>43509</v>
      </c>
      <c r="FR120" s="187" t="s">
        <v>404</v>
      </c>
      <c r="FS120" s="190" t="s">
        <v>14</v>
      </c>
      <c r="FT120" s="190">
        <v>0</v>
      </c>
      <c r="FU120" s="190" t="s">
        <v>21</v>
      </c>
      <c r="FV120" s="190">
        <v>2</v>
      </c>
      <c r="FW120" s="190" t="s">
        <v>15</v>
      </c>
      <c r="FX120" s="190">
        <v>0</v>
      </c>
      <c r="FY120" s="173">
        <v>43509</v>
      </c>
      <c r="FZ120" s="188" t="s">
        <v>4549</v>
      </c>
      <c r="GA120" s="188">
        <v>0</v>
      </c>
      <c r="GB120" s="188" t="s">
        <v>3173</v>
      </c>
      <c r="GC120" s="188" t="s">
        <v>21</v>
      </c>
      <c r="GD120" s="188">
        <v>2</v>
      </c>
      <c r="GE120" s="188" t="s">
        <v>14</v>
      </c>
      <c r="GF120" s="188" t="s">
        <v>14</v>
      </c>
      <c r="GG120" s="189">
        <v>44494</v>
      </c>
      <c r="GH120" s="187" t="s">
        <v>4555</v>
      </c>
      <c r="GI120" s="190">
        <v>1</v>
      </c>
      <c r="GJ120" s="190" t="s">
        <v>3173</v>
      </c>
      <c r="GK120" s="190" t="s">
        <v>21</v>
      </c>
      <c r="GL120" s="190">
        <v>2</v>
      </c>
      <c r="GM120" s="190" t="s">
        <v>14</v>
      </c>
      <c r="GN120" s="190" t="s">
        <v>14</v>
      </c>
      <c r="GO120" s="173">
        <v>44494</v>
      </c>
      <c r="GP120" s="188" t="s">
        <v>4550</v>
      </c>
      <c r="GQ120" s="188">
        <v>0</v>
      </c>
      <c r="GR120" s="188" t="s">
        <v>3173</v>
      </c>
      <c r="GS120" s="188" t="s">
        <v>21</v>
      </c>
      <c r="GT120" s="188">
        <v>2</v>
      </c>
      <c r="GU120" s="188" t="s">
        <v>14</v>
      </c>
      <c r="GV120" s="188" t="s">
        <v>14</v>
      </c>
      <c r="GW120" s="189">
        <v>44494</v>
      </c>
      <c r="GX120" s="187" t="s">
        <v>4556</v>
      </c>
      <c r="GY120" s="190">
        <v>0</v>
      </c>
      <c r="GZ120" s="190" t="s">
        <v>3173</v>
      </c>
      <c r="HA120" s="190" t="s">
        <v>21</v>
      </c>
      <c r="HB120" s="190">
        <v>2</v>
      </c>
      <c r="HC120" s="190" t="s">
        <v>14</v>
      </c>
      <c r="HD120" s="190" t="s">
        <v>14</v>
      </c>
      <c r="HE120" s="173">
        <v>44494</v>
      </c>
      <c r="HF120" s="188" t="s">
        <v>4548</v>
      </c>
      <c r="HG120" s="188">
        <v>2</v>
      </c>
      <c r="HH120" s="188" t="s">
        <v>3173</v>
      </c>
      <c r="HI120" s="188" t="s">
        <v>21</v>
      </c>
      <c r="HJ120" s="188">
        <v>2</v>
      </c>
      <c r="HK120" s="188" t="s">
        <v>14</v>
      </c>
      <c r="HL120" s="188" t="s">
        <v>14</v>
      </c>
      <c r="HM120" s="189">
        <v>44494</v>
      </c>
      <c r="HN120" s="187" t="s">
        <v>4554</v>
      </c>
      <c r="HO120" s="190">
        <v>0</v>
      </c>
      <c r="HP120" s="190" t="s">
        <v>3173</v>
      </c>
      <c r="HQ120" s="190" t="s">
        <v>21</v>
      </c>
      <c r="HR120" s="190">
        <v>2</v>
      </c>
      <c r="HS120" s="190" t="s">
        <v>14</v>
      </c>
      <c r="HT120" s="190" t="s">
        <v>14</v>
      </c>
      <c r="HU120" s="173">
        <v>44494</v>
      </c>
      <c r="HV120" s="188" t="s">
        <v>4551</v>
      </c>
      <c r="HW120" s="188">
        <v>1</v>
      </c>
      <c r="HX120" s="188" t="s">
        <v>3173</v>
      </c>
      <c r="HY120" s="188" t="s">
        <v>21</v>
      </c>
      <c r="HZ120" s="188">
        <v>2</v>
      </c>
      <c r="IA120" s="188" t="s">
        <v>14</v>
      </c>
      <c r="IB120" s="188" t="s">
        <v>14</v>
      </c>
      <c r="IC120" s="189">
        <v>44494</v>
      </c>
      <c r="ID120" s="187" t="s">
        <v>4553</v>
      </c>
      <c r="IE120" s="190">
        <v>3</v>
      </c>
      <c r="IF120" s="190" t="s">
        <v>3173</v>
      </c>
      <c r="IG120" s="190" t="s">
        <v>21</v>
      </c>
      <c r="IH120" s="190">
        <v>2</v>
      </c>
      <c r="II120" s="190" t="s">
        <v>14</v>
      </c>
      <c r="IJ120" s="190" t="s">
        <v>14</v>
      </c>
      <c r="IK120" s="173">
        <v>44494</v>
      </c>
      <c r="IL120" s="188" t="s">
        <v>4552</v>
      </c>
      <c r="IM120" s="188">
        <v>0</v>
      </c>
      <c r="IN120" s="188" t="s">
        <v>3173</v>
      </c>
      <c r="IO120" s="188" t="s">
        <v>21</v>
      </c>
      <c r="IP120" s="188">
        <v>2</v>
      </c>
      <c r="IQ120" s="188" t="s">
        <v>14</v>
      </c>
      <c r="IR120" s="188" t="s">
        <v>14</v>
      </c>
      <c r="IS120" s="189">
        <v>44494</v>
      </c>
    </row>
    <row r="121" spans="1:253" s="277" customFormat="1" ht="12.75" customHeight="1" x14ac:dyDescent="0.2">
      <c r="A121" s="277" t="s">
        <v>405</v>
      </c>
      <c r="B121" s="277" t="s">
        <v>7525</v>
      </c>
      <c r="C121" s="277" t="s">
        <v>406</v>
      </c>
      <c r="D121" s="277" t="s">
        <v>384</v>
      </c>
      <c r="E121" s="277" t="s">
        <v>7219</v>
      </c>
      <c r="F121" s="277" t="s">
        <v>1267</v>
      </c>
      <c r="G121" s="171">
        <v>66141000</v>
      </c>
      <c r="H121" s="172" t="s">
        <v>1251</v>
      </c>
      <c r="I121" s="172" t="s">
        <v>21</v>
      </c>
      <c r="J121" s="172">
        <v>2</v>
      </c>
      <c r="K121" s="172" t="s">
        <v>1255</v>
      </c>
      <c r="L121" s="172" t="s">
        <v>1252</v>
      </c>
      <c r="M121" s="173">
        <v>43676</v>
      </c>
      <c r="N121" s="182" t="s">
        <v>1376</v>
      </c>
      <c r="O121" s="174">
        <v>9</v>
      </c>
      <c r="P121" s="174" t="s">
        <v>1373</v>
      </c>
      <c r="Q121" s="174" t="s">
        <v>21</v>
      </c>
      <c r="R121" s="174">
        <v>2</v>
      </c>
      <c r="S121" s="174" t="s">
        <v>1375</v>
      </c>
      <c r="T121" s="174" t="s">
        <v>1374</v>
      </c>
      <c r="U121" s="175">
        <v>43791</v>
      </c>
      <c r="V121" s="182" t="s">
        <v>5573</v>
      </c>
      <c r="W121" s="172">
        <v>91000</v>
      </c>
      <c r="X121" s="172" t="s">
        <v>5570</v>
      </c>
      <c r="Y121" s="172" t="s">
        <v>21</v>
      </c>
      <c r="Z121" s="172">
        <v>2</v>
      </c>
      <c r="AA121" s="172" t="s">
        <v>5572</v>
      </c>
      <c r="AB121" s="172" t="s">
        <v>5571</v>
      </c>
      <c r="AC121" s="173">
        <v>44521</v>
      </c>
      <c r="AD121" s="182" t="s">
        <v>5575</v>
      </c>
      <c r="AE121" s="180">
        <v>91000</v>
      </c>
      <c r="AF121" s="180" t="s">
        <v>5570</v>
      </c>
      <c r="AG121" s="180" t="s">
        <v>21</v>
      </c>
      <c r="AH121" s="180">
        <v>2</v>
      </c>
      <c r="AI121" s="180" t="s">
        <v>5574</v>
      </c>
      <c r="AJ121" s="180" t="s">
        <v>5571</v>
      </c>
      <c r="AK121" s="181">
        <v>44521</v>
      </c>
      <c r="AL121" s="182" t="s">
        <v>5577</v>
      </c>
      <c r="AM121" s="172">
        <v>91000</v>
      </c>
      <c r="AN121" s="172" t="s">
        <v>5570</v>
      </c>
      <c r="AO121" s="172" t="s">
        <v>21</v>
      </c>
      <c r="AP121" s="172">
        <v>2</v>
      </c>
      <c r="AQ121" s="172" t="s">
        <v>5576</v>
      </c>
      <c r="AR121" s="172" t="s">
        <v>5571</v>
      </c>
      <c r="AS121" s="173">
        <v>44521</v>
      </c>
      <c r="AT121" s="183" t="s">
        <v>1266</v>
      </c>
      <c r="AU121" s="180">
        <v>0</v>
      </c>
      <c r="AV121" s="180" t="s">
        <v>14</v>
      </c>
      <c r="AW121" s="180" t="s">
        <v>14</v>
      </c>
      <c r="AX121" s="180" t="s">
        <v>14</v>
      </c>
      <c r="AY121" s="180" t="s">
        <v>1265</v>
      </c>
      <c r="AZ121" s="180" t="s">
        <v>14</v>
      </c>
      <c r="BA121" s="181">
        <v>43676</v>
      </c>
      <c r="BB121" s="182" t="s">
        <v>412</v>
      </c>
      <c r="BC121" s="172" t="s">
        <v>14</v>
      </c>
      <c r="BD121" s="172">
        <v>0</v>
      </c>
      <c r="BE121" s="172" t="s">
        <v>21</v>
      </c>
      <c r="BF121" s="172">
        <v>2</v>
      </c>
      <c r="BG121" s="172" t="s">
        <v>15</v>
      </c>
      <c r="BH121" s="172">
        <v>0</v>
      </c>
      <c r="BI121" s="173">
        <v>43509</v>
      </c>
      <c r="BJ121" s="183" t="s">
        <v>2497</v>
      </c>
      <c r="BK121" s="183" t="s">
        <v>14</v>
      </c>
      <c r="BL121" s="183" t="s">
        <v>2417</v>
      </c>
      <c r="BM121" s="183" t="s">
        <v>14</v>
      </c>
      <c r="BN121" s="183" t="s">
        <v>14</v>
      </c>
      <c r="BO121" s="183" t="s">
        <v>14</v>
      </c>
      <c r="BP121" s="180" t="s">
        <v>14</v>
      </c>
      <c r="BQ121" s="184">
        <v>44224</v>
      </c>
      <c r="BR121" s="182" t="s">
        <v>407</v>
      </c>
      <c r="BS121" s="176" t="s">
        <v>14</v>
      </c>
      <c r="BT121" s="176">
        <v>0</v>
      </c>
      <c r="BU121" s="176" t="s">
        <v>21</v>
      </c>
      <c r="BV121" s="176">
        <v>2</v>
      </c>
      <c r="BW121" s="176" t="s">
        <v>15</v>
      </c>
      <c r="BX121" s="176">
        <v>0</v>
      </c>
      <c r="BY121" s="173">
        <v>43509</v>
      </c>
      <c r="BZ121" s="183" t="s">
        <v>408</v>
      </c>
      <c r="CA121" s="183" t="s">
        <v>14</v>
      </c>
      <c r="CB121" s="183">
        <v>0</v>
      </c>
      <c r="CC121" s="183" t="s">
        <v>14</v>
      </c>
      <c r="CD121" s="183" t="s">
        <v>14</v>
      </c>
      <c r="CE121" s="183" t="s">
        <v>15</v>
      </c>
      <c r="CF121" s="183">
        <v>0</v>
      </c>
      <c r="CG121" s="184">
        <v>43509</v>
      </c>
      <c r="CH121" s="182" t="s">
        <v>7986</v>
      </c>
      <c r="CI121" s="183" t="e">
        <v>#N/A</v>
      </c>
      <c r="CJ121" s="183" t="e">
        <v>#N/A</v>
      </c>
      <c r="CK121" s="183" t="e">
        <v>#N/A</v>
      </c>
      <c r="CL121" s="183" t="e">
        <v>#N/A</v>
      </c>
      <c r="CM121" s="183" t="e">
        <v>#N/A</v>
      </c>
      <c r="CN121" s="183" t="e">
        <v>#N/A</v>
      </c>
      <c r="CO121" s="185" t="e">
        <v>#N/A</v>
      </c>
      <c r="CP121" s="183" t="s">
        <v>411</v>
      </c>
      <c r="CQ121" s="176" t="s">
        <v>14</v>
      </c>
      <c r="CR121" s="176">
        <v>0</v>
      </c>
      <c r="CS121" s="176" t="s">
        <v>21</v>
      </c>
      <c r="CT121" s="176">
        <v>2</v>
      </c>
      <c r="CU121" s="176" t="s">
        <v>15</v>
      </c>
      <c r="CV121" s="176">
        <v>0</v>
      </c>
      <c r="CW121" s="173">
        <v>43509</v>
      </c>
      <c r="CX121" s="183" t="s">
        <v>5578</v>
      </c>
      <c r="CY121" s="180">
        <v>91000</v>
      </c>
      <c r="CZ121" s="180" t="s">
        <v>5570</v>
      </c>
      <c r="DA121" s="180" t="s">
        <v>21</v>
      </c>
      <c r="DB121" s="180">
        <v>2</v>
      </c>
      <c r="DC121" s="180" t="s">
        <v>2499</v>
      </c>
      <c r="DD121" s="180" t="s">
        <v>5571</v>
      </c>
      <c r="DE121" s="186">
        <v>44521</v>
      </c>
      <c r="DF121" s="182" t="s">
        <v>2500</v>
      </c>
      <c r="DG121" s="172">
        <v>0</v>
      </c>
      <c r="DH121" s="176" t="s">
        <v>2498</v>
      </c>
      <c r="DI121" s="176" t="s">
        <v>21</v>
      </c>
      <c r="DJ121" s="176">
        <v>2</v>
      </c>
      <c r="DK121" s="176" t="s">
        <v>2499</v>
      </c>
      <c r="DL121" s="176" t="s">
        <v>2489</v>
      </c>
      <c r="DM121" s="173">
        <v>44224</v>
      </c>
      <c r="DN121" s="183" t="s">
        <v>2501</v>
      </c>
      <c r="DO121" s="180">
        <v>0</v>
      </c>
      <c r="DP121" s="183" t="s">
        <v>2498</v>
      </c>
      <c r="DQ121" s="183" t="s">
        <v>21</v>
      </c>
      <c r="DR121" s="183">
        <v>2</v>
      </c>
      <c r="DS121" s="183" t="s">
        <v>2499</v>
      </c>
      <c r="DT121" s="183" t="s">
        <v>2489</v>
      </c>
      <c r="DU121" s="184">
        <v>44224</v>
      </c>
      <c r="DV121" s="182" t="s">
        <v>5579</v>
      </c>
      <c r="DW121" s="172">
        <v>91000</v>
      </c>
      <c r="DX121" s="176" t="s">
        <v>5570</v>
      </c>
      <c r="DY121" s="176" t="s">
        <v>21</v>
      </c>
      <c r="DZ121" s="176">
        <v>2</v>
      </c>
      <c r="EA121" s="176" t="s">
        <v>2499</v>
      </c>
      <c r="EB121" s="176" t="s">
        <v>5571</v>
      </c>
      <c r="EC121" s="173">
        <v>44521</v>
      </c>
      <c r="ED121" s="183" t="s">
        <v>2502</v>
      </c>
      <c r="EE121" s="180">
        <v>0</v>
      </c>
      <c r="EF121" s="183" t="s">
        <v>2498</v>
      </c>
      <c r="EG121" s="183" t="s">
        <v>21</v>
      </c>
      <c r="EH121" s="183">
        <v>2</v>
      </c>
      <c r="EI121" s="183" t="s">
        <v>2499</v>
      </c>
      <c r="EJ121" s="183" t="s">
        <v>2489</v>
      </c>
      <c r="EK121" s="184">
        <v>44224</v>
      </c>
      <c r="EL121" s="182" t="s">
        <v>2503</v>
      </c>
      <c r="EM121" s="172">
        <v>0</v>
      </c>
      <c r="EN121" s="176" t="s">
        <v>2498</v>
      </c>
      <c r="EO121" s="176" t="s">
        <v>21</v>
      </c>
      <c r="EP121" s="176">
        <v>2</v>
      </c>
      <c r="EQ121" s="176" t="s">
        <v>2499</v>
      </c>
      <c r="ER121" s="176" t="s">
        <v>2489</v>
      </c>
      <c r="ES121" s="173">
        <v>44224</v>
      </c>
      <c r="ET121" s="183" t="s">
        <v>5569</v>
      </c>
      <c r="EU121" s="183">
        <v>32</v>
      </c>
      <c r="EV121" s="183" t="s">
        <v>5523</v>
      </c>
      <c r="EW121" s="183" t="s">
        <v>21</v>
      </c>
      <c r="EX121" s="183">
        <v>2</v>
      </c>
      <c r="EY121" s="183" t="s">
        <v>5566</v>
      </c>
      <c r="EZ121" s="183" t="s">
        <v>2939</v>
      </c>
      <c r="FA121" s="184">
        <v>44521</v>
      </c>
      <c r="FB121" s="182" t="s">
        <v>410</v>
      </c>
      <c r="FC121" s="176">
        <v>1</v>
      </c>
      <c r="FD121" s="176" t="s">
        <v>387</v>
      </c>
      <c r="FE121" s="176" t="s">
        <v>21</v>
      </c>
      <c r="FF121" s="176">
        <v>2</v>
      </c>
      <c r="FG121" s="176" t="s">
        <v>409</v>
      </c>
      <c r="FH121" s="176" t="s">
        <v>388</v>
      </c>
      <c r="FI121" s="173">
        <v>43509</v>
      </c>
      <c r="FJ121" s="182" t="s">
        <v>413</v>
      </c>
      <c r="FK121" s="183" t="s">
        <v>14</v>
      </c>
      <c r="FL121" s="183">
        <v>0</v>
      </c>
      <c r="FM121" s="183" t="s">
        <v>21</v>
      </c>
      <c r="FN121" s="183">
        <v>2</v>
      </c>
      <c r="FO121" s="183" t="s">
        <v>15</v>
      </c>
      <c r="FP121" s="180">
        <v>0</v>
      </c>
      <c r="FQ121" s="181">
        <v>43509</v>
      </c>
      <c r="FR121" s="182" t="s">
        <v>414</v>
      </c>
      <c r="FS121" s="176" t="s">
        <v>14</v>
      </c>
      <c r="FT121" s="176">
        <v>0</v>
      </c>
      <c r="FU121" s="176" t="s">
        <v>21</v>
      </c>
      <c r="FV121" s="176">
        <v>2</v>
      </c>
      <c r="FW121" s="176" t="s">
        <v>15</v>
      </c>
      <c r="FX121" s="176">
        <v>0</v>
      </c>
      <c r="FY121" s="173">
        <v>43509</v>
      </c>
      <c r="FZ121" s="183" t="s">
        <v>4558</v>
      </c>
      <c r="GA121" s="183">
        <v>1</v>
      </c>
      <c r="GB121" s="183" t="s">
        <v>3173</v>
      </c>
      <c r="GC121" s="183" t="s">
        <v>21</v>
      </c>
      <c r="GD121" s="183">
        <v>2</v>
      </c>
      <c r="GE121" s="183" t="s">
        <v>14</v>
      </c>
      <c r="GF121" s="183" t="s">
        <v>14</v>
      </c>
      <c r="GG121" s="184">
        <v>44494</v>
      </c>
      <c r="GH121" s="182" t="s">
        <v>4564</v>
      </c>
      <c r="GI121" s="176">
        <v>0</v>
      </c>
      <c r="GJ121" s="176" t="s">
        <v>3173</v>
      </c>
      <c r="GK121" s="176" t="s">
        <v>21</v>
      </c>
      <c r="GL121" s="176">
        <v>2</v>
      </c>
      <c r="GM121" s="176" t="s">
        <v>14</v>
      </c>
      <c r="GN121" s="176" t="s">
        <v>14</v>
      </c>
      <c r="GO121" s="173">
        <v>44494</v>
      </c>
      <c r="GP121" s="183" t="s">
        <v>4559</v>
      </c>
      <c r="GQ121" s="183">
        <v>1</v>
      </c>
      <c r="GR121" s="183" t="s">
        <v>3173</v>
      </c>
      <c r="GS121" s="183" t="s">
        <v>21</v>
      </c>
      <c r="GT121" s="183">
        <v>2</v>
      </c>
      <c r="GU121" s="183" t="s">
        <v>14</v>
      </c>
      <c r="GV121" s="183" t="s">
        <v>14</v>
      </c>
      <c r="GW121" s="184">
        <v>44494</v>
      </c>
      <c r="GX121" s="182" t="s">
        <v>4565</v>
      </c>
      <c r="GY121" s="176">
        <v>0</v>
      </c>
      <c r="GZ121" s="176" t="s">
        <v>3173</v>
      </c>
      <c r="HA121" s="176" t="s">
        <v>21</v>
      </c>
      <c r="HB121" s="176">
        <v>2</v>
      </c>
      <c r="HC121" s="176" t="s">
        <v>14</v>
      </c>
      <c r="HD121" s="176" t="s">
        <v>14</v>
      </c>
      <c r="HE121" s="173">
        <v>44494</v>
      </c>
      <c r="HF121" s="183" t="s">
        <v>4557</v>
      </c>
      <c r="HG121" s="183">
        <v>0</v>
      </c>
      <c r="HH121" s="183" t="s">
        <v>3173</v>
      </c>
      <c r="HI121" s="183" t="s">
        <v>21</v>
      </c>
      <c r="HJ121" s="183">
        <v>2</v>
      </c>
      <c r="HK121" s="183" t="s">
        <v>14</v>
      </c>
      <c r="HL121" s="183" t="s">
        <v>14</v>
      </c>
      <c r="HM121" s="184">
        <v>44494</v>
      </c>
      <c r="HN121" s="182" t="s">
        <v>4563</v>
      </c>
      <c r="HO121" s="176">
        <v>2</v>
      </c>
      <c r="HP121" s="176" t="s">
        <v>3173</v>
      </c>
      <c r="HQ121" s="176" t="s">
        <v>21</v>
      </c>
      <c r="HR121" s="176">
        <v>2</v>
      </c>
      <c r="HS121" s="176" t="s">
        <v>14</v>
      </c>
      <c r="HT121" s="176" t="s">
        <v>14</v>
      </c>
      <c r="HU121" s="173">
        <v>44494</v>
      </c>
      <c r="HV121" s="183" t="s">
        <v>4560</v>
      </c>
      <c r="HW121" s="183">
        <v>0</v>
      </c>
      <c r="HX121" s="183" t="s">
        <v>3173</v>
      </c>
      <c r="HY121" s="183" t="s">
        <v>21</v>
      </c>
      <c r="HZ121" s="183">
        <v>2</v>
      </c>
      <c r="IA121" s="183" t="s">
        <v>14</v>
      </c>
      <c r="IB121" s="183" t="s">
        <v>14</v>
      </c>
      <c r="IC121" s="184">
        <v>44494</v>
      </c>
      <c r="ID121" s="182" t="s">
        <v>4562</v>
      </c>
      <c r="IE121" s="176">
        <v>3</v>
      </c>
      <c r="IF121" s="176" t="s">
        <v>3173</v>
      </c>
      <c r="IG121" s="176" t="s">
        <v>21</v>
      </c>
      <c r="IH121" s="176">
        <v>2</v>
      </c>
      <c r="II121" s="176" t="s">
        <v>14</v>
      </c>
      <c r="IJ121" s="176" t="s">
        <v>14</v>
      </c>
      <c r="IK121" s="173">
        <v>44494</v>
      </c>
      <c r="IL121" s="183" t="s">
        <v>4561</v>
      </c>
      <c r="IM121" s="183">
        <v>1</v>
      </c>
      <c r="IN121" s="183" t="s">
        <v>3173</v>
      </c>
      <c r="IO121" s="183" t="s">
        <v>21</v>
      </c>
      <c r="IP121" s="183">
        <v>2</v>
      </c>
      <c r="IQ121" s="183" t="s">
        <v>14</v>
      </c>
      <c r="IR121" s="183" t="s">
        <v>14</v>
      </c>
      <c r="IS121" s="184">
        <v>44494</v>
      </c>
    </row>
    <row r="122" spans="1:253" s="277" customFormat="1" ht="12.75" customHeight="1" x14ac:dyDescent="0.2">
      <c r="A122" s="277" t="s">
        <v>896</v>
      </c>
      <c r="B122" s="277" t="s">
        <v>7525</v>
      </c>
      <c r="C122" s="277" t="s">
        <v>897</v>
      </c>
      <c r="D122" s="277" t="s">
        <v>898</v>
      </c>
      <c r="E122" s="277" t="s">
        <v>7228</v>
      </c>
      <c r="F122" s="277" t="s">
        <v>2105</v>
      </c>
      <c r="G122" s="171">
        <v>1455000</v>
      </c>
      <c r="H122" s="172" t="s">
        <v>2103</v>
      </c>
      <c r="I122" s="172" t="s">
        <v>21</v>
      </c>
      <c r="J122" s="172">
        <v>2</v>
      </c>
      <c r="K122" s="172" t="s">
        <v>2104</v>
      </c>
      <c r="L122" s="172" t="s">
        <v>1474</v>
      </c>
      <c r="M122" s="173">
        <v>44110</v>
      </c>
      <c r="N122" s="187" t="s">
        <v>906</v>
      </c>
      <c r="O122" s="174">
        <v>5130</v>
      </c>
      <c r="P122" s="174" t="s">
        <v>903</v>
      </c>
      <c r="Q122" s="174" t="s">
        <v>21</v>
      </c>
      <c r="R122" s="174">
        <v>2</v>
      </c>
      <c r="S122" s="174" t="s">
        <v>905</v>
      </c>
      <c r="T122" s="174" t="s">
        <v>904</v>
      </c>
      <c r="U122" s="175">
        <v>43524</v>
      </c>
      <c r="V122" s="187" t="s">
        <v>1476</v>
      </c>
      <c r="W122" s="172">
        <v>1450000</v>
      </c>
      <c r="X122" s="172" t="s">
        <v>1473</v>
      </c>
      <c r="Y122" s="172" t="s">
        <v>21</v>
      </c>
      <c r="Z122" s="172">
        <v>2</v>
      </c>
      <c r="AA122" s="172" t="s">
        <v>1475</v>
      </c>
      <c r="AB122" s="172" t="s">
        <v>1474</v>
      </c>
      <c r="AC122" s="173">
        <v>43798</v>
      </c>
      <c r="AD122" s="187" t="s">
        <v>953</v>
      </c>
      <c r="AE122" s="180">
        <v>60000</v>
      </c>
      <c r="AF122" s="180" t="s">
        <v>950</v>
      </c>
      <c r="AG122" s="180" t="s">
        <v>21</v>
      </c>
      <c r="AH122" s="180">
        <v>2</v>
      </c>
      <c r="AI122" s="180" t="s">
        <v>952</v>
      </c>
      <c r="AJ122" s="180" t="s">
        <v>951</v>
      </c>
      <c r="AK122" s="181">
        <v>43553</v>
      </c>
      <c r="AL122" s="187" t="s">
        <v>955</v>
      </c>
      <c r="AM122" s="172">
        <v>60000</v>
      </c>
      <c r="AN122" s="172" t="s">
        <v>950</v>
      </c>
      <c r="AO122" s="172" t="s">
        <v>21</v>
      </c>
      <c r="AP122" s="172">
        <v>2</v>
      </c>
      <c r="AQ122" s="172" t="s">
        <v>954</v>
      </c>
      <c r="AR122" s="172" t="s">
        <v>951</v>
      </c>
      <c r="AS122" s="173">
        <v>43553</v>
      </c>
      <c r="AT122" s="188" t="s">
        <v>1472</v>
      </c>
      <c r="AU122" s="180" t="s">
        <v>14</v>
      </c>
      <c r="AV122" s="180" t="s">
        <v>14</v>
      </c>
      <c r="AW122" s="180" t="s">
        <v>21</v>
      </c>
      <c r="AX122" s="180">
        <v>2</v>
      </c>
      <c r="AY122" s="180" t="s">
        <v>1471</v>
      </c>
      <c r="AZ122" s="180" t="s">
        <v>14</v>
      </c>
      <c r="BA122" s="181">
        <v>43798</v>
      </c>
      <c r="BB122" s="187" t="s">
        <v>902</v>
      </c>
      <c r="BC122" s="172" t="s">
        <v>14</v>
      </c>
      <c r="BD122" s="172">
        <v>0</v>
      </c>
      <c r="BE122" s="172" t="s">
        <v>21</v>
      </c>
      <c r="BF122" s="172">
        <v>2</v>
      </c>
      <c r="BG122" s="172">
        <v>0</v>
      </c>
      <c r="BH122" s="172">
        <v>0</v>
      </c>
      <c r="BI122" s="173">
        <v>43524</v>
      </c>
      <c r="BJ122" s="188" t="s">
        <v>2249</v>
      </c>
      <c r="BK122" s="188">
        <v>60</v>
      </c>
      <c r="BL122" s="188" t="s">
        <v>2248</v>
      </c>
      <c r="BM122" s="188" t="s">
        <v>21</v>
      </c>
      <c r="BN122" s="188">
        <v>2</v>
      </c>
      <c r="BO122" s="188" t="s">
        <v>2246</v>
      </c>
      <c r="BP122" s="180" t="s">
        <v>2245</v>
      </c>
      <c r="BQ122" s="189">
        <v>44164</v>
      </c>
      <c r="BR122" s="187" t="s">
        <v>899</v>
      </c>
      <c r="BS122" s="190">
        <v>0</v>
      </c>
      <c r="BT122" s="190">
        <v>0</v>
      </c>
      <c r="BU122" s="190" t="s">
        <v>21</v>
      </c>
      <c r="BV122" s="190">
        <v>2</v>
      </c>
      <c r="BW122" s="190">
        <v>0</v>
      </c>
      <c r="BX122" s="190">
        <v>0</v>
      </c>
      <c r="BY122" s="173">
        <v>43524</v>
      </c>
      <c r="BZ122" s="188" t="s">
        <v>900</v>
      </c>
      <c r="CA122" s="188">
        <v>0</v>
      </c>
      <c r="CB122" s="188">
        <v>0</v>
      </c>
      <c r="CC122" s="188" t="s">
        <v>21</v>
      </c>
      <c r="CD122" s="188">
        <v>2</v>
      </c>
      <c r="CE122" s="188" t="s">
        <v>14</v>
      </c>
      <c r="CF122" s="188" t="s">
        <v>14</v>
      </c>
      <c r="CG122" s="189">
        <v>43524</v>
      </c>
      <c r="CH122" s="187" t="s">
        <v>7987</v>
      </c>
      <c r="CI122" s="188" t="e">
        <v>#N/A</v>
      </c>
      <c r="CJ122" s="188" t="e">
        <v>#N/A</v>
      </c>
      <c r="CK122" s="188" t="e">
        <v>#N/A</v>
      </c>
      <c r="CL122" s="188" t="e">
        <v>#N/A</v>
      </c>
      <c r="CM122" s="188" t="e">
        <v>#N/A</v>
      </c>
      <c r="CN122" s="188" t="e">
        <v>#N/A</v>
      </c>
      <c r="CO122" s="191" t="e">
        <v>#N/A</v>
      </c>
      <c r="CP122" s="188" t="s">
        <v>901</v>
      </c>
      <c r="CQ122" s="190">
        <v>0</v>
      </c>
      <c r="CR122" s="190">
        <v>0</v>
      </c>
      <c r="CS122" s="190" t="s">
        <v>21</v>
      </c>
      <c r="CT122" s="190">
        <v>2</v>
      </c>
      <c r="CU122" s="190">
        <v>0</v>
      </c>
      <c r="CV122" s="190">
        <v>0</v>
      </c>
      <c r="CW122" s="173">
        <v>43524</v>
      </c>
      <c r="CX122" s="188" t="s">
        <v>1625</v>
      </c>
      <c r="CY122" s="180">
        <v>60000</v>
      </c>
      <c r="CZ122" s="180" t="s">
        <v>1620</v>
      </c>
      <c r="DA122" s="180" t="s">
        <v>59</v>
      </c>
      <c r="DB122" s="180">
        <v>3</v>
      </c>
      <c r="DC122" s="180" t="s">
        <v>1622</v>
      </c>
      <c r="DD122" s="180" t="s">
        <v>1621</v>
      </c>
      <c r="DE122" s="186">
        <v>43867</v>
      </c>
      <c r="DF122" s="187" t="s">
        <v>2102</v>
      </c>
      <c r="DG122" s="172">
        <v>1395000</v>
      </c>
      <c r="DH122" s="190" t="s">
        <v>1620</v>
      </c>
      <c r="DI122" s="190" t="s">
        <v>21</v>
      </c>
      <c r="DJ122" s="190">
        <v>2</v>
      </c>
      <c r="DK122" s="190" t="s">
        <v>1622</v>
      </c>
      <c r="DL122" s="190" t="s">
        <v>1621</v>
      </c>
      <c r="DM122" s="173">
        <v>44110</v>
      </c>
      <c r="DN122" s="188" t="s">
        <v>1627</v>
      </c>
      <c r="DO122" s="180">
        <v>0</v>
      </c>
      <c r="DP122" s="188" t="s">
        <v>1620</v>
      </c>
      <c r="DQ122" s="188" t="s">
        <v>59</v>
      </c>
      <c r="DR122" s="188">
        <v>3</v>
      </c>
      <c r="DS122" s="188" t="s">
        <v>1622</v>
      </c>
      <c r="DT122" s="188" t="s">
        <v>1621</v>
      </c>
      <c r="DU122" s="189">
        <v>43867</v>
      </c>
      <c r="DV122" s="187" t="s">
        <v>1624</v>
      </c>
      <c r="DW122" s="172">
        <v>60000</v>
      </c>
      <c r="DX122" s="190" t="s">
        <v>1620</v>
      </c>
      <c r="DY122" s="190" t="s">
        <v>59</v>
      </c>
      <c r="DZ122" s="190">
        <v>3</v>
      </c>
      <c r="EA122" s="190" t="s">
        <v>1622</v>
      </c>
      <c r="EB122" s="190" t="s">
        <v>1621</v>
      </c>
      <c r="EC122" s="173">
        <v>43867</v>
      </c>
      <c r="ED122" s="188" t="s">
        <v>1626</v>
      </c>
      <c r="EE122" s="180">
        <v>0</v>
      </c>
      <c r="EF122" s="188" t="s">
        <v>1620</v>
      </c>
      <c r="EG122" s="188" t="s">
        <v>59</v>
      </c>
      <c r="EH122" s="188">
        <v>3</v>
      </c>
      <c r="EI122" s="188" t="s">
        <v>1622</v>
      </c>
      <c r="EJ122" s="188" t="s">
        <v>1621</v>
      </c>
      <c r="EK122" s="189">
        <v>43867</v>
      </c>
      <c r="EL122" s="187" t="s">
        <v>1623</v>
      </c>
      <c r="EM122" s="172">
        <v>0</v>
      </c>
      <c r="EN122" s="190" t="s">
        <v>1620</v>
      </c>
      <c r="EO122" s="190" t="s">
        <v>59</v>
      </c>
      <c r="EP122" s="190">
        <v>3</v>
      </c>
      <c r="EQ122" s="190" t="s">
        <v>1622</v>
      </c>
      <c r="ER122" s="190" t="s">
        <v>1621</v>
      </c>
      <c r="ES122" s="173">
        <v>43867</v>
      </c>
      <c r="ET122" s="188" t="s">
        <v>2247</v>
      </c>
      <c r="EU122" s="188">
        <v>60</v>
      </c>
      <c r="EV122" s="188" t="s">
        <v>2244</v>
      </c>
      <c r="EW122" s="188" t="s">
        <v>21</v>
      </c>
      <c r="EX122" s="188">
        <v>2</v>
      </c>
      <c r="EY122" s="188" t="s">
        <v>2246</v>
      </c>
      <c r="EZ122" s="188" t="s">
        <v>2245</v>
      </c>
      <c r="FA122" s="189">
        <v>44164</v>
      </c>
      <c r="FB122" s="187" t="s">
        <v>1470</v>
      </c>
      <c r="FC122" s="190">
        <v>2</v>
      </c>
      <c r="FD122" s="190" t="s">
        <v>14</v>
      </c>
      <c r="FE122" s="190" t="s">
        <v>21</v>
      </c>
      <c r="FF122" s="190">
        <v>2</v>
      </c>
      <c r="FG122" s="190" t="s">
        <v>1469</v>
      </c>
      <c r="FH122" s="190" t="s">
        <v>14</v>
      </c>
      <c r="FI122" s="173">
        <v>43798</v>
      </c>
      <c r="FJ122" s="187" t="s">
        <v>908</v>
      </c>
      <c r="FK122" s="188" t="s">
        <v>14</v>
      </c>
      <c r="FL122" s="188">
        <v>0</v>
      </c>
      <c r="FM122" s="188" t="s">
        <v>21</v>
      </c>
      <c r="FN122" s="188">
        <v>2</v>
      </c>
      <c r="FO122" s="188" t="s">
        <v>907</v>
      </c>
      <c r="FP122" s="180">
        <v>0</v>
      </c>
      <c r="FQ122" s="181">
        <v>43524</v>
      </c>
      <c r="FR122" s="187" t="s">
        <v>909</v>
      </c>
      <c r="FS122" s="190">
        <v>0</v>
      </c>
      <c r="FT122" s="190">
        <v>0</v>
      </c>
      <c r="FU122" s="190" t="s">
        <v>21</v>
      </c>
      <c r="FV122" s="190">
        <v>2</v>
      </c>
      <c r="FW122" s="190">
        <v>0</v>
      </c>
      <c r="FX122" s="190">
        <v>0</v>
      </c>
      <c r="FY122" s="173">
        <v>43524</v>
      </c>
      <c r="FZ122" s="188" t="s">
        <v>4597</v>
      </c>
      <c r="GA122" s="188">
        <v>0</v>
      </c>
      <c r="GB122" s="188" t="s">
        <v>3173</v>
      </c>
      <c r="GC122" s="188" t="s">
        <v>21</v>
      </c>
      <c r="GD122" s="188">
        <v>2</v>
      </c>
      <c r="GE122" s="188" t="s">
        <v>14</v>
      </c>
      <c r="GF122" s="188" t="s">
        <v>14</v>
      </c>
      <c r="GG122" s="189">
        <v>44495</v>
      </c>
      <c r="GH122" s="187" t="s">
        <v>4603</v>
      </c>
      <c r="GI122" s="190">
        <v>1</v>
      </c>
      <c r="GJ122" s="190" t="s">
        <v>3173</v>
      </c>
      <c r="GK122" s="190" t="s">
        <v>21</v>
      </c>
      <c r="GL122" s="190">
        <v>2</v>
      </c>
      <c r="GM122" s="190" t="s">
        <v>14</v>
      </c>
      <c r="GN122" s="190" t="s">
        <v>14</v>
      </c>
      <c r="GO122" s="173">
        <v>44495</v>
      </c>
      <c r="GP122" s="188" t="s">
        <v>4598</v>
      </c>
      <c r="GQ122" s="188">
        <v>0</v>
      </c>
      <c r="GR122" s="188" t="s">
        <v>3173</v>
      </c>
      <c r="GS122" s="188" t="s">
        <v>21</v>
      </c>
      <c r="GT122" s="188">
        <v>2</v>
      </c>
      <c r="GU122" s="188" t="s">
        <v>14</v>
      </c>
      <c r="GV122" s="188" t="s">
        <v>14</v>
      </c>
      <c r="GW122" s="189">
        <v>44495</v>
      </c>
      <c r="GX122" s="187" t="s">
        <v>4604</v>
      </c>
      <c r="GY122" s="190">
        <v>0</v>
      </c>
      <c r="GZ122" s="190" t="s">
        <v>3173</v>
      </c>
      <c r="HA122" s="190" t="s">
        <v>21</v>
      </c>
      <c r="HB122" s="190">
        <v>2</v>
      </c>
      <c r="HC122" s="190" t="s">
        <v>14</v>
      </c>
      <c r="HD122" s="190" t="s">
        <v>14</v>
      </c>
      <c r="HE122" s="173">
        <v>44495</v>
      </c>
      <c r="HF122" s="188" t="s">
        <v>4596</v>
      </c>
      <c r="HG122" s="188">
        <v>2</v>
      </c>
      <c r="HH122" s="188" t="s">
        <v>3173</v>
      </c>
      <c r="HI122" s="188" t="s">
        <v>21</v>
      </c>
      <c r="HJ122" s="188">
        <v>2</v>
      </c>
      <c r="HK122" s="188" t="s">
        <v>14</v>
      </c>
      <c r="HL122" s="188" t="s">
        <v>14</v>
      </c>
      <c r="HM122" s="189">
        <v>44495</v>
      </c>
      <c r="HN122" s="187" t="s">
        <v>4602</v>
      </c>
      <c r="HO122" s="190">
        <v>3</v>
      </c>
      <c r="HP122" s="190" t="s">
        <v>3173</v>
      </c>
      <c r="HQ122" s="190" t="s">
        <v>21</v>
      </c>
      <c r="HR122" s="190">
        <v>2</v>
      </c>
      <c r="HS122" s="190" t="s">
        <v>14</v>
      </c>
      <c r="HT122" s="190" t="s">
        <v>14</v>
      </c>
      <c r="HU122" s="173">
        <v>44495</v>
      </c>
      <c r="HV122" s="188" t="s">
        <v>4599</v>
      </c>
      <c r="HW122" s="188">
        <v>0</v>
      </c>
      <c r="HX122" s="188" t="s">
        <v>3173</v>
      </c>
      <c r="HY122" s="188" t="s">
        <v>21</v>
      </c>
      <c r="HZ122" s="188">
        <v>2</v>
      </c>
      <c r="IA122" s="188" t="s">
        <v>14</v>
      </c>
      <c r="IB122" s="188" t="s">
        <v>14</v>
      </c>
      <c r="IC122" s="189">
        <v>44495</v>
      </c>
      <c r="ID122" s="187" t="s">
        <v>4601</v>
      </c>
      <c r="IE122" s="190">
        <v>0</v>
      </c>
      <c r="IF122" s="190" t="s">
        <v>3173</v>
      </c>
      <c r="IG122" s="190" t="s">
        <v>21</v>
      </c>
      <c r="IH122" s="190">
        <v>2</v>
      </c>
      <c r="II122" s="190" t="s">
        <v>14</v>
      </c>
      <c r="IJ122" s="190" t="s">
        <v>14</v>
      </c>
      <c r="IK122" s="173">
        <v>44495</v>
      </c>
      <c r="IL122" s="188" t="s">
        <v>4600</v>
      </c>
      <c r="IM122" s="188">
        <v>1</v>
      </c>
      <c r="IN122" s="188" t="s">
        <v>3173</v>
      </c>
      <c r="IO122" s="188" t="s">
        <v>21</v>
      </c>
      <c r="IP122" s="188">
        <v>2</v>
      </c>
      <c r="IQ122" s="188" t="s">
        <v>14</v>
      </c>
      <c r="IR122" s="188" t="s">
        <v>14</v>
      </c>
      <c r="IS122" s="189">
        <v>44495</v>
      </c>
    </row>
    <row r="123" spans="1:253" s="277" customFormat="1" ht="12.75" customHeight="1" x14ac:dyDescent="0.2">
      <c r="A123" s="277" t="s">
        <v>731</v>
      </c>
      <c r="B123" s="277" t="s">
        <v>7525</v>
      </c>
      <c r="C123" s="277" t="s">
        <v>732</v>
      </c>
      <c r="D123" s="277" t="s">
        <v>733</v>
      </c>
      <c r="E123" s="277" t="s">
        <v>7229</v>
      </c>
      <c r="F123" s="277" t="s">
        <v>1631</v>
      </c>
      <c r="G123" s="171">
        <v>11718000</v>
      </c>
      <c r="H123" s="172" t="s">
        <v>1628</v>
      </c>
      <c r="I123" s="172" t="s">
        <v>41</v>
      </c>
      <c r="J123" s="172">
        <v>1</v>
      </c>
      <c r="K123" s="172" t="s">
        <v>1630</v>
      </c>
      <c r="L123" s="172" t="s">
        <v>1629</v>
      </c>
      <c r="M123" s="173">
        <v>43867</v>
      </c>
      <c r="N123" s="182" t="s">
        <v>2051</v>
      </c>
      <c r="O123" s="174">
        <v>155360</v>
      </c>
      <c r="P123" s="174" t="s">
        <v>1825</v>
      </c>
      <c r="Q123" s="174" t="s">
        <v>41</v>
      </c>
      <c r="R123" s="174">
        <v>1</v>
      </c>
      <c r="S123" s="174" t="s">
        <v>2050</v>
      </c>
      <c r="T123" s="174" t="s">
        <v>2049</v>
      </c>
      <c r="U123" s="175">
        <v>44103</v>
      </c>
      <c r="V123" s="182" t="s">
        <v>1900</v>
      </c>
      <c r="W123" s="172">
        <v>11718000</v>
      </c>
      <c r="X123" s="172" t="s">
        <v>1897</v>
      </c>
      <c r="Y123" s="172" t="s">
        <v>21</v>
      </c>
      <c r="Z123" s="172">
        <v>2</v>
      </c>
      <c r="AA123" s="172" t="s">
        <v>1899</v>
      </c>
      <c r="AB123" s="172" t="s">
        <v>1898</v>
      </c>
      <c r="AC123" s="173">
        <v>43992</v>
      </c>
      <c r="AD123" s="182" t="s">
        <v>1894</v>
      </c>
      <c r="AE123" s="180" t="s">
        <v>14</v>
      </c>
      <c r="AF123" s="180" t="s">
        <v>1891</v>
      </c>
      <c r="AG123" s="180" t="s">
        <v>14</v>
      </c>
      <c r="AH123" s="180" t="s">
        <v>14</v>
      </c>
      <c r="AI123" s="180" t="s">
        <v>1893</v>
      </c>
      <c r="AJ123" s="180" t="s">
        <v>1892</v>
      </c>
      <c r="AK123" s="181">
        <v>43992</v>
      </c>
      <c r="AL123" s="182" t="s">
        <v>1896</v>
      </c>
      <c r="AM123" s="172" t="s">
        <v>14</v>
      </c>
      <c r="AN123" s="172" t="s">
        <v>1891</v>
      </c>
      <c r="AO123" s="172" t="s">
        <v>14</v>
      </c>
      <c r="AP123" s="172" t="s">
        <v>14</v>
      </c>
      <c r="AQ123" s="172" t="s">
        <v>1895</v>
      </c>
      <c r="AR123" s="172" t="s">
        <v>1892</v>
      </c>
      <c r="AS123" s="173">
        <v>43992</v>
      </c>
      <c r="AT123" s="183" t="s">
        <v>741</v>
      </c>
      <c r="AU123" s="180" t="s">
        <v>14</v>
      </c>
      <c r="AV123" s="180">
        <v>0</v>
      </c>
      <c r="AW123" s="180" t="s">
        <v>21</v>
      </c>
      <c r="AX123" s="180">
        <v>2</v>
      </c>
      <c r="AY123" s="180">
        <v>0</v>
      </c>
      <c r="AZ123" s="180">
        <v>0</v>
      </c>
      <c r="BA123" s="181">
        <v>43511</v>
      </c>
      <c r="BB123" s="182" t="s">
        <v>740</v>
      </c>
      <c r="BC123" s="172" t="s">
        <v>14</v>
      </c>
      <c r="BD123" s="172">
        <v>0</v>
      </c>
      <c r="BE123" s="172" t="s">
        <v>21</v>
      </c>
      <c r="BF123" s="172">
        <v>2</v>
      </c>
      <c r="BG123" s="172">
        <v>0</v>
      </c>
      <c r="BH123" s="172">
        <v>0</v>
      </c>
      <c r="BI123" s="173">
        <v>43511</v>
      </c>
      <c r="BJ123" s="183" t="s">
        <v>3538</v>
      </c>
      <c r="BK123" s="183">
        <v>849</v>
      </c>
      <c r="BL123" s="183" t="s">
        <v>3526</v>
      </c>
      <c r="BM123" s="183" t="s">
        <v>21</v>
      </c>
      <c r="BN123" s="183">
        <v>2</v>
      </c>
      <c r="BO123" s="183" t="s">
        <v>3537</v>
      </c>
      <c r="BP123" s="180" t="s">
        <v>3527</v>
      </c>
      <c r="BQ123" s="184">
        <v>44413</v>
      </c>
      <c r="BR123" s="182" t="s">
        <v>734</v>
      </c>
      <c r="BS123" s="176">
        <v>0</v>
      </c>
      <c r="BT123" s="176">
        <v>0</v>
      </c>
      <c r="BU123" s="176" t="s">
        <v>21</v>
      </c>
      <c r="BV123" s="176">
        <v>2</v>
      </c>
      <c r="BW123" s="176">
        <v>0</v>
      </c>
      <c r="BX123" s="176">
        <v>0</v>
      </c>
      <c r="BY123" s="173">
        <v>43511</v>
      </c>
      <c r="BZ123" s="183" t="s">
        <v>735</v>
      </c>
      <c r="CA123" s="183">
        <v>0</v>
      </c>
      <c r="CB123" s="183" t="s">
        <v>14</v>
      </c>
      <c r="CC123" s="183" t="s">
        <v>21</v>
      </c>
      <c r="CD123" s="183">
        <v>2</v>
      </c>
      <c r="CE123" s="183" t="s">
        <v>14</v>
      </c>
      <c r="CF123" s="183" t="s">
        <v>14</v>
      </c>
      <c r="CG123" s="184">
        <v>43511</v>
      </c>
      <c r="CH123" s="182" t="s">
        <v>7988</v>
      </c>
      <c r="CI123" s="183" t="e">
        <v>#N/A</v>
      </c>
      <c r="CJ123" s="183" t="e">
        <v>#N/A</v>
      </c>
      <c r="CK123" s="183" t="e">
        <v>#N/A</v>
      </c>
      <c r="CL123" s="183" t="e">
        <v>#N/A</v>
      </c>
      <c r="CM123" s="183" t="e">
        <v>#N/A</v>
      </c>
      <c r="CN123" s="183" t="e">
        <v>#N/A</v>
      </c>
      <c r="CO123" s="185" t="e">
        <v>#N/A</v>
      </c>
      <c r="CP123" s="183" t="s">
        <v>738</v>
      </c>
      <c r="CQ123" s="176" t="s">
        <v>14</v>
      </c>
      <c r="CR123" s="176">
        <v>0</v>
      </c>
      <c r="CS123" s="176" t="s">
        <v>21</v>
      </c>
      <c r="CT123" s="176">
        <v>2</v>
      </c>
      <c r="CU123" s="176">
        <v>0</v>
      </c>
      <c r="CV123" s="176">
        <v>0</v>
      </c>
      <c r="CW123" s="173">
        <v>43511</v>
      </c>
      <c r="CX123" s="183" t="s">
        <v>749</v>
      </c>
      <c r="CY123" s="180" t="s">
        <v>14</v>
      </c>
      <c r="CZ123" s="180">
        <v>0</v>
      </c>
      <c r="DA123" s="180" t="s">
        <v>21</v>
      </c>
      <c r="DB123" s="180">
        <v>2</v>
      </c>
      <c r="DC123" s="180">
        <v>0</v>
      </c>
      <c r="DD123" s="180">
        <v>0</v>
      </c>
      <c r="DE123" s="186">
        <v>43511</v>
      </c>
      <c r="DF123" s="182" t="s">
        <v>743</v>
      </c>
      <c r="DG123" s="172" t="s">
        <v>14</v>
      </c>
      <c r="DH123" s="176">
        <v>0</v>
      </c>
      <c r="DI123" s="176" t="s">
        <v>21</v>
      </c>
      <c r="DJ123" s="176">
        <v>2</v>
      </c>
      <c r="DK123" s="176">
        <v>0</v>
      </c>
      <c r="DL123" s="176">
        <v>0</v>
      </c>
      <c r="DM123" s="173">
        <v>43511</v>
      </c>
      <c r="DN123" s="183" t="s">
        <v>752</v>
      </c>
      <c r="DO123" s="180" t="s">
        <v>14</v>
      </c>
      <c r="DP123" s="183">
        <v>0</v>
      </c>
      <c r="DQ123" s="183" t="s">
        <v>21</v>
      </c>
      <c r="DR123" s="183">
        <v>2</v>
      </c>
      <c r="DS123" s="183">
        <v>0</v>
      </c>
      <c r="DT123" s="183">
        <v>0</v>
      </c>
      <c r="DU123" s="184">
        <v>43511</v>
      </c>
      <c r="DV123" s="182" t="s">
        <v>745</v>
      </c>
      <c r="DW123" s="172" t="s">
        <v>14</v>
      </c>
      <c r="DX123" s="176">
        <v>0</v>
      </c>
      <c r="DY123" s="176" t="s">
        <v>21</v>
      </c>
      <c r="DZ123" s="176">
        <v>2</v>
      </c>
      <c r="EA123" s="176">
        <v>0</v>
      </c>
      <c r="EB123" s="176">
        <v>0</v>
      </c>
      <c r="EC123" s="173">
        <v>43511</v>
      </c>
      <c r="ED123" s="183" t="s">
        <v>750</v>
      </c>
      <c r="EE123" s="180" t="s">
        <v>14</v>
      </c>
      <c r="EF123" s="183">
        <v>0</v>
      </c>
      <c r="EG123" s="183" t="s">
        <v>21</v>
      </c>
      <c r="EH123" s="183">
        <v>2</v>
      </c>
      <c r="EI123" s="183">
        <v>0</v>
      </c>
      <c r="EJ123" s="183">
        <v>0</v>
      </c>
      <c r="EK123" s="184">
        <v>43511</v>
      </c>
      <c r="EL123" s="182" t="s">
        <v>739</v>
      </c>
      <c r="EM123" s="172" t="s">
        <v>14</v>
      </c>
      <c r="EN123" s="176">
        <v>0</v>
      </c>
      <c r="EO123" s="176" t="s">
        <v>21</v>
      </c>
      <c r="EP123" s="176">
        <v>2</v>
      </c>
      <c r="EQ123" s="176">
        <v>0</v>
      </c>
      <c r="ER123" s="176">
        <v>0</v>
      </c>
      <c r="ES123" s="173">
        <v>43511</v>
      </c>
      <c r="ET123" s="183" t="s">
        <v>3540</v>
      </c>
      <c r="EU123" s="183">
        <v>967</v>
      </c>
      <c r="EV123" s="183" t="s">
        <v>3521</v>
      </c>
      <c r="EW123" s="183" t="s">
        <v>21</v>
      </c>
      <c r="EX123" s="183">
        <v>2</v>
      </c>
      <c r="EY123" s="183" t="s">
        <v>3539</v>
      </c>
      <c r="EZ123" s="183" t="s">
        <v>3522</v>
      </c>
      <c r="FA123" s="184">
        <v>44413</v>
      </c>
      <c r="FB123" s="182" t="s">
        <v>737</v>
      </c>
      <c r="FC123" s="176">
        <v>1</v>
      </c>
      <c r="FD123" s="176">
        <v>0</v>
      </c>
      <c r="FE123" s="176" t="s">
        <v>21</v>
      </c>
      <c r="FF123" s="176">
        <v>2</v>
      </c>
      <c r="FG123" s="176" t="s">
        <v>736</v>
      </c>
      <c r="FH123" s="176">
        <v>0</v>
      </c>
      <c r="FI123" s="173">
        <v>43511</v>
      </c>
      <c r="FJ123" s="182" t="s">
        <v>746</v>
      </c>
      <c r="FK123" s="183" t="s">
        <v>14</v>
      </c>
      <c r="FL123" s="183">
        <v>0</v>
      </c>
      <c r="FM123" s="183" t="s">
        <v>21</v>
      </c>
      <c r="FN123" s="183">
        <v>2</v>
      </c>
      <c r="FO123" s="183">
        <v>0</v>
      </c>
      <c r="FP123" s="180">
        <v>0</v>
      </c>
      <c r="FQ123" s="181">
        <v>43511</v>
      </c>
      <c r="FR123" s="182" t="s">
        <v>747</v>
      </c>
      <c r="FS123" s="176" t="s">
        <v>14</v>
      </c>
      <c r="FT123" s="176">
        <v>0</v>
      </c>
      <c r="FU123" s="176" t="s">
        <v>21</v>
      </c>
      <c r="FV123" s="176">
        <v>2</v>
      </c>
      <c r="FW123" s="176">
        <v>0</v>
      </c>
      <c r="FX123" s="176">
        <v>0</v>
      </c>
      <c r="FY123" s="173">
        <v>43511</v>
      </c>
      <c r="FZ123" s="183" t="s">
        <v>4405</v>
      </c>
      <c r="GA123" s="183">
        <v>0</v>
      </c>
      <c r="GB123" s="183" t="s">
        <v>3173</v>
      </c>
      <c r="GC123" s="183" t="s">
        <v>21</v>
      </c>
      <c r="GD123" s="183">
        <v>2</v>
      </c>
      <c r="GE123" s="183" t="s">
        <v>14</v>
      </c>
      <c r="GF123" s="183" t="s">
        <v>14</v>
      </c>
      <c r="GG123" s="184">
        <v>44490</v>
      </c>
      <c r="GH123" s="182" t="s">
        <v>4411</v>
      </c>
      <c r="GI123" s="176">
        <v>0</v>
      </c>
      <c r="GJ123" s="176" t="s">
        <v>3173</v>
      </c>
      <c r="GK123" s="176" t="s">
        <v>21</v>
      </c>
      <c r="GL123" s="176">
        <v>2</v>
      </c>
      <c r="GM123" s="176" t="s">
        <v>14</v>
      </c>
      <c r="GN123" s="176" t="s">
        <v>14</v>
      </c>
      <c r="GO123" s="173">
        <v>44490</v>
      </c>
      <c r="GP123" s="183" t="s">
        <v>4406</v>
      </c>
      <c r="GQ123" s="183">
        <v>0</v>
      </c>
      <c r="GR123" s="183" t="s">
        <v>3173</v>
      </c>
      <c r="GS123" s="183" t="s">
        <v>21</v>
      </c>
      <c r="GT123" s="183">
        <v>2</v>
      </c>
      <c r="GU123" s="183" t="s">
        <v>14</v>
      </c>
      <c r="GV123" s="183" t="s">
        <v>14</v>
      </c>
      <c r="GW123" s="184">
        <v>44490</v>
      </c>
      <c r="GX123" s="182" t="s">
        <v>4412</v>
      </c>
      <c r="GY123" s="176">
        <v>0</v>
      </c>
      <c r="GZ123" s="176" t="s">
        <v>3173</v>
      </c>
      <c r="HA123" s="176" t="s">
        <v>21</v>
      </c>
      <c r="HB123" s="176">
        <v>2</v>
      </c>
      <c r="HC123" s="176" t="s">
        <v>14</v>
      </c>
      <c r="HD123" s="176" t="s">
        <v>14</v>
      </c>
      <c r="HE123" s="173">
        <v>44490</v>
      </c>
      <c r="HF123" s="183" t="s">
        <v>4404</v>
      </c>
      <c r="HG123" s="183">
        <v>0</v>
      </c>
      <c r="HH123" s="183" t="s">
        <v>3173</v>
      </c>
      <c r="HI123" s="183" t="s">
        <v>21</v>
      </c>
      <c r="HJ123" s="183">
        <v>2</v>
      </c>
      <c r="HK123" s="183" t="s">
        <v>14</v>
      </c>
      <c r="HL123" s="183" t="s">
        <v>14</v>
      </c>
      <c r="HM123" s="184">
        <v>44490</v>
      </c>
      <c r="HN123" s="182" t="s">
        <v>4410</v>
      </c>
      <c r="HO123" s="176">
        <v>0</v>
      </c>
      <c r="HP123" s="176" t="s">
        <v>3173</v>
      </c>
      <c r="HQ123" s="176" t="s">
        <v>21</v>
      </c>
      <c r="HR123" s="176">
        <v>2</v>
      </c>
      <c r="HS123" s="176" t="s">
        <v>14</v>
      </c>
      <c r="HT123" s="176" t="s">
        <v>14</v>
      </c>
      <c r="HU123" s="173">
        <v>44490</v>
      </c>
      <c r="HV123" s="183" t="s">
        <v>4407</v>
      </c>
      <c r="HW123" s="183">
        <v>0</v>
      </c>
      <c r="HX123" s="183" t="s">
        <v>3173</v>
      </c>
      <c r="HY123" s="183" t="s">
        <v>21</v>
      </c>
      <c r="HZ123" s="183">
        <v>2</v>
      </c>
      <c r="IA123" s="183" t="s">
        <v>14</v>
      </c>
      <c r="IB123" s="183" t="s">
        <v>14</v>
      </c>
      <c r="IC123" s="184">
        <v>44490</v>
      </c>
      <c r="ID123" s="182" t="s">
        <v>4409</v>
      </c>
      <c r="IE123" s="176">
        <v>1</v>
      </c>
      <c r="IF123" s="176" t="s">
        <v>3173</v>
      </c>
      <c r="IG123" s="176" t="s">
        <v>21</v>
      </c>
      <c r="IH123" s="176">
        <v>2</v>
      </c>
      <c r="II123" s="176" t="s">
        <v>14</v>
      </c>
      <c r="IJ123" s="176" t="s">
        <v>14</v>
      </c>
      <c r="IK123" s="173">
        <v>44490</v>
      </c>
      <c r="IL123" s="183" t="s">
        <v>4408</v>
      </c>
      <c r="IM123" s="183">
        <v>0</v>
      </c>
      <c r="IN123" s="183" t="s">
        <v>3173</v>
      </c>
      <c r="IO123" s="183" t="s">
        <v>21</v>
      </c>
      <c r="IP123" s="183">
        <v>2</v>
      </c>
      <c r="IQ123" s="183" t="s">
        <v>14</v>
      </c>
      <c r="IR123" s="183" t="s">
        <v>14</v>
      </c>
      <c r="IS123" s="184">
        <v>44490</v>
      </c>
    </row>
    <row r="124" spans="1:253" s="277" customFormat="1" ht="12.75" customHeight="1" x14ac:dyDescent="0.2">
      <c r="A124" s="277" t="s">
        <v>753</v>
      </c>
      <c r="B124" s="277" t="s">
        <v>7532</v>
      </c>
      <c r="C124" s="277" t="s">
        <v>754</v>
      </c>
      <c r="D124" s="277" t="s">
        <v>755</v>
      </c>
      <c r="E124" s="277" t="s">
        <v>7230</v>
      </c>
      <c r="F124" s="277" t="s">
        <v>3818</v>
      </c>
      <c r="G124" s="171">
        <v>84339000</v>
      </c>
      <c r="H124" s="172" t="s">
        <v>3771</v>
      </c>
      <c r="I124" s="172" t="s">
        <v>41</v>
      </c>
      <c r="J124" s="172">
        <v>1</v>
      </c>
      <c r="K124" s="172" t="s">
        <v>3814</v>
      </c>
      <c r="L124" s="172" t="s">
        <v>3813</v>
      </c>
      <c r="M124" s="173">
        <v>44454</v>
      </c>
      <c r="N124" s="187" t="s">
        <v>768</v>
      </c>
      <c r="O124" s="174">
        <v>378923</v>
      </c>
      <c r="P124" s="174" t="s">
        <v>765</v>
      </c>
      <c r="Q124" s="174" t="s">
        <v>21</v>
      </c>
      <c r="R124" s="174">
        <v>2</v>
      </c>
      <c r="S124" s="174" t="s">
        <v>767</v>
      </c>
      <c r="T124" s="174" t="s">
        <v>766</v>
      </c>
      <c r="U124" s="175">
        <v>43511</v>
      </c>
      <c r="V124" s="187" t="s">
        <v>6701</v>
      </c>
      <c r="W124" s="172">
        <v>50600000</v>
      </c>
      <c r="X124" s="172" t="s">
        <v>6698</v>
      </c>
      <c r="Y124" s="172" t="s">
        <v>21</v>
      </c>
      <c r="Z124" s="172">
        <v>2</v>
      </c>
      <c r="AA124" s="172" t="s">
        <v>6700</v>
      </c>
      <c r="AB124" s="172" t="s">
        <v>6699</v>
      </c>
      <c r="AC124" s="173">
        <v>44559</v>
      </c>
      <c r="AD124" s="187" t="s">
        <v>6703</v>
      </c>
      <c r="AE124" s="180">
        <v>12566000</v>
      </c>
      <c r="AF124" s="180" t="s">
        <v>6677</v>
      </c>
      <c r="AG124" s="180" t="s">
        <v>21</v>
      </c>
      <c r="AH124" s="180">
        <v>2</v>
      </c>
      <c r="AI124" s="180" t="s">
        <v>6702</v>
      </c>
      <c r="AJ124" s="180" t="s">
        <v>6678</v>
      </c>
      <c r="AK124" s="181">
        <v>44559</v>
      </c>
      <c r="AL124" s="187" t="s">
        <v>6705</v>
      </c>
      <c r="AM124" s="172">
        <v>4066000</v>
      </c>
      <c r="AN124" s="172" t="s">
        <v>6681</v>
      </c>
      <c r="AO124" s="172" t="s">
        <v>21</v>
      </c>
      <c r="AP124" s="172">
        <v>2</v>
      </c>
      <c r="AQ124" s="172" t="s">
        <v>6704</v>
      </c>
      <c r="AR124" s="172" t="s">
        <v>6682</v>
      </c>
      <c r="AS124" s="173">
        <v>44559</v>
      </c>
      <c r="AT124" s="188" t="s">
        <v>764</v>
      </c>
      <c r="AU124" s="180" t="s">
        <v>14</v>
      </c>
      <c r="AV124" s="180">
        <v>0</v>
      </c>
      <c r="AW124" s="180" t="s">
        <v>21</v>
      </c>
      <c r="AX124" s="180">
        <v>2</v>
      </c>
      <c r="AY124" s="180" t="s">
        <v>758</v>
      </c>
      <c r="AZ124" s="180">
        <v>0</v>
      </c>
      <c r="BA124" s="181">
        <v>43511</v>
      </c>
      <c r="BB124" s="187" t="s">
        <v>763</v>
      </c>
      <c r="BC124" s="172" t="s">
        <v>14</v>
      </c>
      <c r="BD124" s="172">
        <v>0</v>
      </c>
      <c r="BE124" s="172" t="s">
        <v>21</v>
      </c>
      <c r="BF124" s="172">
        <v>2</v>
      </c>
      <c r="BG124" s="172" t="s">
        <v>758</v>
      </c>
      <c r="BH124" s="172">
        <v>0</v>
      </c>
      <c r="BI124" s="173">
        <v>43511</v>
      </c>
      <c r="BJ124" s="188" t="s">
        <v>6706</v>
      </c>
      <c r="BK124" s="188">
        <v>182</v>
      </c>
      <c r="BL124" s="188" t="s">
        <v>6646</v>
      </c>
      <c r="BM124" s="188" t="s">
        <v>59</v>
      </c>
      <c r="BN124" s="188">
        <v>3</v>
      </c>
      <c r="BO124" s="188" t="s">
        <v>6648</v>
      </c>
      <c r="BP124" s="180" t="s">
        <v>6647</v>
      </c>
      <c r="BQ124" s="189">
        <v>44559</v>
      </c>
      <c r="BR124" s="187" t="s">
        <v>757</v>
      </c>
      <c r="BS124" s="190" t="s">
        <v>14</v>
      </c>
      <c r="BT124" s="190">
        <v>0</v>
      </c>
      <c r="BU124" s="190" t="s">
        <v>21</v>
      </c>
      <c r="BV124" s="190">
        <v>2</v>
      </c>
      <c r="BW124" s="190" t="s">
        <v>756</v>
      </c>
      <c r="BX124" s="190">
        <v>0</v>
      </c>
      <c r="BY124" s="173">
        <v>43511</v>
      </c>
      <c r="BZ124" s="188" t="s">
        <v>759</v>
      </c>
      <c r="CA124" s="188" t="s">
        <v>14</v>
      </c>
      <c r="CB124" s="188">
        <v>0</v>
      </c>
      <c r="CC124" s="188" t="s">
        <v>14</v>
      </c>
      <c r="CD124" s="188" t="s">
        <v>14</v>
      </c>
      <c r="CE124" s="188" t="s">
        <v>758</v>
      </c>
      <c r="CF124" s="188">
        <v>0</v>
      </c>
      <c r="CG124" s="189">
        <v>43511</v>
      </c>
      <c r="CH124" s="187" t="s">
        <v>7989</v>
      </c>
      <c r="CI124" s="188" t="e">
        <v>#N/A</v>
      </c>
      <c r="CJ124" s="188" t="e">
        <v>#N/A</v>
      </c>
      <c r="CK124" s="188" t="e">
        <v>#N/A</v>
      </c>
      <c r="CL124" s="188" t="e">
        <v>#N/A</v>
      </c>
      <c r="CM124" s="188" t="e">
        <v>#N/A</v>
      </c>
      <c r="CN124" s="188" t="e">
        <v>#N/A</v>
      </c>
      <c r="CO124" s="191" t="e">
        <v>#N/A</v>
      </c>
      <c r="CP124" s="188" t="s">
        <v>762</v>
      </c>
      <c r="CQ124" s="190" t="s">
        <v>14</v>
      </c>
      <c r="CR124" s="190">
        <v>0</v>
      </c>
      <c r="CS124" s="190" t="s">
        <v>21</v>
      </c>
      <c r="CT124" s="190">
        <v>2</v>
      </c>
      <c r="CU124" s="190" t="s">
        <v>758</v>
      </c>
      <c r="CV124" s="190">
        <v>0</v>
      </c>
      <c r="CW124" s="173">
        <v>43511</v>
      </c>
      <c r="CX124" s="188" t="s">
        <v>6709</v>
      </c>
      <c r="CY124" s="180">
        <v>2422000</v>
      </c>
      <c r="CZ124" s="180" t="s">
        <v>6689</v>
      </c>
      <c r="DA124" s="180" t="s">
        <v>21</v>
      </c>
      <c r="DB124" s="180">
        <v>2</v>
      </c>
      <c r="DC124" s="180" t="s">
        <v>6708</v>
      </c>
      <c r="DD124" s="180" t="s">
        <v>6690</v>
      </c>
      <c r="DE124" s="186">
        <v>44559</v>
      </c>
      <c r="DF124" s="187" t="s">
        <v>6710</v>
      </c>
      <c r="DG124" s="172">
        <v>38034000</v>
      </c>
      <c r="DH124" s="190" t="s">
        <v>6689</v>
      </c>
      <c r="DI124" s="190" t="s">
        <v>21</v>
      </c>
      <c r="DJ124" s="190">
        <v>2</v>
      </c>
      <c r="DK124" s="190" t="s">
        <v>6708</v>
      </c>
      <c r="DL124" s="190" t="s">
        <v>6690</v>
      </c>
      <c r="DM124" s="173">
        <v>44559</v>
      </c>
      <c r="DN124" s="188" t="s">
        <v>6711</v>
      </c>
      <c r="DO124" s="180">
        <v>10144000</v>
      </c>
      <c r="DP124" s="188" t="s">
        <v>6689</v>
      </c>
      <c r="DQ124" s="188" t="s">
        <v>21</v>
      </c>
      <c r="DR124" s="188">
        <v>2</v>
      </c>
      <c r="DS124" s="188" t="s">
        <v>6708</v>
      </c>
      <c r="DT124" s="188" t="s">
        <v>6690</v>
      </c>
      <c r="DU124" s="189">
        <v>44559</v>
      </c>
      <c r="DV124" s="187" t="s">
        <v>6712</v>
      </c>
      <c r="DW124" s="172">
        <v>1681000</v>
      </c>
      <c r="DX124" s="190" t="s">
        <v>6689</v>
      </c>
      <c r="DY124" s="190" t="s">
        <v>21</v>
      </c>
      <c r="DZ124" s="190">
        <v>2</v>
      </c>
      <c r="EA124" s="190" t="s">
        <v>6708</v>
      </c>
      <c r="EB124" s="190" t="s">
        <v>6690</v>
      </c>
      <c r="EC124" s="173">
        <v>44559</v>
      </c>
      <c r="ED124" s="188" t="s">
        <v>6713</v>
      </c>
      <c r="EE124" s="180">
        <v>741000</v>
      </c>
      <c r="EF124" s="188" t="s">
        <v>6689</v>
      </c>
      <c r="EG124" s="188" t="s">
        <v>21</v>
      </c>
      <c r="EH124" s="188">
        <v>2</v>
      </c>
      <c r="EI124" s="188" t="s">
        <v>6708</v>
      </c>
      <c r="EJ124" s="188" t="s">
        <v>6690</v>
      </c>
      <c r="EK124" s="189">
        <v>44559</v>
      </c>
      <c r="EL124" s="187" t="s">
        <v>6714</v>
      </c>
      <c r="EM124" s="172">
        <v>0</v>
      </c>
      <c r="EN124" s="190" t="s">
        <v>6689</v>
      </c>
      <c r="EO124" s="190" t="s">
        <v>21</v>
      </c>
      <c r="EP124" s="190">
        <v>2</v>
      </c>
      <c r="EQ124" s="190" t="s">
        <v>6708</v>
      </c>
      <c r="ER124" s="190" t="s">
        <v>6690</v>
      </c>
      <c r="ES124" s="173">
        <v>44559</v>
      </c>
      <c r="ET124" s="188" t="s">
        <v>6707</v>
      </c>
      <c r="EU124" s="188">
        <v>182</v>
      </c>
      <c r="EV124" s="188" t="s">
        <v>6646</v>
      </c>
      <c r="EW124" s="188" t="s">
        <v>59</v>
      </c>
      <c r="EX124" s="188">
        <v>3</v>
      </c>
      <c r="EY124" s="188" t="s">
        <v>6648</v>
      </c>
      <c r="EZ124" s="188" t="s">
        <v>6647</v>
      </c>
      <c r="FA124" s="189">
        <v>44559</v>
      </c>
      <c r="FB124" s="187" t="s">
        <v>761</v>
      </c>
      <c r="FC124" s="190">
        <v>4</v>
      </c>
      <c r="FD124" s="190">
        <v>0</v>
      </c>
      <c r="FE124" s="190" t="s">
        <v>21</v>
      </c>
      <c r="FF124" s="190">
        <v>2</v>
      </c>
      <c r="FG124" s="190" t="s">
        <v>760</v>
      </c>
      <c r="FH124" s="190">
        <v>0</v>
      </c>
      <c r="FI124" s="173">
        <v>43511</v>
      </c>
      <c r="FJ124" s="187" t="s">
        <v>769</v>
      </c>
      <c r="FK124" s="188" t="s">
        <v>14</v>
      </c>
      <c r="FL124" s="188">
        <v>0</v>
      </c>
      <c r="FM124" s="188" t="s">
        <v>21</v>
      </c>
      <c r="FN124" s="188">
        <v>2</v>
      </c>
      <c r="FO124" s="188" t="s">
        <v>758</v>
      </c>
      <c r="FP124" s="180">
        <v>0</v>
      </c>
      <c r="FQ124" s="181">
        <v>43511</v>
      </c>
      <c r="FR124" s="187" t="s">
        <v>770</v>
      </c>
      <c r="FS124" s="190" t="s">
        <v>14</v>
      </c>
      <c r="FT124" s="190">
        <v>0</v>
      </c>
      <c r="FU124" s="190" t="s">
        <v>21</v>
      </c>
      <c r="FV124" s="190">
        <v>2</v>
      </c>
      <c r="FW124" s="190" t="s">
        <v>758</v>
      </c>
      <c r="FX124" s="190">
        <v>0</v>
      </c>
      <c r="FY124" s="173">
        <v>43511</v>
      </c>
      <c r="FZ124" s="188" t="s">
        <v>4324</v>
      </c>
      <c r="GA124" s="188">
        <v>1</v>
      </c>
      <c r="GB124" s="188" t="s">
        <v>3173</v>
      </c>
      <c r="GC124" s="188" t="s">
        <v>21</v>
      </c>
      <c r="GD124" s="188">
        <v>2</v>
      </c>
      <c r="GE124" s="188" t="s">
        <v>14</v>
      </c>
      <c r="GF124" s="188" t="s">
        <v>14</v>
      </c>
      <c r="GG124" s="189">
        <v>44489</v>
      </c>
      <c r="GH124" s="187" t="s">
        <v>4330</v>
      </c>
      <c r="GI124" s="190">
        <v>1</v>
      </c>
      <c r="GJ124" s="190" t="s">
        <v>3173</v>
      </c>
      <c r="GK124" s="190" t="s">
        <v>21</v>
      </c>
      <c r="GL124" s="190">
        <v>2</v>
      </c>
      <c r="GM124" s="190" t="s">
        <v>14</v>
      </c>
      <c r="GN124" s="190" t="s">
        <v>14</v>
      </c>
      <c r="GO124" s="173">
        <v>44489</v>
      </c>
      <c r="GP124" s="188" t="s">
        <v>4325</v>
      </c>
      <c r="GQ124" s="188">
        <v>1</v>
      </c>
      <c r="GR124" s="188" t="s">
        <v>3173</v>
      </c>
      <c r="GS124" s="188" t="s">
        <v>21</v>
      </c>
      <c r="GT124" s="188">
        <v>2</v>
      </c>
      <c r="GU124" s="188" t="s">
        <v>14</v>
      </c>
      <c r="GV124" s="188" t="s">
        <v>14</v>
      </c>
      <c r="GW124" s="189">
        <v>44489</v>
      </c>
      <c r="GX124" s="187" t="s">
        <v>4331</v>
      </c>
      <c r="GY124" s="190">
        <v>0</v>
      </c>
      <c r="GZ124" s="190" t="s">
        <v>3173</v>
      </c>
      <c r="HA124" s="190" t="s">
        <v>21</v>
      </c>
      <c r="HB124" s="190">
        <v>2</v>
      </c>
      <c r="HC124" s="190" t="s">
        <v>14</v>
      </c>
      <c r="HD124" s="190" t="s">
        <v>14</v>
      </c>
      <c r="HE124" s="173">
        <v>44489</v>
      </c>
      <c r="HF124" s="188" t="s">
        <v>4323</v>
      </c>
      <c r="HG124" s="188">
        <v>2</v>
      </c>
      <c r="HH124" s="188" t="s">
        <v>3173</v>
      </c>
      <c r="HI124" s="188" t="s">
        <v>21</v>
      </c>
      <c r="HJ124" s="188">
        <v>2</v>
      </c>
      <c r="HK124" s="188" t="s">
        <v>14</v>
      </c>
      <c r="HL124" s="188" t="s">
        <v>14</v>
      </c>
      <c r="HM124" s="189">
        <v>44489</v>
      </c>
      <c r="HN124" s="187" t="s">
        <v>4329</v>
      </c>
      <c r="HO124" s="190">
        <v>3</v>
      </c>
      <c r="HP124" s="190" t="s">
        <v>3173</v>
      </c>
      <c r="HQ124" s="190" t="s">
        <v>21</v>
      </c>
      <c r="HR124" s="190">
        <v>2</v>
      </c>
      <c r="HS124" s="190" t="s">
        <v>14</v>
      </c>
      <c r="HT124" s="190" t="s">
        <v>14</v>
      </c>
      <c r="HU124" s="173">
        <v>44489</v>
      </c>
      <c r="HV124" s="188" t="s">
        <v>4326</v>
      </c>
      <c r="HW124" s="188">
        <v>0</v>
      </c>
      <c r="HX124" s="188" t="s">
        <v>3173</v>
      </c>
      <c r="HY124" s="188" t="s">
        <v>21</v>
      </c>
      <c r="HZ124" s="188">
        <v>2</v>
      </c>
      <c r="IA124" s="188" t="s">
        <v>14</v>
      </c>
      <c r="IB124" s="188" t="s">
        <v>14</v>
      </c>
      <c r="IC124" s="189">
        <v>44489</v>
      </c>
      <c r="ID124" s="187" t="s">
        <v>4328</v>
      </c>
      <c r="IE124" s="190">
        <v>3</v>
      </c>
      <c r="IF124" s="190" t="s">
        <v>3173</v>
      </c>
      <c r="IG124" s="190" t="s">
        <v>21</v>
      </c>
      <c r="IH124" s="190">
        <v>2</v>
      </c>
      <c r="II124" s="190" t="s">
        <v>14</v>
      </c>
      <c r="IJ124" s="190" t="s">
        <v>14</v>
      </c>
      <c r="IK124" s="173">
        <v>44489</v>
      </c>
      <c r="IL124" s="188" t="s">
        <v>4327</v>
      </c>
      <c r="IM124" s="188">
        <v>1</v>
      </c>
      <c r="IN124" s="188" t="s">
        <v>3173</v>
      </c>
      <c r="IO124" s="188" t="s">
        <v>21</v>
      </c>
      <c r="IP124" s="188">
        <v>2</v>
      </c>
      <c r="IQ124" s="188" t="s">
        <v>14</v>
      </c>
      <c r="IR124" s="188" t="s">
        <v>14</v>
      </c>
      <c r="IS124" s="189">
        <v>44489</v>
      </c>
    </row>
    <row r="125" spans="1:253" s="277" customFormat="1" ht="12.75" customHeight="1" x14ac:dyDescent="0.2">
      <c r="A125" s="277" t="s">
        <v>771</v>
      </c>
      <c r="B125" s="277" t="s">
        <v>7525</v>
      </c>
      <c r="C125" s="277" t="s">
        <v>772</v>
      </c>
      <c r="D125" s="277" t="s">
        <v>755</v>
      </c>
      <c r="E125" s="277" t="s">
        <v>7230</v>
      </c>
      <c r="F125" s="277" t="s">
        <v>3816</v>
      </c>
      <c r="G125" s="171">
        <v>84339000</v>
      </c>
      <c r="H125" s="172" t="s">
        <v>3771</v>
      </c>
      <c r="I125" s="172" t="s">
        <v>41</v>
      </c>
      <c r="J125" s="172">
        <v>1</v>
      </c>
      <c r="K125" s="172" t="s">
        <v>3814</v>
      </c>
      <c r="L125" s="172" t="s">
        <v>3813</v>
      </c>
      <c r="M125" s="173">
        <v>44454</v>
      </c>
      <c r="N125" s="182" t="s">
        <v>788</v>
      </c>
      <c r="O125" s="174">
        <v>132028</v>
      </c>
      <c r="P125" s="174" t="s">
        <v>785</v>
      </c>
      <c r="Q125" s="174" t="s">
        <v>21</v>
      </c>
      <c r="R125" s="174">
        <v>2</v>
      </c>
      <c r="S125" s="174" t="s">
        <v>787</v>
      </c>
      <c r="T125" s="174" t="s">
        <v>786</v>
      </c>
      <c r="U125" s="175">
        <v>43511</v>
      </c>
      <c r="V125" s="182" t="s">
        <v>6653</v>
      </c>
      <c r="W125" s="172">
        <v>36158000</v>
      </c>
      <c r="X125" s="172" t="s">
        <v>6650</v>
      </c>
      <c r="Y125" s="172" t="s">
        <v>21</v>
      </c>
      <c r="Z125" s="172">
        <v>2</v>
      </c>
      <c r="AA125" s="172" t="s">
        <v>6652</v>
      </c>
      <c r="AB125" s="172" t="s">
        <v>6651</v>
      </c>
      <c r="AC125" s="173">
        <v>44559</v>
      </c>
      <c r="AD125" s="182" t="s">
        <v>6657</v>
      </c>
      <c r="AE125" s="180">
        <v>12236000</v>
      </c>
      <c r="AF125" s="180" t="s">
        <v>6654</v>
      </c>
      <c r="AG125" s="180" t="s">
        <v>21</v>
      </c>
      <c r="AH125" s="180">
        <v>2</v>
      </c>
      <c r="AI125" s="180" t="s">
        <v>6656</v>
      </c>
      <c r="AJ125" s="180" t="s">
        <v>6655</v>
      </c>
      <c r="AK125" s="181">
        <v>44559</v>
      </c>
      <c r="AL125" s="182" t="s">
        <v>6661</v>
      </c>
      <c r="AM125" s="172">
        <v>3736000</v>
      </c>
      <c r="AN125" s="172" t="s">
        <v>6658</v>
      </c>
      <c r="AO125" s="172" t="s">
        <v>21</v>
      </c>
      <c r="AP125" s="172">
        <v>2</v>
      </c>
      <c r="AQ125" s="172" t="s">
        <v>6660</v>
      </c>
      <c r="AR125" s="172" t="s">
        <v>6659</v>
      </c>
      <c r="AS125" s="173">
        <v>44559</v>
      </c>
      <c r="AT125" s="183" t="s">
        <v>784</v>
      </c>
      <c r="AU125" s="180" t="s">
        <v>14</v>
      </c>
      <c r="AV125" s="180">
        <v>0</v>
      </c>
      <c r="AW125" s="180" t="s">
        <v>21</v>
      </c>
      <c r="AX125" s="180">
        <v>2</v>
      </c>
      <c r="AY125" s="180" t="s">
        <v>783</v>
      </c>
      <c r="AZ125" s="180">
        <v>0</v>
      </c>
      <c r="BA125" s="181">
        <v>43511</v>
      </c>
      <c r="BB125" s="182" t="s">
        <v>782</v>
      </c>
      <c r="BC125" s="172" t="s">
        <v>14</v>
      </c>
      <c r="BD125" s="172">
        <v>0</v>
      </c>
      <c r="BE125" s="172" t="s">
        <v>21</v>
      </c>
      <c r="BF125" s="172">
        <v>2</v>
      </c>
      <c r="BG125" s="172" t="s">
        <v>781</v>
      </c>
      <c r="BH125" s="172">
        <v>0</v>
      </c>
      <c r="BI125" s="173">
        <v>43511</v>
      </c>
      <c r="BJ125" s="183" t="s">
        <v>6662</v>
      </c>
      <c r="BK125" s="183">
        <v>0</v>
      </c>
      <c r="BL125" s="183" t="s">
        <v>1262</v>
      </c>
      <c r="BM125" s="183" t="s">
        <v>14</v>
      </c>
      <c r="BN125" s="183" t="s">
        <v>14</v>
      </c>
      <c r="BO125" s="183" t="s">
        <v>1262</v>
      </c>
      <c r="BP125" s="180" t="s">
        <v>1262</v>
      </c>
      <c r="BQ125" s="184">
        <v>44559</v>
      </c>
      <c r="BR125" s="182" t="s">
        <v>774</v>
      </c>
      <c r="BS125" s="176">
        <v>0</v>
      </c>
      <c r="BT125" s="176">
        <v>0</v>
      </c>
      <c r="BU125" s="176" t="s">
        <v>21</v>
      </c>
      <c r="BV125" s="176">
        <v>2</v>
      </c>
      <c r="BW125" s="176" t="s">
        <v>773</v>
      </c>
      <c r="BX125" s="176">
        <v>0</v>
      </c>
      <c r="BY125" s="173">
        <v>43511</v>
      </c>
      <c r="BZ125" s="183" t="s">
        <v>776</v>
      </c>
      <c r="CA125" s="183">
        <v>0</v>
      </c>
      <c r="CB125" s="183">
        <v>0</v>
      </c>
      <c r="CC125" s="183" t="s">
        <v>21</v>
      </c>
      <c r="CD125" s="183">
        <v>2</v>
      </c>
      <c r="CE125" s="183" t="s">
        <v>775</v>
      </c>
      <c r="CF125" s="183">
        <v>0</v>
      </c>
      <c r="CG125" s="184">
        <v>43511</v>
      </c>
      <c r="CH125" s="182" t="s">
        <v>7990</v>
      </c>
      <c r="CI125" s="183" t="e">
        <v>#N/A</v>
      </c>
      <c r="CJ125" s="183" t="e">
        <v>#N/A</v>
      </c>
      <c r="CK125" s="183" t="e">
        <v>#N/A</v>
      </c>
      <c r="CL125" s="183" t="e">
        <v>#N/A</v>
      </c>
      <c r="CM125" s="183" t="e">
        <v>#N/A</v>
      </c>
      <c r="CN125" s="183" t="e">
        <v>#N/A</v>
      </c>
      <c r="CO125" s="185" t="e">
        <v>#N/A</v>
      </c>
      <c r="CP125" s="183" t="s">
        <v>780</v>
      </c>
      <c r="CQ125" s="176" t="s">
        <v>14</v>
      </c>
      <c r="CR125" s="176">
        <v>0</v>
      </c>
      <c r="CS125" s="176" t="s">
        <v>21</v>
      </c>
      <c r="CT125" s="176">
        <v>2</v>
      </c>
      <c r="CU125" s="176" t="s">
        <v>779</v>
      </c>
      <c r="CV125" s="176">
        <v>0</v>
      </c>
      <c r="CW125" s="173">
        <v>43511</v>
      </c>
      <c r="CX125" s="183" t="s">
        <v>6667</v>
      </c>
      <c r="CY125" s="180">
        <v>2092000</v>
      </c>
      <c r="CZ125" s="180" t="s">
        <v>6664</v>
      </c>
      <c r="DA125" s="180" t="s">
        <v>21</v>
      </c>
      <c r="DB125" s="180">
        <v>2</v>
      </c>
      <c r="DC125" s="180" t="s">
        <v>6666</v>
      </c>
      <c r="DD125" s="180" t="s">
        <v>6665</v>
      </c>
      <c r="DE125" s="186">
        <v>44559</v>
      </c>
      <c r="DF125" s="182" t="s">
        <v>6668</v>
      </c>
      <c r="DG125" s="172">
        <v>23922000</v>
      </c>
      <c r="DH125" s="176" t="s">
        <v>6664</v>
      </c>
      <c r="DI125" s="176" t="s">
        <v>21</v>
      </c>
      <c r="DJ125" s="176">
        <v>2</v>
      </c>
      <c r="DK125" s="176" t="s">
        <v>6666</v>
      </c>
      <c r="DL125" s="176" t="s">
        <v>6665</v>
      </c>
      <c r="DM125" s="173">
        <v>44559</v>
      </c>
      <c r="DN125" s="183" t="s">
        <v>6669</v>
      </c>
      <c r="DO125" s="180">
        <v>10144000</v>
      </c>
      <c r="DP125" s="183" t="s">
        <v>6664</v>
      </c>
      <c r="DQ125" s="183" t="s">
        <v>21</v>
      </c>
      <c r="DR125" s="183">
        <v>2</v>
      </c>
      <c r="DS125" s="183" t="s">
        <v>6666</v>
      </c>
      <c r="DT125" s="183" t="s">
        <v>6665</v>
      </c>
      <c r="DU125" s="184">
        <v>44559</v>
      </c>
      <c r="DV125" s="182" t="s">
        <v>6670</v>
      </c>
      <c r="DW125" s="172">
        <v>1681000</v>
      </c>
      <c r="DX125" s="176" t="s">
        <v>6664</v>
      </c>
      <c r="DY125" s="176" t="s">
        <v>21</v>
      </c>
      <c r="DZ125" s="176">
        <v>2</v>
      </c>
      <c r="EA125" s="176" t="s">
        <v>6666</v>
      </c>
      <c r="EB125" s="176" t="s">
        <v>6665</v>
      </c>
      <c r="EC125" s="173">
        <v>44559</v>
      </c>
      <c r="ED125" s="183" t="s">
        <v>6671</v>
      </c>
      <c r="EE125" s="180">
        <v>411000</v>
      </c>
      <c r="EF125" s="183" t="s">
        <v>6664</v>
      </c>
      <c r="EG125" s="183" t="s">
        <v>21</v>
      </c>
      <c r="EH125" s="183">
        <v>2</v>
      </c>
      <c r="EI125" s="183" t="s">
        <v>6666</v>
      </c>
      <c r="EJ125" s="183" t="s">
        <v>6665</v>
      </c>
      <c r="EK125" s="184">
        <v>44559</v>
      </c>
      <c r="EL125" s="182" t="s">
        <v>6672</v>
      </c>
      <c r="EM125" s="172">
        <v>0</v>
      </c>
      <c r="EN125" s="176" t="s">
        <v>6664</v>
      </c>
      <c r="EO125" s="176" t="s">
        <v>21</v>
      </c>
      <c r="EP125" s="176">
        <v>2</v>
      </c>
      <c r="EQ125" s="176" t="s">
        <v>6666</v>
      </c>
      <c r="ER125" s="176" t="s">
        <v>6665</v>
      </c>
      <c r="ES125" s="173">
        <v>44559</v>
      </c>
      <c r="ET125" s="183" t="s">
        <v>6663</v>
      </c>
      <c r="EU125" s="183">
        <v>182</v>
      </c>
      <c r="EV125" s="183" t="s">
        <v>6646</v>
      </c>
      <c r="EW125" s="183" t="s">
        <v>59</v>
      </c>
      <c r="EX125" s="183">
        <v>3</v>
      </c>
      <c r="EY125" s="183" t="s">
        <v>6648</v>
      </c>
      <c r="EZ125" s="183" t="s">
        <v>6647</v>
      </c>
      <c r="FA125" s="184">
        <v>44559</v>
      </c>
      <c r="FB125" s="182" t="s">
        <v>778</v>
      </c>
      <c r="FC125" s="176">
        <v>2</v>
      </c>
      <c r="FD125" s="176">
        <v>0</v>
      </c>
      <c r="FE125" s="176" t="s">
        <v>21</v>
      </c>
      <c r="FF125" s="176">
        <v>2</v>
      </c>
      <c r="FG125" s="176" t="s">
        <v>777</v>
      </c>
      <c r="FH125" s="176">
        <v>0</v>
      </c>
      <c r="FI125" s="173">
        <v>43511</v>
      </c>
      <c r="FJ125" s="182" t="s">
        <v>790</v>
      </c>
      <c r="FK125" s="183" t="s">
        <v>14</v>
      </c>
      <c r="FL125" s="183">
        <v>0</v>
      </c>
      <c r="FM125" s="183" t="s">
        <v>21</v>
      </c>
      <c r="FN125" s="183">
        <v>2</v>
      </c>
      <c r="FO125" s="183" t="s">
        <v>789</v>
      </c>
      <c r="FP125" s="180">
        <v>0</v>
      </c>
      <c r="FQ125" s="181">
        <v>43511</v>
      </c>
      <c r="FR125" s="182" t="s">
        <v>791</v>
      </c>
      <c r="FS125" s="176" t="s">
        <v>14</v>
      </c>
      <c r="FT125" s="176">
        <v>0</v>
      </c>
      <c r="FU125" s="176" t="s">
        <v>21</v>
      </c>
      <c r="FV125" s="176">
        <v>2</v>
      </c>
      <c r="FW125" s="176" t="s">
        <v>789</v>
      </c>
      <c r="FX125" s="176">
        <v>0</v>
      </c>
      <c r="FY125" s="173">
        <v>43511</v>
      </c>
      <c r="FZ125" s="183" t="s">
        <v>4333</v>
      </c>
      <c r="GA125" s="183">
        <v>1</v>
      </c>
      <c r="GB125" s="183" t="s">
        <v>3173</v>
      </c>
      <c r="GC125" s="183" t="s">
        <v>21</v>
      </c>
      <c r="GD125" s="183">
        <v>2</v>
      </c>
      <c r="GE125" s="183" t="s">
        <v>14</v>
      </c>
      <c r="GF125" s="183" t="s">
        <v>14</v>
      </c>
      <c r="GG125" s="184">
        <v>44489</v>
      </c>
      <c r="GH125" s="182" t="s">
        <v>4339</v>
      </c>
      <c r="GI125" s="176">
        <v>0</v>
      </c>
      <c r="GJ125" s="176" t="s">
        <v>3173</v>
      </c>
      <c r="GK125" s="176" t="s">
        <v>21</v>
      </c>
      <c r="GL125" s="176">
        <v>2</v>
      </c>
      <c r="GM125" s="176" t="s">
        <v>14</v>
      </c>
      <c r="GN125" s="176" t="s">
        <v>14</v>
      </c>
      <c r="GO125" s="173">
        <v>44489</v>
      </c>
      <c r="GP125" s="183" t="s">
        <v>4334</v>
      </c>
      <c r="GQ125" s="183">
        <v>1</v>
      </c>
      <c r="GR125" s="183" t="s">
        <v>3173</v>
      </c>
      <c r="GS125" s="183" t="s">
        <v>21</v>
      </c>
      <c r="GT125" s="183">
        <v>2</v>
      </c>
      <c r="GU125" s="183" t="s">
        <v>14</v>
      </c>
      <c r="GV125" s="183" t="s">
        <v>14</v>
      </c>
      <c r="GW125" s="184">
        <v>44489</v>
      </c>
      <c r="GX125" s="182" t="s">
        <v>4340</v>
      </c>
      <c r="GY125" s="176">
        <v>0</v>
      </c>
      <c r="GZ125" s="176" t="s">
        <v>3173</v>
      </c>
      <c r="HA125" s="176" t="s">
        <v>21</v>
      </c>
      <c r="HB125" s="176">
        <v>2</v>
      </c>
      <c r="HC125" s="176" t="s">
        <v>14</v>
      </c>
      <c r="HD125" s="176" t="s">
        <v>14</v>
      </c>
      <c r="HE125" s="173">
        <v>44489</v>
      </c>
      <c r="HF125" s="183" t="s">
        <v>4332</v>
      </c>
      <c r="HG125" s="183">
        <v>2</v>
      </c>
      <c r="HH125" s="183" t="s">
        <v>3173</v>
      </c>
      <c r="HI125" s="183" t="s">
        <v>21</v>
      </c>
      <c r="HJ125" s="183">
        <v>2</v>
      </c>
      <c r="HK125" s="183" t="s">
        <v>14</v>
      </c>
      <c r="HL125" s="183" t="s">
        <v>14</v>
      </c>
      <c r="HM125" s="184">
        <v>44489</v>
      </c>
      <c r="HN125" s="182" t="s">
        <v>4338</v>
      </c>
      <c r="HO125" s="176">
        <v>3</v>
      </c>
      <c r="HP125" s="176" t="s">
        <v>3173</v>
      </c>
      <c r="HQ125" s="176" t="s">
        <v>21</v>
      </c>
      <c r="HR125" s="176">
        <v>2</v>
      </c>
      <c r="HS125" s="176" t="s">
        <v>14</v>
      </c>
      <c r="HT125" s="176" t="s">
        <v>14</v>
      </c>
      <c r="HU125" s="173">
        <v>44489</v>
      </c>
      <c r="HV125" s="183" t="s">
        <v>4335</v>
      </c>
      <c r="HW125" s="183">
        <v>0</v>
      </c>
      <c r="HX125" s="183" t="s">
        <v>3173</v>
      </c>
      <c r="HY125" s="183" t="s">
        <v>21</v>
      </c>
      <c r="HZ125" s="183">
        <v>2</v>
      </c>
      <c r="IA125" s="183" t="s">
        <v>14</v>
      </c>
      <c r="IB125" s="183" t="s">
        <v>14</v>
      </c>
      <c r="IC125" s="184">
        <v>44489</v>
      </c>
      <c r="ID125" s="182" t="s">
        <v>4337</v>
      </c>
      <c r="IE125" s="176">
        <v>3</v>
      </c>
      <c r="IF125" s="176" t="s">
        <v>3173</v>
      </c>
      <c r="IG125" s="176" t="s">
        <v>21</v>
      </c>
      <c r="IH125" s="176">
        <v>2</v>
      </c>
      <c r="II125" s="176" t="s">
        <v>14</v>
      </c>
      <c r="IJ125" s="176" t="s">
        <v>14</v>
      </c>
      <c r="IK125" s="173">
        <v>44489</v>
      </c>
      <c r="IL125" s="183" t="s">
        <v>4336</v>
      </c>
      <c r="IM125" s="183">
        <v>1</v>
      </c>
      <c r="IN125" s="183" t="s">
        <v>3173</v>
      </c>
      <c r="IO125" s="183" t="s">
        <v>21</v>
      </c>
      <c r="IP125" s="183">
        <v>2</v>
      </c>
      <c r="IQ125" s="183" t="s">
        <v>14</v>
      </c>
      <c r="IR125" s="183" t="s">
        <v>14</v>
      </c>
      <c r="IS125" s="184">
        <v>44489</v>
      </c>
    </row>
    <row r="126" spans="1:253" s="277" customFormat="1" ht="12.75" customHeight="1" x14ac:dyDescent="0.2">
      <c r="A126" s="277" t="s">
        <v>792</v>
      </c>
      <c r="B126" s="277" t="s">
        <v>7525</v>
      </c>
      <c r="C126" s="277" t="s">
        <v>793</v>
      </c>
      <c r="D126" s="277" t="s">
        <v>755</v>
      </c>
      <c r="E126" s="277" t="s">
        <v>7230</v>
      </c>
      <c r="F126" s="277" t="s">
        <v>3817</v>
      </c>
      <c r="G126" s="171">
        <v>84339000</v>
      </c>
      <c r="H126" s="172" t="s">
        <v>3771</v>
      </c>
      <c r="I126" s="172" t="s">
        <v>41</v>
      </c>
      <c r="J126" s="172">
        <v>1</v>
      </c>
      <c r="K126" s="172" t="s">
        <v>3814</v>
      </c>
      <c r="L126" s="172" t="s">
        <v>3813</v>
      </c>
      <c r="M126" s="173">
        <v>44454</v>
      </c>
      <c r="N126" s="187" t="s">
        <v>803</v>
      </c>
      <c r="O126" s="174">
        <v>177504</v>
      </c>
      <c r="P126" s="174" t="s">
        <v>801</v>
      </c>
      <c r="Q126" s="174" t="s">
        <v>21</v>
      </c>
      <c r="R126" s="174">
        <v>2</v>
      </c>
      <c r="S126" s="174">
        <v>0</v>
      </c>
      <c r="T126" s="174" t="s">
        <v>802</v>
      </c>
      <c r="U126" s="175">
        <v>43511</v>
      </c>
      <c r="V126" s="187" t="s">
        <v>6676</v>
      </c>
      <c r="W126" s="172">
        <v>37626000</v>
      </c>
      <c r="X126" s="172" t="s">
        <v>6673</v>
      </c>
      <c r="Y126" s="172" t="s">
        <v>21</v>
      </c>
      <c r="Z126" s="172">
        <v>2</v>
      </c>
      <c r="AA126" s="172" t="s">
        <v>6675</v>
      </c>
      <c r="AB126" s="172" t="s">
        <v>6674</v>
      </c>
      <c r="AC126" s="173">
        <v>44559</v>
      </c>
      <c r="AD126" s="187" t="s">
        <v>6680</v>
      </c>
      <c r="AE126" s="180">
        <v>12566000</v>
      </c>
      <c r="AF126" s="180" t="s">
        <v>6677</v>
      </c>
      <c r="AG126" s="180" t="s">
        <v>21</v>
      </c>
      <c r="AH126" s="180">
        <v>2</v>
      </c>
      <c r="AI126" s="180" t="s">
        <v>6679</v>
      </c>
      <c r="AJ126" s="180" t="s">
        <v>6678</v>
      </c>
      <c r="AK126" s="181">
        <v>44559</v>
      </c>
      <c r="AL126" s="187" t="s">
        <v>6684</v>
      </c>
      <c r="AM126" s="172">
        <v>4066000</v>
      </c>
      <c r="AN126" s="172" t="s">
        <v>6681</v>
      </c>
      <c r="AO126" s="172" t="s">
        <v>21</v>
      </c>
      <c r="AP126" s="172">
        <v>2</v>
      </c>
      <c r="AQ126" s="172" t="s">
        <v>6683</v>
      </c>
      <c r="AR126" s="172" t="s">
        <v>6682</v>
      </c>
      <c r="AS126" s="173">
        <v>44559</v>
      </c>
      <c r="AT126" s="188" t="s">
        <v>800</v>
      </c>
      <c r="AU126" s="180" t="s">
        <v>14</v>
      </c>
      <c r="AV126" s="180">
        <v>0</v>
      </c>
      <c r="AW126" s="180" t="s">
        <v>21</v>
      </c>
      <c r="AX126" s="180">
        <v>2</v>
      </c>
      <c r="AY126" s="180">
        <v>0</v>
      </c>
      <c r="AZ126" s="180">
        <v>0</v>
      </c>
      <c r="BA126" s="181">
        <v>43511</v>
      </c>
      <c r="BB126" s="187" t="s">
        <v>799</v>
      </c>
      <c r="BC126" s="172" t="s">
        <v>14</v>
      </c>
      <c r="BD126" s="172">
        <v>0</v>
      </c>
      <c r="BE126" s="172" t="s">
        <v>21</v>
      </c>
      <c r="BF126" s="172">
        <v>2</v>
      </c>
      <c r="BG126" s="172">
        <v>0</v>
      </c>
      <c r="BH126" s="172">
        <v>0</v>
      </c>
      <c r="BI126" s="173">
        <v>43511</v>
      </c>
      <c r="BJ126" s="188" t="s">
        <v>6687</v>
      </c>
      <c r="BK126" s="188">
        <v>15</v>
      </c>
      <c r="BL126" s="188" t="s">
        <v>6685</v>
      </c>
      <c r="BM126" s="188" t="s">
        <v>59</v>
      </c>
      <c r="BN126" s="188">
        <v>3</v>
      </c>
      <c r="BO126" s="188" t="s">
        <v>6686</v>
      </c>
      <c r="BP126" s="180" t="s">
        <v>1948</v>
      </c>
      <c r="BQ126" s="189">
        <v>44559</v>
      </c>
      <c r="BR126" s="187" t="s">
        <v>794</v>
      </c>
      <c r="BS126" s="190">
        <v>0</v>
      </c>
      <c r="BT126" s="190">
        <v>0</v>
      </c>
      <c r="BU126" s="190" t="s">
        <v>21</v>
      </c>
      <c r="BV126" s="190">
        <v>2</v>
      </c>
      <c r="BW126" s="190">
        <v>0</v>
      </c>
      <c r="BX126" s="190">
        <v>0</v>
      </c>
      <c r="BY126" s="173">
        <v>43511</v>
      </c>
      <c r="BZ126" s="188" t="s">
        <v>795</v>
      </c>
      <c r="CA126" s="188">
        <v>0</v>
      </c>
      <c r="CB126" s="188">
        <v>0</v>
      </c>
      <c r="CC126" s="188" t="s">
        <v>21</v>
      </c>
      <c r="CD126" s="188">
        <v>2</v>
      </c>
      <c r="CE126" s="188">
        <v>0</v>
      </c>
      <c r="CF126" s="188">
        <v>0</v>
      </c>
      <c r="CG126" s="189">
        <v>43511</v>
      </c>
      <c r="CH126" s="187" t="s">
        <v>7991</v>
      </c>
      <c r="CI126" s="188" t="e">
        <v>#N/A</v>
      </c>
      <c r="CJ126" s="188" t="e">
        <v>#N/A</v>
      </c>
      <c r="CK126" s="188" t="e">
        <v>#N/A</v>
      </c>
      <c r="CL126" s="188" t="e">
        <v>#N/A</v>
      </c>
      <c r="CM126" s="188" t="e">
        <v>#N/A</v>
      </c>
      <c r="CN126" s="188" t="e">
        <v>#N/A</v>
      </c>
      <c r="CO126" s="191" t="e">
        <v>#N/A</v>
      </c>
      <c r="CP126" s="188" t="s">
        <v>798</v>
      </c>
      <c r="CQ126" s="190" t="s">
        <v>14</v>
      </c>
      <c r="CR126" s="190">
        <v>0</v>
      </c>
      <c r="CS126" s="190" t="s">
        <v>21</v>
      </c>
      <c r="CT126" s="190">
        <v>2</v>
      </c>
      <c r="CU126" s="190">
        <v>0</v>
      </c>
      <c r="CV126" s="190">
        <v>0</v>
      </c>
      <c r="CW126" s="173">
        <v>43511</v>
      </c>
      <c r="CX126" s="188" t="s">
        <v>6692</v>
      </c>
      <c r="CY126" s="180">
        <v>2422000</v>
      </c>
      <c r="CZ126" s="180" t="s">
        <v>6689</v>
      </c>
      <c r="DA126" s="180" t="s">
        <v>21</v>
      </c>
      <c r="DB126" s="180">
        <v>2</v>
      </c>
      <c r="DC126" s="180" t="s">
        <v>6691</v>
      </c>
      <c r="DD126" s="180" t="s">
        <v>6690</v>
      </c>
      <c r="DE126" s="186">
        <v>44559</v>
      </c>
      <c r="DF126" s="187" t="s">
        <v>6693</v>
      </c>
      <c r="DG126" s="172">
        <v>25060000</v>
      </c>
      <c r="DH126" s="190" t="s">
        <v>6689</v>
      </c>
      <c r="DI126" s="190" t="s">
        <v>21</v>
      </c>
      <c r="DJ126" s="190">
        <v>2</v>
      </c>
      <c r="DK126" s="190" t="s">
        <v>6691</v>
      </c>
      <c r="DL126" s="190" t="s">
        <v>6690</v>
      </c>
      <c r="DM126" s="173">
        <v>44559</v>
      </c>
      <c r="DN126" s="188" t="s">
        <v>6694</v>
      </c>
      <c r="DO126" s="180">
        <v>10144000</v>
      </c>
      <c r="DP126" s="188" t="s">
        <v>6689</v>
      </c>
      <c r="DQ126" s="188" t="s">
        <v>21</v>
      </c>
      <c r="DR126" s="188">
        <v>2</v>
      </c>
      <c r="DS126" s="188" t="s">
        <v>6691</v>
      </c>
      <c r="DT126" s="188" t="s">
        <v>6690</v>
      </c>
      <c r="DU126" s="189">
        <v>44559</v>
      </c>
      <c r="DV126" s="187" t="s">
        <v>6695</v>
      </c>
      <c r="DW126" s="172">
        <v>1681000</v>
      </c>
      <c r="DX126" s="190" t="s">
        <v>6689</v>
      </c>
      <c r="DY126" s="190" t="s">
        <v>21</v>
      </c>
      <c r="DZ126" s="190">
        <v>2</v>
      </c>
      <c r="EA126" s="190" t="s">
        <v>6691</v>
      </c>
      <c r="EB126" s="190" t="s">
        <v>6690</v>
      </c>
      <c r="EC126" s="173">
        <v>44559</v>
      </c>
      <c r="ED126" s="188" t="s">
        <v>6696</v>
      </c>
      <c r="EE126" s="180">
        <v>741000</v>
      </c>
      <c r="EF126" s="188" t="s">
        <v>6689</v>
      </c>
      <c r="EG126" s="188" t="s">
        <v>21</v>
      </c>
      <c r="EH126" s="188">
        <v>2</v>
      </c>
      <c r="EI126" s="188" t="s">
        <v>6691</v>
      </c>
      <c r="EJ126" s="188" t="s">
        <v>6690</v>
      </c>
      <c r="EK126" s="189">
        <v>44559</v>
      </c>
      <c r="EL126" s="187" t="s">
        <v>6697</v>
      </c>
      <c r="EM126" s="172">
        <v>0</v>
      </c>
      <c r="EN126" s="190" t="s">
        <v>6689</v>
      </c>
      <c r="EO126" s="190" t="s">
        <v>21</v>
      </c>
      <c r="EP126" s="190">
        <v>2</v>
      </c>
      <c r="EQ126" s="190" t="s">
        <v>6691</v>
      </c>
      <c r="ER126" s="190" t="s">
        <v>6690</v>
      </c>
      <c r="ES126" s="173">
        <v>44559</v>
      </c>
      <c r="ET126" s="188" t="s">
        <v>6688</v>
      </c>
      <c r="EU126" s="188">
        <v>182</v>
      </c>
      <c r="EV126" s="188" t="s">
        <v>6646</v>
      </c>
      <c r="EW126" s="188" t="s">
        <v>59</v>
      </c>
      <c r="EX126" s="188">
        <v>3</v>
      </c>
      <c r="EY126" s="188" t="s">
        <v>6648</v>
      </c>
      <c r="EZ126" s="188" t="s">
        <v>6647</v>
      </c>
      <c r="FA126" s="189">
        <v>44559</v>
      </c>
      <c r="FB126" s="187" t="s">
        <v>797</v>
      </c>
      <c r="FC126" s="190">
        <v>2</v>
      </c>
      <c r="FD126" s="190">
        <v>0</v>
      </c>
      <c r="FE126" s="190" t="s">
        <v>21</v>
      </c>
      <c r="FF126" s="190">
        <v>2</v>
      </c>
      <c r="FG126" s="190" t="s">
        <v>796</v>
      </c>
      <c r="FH126" s="190">
        <v>0</v>
      </c>
      <c r="FI126" s="173">
        <v>43511</v>
      </c>
      <c r="FJ126" s="187" t="s">
        <v>805</v>
      </c>
      <c r="FK126" s="188" t="s">
        <v>14</v>
      </c>
      <c r="FL126" s="188">
        <v>0</v>
      </c>
      <c r="FM126" s="188" t="s">
        <v>21</v>
      </c>
      <c r="FN126" s="188">
        <v>2</v>
      </c>
      <c r="FO126" s="188" t="s">
        <v>804</v>
      </c>
      <c r="FP126" s="180">
        <v>0</v>
      </c>
      <c r="FQ126" s="181">
        <v>43511</v>
      </c>
      <c r="FR126" s="187" t="s">
        <v>807</v>
      </c>
      <c r="FS126" s="190" t="s">
        <v>14</v>
      </c>
      <c r="FT126" s="190">
        <v>0</v>
      </c>
      <c r="FU126" s="190" t="s">
        <v>21</v>
      </c>
      <c r="FV126" s="190">
        <v>2</v>
      </c>
      <c r="FW126" s="190" t="s">
        <v>806</v>
      </c>
      <c r="FX126" s="190">
        <v>0</v>
      </c>
      <c r="FY126" s="173">
        <v>43511</v>
      </c>
      <c r="FZ126" s="188" t="s">
        <v>4342</v>
      </c>
      <c r="GA126" s="188">
        <v>1</v>
      </c>
      <c r="GB126" s="188" t="s">
        <v>3173</v>
      </c>
      <c r="GC126" s="188" t="s">
        <v>21</v>
      </c>
      <c r="GD126" s="188">
        <v>2</v>
      </c>
      <c r="GE126" s="188" t="s">
        <v>14</v>
      </c>
      <c r="GF126" s="188" t="s">
        <v>14</v>
      </c>
      <c r="GG126" s="189">
        <v>44489</v>
      </c>
      <c r="GH126" s="187" t="s">
        <v>4348</v>
      </c>
      <c r="GI126" s="190">
        <v>0</v>
      </c>
      <c r="GJ126" s="190" t="s">
        <v>3173</v>
      </c>
      <c r="GK126" s="190" t="s">
        <v>21</v>
      </c>
      <c r="GL126" s="190">
        <v>2</v>
      </c>
      <c r="GM126" s="190" t="s">
        <v>14</v>
      </c>
      <c r="GN126" s="190" t="s">
        <v>14</v>
      </c>
      <c r="GO126" s="173">
        <v>44489</v>
      </c>
      <c r="GP126" s="188" t="s">
        <v>4343</v>
      </c>
      <c r="GQ126" s="188">
        <v>1</v>
      </c>
      <c r="GR126" s="188" t="s">
        <v>3173</v>
      </c>
      <c r="GS126" s="188" t="s">
        <v>21</v>
      </c>
      <c r="GT126" s="188">
        <v>2</v>
      </c>
      <c r="GU126" s="188" t="s">
        <v>14</v>
      </c>
      <c r="GV126" s="188" t="s">
        <v>14</v>
      </c>
      <c r="GW126" s="189">
        <v>44489</v>
      </c>
      <c r="GX126" s="187" t="s">
        <v>4349</v>
      </c>
      <c r="GY126" s="190">
        <v>0</v>
      </c>
      <c r="GZ126" s="190" t="s">
        <v>3173</v>
      </c>
      <c r="HA126" s="190" t="s">
        <v>21</v>
      </c>
      <c r="HB126" s="190">
        <v>2</v>
      </c>
      <c r="HC126" s="190" t="s">
        <v>14</v>
      </c>
      <c r="HD126" s="190" t="s">
        <v>14</v>
      </c>
      <c r="HE126" s="173">
        <v>44489</v>
      </c>
      <c r="HF126" s="188" t="s">
        <v>4341</v>
      </c>
      <c r="HG126" s="188">
        <v>2</v>
      </c>
      <c r="HH126" s="188" t="s">
        <v>3173</v>
      </c>
      <c r="HI126" s="188" t="s">
        <v>21</v>
      </c>
      <c r="HJ126" s="188">
        <v>2</v>
      </c>
      <c r="HK126" s="188" t="s">
        <v>14</v>
      </c>
      <c r="HL126" s="188" t="s">
        <v>14</v>
      </c>
      <c r="HM126" s="189">
        <v>44489</v>
      </c>
      <c r="HN126" s="187" t="s">
        <v>4347</v>
      </c>
      <c r="HO126" s="190">
        <v>3</v>
      </c>
      <c r="HP126" s="190" t="s">
        <v>3173</v>
      </c>
      <c r="HQ126" s="190" t="s">
        <v>21</v>
      </c>
      <c r="HR126" s="190">
        <v>2</v>
      </c>
      <c r="HS126" s="190" t="s">
        <v>14</v>
      </c>
      <c r="HT126" s="190" t="s">
        <v>14</v>
      </c>
      <c r="HU126" s="173">
        <v>44489</v>
      </c>
      <c r="HV126" s="188" t="s">
        <v>4344</v>
      </c>
      <c r="HW126" s="188">
        <v>0</v>
      </c>
      <c r="HX126" s="188" t="s">
        <v>3173</v>
      </c>
      <c r="HY126" s="188" t="s">
        <v>21</v>
      </c>
      <c r="HZ126" s="188">
        <v>2</v>
      </c>
      <c r="IA126" s="188" t="s">
        <v>14</v>
      </c>
      <c r="IB126" s="188" t="s">
        <v>14</v>
      </c>
      <c r="IC126" s="189">
        <v>44489</v>
      </c>
      <c r="ID126" s="187" t="s">
        <v>4346</v>
      </c>
      <c r="IE126" s="190">
        <v>3</v>
      </c>
      <c r="IF126" s="190" t="s">
        <v>3173</v>
      </c>
      <c r="IG126" s="190" t="s">
        <v>21</v>
      </c>
      <c r="IH126" s="190">
        <v>2</v>
      </c>
      <c r="II126" s="190" t="s">
        <v>14</v>
      </c>
      <c r="IJ126" s="190" t="s">
        <v>14</v>
      </c>
      <c r="IK126" s="173">
        <v>44489</v>
      </c>
      <c r="IL126" s="188" t="s">
        <v>4345</v>
      </c>
      <c r="IM126" s="188">
        <v>1</v>
      </c>
      <c r="IN126" s="188" t="s">
        <v>3173</v>
      </c>
      <c r="IO126" s="188" t="s">
        <v>21</v>
      </c>
      <c r="IP126" s="188">
        <v>2</v>
      </c>
      <c r="IQ126" s="188" t="s">
        <v>14</v>
      </c>
      <c r="IR126" s="188" t="s">
        <v>14</v>
      </c>
      <c r="IS126" s="189">
        <v>44489</v>
      </c>
    </row>
    <row r="127" spans="1:253" s="277" customFormat="1" ht="12.75" customHeight="1" x14ac:dyDescent="0.2">
      <c r="A127" s="277" t="s">
        <v>808</v>
      </c>
      <c r="B127" s="277" t="s">
        <v>7518</v>
      </c>
      <c r="C127" s="277" t="s">
        <v>809</v>
      </c>
      <c r="D127" s="277" t="s">
        <v>755</v>
      </c>
      <c r="E127" s="277" t="s">
        <v>7230</v>
      </c>
      <c r="F127" s="277" t="s">
        <v>3815</v>
      </c>
      <c r="G127" s="171">
        <v>84339000</v>
      </c>
      <c r="H127" s="172" t="s">
        <v>3771</v>
      </c>
      <c r="I127" s="172" t="s">
        <v>41</v>
      </c>
      <c r="J127" s="172">
        <v>1</v>
      </c>
      <c r="K127" s="172" t="s">
        <v>3814</v>
      </c>
      <c r="L127" s="172" t="s">
        <v>3813</v>
      </c>
      <c r="M127" s="173">
        <v>44454</v>
      </c>
      <c r="N127" s="182" t="s">
        <v>820</v>
      </c>
      <c r="O127" s="174">
        <v>195587</v>
      </c>
      <c r="P127" s="174" t="s">
        <v>818</v>
      </c>
      <c r="Q127" s="174" t="s">
        <v>21</v>
      </c>
      <c r="R127" s="174">
        <v>2</v>
      </c>
      <c r="S127" s="174">
        <v>0</v>
      </c>
      <c r="T127" s="174" t="s">
        <v>819</v>
      </c>
      <c r="U127" s="175">
        <v>43511</v>
      </c>
      <c r="V127" s="182" t="s">
        <v>830</v>
      </c>
      <c r="W127" s="172">
        <v>12974000</v>
      </c>
      <c r="X127" s="172" t="s">
        <v>828</v>
      </c>
      <c r="Y127" s="172" t="s">
        <v>21</v>
      </c>
      <c r="Z127" s="172">
        <v>2</v>
      </c>
      <c r="AA127" s="172">
        <v>0</v>
      </c>
      <c r="AB127" s="172" t="s">
        <v>829</v>
      </c>
      <c r="AC127" s="173">
        <v>43511</v>
      </c>
      <c r="AD127" s="182" t="s">
        <v>824</v>
      </c>
      <c r="AE127" s="180" t="s">
        <v>14</v>
      </c>
      <c r="AF127" s="180">
        <v>0</v>
      </c>
      <c r="AG127" s="180" t="s">
        <v>21</v>
      </c>
      <c r="AH127" s="180">
        <v>2</v>
      </c>
      <c r="AI127" s="180">
        <v>0</v>
      </c>
      <c r="AJ127" s="180">
        <v>0</v>
      </c>
      <c r="AK127" s="181">
        <v>43511</v>
      </c>
      <c r="AL127" s="182" t="s">
        <v>827</v>
      </c>
      <c r="AM127" s="172" t="s">
        <v>14</v>
      </c>
      <c r="AN127" s="172">
        <v>0</v>
      </c>
      <c r="AO127" s="172" t="s">
        <v>21</v>
      </c>
      <c r="AP127" s="172">
        <v>2</v>
      </c>
      <c r="AQ127" s="172" t="s">
        <v>826</v>
      </c>
      <c r="AR127" s="172" t="s">
        <v>825</v>
      </c>
      <c r="AS127" s="173">
        <v>43511</v>
      </c>
      <c r="AT127" s="183" t="s">
        <v>817</v>
      </c>
      <c r="AU127" s="180" t="s">
        <v>14</v>
      </c>
      <c r="AV127" s="180">
        <v>0</v>
      </c>
      <c r="AW127" s="180" t="s">
        <v>21</v>
      </c>
      <c r="AX127" s="180">
        <v>2</v>
      </c>
      <c r="AY127" s="180">
        <v>0</v>
      </c>
      <c r="AZ127" s="180">
        <v>0</v>
      </c>
      <c r="BA127" s="181">
        <v>43511</v>
      </c>
      <c r="BB127" s="182" t="s">
        <v>816</v>
      </c>
      <c r="BC127" s="172" t="s">
        <v>14</v>
      </c>
      <c r="BD127" s="172">
        <v>0</v>
      </c>
      <c r="BE127" s="172" t="s">
        <v>21</v>
      </c>
      <c r="BF127" s="172">
        <v>2</v>
      </c>
      <c r="BG127" s="172">
        <v>0</v>
      </c>
      <c r="BH127" s="172">
        <v>0</v>
      </c>
      <c r="BI127" s="173">
        <v>43511</v>
      </c>
      <c r="BJ127" s="183" t="s">
        <v>6645</v>
      </c>
      <c r="BK127" s="183">
        <v>167</v>
      </c>
      <c r="BL127" s="183" t="s">
        <v>6446</v>
      </c>
      <c r="BM127" s="183" t="s">
        <v>59</v>
      </c>
      <c r="BN127" s="183">
        <v>3</v>
      </c>
      <c r="BO127" s="183" t="s">
        <v>6644</v>
      </c>
      <c r="BP127" s="180" t="s">
        <v>227</v>
      </c>
      <c r="BQ127" s="184">
        <v>44559</v>
      </c>
      <c r="BR127" s="182" t="s">
        <v>810</v>
      </c>
      <c r="BS127" s="176" t="s">
        <v>14</v>
      </c>
      <c r="BT127" s="176">
        <v>0</v>
      </c>
      <c r="BU127" s="176" t="s">
        <v>21</v>
      </c>
      <c r="BV127" s="176">
        <v>2</v>
      </c>
      <c r="BW127" s="176">
        <v>0</v>
      </c>
      <c r="BX127" s="176">
        <v>0</v>
      </c>
      <c r="BY127" s="173">
        <v>43511</v>
      </c>
      <c r="BZ127" s="183" t="s">
        <v>811</v>
      </c>
      <c r="CA127" s="183" t="s">
        <v>14</v>
      </c>
      <c r="CB127" s="183" t="s">
        <v>14</v>
      </c>
      <c r="CC127" s="183" t="s">
        <v>14</v>
      </c>
      <c r="CD127" s="183" t="s">
        <v>14</v>
      </c>
      <c r="CE127" s="183">
        <v>0</v>
      </c>
      <c r="CF127" s="183">
        <v>0</v>
      </c>
      <c r="CG127" s="184">
        <v>43511</v>
      </c>
      <c r="CH127" s="182" t="s">
        <v>7992</v>
      </c>
      <c r="CI127" s="183" t="e">
        <v>#N/A</v>
      </c>
      <c r="CJ127" s="183" t="e">
        <v>#N/A</v>
      </c>
      <c r="CK127" s="183" t="e">
        <v>#N/A</v>
      </c>
      <c r="CL127" s="183" t="e">
        <v>#N/A</v>
      </c>
      <c r="CM127" s="183" t="e">
        <v>#N/A</v>
      </c>
      <c r="CN127" s="183" t="e">
        <v>#N/A</v>
      </c>
      <c r="CO127" s="185" t="e">
        <v>#N/A</v>
      </c>
      <c r="CP127" s="183" t="s">
        <v>814</v>
      </c>
      <c r="CQ127" s="176" t="s">
        <v>14</v>
      </c>
      <c r="CR127" s="176">
        <v>0</v>
      </c>
      <c r="CS127" s="176" t="s">
        <v>21</v>
      </c>
      <c r="CT127" s="176">
        <v>2</v>
      </c>
      <c r="CU127" s="176">
        <v>0</v>
      </c>
      <c r="CV127" s="176">
        <v>0</v>
      </c>
      <c r="CW127" s="173">
        <v>43511</v>
      </c>
      <c r="CX127" s="183" t="s">
        <v>834</v>
      </c>
      <c r="CY127" s="180" t="s">
        <v>14</v>
      </c>
      <c r="CZ127" s="180">
        <v>0</v>
      </c>
      <c r="DA127" s="180" t="s">
        <v>21</v>
      </c>
      <c r="DB127" s="180">
        <v>2</v>
      </c>
      <c r="DC127" s="180" t="s">
        <v>821</v>
      </c>
      <c r="DD127" s="180">
        <v>0</v>
      </c>
      <c r="DE127" s="186">
        <v>43511</v>
      </c>
      <c r="DF127" s="182" t="s">
        <v>822</v>
      </c>
      <c r="DG127" s="172" t="s">
        <v>14</v>
      </c>
      <c r="DH127" s="176">
        <v>0</v>
      </c>
      <c r="DI127" s="176" t="s">
        <v>21</v>
      </c>
      <c r="DJ127" s="176">
        <v>2</v>
      </c>
      <c r="DK127" s="176" t="s">
        <v>821</v>
      </c>
      <c r="DL127" s="176">
        <v>0</v>
      </c>
      <c r="DM127" s="173">
        <v>43511</v>
      </c>
      <c r="DN127" s="183" t="s">
        <v>836</v>
      </c>
      <c r="DO127" s="180" t="s">
        <v>14</v>
      </c>
      <c r="DP127" s="183">
        <v>0</v>
      </c>
      <c r="DQ127" s="183" t="s">
        <v>21</v>
      </c>
      <c r="DR127" s="183">
        <v>2</v>
      </c>
      <c r="DS127" s="183" t="s">
        <v>821</v>
      </c>
      <c r="DT127" s="183">
        <v>0</v>
      </c>
      <c r="DU127" s="184">
        <v>43511</v>
      </c>
      <c r="DV127" s="182" t="s">
        <v>823</v>
      </c>
      <c r="DW127" s="172" t="s">
        <v>14</v>
      </c>
      <c r="DX127" s="176">
        <v>0</v>
      </c>
      <c r="DY127" s="176" t="s">
        <v>21</v>
      </c>
      <c r="DZ127" s="176">
        <v>2</v>
      </c>
      <c r="EA127" s="176" t="s">
        <v>821</v>
      </c>
      <c r="EB127" s="176">
        <v>0</v>
      </c>
      <c r="EC127" s="173">
        <v>43511</v>
      </c>
      <c r="ED127" s="183" t="s">
        <v>835</v>
      </c>
      <c r="EE127" s="180" t="s">
        <v>14</v>
      </c>
      <c r="EF127" s="183">
        <v>0</v>
      </c>
      <c r="EG127" s="183" t="s">
        <v>21</v>
      </c>
      <c r="EH127" s="183">
        <v>2</v>
      </c>
      <c r="EI127" s="183" t="s">
        <v>821</v>
      </c>
      <c r="EJ127" s="183">
        <v>0</v>
      </c>
      <c r="EK127" s="184">
        <v>43511</v>
      </c>
      <c r="EL127" s="182" t="s">
        <v>815</v>
      </c>
      <c r="EM127" s="172" t="s">
        <v>14</v>
      </c>
      <c r="EN127" s="176">
        <v>0</v>
      </c>
      <c r="EO127" s="176" t="s">
        <v>21</v>
      </c>
      <c r="EP127" s="176">
        <v>2</v>
      </c>
      <c r="EQ127" s="176">
        <v>0</v>
      </c>
      <c r="ER127" s="176">
        <v>0</v>
      </c>
      <c r="ES127" s="173">
        <v>43511</v>
      </c>
      <c r="ET127" s="183" t="s">
        <v>6649</v>
      </c>
      <c r="EU127" s="183">
        <v>182</v>
      </c>
      <c r="EV127" s="183" t="s">
        <v>6646</v>
      </c>
      <c r="EW127" s="183" t="s">
        <v>59</v>
      </c>
      <c r="EX127" s="183">
        <v>3</v>
      </c>
      <c r="EY127" s="183" t="s">
        <v>6648</v>
      </c>
      <c r="EZ127" s="183" t="s">
        <v>6647</v>
      </c>
      <c r="FA127" s="184">
        <v>44559</v>
      </c>
      <c r="FB127" s="182" t="s">
        <v>813</v>
      </c>
      <c r="FC127" s="176">
        <v>3</v>
      </c>
      <c r="FD127" s="176">
        <v>0</v>
      </c>
      <c r="FE127" s="176" t="s">
        <v>21</v>
      </c>
      <c r="FF127" s="176">
        <v>2</v>
      </c>
      <c r="FG127" s="176" t="s">
        <v>812</v>
      </c>
      <c r="FH127" s="176">
        <v>0</v>
      </c>
      <c r="FI127" s="173">
        <v>43511</v>
      </c>
      <c r="FJ127" s="182" t="s">
        <v>832</v>
      </c>
      <c r="FK127" s="183" t="s">
        <v>14</v>
      </c>
      <c r="FL127" s="183">
        <v>0</v>
      </c>
      <c r="FM127" s="183" t="s">
        <v>21</v>
      </c>
      <c r="FN127" s="183">
        <v>2</v>
      </c>
      <c r="FO127" s="183" t="s">
        <v>831</v>
      </c>
      <c r="FP127" s="180">
        <v>0</v>
      </c>
      <c r="FQ127" s="181">
        <v>43511</v>
      </c>
      <c r="FR127" s="182" t="s">
        <v>833</v>
      </c>
      <c r="FS127" s="176" t="s">
        <v>14</v>
      </c>
      <c r="FT127" s="176">
        <v>0</v>
      </c>
      <c r="FU127" s="176" t="s">
        <v>21</v>
      </c>
      <c r="FV127" s="176">
        <v>2</v>
      </c>
      <c r="FW127" s="176" t="s">
        <v>831</v>
      </c>
      <c r="FX127" s="176">
        <v>0</v>
      </c>
      <c r="FY127" s="173">
        <v>43511</v>
      </c>
      <c r="FZ127" s="183" t="s">
        <v>4351</v>
      </c>
      <c r="GA127" s="183">
        <v>1</v>
      </c>
      <c r="GB127" s="183" t="s">
        <v>3173</v>
      </c>
      <c r="GC127" s="183" t="s">
        <v>21</v>
      </c>
      <c r="GD127" s="183">
        <v>2</v>
      </c>
      <c r="GE127" s="183" t="s">
        <v>14</v>
      </c>
      <c r="GF127" s="183" t="s">
        <v>14</v>
      </c>
      <c r="GG127" s="184">
        <v>44489</v>
      </c>
      <c r="GH127" s="182" t="s">
        <v>4357</v>
      </c>
      <c r="GI127" s="176">
        <v>1</v>
      </c>
      <c r="GJ127" s="176" t="s">
        <v>3173</v>
      </c>
      <c r="GK127" s="176" t="s">
        <v>21</v>
      </c>
      <c r="GL127" s="176">
        <v>2</v>
      </c>
      <c r="GM127" s="176" t="s">
        <v>14</v>
      </c>
      <c r="GN127" s="176" t="s">
        <v>14</v>
      </c>
      <c r="GO127" s="173">
        <v>44489</v>
      </c>
      <c r="GP127" s="183" t="s">
        <v>4352</v>
      </c>
      <c r="GQ127" s="183">
        <v>1</v>
      </c>
      <c r="GR127" s="183" t="s">
        <v>3173</v>
      </c>
      <c r="GS127" s="183" t="s">
        <v>21</v>
      </c>
      <c r="GT127" s="183">
        <v>2</v>
      </c>
      <c r="GU127" s="183" t="s">
        <v>14</v>
      </c>
      <c r="GV127" s="183" t="s">
        <v>14</v>
      </c>
      <c r="GW127" s="184">
        <v>44489</v>
      </c>
      <c r="GX127" s="182" t="s">
        <v>4358</v>
      </c>
      <c r="GY127" s="176">
        <v>0</v>
      </c>
      <c r="GZ127" s="176" t="s">
        <v>3173</v>
      </c>
      <c r="HA127" s="176" t="s">
        <v>21</v>
      </c>
      <c r="HB127" s="176">
        <v>2</v>
      </c>
      <c r="HC127" s="176" t="s">
        <v>14</v>
      </c>
      <c r="HD127" s="176" t="s">
        <v>14</v>
      </c>
      <c r="HE127" s="173">
        <v>44489</v>
      </c>
      <c r="HF127" s="183" t="s">
        <v>4350</v>
      </c>
      <c r="HG127" s="183">
        <v>0</v>
      </c>
      <c r="HH127" s="183" t="s">
        <v>3173</v>
      </c>
      <c r="HI127" s="183" t="s">
        <v>21</v>
      </c>
      <c r="HJ127" s="183">
        <v>2</v>
      </c>
      <c r="HK127" s="183" t="s">
        <v>14</v>
      </c>
      <c r="HL127" s="183" t="s">
        <v>14</v>
      </c>
      <c r="HM127" s="184">
        <v>44489</v>
      </c>
      <c r="HN127" s="182" t="s">
        <v>4356</v>
      </c>
      <c r="HO127" s="176">
        <v>0</v>
      </c>
      <c r="HP127" s="176" t="s">
        <v>3173</v>
      </c>
      <c r="HQ127" s="176" t="s">
        <v>21</v>
      </c>
      <c r="HR127" s="176">
        <v>2</v>
      </c>
      <c r="HS127" s="176" t="s">
        <v>14</v>
      </c>
      <c r="HT127" s="176" t="s">
        <v>14</v>
      </c>
      <c r="HU127" s="173">
        <v>44489</v>
      </c>
      <c r="HV127" s="183" t="s">
        <v>4353</v>
      </c>
      <c r="HW127" s="183">
        <v>0</v>
      </c>
      <c r="HX127" s="183" t="s">
        <v>3173</v>
      </c>
      <c r="HY127" s="183" t="s">
        <v>21</v>
      </c>
      <c r="HZ127" s="183">
        <v>2</v>
      </c>
      <c r="IA127" s="183" t="s">
        <v>14</v>
      </c>
      <c r="IB127" s="183" t="s">
        <v>14</v>
      </c>
      <c r="IC127" s="184">
        <v>44489</v>
      </c>
      <c r="ID127" s="182" t="s">
        <v>4355</v>
      </c>
      <c r="IE127" s="176">
        <v>3</v>
      </c>
      <c r="IF127" s="176" t="s">
        <v>3173</v>
      </c>
      <c r="IG127" s="176" t="s">
        <v>21</v>
      </c>
      <c r="IH127" s="176">
        <v>2</v>
      </c>
      <c r="II127" s="176" t="s">
        <v>14</v>
      </c>
      <c r="IJ127" s="176" t="s">
        <v>14</v>
      </c>
      <c r="IK127" s="173">
        <v>44489</v>
      </c>
      <c r="IL127" s="183" t="s">
        <v>4354</v>
      </c>
      <c r="IM127" s="183">
        <v>0</v>
      </c>
      <c r="IN127" s="183" t="s">
        <v>3173</v>
      </c>
      <c r="IO127" s="183" t="s">
        <v>21</v>
      </c>
      <c r="IP127" s="183">
        <v>2</v>
      </c>
      <c r="IQ127" s="183" t="s">
        <v>14</v>
      </c>
      <c r="IR127" s="183" t="s">
        <v>14</v>
      </c>
      <c r="IS127" s="184">
        <v>44489</v>
      </c>
    </row>
    <row r="128" spans="1:253" s="277" customFormat="1" ht="12.75" customHeight="1" x14ac:dyDescent="0.2">
      <c r="A128" s="277" t="s">
        <v>156</v>
      </c>
      <c r="B128" s="277" t="s">
        <v>7525</v>
      </c>
      <c r="C128" s="277" t="s">
        <v>157</v>
      </c>
      <c r="D128" s="277" t="s">
        <v>158</v>
      </c>
      <c r="E128" s="277" t="s">
        <v>7233</v>
      </c>
      <c r="F128" s="277" t="s">
        <v>3431</v>
      </c>
      <c r="G128" s="171">
        <v>57797000</v>
      </c>
      <c r="H128" s="172" t="s">
        <v>3428</v>
      </c>
      <c r="I128" s="172" t="s">
        <v>21</v>
      </c>
      <c r="J128" s="172">
        <v>2</v>
      </c>
      <c r="K128" s="172" t="s">
        <v>3430</v>
      </c>
      <c r="L128" s="172" t="s">
        <v>3429</v>
      </c>
      <c r="M128" s="173">
        <v>44388</v>
      </c>
      <c r="N128" s="187" t="s">
        <v>3435</v>
      </c>
      <c r="O128" s="174">
        <v>187000</v>
      </c>
      <c r="P128" s="174" t="s">
        <v>3432</v>
      </c>
      <c r="Q128" s="174" t="s">
        <v>41</v>
      </c>
      <c r="R128" s="174">
        <v>1</v>
      </c>
      <c r="S128" s="174" t="s">
        <v>3434</v>
      </c>
      <c r="T128" s="174" t="s">
        <v>3433</v>
      </c>
      <c r="U128" s="175">
        <v>44388</v>
      </c>
      <c r="V128" s="187" t="s">
        <v>3437</v>
      </c>
      <c r="W128" s="172">
        <v>11393000</v>
      </c>
      <c r="X128" s="172" t="s">
        <v>3432</v>
      </c>
      <c r="Y128" s="172" t="s">
        <v>41</v>
      </c>
      <c r="Z128" s="172">
        <v>1</v>
      </c>
      <c r="AA128" s="172" t="s">
        <v>3436</v>
      </c>
      <c r="AB128" s="172" t="s">
        <v>3433</v>
      </c>
      <c r="AC128" s="173">
        <v>44388</v>
      </c>
      <c r="AD128" s="187" t="s">
        <v>3439</v>
      </c>
      <c r="AE128" s="180">
        <v>11393000</v>
      </c>
      <c r="AF128" s="180" t="s">
        <v>3432</v>
      </c>
      <c r="AG128" s="180" t="s">
        <v>41</v>
      </c>
      <c r="AH128" s="180">
        <v>1</v>
      </c>
      <c r="AI128" s="180" t="s">
        <v>3438</v>
      </c>
      <c r="AJ128" s="180" t="s">
        <v>3433</v>
      </c>
      <c r="AK128" s="181">
        <v>44388</v>
      </c>
      <c r="AL128" s="187" t="s">
        <v>6226</v>
      </c>
      <c r="AM128" s="172">
        <v>246000</v>
      </c>
      <c r="AN128" s="172" t="s">
        <v>6223</v>
      </c>
      <c r="AO128" s="172" t="s">
        <v>41</v>
      </c>
      <c r="AP128" s="172">
        <v>1</v>
      </c>
      <c r="AQ128" s="172" t="s">
        <v>6225</v>
      </c>
      <c r="AR128" s="172" t="s">
        <v>6224</v>
      </c>
      <c r="AS128" s="173">
        <v>44557</v>
      </c>
      <c r="AT128" s="188" t="s">
        <v>1216</v>
      </c>
      <c r="AU128" s="180">
        <v>0</v>
      </c>
      <c r="AV128" s="180" t="s">
        <v>14</v>
      </c>
      <c r="AW128" s="180" t="s">
        <v>14</v>
      </c>
      <c r="AX128" s="180" t="s">
        <v>14</v>
      </c>
      <c r="AY128" s="180" t="s">
        <v>14</v>
      </c>
      <c r="AZ128" s="180" t="s">
        <v>14</v>
      </c>
      <c r="BA128" s="181">
        <v>43670</v>
      </c>
      <c r="BB128" s="187" t="s">
        <v>162</v>
      </c>
      <c r="BC128" s="172" t="s">
        <v>14</v>
      </c>
      <c r="BD128" s="172">
        <v>0</v>
      </c>
      <c r="BE128" s="172" t="s">
        <v>14</v>
      </c>
      <c r="BF128" s="172" t="s">
        <v>14</v>
      </c>
      <c r="BG128" s="172">
        <v>0</v>
      </c>
      <c r="BH128" s="172">
        <v>0</v>
      </c>
      <c r="BI128" s="173">
        <v>43495</v>
      </c>
      <c r="BJ128" s="188" t="s">
        <v>6228</v>
      </c>
      <c r="BK128" s="188">
        <v>10</v>
      </c>
      <c r="BL128" s="188" t="s">
        <v>6164</v>
      </c>
      <c r="BM128" s="188" t="s">
        <v>21</v>
      </c>
      <c r="BN128" s="188">
        <v>2</v>
      </c>
      <c r="BO128" s="188" t="s">
        <v>6227</v>
      </c>
      <c r="BP128" s="180" t="s">
        <v>2036</v>
      </c>
      <c r="BQ128" s="189">
        <v>44557</v>
      </c>
      <c r="BR128" s="187" t="s">
        <v>159</v>
      </c>
      <c r="BS128" s="190" t="s">
        <v>14</v>
      </c>
      <c r="BT128" s="190">
        <v>0</v>
      </c>
      <c r="BU128" s="190" t="s">
        <v>14</v>
      </c>
      <c r="BV128" s="190" t="s">
        <v>14</v>
      </c>
      <c r="BW128" s="190">
        <v>0</v>
      </c>
      <c r="BX128" s="190">
        <v>0</v>
      </c>
      <c r="BY128" s="173">
        <v>43495</v>
      </c>
      <c r="BZ128" s="188" t="s">
        <v>160</v>
      </c>
      <c r="CA128" s="188" t="s">
        <v>14</v>
      </c>
      <c r="CB128" s="188">
        <v>0</v>
      </c>
      <c r="CC128" s="188" t="s">
        <v>14</v>
      </c>
      <c r="CD128" s="188" t="s">
        <v>14</v>
      </c>
      <c r="CE128" s="188">
        <v>0</v>
      </c>
      <c r="CF128" s="188">
        <v>0</v>
      </c>
      <c r="CG128" s="189">
        <v>43495</v>
      </c>
      <c r="CH128" s="187" t="s">
        <v>7993</v>
      </c>
      <c r="CI128" s="188" t="e">
        <v>#N/A</v>
      </c>
      <c r="CJ128" s="188" t="e">
        <v>#N/A</v>
      </c>
      <c r="CK128" s="188" t="e">
        <v>#N/A</v>
      </c>
      <c r="CL128" s="188" t="e">
        <v>#N/A</v>
      </c>
      <c r="CM128" s="188" t="e">
        <v>#N/A</v>
      </c>
      <c r="CN128" s="188" t="e">
        <v>#N/A</v>
      </c>
      <c r="CO128" s="191" t="e">
        <v>#N/A</v>
      </c>
      <c r="CP128" s="188" t="s">
        <v>161</v>
      </c>
      <c r="CQ128" s="190" t="s">
        <v>14</v>
      </c>
      <c r="CR128" s="190">
        <v>0</v>
      </c>
      <c r="CS128" s="190" t="s">
        <v>14</v>
      </c>
      <c r="CT128" s="190" t="s">
        <v>14</v>
      </c>
      <c r="CU128" s="190">
        <v>0</v>
      </c>
      <c r="CV128" s="190">
        <v>0</v>
      </c>
      <c r="CW128" s="173">
        <v>43495</v>
      </c>
      <c r="CX128" s="188" t="s">
        <v>6232</v>
      </c>
      <c r="CY128" s="180">
        <v>246000</v>
      </c>
      <c r="CZ128" s="180" t="s">
        <v>6230</v>
      </c>
      <c r="DA128" s="180" t="s">
        <v>41</v>
      </c>
      <c r="DB128" s="180">
        <v>1</v>
      </c>
      <c r="DC128" s="180" t="s">
        <v>6225</v>
      </c>
      <c r="DD128" s="180" t="s">
        <v>6231</v>
      </c>
      <c r="DE128" s="186">
        <v>44557</v>
      </c>
      <c r="DF128" s="187" t="s">
        <v>6233</v>
      </c>
      <c r="DG128" s="172">
        <v>0</v>
      </c>
      <c r="DH128" s="190" t="s">
        <v>6230</v>
      </c>
      <c r="DI128" s="190" t="s">
        <v>41</v>
      </c>
      <c r="DJ128" s="190">
        <v>1</v>
      </c>
      <c r="DK128" s="190" t="s">
        <v>3738</v>
      </c>
      <c r="DL128" s="190" t="s">
        <v>6231</v>
      </c>
      <c r="DM128" s="173">
        <v>44557</v>
      </c>
      <c r="DN128" s="188" t="s">
        <v>6234</v>
      </c>
      <c r="DO128" s="180">
        <v>11147000</v>
      </c>
      <c r="DP128" s="188" t="s">
        <v>6230</v>
      </c>
      <c r="DQ128" s="188" t="s">
        <v>41</v>
      </c>
      <c r="DR128" s="188">
        <v>1</v>
      </c>
      <c r="DS128" s="188" t="s">
        <v>5588</v>
      </c>
      <c r="DT128" s="188" t="s">
        <v>6231</v>
      </c>
      <c r="DU128" s="189">
        <v>44557</v>
      </c>
      <c r="DV128" s="187" t="s">
        <v>6235</v>
      </c>
      <c r="DW128" s="172">
        <v>246000</v>
      </c>
      <c r="DX128" s="190" t="s">
        <v>6230</v>
      </c>
      <c r="DY128" s="190" t="s">
        <v>41</v>
      </c>
      <c r="DZ128" s="190">
        <v>1</v>
      </c>
      <c r="EA128" s="190" t="s">
        <v>6225</v>
      </c>
      <c r="EB128" s="190" t="s">
        <v>6231</v>
      </c>
      <c r="EC128" s="173">
        <v>44557</v>
      </c>
      <c r="ED128" s="188" t="s">
        <v>6237</v>
      </c>
      <c r="EE128" s="180">
        <v>0</v>
      </c>
      <c r="EF128" s="188" t="s">
        <v>6230</v>
      </c>
      <c r="EG128" s="188" t="s">
        <v>41</v>
      </c>
      <c r="EH128" s="188">
        <v>1</v>
      </c>
      <c r="EI128" s="188" t="s">
        <v>6236</v>
      </c>
      <c r="EJ128" s="188" t="s">
        <v>6231</v>
      </c>
      <c r="EK128" s="189">
        <v>44557</v>
      </c>
      <c r="EL128" s="187" t="s">
        <v>6238</v>
      </c>
      <c r="EM128" s="172">
        <v>0</v>
      </c>
      <c r="EN128" s="190" t="s">
        <v>6230</v>
      </c>
      <c r="EO128" s="190" t="s">
        <v>41</v>
      </c>
      <c r="EP128" s="190">
        <v>1</v>
      </c>
      <c r="EQ128" s="190" t="s">
        <v>6236</v>
      </c>
      <c r="ER128" s="190" t="s">
        <v>6231</v>
      </c>
      <c r="ES128" s="173">
        <v>44557</v>
      </c>
      <c r="ET128" s="188" t="s">
        <v>6229</v>
      </c>
      <c r="EU128" s="188">
        <v>38</v>
      </c>
      <c r="EV128" s="188" t="s">
        <v>6164</v>
      </c>
      <c r="EW128" s="188" t="s">
        <v>21</v>
      </c>
      <c r="EX128" s="188">
        <v>2</v>
      </c>
      <c r="EY128" s="188" t="s">
        <v>6203</v>
      </c>
      <c r="EZ128" s="188" t="s">
        <v>2036</v>
      </c>
      <c r="FA128" s="189">
        <v>44557</v>
      </c>
      <c r="FB128" s="187" t="s">
        <v>3441</v>
      </c>
      <c r="FC128" s="190">
        <v>2</v>
      </c>
      <c r="FD128" s="190" t="s">
        <v>14</v>
      </c>
      <c r="FE128" s="190" t="s">
        <v>21</v>
      </c>
      <c r="FF128" s="190">
        <v>2</v>
      </c>
      <c r="FG128" s="190" t="s">
        <v>3440</v>
      </c>
      <c r="FH128" s="190" t="s">
        <v>14</v>
      </c>
      <c r="FI128" s="173">
        <v>44388</v>
      </c>
      <c r="FJ128" s="187" t="s">
        <v>163</v>
      </c>
      <c r="FK128" s="188" t="s">
        <v>14</v>
      </c>
      <c r="FL128" s="188">
        <v>0</v>
      </c>
      <c r="FM128" s="188" t="s">
        <v>14</v>
      </c>
      <c r="FN128" s="188" t="s">
        <v>14</v>
      </c>
      <c r="FO128" s="188">
        <v>0</v>
      </c>
      <c r="FP128" s="180">
        <v>0</v>
      </c>
      <c r="FQ128" s="181">
        <v>43495</v>
      </c>
      <c r="FR128" s="187" t="s">
        <v>164</v>
      </c>
      <c r="FS128" s="190" t="s">
        <v>14</v>
      </c>
      <c r="FT128" s="190">
        <v>0</v>
      </c>
      <c r="FU128" s="190" t="s">
        <v>14</v>
      </c>
      <c r="FV128" s="190" t="s">
        <v>14</v>
      </c>
      <c r="FW128" s="190">
        <v>0</v>
      </c>
      <c r="FX128" s="190">
        <v>0</v>
      </c>
      <c r="FY128" s="173">
        <v>43495</v>
      </c>
      <c r="FZ128" s="188" t="s">
        <v>4850</v>
      </c>
      <c r="GA128" s="188">
        <v>0</v>
      </c>
      <c r="GB128" s="188" t="s">
        <v>3173</v>
      </c>
      <c r="GC128" s="188" t="s">
        <v>21</v>
      </c>
      <c r="GD128" s="188">
        <v>2</v>
      </c>
      <c r="GE128" s="188" t="s">
        <v>14</v>
      </c>
      <c r="GF128" s="188" t="s">
        <v>14</v>
      </c>
      <c r="GG128" s="189">
        <v>44496</v>
      </c>
      <c r="GH128" s="187" t="s">
        <v>4856</v>
      </c>
      <c r="GI128" s="190">
        <v>1</v>
      </c>
      <c r="GJ128" s="190" t="s">
        <v>3173</v>
      </c>
      <c r="GK128" s="190" t="s">
        <v>21</v>
      </c>
      <c r="GL128" s="190">
        <v>2</v>
      </c>
      <c r="GM128" s="190" t="s">
        <v>14</v>
      </c>
      <c r="GN128" s="190" t="s">
        <v>14</v>
      </c>
      <c r="GO128" s="173">
        <v>44496</v>
      </c>
      <c r="GP128" s="188" t="s">
        <v>4851</v>
      </c>
      <c r="GQ128" s="188">
        <v>0</v>
      </c>
      <c r="GR128" s="188" t="s">
        <v>3173</v>
      </c>
      <c r="GS128" s="188" t="s">
        <v>21</v>
      </c>
      <c r="GT128" s="188">
        <v>2</v>
      </c>
      <c r="GU128" s="188" t="s">
        <v>14</v>
      </c>
      <c r="GV128" s="188" t="s">
        <v>14</v>
      </c>
      <c r="GW128" s="189">
        <v>44496</v>
      </c>
      <c r="GX128" s="187" t="s">
        <v>4857</v>
      </c>
      <c r="GY128" s="190">
        <v>0</v>
      </c>
      <c r="GZ128" s="190" t="s">
        <v>3173</v>
      </c>
      <c r="HA128" s="190" t="s">
        <v>21</v>
      </c>
      <c r="HB128" s="190">
        <v>2</v>
      </c>
      <c r="HC128" s="190" t="s">
        <v>14</v>
      </c>
      <c r="HD128" s="190" t="s">
        <v>14</v>
      </c>
      <c r="HE128" s="173">
        <v>44496</v>
      </c>
      <c r="HF128" s="188" t="s">
        <v>4849</v>
      </c>
      <c r="HG128" s="188">
        <v>0</v>
      </c>
      <c r="HH128" s="188" t="s">
        <v>3173</v>
      </c>
      <c r="HI128" s="188" t="s">
        <v>21</v>
      </c>
      <c r="HJ128" s="188">
        <v>2</v>
      </c>
      <c r="HK128" s="188" t="s">
        <v>14</v>
      </c>
      <c r="HL128" s="188" t="s">
        <v>14</v>
      </c>
      <c r="HM128" s="189">
        <v>44496</v>
      </c>
      <c r="HN128" s="187" t="s">
        <v>4855</v>
      </c>
      <c r="HO128" s="190">
        <v>1</v>
      </c>
      <c r="HP128" s="190" t="s">
        <v>3173</v>
      </c>
      <c r="HQ128" s="190" t="s">
        <v>21</v>
      </c>
      <c r="HR128" s="190">
        <v>2</v>
      </c>
      <c r="HS128" s="190" t="s">
        <v>14</v>
      </c>
      <c r="HT128" s="190" t="s">
        <v>14</v>
      </c>
      <c r="HU128" s="173">
        <v>44496</v>
      </c>
      <c r="HV128" s="188" t="s">
        <v>4852</v>
      </c>
      <c r="HW128" s="188">
        <v>0</v>
      </c>
      <c r="HX128" s="188" t="s">
        <v>3173</v>
      </c>
      <c r="HY128" s="188" t="s">
        <v>21</v>
      </c>
      <c r="HZ128" s="188">
        <v>2</v>
      </c>
      <c r="IA128" s="188" t="s">
        <v>14</v>
      </c>
      <c r="IB128" s="188" t="s">
        <v>14</v>
      </c>
      <c r="IC128" s="189">
        <v>44496</v>
      </c>
      <c r="ID128" s="187" t="s">
        <v>4854</v>
      </c>
      <c r="IE128" s="190">
        <v>0</v>
      </c>
      <c r="IF128" s="190" t="s">
        <v>3173</v>
      </c>
      <c r="IG128" s="190" t="s">
        <v>21</v>
      </c>
      <c r="IH128" s="190">
        <v>2</v>
      </c>
      <c r="II128" s="190" t="s">
        <v>14</v>
      </c>
      <c r="IJ128" s="190" t="s">
        <v>14</v>
      </c>
      <c r="IK128" s="173">
        <v>44496</v>
      </c>
      <c r="IL128" s="188" t="s">
        <v>4853</v>
      </c>
      <c r="IM128" s="188">
        <v>0</v>
      </c>
      <c r="IN128" s="188" t="s">
        <v>3173</v>
      </c>
      <c r="IO128" s="188" t="s">
        <v>21</v>
      </c>
      <c r="IP128" s="188">
        <v>2</v>
      </c>
      <c r="IQ128" s="188" t="s">
        <v>14</v>
      </c>
      <c r="IR128" s="188" t="s">
        <v>14</v>
      </c>
      <c r="IS128" s="189">
        <v>44496</v>
      </c>
    </row>
    <row r="129" spans="1:253" s="277" customFormat="1" ht="12.75" customHeight="1" x14ac:dyDescent="0.2">
      <c r="A129" s="277" t="s">
        <v>1477</v>
      </c>
      <c r="B129" s="277" t="s">
        <v>7525</v>
      </c>
      <c r="C129" s="277" t="s">
        <v>1478</v>
      </c>
      <c r="D129" s="277" t="s">
        <v>1479</v>
      </c>
      <c r="E129" s="277" t="s">
        <v>7234</v>
      </c>
      <c r="F129" s="277" t="s">
        <v>3847</v>
      </c>
      <c r="G129" s="171">
        <v>47245000</v>
      </c>
      <c r="H129" s="172" t="s">
        <v>3844</v>
      </c>
      <c r="I129" s="172" t="s">
        <v>21</v>
      </c>
      <c r="J129" s="172">
        <v>2</v>
      </c>
      <c r="K129" s="172" t="s">
        <v>3846</v>
      </c>
      <c r="L129" s="172" t="s">
        <v>3845</v>
      </c>
      <c r="M129" s="173">
        <v>44456</v>
      </c>
      <c r="N129" s="182" t="s">
        <v>1488</v>
      </c>
      <c r="O129" s="174">
        <v>66662</v>
      </c>
      <c r="P129" s="174" t="s">
        <v>1485</v>
      </c>
      <c r="Q129" s="174" t="s">
        <v>59</v>
      </c>
      <c r="R129" s="174">
        <v>3</v>
      </c>
      <c r="S129" s="174" t="s">
        <v>1487</v>
      </c>
      <c r="T129" s="174" t="s">
        <v>1486</v>
      </c>
      <c r="U129" s="175">
        <v>43798</v>
      </c>
      <c r="V129" s="182" t="s">
        <v>3851</v>
      </c>
      <c r="W129" s="172">
        <v>7651000</v>
      </c>
      <c r="X129" s="172" t="s">
        <v>3848</v>
      </c>
      <c r="Y129" s="172" t="s">
        <v>21</v>
      </c>
      <c r="Z129" s="172">
        <v>2</v>
      </c>
      <c r="AA129" s="172" t="s">
        <v>3850</v>
      </c>
      <c r="AB129" s="172" t="s">
        <v>3849</v>
      </c>
      <c r="AC129" s="173">
        <v>44456</v>
      </c>
      <c r="AD129" s="182" t="s">
        <v>3855</v>
      </c>
      <c r="AE129" s="180">
        <v>1504000</v>
      </c>
      <c r="AF129" s="180" t="s">
        <v>3852</v>
      </c>
      <c r="AG129" s="180" t="s">
        <v>21</v>
      </c>
      <c r="AH129" s="180">
        <v>2</v>
      </c>
      <c r="AI129" s="180" t="s">
        <v>3854</v>
      </c>
      <c r="AJ129" s="180" t="s">
        <v>3853</v>
      </c>
      <c r="AK129" s="181">
        <v>44456</v>
      </c>
      <c r="AL129" s="182" t="s">
        <v>3863</v>
      </c>
      <c r="AM129" s="172">
        <v>1504000</v>
      </c>
      <c r="AN129" s="172" t="s">
        <v>3852</v>
      </c>
      <c r="AO129" s="172" t="s">
        <v>21</v>
      </c>
      <c r="AP129" s="172">
        <v>2</v>
      </c>
      <c r="AQ129" s="172" t="s">
        <v>3854</v>
      </c>
      <c r="AR129" s="172" t="s">
        <v>3853</v>
      </c>
      <c r="AS129" s="173">
        <v>44456</v>
      </c>
      <c r="AT129" s="183" t="s">
        <v>1484</v>
      </c>
      <c r="AU129" s="180" t="s">
        <v>14</v>
      </c>
      <c r="AV129" s="180" t="s">
        <v>14</v>
      </c>
      <c r="AW129" s="180" t="s">
        <v>14</v>
      </c>
      <c r="AX129" s="180" t="s">
        <v>14</v>
      </c>
      <c r="AY129" s="180" t="s">
        <v>1217</v>
      </c>
      <c r="AZ129" s="180" t="s">
        <v>14</v>
      </c>
      <c r="BA129" s="181">
        <v>43798</v>
      </c>
      <c r="BB129" s="182" t="s">
        <v>1483</v>
      </c>
      <c r="BC129" s="172" t="s">
        <v>14</v>
      </c>
      <c r="BD129" s="172" t="s">
        <v>14</v>
      </c>
      <c r="BE129" s="172" t="s">
        <v>14</v>
      </c>
      <c r="BF129" s="172" t="s">
        <v>14</v>
      </c>
      <c r="BG129" s="172" t="s">
        <v>1217</v>
      </c>
      <c r="BH129" s="172" t="s">
        <v>14</v>
      </c>
      <c r="BI129" s="173">
        <v>43798</v>
      </c>
      <c r="BJ129" s="183" t="s">
        <v>1867</v>
      </c>
      <c r="BK129" s="183" t="s">
        <v>14</v>
      </c>
      <c r="BL129" s="183" t="s">
        <v>14</v>
      </c>
      <c r="BM129" s="183" t="s">
        <v>14</v>
      </c>
      <c r="BN129" s="183" t="s">
        <v>14</v>
      </c>
      <c r="BO129" s="183" t="s">
        <v>1866</v>
      </c>
      <c r="BP129" s="180" t="s">
        <v>14</v>
      </c>
      <c r="BQ129" s="184">
        <v>43987</v>
      </c>
      <c r="BR129" s="182" t="s">
        <v>1480</v>
      </c>
      <c r="BS129" s="176" t="s">
        <v>14</v>
      </c>
      <c r="BT129" s="176" t="s">
        <v>14</v>
      </c>
      <c r="BU129" s="176" t="s">
        <v>14</v>
      </c>
      <c r="BV129" s="176" t="s">
        <v>14</v>
      </c>
      <c r="BW129" s="176" t="s">
        <v>1217</v>
      </c>
      <c r="BX129" s="176" t="s">
        <v>14</v>
      </c>
      <c r="BY129" s="173">
        <v>43798</v>
      </c>
      <c r="BZ129" s="183" t="s">
        <v>1481</v>
      </c>
      <c r="CA129" s="183" t="s">
        <v>14</v>
      </c>
      <c r="CB129" s="183" t="s">
        <v>14</v>
      </c>
      <c r="CC129" s="183" t="s">
        <v>14</v>
      </c>
      <c r="CD129" s="183" t="s">
        <v>14</v>
      </c>
      <c r="CE129" s="183" t="s">
        <v>1217</v>
      </c>
      <c r="CF129" s="183" t="s">
        <v>14</v>
      </c>
      <c r="CG129" s="184">
        <v>43798</v>
      </c>
      <c r="CH129" s="182" t="s">
        <v>7994</v>
      </c>
      <c r="CI129" s="183" t="e">
        <v>#N/A</v>
      </c>
      <c r="CJ129" s="183" t="e">
        <v>#N/A</v>
      </c>
      <c r="CK129" s="183" t="e">
        <v>#N/A</v>
      </c>
      <c r="CL129" s="183" t="e">
        <v>#N/A</v>
      </c>
      <c r="CM129" s="183" t="e">
        <v>#N/A</v>
      </c>
      <c r="CN129" s="183" t="e">
        <v>#N/A</v>
      </c>
      <c r="CO129" s="185" t="e">
        <v>#N/A</v>
      </c>
      <c r="CP129" s="183" t="s">
        <v>1482</v>
      </c>
      <c r="CQ129" s="176" t="s">
        <v>14</v>
      </c>
      <c r="CR129" s="176" t="s">
        <v>14</v>
      </c>
      <c r="CS129" s="176" t="s">
        <v>14</v>
      </c>
      <c r="CT129" s="176" t="s">
        <v>14</v>
      </c>
      <c r="CU129" s="176" t="s">
        <v>1217</v>
      </c>
      <c r="CV129" s="176" t="s">
        <v>14</v>
      </c>
      <c r="CW129" s="173">
        <v>43798</v>
      </c>
      <c r="CX129" s="183" t="s">
        <v>3856</v>
      </c>
      <c r="CY129" s="180">
        <v>1504000</v>
      </c>
      <c r="CZ129" s="180" t="s">
        <v>3852</v>
      </c>
      <c r="DA129" s="180" t="s">
        <v>21</v>
      </c>
      <c r="DB129" s="180">
        <v>2</v>
      </c>
      <c r="DC129" s="180" t="s">
        <v>3857</v>
      </c>
      <c r="DD129" s="180" t="s">
        <v>3853</v>
      </c>
      <c r="DE129" s="186">
        <v>44456</v>
      </c>
      <c r="DF129" s="182" t="s">
        <v>3858</v>
      </c>
      <c r="DG129" s="172">
        <v>6147000</v>
      </c>
      <c r="DH129" s="176" t="s">
        <v>3852</v>
      </c>
      <c r="DI129" s="176" t="s">
        <v>21</v>
      </c>
      <c r="DJ129" s="176">
        <v>2</v>
      </c>
      <c r="DK129" s="176" t="s">
        <v>3857</v>
      </c>
      <c r="DL129" s="176" t="s">
        <v>3853</v>
      </c>
      <c r="DM129" s="173">
        <v>44456</v>
      </c>
      <c r="DN129" s="183" t="s">
        <v>3859</v>
      </c>
      <c r="DO129" s="180">
        <v>0</v>
      </c>
      <c r="DP129" s="183" t="s">
        <v>3852</v>
      </c>
      <c r="DQ129" s="183" t="s">
        <v>21</v>
      </c>
      <c r="DR129" s="183">
        <v>2</v>
      </c>
      <c r="DS129" s="183" t="s">
        <v>3857</v>
      </c>
      <c r="DT129" s="183" t="s">
        <v>3853</v>
      </c>
      <c r="DU129" s="184">
        <v>44456</v>
      </c>
      <c r="DV129" s="182" t="s">
        <v>3860</v>
      </c>
      <c r="DW129" s="172">
        <v>1504000</v>
      </c>
      <c r="DX129" s="176" t="s">
        <v>3852</v>
      </c>
      <c r="DY129" s="176" t="s">
        <v>21</v>
      </c>
      <c r="DZ129" s="176">
        <v>2</v>
      </c>
      <c r="EA129" s="176" t="s">
        <v>3857</v>
      </c>
      <c r="EB129" s="176" t="s">
        <v>3853</v>
      </c>
      <c r="EC129" s="173">
        <v>44456</v>
      </c>
      <c r="ED129" s="183" t="s">
        <v>3861</v>
      </c>
      <c r="EE129" s="180">
        <v>0</v>
      </c>
      <c r="EF129" s="183" t="s">
        <v>14</v>
      </c>
      <c r="EG129" s="183" t="s">
        <v>59</v>
      </c>
      <c r="EH129" s="183">
        <v>3</v>
      </c>
      <c r="EI129" s="183" t="s">
        <v>3857</v>
      </c>
      <c r="EJ129" s="183" t="s">
        <v>14</v>
      </c>
      <c r="EK129" s="184">
        <v>44456</v>
      </c>
      <c r="EL129" s="182" t="s">
        <v>3862</v>
      </c>
      <c r="EM129" s="172">
        <v>0</v>
      </c>
      <c r="EN129" s="176" t="s">
        <v>14</v>
      </c>
      <c r="EO129" s="176" t="s">
        <v>59</v>
      </c>
      <c r="EP129" s="176">
        <v>3</v>
      </c>
      <c r="EQ129" s="176" t="s">
        <v>3857</v>
      </c>
      <c r="ER129" s="176" t="s">
        <v>14</v>
      </c>
      <c r="ES129" s="173">
        <v>44456</v>
      </c>
      <c r="ET129" s="183" t="s">
        <v>2252</v>
      </c>
      <c r="EU129" s="183">
        <v>146</v>
      </c>
      <c r="EV129" s="183" t="s">
        <v>2250</v>
      </c>
      <c r="EW129" s="183" t="s">
        <v>21</v>
      </c>
      <c r="EX129" s="183">
        <v>2</v>
      </c>
      <c r="EY129" s="183" t="s">
        <v>2251</v>
      </c>
      <c r="EZ129" s="183" t="s">
        <v>2036</v>
      </c>
      <c r="FA129" s="184">
        <v>44164</v>
      </c>
      <c r="FB129" s="182" t="s">
        <v>2000</v>
      </c>
      <c r="FC129" s="176">
        <v>2</v>
      </c>
      <c r="FD129" s="176" t="s">
        <v>1997</v>
      </c>
      <c r="FE129" s="176" t="s">
        <v>21</v>
      </c>
      <c r="FF129" s="176">
        <v>2</v>
      </c>
      <c r="FG129" s="176" t="s">
        <v>1999</v>
      </c>
      <c r="FH129" s="176" t="s">
        <v>1998</v>
      </c>
      <c r="FI129" s="173">
        <v>44039</v>
      </c>
      <c r="FJ129" s="182" t="s">
        <v>7995</v>
      </c>
      <c r="FK129" s="183" t="e">
        <v>#N/A</v>
      </c>
      <c r="FL129" s="183" t="e">
        <v>#N/A</v>
      </c>
      <c r="FM129" s="183" t="e">
        <v>#N/A</v>
      </c>
      <c r="FN129" s="183" t="e">
        <v>#N/A</v>
      </c>
      <c r="FO129" s="183" t="e">
        <v>#N/A</v>
      </c>
      <c r="FP129" s="180" t="e">
        <v>#N/A</v>
      </c>
      <c r="FQ129" s="181" t="e">
        <v>#N/A</v>
      </c>
      <c r="FR129" s="182" t="s">
        <v>7996</v>
      </c>
      <c r="FS129" s="176" t="e">
        <v>#N/A</v>
      </c>
      <c r="FT129" s="176" t="e">
        <v>#N/A</v>
      </c>
      <c r="FU129" s="176" t="e">
        <v>#N/A</v>
      </c>
      <c r="FV129" s="176" t="e">
        <v>#N/A</v>
      </c>
      <c r="FW129" s="176" t="e">
        <v>#N/A</v>
      </c>
      <c r="FX129" s="176" t="e">
        <v>#N/A</v>
      </c>
      <c r="FY129" s="173" t="e">
        <v>#N/A</v>
      </c>
      <c r="FZ129" s="183" t="s">
        <v>5165</v>
      </c>
      <c r="GA129" s="183">
        <v>2</v>
      </c>
      <c r="GB129" s="183" t="s">
        <v>3173</v>
      </c>
      <c r="GC129" s="183" t="s">
        <v>21</v>
      </c>
      <c r="GD129" s="183">
        <v>2</v>
      </c>
      <c r="GE129" s="183" t="s">
        <v>14</v>
      </c>
      <c r="GF129" s="183" t="s">
        <v>14</v>
      </c>
      <c r="GG129" s="184">
        <v>44498</v>
      </c>
      <c r="GH129" s="182" t="s">
        <v>5171</v>
      </c>
      <c r="GI129" s="176">
        <v>1</v>
      </c>
      <c r="GJ129" s="176" t="s">
        <v>3173</v>
      </c>
      <c r="GK129" s="176" t="s">
        <v>21</v>
      </c>
      <c r="GL129" s="176">
        <v>2</v>
      </c>
      <c r="GM129" s="176" t="s">
        <v>14</v>
      </c>
      <c r="GN129" s="176" t="s">
        <v>14</v>
      </c>
      <c r="GO129" s="173">
        <v>44498</v>
      </c>
      <c r="GP129" s="183" t="s">
        <v>5166</v>
      </c>
      <c r="GQ129" s="183">
        <v>1</v>
      </c>
      <c r="GR129" s="183" t="s">
        <v>3173</v>
      </c>
      <c r="GS129" s="183" t="s">
        <v>21</v>
      </c>
      <c r="GT129" s="183">
        <v>2</v>
      </c>
      <c r="GU129" s="183" t="s">
        <v>14</v>
      </c>
      <c r="GV129" s="183" t="s">
        <v>14</v>
      </c>
      <c r="GW129" s="184">
        <v>44498</v>
      </c>
      <c r="GX129" s="182" t="s">
        <v>5172</v>
      </c>
      <c r="GY129" s="176">
        <v>0</v>
      </c>
      <c r="GZ129" s="176" t="s">
        <v>3173</v>
      </c>
      <c r="HA129" s="176" t="s">
        <v>21</v>
      </c>
      <c r="HB129" s="176">
        <v>2</v>
      </c>
      <c r="HC129" s="176" t="s">
        <v>14</v>
      </c>
      <c r="HD129" s="176" t="s">
        <v>14</v>
      </c>
      <c r="HE129" s="173">
        <v>44498</v>
      </c>
      <c r="HF129" s="183" t="s">
        <v>5164</v>
      </c>
      <c r="HG129" s="183">
        <v>0</v>
      </c>
      <c r="HH129" s="183" t="s">
        <v>3173</v>
      </c>
      <c r="HI129" s="183" t="s">
        <v>21</v>
      </c>
      <c r="HJ129" s="183">
        <v>2</v>
      </c>
      <c r="HK129" s="183" t="s">
        <v>14</v>
      </c>
      <c r="HL129" s="183" t="s">
        <v>14</v>
      </c>
      <c r="HM129" s="184">
        <v>44498</v>
      </c>
      <c r="HN129" s="182" t="s">
        <v>5170</v>
      </c>
      <c r="HO129" s="176">
        <v>2</v>
      </c>
      <c r="HP129" s="176" t="s">
        <v>3173</v>
      </c>
      <c r="HQ129" s="176" t="s">
        <v>21</v>
      </c>
      <c r="HR129" s="176">
        <v>2</v>
      </c>
      <c r="HS129" s="176" t="s">
        <v>14</v>
      </c>
      <c r="HT129" s="176" t="s">
        <v>14</v>
      </c>
      <c r="HU129" s="173">
        <v>44498</v>
      </c>
      <c r="HV129" s="183" t="s">
        <v>5167</v>
      </c>
      <c r="HW129" s="183">
        <v>0</v>
      </c>
      <c r="HX129" s="183" t="s">
        <v>3173</v>
      </c>
      <c r="HY129" s="183" t="s">
        <v>21</v>
      </c>
      <c r="HZ129" s="183">
        <v>2</v>
      </c>
      <c r="IA129" s="183" t="s">
        <v>14</v>
      </c>
      <c r="IB129" s="183" t="s">
        <v>14</v>
      </c>
      <c r="IC129" s="184">
        <v>44498</v>
      </c>
      <c r="ID129" s="182" t="s">
        <v>5169</v>
      </c>
      <c r="IE129" s="176">
        <v>0</v>
      </c>
      <c r="IF129" s="176" t="s">
        <v>3173</v>
      </c>
      <c r="IG129" s="176" t="s">
        <v>21</v>
      </c>
      <c r="IH129" s="176">
        <v>2</v>
      </c>
      <c r="II129" s="176" t="s">
        <v>14</v>
      </c>
      <c r="IJ129" s="176" t="s">
        <v>14</v>
      </c>
      <c r="IK129" s="173">
        <v>44498</v>
      </c>
      <c r="IL129" s="183" t="s">
        <v>5168</v>
      </c>
      <c r="IM129" s="183">
        <v>2</v>
      </c>
      <c r="IN129" s="183" t="s">
        <v>3173</v>
      </c>
      <c r="IO129" s="183" t="s">
        <v>21</v>
      </c>
      <c r="IP129" s="183">
        <v>2</v>
      </c>
      <c r="IQ129" s="183" t="s">
        <v>14</v>
      </c>
      <c r="IR129" s="183" t="s">
        <v>14</v>
      </c>
      <c r="IS129" s="184">
        <v>44498</v>
      </c>
    </row>
    <row r="130" spans="1:253" s="277" customFormat="1" ht="12.75" customHeight="1" x14ac:dyDescent="0.2">
      <c r="A130" s="277" t="s">
        <v>837</v>
      </c>
      <c r="B130" s="277" t="s">
        <v>7518</v>
      </c>
      <c r="C130" s="277" t="s">
        <v>838</v>
      </c>
      <c r="D130" s="277" t="s">
        <v>839</v>
      </c>
      <c r="E130" s="277" t="s">
        <v>7235</v>
      </c>
      <c r="F130" s="277" t="s">
        <v>850</v>
      </c>
      <c r="G130" s="171">
        <v>42074000</v>
      </c>
      <c r="H130" s="172" t="s">
        <v>847</v>
      </c>
      <c r="I130" s="172" t="s">
        <v>41</v>
      </c>
      <c r="J130" s="172">
        <v>1</v>
      </c>
      <c r="K130" s="172" t="s">
        <v>849</v>
      </c>
      <c r="L130" s="172" t="s">
        <v>848</v>
      </c>
      <c r="M130" s="173">
        <v>43511</v>
      </c>
      <c r="N130" s="187" t="s">
        <v>845</v>
      </c>
      <c r="O130" s="174">
        <v>53206</v>
      </c>
      <c r="P130" s="174" t="s">
        <v>842</v>
      </c>
      <c r="Q130" s="174" t="s">
        <v>21</v>
      </c>
      <c r="R130" s="174">
        <v>2</v>
      </c>
      <c r="S130" s="174" t="s">
        <v>844</v>
      </c>
      <c r="T130" s="174" t="s">
        <v>843</v>
      </c>
      <c r="U130" s="175">
        <v>43511</v>
      </c>
      <c r="V130" s="187" t="s">
        <v>1767</v>
      </c>
      <c r="W130" s="172">
        <v>6309000</v>
      </c>
      <c r="X130" s="172" t="s">
        <v>1764</v>
      </c>
      <c r="Y130" s="172" t="s">
        <v>41</v>
      </c>
      <c r="Z130" s="172">
        <v>1</v>
      </c>
      <c r="AA130" s="172" t="s">
        <v>1766</v>
      </c>
      <c r="AB130" s="172" t="s">
        <v>1765</v>
      </c>
      <c r="AC130" s="173">
        <v>43920</v>
      </c>
      <c r="AD130" s="187" t="s">
        <v>1763</v>
      </c>
      <c r="AE130" s="180">
        <v>5400000</v>
      </c>
      <c r="AF130" s="180" t="s">
        <v>1757</v>
      </c>
      <c r="AG130" s="180" t="s">
        <v>41</v>
      </c>
      <c r="AH130" s="180">
        <v>1</v>
      </c>
      <c r="AI130" s="180" t="s">
        <v>1762</v>
      </c>
      <c r="AJ130" s="180" t="s">
        <v>1758</v>
      </c>
      <c r="AK130" s="181">
        <v>43920</v>
      </c>
      <c r="AL130" s="187" t="s">
        <v>2841</v>
      </c>
      <c r="AM130" s="172">
        <v>1458000</v>
      </c>
      <c r="AN130" s="172" t="s">
        <v>2838</v>
      </c>
      <c r="AO130" s="172" t="s">
        <v>21</v>
      </c>
      <c r="AP130" s="172">
        <v>2</v>
      </c>
      <c r="AQ130" s="172" t="s">
        <v>2840</v>
      </c>
      <c r="AR130" s="172" t="s">
        <v>2839</v>
      </c>
      <c r="AS130" s="173">
        <v>44270</v>
      </c>
      <c r="AT130" s="188" t="s">
        <v>1575</v>
      </c>
      <c r="AU130" s="180" t="s">
        <v>14</v>
      </c>
      <c r="AV130" s="180" t="s">
        <v>14</v>
      </c>
      <c r="AW130" s="180" t="s">
        <v>14</v>
      </c>
      <c r="AX130" s="180" t="s">
        <v>14</v>
      </c>
      <c r="AY130" s="180" t="s">
        <v>14</v>
      </c>
      <c r="AZ130" s="180" t="s">
        <v>14</v>
      </c>
      <c r="BA130" s="181">
        <v>43859</v>
      </c>
      <c r="BB130" s="187" t="s">
        <v>1761</v>
      </c>
      <c r="BC130" s="172" t="s">
        <v>14</v>
      </c>
      <c r="BD130" s="172" t="s">
        <v>14</v>
      </c>
      <c r="BE130" s="172" t="s">
        <v>14</v>
      </c>
      <c r="BF130" s="172" t="s">
        <v>14</v>
      </c>
      <c r="BG130" s="172" t="s">
        <v>14</v>
      </c>
      <c r="BH130" s="172" t="s">
        <v>14</v>
      </c>
      <c r="BI130" s="173">
        <v>43920</v>
      </c>
      <c r="BJ130" s="188" t="s">
        <v>3050</v>
      </c>
      <c r="BK130" s="188">
        <v>3</v>
      </c>
      <c r="BL130" s="188" t="s">
        <v>3048</v>
      </c>
      <c r="BM130" s="188" t="s">
        <v>21</v>
      </c>
      <c r="BN130" s="188">
        <v>2</v>
      </c>
      <c r="BO130" s="188" t="s">
        <v>3049</v>
      </c>
      <c r="BP130" s="180" t="s">
        <v>2036</v>
      </c>
      <c r="BQ130" s="189">
        <v>44286</v>
      </c>
      <c r="BR130" s="187" t="s">
        <v>840</v>
      </c>
      <c r="BS130" s="190" t="s">
        <v>14</v>
      </c>
      <c r="BT130" s="190">
        <v>0</v>
      </c>
      <c r="BU130" s="190" t="s">
        <v>21</v>
      </c>
      <c r="BV130" s="190">
        <v>2</v>
      </c>
      <c r="BW130" s="190">
        <v>0</v>
      </c>
      <c r="BX130" s="190">
        <v>0</v>
      </c>
      <c r="BY130" s="173">
        <v>43511</v>
      </c>
      <c r="BZ130" s="188" t="s">
        <v>841</v>
      </c>
      <c r="CA130" s="188" t="s">
        <v>14</v>
      </c>
      <c r="CB130" s="188">
        <v>0</v>
      </c>
      <c r="CC130" s="188" t="s">
        <v>14</v>
      </c>
      <c r="CD130" s="188" t="s">
        <v>14</v>
      </c>
      <c r="CE130" s="188">
        <v>0</v>
      </c>
      <c r="CF130" s="188">
        <v>0</v>
      </c>
      <c r="CG130" s="189">
        <v>43511</v>
      </c>
      <c r="CH130" s="187" t="s">
        <v>7997</v>
      </c>
      <c r="CI130" s="188" t="e">
        <v>#N/A</v>
      </c>
      <c r="CJ130" s="188" t="e">
        <v>#N/A</v>
      </c>
      <c r="CK130" s="188" t="e">
        <v>#N/A</v>
      </c>
      <c r="CL130" s="188" t="e">
        <v>#N/A</v>
      </c>
      <c r="CM130" s="188" t="e">
        <v>#N/A</v>
      </c>
      <c r="CN130" s="188" t="e">
        <v>#N/A</v>
      </c>
      <c r="CO130" s="191" t="e">
        <v>#N/A</v>
      </c>
      <c r="CP130" s="188" t="s">
        <v>1362</v>
      </c>
      <c r="CQ130" s="190" t="s">
        <v>14</v>
      </c>
      <c r="CR130" s="190" t="s">
        <v>14</v>
      </c>
      <c r="CS130" s="190" t="s">
        <v>14</v>
      </c>
      <c r="CT130" s="190" t="s">
        <v>14</v>
      </c>
      <c r="CU130" s="190" t="s">
        <v>14</v>
      </c>
      <c r="CV130" s="190" t="s">
        <v>14</v>
      </c>
      <c r="CW130" s="173">
        <v>43787</v>
      </c>
      <c r="CX130" s="188" t="s">
        <v>2845</v>
      </c>
      <c r="CY130" s="180">
        <v>3400000</v>
      </c>
      <c r="CZ130" s="180" t="s">
        <v>2842</v>
      </c>
      <c r="DA130" s="180" t="s">
        <v>21</v>
      </c>
      <c r="DB130" s="180">
        <v>2</v>
      </c>
      <c r="DC130" s="180" t="s">
        <v>2844</v>
      </c>
      <c r="DD130" s="180" t="s">
        <v>2843</v>
      </c>
      <c r="DE130" s="186">
        <v>44270</v>
      </c>
      <c r="DF130" s="187" t="s">
        <v>2846</v>
      </c>
      <c r="DG130" s="172">
        <v>909000</v>
      </c>
      <c r="DH130" s="190" t="s">
        <v>2842</v>
      </c>
      <c r="DI130" s="190" t="s">
        <v>21</v>
      </c>
      <c r="DJ130" s="190">
        <v>2</v>
      </c>
      <c r="DK130" s="190" t="s">
        <v>2844</v>
      </c>
      <c r="DL130" s="190" t="s">
        <v>2843</v>
      </c>
      <c r="DM130" s="173">
        <v>44270</v>
      </c>
      <c r="DN130" s="188" t="s">
        <v>2847</v>
      </c>
      <c r="DO130" s="180">
        <v>2000000</v>
      </c>
      <c r="DP130" s="188" t="s">
        <v>2842</v>
      </c>
      <c r="DQ130" s="188" t="s">
        <v>21</v>
      </c>
      <c r="DR130" s="188">
        <v>2</v>
      </c>
      <c r="DS130" s="188" t="s">
        <v>2844</v>
      </c>
      <c r="DT130" s="188" t="s">
        <v>2843</v>
      </c>
      <c r="DU130" s="189">
        <v>44270</v>
      </c>
      <c r="DV130" s="187" t="s">
        <v>2848</v>
      </c>
      <c r="DW130" s="172">
        <v>1700000</v>
      </c>
      <c r="DX130" s="190" t="s">
        <v>2842</v>
      </c>
      <c r="DY130" s="190" t="s">
        <v>21</v>
      </c>
      <c r="DZ130" s="190">
        <v>2</v>
      </c>
      <c r="EA130" s="190" t="s">
        <v>2844</v>
      </c>
      <c r="EB130" s="190" t="s">
        <v>2843</v>
      </c>
      <c r="EC130" s="173">
        <v>44270</v>
      </c>
      <c r="ED130" s="188" t="s">
        <v>2849</v>
      </c>
      <c r="EE130" s="180">
        <v>1700000</v>
      </c>
      <c r="EF130" s="188" t="s">
        <v>2842</v>
      </c>
      <c r="EG130" s="188" t="s">
        <v>21</v>
      </c>
      <c r="EH130" s="188">
        <v>2</v>
      </c>
      <c r="EI130" s="188" t="s">
        <v>2844</v>
      </c>
      <c r="EJ130" s="188" t="s">
        <v>2843</v>
      </c>
      <c r="EK130" s="189">
        <v>44270</v>
      </c>
      <c r="EL130" s="187" t="s">
        <v>2850</v>
      </c>
      <c r="EM130" s="172">
        <v>0</v>
      </c>
      <c r="EN130" s="190" t="s">
        <v>2842</v>
      </c>
      <c r="EO130" s="190" t="s">
        <v>21</v>
      </c>
      <c r="EP130" s="190">
        <v>2</v>
      </c>
      <c r="EQ130" s="190" t="s">
        <v>2844</v>
      </c>
      <c r="ER130" s="190" t="s">
        <v>2843</v>
      </c>
      <c r="ES130" s="173">
        <v>44270</v>
      </c>
      <c r="ET130" s="188" t="s">
        <v>3052</v>
      </c>
      <c r="EU130" s="188">
        <v>49</v>
      </c>
      <c r="EV130" s="188" t="s">
        <v>3048</v>
      </c>
      <c r="EW130" s="188" t="s">
        <v>21</v>
      </c>
      <c r="EX130" s="188">
        <v>2</v>
      </c>
      <c r="EY130" s="188" t="s">
        <v>3051</v>
      </c>
      <c r="EZ130" s="188" t="s">
        <v>2036</v>
      </c>
      <c r="FA130" s="189">
        <v>44286</v>
      </c>
      <c r="FB130" s="187" t="s">
        <v>1760</v>
      </c>
      <c r="FC130" s="190">
        <v>3</v>
      </c>
      <c r="FD130" s="190" t="s">
        <v>1757</v>
      </c>
      <c r="FE130" s="190" t="s">
        <v>41</v>
      </c>
      <c r="FF130" s="190">
        <v>1</v>
      </c>
      <c r="FG130" s="190" t="s">
        <v>1759</v>
      </c>
      <c r="FH130" s="190" t="s">
        <v>1758</v>
      </c>
      <c r="FI130" s="173">
        <v>43920</v>
      </c>
      <c r="FJ130" s="187" t="s">
        <v>1768</v>
      </c>
      <c r="FK130" s="188" t="s">
        <v>14</v>
      </c>
      <c r="FL130" s="188" t="s">
        <v>14</v>
      </c>
      <c r="FM130" s="188" t="s">
        <v>14</v>
      </c>
      <c r="FN130" s="188" t="s">
        <v>14</v>
      </c>
      <c r="FO130" s="188" t="s">
        <v>14</v>
      </c>
      <c r="FP130" s="180" t="s">
        <v>14</v>
      </c>
      <c r="FQ130" s="181">
        <v>43920</v>
      </c>
      <c r="FR130" s="187" t="s">
        <v>846</v>
      </c>
      <c r="FS130" s="190" t="s">
        <v>14</v>
      </c>
      <c r="FT130" s="190">
        <v>0</v>
      </c>
      <c r="FU130" s="190" t="s">
        <v>21</v>
      </c>
      <c r="FV130" s="190">
        <v>2</v>
      </c>
      <c r="FW130" s="190">
        <v>0</v>
      </c>
      <c r="FX130" s="190">
        <v>0</v>
      </c>
      <c r="FY130" s="173">
        <v>43511</v>
      </c>
      <c r="FZ130" s="188" t="s">
        <v>4859</v>
      </c>
      <c r="GA130" s="188">
        <v>1</v>
      </c>
      <c r="GB130" s="188" t="s">
        <v>3173</v>
      </c>
      <c r="GC130" s="188" t="s">
        <v>21</v>
      </c>
      <c r="GD130" s="188">
        <v>2</v>
      </c>
      <c r="GE130" s="188" t="s">
        <v>14</v>
      </c>
      <c r="GF130" s="188" t="s">
        <v>14</v>
      </c>
      <c r="GG130" s="189">
        <v>44496</v>
      </c>
      <c r="GH130" s="187" t="s">
        <v>4865</v>
      </c>
      <c r="GI130" s="190">
        <v>3</v>
      </c>
      <c r="GJ130" s="190" t="s">
        <v>3173</v>
      </c>
      <c r="GK130" s="190" t="s">
        <v>21</v>
      </c>
      <c r="GL130" s="190">
        <v>2</v>
      </c>
      <c r="GM130" s="190" t="s">
        <v>14</v>
      </c>
      <c r="GN130" s="190" t="s">
        <v>14</v>
      </c>
      <c r="GO130" s="173">
        <v>44496</v>
      </c>
      <c r="GP130" s="188" t="s">
        <v>4860</v>
      </c>
      <c r="GQ130" s="188">
        <v>2</v>
      </c>
      <c r="GR130" s="188" t="s">
        <v>3173</v>
      </c>
      <c r="GS130" s="188" t="s">
        <v>21</v>
      </c>
      <c r="GT130" s="188">
        <v>2</v>
      </c>
      <c r="GU130" s="188" t="s">
        <v>14</v>
      </c>
      <c r="GV130" s="188" t="s">
        <v>14</v>
      </c>
      <c r="GW130" s="189">
        <v>44496</v>
      </c>
      <c r="GX130" s="187" t="s">
        <v>4866</v>
      </c>
      <c r="GY130" s="190">
        <v>0</v>
      </c>
      <c r="GZ130" s="190" t="s">
        <v>3173</v>
      </c>
      <c r="HA130" s="190" t="s">
        <v>21</v>
      </c>
      <c r="HB130" s="190">
        <v>2</v>
      </c>
      <c r="HC130" s="190" t="s">
        <v>14</v>
      </c>
      <c r="HD130" s="190" t="s">
        <v>14</v>
      </c>
      <c r="HE130" s="173">
        <v>44496</v>
      </c>
      <c r="HF130" s="188" t="s">
        <v>4858</v>
      </c>
      <c r="HG130" s="188">
        <v>2</v>
      </c>
      <c r="HH130" s="188" t="s">
        <v>3173</v>
      </c>
      <c r="HI130" s="188" t="s">
        <v>21</v>
      </c>
      <c r="HJ130" s="188">
        <v>2</v>
      </c>
      <c r="HK130" s="188" t="s">
        <v>14</v>
      </c>
      <c r="HL130" s="188" t="s">
        <v>14</v>
      </c>
      <c r="HM130" s="189">
        <v>44496</v>
      </c>
      <c r="HN130" s="187" t="s">
        <v>4864</v>
      </c>
      <c r="HO130" s="190">
        <v>2</v>
      </c>
      <c r="HP130" s="190" t="s">
        <v>3173</v>
      </c>
      <c r="HQ130" s="190" t="s">
        <v>21</v>
      </c>
      <c r="HR130" s="190">
        <v>2</v>
      </c>
      <c r="HS130" s="190" t="s">
        <v>14</v>
      </c>
      <c r="HT130" s="190" t="s">
        <v>14</v>
      </c>
      <c r="HU130" s="173">
        <v>44496</v>
      </c>
      <c r="HV130" s="188" t="s">
        <v>4861</v>
      </c>
      <c r="HW130" s="188">
        <v>2</v>
      </c>
      <c r="HX130" s="188" t="s">
        <v>3173</v>
      </c>
      <c r="HY130" s="188" t="s">
        <v>21</v>
      </c>
      <c r="HZ130" s="188">
        <v>2</v>
      </c>
      <c r="IA130" s="188" t="s">
        <v>14</v>
      </c>
      <c r="IB130" s="188" t="s">
        <v>14</v>
      </c>
      <c r="IC130" s="189">
        <v>44496</v>
      </c>
      <c r="ID130" s="187" t="s">
        <v>4863</v>
      </c>
      <c r="IE130" s="190">
        <v>3</v>
      </c>
      <c r="IF130" s="190" t="s">
        <v>3173</v>
      </c>
      <c r="IG130" s="190" t="s">
        <v>21</v>
      </c>
      <c r="IH130" s="190">
        <v>2</v>
      </c>
      <c r="II130" s="190" t="s">
        <v>14</v>
      </c>
      <c r="IJ130" s="190" t="s">
        <v>14</v>
      </c>
      <c r="IK130" s="173">
        <v>44496</v>
      </c>
      <c r="IL130" s="188" t="s">
        <v>4862</v>
      </c>
      <c r="IM130" s="188">
        <v>1</v>
      </c>
      <c r="IN130" s="188" t="s">
        <v>3173</v>
      </c>
      <c r="IO130" s="188" t="s">
        <v>21</v>
      </c>
      <c r="IP130" s="188">
        <v>2</v>
      </c>
      <c r="IQ130" s="188" t="s">
        <v>14</v>
      </c>
      <c r="IR130" s="188" t="s">
        <v>14</v>
      </c>
      <c r="IS130" s="189">
        <v>44496</v>
      </c>
    </row>
    <row r="131" spans="1:253" s="277" customFormat="1" ht="12.75" customHeight="1" x14ac:dyDescent="0.2">
      <c r="A131" s="277" t="s">
        <v>101</v>
      </c>
      <c r="B131" s="277" t="s">
        <v>7508</v>
      </c>
      <c r="C131" s="277" t="s">
        <v>102</v>
      </c>
      <c r="D131" s="277" t="s">
        <v>103</v>
      </c>
      <c r="E131" s="277" t="s">
        <v>7244</v>
      </c>
      <c r="F131" s="277" t="s">
        <v>2520</v>
      </c>
      <c r="G131" s="171">
        <v>27412000</v>
      </c>
      <c r="H131" s="172" t="s">
        <v>2517</v>
      </c>
      <c r="I131" s="172" t="s">
        <v>21</v>
      </c>
      <c r="J131" s="172">
        <v>2</v>
      </c>
      <c r="K131" s="172" t="s">
        <v>2519</v>
      </c>
      <c r="L131" s="172" t="s">
        <v>2518</v>
      </c>
      <c r="M131" s="173">
        <v>44224</v>
      </c>
      <c r="N131" s="182" t="s">
        <v>2113</v>
      </c>
      <c r="O131" s="174">
        <v>882050</v>
      </c>
      <c r="P131" s="174" t="s">
        <v>520</v>
      </c>
      <c r="Q131" s="174" t="s">
        <v>41</v>
      </c>
      <c r="R131" s="174">
        <v>1</v>
      </c>
      <c r="S131" s="174" t="s">
        <v>2107</v>
      </c>
      <c r="T131" s="174" t="s">
        <v>2112</v>
      </c>
      <c r="U131" s="175">
        <v>44111</v>
      </c>
      <c r="V131" s="182" t="s">
        <v>2521</v>
      </c>
      <c r="W131" s="172">
        <v>27412000</v>
      </c>
      <c r="X131" s="172" t="s">
        <v>2517</v>
      </c>
      <c r="Y131" s="172" t="s">
        <v>21</v>
      </c>
      <c r="Z131" s="172">
        <v>2</v>
      </c>
      <c r="AA131" s="172" t="s">
        <v>2519</v>
      </c>
      <c r="AB131" s="172" t="s">
        <v>2518</v>
      </c>
      <c r="AC131" s="173">
        <v>44224</v>
      </c>
      <c r="AD131" s="182" t="s">
        <v>2523</v>
      </c>
      <c r="AE131" s="180">
        <v>27412000</v>
      </c>
      <c r="AF131" s="180" t="s">
        <v>2517</v>
      </c>
      <c r="AG131" s="180" t="s">
        <v>21</v>
      </c>
      <c r="AH131" s="180">
        <v>2</v>
      </c>
      <c r="AI131" s="180" t="s">
        <v>2522</v>
      </c>
      <c r="AJ131" s="180" t="s">
        <v>2518</v>
      </c>
      <c r="AK131" s="181">
        <v>44224</v>
      </c>
      <c r="AL131" s="182" t="s">
        <v>2527</v>
      </c>
      <c r="AM131" s="172">
        <v>5443000</v>
      </c>
      <c r="AN131" s="172" t="s">
        <v>2524</v>
      </c>
      <c r="AO131" s="172" t="s">
        <v>21</v>
      </c>
      <c r="AP131" s="172">
        <v>2</v>
      </c>
      <c r="AQ131" s="172" t="s">
        <v>2526</v>
      </c>
      <c r="AR131" s="172" t="s">
        <v>2525</v>
      </c>
      <c r="AS131" s="173">
        <v>44224</v>
      </c>
      <c r="AT131" s="183" t="s">
        <v>112</v>
      </c>
      <c r="AU131" s="180" t="s">
        <v>14</v>
      </c>
      <c r="AV131" s="180">
        <v>0</v>
      </c>
      <c r="AW131" s="180" t="s">
        <v>14</v>
      </c>
      <c r="AX131" s="180" t="s">
        <v>14</v>
      </c>
      <c r="AY131" s="180" t="s">
        <v>111</v>
      </c>
      <c r="AZ131" s="180">
        <v>0</v>
      </c>
      <c r="BA131" s="181">
        <v>43494</v>
      </c>
      <c r="BB131" s="182" t="s">
        <v>1640</v>
      </c>
      <c r="BC131" s="172" t="s">
        <v>14</v>
      </c>
      <c r="BD131" s="172" t="s">
        <v>1637</v>
      </c>
      <c r="BE131" s="172" t="s">
        <v>14</v>
      </c>
      <c r="BF131" s="172" t="s">
        <v>14</v>
      </c>
      <c r="BG131" s="172" t="s">
        <v>1639</v>
      </c>
      <c r="BH131" s="172" t="s">
        <v>1638</v>
      </c>
      <c r="BI131" s="173">
        <v>43867</v>
      </c>
      <c r="BJ131" s="183" t="s">
        <v>1636</v>
      </c>
      <c r="BK131" s="183">
        <v>8253</v>
      </c>
      <c r="BL131" s="183" t="s">
        <v>1632</v>
      </c>
      <c r="BM131" s="183" t="s">
        <v>59</v>
      </c>
      <c r="BN131" s="183">
        <v>3</v>
      </c>
      <c r="BO131" s="183" t="s">
        <v>1634</v>
      </c>
      <c r="BP131" s="180" t="s">
        <v>1633</v>
      </c>
      <c r="BQ131" s="184">
        <v>43867</v>
      </c>
      <c r="BR131" s="182" t="s">
        <v>105</v>
      </c>
      <c r="BS131" s="176" t="s">
        <v>14</v>
      </c>
      <c r="BT131" s="176">
        <v>0</v>
      </c>
      <c r="BU131" s="176" t="s">
        <v>14</v>
      </c>
      <c r="BV131" s="176" t="s">
        <v>14</v>
      </c>
      <c r="BW131" s="176" t="s">
        <v>104</v>
      </c>
      <c r="BX131" s="176">
        <v>0</v>
      </c>
      <c r="BY131" s="173">
        <v>43494</v>
      </c>
      <c r="BZ131" s="183" t="s">
        <v>106</v>
      </c>
      <c r="CA131" s="183" t="s">
        <v>14</v>
      </c>
      <c r="CB131" s="183">
        <v>0</v>
      </c>
      <c r="CC131" s="183" t="s">
        <v>14</v>
      </c>
      <c r="CD131" s="183" t="s">
        <v>14</v>
      </c>
      <c r="CE131" s="183">
        <v>0</v>
      </c>
      <c r="CF131" s="183">
        <v>0</v>
      </c>
      <c r="CG131" s="184">
        <v>43494</v>
      </c>
      <c r="CH131" s="182" t="s">
        <v>7998</v>
      </c>
      <c r="CI131" s="183" t="e">
        <v>#N/A</v>
      </c>
      <c r="CJ131" s="183" t="e">
        <v>#N/A</v>
      </c>
      <c r="CK131" s="183" t="e">
        <v>#N/A</v>
      </c>
      <c r="CL131" s="183" t="e">
        <v>#N/A</v>
      </c>
      <c r="CM131" s="183" t="e">
        <v>#N/A</v>
      </c>
      <c r="CN131" s="183" t="e">
        <v>#N/A</v>
      </c>
      <c r="CO131" s="185" t="e">
        <v>#N/A</v>
      </c>
      <c r="CP131" s="183" t="s">
        <v>110</v>
      </c>
      <c r="CQ131" s="176">
        <v>223750</v>
      </c>
      <c r="CR131" s="176" t="s">
        <v>107</v>
      </c>
      <c r="CS131" s="176" t="s">
        <v>41</v>
      </c>
      <c r="CT131" s="176">
        <v>1</v>
      </c>
      <c r="CU131" s="176" t="s">
        <v>109</v>
      </c>
      <c r="CV131" s="176" t="s">
        <v>108</v>
      </c>
      <c r="CW131" s="173">
        <v>43494</v>
      </c>
      <c r="CX131" s="183" t="s">
        <v>2531</v>
      </c>
      <c r="CY131" s="180">
        <v>14803000</v>
      </c>
      <c r="CZ131" s="180" t="s">
        <v>2528</v>
      </c>
      <c r="DA131" s="180" t="s">
        <v>59</v>
      </c>
      <c r="DB131" s="180">
        <v>3</v>
      </c>
      <c r="DC131" s="180" t="s">
        <v>2530</v>
      </c>
      <c r="DD131" s="180" t="s">
        <v>2529</v>
      </c>
      <c r="DE131" s="186">
        <v>44224</v>
      </c>
      <c r="DF131" s="182" t="s">
        <v>2532</v>
      </c>
      <c r="DG131" s="172">
        <v>0</v>
      </c>
      <c r="DH131" s="176" t="s">
        <v>2528</v>
      </c>
      <c r="DI131" s="176" t="s">
        <v>59</v>
      </c>
      <c r="DJ131" s="176">
        <v>3</v>
      </c>
      <c r="DK131" s="176" t="s">
        <v>2530</v>
      </c>
      <c r="DL131" s="176" t="s">
        <v>2529</v>
      </c>
      <c r="DM131" s="173">
        <v>44224</v>
      </c>
      <c r="DN131" s="183" t="s">
        <v>2533</v>
      </c>
      <c r="DO131" s="180">
        <v>12610000</v>
      </c>
      <c r="DP131" s="183" t="s">
        <v>2528</v>
      </c>
      <c r="DQ131" s="183" t="s">
        <v>59</v>
      </c>
      <c r="DR131" s="183">
        <v>3</v>
      </c>
      <c r="DS131" s="183" t="s">
        <v>2530</v>
      </c>
      <c r="DT131" s="183" t="s">
        <v>2529</v>
      </c>
      <c r="DU131" s="184">
        <v>44224</v>
      </c>
      <c r="DV131" s="182" t="s">
        <v>2534</v>
      </c>
      <c r="DW131" s="172">
        <v>14803000</v>
      </c>
      <c r="DX131" s="176" t="s">
        <v>2528</v>
      </c>
      <c r="DY131" s="176" t="s">
        <v>59</v>
      </c>
      <c r="DZ131" s="176">
        <v>3</v>
      </c>
      <c r="EA131" s="176" t="s">
        <v>2530</v>
      </c>
      <c r="EB131" s="176" t="s">
        <v>2529</v>
      </c>
      <c r="EC131" s="173">
        <v>44224</v>
      </c>
      <c r="ED131" s="183" t="s">
        <v>2200</v>
      </c>
      <c r="EE131" s="180">
        <v>0</v>
      </c>
      <c r="EF131" s="183" t="s">
        <v>2196</v>
      </c>
      <c r="EG131" s="183" t="s">
        <v>21</v>
      </c>
      <c r="EH131" s="183">
        <v>2</v>
      </c>
      <c r="EI131" s="183" t="s">
        <v>2198</v>
      </c>
      <c r="EJ131" s="183" t="s">
        <v>2197</v>
      </c>
      <c r="EK131" s="184">
        <v>44140</v>
      </c>
      <c r="EL131" s="182" t="s">
        <v>2199</v>
      </c>
      <c r="EM131" s="172">
        <v>0</v>
      </c>
      <c r="EN131" s="176" t="s">
        <v>2196</v>
      </c>
      <c r="EO131" s="176" t="s">
        <v>21</v>
      </c>
      <c r="EP131" s="176">
        <v>2</v>
      </c>
      <c r="EQ131" s="176" t="s">
        <v>2198</v>
      </c>
      <c r="ER131" s="176" t="s">
        <v>2197</v>
      </c>
      <c r="ES131" s="173">
        <v>44140</v>
      </c>
      <c r="ET131" s="183" t="s">
        <v>1635</v>
      </c>
      <c r="EU131" s="183">
        <v>8253</v>
      </c>
      <c r="EV131" s="183" t="s">
        <v>1632</v>
      </c>
      <c r="EW131" s="183" t="s">
        <v>59</v>
      </c>
      <c r="EX131" s="183">
        <v>3</v>
      </c>
      <c r="EY131" s="183" t="s">
        <v>1634</v>
      </c>
      <c r="EZ131" s="183" t="s">
        <v>1633</v>
      </c>
      <c r="FA131" s="184">
        <v>43867</v>
      </c>
      <c r="FB131" s="182" t="s">
        <v>1155</v>
      </c>
      <c r="FC131" s="176">
        <v>2</v>
      </c>
      <c r="FD131" s="176">
        <v>0</v>
      </c>
      <c r="FE131" s="176" t="s">
        <v>59</v>
      </c>
      <c r="FF131" s="176">
        <v>3</v>
      </c>
      <c r="FG131" s="176" t="s">
        <v>1154</v>
      </c>
      <c r="FH131" s="176">
        <v>0</v>
      </c>
      <c r="FI131" s="173">
        <v>43644</v>
      </c>
      <c r="FJ131" s="182" t="s">
        <v>1093</v>
      </c>
      <c r="FK131" s="183" t="s">
        <v>14</v>
      </c>
      <c r="FL131" s="183">
        <v>0</v>
      </c>
      <c r="FM131" s="183" t="s">
        <v>14</v>
      </c>
      <c r="FN131" s="183" t="s">
        <v>14</v>
      </c>
      <c r="FO131" s="183" t="s">
        <v>1092</v>
      </c>
      <c r="FP131" s="180">
        <v>0</v>
      </c>
      <c r="FQ131" s="181">
        <v>43585</v>
      </c>
      <c r="FR131" s="182" t="s">
        <v>113</v>
      </c>
      <c r="FS131" s="176" t="s">
        <v>14</v>
      </c>
      <c r="FT131" s="176">
        <v>0</v>
      </c>
      <c r="FU131" s="176" t="s">
        <v>14</v>
      </c>
      <c r="FV131" s="176" t="s">
        <v>14</v>
      </c>
      <c r="FW131" s="176">
        <v>0</v>
      </c>
      <c r="FX131" s="176">
        <v>0</v>
      </c>
      <c r="FY131" s="173">
        <v>43494</v>
      </c>
      <c r="FZ131" s="183" t="s">
        <v>4360</v>
      </c>
      <c r="GA131" s="183">
        <v>3</v>
      </c>
      <c r="GB131" s="183" t="s">
        <v>3173</v>
      </c>
      <c r="GC131" s="183" t="s">
        <v>21</v>
      </c>
      <c r="GD131" s="183">
        <v>2</v>
      </c>
      <c r="GE131" s="183" t="s">
        <v>14</v>
      </c>
      <c r="GF131" s="183" t="s">
        <v>14</v>
      </c>
      <c r="GG131" s="184">
        <v>44489</v>
      </c>
      <c r="GH131" s="182" t="s">
        <v>4366</v>
      </c>
      <c r="GI131" s="176">
        <v>3</v>
      </c>
      <c r="GJ131" s="176" t="s">
        <v>3173</v>
      </c>
      <c r="GK131" s="176" t="s">
        <v>21</v>
      </c>
      <c r="GL131" s="176">
        <v>2</v>
      </c>
      <c r="GM131" s="176" t="s">
        <v>14</v>
      </c>
      <c r="GN131" s="176" t="s">
        <v>14</v>
      </c>
      <c r="GO131" s="173">
        <v>44489</v>
      </c>
      <c r="GP131" s="183" t="s">
        <v>4361</v>
      </c>
      <c r="GQ131" s="183">
        <v>3</v>
      </c>
      <c r="GR131" s="183" t="s">
        <v>3173</v>
      </c>
      <c r="GS131" s="183" t="s">
        <v>21</v>
      </c>
      <c r="GT131" s="183">
        <v>2</v>
      </c>
      <c r="GU131" s="183" t="s">
        <v>14</v>
      </c>
      <c r="GV131" s="183" t="s">
        <v>14</v>
      </c>
      <c r="GW131" s="184">
        <v>44489</v>
      </c>
      <c r="GX131" s="182" t="s">
        <v>4367</v>
      </c>
      <c r="GY131" s="176">
        <v>1</v>
      </c>
      <c r="GZ131" s="176" t="s">
        <v>3173</v>
      </c>
      <c r="HA131" s="176" t="s">
        <v>21</v>
      </c>
      <c r="HB131" s="176">
        <v>2</v>
      </c>
      <c r="HC131" s="176" t="s">
        <v>14</v>
      </c>
      <c r="HD131" s="176" t="s">
        <v>14</v>
      </c>
      <c r="HE131" s="173">
        <v>44489</v>
      </c>
      <c r="HF131" s="183" t="s">
        <v>4359</v>
      </c>
      <c r="HG131" s="183">
        <v>3</v>
      </c>
      <c r="HH131" s="183" t="s">
        <v>3173</v>
      </c>
      <c r="HI131" s="183" t="s">
        <v>21</v>
      </c>
      <c r="HJ131" s="183">
        <v>2</v>
      </c>
      <c r="HK131" s="183" t="s">
        <v>14</v>
      </c>
      <c r="HL131" s="183" t="s">
        <v>14</v>
      </c>
      <c r="HM131" s="184">
        <v>44489</v>
      </c>
      <c r="HN131" s="182" t="s">
        <v>4365</v>
      </c>
      <c r="HO131" s="176">
        <v>3</v>
      </c>
      <c r="HP131" s="176" t="s">
        <v>3173</v>
      </c>
      <c r="HQ131" s="176" t="s">
        <v>21</v>
      </c>
      <c r="HR131" s="176">
        <v>2</v>
      </c>
      <c r="HS131" s="176" t="s">
        <v>14</v>
      </c>
      <c r="HT131" s="176" t="s">
        <v>14</v>
      </c>
      <c r="HU131" s="173">
        <v>44489</v>
      </c>
      <c r="HV131" s="183" t="s">
        <v>4362</v>
      </c>
      <c r="HW131" s="183">
        <v>3</v>
      </c>
      <c r="HX131" s="183" t="s">
        <v>3173</v>
      </c>
      <c r="HY131" s="183" t="s">
        <v>21</v>
      </c>
      <c r="HZ131" s="183">
        <v>2</v>
      </c>
      <c r="IA131" s="183" t="s">
        <v>14</v>
      </c>
      <c r="IB131" s="183" t="s">
        <v>14</v>
      </c>
      <c r="IC131" s="184">
        <v>44489</v>
      </c>
      <c r="ID131" s="182" t="s">
        <v>4364</v>
      </c>
      <c r="IE131" s="176">
        <v>0</v>
      </c>
      <c r="IF131" s="176" t="s">
        <v>3173</v>
      </c>
      <c r="IG131" s="176" t="s">
        <v>21</v>
      </c>
      <c r="IH131" s="176">
        <v>2</v>
      </c>
      <c r="II131" s="176" t="s">
        <v>14</v>
      </c>
      <c r="IJ131" s="176" t="s">
        <v>14</v>
      </c>
      <c r="IK131" s="173">
        <v>44489</v>
      </c>
      <c r="IL131" s="183" t="s">
        <v>4363</v>
      </c>
      <c r="IM131" s="183">
        <v>3</v>
      </c>
      <c r="IN131" s="183" t="s">
        <v>3173</v>
      </c>
      <c r="IO131" s="183" t="s">
        <v>21</v>
      </c>
      <c r="IP131" s="183">
        <v>2</v>
      </c>
      <c r="IQ131" s="183" t="s">
        <v>14</v>
      </c>
      <c r="IR131" s="183" t="s">
        <v>14</v>
      </c>
      <c r="IS131" s="184">
        <v>44489</v>
      </c>
    </row>
    <row r="132" spans="1:253" s="277" customFormat="1" ht="12.75" customHeight="1" x14ac:dyDescent="0.2">
      <c r="A132" s="277" t="s">
        <v>91</v>
      </c>
      <c r="B132" s="277" t="s">
        <v>7508</v>
      </c>
      <c r="C132" s="277" t="s">
        <v>92</v>
      </c>
      <c r="D132" s="277" t="s">
        <v>93</v>
      </c>
      <c r="E132" s="277" t="s">
        <v>7251</v>
      </c>
      <c r="F132" s="277" t="s">
        <v>4074</v>
      </c>
      <c r="G132" s="171">
        <v>30800000</v>
      </c>
      <c r="H132" s="172" t="s">
        <v>3967</v>
      </c>
      <c r="I132" s="172" t="s">
        <v>21</v>
      </c>
      <c r="J132" s="172">
        <v>2</v>
      </c>
      <c r="K132" s="172">
        <v>0</v>
      </c>
      <c r="L132" s="172" t="s">
        <v>3968</v>
      </c>
      <c r="M132" s="173">
        <v>44468</v>
      </c>
      <c r="N132" s="187" t="s">
        <v>4075</v>
      </c>
      <c r="O132" s="174">
        <v>527970</v>
      </c>
      <c r="P132" s="174" t="s">
        <v>4059</v>
      </c>
      <c r="Q132" s="174" t="s">
        <v>21</v>
      </c>
      <c r="R132" s="174">
        <v>2</v>
      </c>
      <c r="S132" s="174">
        <v>0</v>
      </c>
      <c r="T132" s="174" t="s">
        <v>4060</v>
      </c>
      <c r="U132" s="175">
        <v>44468</v>
      </c>
      <c r="V132" s="187" t="s">
        <v>4076</v>
      </c>
      <c r="W132" s="172">
        <v>30700000</v>
      </c>
      <c r="X132" s="172" t="s">
        <v>3967</v>
      </c>
      <c r="Y132" s="172" t="s">
        <v>21</v>
      </c>
      <c r="Z132" s="172">
        <v>2</v>
      </c>
      <c r="AA132" s="172" t="s">
        <v>4062</v>
      </c>
      <c r="AB132" s="172" t="s">
        <v>3968</v>
      </c>
      <c r="AC132" s="173">
        <v>44468</v>
      </c>
      <c r="AD132" s="187" t="s">
        <v>4077</v>
      </c>
      <c r="AE132" s="180">
        <v>27100000</v>
      </c>
      <c r="AF132" s="180" t="s">
        <v>3967</v>
      </c>
      <c r="AG132" s="180" t="s">
        <v>21</v>
      </c>
      <c r="AH132" s="180">
        <v>2</v>
      </c>
      <c r="AI132" s="180" t="s">
        <v>4062</v>
      </c>
      <c r="AJ132" s="180" t="s">
        <v>3968</v>
      </c>
      <c r="AK132" s="181">
        <v>44468</v>
      </c>
      <c r="AL132" s="187" t="s">
        <v>4079</v>
      </c>
      <c r="AM132" s="172">
        <v>4000000</v>
      </c>
      <c r="AN132" s="172" t="s">
        <v>4066</v>
      </c>
      <c r="AO132" s="172" t="s">
        <v>21</v>
      </c>
      <c r="AP132" s="172">
        <v>2</v>
      </c>
      <c r="AQ132" s="172">
        <v>0</v>
      </c>
      <c r="AR132" s="172" t="s">
        <v>4067</v>
      </c>
      <c r="AS132" s="173">
        <v>44468</v>
      </c>
      <c r="AT132" s="188" t="s">
        <v>4096</v>
      </c>
      <c r="AU132" s="180">
        <v>743</v>
      </c>
      <c r="AV132" s="180" t="s">
        <v>4088</v>
      </c>
      <c r="AW132" s="180" t="s">
        <v>21</v>
      </c>
      <c r="AX132" s="180">
        <v>2</v>
      </c>
      <c r="AY132" s="180">
        <v>0</v>
      </c>
      <c r="AZ132" s="180">
        <v>0</v>
      </c>
      <c r="BA132" s="181">
        <v>44468</v>
      </c>
      <c r="BB132" s="187" t="s">
        <v>4097</v>
      </c>
      <c r="BC132" s="172">
        <v>19116</v>
      </c>
      <c r="BD132" s="172" t="s">
        <v>4090</v>
      </c>
      <c r="BE132" s="172" t="s">
        <v>21</v>
      </c>
      <c r="BF132" s="172">
        <v>2</v>
      </c>
      <c r="BG132" s="172" t="s">
        <v>4092</v>
      </c>
      <c r="BH132" s="172" t="s">
        <v>4091</v>
      </c>
      <c r="BI132" s="173">
        <v>44468</v>
      </c>
      <c r="BJ132" s="188" t="s">
        <v>4098</v>
      </c>
      <c r="BK132" s="188">
        <v>333</v>
      </c>
      <c r="BL132" s="188" t="s">
        <v>4088</v>
      </c>
      <c r="BM132" s="188" t="s">
        <v>21</v>
      </c>
      <c r="BN132" s="188">
        <v>2</v>
      </c>
      <c r="BO132" s="188">
        <v>0</v>
      </c>
      <c r="BP132" s="180">
        <v>0</v>
      </c>
      <c r="BQ132" s="189">
        <v>44468</v>
      </c>
      <c r="BR132" s="187" t="s">
        <v>94</v>
      </c>
      <c r="BS132" s="190" t="s">
        <v>14</v>
      </c>
      <c r="BT132" s="190">
        <v>0</v>
      </c>
      <c r="BU132" s="190" t="s">
        <v>14</v>
      </c>
      <c r="BV132" s="190" t="s">
        <v>14</v>
      </c>
      <c r="BW132" s="190">
        <v>0</v>
      </c>
      <c r="BX132" s="190">
        <v>0</v>
      </c>
      <c r="BY132" s="173">
        <v>43493</v>
      </c>
      <c r="BZ132" s="188" t="s">
        <v>95</v>
      </c>
      <c r="CA132" s="188" t="s">
        <v>14</v>
      </c>
      <c r="CB132" s="188">
        <v>0</v>
      </c>
      <c r="CC132" s="188" t="s">
        <v>14</v>
      </c>
      <c r="CD132" s="188" t="s">
        <v>14</v>
      </c>
      <c r="CE132" s="188">
        <v>0</v>
      </c>
      <c r="CF132" s="188">
        <v>0</v>
      </c>
      <c r="CG132" s="189">
        <v>43493</v>
      </c>
      <c r="CH132" s="187" t="s">
        <v>7999</v>
      </c>
      <c r="CI132" s="188" t="e">
        <v>#N/A</v>
      </c>
      <c r="CJ132" s="188" t="e">
        <v>#N/A</v>
      </c>
      <c r="CK132" s="188" t="e">
        <v>#N/A</v>
      </c>
      <c r="CL132" s="188" t="e">
        <v>#N/A</v>
      </c>
      <c r="CM132" s="188" t="e">
        <v>#N/A</v>
      </c>
      <c r="CN132" s="188" t="e">
        <v>#N/A</v>
      </c>
      <c r="CO132" s="191" t="e">
        <v>#N/A</v>
      </c>
      <c r="CP132" s="188" t="s">
        <v>98</v>
      </c>
      <c r="CQ132" s="190" t="s">
        <v>14</v>
      </c>
      <c r="CR132" s="190">
        <v>0</v>
      </c>
      <c r="CS132" s="190" t="s">
        <v>14</v>
      </c>
      <c r="CT132" s="190" t="s">
        <v>14</v>
      </c>
      <c r="CU132" s="190">
        <v>0</v>
      </c>
      <c r="CV132" s="190">
        <v>0</v>
      </c>
      <c r="CW132" s="173">
        <v>43493</v>
      </c>
      <c r="CX132" s="188" t="s">
        <v>4078</v>
      </c>
      <c r="CY132" s="180">
        <v>20700000</v>
      </c>
      <c r="CZ132" s="180" t="s">
        <v>3967</v>
      </c>
      <c r="DA132" s="180" t="s">
        <v>21</v>
      </c>
      <c r="DB132" s="180">
        <v>2</v>
      </c>
      <c r="DC132" s="180">
        <v>0</v>
      </c>
      <c r="DD132" s="180" t="s">
        <v>3968</v>
      </c>
      <c r="DE132" s="186">
        <v>44468</v>
      </c>
      <c r="DF132" s="187" t="s">
        <v>4069</v>
      </c>
      <c r="DG132" s="172">
        <v>3600000</v>
      </c>
      <c r="DH132" s="190" t="s">
        <v>3967</v>
      </c>
      <c r="DI132" s="190" t="s">
        <v>21</v>
      </c>
      <c r="DJ132" s="190">
        <v>2</v>
      </c>
      <c r="DK132" s="190">
        <v>0</v>
      </c>
      <c r="DL132" s="190" t="s">
        <v>3968</v>
      </c>
      <c r="DM132" s="173">
        <v>44468</v>
      </c>
      <c r="DN132" s="188" t="s">
        <v>4070</v>
      </c>
      <c r="DO132" s="180">
        <v>6400000</v>
      </c>
      <c r="DP132" s="188" t="s">
        <v>3967</v>
      </c>
      <c r="DQ132" s="188" t="s">
        <v>21</v>
      </c>
      <c r="DR132" s="188">
        <v>2</v>
      </c>
      <c r="DS132" s="188">
        <v>0</v>
      </c>
      <c r="DT132" s="188" t="s">
        <v>3968</v>
      </c>
      <c r="DU132" s="189">
        <v>44468</v>
      </c>
      <c r="DV132" s="187" t="s">
        <v>4071</v>
      </c>
      <c r="DW132" s="172">
        <v>8400000</v>
      </c>
      <c r="DX132" s="190" t="s">
        <v>3967</v>
      </c>
      <c r="DY132" s="190" t="s">
        <v>21</v>
      </c>
      <c r="DZ132" s="190">
        <v>2</v>
      </c>
      <c r="EA132" s="190">
        <v>0</v>
      </c>
      <c r="EB132" s="190" t="s">
        <v>3968</v>
      </c>
      <c r="EC132" s="173">
        <v>44468</v>
      </c>
      <c r="ED132" s="188" t="s">
        <v>4072</v>
      </c>
      <c r="EE132" s="180">
        <v>8900000</v>
      </c>
      <c r="EF132" s="188" t="s">
        <v>3967</v>
      </c>
      <c r="EG132" s="188" t="s">
        <v>21</v>
      </c>
      <c r="EH132" s="188">
        <v>2</v>
      </c>
      <c r="EI132" s="188">
        <v>0</v>
      </c>
      <c r="EJ132" s="188" t="s">
        <v>3968</v>
      </c>
      <c r="EK132" s="189">
        <v>44468</v>
      </c>
      <c r="EL132" s="187" t="s">
        <v>4073</v>
      </c>
      <c r="EM132" s="172">
        <v>3400000</v>
      </c>
      <c r="EN132" s="190" t="s">
        <v>3967</v>
      </c>
      <c r="EO132" s="190" t="s">
        <v>21</v>
      </c>
      <c r="EP132" s="190">
        <v>2</v>
      </c>
      <c r="EQ132" s="190">
        <v>0</v>
      </c>
      <c r="ER132" s="190" t="s">
        <v>3968</v>
      </c>
      <c r="ES132" s="173">
        <v>44468</v>
      </c>
      <c r="ET132" s="188" t="s">
        <v>4099</v>
      </c>
      <c r="EU132" s="188">
        <v>333</v>
      </c>
      <c r="EV132" s="188" t="s">
        <v>4088</v>
      </c>
      <c r="EW132" s="188" t="s">
        <v>21</v>
      </c>
      <c r="EX132" s="188">
        <v>2</v>
      </c>
      <c r="EY132" s="188">
        <v>0</v>
      </c>
      <c r="EZ132" s="188">
        <v>0</v>
      </c>
      <c r="FA132" s="189">
        <v>44468</v>
      </c>
      <c r="FB132" s="187" t="s">
        <v>97</v>
      </c>
      <c r="FC132" s="190">
        <v>5</v>
      </c>
      <c r="FD132" s="190">
        <v>0</v>
      </c>
      <c r="FE132" s="190" t="s">
        <v>41</v>
      </c>
      <c r="FF132" s="190">
        <v>1</v>
      </c>
      <c r="FG132" s="190" t="s">
        <v>96</v>
      </c>
      <c r="FH132" s="190">
        <v>0</v>
      </c>
      <c r="FI132" s="173">
        <v>43493</v>
      </c>
      <c r="FJ132" s="187" t="s">
        <v>99</v>
      </c>
      <c r="FK132" s="188" t="s">
        <v>14</v>
      </c>
      <c r="FL132" s="188">
        <v>0</v>
      </c>
      <c r="FM132" s="188" t="s">
        <v>14</v>
      </c>
      <c r="FN132" s="188" t="s">
        <v>14</v>
      </c>
      <c r="FO132" s="188">
        <v>0</v>
      </c>
      <c r="FP132" s="180">
        <v>0</v>
      </c>
      <c r="FQ132" s="181">
        <v>43493</v>
      </c>
      <c r="FR132" s="187" t="s">
        <v>100</v>
      </c>
      <c r="FS132" s="190" t="s">
        <v>14</v>
      </c>
      <c r="FT132" s="190">
        <v>0</v>
      </c>
      <c r="FU132" s="190" t="s">
        <v>14</v>
      </c>
      <c r="FV132" s="190" t="s">
        <v>14</v>
      </c>
      <c r="FW132" s="190">
        <v>0</v>
      </c>
      <c r="FX132" s="190">
        <v>0</v>
      </c>
      <c r="FY132" s="173">
        <v>43493</v>
      </c>
      <c r="FZ132" s="188" t="s">
        <v>5291</v>
      </c>
      <c r="GA132" s="188">
        <v>2</v>
      </c>
      <c r="GB132" s="188" t="s">
        <v>3173</v>
      </c>
      <c r="GC132" s="188" t="s">
        <v>21</v>
      </c>
      <c r="GD132" s="188">
        <v>2</v>
      </c>
      <c r="GE132" s="188" t="s">
        <v>14</v>
      </c>
      <c r="GF132" s="188" t="s">
        <v>14</v>
      </c>
      <c r="GG132" s="189">
        <v>44500</v>
      </c>
      <c r="GH132" s="187" t="s">
        <v>5293</v>
      </c>
      <c r="GI132" s="190">
        <v>3</v>
      </c>
      <c r="GJ132" s="190" t="s">
        <v>3173</v>
      </c>
      <c r="GK132" s="190" t="s">
        <v>21</v>
      </c>
      <c r="GL132" s="190">
        <v>2</v>
      </c>
      <c r="GM132" s="190" t="s">
        <v>14</v>
      </c>
      <c r="GN132" s="190" t="s">
        <v>14</v>
      </c>
      <c r="GO132" s="173">
        <v>44500</v>
      </c>
      <c r="GP132" s="188" t="s">
        <v>5292</v>
      </c>
      <c r="GQ132" s="188">
        <v>3</v>
      </c>
      <c r="GR132" s="188" t="s">
        <v>3173</v>
      </c>
      <c r="GS132" s="188" t="s">
        <v>21</v>
      </c>
      <c r="GT132" s="188">
        <v>2</v>
      </c>
      <c r="GU132" s="188" t="s">
        <v>14</v>
      </c>
      <c r="GV132" s="188" t="s">
        <v>14</v>
      </c>
      <c r="GW132" s="189">
        <v>44500</v>
      </c>
      <c r="GX132" s="187" t="s">
        <v>5298</v>
      </c>
      <c r="GY132" s="190">
        <v>0</v>
      </c>
      <c r="GZ132" s="190" t="s">
        <v>3173</v>
      </c>
      <c r="HA132" s="190" t="s">
        <v>21</v>
      </c>
      <c r="HB132" s="190">
        <v>2</v>
      </c>
      <c r="HC132" s="190" t="s">
        <v>14</v>
      </c>
      <c r="HD132" s="190" t="s">
        <v>14</v>
      </c>
      <c r="HE132" s="173">
        <v>44501</v>
      </c>
      <c r="HF132" s="188" t="s">
        <v>5290</v>
      </c>
      <c r="HG132" s="188">
        <v>3</v>
      </c>
      <c r="HH132" s="188" t="s">
        <v>3173</v>
      </c>
      <c r="HI132" s="188" t="s">
        <v>21</v>
      </c>
      <c r="HJ132" s="188">
        <v>2</v>
      </c>
      <c r="HK132" s="188" t="s">
        <v>14</v>
      </c>
      <c r="HL132" s="188" t="s">
        <v>14</v>
      </c>
      <c r="HM132" s="189">
        <v>44500</v>
      </c>
      <c r="HN132" s="187" t="s">
        <v>5297</v>
      </c>
      <c r="HO132" s="190">
        <v>3</v>
      </c>
      <c r="HP132" s="190" t="s">
        <v>3173</v>
      </c>
      <c r="HQ132" s="190" t="s">
        <v>21</v>
      </c>
      <c r="HR132" s="190">
        <v>2</v>
      </c>
      <c r="HS132" s="190" t="s">
        <v>14</v>
      </c>
      <c r="HT132" s="190" t="s">
        <v>14</v>
      </c>
      <c r="HU132" s="173">
        <v>44501</v>
      </c>
      <c r="HV132" s="188" t="s">
        <v>5294</v>
      </c>
      <c r="HW132" s="188">
        <v>2</v>
      </c>
      <c r="HX132" s="188" t="s">
        <v>3173</v>
      </c>
      <c r="HY132" s="188" t="s">
        <v>21</v>
      </c>
      <c r="HZ132" s="188">
        <v>2</v>
      </c>
      <c r="IA132" s="188" t="s">
        <v>14</v>
      </c>
      <c r="IB132" s="188" t="s">
        <v>14</v>
      </c>
      <c r="IC132" s="189">
        <v>44501</v>
      </c>
      <c r="ID132" s="187" t="s">
        <v>5296</v>
      </c>
      <c r="IE132" s="190">
        <v>1</v>
      </c>
      <c r="IF132" s="190" t="s">
        <v>3173</v>
      </c>
      <c r="IG132" s="190" t="s">
        <v>21</v>
      </c>
      <c r="IH132" s="190">
        <v>2</v>
      </c>
      <c r="II132" s="190" t="s">
        <v>14</v>
      </c>
      <c r="IJ132" s="190" t="s">
        <v>14</v>
      </c>
      <c r="IK132" s="173">
        <v>44501</v>
      </c>
      <c r="IL132" s="188" t="s">
        <v>5295</v>
      </c>
      <c r="IM132" s="188">
        <v>3</v>
      </c>
      <c r="IN132" s="188" t="s">
        <v>3173</v>
      </c>
      <c r="IO132" s="188" t="s">
        <v>21</v>
      </c>
      <c r="IP132" s="188">
        <v>2</v>
      </c>
      <c r="IQ132" s="188" t="s">
        <v>14</v>
      </c>
      <c r="IR132" s="188" t="s">
        <v>14</v>
      </c>
      <c r="IS132" s="189">
        <v>44501</v>
      </c>
    </row>
    <row r="133" spans="1:253" s="277" customFormat="1" ht="12.75" customHeight="1" x14ac:dyDescent="0.2">
      <c r="A133" s="277" t="s">
        <v>888</v>
      </c>
      <c r="B133" s="277" t="s">
        <v>7525</v>
      </c>
      <c r="C133" s="277" t="s">
        <v>889</v>
      </c>
      <c r="D133" s="277" t="s">
        <v>93</v>
      </c>
      <c r="E133" s="277" t="s">
        <v>7251</v>
      </c>
      <c r="F133" s="277" t="s">
        <v>4058</v>
      </c>
      <c r="G133" s="171">
        <v>30800000</v>
      </c>
      <c r="H133" s="172" t="s">
        <v>3967</v>
      </c>
      <c r="I133" s="172" t="s">
        <v>21</v>
      </c>
      <c r="J133" s="172">
        <v>2</v>
      </c>
      <c r="K133" s="172">
        <v>0</v>
      </c>
      <c r="L133" s="172" t="s">
        <v>3968</v>
      </c>
      <c r="M133" s="173">
        <v>44468</v>
      </c>
      <c r="N133" s="182" t="s">
        <v>4061</v>
      </c>
      <c r="O133" s="174">
        <v>527970</v>
      </c>
      <c r="P133" s="174" t="s">
        <v>4059</v>
      </c>
      <c r="Q133" s="174" t="s">
        <v>21</v>
      </c>
      <c r="R133" s="174">
        <v>2</v>
      </c>
      <c r="S133" s="174">
        <v>0</v>
      </c>
      <c r="T133" s="174" t="s">
        <v>4060</v>
      </c>
      <c r="U133" s="175">
        <v>44468</v>
      </c>
      <c r="V133" s="182" t="s">
        <v>4063</v>
      </c>
      <c r="W133" s="172">
        <v>30700000</v>
      </c>
      <c r="X133" s="172" t="s">
        <v>3967</v>
      </c>
      <c r="Y133" s="172" t="s">
        <v>21</v>
      </c>
      <c r="Z133" s="172">
        <v>2</v>
      </c>
      <c r="AA133" s="172" t="s">
        <v>4062</v>
      </c>
      <c r="AB133" s="172" t="s">
        <v>3968</v>
      </c>
      <c r="AC133" s="173">
        <v>44468</v>
      </c>
      <c r="AD133" s="182" t="s">
        <v>4064</v>
      </c>
      <c r="AE133" s="180">
        <v>27100000</v>
      </c>
      <c r="AF133" s="180" t="s">
        <v>3967</v>
      </c>
      <c r="AG133" s="180" t="s">
        <v>21</v>
      </c>
      <c r="AH133" s="180">
        <v>2</v>
      </c>
      <c r="AI133" s="180" t="s">
        <v>4062</v>
      </c>
      <c r="AJ133" s="180" t="s">
        <v>3968</v>
      </c>
      <c r="AK133" s="181">
        <v>44468</v>
      </c>
      <c r="AL133" s="182" t="s">
        <v>4068</v>
      </c>
      <c r="AM133" s="172">
        <v>4000000</v>
      </c>
      <c r="AN133" s="172" t="s">
        <v>4066</v>
      </c>
      <c r="AO133" s="172" t="s">
        <v>21</v>
      </c>
      <c r="AP133" s="172">
        <v>2</v>
      </c>
      <c r="AQ133" s="172">
        <v>0</v>
      </c>
      <c r="AR133" s="172" t="s">
        <v>4067</v>
      </c>
      <c r="AS133" s="173">
        <v>44468</v>
      </c>
      <c r="AT133" s="183" t="s">
        <v>4089</v>
      </c>
      <c r="AU133" s="180">
        <v>743</v>
      </c>
      <c r="AV133" s="180" t="s">
        <v>4088</v>
      </c>
      <c r="AW133" s="180" t="s">
        <v>21</v>
      </c>
      <c r="AX133" s="180">
        <v>2</v>
      </c>
      <c r="AY133" s="180">
        <v>0</v>
      </c>
      <c r="AZ133" s="180">
        <v>0</v>
      </c>
      <c r="BA133" s="181">
        <v>44468</v>
      </c>
      <c r="BB133" s="182" t="s">
        <v>4093</v>
      </c>
      <c r="BC133" s="172">
        <v>19116</v>
      </c>
      <c r="BD133" s="172" t="s">
        <v>4090</v>
      </c>
      <c r="BE133" s="172" t="s">
        <v>21</v>
      </c>
      <c r="BF133" s="172">
        <v>2</v>
      </c>
      <c r="BG133" s="172" t="s">
        <v>4092</v>
      </c>
      <c r="BH133" s="172" t="s">
        <v>4091</v>
      </c>
      <c r="BI133" s="173">
        <v>44468</v>
      </c>
      <c r="BJ133" s="183" t="s">
        <v>4094</v>
      </c>
      <c r="BK133" s="183">
        <v>333</v>
      </c>
      <c r="BL133" s="183" t="s">
        <v>4088</v>
      </c>
      <c r="BM133" s="183" t="s">
        <v>21</v>
      </c>
      <c r="BN133" s="183">
        <v>2</v>
      </c>
      <c r="BO133" s="183">
        <v>0</v>
      </c>
      <c r="BP133" s="180">
        <v>0</v>
      </c>
      <c r="BQ133" s="184">
        <v>44468</v>
      </c>
      <c r="BR133" s="182" t="s">
        <v>910</v>
      </c>
      <c r="BS133" s="176" t="s">
        <v>14</v>
      </c>
      <c r="BT133" s="176" t="s">
        <v>14</v>
      </c>
      <c r="BU133" s="176" t="s">
        <v>14</v>
      </c>
      <c r="BV133" s="176" t="s">
        <v>14</v>
      </c>
      <c r="BW133" s="176" t="s">
        <v>14</v>
      </c>
      <c r="BX133" s="176" t="s">
        <v>14</v>
      </c>
      <c r="BY133" s="173">
        <v>43532</v>
      </c>
      <c r="BZ133" s="183" t="s">
        <v>911</v>
      </c>
      <c r="CA133" s="183" t="s">
        <v>14</v>
      </c>
      <c r="CB133" s="183" t="s">
        <v>14</v>
      </c>
      <c r="CC133" s="183" t="s">
        <v>14</v>
      </c>
      <c r="CD133" s="183" t="s">
        <v>14</v>
      </c>
      <c r="CE133" s="183" t="s">
        <v>14</v>
      </c>
      <c r="CF133" s="183" t="s">
        <v>14</v>
      </c>
      <c r="CG133" s="184">
        <v>43532</v>
      </c>
      <c r="CH133" s="182" t="s">
        <v>8000</v>
      </c>
      <c r="CI133" s="183" t="e">
        <v>#N/A</v>
      </c>
      <c r="CJ133" s="183" t="e">
        <v>#N/A</v>
      </c>
      <c r="CK133" s="183" t="e">
        <v>#N/A</v>
      </c>
      <c r="CL133" s="183" t="e">
        <v>#N/A</v>
      </c>
      <c r="CM133" s="183" t="e">
        <v>#N/A</v>
      </c>
      <c r="CN133" s="183" t="e">
        <v>#N/A</v>
      </c>
      <c r="CO133" s="185" t="e">
        <v>#N/A</v>
      </c>
      <c r="CP133" s="183" t="s">
        <v>912</v>
      </c>
      <c r="CQ133" s="176" t="s">
        <v>14</v>
      </c>
      <c r="CR133" s="176" t="s">
        <v>14</v>
      </c>
      <c r="CS133" s="176" t="s">
        <v>14</v>
      </c>
      <c r="CT133" s="176" t="s">
        <v>14</v>
      </c>
      <c r="CU133" s="176" t="s">
        <v>14</v>
      </c>
      <c r="CV133" s="176" t="s">
        <v>14</v>
      </c>
      <c r="CW133" s="173">
        <v>43532</v>
      </c>
      <c r="CX133" s="183" t="s">
        <v>4065</v>
      </c>
      <c r="CY133" s="180">
        <v>20700000</v>
      </c>
      <c r="CZ133" s="180" t="s">
        <v>3967</v>
      </c>
      <c r="DA133" s="180" t="s">
        <v>21</v>
      </c>
      <c r="DB133" s="180">
        <v>2</v>
      </c>
      <c r="DC133" s="180">
        <v>0</v>
      </c>
      <c r="DD133" s="180" t="s">
        <v>3968</v>
      </c>
      <c r="DE133" s="186">
        <v>44467</v>
      </c>
      <c r="DF133" s="182" t="s">
        <v>3969</v>
      </c>
      <c r="DG133" s="172">
        <v>3600000</v>
      </c>
      <c r="DH133" s="176" t="s">
        <v>3967</v>
      </c>
      <c r="DI133" s="176" t="s">
        <v>21</v>
      </c>
      <c r="DJ133" s="176">
        <v>2</v>
      </c>
      <c r="DK133" s="176">
        <v>0</v>
      </c>
      <c r="DL133" s="176" t="s">
        <v>3968</v>
      </c>
      <c r="DM133" s="173">
        <v>44467</v>
      </c>
      <c r="DN133" s="183" t="s">
        <v>3970</v>
      </c>
      <c r="DO133" s="180">
        <v>6400000</v>
      </c>
      <c r="DP133" s="183" t="s">
        <v>3967</v>
      </c>
      <c r="DQ133" s="183" t="s">
        <v>21</v>
      </c>
      <c r="DR133" s="183">
        <v>2</v>
      </c>
      <c r="DS133" s="183">
        <v>0</v>
      </c>
      <c r="DT133" s="183" t="s">
        <v>3968</v>
      </c>
      <c r="DU133" s="184">
        <v>44467</v>
      </c>
      <c r="DV133" s="182" t="s">
        <v>3971</v>
      </c>
      <c r="DW133" s="172">
        <v>8400000</v>
      </c>
      <c r="DX133" s="176" t="s">
        <v>3967</v>
      </c>
      <c r="DY133" s="176" t="s">
        <v>21</v>
      </c>
      <c r="DZ133" s="176">
        <v>2</v>
      </c>
      <c r="EA133" s="176">
        <v>0</v>
      </c>
      <c r="EB133" s="176" t="s">
        <v>3968</v>
      </c>
      <c r="EC133" s="173">
        <v>44467</v>
      </c>
      <c r="ED133" s="183" t="s">
        <v>3972</v>
      </c>
      <c r="EE133" s="180">
        <v>8900000</v>
      </c>
      <c r="EF133" s="183" t="s">
        <v>3967</v>
      </c>
      <c r="EG133" s="183" t="s">
        <v>21</v>
      </c>
      <c r="EH133" s="183">
        <v>2</v>
      </c>
      <c r="EI133" s="183">
        <v>0</v>
      </c>
      <c r="EJ133" s="183" t="s">
        <v>3968</v>
      </c>
      <c r="EK133" s="184">
        <v>44467</v>
      </c>
      <c r="EL133" s="182" t="s">
        <v>3973</v>
      </c>
      <c r="EM133" s="172">
        <v>3400000</v>
      </c>
      <c r="EN133" s="176" t="s">
        <v>3967</v>
      </c>
      <c r="EO133" s="176" t="s">
        <v>21</v>
      </c>
      <c r="EP133" s="176">
        <v>2</v>
      </c>
      <c r="EQ133" s="176">
        <v>0</v>
      </c>
      <c r="ER133" s="176" t="s">
        <v>3968</v>
      </c>
      <c r="ES133" s="173">
        <v>44467</v>
      </c>
      <c r="ET133" s="183" t="s">
        <v>4095</v>
      </c>
      <c r="EU133" s="183">
        <v>333</v>
      </c>
      <c r="EV133" s="183" t="s">
        <v>4088</v>
      </c>
      <c r="EW133" s="183" t="s">
        <v>21</v>
      </c>
      <c r="EX133" s="183">
        <v>2</v>
      </c>
      <c r="EY133" s="183">
        <v>0</v>
      </c>
      <c r="EZ133" s="183">
        <v>0</v>
      </c>
      <c r="FA133" s="184">
        <v>44468</v>
      </c>
      <c r="FB133" s="182" t="s">
        <v>891</v>
      </c>
      <c r="FC133" s="176">
        <v>2</v>
      </c>
      <c r="FD133" s="176">
        <v>0</v>
      </c>
      <c r="FE133" s="176" t="s">
        <v>21</v>
      </c>
      <c r="FF133" s="176">
        <v>2</v>
      </c>
      <c r="FG133" s="176" t="s">
        <v>890</v>
      </c>
      <c r="FH133" s="176">
        <v>0</v>
      </c>
      <c r="FI133" s="173">
        <v>43523</v>
      </c>
      <c r="FJ133" s="182" t="s">
        <v>892</v>
      </c>
      <c r="FK133" s="183" t="s">
        <v>14</v>
      </c>
      <c r="FL133" s="183">
        <v>0</v>
      </c>
      <c r="FM133" s="183" t="s">
        <v>14</v>
      </c>
      <c r="FN133" s="183" t="s">
        <v>14</v>
      </c>
      <c r="FO133" s="183">
        <v>0</v>
      </c>
      <c r="FP133" s="180">
        <v>0</v>
      </c>
      <c r="FQ133" s="181">
        <v>43523</v>
      </c>
      <c r="FR133" s="182" t="s">
        <v>893</v>
      </c>
      <c r="FS133" s="176" t="s">
        <v>14</v>
      </c>
      <c r="FT133" s="176">
        <v>0</v>
      </c>
      <c r="FU133" s="176" t="s">
        <v>14</v>
      </c>
      <c r="FV133" s="176" t="s">
        <v>14</v>
      </c>
      <c r="FW133" s="176">
        <v>0</v>
      </c>
      <c r="FX133" s="176">
        <v>0</v>
      </c>
      <c r="FY133" s="173">
        <v>43523</v>
      </c>
      <c r="FZ133" s="183" t="s">
        <v>5300</v>
      </c>
      <c r="GA133" s="183">
        <v>2</v>
      </c>
      <c r="GB133" s="183" t="s">
        <v>3173</v>
      </c>
      <c r="GC133" s="183" t="s">
        <v>21</v>
      </c>
      <c r="GD133" s="183">
        <v>2</v>
      </c>
      <c r="GE133" s="183" t="s">
        <v>14</v>
      </c>
      <c r="GF133" s="183" t="s">
        <v>14</v>
      </c>
      <c r="GG133" s="184">
        <v>44501</v>
      </c>
      <c r="GH133" s="182" t="s">
        <v>5306</v>
      </c>
      <c r="GI133" s="176">
        <v>3</v>
      </c>
      <c r="GJ133" s="176" t="s">
        <v>3173</v>
      </c>
      <c r="GK133" s="176" t="s">
        <v>21</v>
      </c>
      <c r="GL133" s="176">
        <v>2</v>
      </c>
      <c r="GM133" s="176" t="s">
        <v>14</v>
      </c>
      <c r="GN133" s="176" t="s">
        <v>14</v>
      </c>
      <c r="GO133" s="173">
        <v>44501</v>
      </c>
      <c r="GP133" s="183" t="s">
        <v>5301</v>
      </c>
      <c r="GQ133" s="183">
        <v>3</v>
      </c>
      <c r="GR133" s="183" t="s">
        <v>3173</v>
      </c>
      <c r="GS133" s="183" t="s">
        <v>21</v>
      </c>
      <c r="GT133" s="183">
        <v>2</v>
      </c>
      <c r="GU133" s="183" t="s">
        <v>14</v>
      </c>
      <c r="GV133" s="183" t="s">
        <v>14</v>
      </c>
      <c r="GW133" s="184">
        <v>44501</v>
      </c>
      <c r="GX133" s="182" t="s">
        <v>5307</v>
      </c>
      <c r="GY133" s="176">
        <v>0</v>
      </c>
      <c r="GZ133" s="176" t="s">
        <v>3173</v>
      </c>
      <c r="HA133" s="176" t="s">
        <v>21</v>
      </c>
      <c r="HB133" s="176">
        <v>2</v>
      </c>
      <c r="HC133" s="176" t="s">
        <v>14</v>
      </c>
      <c r="HD133" s="176" t="s">
        <v>14</v>
      </c>
      <c r="HE133" s="173">
        <v>44501</v>
      </c>
      <c r="HF133" s="183" t="s">
        <v>5299</v>
      </c>
      <c r="HG133" s="183">
        <v>3</v>
      </c>
      <c r="HH133" s="183" t="s">
        <v>3173</v>
      </c>
      <c r="HI133" s="183" t="s">
        <v>21</v>
      </c>
      <c r="HJ133" s="183">
        <v>2</v>
      </c>
      <c r="HK133" s="183" t="s">
        <v>14</v>
      </c>
      <c r="HL133" s="183" t="s">
        <v>14</v>
      </c>
      <c r="HM133" s="184">
        <v>44501</v>
      </c>
      <c r="HN133" s="182" t="s">
        <v>5305</v>
      </c>
      <c r="HO133" s="176">
        <v>3</v>
      </c>
      <c r="HP133" s="176" t="s">
        <v>3173</v>
      </c>
      <c r="HQ133" s="176" t="s">
        <v>21</v>
      </c>
      <c r="HR133" s="176">
        <v>2</v>
      </c>
      <c r="HS133" s="176" t="s">
        <v>14</v>
      </c>
      <c r="HT133" s="176" t="s">
        <v>14</v>
      </c>
      <c r="HU133" s="173">
        <v>44501</v>
      </c>
      <c r="HV133" s="183" t="s">
        <v>5302</v>
      </c>
      <c r="HW133" s="183">
        <v>2</v>
      </c>
      <c r="HX133" s="183" t="s">
        <v>3173</v>
      </c>
      <c r="HY133" s="183" t="s">
        <v>21</v>
      </c>
      <c r="HZ133" s="183">
        <v>2</v>
      </c>
      <c r="IA133" s="183" t="s">
        <v>14</v>
      </c>
      <c r="IB133" s="183" t="s">
        <v>14</v>
      </c>
      <c r="IC133" s="184">
        <v>44501</v>
      </c>
      <c r="ID133" s="182" t="s">
        <v>5304</v>
      </c>
      <c r="IE133" s="176">
        <v>1</v>
      </c>
      <c r="IF133" s="176" t="s">
        <v>3173</v>
      </c>
      <c r="IG133" s="176" t="s">
        <v>21</v>
      </c>
      <c r="IH133" s="176">
        <v>2</v>
      </c>
      <c r="II133" s="176" t="s">
        <v>14</v>
      </c>
      <c r="IJ133" s="176" t="s">
        <v>14</v>
      </c>
      <c r="IK133" s="173">
        <v>44501</v>
      </c>
      <c r="IL133" s="183" t="s">
        <v>5303</v>
      </c>
      <c r="IM133" s="183">
        <v>3</v>
      </c>
      <c r="IN133" s="183" t="s">
        <v>3173</v>
      </c>
      <c r="IO133" s="183" t="s">
        <v>21</v>
      </c>
      <c r="IP133" s="183">
        <v>2</v>
      </c>
      <c r="IQ133" s="183" t="s">
        <v>14</v>
      </c>
      <c r="IR133" s="183" t="s">
        <v>14</v>
      </c>
      <c r="IS133" s="184">
        <v>44501</v>
      </c>
    </row>
    <row r="134" spans="1:253" s="277" customFormat="1" ht="12.75" customHeight="1" x14ac:dyDescent="0.2">
      <c r="A134" s="277" t="s">
        <v>415</v>
      </c>
      <c r="B134" s="277" t="s">
        <v>7553</v>
      </c>
      <c r="C134" s="277" t="s">
        <v>416</v>
      </c>
      <c r="D134" s="277" t="s">
        <v>417</v>
      </c>
      <c r="E134" s="277" t="s">
        <v>7254</v>
      </c>
      <c r="F134" s="277" t="s">
        <v>3786</v>
      </c>
      <c r="G134" s="171">
        <v>18400000</v>
      </c>
      <c r="H134" s="172" t="s">
        <v>3783</v>
      </c>
      <c r="I134" s="172" t="s">
        <v>21</v>
      </c>
      <c r="J134" s="172">
        <v>2</v>
      </c>
      <c r="K134" s="172" t="s">
        <v>3785</v>
      </c>
      <c r="L134" s="172" t="s">
        <v>3784</v>
      </c>
      <c r="M134" s="173">
        <v>44451</v>
      </c>
      <c r="N134" s="182" t="s">
        <v>3788</v>
      </c>
      <c r="O134" s="174">
        <v>752618</v>
      </c>
      <c r="P134" s="174" t="s">
        <v>3414</v>
      </c>
      <c r="Q134" s="174" t="s">
        <v>21</v>
      </c>
      <c r="R134" s="174">
        <v>2</v>
      </c>
      <c r="S134" s="174" t="s">
        <v>3787</v>
      </c>
      <c r="T134" s="174" t="s">
        <v>3415</v>
      </c>
      <c r="U134" s="175">
        <v>44451</v>
      </c>
      <c r="V134" s="182" t="s">
        <v>5640</v>
      </c>
      <c r="W134" s="172">
        <v>12181000</v>
      </c>
      <c r="X134" s="172" t="s">
        <v>3783</v>
      </c>
      <c r="Y134" s="172" t="s">
        <v>41</v>
      </c>
      <c r="Z134" s="172">
        <v>1</v>
      </c>
      <c r="AA134" s="172" t="s">
        <v>5538</v>
      </c>
      <c r="AB134" s="172" t="s">
        <v>3784</v>
      </c>
      <c r="AC134" s="173">
        <v>44521</v>
      </c>
      <c r="AD134" s="182" t="s">
        <v>5641</v>
      </c>
      <c r="AE134" s="180">
        <v>6760000</v>
      </c>
      <c r="AF134" s="180" t="s">
        <v>3783</v>
      </c>
      <c r="AG134" s="180" t="s">
        <v>41</v>
      </c>
      <c r="AH134" s="180">
        <v>1</v>
      </c>
      <c r="AI134" s="180" t="s">
        <v>5540</v>
      </c>
      <c r="AJ134" s="180" t="s">
        <v>3784</v>
      </c>
      <c r="AK134" s="181">
        <v>44521</v>
      </c>
      <c r="AL134" s="182" t="s">
        <v>1302</v>
      </c>
      <c r="AM134" s="172">
        <v>0</v>
      </c>
      <c r="AN134" s="172" t="s">
        <v>14</v>
      </c>
      <c r="AO134" s="172" t="s">
        <v>21</v>
      </c>
      <c r="AP134" s="172">
        <v>2</v>
      </c>
      <c r="AQ134" s="172" t="s">
        <v>1301</v>
      </c>
      <c r="AR134" s="172" t="s">
        <v>14</v>
      </c>
      <c r="AS134" s="173">
        <v>43707</v>
      </c>
      <c r="AT134" s="183" t="s">
        <v>1352</v>
      </c>
      <c r="AU134" s="180">
        <v>0</v>
      </c>
      <c r="AV134" s="180" t="s">
        <v>14</v>
      </c>
      <c r="AW134" s="180" t="s">
        <v>41</v>
      </c>
      <c r="AX134" s="180">
        <v>1</v>
      </c>
      <c r="AY134" s="180" t="s">
        <v>14</v>
      </c>
      <c r="AZ134" s="180" t="s">
        <v>14</v>
      </c>
      <c r="BA134" s="181">
        <v>43784</v>
      </c>
      <c r="BB134" s="182" t="s">
        <v>1351</v>
      </c>
      <c r="BC134" s="172">
        <v>0</v>
      </c>
      <c r="BD134" s="172" t="s">
        <v>14</v>
      </c>
      <c r="BE134" s="172" t="s">
        <v>41</v>
      </c>
      <c r="BF134" s="172">
        <v>1</v>
      </c>
      <c r="BG134" s="172" t="s">
        <v>14</v>
      </c>
      <c r="BH134" s="172" t="s">
        <v>14</v>
      </c>
      <c r="BI134" s="173">
        <v>43784</v>
      </c>
      <c r="BJ134" s="183" t="s">
        <v>6239</v>
      </c>
      <c r="BK134" s="183">
        <v>0</v>
      </c>
      <c r="BL134" s="183" t="s">
        <v>6164</v>
      </c>
      <c r="BM134" s="183" t="s">
        <v>21</v>
      </c>
      <c r="BN134" s="183">
        <v>2</v>
      </c>
      <c r="BO134" s="183" t="s">
        <v>6227</v>
      </c>
      <c r="BP134" s="180" t="s">
        <v>2036</v>
      </c>
      <c r="BQ134" s="184">
        <v>44557</v>
      </c>
      <c r="BR134" s="182" t="s">
        <v>419</v>
      </c>
      <c r="BS134" s="176">
        <v>0</v>
      </c>
      <c r="BT134" s="176">
        <v>0</v>
      </c>
      <c r="BU134" s="176" t="s">
        <v>21</v>
      </c>
      <c r="BV134" s="176">
        <v>2</v>
      </c>
      <c r="BW134" s="176" t="s">
        <v>418</v>
      </c>
      <c r="BX134" s="176">
        <v>0</v>
      </c>
      <c r="BY134" s="173">
        <v>43509</v>
      </c>
      <c r="BZ134" s="183" t="s">
        <v>420</v>
      </c>
      <c r="CA134" s="183">
        <v>0</v>
      </c>
      <c r="CB134" s="183">
        <v>0</v>
      </c>
      <c r="CC134" s="183" t="s">
        <v>21</v>
      </c>
      <c r="CD134" s="183">
        <v>2</v>
      </c>
      <c r="CE134" s="183" t="s">
        <v>418</v>
      </c>
      <c r="CF134" s="183">
        <v>0</v>
      </c>
      <c r="CG134" s="184">
        <v>43509</v>
      </c>
      <c r="CH134" s="182" t="s">
        <v>8001</v>
      </c>
      <c r="CI134" s="183" t="e">
        <v>#N/A</v>
      </c>
      <c r="CJ134" s="183" t="e">
        <v>#N/A</v>
      </c>
      <c r="CK134" s="183" t="e">
        <v>#N/A</v>
      </c>
      <c r="CL134" s="183" t="e">
        <v>#N/A</v>
      </c>
      <c r="CM134" s="183" t="e">
        <v>#N/A</v>
      </c>
      <c r="CN134" s="183" t="e">
        <v>#N/A</v>
      </c>
      <c r="CO134" s="185" t="e">
        <v>#N/A</v>
      </c>
      <c r="CP134" s="183" t="s">
        <v>1350</v>
      </c>
      <c r="CQ134" s="176" t="s">
        <v>14</v>
      </c>
      <c r="CR134" s="176" t="s">
        <v>14</v>
      </c>
      <c r="CS134" s="176" t="s">
        <v>14</v>
      </c>
      <c r="CT134" s="176" t="s">
        <v>14</v>
      </c>
      <c r="CU134" s="176" t="s">
        <v>14</v>
      </c>
      <c r="CV134" s="176" t="s">
        <v>14</v>
      </c>
      <c r="CW134" s="173">
        <v>43784</v>
      </c>
      <c r="CX134" s="183" t="s">
        <v>5642</v>
      </c>
      <c r="CY134" s="180">
        <v>1575000</v>
      </c>
      <c r="CZ134" s="180" t="s">
        <v>3783</v>
      </c>
      <c r="DA134" s="180" t="s">
        <v>41</v>
      </c>
      <c r="DB134" s="180">
        <v>1</v>
      </c>
      <c r="DC134" s="180" t="s">
        <v>5647</v>
      </c>
      <c r="DD134" s="180" t="s">
        <v>3784</v>
      </c>
      <c r="DE134" s="186">
        <v>44521</v>
      </c>
      <c r="DF134" s="182" t="s">
        <v>5644</v>
      </c>
      <c r="DG134" s="172">
        <v>5421000</v>
      </c>
      <c r="DH134" s="176" t="s">
        <v>3783</v>
      </c>
      <c r="DI134" s="176" t="s">
        <v>41</v>
      </c>
      <c r="DJ134" s="176">
        <v>1</v>
      </c>
      <c r="DK134" s="176" t="s">
        <v>5643</v>
      </c>
      <c r="DL134" s="176" t="s">
        <v>3784</v>
      </c>
      <c r="DM134" s="173">
        <v>44521</v>
      </c>
      <c r="DN134" s="183" t="s">
        <v>5646</v>
      </c>
      <c r="DO134" s="180">
        <v>5185000</v>
      </c>
      <c r="DP134" s="183" t="s">
        <v>3783</v>
      </c>
      <c r="DQ134" s="183" t="s">
        <v>41</v>
      </c>
      <c r="DR134" s="183">
        <v>1</v>
      </c>
      <c r="DS134" s="183" t="s">
        <v>5645</v>
      </c>
      <c r="DT134" s="183" t="s">
        <v>3784</v>
      </c>
      <c r="DU134" s="184">
        <v>44521</v>
      </c>
      <c r="DV134" s="182" t="s">
        <v>5648</v>
      </c>
      <c r="DW134" s="172">
        <v>1575000</v>
      </c>
      <c r="DX134" s="176" t="s">
        <v>3783</v>
      </c>
      <c r="DY134" s="176" t="s">
        <v>41</v>
      </c>
      <c r="DZ134" s="176">
        <v>1</v>
      </c>
      <c r="EA134" s="176" t="s">
        <v>5647</v>
      </c>
      <c r="EB134" s="176" t="s">
        <v>3784</v>
      </c>
      <c r="EC134" s="173">
        <v>44521</v>
      </c>
      <c r="ED134" s="183" t="s">
        <v>5650</v>
      </c>
      <c r="EE134" s="180">
        <v>0</v>
      </c>
      <c r="EF134" s="183" t="s">
        <v>3783</v>
      </c>
      <c r="EG134" s="183" t="s">
        <v>41</v>
      </c>
      <c r="EH134" s="183">
        <v>1</v>
      </c>
      <c r="EI134" s="183" t="s">
        <v>5649</v>
      </c>
      <c r="EJ134" s="183" t="s">
        <v>3784</v>
      </c>
      <c r="EK134" s="184">
        <v>44521</v>
      </c>
      <c r="EL134" s="182" t="s">
        <v>5652</v>
      </c>
      <c r="EM134" s="172">
        <v>0</v>
      </c>
      <c r="EN134" s="176" t="s">
        <v>3783</v>
      </c>
      <c r="EO134" s="176" t="s">
        <v>41</v>
      </c>
      <c r="EP134" s="176">
        <v>1</v>
      </c>
      <c r="EQ134" s="176" t="s">
        <v>5651</v>
      </c>
      <c r="ER134" s="176" t="s">
        <v>3784</v>
      </c>
      <c r="ES134" s="173">
        <v>44521</v>
      </c>
      <c r="ET134" s="183" t="s">
        <v>6240</v>
      </c>
      <c r="EU134" s="183">
        <v>22</v>
      </c>
      <c r="EV134" s="183" t="s">
        <v>6164</v>
      </c>
      <c r="EW134" s="183" t="s">
        <v>21</v>
      </c>
      <c r="EX134" s="183">
        <v>2</v>
      </c>
      <c r="EY134" s="183" t="s">
        <v>6203</v>
      </c>
      <c r="EZ134" s="183" t="s">
        <v>2036</v>
      </c>
      <c r="FA134" s="184">
        <v>44557</v>
      </c>
      <c r="FB134" s="182" t="s">
        <v>3792</v>
      </c>
      <c r="FC134" s="176">
        <v>3</v>
      </c>
      <c r="FD134" s="176" t="s">
        <v>3789</v>
      </c>
      <c r="FE134" s="176" t="s">
        <v>41</v>
      </c>
      <c r="FF134" s="176">
        <v>1</v>
      </c>
      <c r="FG134" s="176" t="s">
        <v>3791</v>
      </c>
      <c r="FH134" s="176" t="s">
        <v>3790</v>
      </c>
      <c r="FI134" s="173">
        <v>44451</v>
      </c>
      <c r="FJ134" s="182" t="s">
        <v>983</v>
      </c>
      <c r="FK134" s="183" t="s">
        <v>14</v>
      </c>
      <c r="FL134" s="183" t="s">
        <v>968</v>
      </c>
      <c r="FM134" s="183" t="s">
        <v>14</v>
      </c>
      <c r="FN134" s="183" t="s">
        <v>14</v>
      </c>
      <c r="FO134" s="183" t="s">
        <v>972</v>
      </c>
      <c r="FP134" s="180" t="s">
        <v>982</v>
      </c>
      <c r="FQ134" s="181">
        <v>43578</v>
      </c>
      <c r="FR134" s="182" t="s">
        <v>984</v>
      </c>
      <c r="FS134" s="176" t="s">
        <v>14</v>
      </c>
      <c r="FT134" s="176" t="s">
        <v>968</v>
      </c>
      <c r="FU134" s="176" t="s">
        <v>14</v>
      </c>
      <c r="FV134" s="176" t="s">
        <v>14</v>
      </c>
      <c r="FW134" s="176" t="s">
        <v>972</v>
      </c>
      <c r="FX134" s="176" t="s">
        <v>982</v>
      </c>
      <c r="FY134" s="173">
        <v>43578</v>
      </c>
      <c r="FZ134" s="183" t="s">
        <v>4868</v>
      </c>
      <c r="GA134" s="183">
        <v>0</v>
      </c>
      <c r="GB134" s="183" t="s">
        <v>3173</v>
      </c>
      <c r="GC134" s="183" t="s">
        <v>21</v>
      </c>
      <c r="GD134" s="183">
        <v>2</v>
      </c>
      <c r="GE134" s="183" t="s">
        <v>14</v>
      </c>
      <c r="GF134" s="183" t="s">
        <v>14</v>
      </c>
      <c r="GG134" s="184">
        <v>44496</v>
      </c>
      <c r="GH134" s="182" t="s">
        <v>4874</v>
      </c>
      <c r="GI134" s="176">
        <v>0</v>
      </c>
      <c r="GJ134" s="176" t="s">
        <v>3173</v>
      </c>
      <c r="GK134" s="176" t="s">
        <v>21</v>
      </c>
      <c r="GL134" s="176">
        <v>2</v>
      </c>
      <c r="GM134" s="176" t="s">
        <v>14</v>
      </c>
      <c r="GN134" s="176" t="s">
        <v>14</v>
      </c>
      <c r="GO134" s="173">
        <v>44496</v>
      </c>
      <c r="GP134" s="183" t="s">
        <v>4869</v>
      </c>
      <c r="GQ134" s="183">
        <v>0</v>
      </c>
      <c r="GR134" s="183" t="s">
        <v>3173</v>
      </c>
      <c r="GS134" s="183" t="s">
        <v>21</v>
      </c>
      <c r="GT134" s="183">
        <v>2</v>
      </c>
      <c r="GU134" s="183" t="s">
        <v>14</v>
      </c>
      <c r="GV134" s="183" t="s">
        <v>14</v>
      </c>
      <c r="GW134" s="184">
        <v>44496</v>
      </c>
      <c r="GX134" s="182" t="s">
        <v>4875</v>
      </c>
      <c r="GY134" s="176">
        <v>0</v>
      </c>
      <c r="GZ134" s="176" t="s">
        <v>3173</v>
      </c>
      <c r="HA134" s="176" t="s">
        <v>21</v>
      </c>
      <c r="HB134" s="176">
        <v>2</v>
      </c>
      <c r="HC134" s="176" t="s">
        <v>14</v>
      </c>
      <c r="HD134" s="176" t="s">
        <v>14</v>
      </c>
      <c r="HE134" s="173">
        <v>44496</v>
      </c>
      <c r="HF134" s="183" t="s">
        <v>4867</v>
      </c>
      <c r="HG134" s="183">
        <v>0</v>
      </c>
      <c r="HH134" s="183" t="s">
        <v>3173</v>
      </c>
      <c r="HI134" s="183" t="s">
        <v>21</v>
      </c>
      <c r="HJ134" s="183">
        <v>2</v>
      </c>
      <c r="HK134" s="183" t="s">
        <v>14</v>
      </c>
      <c r="HL134" s="183" t="s">
        <v>14</v>
      </c>
      <c r="HM134" s="184">
        <v>44496</v>
      </c>
      <c r="HN134" s="182" t="s">
        <v>4873</v>
      </c>
      <c r="HO134" s="176">
        <v>0</v>
      </c>
      <c r="HP134" s="176" t="s">
        <v>3173</v>
      </c>
      <c r="HQ134" s="176" t="s">
        <v>21</v>
      </c>
      <c r="HR134" s="176">
        <v>2</v>
      </c>
      <c r="HS134" s="176" t="s">
        <v>14</v>
      </c>
      <c r="HT134" s="176" t="s">
        <v>14</v>
      </c>
      <c r="HU134" s="173">
        <v>44496</v>
      </c>
      <c r="HV134" s="183" t="s">
        <v>4870</v>
      </c>
      <c r="HW134" s="183">
        <v>0</v>
      </c>
      <c r="HX134" s="183" t="s">
        <v>3173</v>
      </c>
      <c r="HY134" s="183" t="s">
        <v>21</v>
      </c>
      <c r="HZ134" s="183">
        <v>2</v>
      </c>
      <c r="IA134" s="183" t="s">
        <v>14</v>
      </c>
      <c r="IB134" s="183" t="s">
        <v>14</v>
      </c>
      <c r="IC134" s="184">
        <v>44496</v>
      </c>
      <c r="ID134" s="182" t="s">
        <v>4872</v>
      </c>
      <c r="IE134" s="176">
        <v>0</v>
      </c>
      <c r="IF134" s="176" t="s">
        <v>3173</v>
      </c>
      <c r="IG134" s="176" t="s">
        <v>21</v>
      </c>
      <c r="IH134" s="176">
        <v>2</v>
      </c>
      <c r="II134" s="176" t="s">
        <v>14</v>
      </c>
      <c r="IJ134" s="176" t="s">
        <v>14</v>
      </c>
      <c r="IK134" s="173">
        <v>44496</v>
      </c>
      <c r="IL134" s="183" t="s">
        <v>4871</v>
      </c>
      <c r="IM134" s="183">
        <v>2</v>
      </c>
      <c r="IN134" s="183" t="s">
        <v>3173</v>
      </c>
      <c r="IO134" s="183" t="s">
        <v>21</v>
      </c>
      <c r="IP134" s="183">
        <v>2</v>
      </c>
      <c r="IQ134" s="183" t="s">
        <v>14</v>
      </c>
      <c r="IR134" s="183" t="s">
        <v>14</v>
      </c>
      <c r="IS134" s="184">
        <v>44496</v>
      </c>
    </row>
    <row r="135" spans="1:253" s="277" customFormat="1" ht="12.75" customHeight="1" x14ac:dyDescent="0.2">
      <c r="A135" s="277" t="s">
        <v>184</v>
      </c>
      <c r="B135" s="277" t="s">
        <v>7508</v>
      </c>
      <c r="C135" s="277" t="s">
        <v>185</v>
      </c>
      <c r="D135" s="277" t="s">
        <v>186</v>
      </c>
      <c r="E135" s="277" t="s">
        <v>7255</v>
      </c>
      <c r="F135" s="277" t="s">
        <v>3403</v>
      </c>
      <c r="G135" s="171">
        <v>15557000</v>
      </c>
      <c r="H135" s="172" t="s">
        <v>3400</v>
      </c>
      <c r="I135" s="172" t="s">
        <v>21</v>
      </c>
      <c r="J135" s="172">
        <v>2</v>
      </c>
      <c r="K135" s="172" t="s">
        <v>3402</v>
      </c>
      <c r="L135" s="172" t="s">
        <v>3401</v>
      </c>
      <c r="M135" s="173">
        <v>44384</v>
      </c>
      <c r="N135" s="187" t="s">
        <v>3407</v>
      </c>
      <c r="O135" s="174">
        <v>390757</v>
      </c>
      <c r="P135" s="174" t="s">
        <v>3404</v>
      </c>
      <c r="Q135" s="174" t="s">
        <v>21</v>
      </c>
      <c r="R135" s="174">
        <v>2</v>
      </c>
      <c r="S135" s="174" t="s">
        <v>3406</v>
      </c>
      <c r="T135" s="174" t="s">
        <v>3405</v>
      </c>
      <c r="U135" s="175">
        <v>44384</v>
      </c>
      <c r="V135" s="187" t="s">
        <v>3409</v>
      </c>
      <c r="W135" s="172">
        <v>15557000</v>
      </c>
      <c r="X135" s="172" t="s">
        <v>3400</v>
      </c>
      <c r="Y135" s="172" t="s">
        <v>21</v>
      </c>
      <c r="Z135" s="172">
        <v>2</v>
      </c>
      <c r="AA135" s="172" t="s">
        <v>3408</v>
      </c>
      <c r="AB135" s="172" t="s">
        <v>3401</v>
      </c>
      <c r="AC135" s="173">
        <v>44384</v>
      </c>
      <c r="AD135" s="187" t="s">
        <v>6242</v>
      </c>
      <c r="AE135" s="180">
        <v>9706000</v>
      </c>
      <c r="AF135" s="180" t="s">
        <v>3400</v>
      </c>
      <c r="AG135" s="180" t="s">
        <v>21</v>
      </c>
      <c r="AH135" s="180">
        <v>2</v>
      </c>
      <c r="AI135" s="180" t="s">
        <v>6241</v>
      </c>
      <c r="AJ135" s="180" t="s">
        <v>3401</v>
      </c>
      <c r="AK135" s="181">
        <v>44557</v>
      </c>
      <c r="AL135" s="187" t="s">
        <v>6246</v>
      </c>
      <c r="AM135" s="172">
        <v>950000</v>
      </c>
      <c r="AN135" s="172" t="s">
        <v>6243</v>
      </c>
      <c r="AO135" s="172" t="s">
        <v>21</v>
      </c>
      <c r="AP135" s="172">
        <v>2</v>
      </c>
      <c r="AQ135" s="172" t="s">
        <v>6245</v>
      </c>
      <c r="AR135" s="172" t="s">
        <v>6244</v>
      </c>
      <c r="AS135" s="173">
        <v>44557</v>
      </c>
      <c r="AT135" s="188" t="s">
        <v>1319</v>
      </c>
      <c r="AU135" s="180">
        <v>0</v>
      </c>
      <c r="AV135" s="180" t="s">
        <v>14</v>
      </c>
      <c r="AW135" s="180" t="s">
        <v>14</v>
      </c>
      <c r="AX135" s="180" t="s">
        <v>14</v>
      </c>
      <c r="AY135" s="180" t="s">
        <v>1318</v>
      </c>
      <c r="AZ135" s="180" t="s">
        <v>14</v>
      </c>
      <c r="BA135" s="181">
        <v>43742</v>
      </c>
      <c r="BB135" s="187" t="s">
        <v>1317</v>
      </c>
      <c r="BC135" s="172">
        <v>0</v>
      </c>
      <c r="BD135" s="172" t="s">
        <v>14</v>
      </c>
      <c r="BE135" s="172" t="s">
        <v>14</v>
      </c>
      <c r="BF135" s="172" t="s">
        <v>14</v>
      </c>
      <c r="BG135" s="172" t="s">
        <v>1316</v>
      </c>
      <c r="BH135" s="172" t="s">
        <v>14</v>
      </c>
      <c r="BI135" s="173">
        <v>43742</v>
      </c>
      <c r="BJ135" s="188" t="s">
        <v>6248</v>
      </c>
      <c r="BK135" s="192">
        <v>14</v>
      </c>
      <c r="BL135" s="188" t="s">
        <v>6164</v>
      </c>
      <c r="BM135" s="188" t="s">
        <v>21</v>
      </c>
      <c r="BN135" s="188">
        <v>2</v>
      </c>
      <c r="BO135" s="188" t="s">
        <v>6247</v>
      </c>
      <c r="BP135" s="180" t="s">
        <v>2036</v>
      </c>
      <c r="BQ135" s="189">
        <v>44557</v>
      </c>
      <c r="BR135" s="187" t="s">
        <v>1363</v>
      </c>
      <c r="BS135" s="190" t="s">
        <v>14</v>
      </c>
      <c r="BT135" s="190" t="s">
        <v>14</v>
      </c>
      <c r="BU135" s="190" t="s">
        <v>14</v>
      </c>
      <c r="BV135" s="190" t="s">
        <v>14</v>
      </c>
      <c r="BW135" s="190" t="s">
        <v>14</v>
      </c>
      <c r="BX135" s="190" t="s">
        <v>14</v>
      </c>
      <c r="BY135" s="173">
        <v>43787</v>
      </c>
      <c r="BZ135" s="188" t="s">
        <v>1364</v>
      </c>
      <c r="CA135" s="188" t="s">
        <v>14</v>
      </c>
      <c r="CB135" s="188" t="s">
        <v>14</v>
      </c>
      <c r="CC135" s="188" t="s">
        <v>14</v>
      </c>
      <c r="CD135" s="188" t="s">
        <v>14</v>
      </c>
      <c r="CE135" s="188" t="s">
        <v>14</v>
      </c>
      <c r="CF135" s="188" t="s">
        <v>14</v>
      </c>
      <c r="CG135" s="189">
        <v>43787</v>
      </c>
      <c r="CH135" s="187" t="s">
        <v>8002</v>
      </c>
      <c r="CI135" s="188" t="e">
        <v>#N/A</v>
      </c>
      <c r="CJ135" s="188" t="e">
        <v>#N/A</v>
      </c>
      <c r="CK135" s="188" t="e">
        <v>#N/A</v>
      </c>
      <c r="CL135" s="188" t="e">
        <v>#N/A</v>
      </c>
      <c r="CM135" s="188" t="e">
        <v>#N/A</v>
      </c>
      <c r="CN135" s="188" t="e">
        <v>#N/A</v>
      </c>
      <c r="CO135" s="191" t="e">
        <v>#N/A</v>
      </c>
      <c r="CP135" s="188" t="s">
        <v>187</v>
      </c>
      <c r="CQ135" s="190" t="s">
        <v>14</v>
      </c>
      <c r="CR135" s="190">
        <v>0</v>
      </c>
      <c r="CS135" s="190" t="s">
        <v>14</v>
      </c>
      <c r="CT135" s="190" t="s">
        <v>14</v>
      </c>
      <c r="CU135" s="190">
        <v>0</v>
      </c>
      <c r="CV135" s="190">
        <v>0</v>
      </c>
      <c r="CW135" s="173">
        <v>43502</v>
      </c>
      <c r="CX135" s="188" t="s">
        <v>6252</v>
      </c>
      <c r="CY135" s="180">
        <v>7000000</v>
      </c>
      <c r="CZ135" s="180" t="s">
        <v>6250</v>
      </c>
      <c r="DA135" s="180" t="s">
        <v>21</v>
      </c>
      <c r="DB135" s="180">
        <v>2</v>
      </c>
      <c r="DC135" s="180" t="s">
        <v>6255</v>
      </c>
      <c r="DD135" s="180" t="s">
        <v>6251</v>
      </c>
      <c r="DE135" s="186">
        <v>44557</v>
      </c>
      <c r="DF135" s="187" t="s">
        <v>6253</v>
      </c>
      <c r="DG135" s="172">
        <v>5851000</v>
      </c>
      <c r="DH135" s="190" t="s">
        <v>6250</v>
      </c>
      <c r="DI135" s="190" t="s">
        <v>21</v>
      </c>
      <c r="DJ135" s="190">
        <v>2</v>
      </c>
      <c r="DK135" s="190" t="s">
        <v>3738</v>
      </c>
      <c r="DL135" s="190" t="s">
        <v>6251</v>
      </c>
      <c r="DM135" s="173">
        <v>44557</v>
      </c>
      <c r="DN135" s="188" t="s">
        <v>6254</v>
      </c>
      <c r="DO135" s="180">
        <v>2706000</v>
      </c>
      <c r="DP135" s="188" t="s">
        <v>6250</v>
      </c>
      <c r="DQ135" s="188" t="s">
        <v>21</v>
      </c>
      <c r="DR135" s="188">
        <v>2</v>
      </c>
      <c r="DS135" s="188" t="s">
        <v>5588</v>
      </c>
      <c r="DT135" s="188" t="s">
        <v>6251</v>
      </c>
      <c r="DU135" s="189">
        <v>44557</v>
      </c>
      <c r="DV135" s="187" t="s">
        <v>6256</v>
      </c>
      <c r="DW135" s="172">
        <v>6050000</v>
      </c>
      <c r="DX135" s="190" t="s">
        <v>6250</v>
      </c>
      <c r="DY135" s="190" t="s">
        <v>21</v>
      </c>
      <c r="DZ135" s="190">
        <v>2</v>
      </c>
      <c r="EA135" s="190" t="s">
        <v>6255</v>
      </c>
      <c r="EB135" s="190" t="s">
        <v>6251</v>
      </c>
      <c r="EC135" s="173">
        <v>44557</v>
      </c>
      <c r="ED135" s="188" t="s">
        <v>6258</v>
      </c>
      <c r="EE135" s="180">
        <v>950000</v>
      </c>
      <c r="EF135" s="188" t="s">
        <v>6250</v>
      </c>
      <c r="EG135" s="188" t="s">
        <v>21</v>
      </c>
      <c r="EH135" s="188">
        <v>2</v>
      </c>
      <c r="EI135" s="188" t="s">
        <v>6257</v>
      </c>
      <c r="EJ135" s="188" t="s">
        <v>6251</v>
      </c>
      <c r="EK135" s="189">
        <v>44557</v>
      </c>
      <c r="EL135" s="187" t="s">
        <v>6260</v>
      </c>
      <c r="EM135" s="172">
        <v>0</v>
      </c>
      <c r="EN135" s="190" t="s">
        <v>6250</v>
      </c>
      <c r="EO135" s="190" t="s">
        <v>21</v>
      </c>
      <c r="EP135" s="190">
        <v>2</v>
      </c>
      <c r="EQ135" s="190" t="s">
        <v>6259</v>
      </c>
      <c r="ER135" s="190" t="s">
        <v>6251</v>
      </c>
      <c r="ES135" s="173">
        <v>44557</v>
      </c>
      <c r="ET135" s="188" t="s">
        <v>6249</v>
      </c>
      <c r="EU135" s="188">
        <v>14</v>
      </c>
      <c r="EV135" s="188" t="s">
        <v>6164</v>
      </c>
      <c r="EW135" s="188" t="s">
        <v>21</v>
      </c>
      <c r="EX135" s="188">
        <v>2</v>
      </c>
      <c r="EY135" s="188" t="s">
        <v>6203</v>
      </c>
      <c r="EZ135" s="188" t="s">
        <v>2036</v>
      </c>
      <c r="FA135" s="189">
        <v>44557</v>
      </c>
      <c r="FB135" s="187" t="s">
        <v>6262</v>
      </c>
      <c r="FC135" s="190">
        <v>3</v>
      </c>
      <c r="FD135" s="190" t="s">
        <v>14</v>
      </c>
      <c r="FE135" s="190" t="s">
        <v>21</v>
      </c>
      <c r="FF135" s="190">
        <v>2</v>
      </c>
      <c r="FG135" s="190" t="s">
        <v>6261</v>
      </c>
      <c r="FH135" s="190" t="s">
        <v>14</v>
      </c>
      <c r="FI135" s="173">
        <v>44557</v>
      </c>
      <c r="FJ135" s="187" t="s">
        <v>188</v>
      </c>
      <c r="FK135" s="188" t="s">
        <v>14</v>
      </c>
      <c r="FL135" s="188">
        <v>0</v>
      </c>
      <c r="FM135" s="188" t="s">
        <v>14</v>
      </c>
      <c r="FN135" s="188" t="s">
        <v>14</v>
      </c>
      <c r="FO135" s="188">
        <v>0</v>
      </c>
      <c r="FP135" s="180">
        <v>0</v>
      </c>
      <c r="FQ135" s="181">
        <v>43502</v>
      </c>
      <c r="FR135" s="187" t="s">
        <v>189</v>
      </c>
      <c r="FS135" s="190" t="s">
        <v>14</v>
      </c>
      <c r="FT135" s="190">
        <v>0</v>
      </c>
      <c r="FU135" s="190" t="s">
        <v>14</v>
      </c>
      <c r="FV135" s="190" t="s">
        <v>14</v>
      </c>
      <c r="FW135" s="190">
        <v>0</v>
      </c>
      <c r="FX135" s="190">
        <v>0</v>
      </c>
      <c r="FY135" s="173">
        <v>43502</v>
      </c>
      <c r="FZ135" s="188" t="s">
        <v>4877</v>
      </c>
      <c r="GA135" s="188">
        <v>2</v>
      </c>
      <c r="GB135" s="188" t="s">
        <v>3173</v>
      </c>
      <c r="GC135" s="188" t="s">
        <v>21</v>
      </c>
      <c r="GD135" s="188">
        <v>2</v>
      </c>
      <c r="GE135" s="188" t="s">
        <v>14</v>
      </c>
      <c r="GF135" s="188" t="s">
        <v>14</v>
      </c>
      <c r="GG135" s="189">
        <v>44496</v>
      </c>
      <c r="GH135" s="187" t="s">
        <v>4883</v>
      </c>
      <c r="GI135" s="190">
        <v>1</v>
      </c>
      <c r="GJ135" s="190" t="s">
        <v>3173</v>
      </c>
      <c r="GK135" s="190" t="s">
        <v>21</v>
      </c>
      <c r="GL135" s="190">
        <v>2</v>
      </c>
      <c r="GM135" s="190" t="s">
        <v>14</v>
      </c>
      <c r="GN135" s="190" t="s">
        <v>14</v>
      </c>
      <c r="GO135" s="173">
        <v>44496</v>
      </c>
      <c r="GP135" s="188" t="s">
        <v>4878</v>
      </c>
      <c r="GQ135" s="188">
        <v>1</v>
      </c>
      <c r="GR135" s="188" t="s">
        <v>3173</v>
      </c>
      <c r="GS135" s="188" t="s">
        <v>21</v>
      </c>
      <c r="GT135" s="188">
        <v>2</v>
      </c>
      <c r="GU135" s="188" t="s">
        <v>14</v>
      </c>
      <c r="GV135" s="188" t="s">
        <v>14</v>
      </c>
      <c r="GW135" s="189">
        <v>44496</v>
      </c>
      <c r="GX135" s="187" t="s">
        <v>4884</v>
      </c>
      <c r="GY135" s="190">
        <v>0</v>
      </c>
      <c r="GZ135" s="190" t="s">
        <v>3173</v>
      </c>
      <c r="HA135" s="190" t="s">
        <v>21</v>
      </c>
      <c r="HB135" s="190">
        <v>2</v>
      </c>
      <c r="HC135" s="190" t="s">
        <v>14</v>
      </c>
      <c r="HD135" s="190" t="s">
        <v>14</v>
      </c>
      <c r="HE135" s="173">
        <v>44496</v>
      </c>
      <c r="HF135" s="188" t="s">
        <v>4876</v>
      </c>
      <c r="HG135" s="188">
        <v>0</v>
      </c>
      <c r="HH135" s="188" t="s">
        <v>3173</v>
      </c>
      <c r="HI135" s="188" t="s">
        <v>21</v>
      </c>
      <c r="HJ135" s="188">
        <v>2</v>
      </c>
      <c r="HK135" s="188" t="s">
        <v>14</v>
      </c>
      <c r="HL135" s="188" t="s">
        <v>14</v>
      </c>
      <c r="HM135" s="189">
        <v>44496</v>
      </c>
      <c r="HN135" s="187" t="s">
        <v>4882</v>
      </c>
      <c r="HO135" s="190">
        <v>2</v>
      </c>
      <c r="HP135" s="190" t="s">
        <v>3173</v>
      </c>
      <c r="HQ135" s="190" t="s">
        <v>21</v>
      </c>
      <c r="HR135" s="190">
        <v>2</v>
      </c>
      <c r="HS135" s="190" t="s">
        <v>14</v>
      </c>
      <c r="HT135" s="190" t="s">
        <v>14</v>
      </c>
      <c r="HU135" s="173">
        <v>44496</v>
      </c>
      <c r="HV135" s="188" t="s">
        <v>4879</v>
      </c>
      <c r="HW135" s="188">
        <v>0</v>
      </c>
      <c r="HX135" s="188" t="s">
        <v>3173</v>
      </c>
      <c r="HY135" s="188" t="s">
        <v>21</v>
      </c>
      <c r="HZ135" s="188">
        <v>2</v>
      </c>
      <c r="IA135" s="188" t="s">
        <v>14</v>
      </c>
      <c r="IB135" s="188" t="s">
        <v>14</v>
      </c>
      <c r="IC135" s="189">
        <v>44496</v>
      </c>
      <c r="ID135" s="187" t="s">
        <v>4881</v>
      </c>
      <c r="IE135" s="190">
        <v>2</v>
      </c>
      <c r="IF135" s="190" t="s">
        <v>3173</v>
      </c>
      <c r="IG135" s="190" t="s">
        <v>21</v>
      </c>
      <c r="IH135" s="190">
        <v>2</v>
      </c>
      <c r="II135" s="190" t="s">
        <v>14</v>
      </c>
      <c r="IJ135" s="190" t="s">
        <v>14</v>
      </c>
      <c r="IK135" s="173">
        <v>44496</v>
      </c>
      <c r="IL135" s="188" t="s">
        <v>4880</v>
      </c>
      <c r="IM135" s="188">
        <v>2</v>
      </c>
      <c r="IN135" s="188" t="s">
        <v>3173</v>
      </c>
      <c r="IO135" s="188" t="s">
        <v>21</v>
      </c>
      <c r="IP135" s="188">
        <v>2</v>
      </c>
      <c r="IQ135" s="188" t="s">
        <v>14</v>
      </c>
      <c r="IR135" s="188" t="s">
        <v>14</v>
      </c>
      <c r="IS135" s="189">
        <v>44496</v>
      </c>
    </row>
    <row r="136" spans="1:253" s="277" customFormat="1" ht="12.75" customHeight="1" x14ac:dyDescent="0.25">
      <c r="M136" s="50"/>
      <c r="U136" s="50"/>
      <c r="IK136" s="50"/>
    </row>
    <row r="137" spans="1:253" s="277" customFormat="1" ht="12.75" customHeight="1" x14ac:dyDescent="0.25">
      <c r="M137" s="50"/>
      <c r="U137" s="50"/>
      <c r="IK137" s="50"/>
    </row>
    <row r="138" spans="1:253" s="277" customFormat="1" ht="12.75" customHeight="1" x14ac:dyDescent="0.25">
      <c r="M138" s="50"/>
      <c r="U138" s="50"/>
      <c r="IK138" s="50"/>
    </row>
    <row r="139" spans="1:253" s="277" customFormat="1" ht="12.75" customHeight="1" x14ac:dyDescent="0.25">
      <c r="M139" s="50"/>
      <c r="U139" s="50"/>
      <c r="IK139" s="50"/>
    </row>
    <row r="140" spans="1:253" s="277" customFormat="1" ht="12.75" customHeight="1" x14ac:dyDescent="0.25">
      <c r="M140" s="50"/>
      <c r="U140" s="50"/>
      <c r="IK140" s="50"/>
    </row>
    <row r="141" spans="1:253" s="277" customFormat="1" ht="12.75" customHeight="1" x14ac:dyDescent="0.25">
      <c r="M141" s="50"/>
      <c r="U141" s="50"/>
      <c r="IK141" s="50"/>
    </row>
    <row r="142" spans="1:253" x14ac:dyDescent="0.25">
      <c r="M142" s="50"/>
      <c r="U142" s="50"/>
      <c r="IK142" s="50"/>
    </row>
    <row r="143" spans="1:253" x14ac:dyDescent="0.25">
      <c r="M143" s="50"/>
      <c r="U143" s="50"/>
      <c r="IK143" s="50"/>
    </row>
    <row r="144" spans="1:253" x14ac:dyDescent="0.25">
      <c r="M144" s="50"/>
      <c r="U144" s="50"/>
      <c r="IK144" s="50"/>
    </row>
    <row r="145" spans="13:245" x14ac:dyDescent="0.25">
      <c r="M145" s="50"/>
      <c r="U145" s="50"/>
      <c r="IK145" s="50"/>
    </row>
    <row r="146" spans="13:245" x14ac:dyDescent="0.25">
      <c r="IK146" s="50"/>
    </row>
    <row r="147" spans="13:245" x14ac:dyDescent="0.25">
      <c r="IK147" s="50"/>
    </row>
    <row r="148" spans="13:245" x14ac:dyDescent="0.25">
      <c r="IK148" s="50"/>
    </row>
    <row r="149" spans="13:245" x14ac:dyDescent="0.25">
      <c r="IK149" s="50"/>
    </row>
    <row r="150" spans="13:245" x14ac:dyDescent="0.25">
      <c r="IK150" s="50"/>
    </row>
    <row r="151" spans="13:245" x14ac:dyDescent="0.25">
      <c r="IK151" s="50"/>
    </row>
    <row r="152" spans="13:245" x14ac:dyDescent="0.25">
      <c r="IK152" s="50"/>
    </row>
    <row r="153" spans="13:245" x14ac:dyDescent="0.25">
      <c r="IK153" s="50"/>
    </row>
    <row r="154" spans="13:245" x14ac:dyDescent="0.25">
      <c r="IK154" s="50"/>
    </row>
    <row r="155" spans="13:245" x14ac:dyDescent="0.25">
      <c r="IK155" s="50"/>
    </row>
    <row r="156" spans="13:245" x14ac:dyDescent="0.25">
      <c r="IK156" s="50"/>
    </row>
    <row r="157" spans="13:245" x14ac:dyDescent="0.25">
      <c r="IK157" s="50"/>
    </row>
    <row r="158" spans="13:245" x14ac:dyDescent="0.25">
      <c r="IK158" s="50"/>
    </row>
    <row r="159" spans="13:245" x14ac:dyDescent="0.25">
      <c r="IK159" s="50"/>
    </row>
    <row r="160" spans="13:245" x14ac:dyDescent="0.25">
      <c r="IK160" s="50"/>
    </row>
    <row r="161" spans="245:245" x14ac:dyDescent="0.25">
      <c r="IK161" s="50"/>
    </row>
    <row r="162" spans="245:245" x14ac:dyDescent="0.25">
      <c r="IK162" s="50"/>
    </row>
    <row r="163" spans="245:245" x14ac:dyDescent="0.25">
      <c r="IK163" s="50"/>
    </row>
    <row r="164" spans="245:245" x14ac:dyDescent="0.25">
      <c r="IK164" s="50"/>
    </row>
    <row r="165" spans="245:245" x14ac:dyDescent="0.25">
      <c r="IK165" s="50"/>
    </row>
    <row r="166" spans="245:245" x14ac:dyDescent="0.25">
      <c r="IK166" s="50"/>
    </row>
    <row r="167" spans="245:245" x14ac:dyDescent="0.25">
      <c r="IK167" s="50"/>
    </row>
    <row r="168" spans="245:245" x14ac:dyDescent="0.25">
      <c r="IK168" s="50"/>
    </row>
    <row r="169" spans="245:245" x14ac:dyDescent="0.25">
      <c r="IK169" s="50"/>
    </row>
    <row r="170" spans="245:245" x14ac:dyDescent="0.25">
      <c r="IK170" s="50"/>
    </row>
    <row r="171" spans="245:245" x14ac:dyDescent="0.25">
      <c r="IK171" s="50"/>
    </row>
    <row r="172" spans="245:245" x14ac:dyDescent="0.25">
      <c r="IK172" s="50"/>
    </row>
    <row r="173" spans="245:245" x14ac:dyDescent="0.25">
      <c r="IK173" s="50"/>
    </row>
    <row r="174" spans="245:245" x14ac:dyDescent="0.25">
      <c r="IK174" s="50"/>
    </row>
    <row r="175" spans="245:245" x14ac:dyDescent="0.25">
      <c r="IK175" s="50"/>
    </row>
    <row r="176" spans="245:245" x14ac:dyDescent="0.25">
      <c r="IK176" s="50"/>
    </row>
    <row r="177" spans="245:245" x14ac:dyDescent="0.25">
      <c r="IK177" s="50"/>
    </row>
    <row r="178" spans="245:245" x14ac:dyDescent="0.25">
      <c r="IK178" s="50"/>
    </row>
    <row r="179" spans="245:245" x14ac:dyDescent="0.25">
      <c r="IK179" s="50"/>
    </row>
    <row r="180" spans="245:245" x14ac:dyDescent="0.25">
      <c r="IK180" s="50"/>
    </row>
    <row r="181" spans="245:245" x14ac:dyDescent="0.25">
      <c r="IK181" s="50"/>
    </row>
    <row r="182" spans="245:245" x14ac:dyDescent="0.25">
      <c r="IK182" s="50"/>
    </row>
    <row r="183" spans="245:245" x14ac:dyDescent="0.25">
      <c r="IK183" s="50"/>
    </row>
    <row r="184" spans="245:245" x14ac:dyDescent="0.25">
      <c r="IK184" s="50"/>
    </row>
    <row r="185" spans="245:245" x14ac:dyDescent="0.25">
      <c r="IK185" s="50"/>
    </row>
    <row r="186" spans="245:245" x14ac:dyDescent="0.25">
      <c r="IK186" s="50"/>
    </row>
    <row r="187" spans="245:245" x14ac:dyDescent="0.25">
      <c r="IK187" s="50"/>
    </row>
    <row r="188" spans="245:245" x14ac:dyDescent="0.25">
      <c r="IK188" s="50"/>
    </row>
    <row r="189" spans="245:245" x14ac:dyDescent="0.25">
      <c r="IK189" s="50"/>
    </row>
    <row r="190" spans="245:245" x14ac:dyDescent="0.25">
      <c r="IK190" s="50"/>
    </row>
    <row r="191" spans="245:245" x14ac:dyDescent="0.25">
      <c r="IK191" s="50"/>
    </row>
    <row r="192" spans="245:245" x14ac:dyDescent="0.25">
      <c r="IK192" s="50"/>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topLeftCell="A40" workbookViewId="0">
      <selection activeCell="T6" sqref="T6"/>
    </sheetView>
  </sheetViews>
  <sheetFormatPr defaultColWidth="9.42578125" defaultRowHeight="15" x14ac:dyDescent="0.25"/>
  <cols>
    <col min="1" max="1" width="36" style="51" customWidth="1"/>
    <col min="2" max="2" width="23.42578125" style="51" customWidth="1"/>
    <col min="3" max="3" width="10.42578125" style="51" bestFit="1" customWidth="1"/>
    <col min="4" max="4" width="11.42578125" style="51" bestFit="1" customWidth="1"/>
    <col min="5" max="5" width="5.42578125" style="51" bestFit="1" customWidth="1"/>
    <col min="6" max="6" width="12.42578125" style="3" customWidth="1"/>
    <col min="7" max="7" width="11.42578125" style="3" bestFit="1" customWidth="1"/>
    <col min="8" max="8" width="16.28515625" style="3" customWidth="1"/>
    <col min="9" max="9" width="10.42578125" style="3" bestFit="1" customWidth="1"/>
    <col min="10" max="11" width="9.42578125" style="3" hidden="1" customWidth="1"/>
    <col min="12" max="12" width="8.5703125" style="3" bestFit="1" customWidth="1"/>
    <col min="13" max="14" width="8.5703125" style="3" hidden="1" customWidth="1"/>
    <col min="15" max="15" width="6.42578125" style="3" hidden="1" customWidth="1"/>
    <col min="16" max="16" width="6.5703125" style="3" hidden="1" customWidth="1"/>
    <col min="17" max="17" width="16.85546875" style="3" customWidth="1"/>
    <col min="18" max="18" width="15.7109375" style="3" customWidth="1"/>
    <col min="19" max="19" width="10.42578125" style="3" bestFit="1" customWidth="1"/>
    <col min="20" max="20" width="14.28515625" style="3" customWidth="1"/>
    <col min="21" max="21" width="10.42578125" style="3" bestFit="1" customWidth="1"/>
    <col min="22" max="22" width="9.42578125" style="3" bestFit="1" customWidth="1"/>
    <col min="23" max="24" width="10.42578125" style="3" hidden="1" customWidth="1"/>
    <col min="25" max="25" width="9.42578125" style="3" bestFit="1" customWidth="1"/>
    <col min="26" max="26" width="12.42578125" style="3" bestFit="1" customWidth="1"/>
    <col min="27" max="27" width="9.42578125" style="3" bestFit="1" customWidth="1"/>
    <col min="28" max="28" width="6.42578125" style="3" bestFit="1" customWidth="1"/>
    <col min="29" max="31" width="9.42578125" style="3" bestFit="1" customWidth="1"/>
    <col min="32" max="32" width="6.42578125" style="3" bestFit="1" customWidth="1"/>
    <col min="33" max="33" width="12.42578125" style="3" bestFit="1" customWidth="1"/>
    <col min="34" max="34" width="9.42578125" style="51" customWidth="1"/>
    <col min="35" max="16384" width="9.42578125" style="51"/>
  </cols>
  <sheetData>
    <row r="1" spans="1:33" s="4" customFormat="1" ht="147" customHeight="1" x14ac:dyDescent="0.2">
      <c r="A1" s="13" t="str">
        <f>'Core Indicators'!A:A</f>
        <v>Crisis</v>
      </c>
      <c r="B1" s="13" t="s">
        <v>6781</v>
      </c>
      <c r="C1" s="13" t="s">
        <v>6778</v>
      </c>
      <c r="D1" s="13" t="s">
        <v>6779</v>
      </c>
      <c r="E1" s="178" t="s">
        <v>6780</v>
      </c>
      <c r="F1" s="32" t="s">
        <v>6897</v>
      </c>
      <c r="G1" s="32" t="s">
        <v>6898</v>
      </c>
      <c r="H1" s="32" t="s">
        <v>6899</v>
      </c>
      <c r="I1" s="32" t="s">
        <v>6900</v>
      </c>
      <c r="J1" s="32" t="s">
        <v>6901</v>
      </c>
      <c r="K1" s="32" t="s">
        <v>6902</v>
      </c>
      <c r="L1" s="32" t="s">
        <v>6903</v>
      </c>
      <c r="M1" s="32" t="s">
        <v>6904</v>
      </c>
      <c r="N1" s="32" t="s">
        <v>6905</v>
      </c>
      <c r="O1" s="32" t="s">
        <v>6906</v>
      </c>
      <c r="P1" s="33" t="s">
        <v>6907</v>
      </c>
      <c r="Q1" s="32" t="s">
        <v>6908</v>
      </c>
      <c r="R1" s="32" t="s">
        <v>6909</v>
      </c>
      <c r="S1" s="32" t="s">
        <v>6910</v>
      </c>
      <c r="T1" s="32" t="s">
        <v>6911</v>
      </c>
      <c r="U1" s="32" t="s">
        <v>6912</v>
      </c>
      <c r="V1" s="33" t="s">
        <v>6913</v>
      </c>
      <c r="W1" s="33" t="s">
        <v>6914</v>
      </c>
      <c r="X1" s="33" t="s">
        <v>6915</v>
      </c>
      <c r="Y1" s="33" t="s">
        <v>4130</v>
      </c>
      <c r="Z1" s="33" t="s">
        <v>4140</v>
      </c>
      <c r="AA1" s="33" t="s">
        <v>4132</v>
      </c>
      <c r="AB1" s="33" t="s">
        <v>3172</v>
      </c>
      <c r="AC1" s="33" t="s">
        <v>4128</v>
      </c>
      <c r="AD1" s="33" t="s">
        <v>4138</v>
      </c>
      <c r="AE1" s="33" t="s">
        <v>4134</v>
      </c>
      <c r="AF1" s="33" t="s">
        <v>6857</v>
      </c>
      <c r="AG1" s="33" t="s">
        <v>4136</v>
      </c>
    </row>
    <row r="2" spans="1:33" ht="25.5" customHeight="1" x14ac:dyDescent="0.25">
      <c r="A2" s="38">
        <f>'Core Indicators'!A:A</f>
        <v>0</v>
      </c>
      <c r="B2" s="15"/>
      <c r="C2" s="15"/>
      <c r="D2" s="15"/>
      <c r="E2" s="178"/>
      <c r="F2" s="10" t="s">
        <v>6916</v>
      </c>
      <c r="G2" s="10" t="s">
        <v>6917</v>
      </c>
      <c r="H2" s="10" t="s">
        <v>6917</v>
      </c>
      <c r="I2" s="10" t="s">
        <v>6917</v>
      </c>
      <c r="J2" s="10" t="s">
        <v>6917</v>
      </c>
      <c r="K2" s="10"/>
      <c r="L2" s="10" t="s">
        <v>6917</v>
      </c>
      <c r="M2" s="10" t="s">
        <v>6917</v>
      </c>
      <c r="N2" s="10" t="s">
        <v>6917</v>
      </c>
      <c r="O2" s="10" t="s">
        <v>6917</v>
      </c>
      <c r="P2" s="10" t="s">
        <v>6918</v>
      </c>
      <c r="Q2" s="10" t="s">
        <v>6917</v>
      </c>
      <c r="R2" s="10" t="s">
        <v>6917</v>
      </c>
      <c r="S2" s="10" t="s">
        <v>6917</v>
      </c>
      <c r="T2" s="10" t="s">
        <v>6917</v>
      </c>
      <c r="U2" s="10" t="s">
        <v>6917</v>
      </c>
      <c r="V2" s="10" t="s">
        <v>6917</v>
      </c>
      <c r="W2" s="10" t="s">
        <v>6917</v>
      </c>
      <c r="X2" s="10" t="s">
        <v>6917</v>
      </c>
      <c r="Y2" s="10"/>
      <c r="Z2" s="10"/>
      <c r="AA2" s="10"/>
      <c r="AB2" s="10"/>
      <c r="AC2" s="10"/>
      <c r="AD2" s="10"/>
      <c r="AE2" s="10"/>
      <c r="AF2" s="10"/>
      <c r="AG2" s="10"/>
    </row>
    <row r="3" spans="1:33" s="37" customFormat="1" ht="20.100000000000001" customHeight="1" x14ac:dyDescent="0.25">
      <c r="A3" s="194" t="str">
        <f>'Core Indicators'!A:A</f>
        <v>Complex crisis in Afghanistan</v>
      </c>
      <c r="B3" s="194" t="str">
        <f>'Core Indicators'!B:B</f>
        <v>Complex crisis</v>
      </c>
      <c r="C3" s="194" t="str">
        <f>'Core Indicators'!C3</f>
        <v>AFG001</v>
      </c>
      <c r="D3" s="194" t="str">
        <f>'Core Indicators'!D3</f>
        <v>Afghanistan</v>
      </c>
      <c r="E3" s="194" t="str">
        <f>'Core Indicators'!E3</f>
        <v>AFG</v>
      </c>
      <c r="F3" s="35">
        <f>'Core Indicators'!O3</f>
        <v>652867</v>
      </c>
      <c r="G3" s="35">
        <f>'Core Indicators'!W3</f>
        <v>38042000</v>
      </c>
      <c r="H3" s="35">
        <f>'Core Indicators'!AE3</f>
        <v>38042000</v>
      </c>
      <c r="I3" s="35">
        <f>'Core Indicators'!AM3</f>
        <v>10848000</v>
      </c>
      <c r="J3" s="35" t="str">
        <f>'Core Indicators'!AU3</f>
        <v>x</v>
      </c>
      <c r="K3" s="35" t="str">
        <f>'Core Indicators'!BC3</f>
        <v>x</v>
      </c>
      <c r="L3" s="35">
        <f>'Core Indicators'!BK3</f>
        <v>23931</v>
      </c>
      <c r="M3" s="35" t="str">
        <f>'Core Indicators'!BS3</f>
        <v>x</v>
      </c>
      <c r="N3" s="35" t="str">
        <f>'Core Indicators'!CA3</f>
        <v>x</v>
      </c>
      <c r="O3" s="35" t="e">
        <f>'Core Indicators'!CI3</f>
        <v>#N/A</v>
      </c>
      <c r="P3" s="35">
        <f>'Core Indicators'!CQ3</f>
        <v>13114</v>
      </c>
      <c r="Q3" s="35">
        <f>'Core Indicators'!DG3</f>
        <v>0</v>
      </c>
      <c r="R3" s="35">
        <f>'Core Indicators'!DO3</f>
        <v>19642000</v>
      </c>
      <c r="S3" s="35">
        <f>'Core Indicators'!DW3</f>
        <v>12100000</v>
      </c>
      <c r="T3" s="35">
        <f>'Core Indicators'!EE3</f>
        <v>5800000</v>
      </c>
      <c r="U3" s="35">
        <f>'Core Indicators'!EM3</f>
        <v>500000</v>
      </c>
      <c r="V3" s="35">
        <f>'Core Indicators'!FC3</f>
        <v>5</v>
      </c>
      <c r="W3" s="35" t="str">
        <f>'Core Indicators'!FK3</f>
        <v>x</v>
      </c>
      <c r="X3" s="35" t="str">
        <f>'Core Indicators'!FS3</f>
        <v>x</v>
      </c>
      <c r="Y3" s="35">
        <f>'Core Indicators'!GA3</f>
        <v>1</v>
      </c>
      <c r="Z3" s="35">
        <f>'Core Indicators'!GI3</f>
        <v>2</v>
      </c>
      <c r="AA3" s="35">
        <f>'Core Indicators'!GQ3</f>
        <v>2</v>
      </c>
      <c r="AB3" s="35">
        <f>'Core Indicators'!GY3</f>
        <v>3</v>
      </c>
      <c r="AC3" s="35">
        <f>'Core Indicators'!HG3</f>
        <v>2</v>
      </c>
      <c r="AD3" s="35">
        <f>'Core Indicators'!HO3</f>
        <v>3</v>
      </c>
      <c r="AE3" s="35">
        <f>'Core Indicators'!HW3</f>
        <v>3</v>
      </c>
      <c r="AF3" s="35">
        <f>'Core Indicators'!IE3</f>
        <v>3</v>
      </c>
      <c r="AG3" s="35">
        <f>'Core Indicators'!IM3</f>
        <v>3</v>
      </c>
    </row>
    <row r="4" spans="1:33" s="37" customFormat="1" ht="20.100000000000001" customHeight="1" x14ac:dyDescent="0.25">
      <c r="A4" s="193" t="str">
        <f>'Core Indicators'!A:A</f>
        <v>Drought in South-West Angola</v>
      </c>
      <c r="B4" s="193" t="str">
        <f>'Core Indicators'!B:B</f>
        <v>Food Security</v>
      </c>
      <c r="C4" s="193" t="str">
        <f>'Core Indicators'!C4</f>
        <v>AGO002</v>
      </c>
      <c r="D4" s="193" t="str">
        <f>'Core Indicators'!D4</f>
        <v>Angola</v>
      </c>
      <c r="E4" s="193" t="str">
        <f>'Core Indicators'!E4</f>
        <v>AGO</v>
      </c>
      <c r="F4" s="36">
        <f>'Core Indicators'!O4</f>
        <v>212514</v>
      </c>
      <c r="G4" s="36">
        <f>'Core Indicators'!W4</f>
        <v>2727000</v>
      </c>
      <c r="H4" s="36">
        <f>'Core Indicators'!AE4</f>
        <v>2187000</v>
      </c>
      <c r="I4" s="36">
        <f>'Core Indicators'!AM4</f>
        <v>3000</v>
      </c>
      <c r="J4" s="36" t="e">
        <f>'Core Indicators'!AU4</f>
        <v>#N/A</v>
      </c>
      <c r="K4" s="36" t="e">
        <f>'Core Indicators'!BC4</f>
        <v>#N/A</v>
      </c>
      <c r="L4" s="36">
        <f>'Core Indicators'!BK4</f>
        <v>0</v>
      </c>
      <c r="M4" s="36" t="e">
        <f>'Core Indicators'!BS4</f>
        <v>#N/A</v>
      </c>
      <c r="N4" s="36" t="e">
        <f>'Core Indicators'!CA4</f>
        <v>#N/A</v>
      </c>
      <c r="O4" s="36" t="e">
        <f>'Core Indicators'!CI4</f>
        <v>#N/A</v>
      </c>
      <c r="P4" s="36" t="e">
        <f>'Core Indicators'!CQ4</f>
        <v>#N/A</v>
      </c>
      <c r="Q4" s="36">
        <f>'Core Indicators'!DG4</f>
        <v>540000</v>
      </c>
      <c r="R4" s="36">
        <f>'Core Indicators'!DO4</f>
        <v>837000</v>
      </c>
      <c r="S4" s="36">
        <f>'Core Indicators'!DW4</f>
        <v>1026000</v>
      </c>
      <c r="T4" s="36">
        <f>'Core Indicators'!EE4</f>
        <v>324000</v>
      </c>
      <c r="U4" s="36">
        <f>'Core Indicators'!EM4</f>
        <v>0</v>
      </c>
      <c r="V4" s="36">
        <f>'Core Indicators'!FC4</f>
        <v>3</v>
      </c>
      <c r="W4" s="36" t="e">
        <f>'Core Indicators'!FK4</f>
        <v>#N/A</v>
      </c>
      <c r="X4" s="36" t="e">
        <f>'Core Indicators'!FS4</f>
        <v>#N/A</v>
      </c>
      <c r="Y4" s="36">
        <f>'Core Indicators'!GA4</f>
        <v>1</v>
      </c>
      <c r="Z4" s="36">
        <f>'Core Indicators'!GI4</f>
        <v>0</v>
      </c>
      <c r="AA4" s="36">
        <f>'Core Indicators'!GQ4</f>
        <v>0</v>
      </c>
      <c r="AB4" s="36">
        <f>'Core Indicators'!GY4</f>
        <v>0</v>
      </c>
      <c r="AC4" s="36">
        <f>'Core Indicators'!HG4</f>
        <v>0</v>
      </c>
      <c r="AD4" s="36">
        <f>'Core Indicators'!HO4</f>
        <v>0</v>
      </c>
      <c r="AE4" s="36">
        <f>'Core Indicators'!HW4</f>
        <v>0</v>
      </c>
      <c r="AF4" s="36">
        <f>'Core Indicators'!IE4</f>
        <v>2</v>
      </c>
      <c r="AG4" s="36">
        <f>'Core Indicators'!IM4</f>
        <v>0</v>
      </c>
    </row>
    <row r="5" spans="1:33" s="37" customFormat="1" ht="20.100000000000001" customHeight="1" x14ac:dyDescent="0.25">
      <c r="A5" s="194" t="str">
        <f>'Core Indicators'!A:A</f>
        <v>Nagorno-Karabakh Conflict in Armenia</v>
      </c>
      <c r="B5" s="194" t="str">
        <f>'Core Indicators'!B:B</f>
        <v>Conflict</v>
      </c>
      <c r="C5" s="194" t="str">
        <f>'Core Indicators'!C5</f>
        <v>ARM002</v>
      </c>
      <c r="D5" s="194" t="str">
        <f>'Core Indicators'!D5</f>
        <v>Armenia</v>
      </c>
      <c r="E5" s="194" t="str">
        <f>'Core Indicators'!E5</f>
        <v>ARM</v>
      </c>
      <c r="F5" s="35">
        <f>'Core Indicators'!O5</f>
        <v>28203</v>
      </c>
      <c r="G5" s="35">
        <f>'Core Indicators'!W5</f>
        <v>3024000</v>
      </c>
      <c r="H5" s="35">
        <f>'Core Indicators'!AE5</f>
        <v>84000</v>
      </c>
      <c r="I5" s="35">
        <f>'Core Indicators'!AM5</f>
        <v>66000</v>
      </c>
      <c r="J5" s="35" t="str">
        <f>'Core Indicators'!AU5</f>
        <v>x</v>
      </c>
      <c r="K5" s="35" t="str">
        <f>'Core Indicators'!BC5</f>
        <v>x</v>
      </c>
      <c r="L5" s="35">
        <f>'Core Indicators'!BK5</f>
        <v>1</v>
      </c>
      <c r="M5" s="35" t="str">
        <f>'Core Indicators'!BS5</f>
        <v>x</v>
      </c>
      <c r="N5" s="35" t="str">
        <f>'Core Indicators'!CA5</f>
        <v>x</v>
      </c>
      <c r="O5" s="35" t="e">
        <f>'Core Indicators'!CI5</f>
        <v>#N/A</v>
      </c>
      <c r="P5" s="35" t="str">
        <f>'Core Indicators'!CQ5</f>
        <v>x</v>
      </c>
      <c r="Q5" s="35">
        <f>'Core Indicators'!DG5</f>
        <v>2874000</v>
      </c>
      <c r="R5" s="35">
        <f>'Core Indicators'!DO5</f>
        <v>18000</v>
      </c>
      <c r="S5" s="35">
        <f>'Core Indicators'!DW5</f>
        <v>66000</v>
      </c>
      <c r="T5" s="35">
        <f>'Core Indicators'!EE5</f>
        <v>0</v>
      </c>
      <c r="U5" s="35">
        <f>'Core Indicators'!EM5</f>
        <v>0</v>
      </c>
      <c r="V5" s="35">
        <f>'Core Indicators'!FC5</f>
        <v>2</v>
      </c>
      <c r="W5" s="35" t="str">
        <f>'Core Indicators'!FK5</f>
        <v>x</v>
      </c>
      <c r="X5" s="35" t="str">
        <f>'Core Indicators'!FS5</f>
        <v>x</v>
      </c>
      <c r="Y5" s="35">
        <f>'Core Indicators'!GA5</f>
        <v>0</v>
      </c>
      <c r="Z5" s="35">
        <f>'Core Indicators'!GI5</f>
        <v>0</v>
      </c>
      <c r="AA5" s="35">
        <f>'Core Indicators'!GQ5</f>
        <v>0</v>
      </c>
      <c r="AB5" s="35">
        <f>'Core Indicators'!GY5</f>
        <v>0</v>
      </c>
      <c r="AC5" s="35">
        <f>'Core Indicators'!HG5</f>
        <v>0</v>
      </c>
      <c r="AD5" s="35">
        <f>'Core Indicators'!HO5</f>
        <v>0</v>
      </c>
      <c r="AE5" s="35">
        <f>'Core Indicators'!HW5</f>
        <v>0</v>
      </c>
      <c r="AF5" s="35">
        <f>'Core Indicators'!IE5</f>
        <v>1</v>
      </c>
      <c r="AG5" s="35">
        <f>'Core Indicators'!IM5</f>
        <v>0</v>
      </c>
    </row>
    <row r="6" spans="1:33" s="37" customFormat="1" ht="20.100000000000001" customHeight="1" x14ac:dyDescent="0.25">
      <c r="A6" s="193" t="str">
        <f>'Core Indicators'!A:A</f>
        <v>Nagorno-Karabakh conflict in Azerbaijan</v>
      </c>
      <c r="B6" s="193" t="str">
        <f>'Core Indicators'!B:B</f>
        <v>Conflict</v>
      </c>
      <c r="C6" s="193" t="str">
        <f>'Core Indicators'!C6</f>
        <v>AZE002</v>
      </c>
      <c r="D6" s="193" t="str">
        <f>'Core Indicators'!D6</f>
        <v>Azerbaijan</v>
      </c>
      <c r="E6" s="193" t="str">
        <f>'Core Indicators'!E6</f>
        <v>AZE</v>
      </c>
      <c r="F6" s="36">
        <f>'Core Indicators'!O6</f>
        <v>31560</v>
      </c>
      <c r="G6" s="36">
        <f>'Core Indicators'!W6</f>
        <v>5874000</v>
      </c>
      <c r="H6" s="36">
        <f>'Core Indicators'!AE6</f>
        <v>5874000</v>
      </c>
      <c r="I6" s="36">
        <f>'Core Indicators'!AM6</f>
        <v>91000</v>
      </c>
      <c r="J6" s="36" t="str">
        <f>'Core Indicators'!AU6</f>
        <v>x</v>
      </c>
      <c r="K6" s="36" t="str">
        <f>'Core Indicators'!BC6</f>
        <v>x</v>
      </c>
      <c r="L6" s="36">
        <f>'Core Indicators'!BK6</f>
        <v>91</v>
      </c>
      <c r="M6" s="36" t="str">
        <f>'Core Indicators'!BS6</f>
        <v>x</v>
      </c>
      <c r="N6" s="36" t="str">
        <f>'Core Indicators'!CA6</f>
        <v>x</v>
      </c>
      <c r="O6" s="36" t="e">
        <f>'Core Indicators'!CI6</f>
        <v>#N/A</v>
      </c>
      <c r="P6" s="36" t="str">
        <f>'Core Indicators'!CQ6</f>
        <v>x</v>
      </c>
      <c r="Q6" s="36" t="str">
        <f>'Core Indicators'!DG6</f>
        <v>x</v>
      </c>
      <c r="R6" s="36" t="str">
        <f>'Core Indicators'!DO6</f>
        <v>x</v>
      </c>
      <c r="S6" s="36" t="str">
        <f>'Core Indicators'!DW6</f>
        <v>x</v>
      </c>
      <c r="T6" s="36" t="str">
        <f>'Core Indicators'!EE6</f>
        <v>x</v>
      </c>
      <c r="U6" s="36" t="str">
        <f>'Core Indicators'!EM6</f>
        <v>x</v>
      </c>
      <c r="V6" s="36">
        <f>'Core Indicators'!FC6</f>
        <v>3</v>
      </c>
      <c r="W6" s="36" t="str">
        <f>'Core Indicators'!FK6</f>
        <v>x</v>
      </c>
      <c r="X6" s="36" t="str">
        <f>'Core Indicators'!FS6</f>
        <v>x</v>
      </c>
      <c r="Y6" s="36">
        <f>'Core Indicators'!GA6</f>
        <v>1</v>
      </c>
      <c r="Z6" s="36">
        <f>'Core Indicators'!GI6</f>
        <v>0</v>
      </c>
      <c r="AA6" s="36">
        <f>'Core Indicators'!GQ6</f>
        <v>1</v>
      </c>
      <c r="AB6" s="36">
        <f>'Core Indicators'!GY6</f>
        <v>0</v>
      </c>
      <c r="AC6" s="36">
        <f>'Core Indicators'!HG6</f>
        <v>0</v>
      </c>
      <c r="AD6" s="36">
        <f>'Core Indicators'!HO6</f>
        <v>0</v>
      </c>
      <c r="AE6" s="36">
        <f>'Core Indicators'!HW6</f>
        <v>1</v>
      </c>
      <c r="AF6" s="36">
        <f>'Core Indicators'!IE6</f>
        <v>2</v>
      </c>
      <c r="AG6" s="36">
        <f>'Core Indicators'!IM6</f>
        <v>1</v>
      </c>
    </row>
    <row r="7" spans="1:33" s="37" customFormat="1" ht="20.100000000000001" customHeight="1" x14ac:dyDescent="0.25">
      <c r="A7" s="194" t="str">
        <f>'Core Indicators'!A:A</f>
        <v>Complex in Burundi</v>
      </c>
      <c r="B7" s="194" t="str">
        <f>'Core Indicators'!B:B</f>
        <v>Complex crisis</v>
      </c>
      <c r="C7" s="194" t="str">
        <f>'Core Indicators'!C7</f>
        <v>BDI001</v>
      </c>
      <c r="D7" s="194" t="str">
        <f>'Core Indicators'!D7</f>
        <v>Burundi</v>
      </c>
      <c r="E7" s="194" t="str">
        <f>'Core Indicators'!E7</f>
        <v>BDI</v>
      </c>
      <c r="F7" s="35">
        <f>'Core Indicators'!O7</f>
        <v>25680</v>
      </c>
      <c r="G7" s="35">
        <f>'Core Indicators'!W7</f>
        <v>12600000</v>
      </c>
      <c r="H7" s="35">
        <f>'Core Indicators'!AE7</f>
        <v>12600000</v>
      </c>
      <c r="I7" s="35">
        <f>'Core Indicators'!AM7</f>
        <v>416000</v>
      </c>
      <c r="J7" s="35" t="str">
        <f>'Core Indicators'!AU7</f>
        <v>x</v>
      </c>
      <c r="K7" s="35">
        <f>'Core Indicators'!BC7</f>
        <v>70187</v>
      </c>
      <c r="L7" s="35">
        <f>'Core Indicators'!BK7</f>
        <v>262</v>
      </c>
      <c r="M7" s="35" t="str">
        <f>'Core Indicators'!BS7</f>
        <v>x</v>
      </c>
      <c r="N7" s="35" t="str">
        <f>'Core Indicators'!CA7</f>
        <v>x</v>
      </c>
      <c r="O7" s="35" t="e">
        <f>'Core Indicators'!CI7</f>
        <v>#N/A</v>
      </c>
      <c r="P7" s="35">
        <f>'Core Indicators'!CQ7</f>
        <v>444</v>
      </c>
      <c r="Q7" s="35">
        <f>'Core Indicators'!DG7</f>
        <v>0</v>
      </c>
      <c r="R7" s="35">
        <f>'Core Indicators'!DO7</f>
        <v>10200000</v>
      </c>
      <c r="S7" s="35">
        <f>'Core Indicators'!DW7</f>
        <v>1272000</v>
      </c>
      <c r="T7" s="35">
        <f>'Core Indicators'!EE7</f>
        <v>1032000</v>
      </c>
      <c r="U7" s="35">
        <f>'Core Indicators'!EM7</f>
        <v>96000</v>
      </c>
      <c r="V7" s="35">
        <f>'Core Indicators'!FC7</f>
        <v>5</v>
      </c>
      <c r="W7" s="35" t="str">
        <f>'Core Indicators'!FK7</f>
        <v>x</v>
      </c>
      <c r="X7" s="35" t="str">
        <f>'Core Indicators'!FS7</f>
        <v>x</v>
      </c>
      <c r="Y7" s="35">
        <f>'Core Indicators'!GA7</f>
        <v>0</v>
      </c>
      <c r="Z7" s="35">
        <f>'Core Indicators'!GI7</f>
        <v>1</v>
      </c>
      <c r="AA7" s="35">
        <f>'Core Indicators'!GQ7</f>
        <v>2</v>
      </c>
      <c r="AB7" s="35">
        <f>'Core Indicators'!GY7</f>
        <v>0</v>
      </c>
      <c r="AC7" s="35">
        <f>'Core Indicators'!HG7</f>
        <v>2</v>
      </c>
      <c r="AD7" s="35">
        <f>'Core Indicators'!HO7</f>
        <v>1</v>
      </c>
      <c r="AE7" s="35">
        <f>'Core Indicators'!HW7</f>
        <v>0</v>
      </c>
      <c r="AF7" s="35">
        <f>'Core Indicators'!IE7</f>
        <v>0</v>
      </c>
      <c r="AG7" s="35">
        <f>'Core Indicators'!IM7</f>
        <v>2</v>
      </c>
    </row>
    <row r="8" spans="1:33" s="37" customFormat="1" ht="20.100000000000001" customHeight="1" x14ac:dyDescent="0.25">
      <c r="A8" s="193" t="str">
        <f>'Core Indicators'!A:A</f>
        <v>Conflict in Burkina Faso</v>
      </c>
      <c r="B8" s="193" t="str">
        <f>'Core Indicators'!B:B</f>
        <v>Conflict</v>
      </c>
      <c r="C8" s="193" t="str">
        <f>'Core Indicators'!C8</f>
        <v>BFA002</v>
      </c>
      <c r="D8" s="193" t="str">
        <f>'Core Indicators'!D8</f>
        <v>Burkina Faso</v>
      </c>
      <c r="E8" s="193" t="str">
        <f>'Core Indicators'!E8</f>
        <v>BFA</v>
      </c>
      <c r="F8" s="36">
        <f>'Core Indicators'!O8</f>
        <v>166445</v>
      </c>
      <c r="G8" s="36">
        <f>'Core Indicators'!W8</f>
        <v>3523000</v>
      </c>
      <c r="H8" s="36">
        <f>'Core Indicators'!AE8</f>
        <v>3442000</v>
      </c>
      <c r="I8" s="36">
        <f>'Core Indicators'!AM8</f>
        <v>1442000</v>
      </c>
      <c r="J8" s="36" t="str">
        <f>'Core Indicators'!AU8</f>
        <v>x</v>
      </c>
      <c r="K8" s="36" t="str">
        <f>'Core Indicators'!BC8</f>
        <v>x</v>
      </c>
      <c r="L8" s="36">
        <f>'Core Indicators'!BK8</f>
        <v>1341</v>
      </c>
      <c r="M8" s="36" t="str">
        <f>'Core Indicators'!BS8</f>
        <v>x</v>
      </c>
      <c r="N8" s="36" t="str">
        <f>'Core Indicators'!CA8</f>
        <v>x</v>
      </c>
      <c r="O8" s="36" t="e">
        <f>'Core Indicators'!CI8</f>
        <v>#N/A</v>
      </c>
      <c r="P8" s="36" t="str">
        <f>'Core Indicators'!CQ8</f>
        <v>x</v>
      </c>
      <c r="Q8" s="36">
        <f>'Core Indicators'!DG8</f>
        <v>81000</v>
      </c>
      <c r="R8" s="36">
        <f>'Core Indicators'!DO8</f>
        <v>2000000</v>
      </c>
      <c r="S8" s="36">
        <f>'Core Indicators'!DW8</f>
        <v>983000</v>
      </c>
      <c r="T8" s="36">
        <f>'Core Indicators'!EE8</f>
        <v>175000</v>
      </c>
      <c r="U8" s="36">
        <f>'Core Indicators'!EM8</f>
        <v>284000</v>
      </c>
      <c r="V8" s="36">
        <f>'Core Indicators'!FC8</f>
        <v>4</v>
      </c>
      <c r="W8" s="36" t="str">
        <f>'Core Indicators'!FK8</f>
        <v>x</v>
      </c>
      <c r="X8" s="36" t="str">
        <f>'Core Indicators'!FS8</f>
        <v>x</v>
      </c>
      <c r="Y8" s="36">
        <f>'Core Indicators'!GA8</f>
        <v>1</v>
      </c>
      <c r="Z8" s="36">
        <f>'Core Indicators'!GI8</f>
        <v>3</v>
      </c>
      <c r="AA8" s="36">
        <f>'Core Indicators'!GQ8</f>
        <v>3</v>
      </c>
      <c r="AB8" s="36">
        <f>'Core Indicators'!GY8</f>
        <v>0</v>
      </c>
      <c r="AC8" s="36">
        <f>'Core Indicators'!HG8</f>
        <v>0</v>
      </c>
      <c r="AD8" s="36">
        <f>'Core Indicators'!HO8</f>
        <v>3</v>
      </c>
      <c r="AE8" s="36">
        <f>'Core Indicators'!HW8</f>
        <v>2</v>
      </c>
      <c r="AF8" s="36">
        <f>'Core Indicators'!IE8</f>
        <v>1</v>
      </c>
      <c r="AG8" s="36">
        <f>'Core Indicators'!IM8</f>
        <v>3</v>
      </c>
    </row>
    <row r="9" spans="1:33" s="37" customFormat="1" ht="20.100000000000001" customHeight="1" x14ac:dyDescent="0.25">
      <c r="A9" s="194" t="str">
        <f>'Core Indicators'!A:A</f>
        <v>Rohingya refugee crisis</v>
      </c>
      <c r="B9" s="194" t="str">
        <f>'Core Indicators'!B:B</f>
        <v>International displacement</v>
      </c>
      <c r="C9" s="194" t="str">
        <f>'Core Indicators'!C9</f>
        <v>BGD002</v>
      </c>
      <c r="D9" s="194" t="str">
        <f>'Core Indicators'!D9</f>
        <v>Bangladesh</v>
      </c>
      <c r="E9" s="194" t="str">
        <f>'Core Indicators'!E9</f>
        <v>BGD</v>
      </c>
      <c r="F9" s="35">
        <f>'Core Indicators'!O9</f>
        <v>650</v>
      </c>
      <c r="G9" s="35">
        <f>'Core Indicators'!W9</f>
        <v>1356000</v>
      </c>
      <c r="H9" s="35">
        <f>'Core Indicators'!AE9</f>
        <v>1356000</v>
      </c>
      <c r="I9" s="35">
        <f>'Core Indicators'!AM9</f>
        <v>884000</v>
      </c>
      <c r="J9" s="35">
        <f>'Core Indicators'!AU9</f>
        <v>607</v>
      </c>
      <c r="K9" s="35">
        <f>'Core Indicators'!BC9</f>
        <v>0</v>
      </c>
      <c r="L9" s="35" t="str">
        <f>'Core Indicators'!BK9</f>
        <v>x</v>
      </c>
      <c r="M9" s="35" t="str">
        <f>'Core Indicators'!BS9</f>
        <v>x</v>
      </c>
      <c r="N9" s="35" t="str">
        <f>'Core Indicators'!CA9</f>
        <v>x</v>
      </c>
      <c r="O9" s="35" t="e">
        <f>'Core Indicators'!CI9</f>
        <v>#N/A</v>
      </c>
      <c r="P9" s="35" t="str">
        <f>'Core Indicators'!CQ9</f>
        <v>x</v>
      </c>
      <c r="Q9" s="35">
        <f>'Core Indicators'!DG9</f>
        <v>0</v>
      </c>
      <c r="R9" s="35">
        <f>'Core Indicators'!DO9</f>
        <v>0</v>
      </c>
      <c r="S9" s="35">
        <f>'Core Indicators'!DW9</f>
        <v>1356000</v>
      </c>
      <c r="T9" s="35">
        <f>'Core Indicators'!EE9</f>
        <v>0</v>
      </c>
      <c r="U9" s="35">
        <f>'Core Indicators'!EM9</f>
        <v>0</v>
      </c>
      <c r="V9" s="35">
        <f>'Core Indicators'!FC9</f>
        <v>3</v>
      </c>
      <c r="W9" s="35">
        <f>'Core Indicators'!FK9</f>
        <v>0</v>
      </c>
      <c r="X9" s="35">
        <f>'Core Indicators'!FS9</f>
        <v>0</v>
      </c>
      <c r="Y9" s="35">
        <f>'Core Indicators'!GA9</f>
        <v>2</v>
      </c>
      <c r="Z9" s="35">
        <f>'Core Indicators'!GI9</f>
        <v>1</v>
      </c>
      <c r="AA9" s="35">
        <f>'Core Indicators'!GQ9</f>
        <v>2</v>
      </c>
      <c r="AB9" s="35">
        <f>'Core Indicators'!GY9</f>
        <v>0</v>
      </c>
      <c r="AC9" s="35">
        <f>'Core Indicators'!HG9</f>
        <v>1</v>
      </c>
      <c r="AD9" s="35">
        <f>'Core Indicators'!HO9</f>
        <v>2</v>
      </c>
      <c r="AE9" s="35">
        <f>'Core Indicators'!HW9</f>
        <v>1</v>
      </c>
      <c r="AF9" s="35">
        <f>'Core Indicators'!IE9</f>
        <v>0</v>
      </c>
      <c r="AG9" s="35">
        <f>'Core Indicators'!IM9</f>
        <v>3</v>
      </c>
    </row>
    <row r="10" spans="1:33" s="37" customFormat="1" ht="20.100000000000001" customHeight="1" x14ac:dyDescent="0.25">
      <c r="A10" s="193" t="str">
        <f>'Core Indicators'!A:A</f>
        <v>Venezuela displacement in Brazil</v>
      </c>
      <c r="B10" s="193" t="str">
        <f>'Core Indicators'!B:B</f>
        <v>International displacement</v>
      </c>
      <c r="C10" s="193" t="str">
        <f>'Core Indicators'!C10</f>
        <v>BRA002</v>
      </c>
      <c r="D10" s="193" t="str">
        <f>'Core Indicators'!D10</f>
        <v>Brazil</v>
      </c>
      <c r="E10" s="193" t="str">
        <f>'Core Indicators'!E10</f>
        <v>BRA</v>
      </c>
      <c r="F10" s="36">
        <f>'Core Indicators'!O10</f>
        <v>224274</v>
      </c>
      <c r="G10" s="36">
        <f>'Core Indicators'!W10</f>
        <v>653000</v>
      </c>
      <c r="H10" s="36">
        <f>'Core Indicators'!AE10</f>
        <v>381000</v>
      </c>
      <c r="I10" s="36">
        <f>'Core Indicators'!AM10</f>
        <v>490000</v>
      </c>
      <c r="J10" s="36" t="str">
        <f>'Core Indicators'!AU10</f>
        <v>x</v>
      </c>
      <c r="K10" s="36" t="str">
        <f>'Core Indicators'!BC10</f>
        <v>x</v>
      </c>
      <c r="L10" s="36">
        <f>'Core Indicators'!BK10</f>
        <v>0</v>
      </c>
      <c r="M10" s="36" t="str">
        <f>'Core Indicators'!BS10</f>
        <v>x</v>
      </c>
      <c r="N10" s="36" t="str">
        <f>'Core Indicators'!CA10</f>
        <v>x</v>
      </c>
      <c r="O10" s="36" t="e">
        <f>'Core Indicators'!CI10</f>
        <v>#N/A</v>
      </c>
      <c r="P10" s="36" t="str">
        <f>'Core Indicators'!CQ10</f>
        <v>x</v>
      </c>
      <c r="Q10" s="36">
        <f>'Core Indicators'!DG10</f>
        <v>272000</v>
      </c>
      <c r="R10" s="36">
        <f>'Core Indicators'!DO10</f>
        <v>2000</v>
      </c>
      <c r="S10" s="36">
        <f>'Core Indicators'!DW10</f>
        <v>379000</v>
      </c>
      <c r="T10" s="36">
        <f>'Core Indicators'!EE10</f>
        <v>0</v>
      </c>
      <c r="U10" s="36">
        <f>'Core Indicators'!EM10</f>
        <v>0</v>
      </c>
      <c r="V10" s="36">
        <f>'Core Indicators'!FC10</f>
        <v>2</v>
      </c>
      <c r="W10" s="36" t="str">
        <f>'Core Indicators'!FK10</f>
        <v>x</v>
      </c>
      <c r="X10" s="36" t="str">
        <f>'Core Indicators'!FS10</f>
        <v>x</v>
      </c>
      <c r="Y10" s="36">
        <f>'Core Indicators'!GA10</f>
        <v>0</v>
      </c>
      <c r="Z10" s="36">
        <f>'Core Indicators'!GI10</f>
        <v>1</v>
      </c>
      <c r="AA10" s="36">
        <f>'Core Indicators'!GQ10</f>
        <v>1</v>
      </c>
      <c r="AB10" s="36">
        <f>'Core Indicators'!GY10</f>
        <v>0</v>
      </c>
      <c r="AC10" s="36">
        <f>'Core Indicators'!HG10</f>
        <v>0</v>
      </c>
      <c r="AD10" s="36">
        <f>'Core Indicators'!HO10</f>
        <v>1</v>
      </c>
      <c r="AE10" s="36">
        <f>'Core Indicators'!HW10</f>
        <v>0</v>
      </c>
      <c r="AF10" s="36">
        <f>'Core Indicators'!IE10</f>
        <v>0</v>
      </c>
      <c r="AG10" s="36">
        <f>'Core Indicators'!IM10</f>
        <v>0</v>
      </c>
    </row>
    <row r="11" spans="1:33" s="37" customFormat="1" ht="20.100000000000001" customHeight="1" x14ac:dyDescent="0.25">
      <c r="A11" s="194" t="str">
        <f>'Core Indicators'!A:A</f>
        <v>Complex crisis in CAR</v>
      </c>
      <c r="B11" s="194" t="str">
        <f>'Core Indicators'!B:B</f>
        <v>Complex crisis</v>
      </c>
      <c r="C11" s="194" t="str">
        <f>'Core Indicators'!C11</f>
        <v>CAF001</v>
      </c>
      <c r="D11" s="194" t="str">
        <f>'Core Indicators'!D11</f>
        <v>CAR</v>
      </c>
      <c r="E11" s="194" t="str">
        <f>'Core Indicators'!E11</f>
        <v>CAF</v>
      </c>
      <c r="F11" s="35">
        <f>'Core Indicators'!O11</f>
        <v>623000</v>
      </c>
      <c r="G11" s="35">
        <f>'Core Indicators'!W11</f>
        <v>4900000</v>
      </c>
      <c r="H11" s="35">
        <f>'Core Indicators'!AE11</f>
        <v>4900000</v>
      </c>
      <c r="I11" s="35">
        <f>'Core Indicators'!AM11</f>
        <v>1557000</v>
      </c>
      <c r="J11" s="35" t="str">
        <f>'Core Indicators'!AU11</f>
        <v>x</v>
      </c>
      <c r="K11" s="35" t="str">
        <f>'Core Indicators'!BC11</f>
        <v>x</v>
      </c>
      <c r="L11" s="35">
        <f>'Core Indicators'!BK11</f>
        <v>708</v>
      </c>
      <c r="M11" s="35" t="str">
        <f>'Core Indicators'!BS11</f>
        <v>x</v>
      </c>
      <c r="N11" s="35" t="str">
        <f>'Core Indicators'!CA11</f>
        <v>x</v>
      </c>
      <c r="O11" s="35" t="e">
        <f>'Core Indicators'!CI11</f>
        <v>#N/A</v>
      </c>
      <c r="P11" s="35" t="str">
        <f>'Core Indicators'!CQ11</f>
        <v>x</v>
      </c>
      <c r="Q11" s="35">
        <f>'Core Indicators'!DG11</f>
        <v>0</v>
      </c>
      <c r="R11" s="35">
        <f>'Core Indicators'!DO11</f>
        <v>2100000</v>
      </c>
      <c r="S11" s="35">
        <f>'Core Indicators'!DW11</f>
        <v>900000</v>
      </c>
      <c r="T11" s="35">
        <f>'Core Indicators'!EE11</f>
        <v>1900000</v>
      </c>
      <c r="U11" s="35">
        <f>'Core Indicators'!EM11</f>
        <v>0</v>
      </c>
      <c r="V11" s="35">
        <f>'Core Indicators'!FC11</f>
        <v>5</v>
      </c>
      <c r="W11" s="35" t="str">
        <f>'Core Indicators'!FK11</f>
        <v>x</v>
      </c>
      <c r="X11" s="35" t="str">
        <f>'Core Indicators'!FS11</f>
        <v>x</v>
      </c>
      <c r="Y11" s="35">
        <f>'Core Indicators'!GA11</f>
        <v>1</v>
      </c>
      <c r="Z11" s="35">
        <f>'Core Indicators'!GI11</f>
        <v>3</v>
      </c>
      <c r="AA11" s="35">
        <f>'Core Indicators'!GQ11</f>
        <v>2</v>
      </c>
      <c r="AB11" s="35">
        <f>'Core Indicators'!GY11</f>
        <v>3</v>
      </c>
      <c r="AC11" s="35">
        <f>'Core Indicators'!HG11</f>
        <v>0</v>
      </c>
      <c r="AD11" s="35">
        <f>'Core Indicators'!HO11</f>
        <v>3</v>
      </c>
      <c r="AE11" s="35">
        <f>'Core Indicators'!HW11</f>
        <v>3</v>
      </c>
      <c r="AF11" s="35">
        <f>'Core Indicators'!IE11</f>
        <v>0</v>
      </c>
      <c r="AG11" s="35">
        <f>'Core Indicators'!IM11</f>
        <v>3</v>
      </c>
    </row>
    <row r="12" spans="1:33" s="37" customFormat="1" ht="20.100000000000001" customHeight="1" x14ac:dyDescent="0.25">
      <c r="A12" s="193" t="str">
        <f>'Core Indicators'!A:A</f>
        <v>Multiple crises in Cameroon</v>
      </c>
      <c r="B12" s="193" t="str">
        <f>'Core Indicators'!B:B</f>
        <v>Multiple crises country</v>
      </c>
      <c r="C12" s="193" t="str">
        <f>'Core Indicators'!C12</f>
        <v>CMR001</v>
      </c>
      <c r="D12" s="193" t="str">
        <f>'Core Indicators'!D12</f>
        <v>Cameroon</v>
      </c>
      <c r="E12" s="193" t="str">
        <f>'Core Indicators'!E12</f>
        <v>CMR</v>
      </c>
      <c r="F12" s="36">
        <f>'Core Indicators'!O12</f>
        <v>440640</v>
      </c>
      <c r="G12" s="36">
        <f>'Core Indicators'!W12</f>
        <v>25876000</v>
      </c>
      <c r="H12" s="36">
        <f>'Core Indicators'!AE12</f>
        <v>4343000</v>
      </c>
      <c r="I12" s="36">
        <f>'Core Indicators'!AM12</f>
        <v>2009000</v>
      </c>
      <c r="J12" s="36">
        <f>'Core Indicators'!AU12</f>
        <v>150</v>
      </c>
      <c r="K12" s="36" t="str">
        <f>'Core Indicators'!BC12</f>
        <v>x</v>
      </c>
      <c r="L12" s="36">
        <f>'Core Indicators'!BK12</f>
        <v>670</v>
      </c>
      <c r="M12" s="36" t="str">
        <f>'Core Indicators'!BS12</f>
        <v>x</v>
      </c>
      <c r="N12" s="36" t="str">
        <f>'Core Indicators'!CA12</f>
        <v>x</v>
      </c>
      <c r="O12" s="36" t="e">
        <f>'Core Indicators'!CI12</f>
        <v>#N/A</v>
      </c>
      <c r="P12" s="36" t="str">
        <f>'Core Indicators'!CQ12</f>
        <v>x</v>
      </c>
      <c r="Q12" s="36">
        <f>'Core Indicators'!DG12</f>
        <v>21533000</v>
      </c>
      <c r="R12" s="36">
        <f>'Core Indicators'!DO12</f>
        <v>343000</v>
      </c>
      <c r="S12" s="36">
        <f>'Core Indicators'!DW12</f>
        <v>2000000</v>
      </c>
      <c r="T12" s="36">
        <f>'Core Indicators'!EE12</f>
        <v>2000000</v>
      </c>
      <c r="U12" s="36">
        <f>'Core Indicators'!EM12</f>
        <v>0</v>
      </c>
      <c r="V12" s="36">
        <f>'Core Indicators'!FC12</f>
        <v>5</v>
      </c>
      <c r="W12" s="36" t="str">
        <f>'Core Indicators'!FK12</f>
        <v>x</v>
      </c>
      <c r="X12" s="36" t="str">
        <f>'Core Indicators'!FS12</f>
        <v>x</v>
      </c>
      <c r="Y12" s="36">
        <f>'Core Indicators'!GA12</f>
        <v>1</v>
      </c>
      <c r="Z12" s="36">
        <f>'Core Indicators'!GI12</f>
        <v>3</v>
      </c>
      <c r="AA12" s="36">
        <f>'Core Indicators'!GQ12</f>
        <v>3</v>
      </c>
      <c r="AB12" s="36">
        <f>'Core Indicators'!GY12</f>
        <v>2</v>
      </c>
      <c r="AC12" s="36">
        <f>'Core Indicators'!HG12</f>
        <v>2</v>
      </c>
      <c r="AD12" s="36">
        <f>'Core Indicators'!HO12</f>
        <v>3</v>
      </c>
      <c r="AE12" s="36">
        <f>'Core Indicators'!HW12</f>
        <v>3</v>
      </c>
      <c r="AF12" s="36">
        <f>'Core Indicators'!IE12</f>
        <v>1</v>
      </c>
      <c r="AG12" s="36">
        <f>'Core Indicators'!IM12</f>
        <v>3</v>
      </c>
    </row>
    <row r="13" spans="1:33" s="37" customFormat="1" ht="20.100000000000001" customHeight="1" x14ac:dyDescent="0.25">
      <c r="A13" s="194" t="str">
        <f>'Core Indicators'!A:A</f>
        <v>Boko Haram in Cameroon</v>
      </c>
      <c r="B13" s="194" t="str">
        <f>'Core Indicators'!B:B</f>
        <v>Conflict</v>
      </c>
      <c r="C13" s="194" t="str">
        <f>'Core Indicators'!C13</f>
        <v>CMR002</v>
      </c>
      <c r="D13" s="194" t="str">
        <f>'Core Indicators'!D13</f>
        <v>Cameroon</v>
      </c>
      <c r="E13" s="194" t="str">
        <f>'Core Indicators'!E13</f>
        <v>CMR</v>
      </c>
      <c r="F13" s="35">
        <f>'Core Indicators'!O13</f>
        <v>34263</v>
      </c>
      <c r="G13" s="35">
        <f>'Core Indicators'!W13</f>
        <v>3112000</v>
      </c>
      <c r="H13" s="35">
        <f>'Core Indicators'!AE13</f>
        <v>1200000</v>
      </c>
      <c r="I13" s="35">
        <f>'Core Indicators'!AM13</f>
        <v>580000</v>
      </c>
      <c r="J13" s="35" t="str">
        <f>'Core Indicators'!AU13</f>
        <v>x</v>
      </c>
      <c r="K13" s="35" t="str">
        <f>'Core Indicators'!BC13</f>
        <v>x</v>
      </c>
      <c r="L13" s="35">
        <f>'Core Indicators'!BK13</f>
        <v>212</v>
      </c>
      <c r="M13" s="35" t="str">
        <f>'Core Indicators'!BS13</f>
        <v>x</v>
      </c>
      <c r="N13" s="35" t="str">
        <f>'Core Indicators'!CA13</f>
        <v>x</v>
      </c>
      <c r="O13" s="35" t="e">
        <f>'Core Indicators'!CI13</f>
        <v>#N/A</v>
      </c>
      <c r="P13" s="35">
        <f>'Core Indicators'!CQ13</f>
        <v>5.2</v>
      </c>
      <c r="Q13" s="35">
        <f>'Core Indicators'!DG13</f>
        <v>1912000</v>
      </c>
      <c r="R13" s="35">
        <f>'Core Indicators'!DO13</f>
        <v>0</v>
      </c>
      <c r="S13" s="35">
        <f>'Core Indicators'!DW13</f>
        <v>917000</v>
      </c>
      <c r="T13" s="35">
        <f>'Core Indicators'!EE13</f>
        <v>284000</v>
      </c>
      <c r="U13" s="35">
        <f>'Core Indicators'!EM13</f>
        <v>0</v>
      </c>
      <c r="V13" s="35">
        <f>'Core Indicators'!FC13</f>
        <v>5</v>
      </c>
      <c r="W13" s="35" t="str">
        <f>'Core Indicators'!FK13</f>
        <v>x</v>
      </c>
      <c r="X13" s="35" t="str">
        <f>'Core Indicators'!FS13</f>
        <v>x</v>
      </c>
      <c r="Y13" s="35">
        <f>'Core Indicators'!GA13</f>
        <v>1</v>
      </c>
      <c r="Z13" s="35">
        <f>'Core Indicators'!GI13</f>
        <v>2</v>
      </c>
      <c r="AA13" s="35">
        <f>'Core Indicators'!GQ13</f>
        <v>1</v>
      </c>
      <c r="AB13" s="35">
        <f>'Core Indicators'!GY13</f>
        <v>0</v>
      </c>
      <c r="AC13" s="35">
        <f>'Core Indicators'!HG13</f>
        <v>0</v>
      </c>
      <c r="AD13" s="35">
        <f>'Core Indicators'!HO13</f>
        <v>3</v>
      </c>
      <c r="AE13" s="35">
        <f>'Core Indicators'!HW13</f>
        <v>2</v>
      </c>
      <c r="AF13" s="35">
        <f>'Core Indicators'!IE13</f>
        <v>1</v>
      </c>
      <c r="AG13" s="35">
        <f>'Core Indicators'!IM13</f>
        <v>3</v>
      </c>
    </row>
    <row r="14" spans="1:33" s="37" customFormat="1" ht="20.100000000000001" customHeight="1" x14ac:dyDescent="0.25">
      <c r="A14" s="193" t="str">
        <f>'Core Indicators'!A:A</f>
        <v>Anglophone Crisis in Cameroon</v>
      </c>
      <c r="B14" s="193" t="str">
        <f>'Core Indicators'!B:B</f>
        <v>Conflict</v>
      </c>
      <c r="C14" s="193" t="str">
        <f>'Core Indicators'!C14</f>
        <v>CMR003</v>
      </c>
      <c r="D14" s="193" t="str">
        <f>'Core Indicators'!D14</f>
        <v>Cameroon</v>
      </c>
      <c r="E14" s="193" t="str">
        <f>'Core Indicators'!E14</f>
        <v>CMR</v>
      </c>
      <c r="F14" s="36">
        <f>'Core Indicators'!O14</f>
        <v>76850</v>
      </c>
      <c r="G14" s="36">
        <f>'Core Indicators'!W14</f>
        <v>4476000</v>
      </c>
      <c r="H14" s="36">
        <f>'Core Indicators'!AE14</f>
        <v>2449000</v>
      </c>
      <c r="I14" s="36">
        <f>'Core Indicators'!AM14</f>
        <v>1117000</v>
      </c>
      <c r="J14" s="36" t="str">
        <f>'Core Indicators'!AU14</f>
        <v>x</v>
      </c>
      <c r="K14" s="36" t="str">
        <f>'Core Indicators'!BC14</f>
        <v>x</v>
      </c>
      <c r="L14" s="36">
        <f>'Core Indicators'!BK14</f>
        <v>286</v>
      </c>
      <c r="M14" s="36" t="str">
        <f>'Core Indicators'!BS14</f>
        <v>x</v>
      </c>
      <c r="N14" s="36" t="str">
        <f>'Core Indicators'!CA14</f>
        <v>x</v>
      </c>
      <c r="O14" s="36" t="e">
        <f>'Core Indicators'!CI14</f>
        <v>#N/A</v>
      </c>
      <c r="P14" s="36" t="str">
        <f>'Core Indicators'!CQ14</f>
        <v>x</v>
      </c>
      <c r="Q14" s="36">
        <f>'Core Indicators'!DG14</f>
        <v>2027000</v>
      </c>
      <c r="R14" s="36">
        <f>'Core Indicators'!DO14</f>
        <v>1489000</v>
      </c>
      <c r="S14" s="36">
        <f>'Core Indicators'!DW14</f>
        <v>882000</v>
      </c>
      <c r="T14" s="36">
        <f>'Core Indicators'!EE14</f>
        <v>78000</v>
      </c>
      <c r="U14" s="36">
        <f>'Core Indicators'!EM14</f>
        <v>0</v>
      </c>
      <c r="V14" s="36">
        <f>'Core Indicators'!FC14</f>
        <v>4</v>
      </c>
      <c r="W14" s="36" t="str">
        <f>'Core Indicators'!FK14</f>
        <v>x</v>
      </c>
      <c r="X14" s="36">
        <f>'Core Indicators'!FS14</f>
        <v>377500</v>
      </c>
      <c r="Y14" s="36">
        <f>'Core Indicators'!GA14</f>
        <v>1</v>
      </c>
      <c r="Z14" s="36">
        <f>'Core Indicators'!GI14</f>
        <v>3</v>
      </c>
      <c r="AA14" s="36">
        <f>'Core Indicators'!GQ14</f>
        <v>3</v>
      </c>
      <c r="AB14" s="36">
        <f>'Core Indicators'!GY14</f>
        <v>2</v>
      </c>
      <c r="AC14" s="36">
        <f>'Core Indicators'!HG14</f>
        <v>2</v>
      </c>
      <c r="AD14" s="36">
        <f>'Core Indicators'!HO14</f>
        <v>3</v>
      </c>
      <c r="AE14" s="36">
        <f>'Core Indicators'!HW14</f>
        <v>3</v>
      </c>
      <c r="AF14" s="36">
        <f>'Core Indicators'!IE14</f>
        <v>1</v>
      </c>
      <c r="AG14" s="36">
        <f>'Core Indicators'!IM14</f>
        <v>3</v>
      </c>
    </row>
    <row r="15" spans="1:33" s="37" customFormat="1" ht="20.100000000000001" customHeight="1" x14ac:dyDescent="0.25">
      <c r="A15" s="194" t="str">
        <f>'Core Indicators'!A:A</f>
        <v>CAR refugees in Cameroon</v>
      </c>
      <c r="B15" s="194" t="str">
        <f>'Core Indicators'!B:B</f>
        <v>International displacement</v>
      </c>
      <c r="C15" s="194" t="str">
        <f>'Core Indicators'!C15</f>
        <v>CMR004</v>
      </c>
      <c r="D15" s="194" t="str">
        <f>'Core Indicators'!D15</f>
        <v>Cameroon</v>
      </c>
      <c r="E15" s="194" t="str">
        <f>'Core Indicators'!E15</f>
        <v>CMR</v>
      </c>
      <c r="F15" s="35">
        <f>'Core Indicators'!O15</f>
        <v>172703</v>
      </c>
      <c r="G15" s="35">
        <f>'Core Indicators'!W15</f>
        <v>1565000</v>
      </c>
      <c r="H15" s="35">
        <f>'Core Indicators'!AE15</f>
        <v>316000</v>
      </c>
      <c r="I15" s="35">
        <f>'Core Indicators'!AM15</f>
        <v>320000</v>
      </c>
      <c r="J15" s="35">
        <f>'Core Indicators'!AU15</f>
        <v>0</v>
      </c>
      <c r="K15" s="35" t="str">
        <f>'Core Indicators'!BC15</f>
        <v>x</v>
      </c>
      <c r="L15" s="35" t="str">
        <f>'Core Indicators'!BK15</f>
        <v>x</v>
      </c>
      <c r="M15" s="35">
        <f>'Core Indicators'!BS15</f>
        <v>0</v>
      </c>
      <c r="N15" s="35">
        <f>'Core Indicators'!CA15</f>
        <v>0</v>
      </c>
      <c r="O15" s="35" t="e">
        <f>'Core Indicators'!CI15</f>
        <v>#N/A</v>
      </c>
      <c r="P15" s="35" t="str">
        <f>'Core Indicators'!CQ15</f>
        <v>x</v>
      </c>
      <c r="Q15" s="35">
        <f>'Core Indicators'!DG15</f>
        <v>1249000</v>
      </c>
      <c r="R15" s="35">
        <f>'Core Indicators'!DO15</f>
        <v>0</v>
      </c>
      <c r="S15" s="35">
        <f>'Core Indicators'!DW15</f>
        <v>316000</v>
      </c>
      <c r="T15" s="35">
        <f>'Core Indicators'!EE15</f>
        <v>0</v>
      </c>
      <c r="U15" s="35">
        <f>'Core Indicators'!EM15</f>
        <v>0</v>
      </c>
      <c r="V15" s="35">
        <f>'Core Indicators'!FC15</f>
        <v>3</v>
      </c>
      <c r="W15" s="35" t="str">
        <f>'Core Indicators'!FK15</f>
        <v>x</v>
      </c>
      <c r="X15" s="35" t="str">
        <f>'Core Indicators'!FS15</f>
        <v>x</v>
      </c>
      <c r="Y15" s="35">
        <f>'Core Indicators'!GA15</f>
        <v>1</v>
      </c>
      <c r="Z15" s="35">
        <f>'Core Indicators'!GI15</f>
        <v>2</v>
      </c>
      <c r="AA15" s="35">
        <f>'Core Indicators'!GQ15</f>
        <v>0</v>
      </c>
      <c r="AB15" s="35">
        <f>'Core Indicators'!GY15</f>
        <v>0</v>
      </c>
      <c r="AC15" s="35">
        <f>'Core Indicators'!HG15</f>
        <v>0</v>
      </c>
      <c r="AD15" s="35">
        <f>'Core Indicators'!HO15</f>
        <v>2</v>
      </c>
      <c r="AE15" s="35">
        <f>'Core Indicators'!HW15</f>
        <v>0</v>
      </c>
      <c r="AF15" s="35">
        <f>'Core Indicators'!IE15</f>
        <v>1</v>
      </c>
      <c r="AG15" s="35">
        <f>'Core Indicators'!IM15</f>
        <v>2</v>
      </c>
    </row>
    <row r="16" spans="1:33" s="37" customFormat="1" ht="20.100000000000001" customHeight="1" x14ac:dyDescent="0.25">
      <c r="A16" s="193" t="str">
        <f>'Core Indicators'!A:A</f>
        <v>Complex crisis in DRC</v>
      </c>
      <c r="B16" s="193" t="str">
        <f>'Core Indicators'!B:B</f>
        <v>Complex crisis</v>
      </c>
      <c r="C16" s="193" t="str">
        <f>'Core Indicators'!C16</f>
        <v>COD001</v>
      </c>
      <c r="D16" s="193" t="str">
        <f>'Core Indicators'!D16</f>
        <v>DRC</v>
      </c>
      <c r="E16" s="193" t="str">
        <f>'Core Indicators'!E16</f>
        <v>COD</v>
      </c>
      <c r="F16" s="36">
        <f>'Core Indicators'!O16</f>
        <v>2267048</v>
      </c>
      <c r="G16" s="36">
        <f>'Core Indicators'!W16</f>
        <v>102743000</v>
      </c>
      <c r="H16" s="36">
        <f>'Core Indicators'!AE16</f>
        <v>49870000</v>
      </c>
      <c r="I16" s="36">
        <f>'Core Indicators'!AM16</f>
        <v>9830000</v>
      </c>
      <c r="J16" s="36" t="str">
        <f>'Core Indicators'!AU16</f>
        <v>x</v>
      </c>
      <c r="K16" s="36" t="str">
        <f>'Core Indicators'!BC16</f>
        <v>x</v>
      </c>
      <c r="L16" s="36">
        <f>'Core Indicators'!BK16</f>
        <v>2464</v>
      </c>
      <c r="M16" s="36" t="str">
        <f>'Core Indicators'!BS16</f>
        <v>x</v>
      </c>
      <c r="N16" s="36" t="str">
        <f>'Core Indicators'!CA16</f>
        <v>x</v>
      </c>
      <c r="O16" s="36" t="e">
        <f>'Core Indicators'!CI16</f>
        <v>#N/A</v>
      </c>
      <c r="P16" s="36">
        <f>'Core Indicators'!CQ16</f>
        <v>1700</v>
      </c>
      <c r="Q16" s="36">
        <f>'Core Indicators'!DG16</f>
        <v>52920000</v>
      </c>
      <c r="R16" s="36">
        <f>'Core Indicators'!DO16</f>
        <v>30270000</v>
      </c>
      <c r="S16" s="36">
        <f>'Core Indicators'!DW16</f>
        <v>14112000</v>
      </c>
      <c r="T16" s="36">
        <f>'Core Indicators'!EE16</f>
        <v>4704000</v>
      </c>
      <c r="U16" s="36">
        <f>'Core Indicators'!EM16</f>
        <v>784000</v>
      </c>
      <c r="V16" s="36">
        <f>'Core Indicators'!FC16</f>
        <v>5</v>
      </c>
      <c r="W16" s="36" t="str">
        <f>'Core Indicators'!FK16</f>
        <v>x</v>
      </c>
      <c r="X16" s="36" t="str">
        <f>'Core Indicators'!FS16</f>
        <v>x</v>
      </c>
      <c r="Y16" s="36">
        <f>'Core Indicators'!GA16</f>
        <v>1</v>
      </c>
      <c r="Z16" s="36">
        <f>'Core Indicators'!GI16</f>
        <v>3</v>
      </c>
      <c r="AA16" s="36">
        <f>'Core Indicators'!GQ16</f>
        <v>2</v>
      </c>
      <c r="AB16" s="36">
        <f>'Core Indicators'!GY16</f>
        <v>3</v>
      </c>
      <c r="AC16" s="36">
        <f>'Core Indicators'!HG16</f>
        <v>0</v>
      </c>
      <c r="AD16" s="36">
        <f>'Core Indicators'!HO16</f>
        <v>2</v>
      </c>
      <c r="AE16" s="36">
        <f>'Core Indicators'!HW16</f>
        <v>3</v>
      </c>
      <c r="AF16" s="36">
        <f>'Core Indicators'!IE16</f>
        <v>1</v>
      </c>
      <c r="AG16" s="36">
        <f>'Core Indicators'!IM16</f>
        <v>3</v>
      </c>
    </row>
    <row r="17" spans="1:33" s="37" customFormat="1" ht="20.100000000000001" customHeight="1" x14ac:dyDescent="0.25">
      <c r="A17" s="194" t="str">
        <f>'Core Indicators'!A:A</f>
        <v>Complex crisis in Congo</v>
      </c>
      <c r="B17" s="194" t="str">
        <f>'Core Indicators'!B:B</f>
        <v>Complex crisis</v>
      </c>
      <c r="C17" s="194" t="str">
        <f>'Core Indicators'!C17</f>
        <v>COG001</v>
      </c>
      <c r="D17" s="194" t="str">
        <f>'Core Indicators'!D17</f>
        <v>Congo</v>
      </c>
      <c r="E17" s="194" t="str">
        <f>'Core Indicators'!E17</f>
        <v>COG</v>
      </c>
      <c r="F17" s="35">
        <f>'Core Indicators'!O17</f>
        <v>341500</v>
      </c>
      <c r="G17" s="35">
        <f>'Core Indicators'!W17</f>
        <v>5599000</v>
      </c>
      <c r="H17" s="35">
        <f>'Core Indicators'!AE17</f>
        <v>1200000</v>
      </c>
      <c r="I17" s="35">
        <f>'Core Indicators'!AM17</f>
        <v>295000</v>
      </c>
      <c r="J17" s="35" t="str">
        <f>'Core Indicators'!AU17</f>
        <v>x</v>
      </c>
      <c r="K17" s="35" t="str">
        <f>'Core Indicators'!BC17</f>
        <v>x</v>
      </c>
      <c r="L17" s="35" t="str">
        <f>'Core Indicators'!BK17</f>
        <v>x</v>
      </c>
      <c r="M17" s="35" t="str">
        <f>'Core Indicators'!BS17</f>
        <v>x</v>
      </c>
      <c r="N17" s="35" t="str">
        <f>'Core Indicators'!CA17</f>
        <v>x</v>
      </c>
      <c r="O17" s="35" t="e">
        <f>'Core Indicators'!CI17</f>
        <v>#N/A</v>
      </c>
      <c r="P17" s="35" t="str">
        <f>'Core Indicators'!CQ17</f>
        <v>x</v>
      </c>
      <c r="Q17" s="35">
        <f>'Core Indicators'!DG17</f>
        <v>4399000</v>
      </c>
      <c r="R17" s="35">
        <f>'Core Indicators'!DO17</f>
        <v>0</v>
      </c>
      <c r="S17" s="35">
        <f>'Core Indicators'!DW17</f>
        <v>1200000</v>
      </c>
      <c r="T17" s="35">
        <f>'Core Indicators'!EE17</f>
        <v>0</v>
      </c>
      <c r="U17" s="35">
        <f>'Core Indicators'!EM17</f>
        <v>0</v>
      </c>
      <c r="V17" s="35">
        <f>'Core Indicators'!FC17</f>
        <v>5</v>
      </c>
      <c r="W17" s="35" t="str">
        <f>'Core Indicators'!FK17</f>
        <v>x</v>
      </c>
      <c r="X17" s="35" t="str">
        <f>'Core Indicators'!FS17</f>
        <v>x</v>
      </c>
      <c r="Y17" s="35">
        <f>'Core Indicators'!GA17</f>
        <v>1</v>
      </c>
      <c r="Z17" s="35">
        <f>'Core Indicators'!GI17</f>
        <v>0</v>
      </c>
      <c r="AA17" s="35">
        <f>'Core Indicators'!GQ17</f>
        <v>0</v>
      </c>
      <c r="AB17" s="35">
        <f>'Core Indicators'!GY17</f>
        <v>0</v>
      </c>
      <c r="AC17" s="35">
        <f>'Core Indicators'!HG17</f>
        <v>0</v>
      </c>
      <c r="AD17" s="35">
        <f>'Core Indicators'!HO17</f>
        <v>2</v>
      </c>
      <c r="AE17" s="35">
        <f>'Core Indicators'!HW17</f>
        <v>0</v>
      </c>
      <c r="AF17" s="35">
        <f>'Core Indicators'!IE17</f>
        <v>0</v>
      </c>
      <c r="AG17" s="35">
        <f>'Core Indicators'!IM17</f>
        <v>3</v>
      </c>
    </row>
    <row r="18" spans="1:33" s="37" customFormat="1" ht="20.100000000000001" customHeight="1" x14ac:dyDescent="0.25">
      <c r="A18" s="193" t="str">
        <f>'Core Indicators'!A:A</f>
        <v>Complex crisis in Colombia</v>
      </c>
      <c r="B18" s="193" t="str">
        <f>'Core Indicators'!B:B</f>
        <v>Complex crisis</v>
      </c>
      <c r="C18" s="193" t="str">
        <f>'Core Indicators'!C18</f>
        <v>COL001</v>
      </c>
      <c r="D18" s="193" t="str">
        <f>'Core Indicators'!D18</f>
        <v>Colombia</v>
      </c>
      <c r="E18" s="193" t="str">
        <f>'Core Indicators'!E18</f>
        <v>COL</v>
      </c>
      <c r="F18" s="36">
        <f>'Core Indicators'!O18</f>
        <v>1109500</v>
      </c>
      <c r="G18" s="36">
        <f>'Core Indicators'!W18</f>
        <v>50300000</v>
      </c>
      <c r="H18" s="36">
        <f>'Core Indicators'!AE18</f>
        <v>6610000</v>
      </c>
      <c r="I18" s="36">
        <f>'Core Indicators'!AM18</f>
        <v>4922000</v>
      </c>
      <c r="J18" s="36" t="str">
        <f>'Core Indicators'!AU18</f>
        <v>x</v>
      </c>
      <c r="K18" s="36" t="str">
        <f>'Core Indicators'!BC18</f>
        <v>x</v>
      </c>
      <c r="L18" s="36">
        <f>'Core Indicators'!BK18</f>
        <v>258</v>
      </c>
      <c r="M18" s="36" t="str">
        <f>'Core Indicators'!BS18</f>
        <v>x</v>
      </c>
      <c r="N18" s="36" t="str">
        <f>'Core Indicators'!CA18</f>
        <v>x</v>
      </c>
      <c r="O18" s="36" t="e">
        <f>'Core Indicators'!CI18</f>
        <v>#N/A</v>
      </c>
      <c r="P18" s="36" t="str">
        <f>'Core Indicators'!CQ18</f>
        <v>x</v>
      </c>
      <c r="Q18" s="36">
        <f>'Core Indicators'!DG18</f>
        <v>43690000</v>
      </c>
      <c r="R18" s="36">
        <f>'Core Indicators'!DO18</f>
        <v>1100000</v>
      </c>
      <c r="S18" s="36">
        <f>'Core Indicators'!DW18</f>
        <v>2700000</v>
      </c>
      <c r="T18" s="36">
        <f>'Core Indicators'!EE18</f>
        <v>2500000</v>
      </c>
      <c r="U18" s="36">
        <f>'Core Indicators'!EM18</f>
        <v>310000</v>
      </c>
      <c r="V18" s="36">
        <f>'Core Indicators'!FC18</f>
        <v>5</v>
      </c>
      <c r="W18" s="36">
        <f>'Core Indicators'!FK18</f>
        <v>1800000</v>
      </c>
      <c r="X18" s="36">
        <f>'Core Indicators'!FS18</f>
        <v>11500</v>
      </c>
      <c r="Y18" s="36">
        <f>'Core Indicators'!GA18</f>
        <v>0</v>
      </c>
      <c r="Z18" s="36">
        <f>'Core Indicators'!GI18</f>
        <v>3</v>
      </c>
      <c r="AA18" s="36">
        <f>'Core Indicators'!GQ18</f>
        <v>1</v>
      </c>
      <c r="AB18" s="36">
        <f>'Core Indicators'!GY18</f>
        <v>0</v>
      </c>
      <c r="AC18" s="36">
        <f>'Core Indicators'!HG18</f>
        <v>2</v>
      </c>
      <c r="AD18" s="36">
        <f>'Core Indicators'!HO18</f>
        <v>2</v>
      </c>
      <c r="AE18" s="36">
        <f>'Core Indicators'!HW18</f>
        <v>3</v>
      </c>
      <c r="AF18" s="36">
        <f>'Core Indicators'!IE18</f>
        <v>2</v>
      </c>
      <c r="AG18" s="36">
        <f>'Core Indicators'!IM18</f>
        <v>3</v>
      </c>
    </row>
    <row r="19" spans="1:33" s="37" customFormat="1" ht="20.100000000000001" customHeight="1" x14ac:dyDescent="0.25">
      <c r="A19" s="194" t="str">
        <f>'Core Indicators'!A:A</f>
        <v>Venezuela displacement in Colombia</v>
      </c>
      <c r="B19" s="194" t="str">
        <f>'Core Indicators'!B:B</f>
        <v>International displacement</v>
      </c>
      <c r="C19" s="194" t="str">
        <f>'Core Indicators'!C19</f>
        <v>COL002</v>
      </c>
      <c r="D19" s="194" t="str">
        <f>'Core Indicators'!D19</f>
        <v>Colombia</v>
      </c>
      <c r="E19" s="194" t="str">
        <f>'Core Indicators'!E19</f>
        <v>COL</v>
      </c>
      <c r="F19" s="35">
        <f>'Core Indicators'!O19</f>
        <v>111093</v>
      </c>
      <c r="G19" s="35">
        <f>'Core Indicators'!W19</f>
        <v>22011000</v>
      </c>
      <c r="H19" s="35">
        <f>'Core Indicators'!AE19</f>
        <v>5834000</v>
      </c>
      <c r="I19" s="35">
        <f>'Core Indicators'!AM19</f>
        <v>1547000</v>
      </c>
      <c r="J19" s="35" t="str">
        <f>'Core Indicators'!AU19</f>
        <v>x</v>
      </c>
      <c r="K19" s="35" t="str">
        <f>'Core Indicators'!BC19</f>
        <v>x</v>
      </c>
      <c r="L19" s="35" t="str">
        <f>'Core Indicators'!BK19</f>
        <v>x</v>
      </c>
      <c r="M19" s="35" t="str">
        <f>'Core Indicators'!BS19</f>
        <v>x</v>
      </c>
      <c r="N19" s="35" t="str">
        <f>'Core Indicators'!CA19</f>
        <v>x</v>
      </c>
      <c r="O19" s="35" t="e">
        <f>'Core Indicators'!CI19</f>
        <v>#N/A</v>
      </c>
      <c r="P19" s="35" t="str">
        <f>'Core Indicators'!CQ19</f>
        <v>x</v>
      </c>
      <c r="Q19" s="35">
        <f>'Core Indicators'!DG19</f>
        <v>16177000</v>
      </c>
      <c r="R19" s="35">
        <f>'Core Indicators'!DO19</f>
        <v>1734000</v>
      </c>
      <c r="S19" s="35">
        <f>'Core Indicators'!DW19</f>
        <v>4100000</v>
      </c>
      <c r="T19" s="35">
        <f>'Core Indicators'!EE19</f>
        <v>0</v>
      </c>
      <c r="U19" s="35">
        <f>'Core Indicators'!EM19</f>
        <v>0</v>
      </c>
      <c r="V19" s="35">
        <f>'Core Indicators'!FC19</f>
        <v>3</v>
      </c>
      <c r="W19" s="35" t="str">
        <f>'Core Indicators'!FK19</f>
        <v>x</v>
      </c>
      <c r="X19" s="35" t="str">
        <f>'Core Indicators'!FS19</f>
        <v>x</v>
      </c>
      <c r="Y19" s="35">
        <f>'Core Indicators'!GA19</f>
        <v>0</v>
      </c>
      <c r="Z19" s="35">
        <f>'Core Indicators'!GI19</f>
        <v>2</v>
      </c>
      <c r="AA19" s="35">
        <f>'Core Indicators'!GQ19</f>
        <v>1</v>
      </c>
      <c r="AB19" s="35">
        <f>'Core Indicators'!GY19</f>
        <v>0</v>
      </c>
      <c r="AC19" s="35">
        <f>'Core Indicators'!HG19</f>
        <v>2</v>
      </c>
      <c r="AD19" s="35">
        <f>'Core Indicators'!HO19</f>
        <v>2</v>
      </c>
      <c r="AE19" s="35">
        <f>'Core Indicators'!HW19</f>
        <v>3</v>
      </c>
      <c r="AF19" s="35">
        <f>'Core Indicators'!IE19</f>
        <v>2</v>
      </c>
      <c r="AG19" s="35">
        <f>'Core Indicators'!IM19</f>
        <v>3</v>
      </c>
    </row>
    <row r="20" spans="1:33" s="37" customFormat="1" ht="20.100000000000001" customHeight="1" x14ac:dyDescent="0.25">
      <c r="A20" s="193" t="str">
        <f>'Core Indicators'!A:A</f>
        <v>Nicaraguan refugees in Costa Rica</v>
      </c>
      <c r="B20" s="193" t="str">
        <f>'Core Indicators'!B:B</f>
        <v>International displacement</v>
      </c>
      <c r="C20" s="193" t="str">
        <f>'Core Indicators'!C20</f>
        <v>CRI002</v>
      </c>
      <c r="D20" s="193" t="str">
        <f>'Core Indicators'!D20</f>
        <v>Costa Rica</v>
      </c>
      <c r="E20" s="193" t="str">
        <f>'Core Indicators'!E20</f>
        <v>CRI</v>
      </c>
      <c r="F20" s="36">
        <f>'Core Indicators'!O20</f>
        <v>4966</v>
      </c>
      <c r="G20" s="36">
        <f>'Core Indicators'!W20</f>
        <v>1730000</v>
      </c>
      <c r="H20" s="36">
        <f>'Core Indicators'!AE20</f>
        <v>86000</v>
      </c>
      <c r="I20" s="36">
        <f>'Core Indicators'!AM20</f>
        <v>86000</v>
      </c>
      <c r="J20" s="36">
        <f>'Core Indicators'!AU20</f>
        <v>0</v>
      </c>
      <c r="K20" s="36">
        <f>'Core Indicators'!BC20</f>
        <v>0</v>
      </c>
      <c r="L20" s="36">
        <f>'Core Indicators'!BK20</f>
        <v>0</v>
      </c>
      <c r="M20" s="36">
        <f>'Core Indicators'!BS20</f>
        <v>0</v>
      </c>
      <c r="N20" s="36">
        <f>'Core Indicators'!CA20</f>
        <v>0</v>
      </c>
      <c r="O20" s="36" t="e">
        <f>'Core Indicators'!CI20</f>
        <v>#N/A</v>
      </c>
      <c r="P20" s="36">
        <f>'Core Indicators'!CQ20</f>
        <v>0</v>
      </c>
      <c r="Q20" s="36">
        <f>'Core Indicators'!DG20</f>
        <v>1644000</v>
      </c>
      <c r="R20" s="36">
        <f>'Core Indicators'!DO20</f>
        <v>43000</v>
      </c>
      <c r="S20" s="36">
        <f>'Core Indicators'!DW20</f>
        <v>43000</v>
      </c>
      <c r="T20" s="36">
        <f>'Core Indicators'!EE20</f>
        <v>0</v>
      </c>
      <c r="U20" s="36">
        <f>'Core Indicators'!EM20</f>
        <v>0</v>
      </c>
      <c r="V20" s="36">
        <f>'Core Indicators'!FC20</f>
        <v>2</v>
      </c>
      <c r="W20" s="36">
        <f>'Core Indicators'!FK20</f>
        <v>0</v>
      </c>
      <c r="X20" s="36" t="e">
        <f>'Core Indicators'!FS20</f>
        <v>#N/A</v>
      </c>
      <c r="Y20" s="36">
        <f>'Core Indicators'!GA20</f>
        <v>0</v>
      </c>
      <c r="Z20" s="36">
        <f>'Core Indicators'!GI20</f>
        <v>0</v>
      </c>
      <c r="AA20" s="36">
        <f>'Core Indicators'!GQ20</f>
        <v>0</v>
      </c>
      <c r="AB20" s="36">
        <f>'Core Indicators'!GY20</f>
        <v>0</v>
      </c>
      <c r="AC20" s="36">
        <f>'Core Indicators'!HG20</f>
        <v>0</v>
      </c>
      <c r="AD20" s="36">
        <f>'Core Indicators'!HO20</f>
        <v>1</v>
      </c>
      <c r="AE20" s="36">
        <f>'Core Indicators'!HW20</f>
        <v>0</v>
      </c>
      <c r="AF20" s="36">
        <f>'Core Indicators'!IE20</f>
        <v>0</v>
      </c>
      <c r="AG20" s="36">
        <f>'Core Indicators'!IM20</f>
        <v>0</v>
      </c>
    </row>
    <row r="21" spans="1:33" s="37" customFormat="1" ht="20.100000000000001" customHeight="1" x14ac:dyDescent="0.25">
      <c r="A21" s="194" t="str">
        <f>'Core Indicators'!A:A</f>
        <v>Multiple crises in Djibouti</v>
      </c>
      <c r="B21" s="194" t="str">
        <f>'Core Indicators'!B:B</f>
        <v>Multiple crises country</v>
      </c>
      <c r="C21" s="194" t="str">
        <f>'Core Indicators'!C21</f>
        <v>DJI001</v>
      </c>
      <c r="D21" s="194" t="str">
        <f>'Core Indicators'!D21</f>
        <v>Djibouti</v>
      </c>
      <c r="E21" s="194" t="str">
        <f>'Core Indicators'!E21</f>
        <v>DJI</v>
      </c>
      <c r="F21" s="35">
        <f>'Core Indicators'!O21</f>
        <v>23180</v>
      </c>
      <c r="G21" s="35">
        <f>'Core Indicators'!W21</f>
        <v>1023000</v>
      </c>
      <c r="H21" s="35">
        <f>'Core Indicators'!AE21</f>
        <v>619000</v>
      </c>
      <c r="I21" s="35">
        <f>'Core Indicators'!AM21</f>
        <v>36000</v>
      </c>
      <c r="J21" s="35" t="str">
        <f>'Core Indicators'!AU21</f>
        <v>x</v>
      </c>
      <c r="K21" s="35" t="str">
        <f>'Core Indicators'!BC21</f>
        <v>x</v>
      </c>
      <c r="L21" s="35">
        <f>'Core Indicators'!BK21</f>
        <v>6</v>
      </c>
      <c r="M21" s="35" t="str">
        <f>'Core Indicators'!BS21</f>
        <v>x</v>
      </c>
      <c r="N21" s="35" t="str">
        <f>'Core Indicators'!CA21</f>
        <v>x</v>
      </c>
      <c r="O21" s="35" t="e">
        <f>'Core Indicators'!CI21</f>
        <v>#N/A</v>
      </c>
      <c r="P21" s="35" t="str">
        <f>'Core Indicators'!CQ21</f>
        <v>x</v>
      </c>
      <c r="Q21" s="35">
        <f>'Core Indicators'!DG21</f>
        <v>404000</v>
      </c>
      <c r="R21" s="35">
        <f>'Core Indicators'!DO21</f>
        <v>389000</v>
      </c>
      <c r="S21" s="35">
        <f>'Core Indicators'!DW21</f>
        <v>203000</v>
      </c>
      <c r="T21" s="35">
        <f>'Core Indicators'!EE21</f>
        <v>27000</v>
      </c>
      <c r="U21" s="35">
        <f>'Core Indicators'!EM21</f>
        <v>0</v>
      </c>
      <c r="V21" s="35">
        <f>'Core Indicators'!FC21</f>
        <v>5</v>
      </c>
      <c r="W21" s="35" t="str">
        <f>'Core Indicators'!FK21</f>
        <v>x</v>
      </c>
      <c r="X21" s="35" t="str">
        <f>'Core Indicators'!FS21</f>
        <v>x</v>
      </c>
      <c r="Y21" s="35">
        <f>'Core Indicators'!GA21</f>
        <v>1</v>
      </c>
      <c r="Z21" s="35">
        <f>'Core Indicators'!GI21</f>
        <v>1</v>
      </c>
      <c r="AA21" s="35">
        <f>'Core Indicators'!GQ21</f>
        <v>0</v>
      </c>
      <c r="AB21" s="35">
        <f>'Core Indicators'!GY21</f>
        <v>0</v>
      </c>
      <c r="AC21" s="35">
        <f>'Core Indicators'!HG21</f>
        <v>0</v>
      </c>
      <c r="AD21" s="35">
        <f>'Core Indicators'!HO21</f>
        <v>2</v>
      </c>
      <c r="AE21" s="35">
        <f>'Core Indicators'!HW21</f>
        <v>0</v>
      </c>
      <c r="AF21" s="35">
        <f>'Core Indicators'!IE21</f>
        <v>0</v>
      </c>
      <c r="AG21" s="35">
        <f>'Core Indicators'!IM21</f>
        <v>1</v>
      </c>
    </row>
    <row r="22" spans="1:33" s="37" customFormat="1" ht="20.100000000000001" customHeight="1" x14ac:dyDescent="0.25">
      <c r="A22" s="193" t="str">
        <f>'Core Indicators'!A:A</f>
        <v>Mixed migration in Djibouti</v>
      </c>
      <c r="B22" s="193" t="str">
        <f>'Core Indicators'!B:B</f>
        <v>International displacement</v>
      </c>
      <c r="C22" s="193" t="str">
        <f>'Core Indicators'!C22</f>
        <v>DJI002</v>
      </c>
      <c r="D22" s="193" t="str">
        <f>'Core Indicators'!D22</f>
        <v>Djibouti</v>
      </c>
      <c r="E22" s="193" t="str">
        <f>'Core Indicators'!E22</f>
        <v>DJI</v>
      </c>
      <c r="F22" s="36">
        <f>'Core Indicators'!O22</f>
        <v>23180</v>
      </c>
      <c r="G22" s="36">
        <f>'Core Indicators'!W22</f>
        <v>1023000</v>
      </c>
      <c r="H22" s="36">
        <f>'Core Indicators'!AE22</f>
        <v>36000</v>
      </c>
      <c r="I22" s="36">
        <f>'Core Indicators'!AM22</f>
        <v>36000</v>
      </c>
      <c r="J22" s="36" t="str">
        <f>'Core Indicators'!AU22</f>
        <v>x</v>
      </c>
      <c r="K22" s="36" t="str">
        <f>'Core Indicators'!BC22</f>
        <v>x</v>
      </c>
      <c r="L22" s="36">
        <f>'Core Indicators'!BK22</f>
        <v>0</v>
      </c>
      <c r="M22" s="36">
        <f>'Core Indicators'!BS22</f>
        <v>0</v>
      </c>
      <c r="N22" s="36">
        <f>'Core Indicators'!CA22</f>
        <v>0</v>
      </c>
      <c r="O22" s="36" t="e">
        <f>'Core Indicators'!CI22</f>
        <v>#N/A</v>
      </c>
      <c r="P22" s="36">
        <f>'Core Indicators'!CQ22</f>
        <v>0</v>
      </c>
      <c r="Q22" s="36">
        <f>'Core Indicators'!DG22</f>
        <v>987000</v>
      </c>
      <c r="R22" s="36">
        <f>'Core Indicators'!DO22</f>
        <v>0</v>
      </c>
      <c r="S22" s="36">
        <f>'Core Indicators'!DW22</f>
        <v>36000</v>
      </c>
      <c r="T22" s="36">
        <f>'Core Indicators'!EE22</f>
        <v>0</v>
      </c>
      <c r="U22" s="36">
        <f>'Core Indicators'!EM22</f>
        <v>0</v>
      </c>
      <c r="V22" s="36">
        <f>'Core Indicators'!FC22</f>
        <v>3</v>
      </c>
      <c r="W22" s="36">
        <f>'Core Indicators'!FK22</f>
        <v>0</v>
      </c>
      <c r="X22" s="36">
        <f>'Core Indicators'!FS22</f>
        <v>0</v>
      </c>
      <c r="Y22" s="36">
        <f>'Core Indicators'!GA22</f>
        <v>1</v>
      </c>
      <c r="Z22" s="36">
        <f>'Core Indicators'!GI22</f>
        <v>1</v>
      </c>
      <c r="AA22" s="36">
        <f>'Core Indicators'!GQ22</f>
        <v>0</v>
      </c>
      <c r="AB22" s="36">
        <f>'Core Indicators'!GY22</f>
        <v>0</v>
      </c>
      <c r="AC22" s="36">
        <f>'Core Indicators'!HG22</f>
        <v>0</v>
      </c>
      <c r="AD22" s="36">
        <f>'Core Indicators'!HO22</f>
        <v>2</v>
      </c>
      <c r="AE22" s="36">
        <f>'Core Indicators'!HW22</f>
        <v>0</v>
      </c>
      <c r="AF22" s="36">
        <f>'Core Indicators'!IE22</f>
        <v>0</v>
      </c>
      <c r="AG22" s="36">
        <f>'Core Indicators'!IM22</f>
        <v>1</v>
      </c>
    </row>
    <row r="23" spans="1:33" s="37" customFormat="1" ht="20.100000000000001" customHeight="1" x14ac:dyDescent="0.25">
      <c r="A23" s="194" t="str">
        <f>'Core Indicators'!A:A</f>
        <v>Drought in Djibouti</v>
      </c>
      <c r="B23" s="194" t="str">
        <f>'Core Indicators'!B:B</f>
        <v>Drought</v>
      </c>
      <c r="C23" s="194" t="str">
        <f>'Core Indicators'!C23</f>
        <v>DJI003</v>
      </c>
      <c r="D23" s="194" t="str">
        <f>'Core Indicators'!D23</f>
        <v>Djibouti</v>
      </c>
      <c r="E23" s="194" t="str">
        <f>'Core Indicators'!E23</f>
        <v>DJI</v>
      </c>
      <c r="F23" s="35">
        <f>'Core Indicators'!O23</f>
        <v>23180</v>
      </c>
      <c r="G23" s="35">
        <f>'Core Indicators'!W23</f>
        <v>1023000</v>
      </c>
      <c r="H23" s="35">
        <f>'Core Indicators'!AE23</f>
        <v>583000</v>
      </c>
      <c r="I23" s="35" t="str">
        <f>'Core Indicators'!AM23</f>
        <v>x</v>
      </c>
      <c r="J23" s="35">
        <f>'Core Indicators'!AU23</f>
        <v>0</v>
      </c>
      <c r="K23" s="35" t="str">
        <f>'Core Indicators'!BC23</f>
        <v>x</v>
      </c>
      <c r="L23" s="35">
        <f>'Core Indicators'!BK23</f>
        <v>0</v>
      </c>
      <c r="M23" s="35">
        <f>'Core Indicators'!BS23</f>
        <v>0</v>
      </c>
      <c r="N23" s="35">
        <f>'Core Indicators'!CA23</f>
        <v>0</v>
      </c>
      <c r="O23" s="35" t="e">
        <f>'Core Indicators'!CI23</f>
        <v>#N/A</v>
      </c>
      <c r="P23" s="35" t="str">
        <f>'Core Indicators'!CQ23</f>
        <v>x</v>
      </c>
      <c r="Q23" s="35">
        <f>'Core Indicators'!DG23</f>
        <v>440000</v>
      </c>
      <c r="R23" s="35">
        <f>'Core Indicators'!DO23</f>
        <v>389000</v>
      </c>
      <c r="S23" s="35">
        <f>'Core Indicators'!DW23</f>
        <v>167000</v>
      </c>
      <c r="T23" s="35">
        <f>'Core Indicators'!EE23</f>
        <v>27000</v>
      </c>
      <c r="U23" s="35">
        <f>'Core Indicators'!EM23</f>
        <v>0</v>
      </c>
      <c r="V23" s="35">
        <f>'Core Indicators'!FC23</f>
        <v>5</v>
      </c>
      <c r="W23" s="35">
        <f>'Core Indicators'!FK23</f>
        <v>0</v>
      </c>
      <c r="X23" s="35">
        <f>'Core Indicators'!FS23</f>
        <v>0</v>
      </c>
      <c r="Y23" s="35">
        <f>'Core Indicators'!GA23</f>
        <v>1</v>
      </c>
      <c r="Z23" s="35">
        <f>'Core Indicators'!GI23</f>
        <v>1</v>
      </c>
      <c r="AA23" s="35">
        <f>'Core Indicators'!GQ23</f>
        <v>0</v>
      </c>
      <c r="AB23" s="35">
        <f>'Core Indicators'!GY23</f>
        <v>0</v>
      </c>
      <c r="AC23" s="35">
        <f>'Core Indicators'!HG23</f>
        <v>0</v>
      </c>
      <c r="AD23" s="35">
        <f>'Core Indicators'!HO23</f>
        <v>2</v>
      </c>
      <c r="AE23" s="35">
        <f>'Core Indicators'!HW23</f>
        <v>0</v>
      </c>
      <c r="AF23" s="35">
        <f>'Core Indicators'!IE23</f>
        <v>0</v>
      </c>
      <c r="AG23" s="35">
        <f>'Core Indicators'!IM23</f>
        <v>1</v>
      </c>
    </row>
    <row r="24" spans="1:33" s="37" customFormat="1" ht="20.100000000000001" customHeight="1" x14ac:dyDescent="0.25">
      <c r="A24" s="193" t="str">
        <f>'Core Indicators'!A:A</f>
        <v>Mixed migration flows in Algeria</v>
      </c>
      <c r="B24" s="193" t="str">
        <f>'Core Indicators'!B:B</f>
        <v>International displacement</v>
      </c>
      <c r="C24" s="193" t="str">
        <f>'Core Indicators'!C24</f>
        <v>DZA002</v>
      </c>
      <c r="D24" s="193" t="str">
        <f>'Core Indicators'!D24</f>
        <v>Algeria</v>
      </c>
      <c r="E24" s="193" t="str">
        <f>'Core Indicators'!E24</f>
        <v>DZA</v>
      </c>
      <c r="F24" s="36">
        <f>'Core Indicators'!O24</f>
        <v>2381000</v>
      </c>
      <c r="G24" s="36">
        <f>'Core Indicators'!W24</f>
        <v>43100000</v>
      </c>
      <c r="H24" s="36" t="str">
        <f>'Core Indicators'!AE24</f>
        <v>x</v>
      </c>
      <c r="I24" s="36" t="str">
        <f>'Core Indicators'!AM24</f>
        <v>x</v>
      </c>
      <c r="J24" s="36" t="str">
        <f>'Core Indicators'!AU24</f>
        <v>x</v>
      </c>
      <c r="K24" s="36" t="str">
        <f>'Core Indicators'!BC24</f>
        <v>x</v>
      </c>
      <c r="L24" s="36">
        <f>'Core Indicators'!BK24</f>
        <v>849</v>
      </c>
      <c r="M24" s="36">
        <f>'Core Indicators'!BS24</f>
        <v>0</v>
      </c>
      <c r="N24" s="36">
        <f>'Core Indicators'!CA24</f>
        <v>0</v>
      </c>
      <c r="O24" s="36" t="e">
        <f>'Core Indicators'!CI24</f>
        <v>#N/A</v>
      </c>
      <c r="P24" s="36" t="str">
        <f>'Core Indicators'!CQ24</f>
        <v>x</v>
      </c>
      <c r="Q24" s="36" t="str">
        <f>'Core Indicators'!DG24</f>
        <v>x</v>
      </c>
      <c r="R24" s="36" t="str">
        <f>'Core Indicators'!DO24</f>
        <v>x</v>
      </c>
      <c r="S24" s="36" t="str">
        <f>'Core Indicators'!DW24</f>
        <v>x</v>
      </c>
      <c r="T24" s="36" t="str">
        <f>'Core Indicators'!EE24</f>
        <v>x</v>
      </c>
      <c r="U24" s="36" t="str">
        <f>'Core Indicators'!EM24</f>
        <v>x</v>
      </c>
      <c r="V24" s="36">
        <f>'Core Indicators'!FC24</f>
        <v>2</v>
      </c>
      <c r="W24" s="36" t="str">
        <f>'Core Indicators'!FK24</f>
        <v>x</v>
      </c>
      <c r="X24" s="36" t="str">
        <f>'Core Indicators'!FS24</f>
        <v>x</v>
      </c>
      <c r="Y24" s="36">
        <f>'Core Indicators'!GA24</f>
        <v>0</v>
      </c>
      <c r="Z24" s="36">
        <f>'Core Indicators'!GI24</f>
        <v>1</v>
      </c>
      <c r="AA24" s="36">
        <f>'Core Indicators'!GQ24</f>
        <v>1</v>
      </c>
      <c r="AB24" s="36">
        <f>'Core Indicators'!GY24</f>
        <v>0</v>
      </c>
      <c r="AC24" s="36">
        <f>'Core Indicators'!HG24</f>
        <v>0</v>
      </c>
      <c r="AD24" s="36">
        <f>'Core Indicators'!HO24</f>
        <v>0</v>
      </c>
      <c r="AE24" s="36">
        <f>'Core Indicators'!HW24</f>
        <v>0</v>
      </c>
      <c r="AF24" s="36">
        <f>'Core Indicators'!IE24</f>
        <v>1</v>
      </c>
      <c r="AG24" s="36">
        <f>'Core Indicators'!IM24</f>
        <v>0</v>
      </c>
    </row>
    <row r="25" spans="1:33" s="37" customFormat="1" ht="20.100000000000001" customHeight="1" x14ac:dyDescent="0.25">
      <c r="A25" s="194" t="str">
        <f>'Core Indicators'!A:A</f>
        <v>Sahrawi refugees in Algeria</v>
      </c>
      <c r="B25" s="194" t="str">
        <f>'Core Indicators'!B:B</f>
        <v>International displacement</v>
      </c>
      <c r="C25" s="194" t="str">
        <f>'Core Indicators'!C25</f>
        <v>DZA003</v>
      </c>
      <c r="D25" s="194" t="str">
        <f>'Core Indicators'!D25</f>
        <v>Algeria</v>
      </c>
      <c r="E25" s="194" t="str">
        <f>'Core Indicators'!E25</f>
        <v>DZA</v>
      </c>
      <c r="F25" s="35">
        <f>'Core Indicators'!O25</f>
        <v>159000</v>
      </c>
      <c r="G25" s="35">
        <f>'Core Indicators'!W25</f>
        <v>223000</v>
      </c>
      <c r="H25" s="35">
        <f>'Core Indicators'!AE25</f>
        <v>174000</v>
      </c>
      <c r="I25" s="35">
        <f>'Core Indicators'!AM25</f>
        <v>174000</v>
      </c>
      <c r="J25" s="35" t="str">
        <f>'Core Indicators'!AU25</f>
        <v>x</v>
      </c>
      <c r="K25" s="35" t="str">
        <f>'Core Indicators'!BC25</f>
        <v>x</v>
      </c>
      <c r="L25" s="35">
        <f>'Core Indicators'!BK25</f>
        <v>0</v>
      </c>
      <c r="M25" s="35" t="str">
        <f>'Core Indicators'!BS25</f>
        <v>x</v>
      </c>
      <c r="N25" s="35" t="str">
        <f>'Core Indicators'!CA25</f>
        <v>x</v>
      </c>
      <c r="O25" s="35" t="e">
        <f>'Core Indicators'!CI25</f>
        <v>#N/A</v>
      </c>
      <c r="P25" s="35" t="str">
        <f>'Core Indicators'!CQ25</f>
        <v>x</v>
      </c>
      <c r="Q25" s="35">
        <f>'Core Indicators'!DG25</f>
        <v>49000</v>
      </c>
      <c r="R25" s="35">
        <f>'Core Indicators'!DO25</f>
        <v>84000</v>
      </c>
      <c r="S25" s="35">
        <f>'Core Indicators'!DW25</f>
        <v>90000</v>
      </c>
      <c r="T25" s="35">
        <f>'Core Indicators'!EE25</f>
        <v>0</v>
      </c>
      <c r="U25" s="35">
        <f>'Core Indicators'!EM25</f>
        <v>0</v>
      </c>
      <c r="V25" s="35">
        <f>'Core Indicators'!FC25</f>
        <v>1</v>
      </c>
      <c r="W25" s="35">
        <f>'Core Indicators'!FK25</f>
        <v>0</v>
      </c>
      <c r="X25" s="35">
        <f>'Core Indicators'!FS25</f>
        <v>0</v>
      </c>
      <c r="Y25" s="35">
        <f>'Core Indicators'!GA25</f>
        <v>1</v>
      </c>
      <c r="Z25" s="35">
        <f>'Core Indicators'!GI25</f>
        <v>2</v>
      </c>
      <c r="AA25" s="35">
        <f>'Core Indicators'!GQ25</f>
        <v>2</v>
      </c>
      <c r="AB25" s="35">
        <f>'Core Indicators'!GY25</f>
        <v>0</v>
      </c>
      <c r="AC25" s="35">
        <f>'Core Indicators'!HG25</f>
        <v>0</v>
      </c>
      <c r="AD25" s="35">
        <f>'Core Indicators'!HO25</f>
        <v>2</v>
      </c>
      <c r="AE25" s="35">
        <f>'Core Indicators'!HW25</f>
        <v>0</v>
      </c>
      <c r="AF25" s="35">
        <f>'Core Indicators'!IE25</f>
        <v>1</v>
      </c>
      <c r="AG25" s="35">
        <f>'Core Indicators'!IM25</f>
        <v>0</v>
      </c>
    </row>
    <row r="26" spans="1:33" s="37" customFormat="1" ht="20.100000000000001" customHeight="1" x14ac:dyDescent="0.25">
      <c r="A26" s="193" t="str">
        <f>'Core Indicators'!A:A</f>
        <v>Multiple crises in Algeria</v>
      </c>
      <c r="B26" s="193" t="str">
        <f>'Core Indicators'!B:B</f>
        <v>Multiple crises country</v>
      </c>
      <c r="C26" s="193" t="str">
        <f>'Core Indicators'!C26</f>
        <v>DZA004</v>
      </c>
      <c r="D26" s="193" t="str">
        <f>'Core Indicators'!D26</f>
        <v>Algeria</v>
      </c>
      <c r="E26" s="193" t="str">
        <f>'Core Indicators'!E26</f>
        <v>DZA</v>
      </c>
      <c r="F26" s="36">
        <f>'Core Indicators'!O26</f>
        <v>2381000</v>
      </c>
      <c r="G26" s="36">
        <f>'Core Indicators'!W26</f>
        <v>43100000</v>
      </c>
      <c r="H26" s="36" t="str">
        <f>'Core Indicators'!AE26</f>
        <v>x</v>
      </c>
      <c r="I26" s="36" t="str">
        <f>'Core Indicators'!AM26</f>
        <v>x</v>
      </c>
      <c r="J26" s="36" t="str">
        <f>'Core Indicators'!AU26</f>
        <v>x</v>
      </c>
      <c r="K26" s="36" t="str">
        <f>'Core Indicators'!BC26</f>
        <v>x</v>
      </c>
      <c r="L26" s="36">
        <f>'Core Indicators'!BK26</f>
        <v>651</v>
      </c>
      <c r="M26" s="36" t="str">
        <f>'Core Indicators'!BS26</f>
        <v>x</v>
      </c>
      <c r="N26" s="36" t="str">
        <f>'Core Indicators'!CA26</f>
        <v>x</v>
      </c>
      <c r="O26" s="36" t="e">
        <f>'Core Indicators'!CI26</f>
        <v>#N/A</v>
      </c>
      <c r="P26" s="36" t="str">
        <f>'Core Indicators'!CQ26</f>
        <v>x</v>
      </c>
      <c r="Q26" s="36" t="str">
        <f>'Core Indicators'!DG26</f>
        <v>x</v>
      </c>
      <c r="R26" s="36" t="str">
        <f>'Core Indicators'!DO26</f>
        <v>x</v>
      </c>
      <c r="S26" s="36" t="str">
        <f>'Core Indicators'!DW26</f>
        <v>x</v>
      </c>
      <c r="T26" s="36" t="str">
        <f>'Core Indicators'!EE26</f>
        <v>x</v>
      </c>
      <c r="U26" s="36" t="str">
        <f>'Core Indicators'!EM26</f>
        <v>x</v>
      </c>
      <c r="V26" s="36">
        <f>'Core Indicators'!FC26</f>
        <v>2</v>
      </c>
      <c r="W26" s="36" t="str">
        <f>'Core Indicators'!FK26</f>
        <v>x</v>
      </c>
      <c r="X26" s="36" t="str">
        <f>'Core Indicators'!FS26</f>
        <v>x</v>
      </c>
      <c r="Y26" s="36">
        <f>'Core Indicators'!GA26</f>
        <v>1</v>
      </c>
      <c r="Z26" s="36">
        <f>'Core Indicators'!GI26</f>
        <v>2</v>
      </c>
      <c r="AA26" s="36">
        <f>'Core Indicators'!GQ26</f>
        <v>2</v>
      </c>
      <c r="AB26" s="36">
        <f>'Core Indicators'!GY26</f>
        <v>0</v>
      </c>
      <c r="AC26" s="36">
        <f>'Core Indicators'!HG26</f>
        <v>0</v>
      </c>
      <c r="AD26" s="36">
        <f>'Core Indicators'!HO26</f>
        <v>2</v>
      </c>
      <c r="AE26" s="36">
        <f>'Core Indicators'!HW26</f>
        <v>0</v>
      </c>
      <c r="AF26" s="36">
        <f>'Core Indicators'!IE26</f>
        <v>1</v>
      </c>
      <c r="AG26" s="36">
        <f>'Core Indicators'!IM26</f>
        <v>0</v>
      </c>
    </row>
    <row r="27" spans="1:33" s="37" customFormat="1" ht="20.100000000000001" customHeight="1" x14ac:dyDescent="0.25">
      <c r="A27" s="194" t="str">
        <f>'Core Indicators'!A:A</f>
        <v>Venezuela displacement in Ecuador</v>
      </c>
      <c r="B27" s="194" t="str">
        <f>'Core Indicators'!B:B</f>
        <v>International displacement</v>
      </c>
      <c r="C27" s="194" t="str">
        <f>'Core Indicators'!C27</f>
        <v>ECU002</v>
      </c>
      <c r="D27" s="194" t="str">
        <f>'Core Indicators'!D27</f>
        <v>Ecuador</v>
      </c>
      <c r="E27" s="194" t="str">
        <f>'Core Indicators'!E27</f>
        <v>ECU</v>
      </c>
      <c r="F27" s="35">
        <f>'Core Indicators'!O27</f>
        <v>3449</v>
      </c>
      <c r="G27" s="35">
        <f>'Core Indicators'!W27</f>
        <v>5441000</v>
      </c>
      <c r="H27" s="35">
        <f>'Core Indicators'!AE27</f>
        <v>625000</v>
      </c>
      <c r="I27" s="35">
        <f>'Core Indicators'!AM27</f>
        <v>416000</v>
      </c>
      <c r="J27" s="35" t="str">
        <f>'Core Indicators'!AU27</f>
        <v>x</v>
      </c>
      <c r="K27" s="35" t="str">
        <f>'Core Indicators'!BC27</f>
        <v>x</v>
      </c>
      <c r="L27" s="35">
        <f>'Core Indicators'!BK27</f>
        <v>1</v>
      </c>
      <c r="M27" s="35" t="str">
        <f>'Core Indicators'!BS27</f>
        <v>x</v>
      </c>
      <c r="N27" s="35" t="str">
        <f>'Core Indicators'!CA27</f>
        <v>x</v>
      </c>
      <c r="O27" s="35" t="e">
        <f>'Core Indicators'!CI27</f>
        <v>#N/A</v>
      </c>
      <c r="P27" s="35" t="str">
        <f>'Core Indicators'!CQ27</f>
        <v>x</v>
      </c>
      <c r="Q27" s="35">
        <f>'Core Indicators'!DG27</f>
        <v>4817000</v>
      </c>
      <c r="R27" s="35">
        <f>'Core Indicators'!DO27</f>
        <v>209000</v>
      </c>
      <c r="S27" s="35">
        <f>'Core Indicators'!DW27</f>
        <v>416000</v>
      </c>
      <c r="T27" s="35">
        <f>'Core Indicators'!EE27</f>
        <v>0</v>
      </c>
      <c r="U27" s="35">
        <f>'Core Indicators'!EM27</f>
        <v>0</v>
      </c>
      <c r="V27" s="35">
        <f>'Core Indicators'!FC27</f>
        <v>2</v>
      </c>
      <c r="W27" s="35" t="str">
        <f>'Core Indicators'!FK27</f>
        <v>x</v>
      </c>
      <c r="X27" s="35">
        <f>'Core Indicators'!FS27</f>
        <v>0</v>
      </c>
      <c r="Y27" s="35">
        <f>'Core Indicators'!GA27</f>
        <v>0</v>
      </c>
      <c r="Z27" s="35">
        <f>'Core Indicators'!GI27</f>
        <v>0</v>
      </c>
      <c r="AA27" s="35">
        <f>'Core Indicators'!GQ27</f>
        <v>0</v>
      </c>
      <c r="AB27" s="35">
        <f>'Core Indicators'!GY27</f>
        <v>0</v>
      </c>
      <c r="AC27" s="35">
        <f>'Core Indicators'!HG27</f>
        <v>0</v>
      </c>
      <c r="AD27" s="35">
        <f>'Core Indicators'!HO27</f>
        <v>1</v>
      </c>
      <c r="AE27" s="35">
        <f>'Core Indicators'!HW27</f>
        <v>1</v>
      </c>
      <c r="AF27" s="35">
        <f>'Core Indicators'!IE27</f>
        <v>1</v>
      </c>
      <c r="AG27" s="35">
        <f>'Core Indicators'!IM27</f>
        <v>2</v>
      </c>
    </row>
    <row r="28" spans="1:33" s="37" customFormat="1" ht="20.100000000000001" customHeight="1" x14ac:dyDescent="0.25">
      <c r="A28" s="193" t="str">
        <f>'Core Indicators'!A:A</f>
        <v>Syrian Refugee Crisis in Egypt</v>
      </c>
      <c r="B28" s="193" t="str">
        <f>'Core Indicators'!B:B</f>
        <v>International displacement</v>
      </c>
      <c r="C28" s="193" t="str">
        <f>'Core Indicators'!C28</f>
        <v>EGY002</v>
      </c>
      <c r="D28" s="193" t="str">
        <f>'Core Indicators'!D28</f>
        <v>Egypt</v>
      </c>
      <c r="E28" s="193" t="str">
        <f>'Core Indicators'!E28</f>
        <v>EGY</v>
      </c>
      <c r="F28" s="36">
        <f>'Core Indicators'!O28</f>
        <v>91071.77</v>
      </c>
      <c r="G28" s="36">
        <f>'Core Indicators'!W28</f>
        <v>23300000</v>
      </c>
      <c r="H28" s="36">
        <f>'Core Indicators'!AE28</f>
        <v>1439000</v>
      </c>
      <c r="I28" s="36">
        <f>'Core Indicators'!AM28</f>
        <v>503000</v>
      </c>
      <c r="J28" s="36" t="str">
        <f>'Core Indicators'!AU28</f>
        <v>x</v>
      </c>
      <c r="K28" s="36" t="str">
        <f>'Core Indicators'!BC28</f>
        <v>x</v>
      </c>
      <c r="L28" s="36">
        <f>'Core Indicators'!BK28</f>
        <v>0</v>
      </c>
      <c r="M28" s="36" t="str">
        <f>'Core Indicators'!BS28</f>
        <v>x</v>
      </c>
      <c r="N28" s="36" t="str">
        <f>'Core Indicators'!CA28</f>
        <v>x</v>
      </c>
      <c r="O28" s="36" t="e">
        <f>'Core Indicators'!CI28</f>
        <v>#N/A</v>
      </c>
      <c r="P28" s="36" t="str">
        <f>'Core Indicators'!CQ28</f>
        <v>x</v>
      </c>
      <c r="Q28" s="36">
        <f>'Core Indicators'!DG28</f>
        <v>21861000</v>
      </c>
      <c r="R28" s="36">
        <f>'Core Indicators'!DO28</f>
        <v>936000</v>
      </c>
      <c r="S28" s="36">
        <f>'Core Indicators'!DW28</f>
        <v>165000</v>
      </c>
      <c r="T28" s="36">
        <f>'Core Indicators'!EE28</f>
        <v>338000</v>
      </c>
      <c r="U28" s="36">
        <f>'Core Indicators'!EM28</f>
        <v>0</v>
      </c>
      <c r="V28" s="36">
        <f>'Core Indicators'!FC28</f>
        <v>2</v>
      </c>
      <c r="W28" s="36" t="str">
        <f>'Core Indicators'!FK28</f>
        <v>x</v>
      </c>
      <c r="X28" s="36" t="str">
        <f>'Core Indicators'!FS28</f>
        <v>x</v>
      </c>
      <c r="Y28" s="36">
        <f>'Core Indicators'!GA28</f>
        <v>0</v>
      </c>
      <c r="Z28" s="36">
        <f>'Core Indicators'!GI28</f>
        <v>0</v>
      </c>
      <c r="AA28" s="36">
        <f>'Core Indicators'!GQ28</f>
        <v>0</v>
      </c>
      <c r="AB28" s="36">
        <f>'Core Indicators'!GY28</f>
        <v>0</v>
      </c>
      <c r="AC28" s="36">
        <f>'Core Indicators'!HG28</f>
        <v>0</v>
      </c>
      <c r="AD28" s="36">
        <f>'Core Indicators'!HO28</f>
        <v>1</v>
      </c>
      <c r="AE28" s="36">
        <f>'Core Indicators'!HW28</f>
        <v>0</v>
      </c>
      <c r="AF28" s="36">
        <f>'Core Indicators'!IE28</f>
        <v>3</v>
      </c>
      <c r="AG28" s="36">
        <f>'Core Indicators'!IM28</f>
        <v>0</v>
      </c>
    </row>
    <row r="29" spans="1:33" ht="20.100000000000001" customHeight="1" x14ac:dyDescent="0.25">
      <c r="A29" s="194" t="str">
        <f>'Core Indicators'!A:A</f>
        <v>Complex crisis in Eritrea</v>
      </c>
      <c r="B29" s="194" t="str">
        <f>'Core Indicators'!B:B</f>
        <v>Complex crisis</v>
      </c>
      <c r="C29" s="194" t="str">
        <f>'Core Indicators'!C29</f>
        <v>ERI001</v>
      </c>
      <c r="D29" s="194" t="str">
        <f>'Core Indicators'!D29</f>
        <v>Eritrea</v>
      </c>
      <c r="E29" s="194" t="str">
        <f>'Core Indicators'!E29</f>
        <v>ERI</v>
      </c>
      <c r="F29" s="35">
        <f>'Core Indicators'!O29</f>
        <v>101000</v>
      </c>
      <c r="G29" s="35">
        <f>'Core Indicators'!W29</f>
        <v>3227000</v>
      </c>
      <c r="H29" s="35">
        <f>'Core Indicators'!AE29</f>
        <v>2582000</v>
      </c>
      <c r="I29" s="35">
        <f>'Core Indicators'!AM29</f>
        <v>314000</v>
      </c>
      <c r="J29" s="35" t="str">
        <f>'Core Indicators'!AU29</f>
        <v>x</v>
      </c>
      <c r="K29" s="35" t="str">
        <f>'Core Indicators'!BC29</f>
        <v>x</v>
      </c>
      <c r="L29" s="35">
        <f>'Core Indicators'!BK29</f>
        <v>0</v>
      </c>
      <c r="M29" s="35" t="str">
        <f>'Core Indicators'!BS29</f>
        <v>x</v>
      </c>
      <c r="N29" s="35" t="str">
        <f>'Core Indicators'!CA29</f>
        <v>x</v>
      </c>
      <c r="O29" s="35" t="e">
        <f>'Core Indicators'!CI29</f>
        <v>#N/A</v>
      </c>
      <c r="P29" s="35" t="str">
        <f>'Core Indicators'!CQ29</f>
        <v>x</v>
      </c>
      <c r="Q29" s="35">
        <f>'Core Indicators'!DG29</f>
        <v>645000</v>
      </c>
      <c r="R29" s="35">
        <f>'Core Indicators'!DO29</f>
        <v>0</v>
      </c>
      <c r="S29" s="35">
        <f>'Core Indicators'!DW29</f>
        <v>2582000</v>
      </c>
      <c r="T29" s="35">
        <f>'Core Indicators'!EE29</f>
        <v>0</v>
      </c>
      <c r="U29" s="35">
        <f>'Core Indicators'!EM29</f>
        <v>0</v>
      </c>
      <c r="V29" s="35">
        <f>'Core Indicators'!FC29</f>
        <v>5</v>
      </c>
      <c r="W29" s="35" t="str">
        <f>'Core Indicators'!FK29</f>
        <v>x</v>
      </c>
      <c r="X29" s="35" t="str">
        <f>'Core Indicators'!FS29</f>
        <v>x</v>
      </c>
      <c r="Y29" s="35">
        <f>'Core Indicators'!GA29</f>
        <v>3</v>
      </c>
      <c r="Z29" s="35">
        <f>'Core Indicators'!GI29</f>
        <v>1</v>
      </c>
      <c r="AA29" s="35">
        <f>'Core Indicators'!GQ29</f>
        <v>2</v>
      </c>
      <c r="AB29" s="35">
        <f>'Core Indicators'!GY29</f>
        <v>0</v>
      </c>
      <c r="AC29" s="35">
        <f>'Core Indicators'!HG29</f>
        <v>3</v>
      </c>
      <c r="AD29" s="35">
        <f>'Core Indicators'!HO29</f>
        <v>0</v>
      </c>
      <c r="AE29" s="35">
        <f>'Core Indicators'!HW29</f>
        <v>0</v>
      </c>
      <c r="AF29" s="35">
        <f>'Core Indicators'!IE29</f>
        <v>2</v>
      </c>
      <c r="AG29" s="35">
        <f>'Core Indicators'!IM29</f>
        <v>1</v>
      </c>
    </row>
    <row r="30" spans="1:33" ht="20.100000000000001" customHeight="1" x14ac:dyDescent="0.25">
      <c r="A30" s="193" t="str">
        <f>'Core Indicators'!A:A</f>
        <v>Mixed migration flows in spain</v>
      </c>
      <c r="B30" s="193" t="str">
        <f>'Core Indicators'!B:B</f>
        <v>International displacement</v>
      </c>
      <c r="C30" s="193" t="str">
        <f>'Core Indicators'!C30</f>
        <v>ESP002</v>
      </c>
      <c r="D30" s="193" t="str">
        <f>'Core Indicators'!D30</f>
        <v>Spain</v>
      </c>
      <c r="E30" s="193" t="str">
        <f>'Core Indicators'!E30</f>
        <v>ESP</v>
      </c>
      <c r="F30" s="36">
        <f>'Core Indicators'!O30</f>
        <v>92610</v>
      </c>
      <c r="G30" s="36">
        <f>'Core Indicators'!W30</f>
        <v>11983000</v>
      </c>
      <c r="H30" s="36">
        <f>'Core Indicators'!AE30</f>
        <v>115000</v>
      </c>
      <c r="I30" s="36">
        <f>'Core Indicators'!AM30</f>
        <v>115000</v>
      </c>
      <c r="J30" s="36" t="str">
        <f>'Core Indicators'!AU30</f>
        <v>x</v>
      </c>
      <c r="K30" s="36" t="str">
        <f>'Core Indicators'!BC30</f>
        <v>x</v>
      </c>
      <c r="L30" s="36">
        <f>'Core Indicators'!BK30</f>
        <v>131</v>
      </c>
      <c r="M30" s="36" t="str">
        <f>'Core Indicators'!BS30</f>
        <v>x</v>
      </c>
      <c r="N30" s="36" t="str">
        <f>'Core Indicators'!CA30</f>
        <v>x</v>
      </c>
      <c r="O30" s="36" t="e">
        <f>'Core Indicators'!CI30</f>
        <v>#N/A</v>
      </c>
      <c r="P30" s="36" t="str">
        <f>'Core Indicators'!CQ30</f>
        <v>x</v>
      </c>
      <c r="Q30" s="36">
        <f>'Core Indicators'!DG30</f>
        <v>11868000</v>
      </c>
      <c r="R30" s="36">
        <f>'Core Indicators'!DO30</f>
        <v>0</v>
      </c>
      <c r="S30" s="36">
        <f>'Core Indicators'!DW30</f>
        <v>115000</v>
      </c>
      <c r="T30" s="36">
        <f>'Core Indicators'!EE30</f>
        <v>0</v>
      </c>
      <c r="U30" s="36">
        <f>'Core Indicators'!EM30</f>
        <v>0</v>
      </c>
      <c r="V30" s="36">
        <f>'Core Indicators'!FC30</f>
        <v>2</v>
      </c>
      <c r="W30" s="36" t="str">
        <f>'Core Indicators'!FK30</f>
        <v>x</v>
      </c>
      <c r="X30" s="36" t="str">
        <f>'Core Indicators'!FS30</f>
        <v>x</v>
      </c>
      <c r="Y30" s="36">
        <f>'Core Indicators'!GA30</f>
        <v>0</v>
      </c>
      <c r="Z30" s="36">
        <f>'Core Indicators'!GI30</f>
        <v>0</v>
      </c>
      <c r="AA30" s="36">
        <f>'Core Indicators'!GQ30</f>
        <v>0</v>
      </c>
      <c r="AB30" s="36">
        <f>'Core Indicators'!GY30</f>
        <v>0</v>
      </c>
      <c r="AC30" s="36">
        <f>'Core Indicators'!HG30</f>
        <v>1</v>
      </c>
      <c r="AD30" s="36">
        <f>'Core Indicators'!HO30</f>
        <v>1</v>
      </c>
      <c r="AE30" s="36">
        <f>'Core Indicators'!HW30</f>
        <v>0</v>
      </c>
      <c r="AF30" s="36">
        <f>'Core Indicators'!IE30</f>
        <v>0</v>
      </c>
      <c r="AG30" s="36">
        <f>'Core Indicators'!IM30</f>
        <v>1</v>
      </c>
    </row>
    <row r="31" spans="1:33" ht="20.100000000000001" customHeight="1" x14ac:dyDescent="0.25">
      <c r="A31" s="194" t="str">
        <f>'Core Indicators'!A:A</f>
        <v>Complex crisis in Ethiopia</v>
      </c>
      <c r="B31" s="194" t="str">
        <f>'Core Indicators'!B:B</f>
        <v>Complex crisis</v>
      </c>
      <c r="C31" s="194" t="str">
        <f>'Core Indicators'!C31</f>
        <v>ETH001</v>
      </c>
      <c r="D31" s="194" t="str">
        <f>'Core Indicators'!D31</f>
        <v>Ethiopia</v>
      </c>
      <c r="E31" s="194" t="str">
        <f>'Core Indicators'!E31</f>
        <v>ETH</v>
      </c>
      <c r="F31" s="35">
        <f>'Core Indicators'!O31</f>
        <v>1063652</v>
      </c>
      <c r="G31" s="35">
        <f>'Core Indicators'!W31</f>
        <v>103700000</v>
      </c>
      <c r="H31" s="35">
        <f>'Core Indicators'!AE31</f>
        <v>103700000</v>
      </c>
      <c r="I31" s="35">
        <f>'Core Indicators'!AM31</f>
        <v>6419000</v>
      </c>
      <c r="J31" s="35">
        <f>'Core Indicators'!AU31</f>
        <v>0</v>
      </c>
      <c r="K31" s="35">
        <f>'Core Indicators'!BC31</f>
        <v>0</v>
      </c>
      <c r="L31" s="35">
        <f>'Core Indicators'!BK31</f>
        <v>11174</v>
      </c>
      <c r="M31" s="35" t="str">
        <f>'Core Indicators'!BS31</f>
        <v>x</v>
      </c>
      <c r="N31" s="35" t="str">
        <f>'Core Indicators'!CA31</f>
        <v>x</v>
      </c>
      <c r="O31" s="35" t="e">
        <f>'Core Indicators'!CI31</f>
        <v>#N/A</v>
      </c>
      <c r="P31" s="35" t="str">
        <f>'Core Indicators'!CQ31</f>
        <v>x</v>
      </c>
      <c r="Q31" s="35">
        <f>'Core Indicators'!DG31</f>
        <v>0</v>
      </c>
      <c r="R31" s="35">
        <f>'Core Indicators'!DO31</f>
        <v>80200000</v>
      </c>
      <c r="S31" s="35">
        <f>'Core Indicators'!DW31</f>
        <v>925000</v>
      </c>
      <c r="T31" s="35">
        <f>'Core Indicators'!EE31</f>
        <v>17150000</v>
      </c>
      <c r="U31" s="35">
        <f>'Core Indicators'!EM31</f>
        <v>5425000</v>
      </c>
      <c r="V31" s="35">
        <f>'Core Indicators'!FC31</f>
        <v>4</v>
      </c>
      <c r="W31" s="35">
        <f>'Core Indicators'!FK31</f>
        <v>0</v>
      </c>
      <c r="X31" s="35">
        <f>'Core Indicators'!FS31</f>
        <v>10000</v>
      </c>
      <c r="Y31" s="35">
        <f>'Core Indicators'!GA31</f>
        <v>3</v>
      </c>
      <c r="Z31" s="35">
        <f>'Core Indicators'!GI31</f>
        <v>3</v>
      </c>
      <c r="AA31" s="35">
        <f>'Core Indicators'!GQ31</f>
        <v>3</v>
      </c>
      <c r="AB31" s="35">
        <f>'Core Indicators'!GY31</f>
        <v>3</v>
      </c>
      <c r="AC31" s="35">
        <f>'Core Indicators'!HG31</f>
        <v>3</v>
      </c>
      <c r="AD31" s="35">
        <f>'Core Indicators'!HO31</f>
        <v>3</v>
      </c>
      <c r="AE31" s="35">
        <f>'Core Indicators'!HW31</f>
        <v>3</v>
      </c>
      <c r="AF31" s="35">
        <f>'Core Indicators'!IE31</f>
        <v>3</v>
      </c>
      <c r="AG31" s="35">
        <f>'Core Indicators'!IM31</f>
        <v>3</v>
      </c>
    </row>
    <row r="32" spans="1:33" ht="20.100000000000001" customHeight="1" x14ac:dyDescent="0.25">
      <c r="A32" s="193" t="str">
        <f>'Core Indicators'!A:A</f>
        <v>Flood Crisis in Ethiopia</v>
      </c>
      <c r="B32" s="193" t="str">
        <f>'Core Indicators'!B:B</f>
        <v>Flood</v>
      </c>
      <c r="C32" s="193" t="str">
        <f>'Core Indicators'!C32</f>
        <v>ETH002</v>
      </c>
      <c r="D32" s="193" t="str">
        <f>'Core Indicators'!D32</f>
        <v>Ethiopia</v>
      </c>
      <c r="E32" s="193" t="str">
        <f>'Core Indicators'!E32</f>
        <v>ETH</v>
      </c>
      <c r="F32" s="36">
        <f>'Core Indicators'!O32</f>
        <v>742878</v>
      </c>
      <c r="G32" s="36">
        <f>'Core Indicators'!W32</f>
        <v>88000000</v>
      </c>
      <c r="H32" s="36">
        <f>'Core Indicators'!AE32</f>
        <v>617000</v>
      </c>
      <c r="I32" s="36">
        <f>'Core Indicators'!AM32</f>
        <v>140000</v>
      </c>
      <c r="J32" s="36">
        <f>'Core Indicators'!AU32</f>
        <v>0</v>
      </c>
      <c r="K32" s="36">
        <f>'Core Indicators'!BC32</f>
        <v>0</v>
      </c>
      <c r="L32" s="36">
        <f>'Core Indicators'!BK32</f>
        <v>28</v>
      </c>
      <c r="M32" s="36" t="str">
        <f>'Core Indicators'!BS32</f>
        <v>x</v>
      </c>
      <c r="N32" s="36" t="str">
        <f>'Core Indicators'!CA32</f>
        <v>x</v>
      </c>
      <c r="O32" s="36" t="e">
        <f>'Core Indicators'!CI32</f>
        <v>#N/A</v>
      </c>
      <c r="P32" s="36" t="str">
        <f>'Core Indicators'!CQ32</f>
        <v>x</v>
      </c>
      <c r="Q32" s="36">
        <f>'Core Indicators'!DG32</f>
        <v>87383000</v>
      </c>
      <c r="R32" s="36">
        <f>'Core Indicators'!DO32</f>
        <v>477000</v>
      </c>
      <c r="S32" s="36">
        <f>'Core Indicators'!DW32</f>
        <v>140000</v>
      </c>
      <c r="T32" s="36">
        <f>'Core Indicators'!EE32</f>
        <v>0</v>
      </c>
      <c r="U32" s="36">
        <f>'Core Indicators'!EM32</f>
        <v>0</v>
      </c>
      <c r="V32" s="36">
        <f>'Core Indicators'!FC32</f>
        <v>4</v>
      </c>
      <c r="W32" s="36">
        <f>'Core Indicators'!FK32</f>
        <v>0</v>
      </c>
      <c r="X32" s="36">
        <f>'Core Indicators'!FS32</f>
        <v>0</v>
      </c>
      <c r="Y32" s="36">
        <f>'Core Indicators'!GA32</f>
        <v>2</v>
      </c>
      <c r="Z32" s="36">
        <f>'Core Indicators'!GI32</f>
        <v>1</v>
      </c>
      <c r="AA32" s="36">
        <f>'Core Indicators'!GQ32</f>
        <v>1</v>
      </c>
      <c r="AB32" s="36">
        <f>'Core Indicators'!GY32</f>
        <v>0</v>
      </c>
      <c r="AC32" s="36">
        <f>'Core Indicators'!HG32</f>
        <v>0</v>
      </c>
      <c r="AD32" s="36">
        <f>'Core Indicators'!HO32</f>
        <v>2</v>
      </c>
      <c r="AE32" s="36">
        <f>'Core Indicators'!HW32</f>
        <v>0</v>
      </c>
      <c r="AF32" s="36">
        <f>'Core Indicators'!IE32</f>
        <v>3</v>
      </c>
      <c r="AG32" s="36">
        <f>'Core Indicators'!IM32</f>
        <v>1</v>
      </c>
    </row>
    <row r="33" spans="1:33" ht="20.100000000000001" customHeight="1" x14ac:dyDescent="0.25">
      <c r="A33" s="194" t="str">
        <f>'Core Indicators'!A:A</f>
        <v>International Displacement</v>
      </c>
      <c r="B33" s="194" t="str">
        <f>'Core Indicators'!B:B</f>
        <v>International displacement</v>
      </c>
      <c r="C33" s="194" t="str">
        <f>'Core Indicators'!C33</f>
        <v>ETH003</v>
      </c>
      <c r="D33" s="194" t="str">
        <f>'Core Indicators'!D33</f>
        <v>Ethiopia</v>
      </c>
      <c r="E33" s="194" t="str">
        <f>'Core Indicators'!E33</f>
        <v>ETH</v>
      </c>
      <c r="F33" s="35">
        <f>'Core Indicators'!O33</f>
        <v>1063652</v>
      </c>
      <c r="G33" s="35">
        <f>'Core Indicators'!W33</f>
        <v>103700000</v>
      </c>
      <c r="H33" s="35">
        <f>'Core Indicators'!AE33</f>
        <v>17744000</v>
      </c>
      <c r="I33" s="35">
        <f>'Core Indicators'!AM33</f>
        <v>817000</v>
      </c>
      <c r="J33" s="35">
        <f>'Core Indicators'!AU33</f>
        <v>0</v>
      </c>
      <c r="K33" s="35">
        <f>'Core Indicators'!BC33</f>
        <v>0</v>
      </c>
      <c r="L33" s="35">
        <f>'Core Indicators'!BK33</f>
        <v>14</v>
      </c>
      <c r="M33" s="35" t="str">
        <f>'Core Indicators'!BS33</f>
        <v>x</v>
      </c>
      <c r="N33" s="35" t="str">
        <f>'Core Indicators'!CA33</f>
        <v>x</v>
      </c>
      <c r="O33" s="35" t="e">
        <f>'Core Indicators'!CI33</f>
        <v>#N/A</v>
      </c>
      <c r="P33" s="35" t="str">
        <f>'Core Indicators'!CQ33</f>
        <v>x</v>
      </c>
      <c r="Q33" s="35">
        <f>'Core Indicators'!DG33</f>
        <v>86000000</v>
      </c>
      <c r="R33" s="35">
        <f>'Core Indicators'!DO33</f>
        <v>16883000</v>
      </c>
      <c r="S33" s="35">
        <f>'Core Indicators'!DW33</f>
        <v>817000</v>
      </c>
      <c r="T33" s="35">
        <f>'Core Indicators'!EE33</f>
        <v>0</v>
      </c>
      <c r="U33" s="35">
        <f>'Core Indicators'!EM33</f>
        <v>0</v>
      </c>
      <c r="V33" s="35">
        <f>'Core Indicators'!FC33</f>
        <v>3</v>
      </c>
      <c r="W33" s="35">
        <f>'Core Indicators'!FK33</f>
        <v>0</v>
      </c>
      <c r="X33" s="35">
        <f>'Core Indicators'!FS33</f>
        <v>0</v>
      </c>
      <c r="Y33" s="35">
        <f>'Core Indicators'!GA33</f>
        <v>2</v>
      </c>
      <c r="Z33" s="35">
        <f>'Core Indicators'!GI33</f>
        <v>1</v>
      </c>
      <c r="AA33" s="35">
        <f>'Core Indicators'!GQ33</f>
        <v>1</v>
      </c>
      <c r="AB33" s="35">
        <f>'Core Indicators'!GY33</f>
        <v>0</v>
      </c>
      <c r="AC33" s="35">
        <f>'Core Indicators'!HG33</f>
        <v>0</v>
      </c>
      <c r="AD33" s="35">
        <f>'Core Indicators'!HO33</f>
        <v>2</v>
      </c>
      <c r="AE33" s="35">
        <f>'Core Indicators'!HW33</f>
        <v>0</v>
      </c>
      <c r="AF33" s="35">
        <f>'Core Indicators'!IE33</f>
        <v>3</v>
      </c>
      <c r="AG33" s="35">
        <f>'Core Indicators'!IM33</f>
        <v>2</v>
      </c>
    </row>
    <row r="34" spans="1:33" ht="20.100000000000001" customHeight="1" x14ac:dyDescent="0.25">
      <c r="A34" s="193" t="str">
        <f>'Core Indicators'!A:A</f>
        <v>Northern Ethiopia Conflict</v>
      </c>
      <c r="B34" s="193" t="str">
        <f>'Core Indicators'!B:B</f>
        <v>Conflict</v>
      </c>
      <c r="C34" s="193" t="str">
        <f>'Core Indicators'!C34</f>
        <v>ETH004</v>
      </c>
      <c r="D34" s="193" t="str">
        <f>'Core Indicators'!D34</f>
        <v>Ethiopia</v>
      </c>
      <c r="E34" s="193" t="str">
        <f>'Core Indicators'!E34</f>
        <v>ETH</v>
      </c>
      <c r="F34" s="36">
        <f>'Core Indicators'!O34</f>
        <v>311484</v>
      </c>
      <c r="G34" s="36">
        <f>'Core Indicators'!W34</f>
        <v>30500000</v>
      </c>
      <c r="H34" s="36">
        <f>'Core Indicators'!AE34</f>
        <v>30500000</v>
      </c>
      <c r="I34" s="36">
        <f>'Core Indicators'!AM34</f>
        <v>2172000</v>
      </c>
      <c r="J34" s="36">
        <f>'Core Indicators'!AU34</f>
        <v>0</v>
      </c>
      <c r="K34" s="36">
        <f>'Core Indicators'!BC34</f>
        <v>0</v>
      </c>
      <c r="L34" s="36">
        <f>'Core Indicators'!BK34</f>
        <v>7500</v>
      </c>
      <c r="M34" s="36" t="e">
        <f>'Core Indicators'!BS34</f>
        <v>#N/A</v>
      </c>
      <c r="N34" s="36" t="e">
        <f>'Core Indicators'!CA34</f>
        <v>#N/A</v>
      </c>
      <c r="O34" s="36" t="e">
        <f>'Core Indicators'!CI34</f>
        <v>#N/A</v>
      </c>
      <c r="P34" s="36" t="e">
        <f>'Core Indicators'!CQ34</f>
        <v>#N/A</v>
      </c>
      <c r="Q34" s="36">
        <f>'Core Indicators'!DG34</f>
        <v>0</v>
      </c>
      <c r="R34" s="36">
        <f>'Core Indicators'!DO34</f>
        <v>21100000</v>
      </c>
      <c r="S34" s="36">
        <f>'Core Indicators'!DW34</f>
        <v>6899000</v>
      </c>
      <c r="T34" s="36">
        <f>'Core Indicators'!EE34</f>
        <v>2100000</v>
      </c>
      <c r="U34" s="36">
        <f>'Core Indicators'!EM34</f>
        <v>401000</v>
      </c>
      <c r="V34" s="36">
        <f>'Core Indicators'!FC34</f>
        <v>4</v>
      </c>
      <c r="W34" s="36">
        <f>'Core Indicators'!FK34</f>
        <v>0</v>
      </c>
      <c r="X34" s="36">
        <f>'Core Indicators'!FS34</f>
        <v>10000</v>
      </c>
      <c r="Y34" s="36">
        <f>'Core Indicators'!GA34</f>
        <v>3</v>
      </c>
      <c r="Z34" s="36">
        <f>'Core Indicators'!GI34</f>
        <v>3</v>
      </c>
      <c r="AA34" s="36">
        <f>'Core Indicators'!GQ34</f>
        <v>3</v>
      </c>
      <c r="AB34" s="36">
        <f>'Core Indicators'!GY34</f>
        <v>3</v>
      </c>
      <c r="AC34" s="36">
        <f>'Core Indicators'!HG34</f>
        <v>3</v>
      </c>
      <c r="AD34" s="36">
        <f>'Core Indicators'!HO34</f>
        <v>3</v>
      </c>
      <c r="AE34" s="36">
        <f>'Core Indicators'!HW34</f>
        <v>3</v>
      </c>
      <c r="AF34" s="36">
        <f>'Core Indicators'!IE34</f>
        <v>3</v>
      </c>
      <c r="AG34" s="36">
        <f>'Core Indicators'!IM34</f>
        <v>3</v>
      </c>
    </row>
    <row r="35" spans="1:33" ht="20.100000000000001" customHeight="1" x14ac:dyDescent="0.25">
      <c r="A35" s="194" t="str">
        <f>'Core Indicators'!A:A</f>
        <v>Mixed migration flows in Greece</v>
      </c>
      <c r="B35" s="194" t="str">
        <f>'Core Indicators'!B:B</f>
        <v>International displacement</v>
      </c>
      <c r="C35" s="194" t="str">
        <f>'Core Indicators'!C35</f>
        <v>GRC002</v>
      </c>
      <c r="D35" s="194" t="str">
        <f>'Core Indicators'!D35</f>
        <v>Greece</v>
      </c>
      <c r="E35" s="194" t="str">
        <f>'Core Indicators'!E35</f>
        <v>GRC</v>
      </c>
      <c r="F35" s="35">
        <f>'Core Indicators'!O35</f>
        <v>3364.07</v>
      </c>
      <c r="G35" s="35">
        <f>'Core Indicators'!W35</f>
        <v>414000</v>
      </c>
      <c r="H35" s="35">
        <f>'Core Indicators'!AE35</f>
        <v>169000</v>
      </c>
      <c r="I35" s="35">
        <f>'Core Indicators'!AM35</f>
        <v>169000</v>
      </c>
      <c r="J35" s="35">
        <f>'Core Indicators'!AU35</f>
        <v>0</v>
      </c>
      <c r="K35" s="35" t="str">
        <f>'Core Indicators'!BC35</f>
        <v>x</v>
      </c>
      <c r="L35" s="35">
        <f>'Core Indicators'!BK35</f>
        <v>8</v>
      </c>
      <c r="M35" s="35" t="str">
        <f>'Core Indicators'!BS35</f>
        <v>x</v>
      </c>
      <c r="N35" s="35" t="str">
        <f>'Core Indicators'!CA35</f>
        <v>x</v>
      </c>
      <c r="O35" s="35" t="e">
        <f>'Core Indicators'!CI35</f>
        <v>#N/A</v>
      </c>
      <c r="P35" s="35" t="str">
        <f>'Core Indicators'!CQ35</f>
        <v>x</v>
      </c>
      <c r="Q35" s="35">
        <f>'Core Indicators'!DG35</f>
        <v>245000</v>
      </c>
      <c r="R35" s="35">
        <f>'Core Indicators'!DO35</f>
        <v>151000</v>
      </c>
      <c r="S35" s="35">
        <f>'Core Indicators'!DW35</f>
        <v>18000</v>
      </c>
      <c r="T35" s="35">
        <f>'Core Indicators'!EE35</f>
        <v>0</v>
      </c>
      <c r="U35" s="35">
        <f>'Core Indicators'!EM35</f>
        <v>0</v>
      </c>
      <c r="V35" s="35">
        <f>'Core Indicators'!FC35</f>
        <v>2</v>
      </c>
      <c r="W35" s="35" t="str">
        <f>'Core Indicators'!FK35</f>
        <v>x</v>
      </c>
      <c r="X35" s="35" t="str">
        <f>'Core Indicators'!FS35</f>
        <v>x</v>
      </c>
      <c r="Y35" s="35">
        <f>'Core Indicators'!GA35</f>
        <v>1</v>
      </c>
      <c r="Z35" s="35">
        <f>'Core Indicators'!GI35</f>
        <v>0</v>
      </c>
      <c r="AA35" s="35">
        <f>'Core Indicators'!GQ35</f>
        <v>2</v>
      </c>
      <c r="AB35" s="35">
        <f>'Core Indicators'!GY35</f>
        <v>0</v>
      </c>
      <c r="AC35" s="35">
        <f>'Core Indicators'!HG35</f>
        <v>2</v>
      </c>
      <c r="AD35" s="35">
        <f>'Core Indicators'!HO35</f>
        <v>2</v>
      </c>
      <c r="AE35" s="35">
        <f>'Core Indicators'!HW35</f>
        <v>0</v>
      </c>
      <c r="AF35" s="35">
        <f>'Core Indicators'!IE35</f>
        <v>0</v>
      </c>
      <c r="AG35" s="35">
        <f>'Core Indicators'!IM35</f>
        <v>0</v>
      </c>
    </row>
    <row r="36" spans="1:33" ht="20.100000000000001" customHeight="1" x14ac:dyDescent="0.25">
      <c r="A36" s="193" t="str">
        <f>'Core Indicators'!A:A</f>
        <v>Complex crisis in Guatemala</v>
      </c>
      <c r="B36" s="193" t="str">
        <f>'Core Indicators'!B:B</f>
        <v>Complex crisis</v>
      </c>
      <c r="C36" s="193" t="str">
        <f>'Core Indicators'!C36</f>
        <v>GTM001</v>
      </c>
      <c r="D36" s="193" t="str">
        <f>'Core Indicators'!D36</f>
        <v>Guatemala</v>
      </c>
      <c r="E36" s="193" t="str">
        <f>'Core Indicators'!E36</f>
        <v>GTM</v>
      </c>
      <c r="F36" s="36">
        <f>'Core Indicators'!O36</f>
        <v>108889</v>
      </c>
      <c r="G36" s="36">
        <f>'Core Indicators'!W36</f>
        <v>17100000</v>
      </c>
      <c r="H36" s="36">
        <f>'Core Indicators'!AE36</f>
        <v>5700000</v>
      </c>
      <c r="I36" s="36">
        <f>'Core Indicators'!AM36</f>
        <v>242000</v>
      </c>
      <c r="J36" s="36" t="str">
        <f>'Core Indicators'!AU36</f>
        <v>x</v>
      </c>
      <c r="K36" s="36" t="str">
        <f>'Core Indicators'!BC36</f>
        <v>x</v>
      </c>
      <c r="L36" s="36">
        <f>'Core Indicators'!BK36</f>
        <v>2960</v>
      </c>
      <c r="M36" s="36">
        <f>'Core Indicators'!BS36</f>
        <v>0</v>
      </c>
      <c r="N36" s="36">
        <f>'Core Indicators'!CA36</f>
        <v>0</v>
      </c>
      <c r="O36" s="36" t="e">
        <f>'Core Indicators'!CI36</f>
        <v>#N/A</v>
      </c>
      <c r="P36" s="36" t="str">
        <f>'Core Indicators'!CQ36</f>
        <v>x</v>
      </c>
      <c r="Q36" s="36">
        <f>'Core Indicators'!DG36</f>
        <v>11400000</v>
      </c>
      <c r="R36" s="36">
        <f>'Core Indicators'!DO36</f>
        <v>1900000</v>
      </c>
      <c r="S36" s="36">
        <f>'Core Indicators'!DW36</f>
        <v>3300000</v>
      </c>
      <c r="T36" s="36">
        <f>'Core Indicators'!EE36</f>
        <v>174000</v>
      </c>
      <c r="U36" s="36">
        <f>'Core Indicators'!EM36</f>
        <v>326000</v>
      </c>
      <c r="V36" s="36">
        <f>'Core Indicators'!FC36</f>
        <v>3</v>
      </c>
      <c r="W36" s="36" t="str">
        <f>'Core Indicators'!FK36</f>
        <v>x</v>
      </c>
      <c r="X36" s="36" t="str">
        <f>'Core Indicators'!FS36</f>
        <v>x</v>
      </c>
      <c r="Y36" s="36">
        <f>'Core Indicators'!GA36</f>
        <v>0</v>
      </c>
      <c r="Z36" s="36">
        <f>'Core Indicators'!GI36</f>
        <v>1</v>
      </c>
      <c r="AA36" s="36">
        <f>'Core Indicators'!GQ36</f>
        <v>0</v>
      </c>
      <c r="AB36" s="36">
        <f>'Core Indicators'!GY36</f>
        <v>0</v>
      </c>
      <c r="AC36" s="36">
        <f>'Core Indicators'!HG36</f>
        <v>0</v>
      </c>
      <c r="AD36" s="36">
        <f>'Core Indicators'!HO36</f>
        <v>2</v>
      </c>
      <c r="AE36" s="36">
        <f>'Core Indicators'!HW36</f>
        <v>3</v>
      </c>
      <c r="AF36" s="36">
        <f>'Core Indicators'!IE36</f>
        <v>0</v>
      </c>
      <c r="AG36" s="36">
        <f>'Core Indicators'!IM36</f>
        <v>2</v>
      </c>
    </row>
    <row r="37" spans="1:33" ht="20.100000000000001" customHeight="1" x14ac:dyDescent="0.25">
      <c r="A37" s="194" t="str">
        <f>'Core Indicators'!A:A</f>
        <v>Complex crisis in Honduras</v>
      </c>
      <c r="B37" s="194" t="str">
        <f>'Core Indicators'!B:B</f>
        <v>Complex crisis</v>
      </c>
      <c r="C37" s="194" t="str">
        <f>'Core Indicators'!C37</f>
        <v>HND001</v>
      </c>
      <c r="D37" s="194" t="str">
        <f>'Core Indicators'!D37</f>
        <v>Honduras</v>
      </c>
      <c r="E37" s="194" t="str">
        <f>'Core Indicators'!E37</f>
        <v>HND</v>
      </c>
      <c r="F37" s="35">
        <f>'Core Indicators'!O37</f>
        <v>111900</v>
      </c>
      <c r="G37" s="35">
        <f>'Core Indicators'!W37</f>
        <v>9400000</v>
      </c>
      <c r="H37" s="35">
        <f>'Core Indicators'!AE37</f>
        <v>4000000</v>
      </c>
      <c r="I37" s="35">
        <f>'Core Indicators'!AM37</f>
        <v>245000</v>
      </c>
      <c r="J37" s="35" t="str">
        <f>'Core Indicators'!AU37</f>
        <v>x</v>
      </c>
      <c r="K37" s="35">
        <f>'Core Indicators'!BC37</f>
        <v>113000</v>
      </c>
      <c r="L37" s="35">
        <f>'Core Indicators'!BK37</f>
        <v>1909</v>
      </c>
      <c r="M37" s="35" t="str">
        <f>'Core Indicators'!BS37</f>
        <v>x</v>
      </c>
      <c r="N37" s="35" t="str">
        <f>'Core Indicators'!CA37</f>
        <v>x</v>
      </c>
      <c r="O37" s="35" t="e">
        <f>'Core Indicators'!CI37</f>
        <v>#N/A</v>
      </c>
      <c r="P37" s="35">
        <f>'Core Indicators'!CQ37</f>
        <v>12965</v>
      </c>
      <c r="Q37" s="35">
        <f>'Core Indicators'!DG37</f>
        <v>5400000</v>
      </c>
      <c r="R37" s="35">
        <f>'Core Indicators'!DO37</f>
        <v>706000</v>
      </c>
      <c r="S37" s="35">
        <f>'Core Indicators'!DW37</f>
        <v>2679000</v>
      </c>
      <c r="T37" s="35">
        <f>'Core Indicators'!EE37</f>
        <v>615000</v>
      </c>
      <c r="U37" s="35">
        <f>'Core Indicators'!EM37</f>
        <v>0</v>
      </c>
      <c r="V37" s="35">
        <f>'Core Indicators'!FC37</f>
        <v>3</v>
      </c>
      <c r="W37" s="35" t="str">
        <f>'Core Indicators'!FK37</f>
        <v>x</v>
      </c>
      <c r="X37" s="35" t="str">
        <f>'Core Indicators'!FS37</f>
        <v>x</v>
      </c>
      <c r="Y37" s="35">
        <f>'Core Indicators'!GA37</f>
        <v>0</v>
      </c>
      <c r="Z37" s="35">
        <f>'Core Indicators'!GI37</f>
        <v>1</v>
      </c>
      <c r="AA37" s="35">
        <f>'Core Indicators'!GQ37</f>
        <v>1</v>
      </c>
      <c r="AB37" s="35">
        <f>'Core Indicators'!GY37</f>
        <v>0</v>
      </c>
      <c r="AC37" s="35">
        <f>'Core Indicators'!HG37</f>
        <v>2</v>
      </c>
      <c r="AD37" s="35">
        <f>'Core Indicators'!HO37</f>
        <v>2</v>
      </c>
      <c r="AE37" s="35">
        <f>'Core Indicators'!HW37</f>
        <v>3</v>
      </c>
      <c r="AF37" s="35">
        <f>'Core Indicators'!IE37</f>
        <v>0</v>
      </c>
      <c r="AG37" s="35">
        <f>'Core Indicators'!IM37</f>
        <v>2</v>
      </c>
    </row>
    <row r="38" spans="1:33" ht="20.100000000000001" customHeight="1" x14ac:dyDescent="0.25">
      <c r="A38" s="193" t="str">
        <f>'Core Indicators'!A:A</f>
        <v>Complex crisis in Haiti</v>
      </c>
      <c r="B38" s="193" t="str">
        <f>'Core Indicators'!B:B</f>
        <v>Complex crisis</v>
      </c>
      <c r="C38" s="193" t="str">
        <f>'Core Indicators'!C38</f>
        <v>HTI001</v>
      </c>
      <c r="D38" s="193" t="str">
        <f>'Core Indicators'!D38</f>
        <v>Haiti</v>
      </c>
      <c r="E38" s="193" t="str">
        <f>'Core Indicators'!E38</f>
        <v>HTI</v>
      </c>
      <c r="F38" s="36">
        <f>'Core Indicators'!O38</f>
        <v>27166</v>
      </c>
      <c r="G38" s="36">
        <f>'Core Indicators'!W38</f>
        <v>10898000</v>
      </c>
      <c r="H38" s="36">
        <f>'Core Indicators'!AE38</f>
        <v>6950000</v>
      </c>
      <c r="I38" s="36">
        <f>'Core Indicators'!AM38</f>
        <v>180000</v>
      </c>
      <c r="J38" s="36">
        <f>'Core Indicators'!AU38</f>
        <v>0</v>
      </c>
      <c r="K38" s="36">
        <f>'Core Indicators'!BC38</f>
        <v>0</v>
      </c>
      <c r="L38" s="36">
        <f>'Core Indicators'!BK38</f>
        <v>2208</v>
      </c>
      <c r="M38" s="36">
        <f>'Core Indicators'!BS38</f>
        <v>52953</v>
      </c>
      <c r="N38" s="36">
        <f>'Core Indicators'!CA38</f>
        <v>52953</v>
      </c>
      <c r="O38" s="36" t="e">
        <f>'Core Indicators'!CI38</f>
        <v>#N/A</v>
      </c>
      <c r="P38" s="36" t="str">
        <f>'Core Indicators'!CQ38</f>
        <v>x</v>
      </c>
      <c r="Q38" s="36">
        <f>'Core Indicators'!DG38</f>
        <v>3948000</v>
      </c>
      <c r="R38" s="36">
        <f>'Core Indicators'!DO38</f>
        <v>1900000</v>
      </c>
      <c r="S38" s="36">
        <f>'Core Indicators'!DW38</f>
        <v>2550000</v>
      </c>
      <c r="T38" s="36">
        <f>'Core Indicators'!EE38</f>
        <v>1500000</v>
      </c>
      <c r="U38" s="36">
        <f>'Core Indicators'!EM38</f>
        <v>1000000</v>
      </c>
      <c r="V38" s="36">
        <f>'Core Indicators'!FC38</f>
        <v>3</v>
      </c>
      <c r="W38" s="36" t="str">
        <f>'Core Indicators'!FK38</f>
        <v>x</v>
      </c>
      <c r="X38" s="36" t="str">
        <f>'Core Indicators'!FS38</f>
        <v>x</v>
      </c>
      <c r="Y38" s="36">
        <f>'Core Indicators'!GA38</f>
        <v>0</v>
      </c>
      <c r="Z38" s="36">
        <f>'Core Indicators'!GI38</f>
        <v>3</v>
      </c>
      <c r="AA38" s="36">
        <f>'Core Indicators'!GQ38</f>
        <v>3</v>
      </c>
      <c r="AB38" s="36">
        <f>'Core Indicators'!GY38</f>
        <v>3</v>
      </c>
      <c r="AC38" s="36">
        <f>'Core Indicators'!HG38</f>
        <v>0</v>
      </c>
      <c r="AD38" s="36">
        <f>'Core Indicators'!HO38</f>
        <v>2</v>
      </c>
      <c r="AE38" s="36">
        <f>'Core Indicators'!HW38</f>
        <v>1</v>
      </c>
      <c r="AF38" s="36">
        <f>'Core Indicators'!IE38</f>
        <v>0</v>
      </c>
      <c r="AG38" s="36">
        <f>'Core Indicators'!IM38</f>
        <v>3</v>
      </c>
    </row>
    <row r="39" spans="1:33" ht="20.100000000000001" customHeight="1" x14ac:dyDescent="0.25">
      <c r="A39" s="194" t="str">
        <f>'Core Indicators'!A:A</f>
        <v xml:space="preserve">Nippes Earthquake </v>
      </c>
      <c r="B39" s="194" t="str">
        <f>'Core Indicators'!B:B</f>
        <v>Earthquake</v>
      </c>
      <c r="C39" s="194" t="str">
        <f>'Core Indicators'!C39</f>
        <v>HTI002</v>
      </c>
      <c r="D39" s="194" t="str">
        <f>'Core Indicators'!D39</f>
        <v>Haiti</v>
      </c>
      <c r="E39" s="194" t="str">
        <f>'Core Indicators'!E39</f>
        <v>HTI</v>
      </c>
      <c r="F39" s="35">
        <f>'Core Indicators'!O39</f>
        <v>12851</v>
      </c>
      <c r="G39" s="35">
        <f>'Core Indicators'!W39</f>
        <v>6429000</v>
      </c>
      <c r="H39" s="35">
        <f>'Core Indicators'!AE39</f>
        <v>800000</v>
      </c>
      <c r="I39" s="35">
        <f>'Core Indicators'!AM39</f>
        <v>160000</v>
      </c>
      <c r="J39" s="35">
        <f>'Core Indicators'!AU39</f>
        <v>12268</v>
      </c>
      <c r="K39" s="35">
        <f>'Core Indicators'!BC39</f>
        <v>9915</v>
      </c>
      <c r="L39" s="35">
        <f>'Core Indicators'!BK39</f>
        <v>2189</v>
      </c>
      <c r="M39" s="35">
        <f>'Core Indicators'!BS39</f>
        <v>92821</v>
      </c>
      <c r="N39" s="35">
        <f>'Core Indicators'!CA39</f>
        <v>61689</v>
      </c>
      <c r="O39" s="35" t="e">
        <f>'Core Indicators'!CI39</f>
        <v>#N/A</v>
      </c>
      <c r="P39" s="35" t="str">
        <f>'Core Indicators'!CQ39</f>
        <v>x</v>
      </c>
      <c r="Q39" s="35">
        <f>'Core Indicators'!DG39</f>
        <v>5629000</v>
      </c>
      <c r="R39" s="35">
        <f>'Core Indicators'!DO39</f>
        <v>150000</v>
      </c>
      <c r="S39" s="35">
        <f>'Core Indicators'!DW39</f>
        <v>650000</v>
      </c>
      <c r="T39" s="35">
        <f>'Core Indicators'!EE39</f>
        <v>0</v>
      </c>
      <c r="U39" s="35">
        <f>'Core Indicators'!EM39</f>
        <v>0</v>
      </c>
      <c r="V39" s="35">
        <f>'Core Indicators'!FC39</f>
        <v>3</v>
      </c>
      <c r="W39" s="35" t="str">
        <f>'Core Indicators'!FK39</f>
        <v>x</v>
      </c>
      <c r="X39" s="35" t="str">
        <f>'Core Indicators'!FS39</f>
        <v>x</v>
      </c>
      <c r="Y39" s="35">
        <f>'Core Indicators'!GA39</f>
        <v>0</v>
      </c>
      <c r="Z39" s="35">
        <f>'Core Indicators'!GI39</f>
        <v>3</v>
      </c>
      <c r="AA39" s="35">
        <f>'Core Indicators'!GQ39</f>
        <v>3</v>
      </c>
      <c r="AB39" s="35">
        <f>'Core Indicators'!GY39</f>
        <v>3</v>
      </c>
      <c r="AC39" s="35">
        <f>'Core Indicators'!HG39</f>
        <v>0</v>
      </c>
      <c r="AD39" s="35">
        <f>'Core Indicators'!HO39</f>
        <v>2</v>
      </c>
      <c r="AE39" s="35">
        <f>'Core Indicators'!HW39</f>
        <v>1</v>
      </c>
      <c r="AF39" s="35">
        <f>'Core Indicators'!IE39</f>
        <v>0</v>
      </c>
      <c r="AG39" s="35">
        <f>'Core Indicators'!IM39</f>
        <v>3</v>
      </c>
    </row>
    <row r="40" spans="1:33" ht="20.100000000000001" customHeight="1" x14ac:dyDescent="0.25">
      <c r="A40" s="193" t="str">
        <f>'Core Indicators'!A:A</f>
        <v>Papua Conflict</v>
      </c>
      <c r="B40" s="193" t="str">
        <f>'Core Indicators'!B:B</f>
        <v>Conflict</v>
      </c>
      <c r="C40" s="193" t="str">
        <f>'Core Indicators'!C40</f>
        <v>IDN002</v>
      </c>
      <c r="D40" s="193" t="str">
        <f>'Core Indicators'!D40</f>
        <v>Indonesia</v>
      </c>
      <c r="E40" s="193" t="str">
        <f>'Core Indicators'!E40</f>
        <v>IDN</v>
      </c>
      <c r="F40" s="36">
        <f>'Core Indicators'!O40</f>
        <v>416060</v>
      </c>
      <c r="G40" s="36">
        <f>'Core Indicators'!W40</f>
        <v>3594000</v>
      </c>
      <c r="H40" s="36">
        <f>'Core Indicators'!AE40</f>
        <v>3594000</v>
      </c>
      <c r="I40" s="36">
        <f>'Core Indicators'!AM40</f>
        <v>60000</v>
      </c>
      <c r="J40" s="36" t="str">
        <f>'Core Indicators'!AU40</f>
        <v>x</v>
      </c>
      <c r="K40" s="36" t="str">
        <f>'Core Indicators'!BC40</f>
        <v>x</v>
      </c>
      <c r="L40" s="36">
        <f>'Core Indicators'!BK40</f>
        <v>36</v>
      </c>
      <c r="M40" s="36" t="str">
        <f>'Core Indicators'!BS40</f>
        <v>x</v>
      </c>
      <c r="N40" s="36" t="str">
        <f>'Core Indicators'!CA40</f>
        <v>x</v>
      </c>
      <c r="O40" s="36" t="e">
        <f>'Core Indicators'!CI40</f>
        <v>#N/A</v>
      </c>
      <c r="P40" s="36" t="str">
        <f>'Core Indicators'!CQ40</f>
        <v>x</v>
      </c>
      <c r="Q40" s="36">
        <f>'Core Indicators'!DG40</f>
        <v>3534000</v>
      </c>
      <c r="R40" s="36">
        <f>'Core Indicators'!DO40</f>
        <v>0</v>
      </c>
      <c r="S40" s="36">
        <f>'Core Indicators'!DW40</f>
        <v>60000</v>
      </c>
      <c r="T40" s="36">
        <f>'Core Indicators'!EE40</f>
        <v>0</v>
      </c>
      <c r="U40" s="36">
        <f>'Core Indicators'!EM40</f>
        <v>0</v>
      </c>
      <c r="V40" s="36">
        <f>'Core Indicators'!FC40</f>
        <v>4</v>
      </c>
      <c r="W40" s="36" t="str">
        <f>'Core Indicators'!FK40</f>
        <v>x</v>
      </c>
      <c r="X40" s="36" t="str">
        <f>'Core Indicators'!FS40</f>
        <v>x</v>
      </c>
      <c r="Y40" s="36">
        <f>'Core Indicators'!GA40</f>
        <v>1</v>
      </c>
      <c r="Z40" s="36">
        <f>'Core Indicators'!GI40</f>
        <v>2</v>
      </c>
      <c r="AA40" s="36">
        <f>'Core Indicators'!GQ40</f>
        <v>2</v>
      </c>
      <c r="AB40" s="36">
        <f>'Core Indicators'!GY40</f>
        <v>0</v>
      </c>
      <c r="AC40" s="36">
        <f>'Core Indicators'!HG40</f>
        <v>2</v>
      </c>
      <c r="AD40" s="36">
        <f>'Core Indicators'!HO40</f>
        <v>2</v>
      </c>
      <c r="AE40" s="36">
        <f>'Core Indicators'!HW40</f>
        <v>2</v>
      </c>
      <c r="AF40" s="36">
        <f>'Core Indicators'!IE40</f>
        <v>1</v>
      </c>
      <c r="AG40" s="36">
        <f>'Core Indicators'!IM40</f>
        <v>1</v>
      </c>
    </row>
    <row r="41" spans="1:33" ht="20.100000000000001" customHeight="1" x14ac:dyDescent="0.25">
      <c r="A41" s="194" t="str">
        <f>'Core Indicators'!A:A</f>
        <v>Conflict in Jammu and Kashmir</v>
      </c>
      <c r="B41" s="194" t="str">
        <f>'Core Indicators'!B:B</f>
        <v>Conflict</v>
      </c>
      <c r="C41" s="194" t="str">
        <f>'Core Indicators'!C41</f>
        <v>IND002</v>
      </c>
      <c r="D41" s="194" t="str">
        <f>'Core Indicators'!D41</f>
        <v>India</v>
      </c>
      <c r="E41" s="194" t="str">
        <f>'Core Indicators'!E41</f>
        <v>IND</v>
      </c>
      <c r="F41" s="35">
        <f>'Core Indicators'!O41</f>
        <v>222236</v>
      </c>
      <c r="G41" s="35">
        <f>'Core Indicators'!W41</f>
        <v>12541000</v>
      </c>
      <c r="H41" s="35" t="str">
        <f>'Core Indicators'!AE41</f>
        <v>x</v>
      </c>
      <c r="I41" s="35" t="str">
        <f>'Core Indicators'!AM41</f>
        <v>x</v>
      </c>
      <c r="J41" s="35" t="str">
        <f>'Core Indicators'!AU41</f>
        <v>x</v>
      </c>
      <c r="K41" s="35" t="str">
        <f>'Core Indicators'!BC41</f>
        <v>x</v>
      </c>
      <c r="L41" s="35">
        <f>'Core Indicators'!BK41</f>
        <v>485</v>
      </c>
      <c r="M41" s="35" t="str">
        <f>'Core Indicators'!BS41</f>
        <v>x</v>
      </c>
      <c r="N41" s="35" t="str">
        <f>'Core Indicators'!CA41</f>
        <v>x</v>
      </c>
      <c r="O41" s="35" t="e">
        <f>'Core Indicators'!CI41</f>
        <v>#N/A</v>
      </c>
      <c r="P41" s="35" t="str">
        <f>'Core Indicators'!CQ41</f>
        <v>x</v>
      </c>
      <c r="Q41" s="35">
        <f>'Core Indicators'!DG41</f>
        <v>12541000</v>
      </c>
      <c r="R41" s="35" t="str">
        <f>'Core Indicators'!DO41</f>
        <v>x</v>
      </c>
      <c r="S41" s="35" t="str">
        <f>'Core Indicators'!DW41</f>
        <v>x</v>
      </c>
      <c r="T41" s="35" t="str">
        <f>'Core Indicators'!EE41</f>
        <v>x</v>
      </c>
      <c r="U41" s="35" t="str">
        <f>'Core Indicators'!EM41</f>
        <v>x</v>
      </c>
      <c r="V41" s="35" t="str">
        <f>'Core Indicators'!FC41</f>
        <v>x</v>
      </c>
      <c r="W41" s="35" t="str">
        <f>'Core Indicators'!FK41</f>
        <v>x</v>
      </c>
      <c r="X41" s="35" t="str">
        <f>'Core Indicators'!FS41</f>
        <v>x</v>
      </c>
      <c r="Y41" s="35">
        <f>'Core Indicators'!GA41</f>
        <v>1</v>
      </c>
      <c r="Z41" s="35">
        <f>'Core Indicators'!GI41</f>
        <v>1</v>
      </c>
      <c r="AA41" s="35">
        <f>'Core Indicators'!GQ41</f>
        <v>1</v>
      </c>
      <c r="AB41" s="35">
        <f>'Core Indicators'!GY41</f>
        <v>0</v>
      </c>
      <c r="AC41" s="35">
        <f>'Core Indicators'!HG41</f>
        <v>0</v>
      </c>
      <c r="AD41" s="35">
        <f>'Core Indicators'!HO41</f>
        <v>0</v>
      </c>
      <c r="AE41" s="35">
        <f>'Core Indicators'!HW41</f>
        <v>0</v>
      </c>
      <c r="AF41" s="35">
        <f>'Core Indicators'!IE41</f>
        <v>1</v>
      </c>
      <c r="AG41" s="35">
        <f>'Core Indicators'!IM41</f>
        <v>0</v>
      </c>
    </row>
    <row r="42" spans="1:33" ht="20.100000000000001" customHeight="1" x14ac:dyDescent="0.25">
      <c r="A42" s="193" t="str">
        <f>'Core Indicators'!A:A</f>
        <v>Afghan Refugees in Iran</v>
      </c>
      <c r="B42" s="193" t="str">
        <f>'Core Indicators'!B:B</f>
        <v>International displacement</v>
      </c>
      <c r="C42" s="193" t="str">
        <f>'Core Indicators'!C42</f>
        <v>IRN004</v>
      </c>
      <c r="D42" s="193" t="str">
        <f>'Core Indicators'!D42</f>
        <v>Iran</v>
      </c>
      <c r="E42" s="193" t="str">
        <f>'Core Indicators'!E42</f>
        <v>IRN</v>
      </c>
      <c r="F42" s="36">
        <f>'Core Indicators'!O42</f>
        <v>239561</v>
      </c>
      <c r="G42" s="36">
        <f>'Core Indicators'!W42</f>
        <v>24823000</v>
      </c>
      <c r="H42" s="36">
        <f>'Core Indicators'!AE42</f>
        <v>3400000</v>
      </c>
      <c r="I42" s="36">
        <f>'Core Indicators'!AM42</f>
        <v>3400000</v>
      </c>
      <c r="J42" s="36" t="str">
        <f>'Core Indicators'!AU42</f>
        <v>x</v>
      </c>
      <c r="K42" s="36" t="str">
        <f>'Core Indicators'!BC42</f>
        <v>x</v>
      </c>
      <c r="L42" s="36">
        <f>'Core Indicators'!BK42</f>
        <v>0</v>
      </c>
      <c r="M42" s="36" t="str">
        <f>'Core Indicators'!BS42</f>
        <v>x</v>
      </c>
      <c r="N42" s="36" t="str">
        <f>'Core Indicators'!CA42</f>
        <v>x</v>
      </c>
      <c r="O42" s="36" t="e">
        <f>'Core Indicators'!CI42</f>
        <v>#N/A</v>
      </c>
      <c r="P42" s="36" t="str">
        <f>'Core Indicators'!CQ42</f>
        <v>x</v>
      </c>
      <c r="Q42" s="36">
        <f>'Core Indicators'!DG42</f>
        <v>21423000</v>
      </c>
      <c r="R42" s="36">
        <f>'Core Indicators'!DO42</f>
        <v>0</v>
      </c>
      <c r="S42" s="36">
        <f>'Core Indicators'!DW42</f>
        <v>800000</v>
      </c>
      <c r="T42" s="36">
        <f>'Core Indicators'!EE42</f>
        <v>2600000</v>
      </c>
      <c r="U42" s="36">
        <f>'Core Indicators'!EM42</f>
        <v>0</v>
      </c>
      <c r="V42" s="36">
        <f>'Core Indicators'!FC42</f>
        <v>2</v>
      </c>
      <c r="W42" s="36" t="str">
        <f>'Core Indicators'!FK42</f>
        <v>x</v>
      </c>
      <c r="X42" s="36" t="str">
        <f>'Core Indicators'!FS42</f>
        <v>x</v>
      </c>
      <c r="Y42" s="36">
        <f>'Core Indicators'!GA42</f>
        <v>1</v>
      </c>
      <c r="Z42" s="36">
        <f>'Core Indicators'!GI42</f>
        <v>0</v>
      </c>
      <c r="AA42" s="36">
        <f>'Core Indicators'!GQ42</f>
        <v>2</v>
      </c>
      <c r="AB42" s="36">
        <f>'Core Indicators'!GY42</f>
        <v>0</v>
      </c>
      <c r="AC42" s="36">
        <f>'Core Indicators'!HG42</f>
        <v>2</v>
      </c>
      <c r="AD42" s="36">
        <f>'Core Indicators'!HO42</f>
        <v>1</v>
      </c>
      <c r="AE42" s="36">
        <f>'Core Indicators'!HW42</f>
        <v>0</v>
      </c>
      <c r="AF42" s="36">
        <f>'Core Indicators'!IE42</f>
        <v>3</v>
      </c>
      <c r="AG42" s="36">
        <f>'Core Indicators'!IM42</f>
        <v>2</v>
      </c>
    </row>
    <row r="43" spans="1:33" ht="20.100000000000001" customHeight="1" x14ac:dyDescent="0.25">
      <c r="A43" s="194" t="str">
        <f>'Core Indicators'!A:A</f>
        <v>Multiple crises in Iraq</v>
      </c>
      <c r="B43" s="194" t="str">
        <f>'Core Indicators'!B:B</f>
        <v>Multiple crises country</v>
      </c>
      <c r="C43" s="194" t="str">
        <f>'Core Indicators'!C43</f>
        <v>IRQ001</v>
      </c>
      <c r="D43" s="194" t="str">
        <f>'Core Indicators'!D43</f>
        <v>Iraq</v>
      </c>
      <c r="E43" s="194" t="str">
        <f>'Core Indicators'!E43</f>
        <v>IRQ</v>
      </c>
      <c r="F43" s="35">
        <f>'Core Indicators'!O43</f>
        <v>435051.99200000003</v>
      </c>
      <c r="G43" s="35">
        <f>'Core Indicators'!W43</f>
        <v>40223000</v>
      </c>
      <c r="H43" s="35">
        <f>'Core Indicators'!AE43</f>
        <v>6383000</v>
      </c>
      <c r="I43" s="35">
        <f>'Core Indicators'!AM43</f>
        <v>8481000</v>
      </c>
      <c r="J43" s="35" t="str">
        <f>'Core Indicators'!AU43</f>
        <v>x</v>
      </c>
      <c r="K43" s="35" t="str">
        <f>'Core Indicators'!BC43</f>
        <v>x</v>
      </c>
      <c r="L43" s="35">
        <f>'Core Indicators'!BK43</f>
        <v>1238</v>
      </c>
      <c r="M43" s="35" t="str">
        <f>'Core Indicators'!BS43</f>
        <v>x</v>
      </c>
      <c r="N43" s="35" t="str">
        <f>'Core Indicators'!CA43</f>
        <v>x</v>
      </c>
      <c r="O43" s="35" t="e">
        <f>'Core Indicators'!CI43</f>
        <v>#N/A</v>
      </c>
      <c r="P43" s="35">
        <f>'Core Indicators'!CQ43</f>
        <v>133900</v>
      </c>
      <c r="Q43" s="35">
        <f>'Core Indicators'!DG43</f>
        <v>33840000</v>
      </c>
      <c r="R43" s="35">
        <f>'Core Indicators'!DO43</f>
        <v>2030000</v>
      </c>
      <c r="S43" s="35">
        <f>'Core Indicators'!DW43</f>
        <v>1393000</v>
      </c>
      <c r="T43" s="35">
        <f>'Core Indicators'!EE43</f>
        <v>2858000</v>
      </c>
      <c r="U43" s="35">
        <f>'Core Indicators'!EM43</f>
        <v>102000</v>
      </c>
      <c r="V43" s="35">
        <f>'Core Indicators'!FC43</f>
        <v>5</v>
      </c>
      <c r="W43" s="35">
        <f>'Core Indicators'!FK43</f>
        <v>1500000</v>
      </c>
      <c r="X43" s="35">
        <f>'Core Indicators'!FS43</f>
        <v>300000</v>
      </c>
      <c r="Y43" s="35">
        <f>'Core Indicators'!GA43</f>
        <v>1</v>
      </c>
      <c r="Z43" s="35">
        <f>'Core Indicators'!GI43</f>
        <v>2</v>
      </c>
      <c r="AA43" s="35">
        <f>'Core Indicators'!GQ43</f>
        <v>2</v>
      </c>
      <c r="AB43" s="35">
        <f>'Core Indicators'!GY43</f>
        <v>0</v>
      </c>
      <c r="AC43" s="35">
        <f>'Core Indicators'!HG43</f>
        <v>3</v>
      </c>
      <c r="AD43" s="35">
        <f>'Core Indicators'!HO43</f>
        <v>3</v>
      </c>
      <c r="AE43" s="35">
        <f>'Core Indicators'!HW43</f>
        <v>1</v>
      </c>
      <c r="AF43" s="35">
        <f>'Core Indicators'!IE43</f>
        <v>3</v>
      </c>
      <c r="AG43" s="35">
        <f>'Core Indicators'!IM43</f>
        <v>1</v>
      </c>
    </row>
    <row r="44" spans="1:33" ht="20.100000000000001" customHeight="1" x14ac:dyDescent="0.25">
      <c r="A44" s="193" t="str">
        <f>'Core Indicators'!A:A</f>
        <v>Conflict  in Iraq</v>
      </c>
      <c r="B44" s="193" t="str">
        <f>'Core Indicators'!B:B</f>
        <v>Conflict</v>
      </c>
      <c r="C44" s="193" t="str">
        <f>'Core Indicators'!C44</f>
        <v>IRQ002</v>
      </c>
      <c r="D44" s="193" t="str">
        <f>'Core Indicators'!D44</f>
        <v>Iraq</v>
      </c>
      <c r="E44" s="193" t="str">
        <f>'Core Indicators'!E44</f>
        <v>IRQ</v>
      </c>
      <c r="F44" s="36">
        <f>'Core Indicators'!O44</f>
        <v>435052</v>
      </c>
      <c r="G44" s="36">
        <f>'Core Indicators'!W44</f>
        <v>40223000</v>
      </c>
      <c r="H44" s="36">
        <f>'Core Indicators'!AE44</f>
        <v>6130000</v>
      </c>
      <c r="I44" s="36">
        <f>'Core Indicators'!AM44</f>
        <v>8229000</v>
      </c>
      <c r="J44" s="36" t="str">
        <f>'Core Indicators'!AU44</f>
        <v>x</v>
      </c>
      <c r="K44" s="36" t="str">
        <f>'Core Indicators'!BC44</f>
        <v>x</v>
      </c>
      <c r="L44" s="36">
        <f>'Core Indicators'!BK44</f>
        <v>1238</v>
      </c>
      <c r="M44" s="36" t="str">
        <f>'Core Indicators'!BS44</f>
        <v>x</v>
      </c>
      <c r="N44" s="36" t="str">
        <f>'Core Indicators'!CA44</f>
        <v>x</v>
      </c>
      <c r="O44" s="36" t="e">
        <f>'Core Indicators'!CI44</f>
        <v>#N/A</v>
      </c>
      <c r="P44" s="36">
        <f>'Core Indicators'!CQ44</f>
        <v>133900</v>
      </c>
      <c r="Q44" s="36">
        <f>'Core Indicators'!DG44</f>
        <v>34093000</v>
      </c>
      <c r="R44" s="36">
        <f>'Core Indicators'!DO44</f>
        <v>2030000</v>
      </c>
      <c r="S44" s="36">
        <f>'Core Indicators'!DW44</f>
        <v>1312000</v>
      </c>
      <c r="T44" s="36">
        <f>'Core Indicators'!EE44</f>
        <v>2706000</v>
      </c>
      <c r="U44" s="36">
        <f>'Core Indicators'!EM44</f>
        <v>82000</v>
      </c>
      <c r="V44" s="36">
        <f>'Core Indicators'!FC44</f>
        <v>5</v>
      </c>
      <c r="W44" s="36">
        <f>'Core Indicators'!FK44</f>
        <v>1500000</v>
      </c>
      <c r="X44" s="36">
        <f>'Core Indicators'!FS44</f>
        <v>300000</v>
      </c>
      <c r="Y44" s="36">
        <f>'Core Indicators'!GA44</f>
        <v>1</v>
      </c>
      <c r="Z44" s="36">
        <f>'Core Indicators'!GI44</f>
        <v>2</v>
      </c>
      <c r="AA44" s="36">
        <f>'Core Indicators'!GQ44</f>
        <v>2</v>
      </c>
      <c r="AB44" s="36">
        <f>'Core Indicators'!GY44</f>
        <v>0</v>
      </c>
      <c r="AC44" s="36">
        <f>'Core Indicators'!HG44</f>
        <v>3</v>
      </c>
      <c r="AD44" s="36">
        <f>'Core Indicators'!HO44</f>
        <v>3</v>
      </c>
      <c r="AE44" s="36">
        <f>'Core Indicators'!HW44</f>
        <v>1</v>
      </c>
      <c r="AF44" s="36">
        <f>'Core Indicators'!IE44</f>
        <v>3</v>
      </c>
      <c r="AG44" s="36">
        <f>'Core Indicators'!IM44</f>
        <v>1</v>
      </c>
    </row>
    <row r="45" spans="1:33" ht="20.100000000000001" customHeight="1" x14ac:dyDescent="0.25">
      <c r="A45" s="194" t="str">
        <f>'Core Indicators'!A:A</f>
        <v>Syrian and Palestinian refugees in iraq</v>
      </c>
      <c r="B45" s="194" t="str">
        <f>'Core Indicators'!B:B</f>
        <v>International displacement</v>
      </c>
      <c r="C45" s="194" t="str">
        <f>'Core Indicators'!C45</f>
        <v>IRQ003</v>
      </c>
      <c r="D45" s="194" t="str">
        <f>'Core Indicators'!D45</f>
        <v>Iraq</v>
      </c>
      <c r="E45" s="194" t="str">
        <f>'Core Indicators'!E45</f>
        <v>IRQ</v>
      </c>
      <c r="F45" s="35">
        <f>'Core Indicators'!O45</f>
        <v>40643</v>
      </c>
      <c r="G45" s="35">
        <f>'Core Indicators'!W45</f>
        <v>5143000</v>
      </c>
      <c r="H45" s="35">
        <f>'Core Indicators'!AE45</f>
        <v>485000</v>
      </c>
      <c r="I45" s="35">
        <f>'Core Indicators'!AM45</f>
        <v>253000</v>
      </c>
      <c r="J45" s="35" t="str">
        <f>'Core Indicators'!AU45</f>
        <v>x</v>
      </c>
      <c r="K45" s="35" t="str">
        <f>'Core Indicators'!BC45</f>
        <v>x</v>
      </c>
      <c r="L45" s="35">
        <f>'Core Indicators'!BK45</f>
        <v>0</v>
      </c>
      <c r="M45" s="35" t="str">
        <f>'Core Indicators'!BS45</f>
        <v>x</v>
      </c>
      <c r="N45" s="35">
        <f>'Core Indicators'!CA45</f>
        <v>0</v>
      </c>
      <c r="O45" s="35" t="e">
        <f>'Core Indicators'!CI45</f>
        <v>#N/A</v>
      </c>
      <c r="P45" s="35" t="str">
        <f>'Core Indicators'!CQ45</f>
        <v>x</v>
      </c>
      <c r="Q45" s="35">
        <f>'Core Indicators'!DG45</f>
        <v>4661000</v>
      </c>
      <c r="R45" s="35">
        <f>'Core Indicators'!DO45</f>
        <v>0</v>
      </c>
      <c r="S45" s="35">
        <f>'Core Indicators'!DW45</f>
        <v>313000</v>
      </c>
      <c r="T45" s="35">
        <f>'Core Indicators'!EE45</f>
        <v>152000</v>
      </c>
      <c r="U45" s="35">
        <f>'Core Indicators'!EM45</f>
        <v>20000</v>
      </c>
      <c r="V45" s="35">
        <f>'Core Indicators'!FC45</f>
        <v>5</v>
      </c>
      <c r="W45" s="35" t="str">
        <f>'Core Indicators'!FK45</f>
        <v>x</v>
      </c>
      <c r="X45" s="35">
        <f>'Core Indicators'!FS45</f>
        <v>0</v>
      </c>
      <c r="Y45" s="35">
        <f>'Core Indicators'!GA45</f>
        <v>0</v>
      </c>
      <c r="Z45" s="35">
        <f>'Core Indicators'!GI45</f>
        <v>1</v>
      </c>
      <c r="AA45" s="35">
        <f>'Core Indicators'!GQ45</f>
        <v>0</v>
      </c>
      <c r="AB45" s="35">
        <f>'Core Indicators'!GY45</f>
        <v>0</v>
      </c>
      <c r="AC45" s="35">
        <f>'Core Indicators'!HG45</f>
        <v>1</v>
      </c>
      <c r="AD45" s="35">
        <f>'Core Indicators'!HO45</f>
        <v>2</v>
      </c>
      <c r="AE45" s="35">
        <f>'Core Indicators'!HW45</f>
        <v>0</v>
      </c>
      <c r="AF45" s="35">
        <f>'Core Indicators'!IE45</f>
        <v>3</v>
      </c>
      <c r="AG45" s="35">
        <f>'Core Indicators'!IM45</f>
        <v>0</v>
      </c>
    </row>
    <row r="46" spans="1:33" ht="20.100000000000001" customHeight="1" x14ac:dyDescent="0.25">
      <c r="A46" s="193" t="str">
        <f>'Core Indicators'!A:A</f>
        <v>Mixed migration flows in Italy</v>
      </c>
      <c r="B46" s="193" t="str">
        <f>'Core Indicators'!B:B</f>
        <v>International displacement</v>
      </c>
      <c r="C46" s="193" t="str">
        <f>'Core Indicators'!C46</f>
        <v>ITA002</v>
      </c>
      <c r="D46" s="193" t="str">
        <f>'Core Indicators'!D46</f>
        <v>Italy</v>
      </c>
      <c r="E46" s="193" t="str">
        <f>'Core Indicators'!E46</f>
        <v>ITA</v>
      </c>
      <c r="F46" s="36">
        <f>'Core Indicators'!O46</f>
        <v>41054</v>
      </c>
      <c r="G46" s="36">
        <f>'Core Indicators'!W46</f>
        <v>7012000</v>
      </c>
      <c r="H46" s="36">
        <f>'Core Indicators'!AE46</f>
        <v>208000</v>
      </c>
      <c r="I46" s="36">
        <f>'Core Indicators'!AM46</f>
        <v>208000</v>
      </c>
      <c r="J46" s="36" t="str">
        <f>'Core Indicators'!AU46</f>
        <v>x</v>
      </c>
      <c r="K46" s="36" t="str">
        <f>'Core Indicators'!BC46</f>
        <v>x</v>
      </c>
      <c r="L46" s="36">
        <f>'Core Indicators'!BK46</f>
        <v>696</v>
      </c>
      <c r="M46" s="36" t="str">
        <f>'Core Indicators'!BS46</f>
        <v>x</v>
      </c>
      <c r="N46" s="36">
        <f>'Core Indicators'!CA46</f>
        <v>0</v>
      </c>
      <c r="O46" s="36" t="e">
        <f>'Core Indicators'!CI46</f>
        <v>#N/A</v>
      </c>
      <c r="P46" s="36" t="str">
        <f>'Core Indicators'!CQ46</f>
        <v>x</v>
      </c>
      <c r="Q46" s="36">
        <f>'Core Indicators'!DG46</f>
        <v>6804000</v>
      </c>
      <c r="R46" s="36">
        <f>'Core Indicators'!DO46</f>
        <v>0</v>
      </c>
      <c r="S46" s="36">
        <f>'Core Indicators'!DW46</f>
        <v>208000</v>
      </c>
      <c r="T46" s="36">
        <f>'Core Indicators'!EE46</f>
        <v>0</v>
      </c>
      <c r="U46" s="36">
        <f>'Core Indicators'!EM46</f>
        <v>0</v>
      </c>
      <c r="V46" s="36">
        <f>'Core Indicators'!FC46</f>
        <v>2</v>
      </c>
      <c r="W46" s="36" t="str">
        <f>'Core Indicators'!FK46</f>
        <v>x</v>
      </c>
      <c r="X46" s="36" t="str">
        <f>'Core Indicators'!FS46</f>
        <v>x</v>
      </c>
      <c r="Y46" s="36">
        <f>'Core Indicators'!GA46</f>
        <v>0</v>
      </c>
      <c r="Z46" s="36">
        <f>'Core Indicators'!GI46</f>
        <v>0</v>
      </c>
      <c r="AA46" s="36">
        <f>'Core Indicators'!GQ46</f>
        <v>0</v>
      </c>
      <c r="AB46" s="36">
        <f>'Core Indicators'!GY46</f>
        <v>0</v>
      </c>
      <c r="AC46" s="36">
        <f>'Core Indicators'!HG46</f>
        <v>0</v>
      </c>
      <c r="AD46" s="36">
        <f>'Core Indicators'!HO46</f>
        <v>2</v>
      </c>
      <c r="AE46" s="36">
        <f>'Core Indicators'!HW46</f>
        <v>0</v>
      </c>
      <c r="AF46" s="36">
        <f>'Core Indicators'!IE46</f>
        <v>1</v>
      </c>
      <c r="AG46" s="36">
        <f>'Core Indicators'!IM46</f>
        <v>1</v>
      </c>
    </row>
    <row r="47" spans="1:33" ht="20.100000000000001" customHeight="1" x14ac:dyDescent="0.25">
      <c r="A47" s="194" t="str">
        <f>'Core Indicators'!A:A</f>
        <v>Syrian refugees in Jordan</v>
      </c>
      <c r="B47" s="194" t="str">
        <f>'Core Indicators'!B:B</f>
        <v>International displacement</v>
      </c>
      <c r="C47" s="194" t="str">
        <f>'Core Indicators'!C47</f>
        <v>JOR002</v>
      </c>
      <c r="D47" s="194" t="str">
        <f>'Core Indicators'!D47</f>
        <v>Jordan</v>
      </c>
      <c r="E47" s="194" t="str">
        <f>'Core Indicators'!E47</f>
        <v>JOR</v>
      </c>
      <c r="F47" s="35">
        <f>'Core Indicators'!O47</f>
        <v>40463</v>
      </c>
      <c r="G47" s="35">
        <f>'Core Indicators'!W47</f>
        <v>8708000</v>
      </c>
      <c r="H47" s="35">
        <f>'Core Indicators'!AE47</f>
        <v>1838000</v>
      </c>
      <c r="I47" s="35">
        <f>'Core Indicators'!AM47</f>
        <v>1318000</v>
      </c>
      <c r="J47" s="35" t="str">
        <f>'Core Indicators'!AU47</f>
        <v>x</v>
      </c>
      <c r="K47" s="35" t="str">
        <f>'Core Indicators'!BC47</f>
        <v>x</v>
      </c>
      <c r="L47" s="35">
        <f>'Core Indicators'!BK47</f>
        <v>0</v>
      </c>
      <c r="M47" s="35" t="str">
        <f>'Core Indicators'!BS47</f>
        <v>x</v>
      </c>
      <c r="N47" s="35" t="str">
        <f>'Core Indicators'!CA47</f>
        <v>x</v>
      </c>
      <c r="O47" s="35" t="e">
        <f>'Core Indicators'!CI47</f>
        <v>#N/A</v>
      </c>
      <c r="P47" s="35" t="str">
        <f>'Core Indicators'!CQ47</f>
        <v>x</v>
      </c>
      <c r="Q47" s="35">
        <f>'Core Indicators'!DG47</f>
        <v>6870000</v>
      </c>
      <c r="R47" s="35">
        <f>'Core Indicators'!DO47</f>
        <v>1149000</v>
      </c>
      <c r="S47" s="35">
        <f>'Core Indicators'!DW47</f>
        <v>530000</v>
      </c>
      <c r="T47" s="35">
        <f>'Core Indicators'!EE47</f>
        <v>159000</v>
      </c>
      <c r="U47" s="35">
        <f>'Core Indicators'!EM47</f>
        <v>0</v>
      </c>
      <c r="V47" s="35">
        <f>'Core Indicators'!FC47</f>
        <v>2</v>
      </c>
      <c r="W47" s="35" t="str">
        <f>'Core Indicators'!FK47</f>
        <v>x</v>
      </c>
      <c r="X47" s="35" t="str">
        <f>'Core Indicators'!FS47</f>
        <v>x</v>
      </c>
      <c r="Y47" s="35">
        <f>'Core Indicators'!GA47</f>
        <v>0</v>
      </c>
      <c r="Z47" s="35">
        <f>'Core Indicators'!GI47</f>
        <v>0</v>
      </c>
      <c r="AA47" s="35">
        <f>'Core Indicators'!GQ47</f>
        <v>0</v>
      </c>
      <c r="AB47" s="35">
        <f>'Core Indicators'!GY47</f>
        <v>0</v>
      </c>
      <c r="AC47" s="35">
        <f>'Core Indicators'!HG47</f>
        <v>0</v>
      </c>
      <c r="AD47" s="35">
        <f>'Core Indicators'!HO47</f>
        <v>2</v>
      </c>
      <c r="AE47" s="35">
        <f>'Core Indicators'!HW47</f>
        <v>0</v>
      </c>
      <c r="AF47" s="35">
        <f>'Core Indicators'!IE47</f>
        <v>2</v>
      </c>
      <c r="AG47" s="35">
        <f>'Core Indicators'!IM47</f>
        <v>0</v>
      </c>
    </row>
    <row r="48" spans="1:33" ht="20.100000000000001" customHeight="1" x14ac:dyDescent="0.25">
      <c r="A48" s="193" t="str">
        <f>'Core Indicators'!A:A</f>
        <v xml:space="preserve">Multiple crisis in Kenya </v>
      </c>
      <c r="B48" s="193" t="str">
        <f>'Core Indicators'!B:B</f>
        <v>Multiple crises country</v>
      </c>
      <c r="C48" s="193" t="str">
        <f>'Core Indicators'!C48</f>
        <v>KEN001</v>
      </c>
      <c r="D48" s="193" t="str">
        <f>'Core Indicators'!D48</f>
        <v>Kenya</v>
      </c>
      <c r="E48" s="193" t="str">
        <f>'Core Indicators'!E48</f>
        <v>KEN</v>
      </c>
      <c r="F48" s="36">
        <f>'Core Indicators'!O48</f>
        <v>519240</v>
      </c>
      <c r="G48" s="36">
        <f>'Core Indicators'!W48</f>
        <v>16907000</v>
      </c>
      <c r="H48" s="36">
        <f>'Core Indicators'!AE48</f>
        <v>3440000</v>
      </c>
      <c r="I48" s="36">
        <f>'Core Indicators'!AM48</f>
        <v>540000</v>
      </c>
      <c r="J48" s="36">
        <f>'Core Indicators'!AU48</f>
        <v>0</v>
      </c>
      <c r="K48" s="36">
        <f>'Core Indicators'!BC48</f>
        <v>0</v>
      </c>
      <c r="L48" s="36">
        <f>'Core Indicators'!BK48</f>
        <v>0</v>
      </c>
      <c r="M48" s="36">
        <f>'Core Indicators'!BS48</f>
        <v>0</v>
      </c>
      <c r="N48" s="36">
        <f>'Core Indicators'!CA48</f>
        <v>0</v>
      </c>
      <c r="O48" s="36" t="e">
        <f>'Core Indicators'!CI48</f>
        <v>#N/A</v>
      </c>
      <c r="P48" s="36">
        <f>'Core Indicators'!CQ48</f>
        <v>0</v>
      </c>
      <c r="Q48" s="36">
        <f>'Core Indicators'!DG48</f>
        <v>13467000</v>
      </c>
      <c r="R48" s="36">
        <f>'Core Indicators'!DO48</f>
        <v>0</v>
      </c>
      <c r="S48" s="36">
        <f>'Core Indicators'!DW48</f>
        <v>3073000</v>
      </c>
      <c r="T48" s="36">
        <f>'Core Indicators'!EE48</f>
        <v>368000</v>
      </c>
      <c r="U48" s="36">
        <f>'Core Indicators'!EM48</f>
        <v>0</v>
      </c>
      <c r="V48" s="36">
        <f>'Core Indicators'!FC48</f>
        <v>2</v>
      </c>
      <c r="W48" s="36">
        <f>'Core Indicators'!FK48</f>
        <v>0</v>
      </c>
      <c r="X48" s="36">
        <f>'Core Indicators'!FS48</f>
        <v>0</v>
      </c>
      <c r="Y48" s="36">
        <f>'Core Indicators'!GA48</f>
        <v>1</v>
      </c>
      <c r="Z48" s="36">
        <f>'Core Indicators'!GI48</f>
        <v>1</v>
      </c>
      <c r="AA48" s="36">
        <f>'Core Indicators'!GQ48</f>
        <v>1</v>
      </c>
      <c r="AB48" s="36">
        <f>'Core Indicators'!GY48</f>
        <v>0</v>
      </c>
      <c r="AC48" s="36">
        <f>'Core Indicators'!HG48</f>
        <v>2</v>
      </c>
      <c r="AD48" s="36">
        <f>'Core Indicators'!HO48</f>
        <v>2</v>
      </c>
      <c r="AE48" s="36">
        <f>'Core Indicators'!HW48</f>
        <v>1</v>
      </c>
      <c r="AF48" s="36">
        <f>'Core Indicators'!IE48</f>
        <v>1</v>
      </c>
      <c r="AG48" s="36">
        <f>'Core Indicators'!IM48</f>
        <v>1</v>
      </c>
    </row>
    <row r="49" spans="1:33" ht="20.100000000000001" customHeight="1" x14ac:dyDescent="0.25">
      <c r="A49" s="194" t="str">
        <f>'Core Indicators'!A:A</f>
        <v>Refugee situation in Kenya</v>
      </c>
      <c r="B49" s="194" t="str">
        <f>'Core Indicators'!B:B</f>
        <v>International displacement</v>
      </c>
      <c r="C49" s="194" t="str">
        <f>'Core Indicators'!C49</f>
        <v>KEN002</v>
      </c>
      <c r="D49" s="194" t="str">
        <f>'Core Indicators'!D49</f>
        <v>Kenya</v>
      </c>
      <c r="E49" s="194" t="str">
        <f>'Core Indicators'!E49</f>
        <v>KEN</v>
      </c>
      <c r="F49" s="35">
        <f>'Core Indicators'!O49</f>
        <v>38244</v>
      </c>
      <c r="G49" s="35">
        <f>'Core Indicators'!W49</f>
        <v>1099000</v>
      </c>
      <c r="H49" s="35">
        <f>'Core Indicators'!AE49</f>
        <v>540000</v>
      </c>
      <c r="I49" s="35">
        <f>'Core Indicators'!AM49</f>
        <v>540000</v>
      </c>
      <c r="J49" s="35">
        <f>'Core Indicators'!AU49</f>
        <v>0</v>
      </c>
      <c r="K49" s="35">
        <f>'Core Indicators'!BC49</f>
        <v>0</v>
      </c>
      <c r="L49" s="35">
        <f>'Core Indicators'!BK49</f>
        <v>0</v>
      </c>
      <c r="M49" s="35">
        <f>'Core Indicators'!BS49</f>
        <v>0</v>
      </c>
      <c r="N49" s="35">
        <f>'Core Indicators'!CA49</f>
        <v>0</v>
      </c>
      <c r="O49" s="35" t="e">
        <f>'Core Indicators'!CI49</f>
        <v>#N/A</v>
      </c>
      <c r="P49" s="35">
        <f>'Core Indicators'!CQ49</f>
        <v>0</v>
      </c>
      <c r="Q49" s="35">
        <f>'Core Indicators'!DG49</f>
        <v>559000</v>
      </c>
      <c r="R49" s="35">
        <f>'Core Indicators'!DO49</f>
        <v>0</v>
      </c>
      <c r="S49" s="35">
        <f>'Core Indicators'!DW49</f>
        <v>540000</v>
      </c>
      <c r="T49" s="35">
        <f>'Core Indicators'!EE49</f>
        <v>0</v>
      </c>
      <c r="U49" s="35">
        <f>'Core Indicators'!EM49</f>
        <v>0</v>
      </c>
      <c r="V49" s="35">
        <f>'Core Indicators'!FC49</f>
        <v>2</v>
      </c>
      <c r="W49" s="35">
        <f>'Core Indicators'!FK49</f>
        <v>0</v>
      </c>
      <c r="X49" s="35" t="str">
        <f>'Core Indicators'!FS49</f>
        <v>x</v>
      </c>
      <c r="Y49" s="35">
        <f>'Core Indicators'!GA49</f>
        <v>1</v>
      </c>
      <c r="Z49" s="35">
        <f>'Core Indicators'!GI49</f>
        <v>1</v>
      </c>
      <c r="AA49" s="35">
        <f>'Core Indicators'!GQ49</f>
        <v>1</v>
      </c>
      <c r="AB49" s="35">
        <f>'Core Indicators'!GY49</f>
        <v>0</v>
      </c>
      <c r="AC49" s="35">
        <f>'Core Indicators'!HG49</f>
        <v>2</v>
      </c>
      <c r="AD49" s="35">
        <f>'Core Indicators'!HO49</f>
        <v>1</v>
      </c>
      <c r="AE49" s="35">
        <f>'Core Indicators'!HW49</f>
        <v>0</v>
      </c>
      <c r="AF49" s="35">
        <f>'Core Indicators'!IE49</f>
        <v>1</v>
      </c>
      <c r="AG49" s="35">
        <f>'Core Indicators'!IM49</f>
        <v>1</v>
      </c>
    </row>
    <row r="50" spans="1:33" ht="20.100000000000001" customHeight="1" x14ac:dyDescent="0.25">
      <c r="A50" s="193" t="str">
        <f>'Core Indicators'!A:A</f>
        <v>Drought in Kenya</v>
      </c>
      <c r="B50" s="193" t="str">
        <f>'Core Indicators'!B:B</f>
        <v>Drought</v>
      </c>
      <c r="C50" s="193" t="str">
        <f>'Core Indicators'!C50</f>
        <v>KEN003</v>
      </c>
      <c r="D50" s="193" t="str">
        <f>'Core Indicators'!D50</f>
        <v>Kenya</v>
      </c>
      <c r="E50" s="193" t="str">
        <f>'Core Indicators'!E50</f>
        <v>KEN</v>
      </c>
      <c r="F50" s="36">
        <f>'Core Indicators'!O50</f>
        <v>519240</v>
      </c>
      <c r="G50" s="36">
        <f>'Core Indicators'!W50</f>
        <v>16810000</v>
      </c>
      <c r="H50" s="36">
        <f>'Core Indicators'!AE50</f>
        <v>2900000</v>
      </c>
      <c r="I50" s="36">
        <f>'Core Indicators'!AM50</f>
        <v>0</v>
      </c>
      <c r="J50" s="36">
        <f>'Core Indicators'!AU50</f>
        <v>0</v>
      </c>
      <c r="K50" s="36">
        <f>'Core Indicators'!BC50</f>
        <v>0</v>
      </c>
      <c r="L50" s="36">
        <f>'Core Indicators'!BK50</f>
        <v>0</v>
      </c>
      <c r="M50" s="36">
        <f>'Core Indicators'!BS50</f>
        <v>0</v>
      </c>
      <c r="N50" s="36">
        <f>'Core Indicators'!CA50</f>
        <v>0</v>
      </c>
      <c r="O50" s="36" t="e">
        <f>'Core Indicators'!CI50</f>
        <v>#N/A</v>
      </c>
      <c r="P50" s="36">
        <f>'Core Indicators'!CQ50</f>
        <v>0</v>
      </c>
      <c r="Q50" s="36">
        <f>'Core Indicators'!DG50</f>
        <v>13910000</v>
      </c>
      <c r="R50" s="36">
        <f>'Core Indicators'!DO50</f>
        <v>0</v>
      </c>
      <c r="S50" s="36">
        <f>'Core Indicators'!DW50</f>
        <v>2532000</v>
      </c>
      <c r="T50" s="36">
        <f>'Core Indicators'!EE50</f>
        <v>368000</v>
      </c>
      <c r="U50" s="36">
        <f>'Core Indicators'!EM50</f>
        <v>0</v>
      </c>
      <c r="V50" s="36">
        <f>'Core Indicators'!FC50</f>
        <v>2</v>
      </c>
      <c r="W50" s="36">
        <f>'Core Indicators'!FK50</f>
        <v>0</v>
      </c>
      <c r="X50" s="36">
        <f>'Core Indicators'!FS50</f>
        <v>0</v>
      </c>
      <c r="Y50" s="36">
        <f>'Core Indicators'!GA50</f>
        <v>1</v>
      </c>
      <c r="Z50" s="36">
        <f>'Core Indicators'!GI50</f>
        <v>1</v>
      </c>
      <c r="AA50" s="36">
        <f>'Core Indicators'!GQ50</f>
        <v>0</v>
      </c>
      <c r="AB50" s="36">
        <f>'Core Indicators'!GY50</f>
        <v>0</v>
      </c>
      <c r="AC50" s="36">
        <f>'Core Indicators'!HG50</f>
        <v>0</v>
      </c>
      <c r="AD50" s="36">
        <f>'Core Indicators'!HO50</f>
        <v>2</v>
      </c>
      <c r="AE50" s="36">
        <f>'Core Indicators'!HW50</f>
        <v>1</v>
      </c>
      <c r="AF50" s="36">
        <f>'Core Indicators'!IE50</f>
        <v>1</v>
      </c>
      <c r="AG50" s="36">
        <f>'Core Indicators'!IM50</f>
        <v>1</v>
      </c>
    </row>
    <row r="51" spans="1:33" ht="20.100000000000001" customHeight="1" x14ac:dyDescent="0.25">
      <c r="A51" s="194" t="str">
        <f>'Core Indicators'!A:A</f>
        <v>Syrian refugees in Lebanon</v>
      </c>
      <c r="B51" s="194" t="str">
        <f>'Core Indicators'!B:B</f>
        <v>International displacement</v>
      </c>
      <c r="C51" s="194" t="str">
        <f>'Core Indicators'!C51</f>
        <v>LBN002</v>
      </c>
      <c r="D51" s="194" t="str">
        <f>'Core Indicators'!D51</f>
        <v>Lebanon</v>
      </c>
      <c r="E51" s="194" t="str">
        <f>'Core Indicators'!E51</f>
        <v>LBN</v>
      </c>
      <c r="F51" s="35">
        <f>'Core Indicators'!O51</f>
        <v>10450</v>
      </c>
      <c r="G51" s="35">
        <f>'Core Indicators'!W51</f>
        <v>6825000</v>
      </c>
      <c r="H51" s="35">
        <f>'Core Indicators'!AE51</f>
        <v>3028000</v>
      </c>
      <c r="I51" s="35">
        <f>'Core Indicators'!AM51</f>
        <v>1528000</v>
      </c>
      <c r="J51" s="35" t="str">
        <f>'Core Indicators'!AU51</f>
        <v>x</v>
      </c>
      <c r="K51" s="35">
        <f>'Core Indicators'!BC51</f>
        <v>0</v>
      </c>
      <c r="L51" s="35">
        <f>'Core Indicators'!BK51</f>
        <v>0</v>
      </c>
      <c r="M51" s="35" t="str">
        <f>'Core Indicators'!BS51</f>
        <v>x</v>
      </c>
      <c r="N51" s="35" t="str">
        <f>'Core Indicators'!CA51</f>
        <v>x</v>
      </c>
      <c r="O51" s="35" t="e">
        <f>'Core Indicators'!CI51</f>
        <v>#N/A</v>
      </c>
      <c r="P51" s="35" t="str">
        <f>'Core Indicators'!CQ51</f>
        <v>x</v>
      </c>
      <c r="Q51" s="35">
        <f>'Core Indicators'!DG51</f>
        <v>3798000</v>
      </c>
      <c r="R51" s="35">
        <f>'Core Indicators'!DO51</f>
        <v>1500000</v>
      </c>
      <c r="S51" s="35">
        <f>'Core Indicators'!DW51</f>
        <v>105000</v>
      </c>
      <c r="T51" s="35">
        <f>'Core Indicators'!EE51</f>
        <v>1363000</v>
      </c>
      <c r="U51" s="35">
        <f>'Core Indicators'!EM51</f>
        <v>60000</v>
      </c>
      <c r="V51" s="35">
        <f>'Core Indicators'!FC51</f>
        <v>2</v>
      </c>
      <c r="W51" s="35" t="str">
        <f>'Core Indicators'!FK51</f>
        <v>x</v>
      </c>
      <c r="X51" s="35" t="str">
        <f>'Core Indicators'!FS51</f>
        <v>x</v>
      </c>
      <c r="Y51" s="35">
        <f>'Core Indicators'!GA51</f>
        <v>1</v>
      </c>
      <c r="Z51" s="35">
        <f>'Core Indicators'!GI51</f>
        <v>1</v>
      </c>
      <c r="AA51" s="35">
        <f>'Core Indicators'!GQ51</f>
        <v>0</v>
      </c>
      <c r="AB51" s="35">
        <f>'Core Indicators'!GY51</f>
        <v>0</v>
      </c>
      <c r="AC51" s="35">
        <f>'Core Indicators'!HG51</f>
        <v>2</v>
      </c>
      <c r="AD51" s="35">
        <f>'Core Indicators'!HO51</f>
        <v>2</v>
      </c>
      <c r="AE51" s="35">
        <f>'Core Indicators'!HW51</f>
        <v>0</v>
      </c>
      <c r="AF51" s="35">
        <f>'Core Indicators'!IE51</f>
        <v>3</v>
      </c>
      <c r="AG51" s="35">
        <f>'Core Indicators'!IM51</f>
        <v>2</v>
      </c>
    </row>
    <row r="52" spans="1:33" ht="20.100000000000001" customHeight="1" x14ac:dyDescent="0.25">
      <c r="A52" s="193" t="str">
        <f>'Core Indicators'!A:A</f>
        <v>Socioeconomic crisis in Lebanon</v>
      </c>
      <c r="B52" s="193" t="str">
        <f>'Core Indicators'!B:B</f>
        <v>Political and economic crisis</v>
      </c>
      <c r="C52" s="193" t="str">
        <f>'Core Indicators'!C52</f>
        <v>LBN004</v>
      </c>
      <c r="D52" s="193" t="str">
        <f>'Core Indicators'!D52</f>
        <v>Lebanon</v>
      </c>
      <c r="E52" s="193" t="str">
        <f>'Core Indicators'!E52</f>
        <v>LBN</v>
      </c>
      <c r="F52" s="36">
        <f>'Core Indicators'!O52</f>
        <v>10450</v>
      </c>
      <c r="G52" s="36">
        <f>'Core Indicators'!W52</f>
        <v>6825000</v>
      </c>
      <c r="H52" s="36">
        <f>'Core Indicators'!AE52</f>
        <v>3798000</v>
      </c>
      <c r="I52" s="36" t="str">
        <f>'Core Indicators'!AM52</f>
        <v>x</v>
      </c>
      <c r="J52" s="36" t="str">
        <f>'Core Indicators'!AU52</f>
        <v>x</v>
      </c>
      <c r="K52" s="36" t="str">
        <f>'Core Indicators'!BC52</f>
        <v>x</v>
      </c>
      <c r="L52" s="36">
        <f>'Core Indicators'!BK52</f>
        <v>55</v>
      </c>
      <c r="M52" s="36" t="str">
        <f>'Core Indicators'!BS52</f>
        <v>x</v>
      </c>
      <c r="N52" s="36" t="str">
        <f>'Core Indicators'!CA52</f>
        <v>x</v>
      </c>
      <c r="O52" s="36" t="e">
        <f>'Core Indicators'!CI52</f>
        <v>#N/A</v>
      </c>
      <c r="P52" s="36" t="str">
        <f>'Core Indicators'!CQ52</f>
        <v>x</v>
      </c>
      <c r="Q52" s="36">
        <f>'Core Indicators'!DG52</f>
        <v>3028000</v>
      </c>
      <c r="R52" s="36">
        <f>'Core Indicators'!DO52</f>
        <v>370000</v>
      </c>
      <c r="S52" s="36">
        <f>'Core Indicators'!DW52</f>
        <v>1321000</v>
      </c>
      <c r="T52" s="36">
        <f>'Core Indicators'!EE52</f>
        <v>2047000</v>
      </c>
      <c r="U52" s="36">
        <f>'Core Indicators'!EM52</f>
        <v>60000</v>
      </c>
      <c r="V52" s="36">
        <f>'Core Indicators'!FC52</f>
        <v>3</v>
      </c>
      <c r="W52" s="36" t="str">
        <f>'Core Indicators'!FK52</f>
        <v>x</v>
      </c>
      <c r="X52" s="36" t="str">
        <f>'Core Indicators'!FS52</f>
        <v>x</v>
      </c>
      <c r="Y52" s="36">
        <f>'Core Indicators'!GA52</f>
        <v>1</v>
      </c>
      <c r="Z52" s="36">
        <f>'Core Indicators'!GI52</f>
        <v>1</v>
      </c>
      <c r="AA52" s="36">
        <f>'Core Indicators'!GQ52</f>
        <v>0</v>
      </c>
      <c r="AB52" s="36">
        <f>'Core Indicators'!GY52</f>
        <v>0</v>
      </c>
      <c r="AC52" s="36">
        <f>'Core Indicators'!HG52</f>
        <v>2</v>
      </c>
      <c r="AD52" s="36">
        <f>'Core Indicators'!HO52</f>
        <v>2</v>
      </c>
      <c r="AE52" s="36">
        <f>'Core Indicators'!HW52</f>
        <v>0</v>
      </c>
      <c r="AF52" s="36">
        <f>'Core Indicators'!IE52</f>
        <v>3</v>
      </c>
      <c r="AG52" s="36">
        <f>'Core Indicators'!IM52</f>
        <v>2</v>
      </c>
    </row>
    <row r="53" spans="1:33" ht="20.100000000000001" customHeight="1" x14ac:dyDescent="0.25">
      <c r="A53" s="194" t="str">
        <f>'Core Indicators'!A:A</f>
        <v>Complex crisis in Libya</v>
      </c>
      <c r="B53" s="194" t="str">
        <f>'Core Indicators'!B:B</f>
        <v>Multiple crises country</v>
      </c>
      <c r="C53" s="194" t="str">
        <f>'Core Indicators'!C53</f>
        <v>LBY001</v>
      </c>
      <c r="D53" s="194" t="str">
        <f>'Core Indicators'!D53</f>
        <v>Libya</v>
      </c>
      <c r="E53" s="194" t="str">
        <f>'Core Indicators'!E53</f>
        <v>LBY</v>
      </c>
      <c r="F53" s="35">
        <f>'Core Indicators'!O53</f>
        <v>1759540</v>
      </c>
      <c r="G53" s="35">
        <f>'Core Indicators'!W53</f>
        <v>7400000</v>
      </c>
      <c r="H53" s="35">
        <f>'Core Indicators'!AE53</f>
        <v>1800000</v>
      </c>
      <c r="I53" s="35">
        <f>'Core Indicators'!AM53</f>
        <v>1522000</v>
      </c>
      <c r="J53" s="35" t="str">
        <f>'Core Indicators'!AU53</f>
        <v>x</v>
      </c>
      <c r="K53" s="35" t="str">
        <f>'Core Indicators'!BC53</f>
        <v>x</v>
      </c>
      <c r="L53" s="35">
        <f>'Core Indicators'!BK53</f>
        <v>899</v>
      </c>
      <c r="M53" s="35" t="str">
        <f>'Core Indicators'!BS53</f>
        <v>x</v>
      </c>
      <c r="N53" s="35" t="str">
        <f>'Core Indicators'!CA53</f>
        <v>x</v>
      </c>
      <c r="O53" s="35" t="e">
        <f>'Core Indicators'!CI53</f>
        <v>#N/A</v>
      </c>
      <c r="P53" s="35" t="str">
        <f>'Core Indicators'!CQ53</f>
        <v>x</v>
      </c>
      <c r="Q53" s="35">
        <f>'Core Indicators'!DG53</f>
        <v>4900000</v>
      </c>
      <c r="R53" s="35">
        <f>'Core Indicators'!DO53</f>
        <v>1200000</v>
      </c>
      <c r="S53" s="35">
        <f>'Core Indicators'!DW53</f>
        <v>871000</v>
      </c>
      <c r="T53" s="35">
        <f>'Core Indicators'!EE53</f>
        <v>273000</v>
      </c>
      <c r="U53" s="35">
        <f>'Core Indicators'!EM53</f>
        <v>156000</v>
      </c>
      <c r="V53" s="35">
        <f>'Core Indicators'!FC53</f>
        <v>5</v>
      </c>
      <c r="W53" s="35">
        <f>'Core Indicators'!FK53</f>
        <v>198000</v>
      </c>
      <c r="X53" s="35">
        <f>'Core Indicators'!FS53</f>
        <v>633000</v>
      </c>
      <c r="Y53" s="35">
        <f>'Core Indicators'!GA53</f>
        <v>1</v>
      </c>
      <c r="Z53" s="35">
        <f>'Core Indicators'!GI53</f>
        <v>3</v>
      </c>
      <c r="AA53" s="35">
        <f>'Core Indicators'!GQ53</f>
        <v>0</v>
      </c>
      <c r="AB53" s="35">
        <f>'Core Indicators'!GY53</f>
        <v>0</v>
      </c>
      <c r="AC53" s="35">
        <f>'Core Indicators'!HG53</f>
        <v>2</v>
      </c>
      <c r="AD53" s="35">
        <f>'Core Indicators'!HO53</f>
        <v>2</v>
      </c>
      <c r="AE53" s="35">
        <f>'Core Indicators'!HW53</f>
        <v>1</v>
      </c>
      <c r="AF53" s="35">
        <f>'Core Indicators'!IE53</f>
        <v>1</v>
      </c>
      <c r="AG53" s="35">
        <f>'Core Indicators'!IM53</f>
        <v>1</v>
      </c>
    </row>
    <row r="54" spans="1:33" ht="20.100000000000001" customHeight="1" x14ac:dyDescent="0.25">
      <c r="A54" s="193" t="str">
        <f>'Core Indicators'!A:A</f>
        <v>Mixed migration flows in Libya</v>
      </c>
      <c r="B54" s="193" t="str">
        <f>'Core Indicators'!B:B</f>
        <v>International displacement</v>
      </c>
      <c r="C54" s="193" t="str">
        <f>'Core Indicators'!C54</f>
        <v>LBY002</v>
      </c>
      <c r="D54" s="193" t="str">
        <f>'Core Indicators'!D54</f>
        <v>Libya</v>
      </c>
      <c r="E54" s="193" t="str">
        <f>'Core Indicators'!E54</f>
        <v>LBY</v>
      </c>
      <c r="F54" s="36">
        <f>'Core Indicators'!O54</f>
        <v>1759540</v>
      </c>
      <c r="G54" s="36">
        <f>'Core Indicators'!W54</f>
        <v>7400000</v>
      </c>
      <c r="H54" s="36">
        <f>'Core Indicators'!AE54</f>
        <v>634000</v>
      </c>
      <c r="I54" s="36">
        <f>'Core Indicators'!AM54</f>
        <v>634000</v>
      </c>
      <c r="J54" s="36" t="str">
        <f>'Core Indicators'!AU54</f>
        <v>x</v>
      </c>
      <c r="K54" s="36" t="str">
        <f>'Core Indicators'!BC54</f>
        <v>x</v>
      </c>
      <c r="L54" s="36">
        <f>'Core Indicators'!BK54</f>
        <v>849</v>
      </c>
      <c r="M54" s="36" t="str">
        <f>'Core Indicators'!BS54</f>
        <v>x</v>
      </c>
      <c r="N54" s="36" t="str">
        <f>'Core Indicators'!CA54</f>
        <v>x</v>
      </c>
      <c r="O54" s="36" t="e">
        <f>'Core Indicators'!CI54</f>
        <v>#N/A</v>
      </c>
      <c r="P54" s="36" t="str">
        <f>'Core Indicators'!CQ54</f>
        <v>x</v>
      </c>
      <c r="Q54" s="36">
        <f>'Core Indicators'!DG54</f>
        <v>6766000</v>
      </c>
      <c r="R54" s="36">
        <f>'Core Indicators'!DO54</f>
        <v>286000</v>
      </c>
      <c r="S54" s="36">
        <f>'Core Indicators'!DW54</f>
        <v>65000</v>
      </c>
      <c r="T54" s="36">
        <f>'Core Indicators'!EE54</f>
        <v>277000</v>
      </c>
      <c r="U54" s="36">
        <f>'Core Indicators'!EM54</f>
        <v>6000</v>
      </c>
      <c r="V54" s="36">
        <f>'Core Indicators'!FC54</f>
        <v>2</v>
      </c>
      <c r="W54" s="36">
        <f>'Core Indicators'!FK54</f>
        <v>79000</v>
      </c>
      <c r="X54" s="36">
        <f>'Core Indicators'!FS54</f>
        <v>229000</v>
      </c>
      <c r="Y54" s="36">
        <f>'Core Indicators'!GA54</f>
        <v>1</v>
      </c>
      <c r="Z54" s="36">
        <f>'Core Indicators'!GI54</f>
        <v>3</v>
      </c>
      <c r="AA54" s="36">
        <f>'Core Indicators'!GQ54</f>
        <v>0</v>
      </c>
      <c r="AB54" s="36">
        <f>'Core Indicators'!GY54</f>
        <v>0</v>
      </c>
      <c r="AC54" s="36">
        <f>'Core Indicators'!HG54</f>
        <v>2</v>
      </c>
      <c r="AD54" s="36">
        <f>'Core Indicators'!HO54</f>
        <v>2</v>
      </c>
      <c r="AE54" s="36">
        <f>'Core Indicators'!HW54</f>
        <v>1</v>
      </c>
      <c r="AF54" s="36">
        <f>'Core Indicators'!IE54</f>
        <v>1</v>
      </c>
      <c r="AG54" s="36">
        <f>'Core Indicators'!IM54</f>
        <v>1</v>
      </c>
    </row>
    <row r="55" spans="1:33" ht="20.100000000000001" customHeight="1" x14ac:dyDescent="0.25">
      <c r="A55" s="194" t="str">
        <f>'Core Indicators'!A:A</f>
        <v>Drought in Lesotho</v>
      </c>
      <c r="B55" s="194" t="str">
        <f>'Core Indicators'!B:B</f>
        <v>Drought</v>
      </c>
      <c r="C55" s="194" t="str">
        <f>'Core Indicators'!C55</f>
        <v>LSO002</v>
      </c>
      <c r="D55" s="194" t="str">
        <f>'Core Indicators'!D55</f>
        <v>Lesotho</v>
      </c>
      <c r="E55" s="194" t="str">
        <f>'Core Indicators'!E55</f>
        <v>LSO</v>
      </c>
      <c r="F55" s="35">
        <f>'Core Indicators'!O55</f>
        <v>30355</v>
      </c>
      <c r="G55" s="35">
        <f>'Core Indicators'!W55</f>
        <v>1475000</v>
      </c>
      <c r="H55" s="35">
        <f>'Core Indicators'!AE55</f>
        <v>873000</v>
      </c>
      <c r="I55" s="35" t="str">
        <f>'Core Indicators'!AM55</f>
        <v>x</v>
      </c>
      <c r="J55" s="35">
        <f>'Core Indicators'!AU55</f>
        <v>0</v>
      </c>
      <c r="K55" s="35">
        <f>'Core Indicators'!BC55</f>
        <v>0</v>
      </c>
      <c r="L55" s="35">
        <f>'Core Indicators'!BK55</f>
        <v>0</v>
      </c>
      <c r="M55" s="35">
        <f>'Core Indicators'!BS55</f>
        <v>0</v>
      </c>
      <c r="N55" s="35">
        <f>'Core Indicators'!CA55</f>
        <v>0</v>
      </c>
      <c r="O55" s="35" t="e">
        <f>'Core Indicators'!CI55</f>
        <v>#N/A</v>
      </c>
      <c r="P55" s="35" t="str">
        <f>'Core Indicators'!CQ55</f>
        <v>x</v>
      </c>
      <c r="Q55" s="35">
        <f>'Core Indicators'!DG55</f>
        <v>602000</v>
      </c>
      <c r="R55" s="35">
        <f>'Core Indicators'!DO55</f>
        <v>561000</v>
      </c>
      <c r="S55" s="35">
        <f>'Core Indicators'!DW55</f>
        <v>312000</v>
      </c>
      <c r="T55" s="35">
        <f>'Core Indicators'!EE55</f>
        <v>0</v>
      </c>
      <c r="U55" s="35">
        <f>'Core Indicators'!EM55</f>
        <v>0</v>
      </c>
      <c r="V55" s="35">
        <f>'Core Indicators'!FC55</f>
        <v>1</v>
      </c>
      <c r="W55" s="35">
        <f>'Core Indicators'!FK55</f>
        <v>0</v>
      </c>
      <c r="X55" s="35">
        <f>'Core Indicators'!FS55</f>
        <v>0</v>
      </c>
      <c r="Y55" s="35">
        <f>'Core Indicators'!GA55</f>
        <v>1</v>
      </c>
      <c r="Z55" s="35">
        <f>'Core Indicators'!GI55</f>
        <v>0</v>
      </c>
      <c r="AA55" s="35">
        <f>'Core Indicators'!GQ55</f>
        <v>0</v>
      </c>
      <c r="AB55" s="35">
        <f>'Core Indicators'!GY55</f>
        <v>0</v>
      </c>
      <c r="AC55" s="35">
        <f>'Core Indicators'!HG55</f>
        <v>0</v>
      </c>
      <c r="AD55" s="35">
        <f>'Core Indicators'!HO55</f>
        <v>2</v>
      </c>
      <c r="AE55" s="35">
        <f>'Core Indicators'!HW55</f>
        <v>0</v>
      </c>
      <c r="AF55" s="35">
        <f>'Core Indicators'!IE55</f>
        <v>0</v>
      </c>
      <c r="AG55" s="35">
        <f>'Core Indicators'!IM55</f>
        <v>1</v>
      </c>
    </row>
    <row r="56" spans="1:33" ht="20.100000000000001" customHeight="1" x14ac:dyDescent="0.25">
      <c r="A56" s="193" t="str">
        <f>'Core Indicators'!A:A</f>
        <v>Mixed migration flows in Morocco</v>
      </c>
      <c r="B56" s="193" t="str">
        <f>'Core Indicators'!B:B</f>
        <v>International displacement</v>
      </c>
      <c r="C56" s="193" t="str">
        <f>'Core Indicators'!C56</f>
        <v>MAR002</v>
      </c>
      <c r="D56" s="193" t="str">
        <f>'Core Indicators'!D56</f>
        <v>Morocco</v>
      </c>
      <c r="E56" s="193" t="str">
        <f>'Core Indicators'!E56</f>
        <v>MAR</v>
      </c>
      <c r="F56" s="36">
        <f>'Core Indicators'!O56</f>
        <v>446300</v>
      </c>
      <c r="G56" s="36">
        <f>'Core Indicators'!W56</f>
        <v>35587000</v>
      </c>
      <c r="H56" s="36" t="str">
        <f>'Core Indicators'!AE56</f>
        <v>x</v>
      </c>
      <c r="I56" s="36" t="str">
        <f>'Core Indicators'!AM56</f>
        <v>x</v>
      </c>
      <c r="J56" s="36" t="str">
        <f>'Core Indicators'!AU56</f>
        <v>x</v>
      </c>
      <c r="K56" s="36" t="str">
        <f>'Core Indicators'!BC56</f>
        <v>x</v>
      </c>
      <c r="L56" s="36">
        <f>'Core Indicators'!BK56</f>
        <v>169</v>
      </c>
      <c r="M56" s="36">
        <f>'Core Indicators'!BS56</f>
        <v>0</v>
      </c>
      <c r="N56" s="36">
        <f>'Core Indicators'!CA56</f>
        <v>0</v>
      </c>
      <c r="O56" s="36" t="e">
        <f>'Core Indicators'!CI56</f>
        <v>#N/A</v>
      </c>
      <c r="P56" s="36">
        <f>'Core Indicators'!CQ56</f>
        <v>0</v>
      </c>
      <c r="Q56" s="36" t="str">
        <f>'Core Indicators'!DG56</f>
        <v>x</v>
      </c>
      <c r="R56" s="36" t="str">
        <f>'Core Indicators'!DO56</f>
        <v>x</v>
      </c>
      <c r="S56" s="36" t="str">
        <f>'Core Indicators'!DW56</f>
        <v>x</v>
      </c>
      <c r="T56" s="36" t="str">
        <f>'Core Indicators'!EE56</f>
        <v>x</v>
      </c>
      <c r="U56" s="36" t="str">
        <f>'Core Indicators'!EM56</f>
        <v>x</v>
      </c>
      <c r="V56" s="36">
        <f>'Core Indicators'!FC56</f>
        <v>1</v>
      </c>
      <c r="W56" s="36">
        <f>'Core Indicators'!FK56</f>
        <v>0</v>
      </c>
      <c r="X56" s="36">
        <f>'Core Indicators'!FS56</f>
        <v>0</v>
      </c>
      <c r="Y56" s="36">
        <f>'Core Indicators'!GA56</f>
        <v>2</v>
      </c>
      <c r="Z56" s="36">
        <f>'Core Indicators'!GI56</f>
        <v>0</v>
      </c>
      <c r="AA56" s="36">
        <f>'Core Indicators'!GQ56</f>
        <v>1</v>
      </c>
      <c r="AB56" s="36">
        <f>'Core Indicators'!GY56</f>
        <v>0</v>
      </c>
      <c r="AC56" s="36">
        <f>'Core Indicators'!HG56</f>
        <v>1</v>
      </c>
      <c r="AD56" s="36">
        <f>'Core Indicators'!HO56</f>
        <v>1</v>
      </c>
      <c r="AE56" s="36">
        <f>'Core Indicators'!HW56</f>
        <v>0</v>
      </c>
      <c r="AF56" s="36">
        <f>'Core Indicators'!IE56</f>
        <v>1</v>
      </c>
      <c r="AG56" s="36">
        <f>'Core Indicators'!IM56</f>
        <v>0</v>
      </c>
    </row>
    <row r="57" spans="1:33" ht="20.100000000000001" customHeight="1" x14ac:dyDescent="0.25">
      <c r="A57" s="194" t="str">
        <f>'Core Indicators'!A:A</f>
        <v>Drought in Madagascar</v>
      </c>
      <c r="B57" s="194" t="str">
        <f>'Core Indicators'!B:B</f>
        <v>Drought</v>
      </c>
      <c r="C57" s="194" t="str">
        <f>'Core Indicators'!C57</f>
        <v>MDG002</v>
      </c>
      <c r="D57" s="194" t="str">
        <f>'Core Indicators'!D57</f>
        <v>Madagascar</v>
      </c>
      <c r="E57" s="194" t="str">
        <f>'Core Indicators'!E57</f>
        <v>MDG</v>
      </c>
      <c r="F57" s="35">
        <f>'Core Indicators'!O57</f>
        <v>81954</v>
      </c>
      <c r="G57" s="35">
        <f>'Core Indicators'!W57</f>
        <v>2683000</v>
      </c>
      <c r="H57" s="35">
        <f>'Core Indicators'!AE57</f>
        <v>1379000</v>
      </c>
      <c r="I57" s="35">
        <f>'Core Indicators'!AM57</f>
        <v>0</v>
      </c>
      <c r="J57" s="35">
        <f>'Core Indicators'!AU57</f>
        <v>0</v>
      </c>
      <c r="K57" s="35" t="str">
        <f>'Core Indicators'!BC57</f>
        <v>x</v>
      </c>
      <c r="L57" s="35">
        <f>'Core Indicators'!BK57</f>
        <v>25</v>
      </c>
      <c r="M57" s="35" t="str">
        <f>'Core Indicators'!BS57</f>
        <v>x</v>
      </c>
      <c r="N57" s="35" t="str">
        <f>'Core Indicators'!CA57</f>
        <v>x</v>
      </c>
      <c r="O57" s="35" t="e">
        <f>'Core Indicators'!CI57</f>
        <v>#N/A</v>
      </c>
      <c r="P57" s="35" t="str">
        <f>'Core Indicators'!CQ57</f>
        <v>x</v>
      </c>
      <c r="Q57" s="35">
        <f>'Core Indicators'!DG57</f>
        <v>1304000</v>
      </c>
      <c r="R57" s="35">
        <f>'Core Indicators'!DO57</f>
        <v>66000</v>
      </c>
      <c r="S57" s="35">
        <f>'Core Indicators'!DW57</f>
        <v>801000</v>
      </c>
      <c r="T57" s="35">
        <f>'Core Indicators'!EE57</f>
        <v>484000</v>
      </c>
      <c r="U57" s="35">
        <f>'Core Indicators'!EM57</f>
        <v>28000</v>
      </c>
      <c r="V57" s="35">
        <f>'Core Indicators'!FC57</f>
        <v>1</v>
      </c>
      <c r="W57" s="35" t="str">
        <f>'Core Indicators'!FK57</f>
        <v>x</v>
      </c>
      <c r="X57" s="35" t="str">
        <f>'Core Indicators'!FS57</f>
        <v>x</v>
      </c>
      <c r="Y57" s="35">
        <f>'Core Indicators'!GA57</f>
        <v>0</v>
      </c>
      <c r="Z57" s="35">
        <f>'Core Indicators'!GI57</f>
        <v>0</v>
      </c>
      <c r="AA57" s="35">
        <f>'Core Indicators'!GQ57</f>
        <v>0</v>
      </c>
      <c r="AB57" s="35">
        <f>'Core Indicators'!GY57</f>
        <v>0</v>
      </c>
      <c r="AC57" s="35">
        <f>'Core Indicators'!HG57</f>
        <v>0</v>
      </c>
      <c r="AD57" s="35">
        <f>'Core Indicators'!HO57</f>
        <v>2</v>
      </c>
      <c r="AE57" s="35">
        <f>'Core Indicators'!HW57</f>
        <v>1</v>
      </c>
      <c r="AF57" s="35">
        <f>'Core Indicators'!IE57</f>
        <v>0</v>
      </c>
      <c r="AG57" s="35">
        <f>'Core Indicators'!IM57</f>
        <v>3</v>
      </c>
    </row>
    <row r="58" spans="1:33" ht="20.100000000000001" customHeight="1" x14ac:dyDescent="0.25">
      <c r="A58" s="193" t="str">
        <f>'Core Indicators'!A:A</f>
        <v>Multiple crisis in Mexico</v>
      </c>
      <c r="B58" s="193" t="str">
        <f>'Core Indicators'!B:B</f>
        <v>Multiple crises country</v>
      </c>
      <c r="C58" s="193" t="str">
        <f>'Core Indicators'!C58</f>
        <v>MEX001</v>
      </c>
      <c r="D58" s="193" t="str">
        <f>'Core Indicators'!D58</f>
        <v>Mexico</v>
      </c>
      <c r="E58" s="193" t="str">
        <f>'Core Indicators'!E58</f>
        <v>MEX</v>
      </c>
      <c r="F58" s="36">
        <f>'Core Indicators'!O58</f>
        <v>1964375</v>
      </c>
      <c r="G58" s="36">
        <f>'Core Indicators'!W58</f>
        <v>124227000</v>
      </c>
      <c r="H58" s="36">
        <f>'Core Indicators'!AE58</f>
        <v>321000</v>
      </c>
      <c r="I58" s="36">
        <f>'Core Indicators'!AM58</f>
        <v>82000</v>
      </c>
      <c r="J58" s="36" t="str">
        <f>'Core Indicators'!AU58</f>
        <v>x</v>
      </c>
      <c r="K58" s="36" t="str">
        <f>'Core Indicators'!BC58</f>
        <v>x</v>
      </c>
      <c r="L58" s="36">
        <f>'Core Indicators'!BK58</f>
        <v>301</v>
      </c>
      <c r="M58" s="36" t="str">
        <f>'Core Indicators'!BS58</f>
        <v>x</v>
      </c>
      <c r="N58" s="36" t="str">
        <f>'Core Indicators'!CA58</f>
        <v>x</v>
      </c>
      <c r="O58" s="36" t="e">
        <f>'Core Indicators'!CI58</f>
        <v>#N/A</v>
      </c>
      <c r="P58" s="36" t="str">
        <f>'Core Indicators'!CQ58</f>
        <v>x</v>
      </c>
      <c r="Q58" s="36">
        <f>'Core Indicators'!DG58</f>
        <v>124227000</v>
      </c>
      <c r="R58" s="36">
        <f>'Core Indicators'!DO58</f>
        <v>321000</v>
      </c>
      <c r="S58" s="36" t="str">
        <f>'Core Indicators'!DW58</f>
        <v>x</v>
      </c>
      <c r="T58" s="36" t="str">
        <f>'Core Indicators'!EE58</f>
        <v>x</v>
      </c>
      <c r="U58" s="36" t="str">
        <f>'Core Indicators'!EM58</f>
        <v>x</v>
      </c>
      <c r="V58" s="36">
        <f>'Core Indicators'!FC58</f>
        <v>3</v>
      </c>
      <c r="W58" s="36" t="str">
        <f>'Core Indicators'!FK58</f>
        <v>x</v>
      </c>
      <c r="X58" s="36" t="str">
        <f>'Core Indicators'!FS58</f>
        <v>x</v>
      </c>
      <c r="Y58" s="36">
        <f>'Core Indicators'!GA58</f>
        <v>0</v>
      </c>
      <c r="Z58" s="36">
        <f>'Core Indicators'!GI58</f>
        <v>2</v>
      </c>
      <c r="AA58" s="36">
        <f>'Core Indicators'!GQ58</f>
        <v>2</v>
      </c>
      <c r="AB58" s="36">
        <f>'Core Indicators'!GY58</f>
        <v>0</v>
      </c>
      <c r="AC58" s="36">
        <f>'Core Indicators'!HG58</f>
        <v>2</v>
      </c>
      <c r="AD58" s="36">
        <f>'Core Indicators'!HO58</f>
        <v>2</v>
      </c>
      <c r="AE58" s="36">
        <f>'Core Indicators'!HW58</f>
        <v>1</v>
      </c>
      <c r="AF58" s="36">
        <f>'Core Indicators'!IE58</f>
        <v>0</v>
      </c>
      <c r="AG58" s="36">
        <f>'Core Indicators'!IM58</f>
        <v>2</v>
      </c>
    </row>
    <row r="59" spans="1:33" ht="20.100000000000001" customHeight="1" x14ac:dyDescent="0.25">
      <c r="A59" s="194" t="str">
        <f>'Core Indicators'!A:A</f>
        <v>Criminal Violence in Mexico</v>
      </c>
      <c r="B59" s="194" t="str">
        <f>'Core Indicators'!B:B</f>
        <v>Other type of violence</v>
      </c>
      <c r="C59" s="194" t="str">
        <f>'Core Indicators'!C59</f>
        <v>MEX002</v>
      </c>
      <c r="D59" s="194" t="str">
        <f>'Core Indicators'!D59</f>
        <v>Mexico</v>
      </c>
      <c r="E59" s="194" t="str">
        <f>'Core Indicators'!E59</f>
        <v>MEX</v>
      </c>
      <c r="F59" s="35">
        <f>'Core Indicators'!O59</f>
        <v>1964375</v>
      </c>
      <c r="G59" s="35">
        <f>'Core Indicators'!W59</f>
        <v>128972000</v>
      </c>
      <c r="H59" s="35">
        <f>'Core Indicators'!AE59</f>
        <v>357000</v>
      </c>
      <c r="I59" s="35">
        <f>'Core Indicators'!AM59</f>
        <v>357000</v>
      </c>
      <c r="J59" s="35" t="str">
        <f>'Core Indicators'!AU59</f>
        <v>x</v>
      </c>
      <c r="K59" s="35" t="str">
        <f>'Core Indicators'!BC59</f>
        <v>x</v>
      </c>
      <c r="L59" s="35">
        <f>'Core Indicators'!BK59</f>
        <v>3454</v>
      </c>
      <c r="M59" s="35" t="str">
        <f>'Core Indicators'!BS59</f>
        <v>x</v>
      </c>
      <c r="N59" s="35" t="str">
        <f>'Core Indicators'!CA59</f>
        <v>x</v>
      </c>
      <c r="O59" s="35" t="e">
        <f>'Core Indicators'!CI59</f>
        <v>#N/A</v>
      </c>
      <c r="P59" s="35" t="str">
        <f>'Core Indicators'!CQ59</f>
        <v>x</v>
      </c>
      <c r="Q59" s="35">
        <f>'Core Indicators'!DG59</f>
        <v>124227000</v>
      </c>
      <c r="R59" s="35">
        <f>'Core Indicators'!DO59</f>
        <v>321000</v>
      </c>
      <c r="S59" s="35" t="str">
        <f>'Core Indicators'!DW59</f>
        <v>x</v>
      </c>
      <c r="T59" s="35" t="str">
        <f>'Core Indicators'!EE59</f>
        <v>x</v>
      </c>
      <c r="U59" s="35" t="str">
        <f>'Core Indicators'!EM59</f>
        <v>x</v>
      </c>
      <c r="V59" s="35">
        <f>'Core Indicators'!FC59</f>
        <v>4</v>
      </c>
      <c r="W59" s="35" t="str">
        <f>'Core Indicators'!FK59</f>
        <v>x</v>
      </c>
      <c r="X59" s="35" t="str">
        <f>'Core Indicators'!FS59</f>
        <v>x</v>
      </c>
      <c r="Y59" s="35">
        <f>'Core Indicators'!GA59</f>
        <v>0</v>
      </c>
      <c r="Z59" s="35">
        <f>'Core Indicators'!GI59</f>
        <v>2</v>
      </c>
      <c r="AA59" s="35">
        <f>'Core Indicators'!GQ59</f>
        <v>2</v>
      </c>
      <c r="AB59" s="35">
        <f>'Core Indicators'!GY59</f>
        <v>0</v>
      </c>
      <c r="AC59" s="35">
        <f>'Core Indicators'!HG59</f>
        <v>2</v>
      </c>
      <c r="AD59" s="35">
        <f>'Core Indicators'!HO59</f>
        <v>2</v>
      </c>
      <c r="AE59" s="35">
        <f>'Core Indicators'!HW59</f>
        <v>1</v>
      </c>
      <c r="AF59" s="35">
        <f>'Core Indicators'!IE59</f>
        <v>0</v>
      </c>
      <c r="AG59" s="35">
        <f>'Core Indicators'!IM59</f>
        <v>3</v>
      </c>
    </row>
    <row r="60" spans="1:33" ht="20.100000000000001" customHeight="1" x14ac:dyDescent="0.25">
      <c r="A60" s="193" t="str">
        <f>'Core Indicators'!A:A</f>
        <v>Mixed Migration in Mexico</v>
      </c>
      <c r="B60" s="193" t="str">
        <f>'Core Indicators'!B:B</f>
        <v>International displacement</v>
      </c>
      <c r="C60" s="193" t="str">
        <f>'Core Indicators'!C60</f>
        <v>MEX003</v>
      </c>
      <c r="D60" s="193" t="str">
        <f>'Core Indicators'!D60</f>
        <v>Mexico</v>
      </c>
      <c r="E60" s="193" t="str">
        <f>'Core Indicators'!E60</f>
        <v>MEX</v>
      </c>
      <c r="F60" s="36">
        <f>'Core Indicators'!O60</f>
        <v>1964375</v>
      </c>
      <c r="G60" s="36">
        <f>'Core Indicators'!W60</f>
        <v>124227000</v>
      </c>
      <c r="H60" s="36">
        <f>'Core Indicators'!AE60</f>
        <v>321000</v>
      </c>
      <c r="I60" s="36">
        <f>'Core Indicators'!AM60</f>
        <v>82000</v>
      </c>
      <c r="J60" s="36" t="str">
        <f>'Core Indicators'!AU60</f>
        <v>x</v>
      </c>
      <c r="K60" s="36" t="str">
        <f>'Core Indicators'!BC60</f>
        <v>x</v>
      </c>
      <c r="L60" s="36">
        <f>'Core Indicators'!BK60</f>
        <v>301</v>
      </c>
      <c r="M60" s="36" t="str">
        <f>'Core Indicators'!BS60</f>
        <v>x</v>
      </c>
      <c r="N60" s="36" t="str">
        <f>'Core Indicators'!CA60</f>
        <v>x</v>
      </c>
      <c r="O60" s="36" t="e">
        <f>'Core Indicators'!CI60</f>
        <v>#N/A</v>
      </c>
      <c r="P60" s="36" t="str">
        <f>'Core Indicators'!CQ60</f>
        <v>x</v>
      </c>
      <c r="Q60" s="36">
        <f>'Core Indicators'!DG60</f>
        <v>124227000</v>
      </c>
      <c r="R60" s="36">
        <f>'Core Indicators'!DO60</f>
        <v>321000</v>
      </c>
      <c r="S60" s="36" t="str">
        <f>'Core Indicators'!DW60</f>
        <v>x</v>
      </c>
      <c r="T60" s="36" t="str">
        <f>'Core Indicators'!EE60</f>
        <v>x</v>
      </c>
      <c r="U60" s="36" t="str">
        <f>'Core Indicators'!EM60</f>
        <v>x</v>
      </c>
      <c r="V60" s="36">
        <f>'Core Indicators'!FC60</f>
        <v>3</v>
      </c>
      <c r="W60" s="36" t="str">
        <f>'Core Indicators'!FK60</f>
        <v>x</v>
      </c>
      <c r="X60" s="36" t="str">
        <f>'Core Indicators'!FS60</f>
        <v>x</v>
      </c>
      <c r="Y60" s="36">
        <f>'Core Indicators'!GA60</f>
        <v>0</v>
      </c>
      <c r="Z60" s="36">
        <f>'Core Indicators'!GI60</f>
        <v>2</v>
      </c>
      <c r="AA60" s="36">
        <f>'Core Indicators'!GQ60</f>
        <v>2</v>
      </c>
      <c r="AB60" s="36">
        <f>'Core Indicators'!GY60</f>
        <v>0</v>
      </c>
      <c r="AC60" s="36">
        <f>'Core Indicators'!HG60</f>
        <v>2</v>
      </c>
      <c r="AD60" s="36">
        <f>'Core Indicators'!HO60</f>
        <v>2</v>
      </c>
      <c r="AE60" s="36">
        <f>'Core Indicators'!HW60</f>
        <v>1</v>
      </c>
      <c r="AF60" s="36">
        <f>'Core Indicators'!IE60</f>
        <v>0</v>
      </c>
      <c r="AG60" s="36">
        <f>'Core Indicators'!IM60</f>
        <v>2</v>
      </c>
    </row>
    <row r="61" spans="1:33" ht="20.100000000000001" customHeight="1" x14ac:dyDescent="0.25">
      <c r="A61" s="194" t="str">
        <f>'Core Indicators'!A:A</f>
        <v>Complex crisis in Mali</v>
      </c>
      <c r="B61" s="194" t="str">
        <f>'Core Indicators'!B:B</f>
        <v>Complex crisis</v>
      </c>
      <c r="C61" s="194" t="str">
        <f>'Core Indicators'!C61</f>
        <v>MLI001</v>
      </c>
      <c r="D61" s="194" t="str">
        <f>'Core Indicators'!D61</f>
        <v>Mali</v>
      </c>
      <c r="E61" s="194" t="str">
        <f>'Core Indicators'!E61</f>
        <v>MLI</v>
      </c>
      <c r="F61" s="35">
        <f>'Core Indicators'!O61</f>
        <v>1220190</v>
      </c>
      <c r="G61" s="35">
        <f>'Core Indicators'!W61</f>
        <v>20402000</v>
      </c>
      <c r="H61" s="35">
        <f>'Core Indicators'!AE61</f>
        <v>11712000</v>
      </c>
      <c r="I61" s="35">
        <f>'Core Indicators'!AM61</f>
        <v>1140000</v>
      </c>
      <c r="J61" s="35" t="str">
        <f>'Core Indicators'!AU61</f>
        <v>x</v>
      </c>
      <c r="K61" s="35">
        <f>'Core Indicators'!BC61</f>
        <v>44056</v>
      </c>
      <c r="L61" s="35">
        <f>'Core Indicators'!BK61</f>
        <v>886</v>
      </c>
      <c r="M61" s="35" t="str">
        <f>'Core Indicators'!BS61</f>
        <v>x</v>
      </c>
      <c r="N61" s="35" t="str">
        <f>'Core Indicators'!CA61</f>
        <v>x</v>
      </c>
      <c r="O61" s="35" t="e">
        <f>'Core Indicators'!CI61</f>
        <v>#N/A</v>
      </c>
      <c r="P61" s="35" t="str">
        <f>'Core Indicators'!CQ61</f>
        <v>x</v>
      </c>
      <c r="Q61" s="35">
        <f>'Core Indicators'!DG61</f>
        <v>8691000</v>
      </c>
      <c r="R61" s="35">
        <f>'Core Indicators'!DO61</f>
        <v>5812000</v>
      </c>
      <c r="S61" s="35">
        <f>'Core Indicators'!DW61</f>
        <v>3700000</v>
      </c>
      <c r="T61" s="35">
        <f>'Core Indicators'!EE61</f>
        <v>2200000</v>
      </c>
      <c r="U61" s="35">
        <f>'Core Indicators'!EM61</f>
        <v>0</v>
      </c>
      <c r="V61" s="35">
        <f>'Core Indicators'!FC61</f>
        <v>5</v>
      </c>
      <c r="W61" s="35" t="str">
        <f>'Core Indicators'!FK61</f>
        <v>x</v>
      </c>
      <c r="X61" s="35" t="str">
        <f>'Core Indicators'!FS61</f>
        <v>x</v>
      </c>
      <c r="Y61" s="35">
        <f>'Core Indicators'!GA61</f>
        <v>0</v>
      </c>
      <c r="Z61" s="35">
        <f>'Core Indicators'!GI61</f>
        <v>3</v>
      </c>
      <c r="AA61" s="35">
        <f>'Core Indicators'!GQ61</f>
        <v>2</v>
      </c>
      <c r="AB61" s="35">
        <f>'Core Indicators'!GY61</f>
        <v>3</v>
      </c>
      <c r="AC61" s="35">
        <f>'Core Indicators'!HG61</f>
        <v>2</v>
      </c>
      <c r="AD61" s="35">
        <f>'Core Indicators'!HO61</f>
        <v>3</v>
      </c>
      <c r="AE61" s="35">
        <f>'Core Indicators'!HW61</f>
        <v>3</v>
      </c>
      <c r="AF61" s="35">
        <f>'Core Indicators'!IE61</f>
        <v>1</v>
      </c>
      <c r="AG61" s="35">
        <f>'Core Indicators'!IM61</f>
        <v>3</v>
      </c>
    </row>
    <row r="62" spans="1:33" ht="20.100000000000001" customHeight="1" x14ac:dyDescent="0.25">
      <c r="A62" s="193" t="str">
        <f>'Core Indicators'!A:A</f>
        <v>Multiple crises in Myanmar</v>
      </c>
      <c r="B62" s="193" t="str">
        <f>'Core Indicators'!B:B</f>
        <v>Multiple crises country</v>
      </c>
      <c r="C62" s="193" t="str">
        <f>'Core Indicators'!C62</f>
        <v>MMR001</v>
      </c>
      <c r="D62" s="193" t="str">
        <f>'Core Indicators'!D62</f>
        <v>Myanmar</v>
      </c>
      <c r="E62" s="193" t="str">
        <f>'Core Indicators'!E62</f>
        <v>MMR</v>
      </c>
      <c r="F62" s="36">
        <f>'Core Indicators'!O62</f>
        <v>642546</v>
      </c>
      <c r="G62" s="36">
        <f>'Core Indicators'!W62</f>
        <v>43826000</v>
      </c>
      <c r="H62" s="36">
        <f>'Core Indicators'!AE62</f>
        <v>5314000</v>
      </c>
      <c r="I62" s="36">
        <f>'Core Indicators'!AM62</f>
        <v>1735000</v>
      </c>
      <c r="J62" s="36" t="str">
        <f>'Core Indicators'!AU62</f>
        <v>x</v>
      </c>
      <c r="K62" s="36" t="str">
        <f>'Core Indicators'!BC62</f>
        <v>x</v>
      </c>
      <c r="L62" s="36">
        <f>'Core Indicators'!BK62</f>
        <v>5954</v>
      </c>
      <c r="M62" s="36" t="str">
        <f>'Core Indicators'!BS62</f>
        <v>x</v>
      </c>
      <c r="N62" s="36" t="str">
        <f>'Core Indicators'!CA62</f>
        <v>x</v>
      </c>
      <c r="O62" s="36" t="e">
        <f>'Core Indicators'!CI62</f>
        <v>#N/A</v>
      </c>
      <c r="P62" s="36" t="str">
        <f>'Core Indicators'!CQ62</f>
        <v>x</v>
      </c>
      <c r="Q62" s="36">
        <f>'Core Indicators'!DG62</f>
        <v>36702000</v>
      </c>
      <c r="R62" s="36">
        <f>'Core Indicators'!DO62</f>
        <v>3619000</v>
      </c>
      <c r="S62" s="36">
        <f>'Core Indicators'!DW62</f>
        <v>3047000</v>
      </c>
      <c r="T62" s="36">
        <f>'Core Indicators'!EE62</f>
        <v>498000</v>
      </c>
      <c r="U62" s="36">
        <f>'Core Indicators'!EM62</f>
        <v>150000</v>
      </c>
      <c r="V62" s="36">
        <f>'Core Indicators'!FC62</f>
        <v>4</v>
      </c>
      <c r="W62" s="36" t="str">
        <f>'Core Indicators'!FK62</f>
        <v>x</v>
      </c>
      <c r="X62" s="36" t="str">
        <f>'Core Indicators'!FS62</f>
        <v>x</v>
      </c>
      <c r="Y62" s="36">
        <f>'Core Indicators'!GA62</f>
        <v>1</v>
      </c>
      <c r="Z62" s="36">
        <f>'Core Indicators'!GI62</f>
        <v>3</v>
      </c>
      <c r="AA62" s="36">
        <f>'Core Indicators'!GQ62</f>
        <v>2</v>
      </c>
      <c r="AB62" s="36">
        <f>'Core Indicators'!GY62</f>
        <v>3</v>
      </c>
      <c r="AC62" s="36">
        <f>'Core Indicators'!HG62</f>
        <v>2</v>
      </c>
      <c r="AD62" s="36">
        <f>'Core Indicators'!HO62</f>
        <v>2</v>
      </c>
      <c r="AE62" s="36">
        <f>'Core Indicators'!HW62</f>
        <v>3</v>
      </c>
      <c r="AF62" s="36">
        <f>'Core Indicators'!IE62</f>
        <v>1</v>
      </c>
      <c r="AG62" s="36">
        <f>'Core Indicators'!IM62</f>
        <v>3</v>
      </c>
    </row>
    <row r="63" spans="1:33" ht="20.100000000000001" customHeight="1" x14ac:dyDescent="0.25">
      <c r="A63" s="194" t="str">
        <f>'Core Indicators'!A:A</f>
        <v>Rakhine Conflict</v>
      </c>
      <c r="B63" s="194" t="str">
        <f>'Core Indicators'!B:B</f>
        <v>Conflict</v>
      </c>
      <c r="C63" s="194" t="str">
        <f>'Core Indicators'!C63</f>
        <v>MMR002</v>
      </c>
      <c r="D63" s="194" t="str">
        <f>'Core Indicators'!D63</f>
        <v>Myanmar</v>
      </c>
      <c r="E63" s="194" t="str">
        <f>'Core Indicators'!E63</f>
        <v>MMR</v>
      </c>
      <c r="F63" s="35">
        <f>'Core Indicators'!O63</f>
        <v>44857</v>
      </c>
      <c r="G63" s="35">
        <f>'Core Indicators'!W63</f>
        <v>3882000</v>
      </c>
      <c r="H63" s="35">
        <f>'Core Indicators'!AE63</f>
        <v>1563000</v>
      </c>
      <c r="I63" s="35">
        <f>'Core Indicators'!AM63</f>
        <v>1346000</v>
      </c>
      <c r="J63" s="35" t="str">
        <f>'Core Indicators'!AU63</f>
        <v>x</v>
      </c>
      <c r="K63" s="35" t="str">
        <f>'Core Indicators'!BC63</f>
        <v>x</v>
      </c>
      <c r="L63" s="35">
        <f>'Core Indicators'!BK63</f>
        <v>11</v>
      </c>
      <c r="M63" s="35" t="str">
        <f>'Core Indicators'!BS63</f>
        <v>x</v>
      </c>
      <c r="N63" s="35" t="str">
        <f>'Core Indicators'!CA63</f>
        <v>x</v>
      </c>
      <c r="O63" s="35" t="e">
        <f>'Core Indicators'!CI63</f>
        <v>#N/A</v>
      </c>
      <c r="P63" s="35" t="str">
        <f>'Core Indicators'!CQ63</f>
        <v>x</v>
      </c>
      <c r="Q63" s="35">
        <f>'Core Indicators'!DG63</f>
        <v>2318000</v>
      </c>
      <c r="R63" s="35">
        <f>'Core Indicators'!DO63</f>
        <v>729000</v>
      </c>
      <c r="S63" s="35">
        <f>'Core Indicators'!DW63</f>
        <v>247000</v>
      </c>
      <c r="T63" s="35">
        <f>'Core Indicators'!EE63</f>
        <v>437000</v>
      </c>
      <c r="U63" s="35">
        <f>'Core Indicators'!EM63</f>
        <v>150000</v>
      </c>
      <c r="V63" s="35">
        <f>'Core Indicators'!FC63</f>
        <v>4</v>
      </c>
      <c r="W63" s="35" t="str">
        <f>'Core Indicators'!FK63</f>
        <v>x</v>
      </c>
      <c r="X63" s="35" t="str">
        <f>'Core Indicators'!FS63</f>
        <v>x</v>
      </c>
      <c r="Y63" s="35">
        <f>'Core Indicators'!GA63</f>
        <v>1</v>
      </c>
      <c r="Z63" s="35">
        <f>'Core Indicators'!GI63</f>
        <v>2</v>
      </c>
      <c r="AA63" s="35">
        <f>'Core Indicators'!GQ63</f>
        <v>1</v>
      </c>
      <c r="AB63" s="35">
        <f>'Core Indicators'!GY63</f>
        <v>3</v>
      </c>
      <c r="AC63" s="35">
        <f>'Core Indicators'!HG63</f>
        <v>3</v>
      </c>
      <c r="AD63" s="35">
        <f>'Core Indicators'!HO63</f>
        <v>2</v>
      </c>
      <c r="AE63" s="35">
        <f>'Core Indicators'!HW63</f>
        <v>3</v>
      </c>
      <c r="AF63" s="35">
        <f>'Core Indicators'!IE63</f>
        <v>1</v>
      </c>
      <c r="AG63" s="35">
        <f>'Core Indicators'!IM63</f>
        <v>3</v>
      </c>
    </row>
    <row r="64" spans="1:33" ht="20.100000000000001" customHeight="1" x14ac:dyDescent="0.25">
      <c r="A64" s="193" t="str">
        <f>'Core Indicators'!A:A</f>
        <v>Kachin and Shan Conflict</v>
      </c>
      <c r="B64" s="193" t="str">
        <f>'Core Indicators'!B:B</f>
        <v>Conflict</v>
      </c>
      <c r="C64" s="193" t="str">
        <f>'Core Indicators'!C64</f>
        <v>MMR003</v>
      </c>
      <c r="D64" s="193" t="str">
        <f>'Core Indicators'!D64</f>
        <v>Myanmar</v>
      </c>
      <c r="E64" s="193" t="str">
        <f>'Core Indicators'!E64</f>
        <v>MMR</v>
      </c>
      <c r="F64" s="36">
        <f>'Core Indicators'!O64</f>
        <v>244843</v>
      </c>
      <c r="G64" s="36">
        <f>'Core Indicators'!W64</f>
        <v>6513000</v>
      </c>
      <c r="H64" s="36">
        <f>'Core Indicators'!AE64</f>
        <v>3560000</v>
      </c>
      <c r="I64" s="36">
        <f>'Core Indicators'!AM64</f>
        <v>107000</v>
      </c>
      <c r="J64" s="36" t="str">
        <f>'Core Indicators'!AU64</f>
        <v>x</v>
      </c>
      <c r="K64" s="36" t="str">
        <f>'Core Indicators'!BC64</f>
        <v>x</v>
      </c>
      <c r="L64" s="36">
        <f>'Core Indicators'!BK64</f>
        <v>757</v>
      </c>
      <c r="M64" s="36" t="str">
        <f>'Core Indicators'!BS64</f>
        <v>x</v>
      </c>
      <c r="N64" s="36" t="str">
        <f>'Core Indicators'!CA64</f>
        <v>x</v>
      </c>
      <c r="O64" s="36" t="e">
        <f>'Core Indicators'!CI64</f>
        <v>#N/A</v>
      </c>
      <c r="P64" s="36" t="str">
        <f>'Core Indicators'!CQ64</f>
        <v>x</v>
      </c>
      <c r="Q64" s="36">
        <f>'Core Indicators'!DG64</f>
        <v>2953000</v>
      </c>
      <c r="R64" s="36">
        <f>'Core Indicators'!DO64</f>
        <v>2699000</v>
      </c>
      <c r="S64" s="36">
        <f>'Core Indicators'!DW64</f>
        <v>800000</v>
      </c>
      <c r="T64" s="36">
        <f>'Core Indicators'!EE64</f>
        <v>61000</v>
      </c>
      <c r="U64" s="36">
        <f>'Core Indicators'!EM64</f>
        <v>0</v>
      </c>
      <c r="V64" s="36">
        <f>'Core Indicators'!FC64</f>
        <v>3</v>
      </c>
      <c r="W64" s="36" t="str">
        <f>'Core Indicators'!FK64</f>
        <v>x</v>
      </c>
      <c r="X64" s="36" t="str">
        <f>'Core Indicators'!FS64</f>
        <v>x</v>
      </c>
      <c r="Y64" s="36">
        <f>'Core Indicators'!GA64</f>
        <v>1</v>
      </c>
      <c r="Z64" s="36">
        <f>'Core Indicators'!GI64</f>
        <v>3</v>
      </c>
      <c r="AA64" s="36">
        <f>'Core Indicators'!GQ64</f>
        <v>1</v>
      </c>
      <c r="AB64" s="36">
        <f>'Core Indicators'!GY64</f>
        <v>3</v>
      </c>
      <c r="AC64" s="36">
        <f>'Core Indicators'!HG64</f>
        <v>2</v>
      </c>
      <c r="AD64" s="36">
        <f>'Core Indicators'!HO64</f>
        <v>2</v>
      </c>
      <c r="AE64" s="36">
        <f>'Core Indicators'!HW64</f>
        <v>3</v>
      </c>
      <c r="AF64" s="36">
        <f>'Core Indicators'!IE64</f>
        <v>1</v>
      </c>
      <c r="AG64" s="36">
        <f>'Core Indicators'!IM64</f>
        <v>3</v>
      </c>
    </row>
    <row r="65" spans="1:33" ht="20.100000000000001" customHeight="1" x14ac:dyDescent="0.25">
      <c r="A65" s="194" t="str">
        <f>'Core Indicators'!A:A</f>
        <v>Post-coup Violence in Myanmar</v>
      </c>
      <c r="B65" s="194" t="str">
        <f>'Core Indicators'!B:B</f>
        <v>Conflict</v>
      </c>
      <c r="C65" s="194" t="str">
        <f>'Core Indicators'!C65</f>
        <v>MMR004</v>
      </c>
      <c r="D65" s="194" t="str">
        <f>'Core Indicators'!D65</f>
        <v>Myanmar</v>
      </c>
      <c r="E65" s="194" t="str">
        <f>'Core Indicators'!E65</f>
        <v>MMR</v>
      </c>
      <c r="F65" s="35">
        <f>'Core Indicators'!O65</f>
        <v>352846</v>
      </c>
      <c r="G65" s="35">
        <f>'Core Indicators'!W65</f>
        <v>33431000</v>
      </c>
      <c r="H65" s="35">
        <f>'Core Indicators'!AE65</f>
        <v>2000000</v>
      </c>
      <c r="I65" s="35">
        <f>'Core Indicators'!AM65</f>
        <v>282000</v>
      </c>
      <c r="J65" s="35" t="str">
        <f>'Core Indicators'!AU65</f>
        <v>x</v>
      </c>
      <c r="K65" s="35" t="str">
        <f>'Core Indicators'!BC65</f>
        <v>x</v>
      </c>
      <c r="L65" s="35">
        <f>'Core Indicators'!BK65</f>
        <v>6402</v>
      </c>
      <c r="M65" s="35" t="str">
        <f>'Core Indicators'!BS65</f>
        <v>x</v>
      </c>
      <c r="N65" s="35" t="str">
        <f>'Core Indicators'!CA65</f>
        <v>x</v>
      </c>
      <c r="O65" s="35" t="e">
        <f>'Core Indicators'!CI65</f>
        <v>#N/A</v>
      </c>
      <c r="P65" s="35" t="str">
        <f>'Core Indicators'!CQ65</f>
        <v>x</v>
      </c>
      <c r="Q65" s="35">
        <f>'Core Indicators'!DG65</f>
        <v>31431000</v>
      </c>
      <c r="R65" s="35">
        <f>'Core Indicators'!DO65</f>
        <v>190000</v>
      </c>
      <c r="S65" s="35">
        <f>'Core Indicators'!DW65</f>
        <v>2000000</v>
      </c>
      <c r="T65" s="35">
        <f>'Core Indicators'!EE65</f>
        <v>0</v>
      </c>
      <c r="U65" s="35">
        <f>'Core Indicators'!EM65</f>
        <v>0</v>
      </c>
      <c r="V65" s="35">
        <f>'Core Indicators'!FC65</f>
        <v>3</v>
      </c>
      <c r="W65" s="35" t="str">
        <f>'Core Indicators'!FK65</f>
        <v>x</v>
      </c>
      <c r="X65" s="35" t="str">
        <f>'Core Indicators'!FS65</f>
        <v>x</v>
      </c>
      <c r="Y65" s="35">
        <f>'Core Indicators'!GA65</f>
        <v>1</v>
      </c>
      <c r="Z65" s="35">
        <f>'Core Indicators'!GI65</f>
        <v>3</v>
      </c>
      <c r="AA65" s="35">
        <f>'Core Indicators'!GQ65</f>
        <v>2</v>
      </c>
      <c r="AB65" s="35">
        <f>'Core Indicators'!GY65</f>
        <v>3</v>
      </c>
      <c r="AC65" s="35">
        <f>'Core Indicators'!HG65</f>
        <v>0</v>
      </c>
      <c r="AD65" s="35">
        <f>'Core Indicators'!HO65</f>
        <v>2</v>
      </c>
      <c r="AE65" s="35">
        <f>'Core Indicators'!HW65</f>
        <v>3</v>
      </c>
      <c r="AF65" s="35">
        <f>'Core Indicators'!IE65</f>
        <v>1</v>
      </c>
      <c r="AG65" s="35">
        <f>'Core Indicators'!IM65</f>
        <v>3</v>
      </c>
    </row>
    <row r="66" spans="1:33" ht="20.100000000000001" customHeight="1" x14ac:dyDescent="0.25">
      <c r="A66" s="193" t="str">
        <f>'Core Indicators'!A:A</f>
        <v>Cabo Delgado Islamist Insurgency</v>
      </c>
      <c r="B66" s="193" t="str">
        <f>'Core Indicators'!B:B</f>
        <v>Other type of violence</v>
      </c>
      <c r="C66" s="193" t="str">
        <f>'Core Indicators'!C66</f>
        <v>MOZ004</v>
      </c>
      <c r="D66" s="193" t="str">
        <f>'Core Indicators'!D66</f>
        <v>Mozambique</v>
      </c>
      <c r="E66" s="193" t="str">
        <f>'Core Indicators'!E66</f>
        <v>MOZ</v>
      </c>
      <c r="F66" s="36">
        <f>'Core Indicators'!O66</f>
        <v>280615</v>
      </c>
      <c r="G66" s="36">
        <f>'Core Indicators'!W66</f>
        <v>10302000</v>
      </c>
      <c r="H66" s="36">
        <f>'Core Indicators'!AE66</f>
        <v>2333000</v>
      </c>
      <c r="I66" s="36">
        <f>'Core Indicators'!AM66</f>
        <v>745000</v>
      </c>
      <c r="J66" s="36" t="str">
        <f>'Core Indicators'!AU66</f>
        <v>x</v>
      </c>
      <c r="K66" s="36">
        <f>'Core Indicators'!BC66</f>
        <v>0</v>
      </c>
      <c r="L66" s="36">
        <f>'Core Indicators'!BK66</f>
        <v>610</v>
      </c>
      <c r="M66" s="36" t="str">
        <f>'Core Indicators'!BS66</f>
        <v>x</v>
      </c>
      <c r="N66" s="36" t="str">
        <f>'Core Indicators'!CA66</f>
        <v>x</v>
      </c>
      <c r="O66" s="36" t="e">
        <f>'Core Indicators'!CI66</f>
        <v>#N/A</v>
      </c>
      <c r="P66" s="36" t="str">
        <f>'Core Indicators'!CQ66</f>
        <v>x</v>
      </c>
      <c r="Q66" s="36">
        <f>'Core Indicators'!DG66</f>
        <v>7969000</v>
      </c>
      <c r="R66" s="36">
        <f>'Core Indicators'!DO66</f>
        <v>1033000</v>
      </c>
      <c r="S66" s="36">
        <f>'Core Indicators'!DW66</f>
        <v>1200000</v>
      </c>
      <c r="T66" s="36">
        <f>'Core Indicators'!EE66</f>
        <v>100000</v>
      </c>
      <c r="U66" s="36">
        <f>'Core Indicators'!EM66</f>
        <v>0</v>
      </c>
      <c r="V66" s="36">
        <f>'Core Indicators'!FC66</f>
        <v>3</v>
      </c>
      <c r="W66" s="36" t="str">
        <f>'Core Indicators'!FK66</f>
        <v>x</v>
      </c>
      <c r="X66" s="36" t="str">
        <f>'Core Indicators'!FS66</f>
        <v>x</v>
      </c>
      <c r="Y66" s="36">
        <f>'Core Indicators'!GA66</f>
        <v>1</v>
      </c>
      <c r="Z66" s="36">
        <f>'Core Indicators'!GI66</f>
        <v>3</v>
      </c>
      <c r="AA66" s="36">
        <f>'Core Indicators'!GQ66</f>
        <v>2</v>
      </c>
      <c r="AB66" s="36">
        <f>'Core Indicators'!GY66</f>
        <v>0</v>
      </c>
      <c r="AC66" s="36">
        <f>'Core Indicators'!HG66</f>
        <v>0</v>
      </c>
      <c r="AD66" s="36">
        <f>'Core Indicators'!HO66</f>
        <v>2</v>
      </c>
      <c r="AE66" s="36">
        <f>'Core Indicators'!HW66</f>
        <v>3</v>
      </c>
      <c r="AF66" s="36">
        <f>'Core Indicators'!IE66</f>
        <v>1</v>
      </c>
      <c r="AG66" s="36">
        <f>'Core Indicators'!IM66</f>
        <v>1</v>
      </c>
    </row>
    <row r="67" spans="1:33" ht="20.100000000000001" customHeight="1" x14ac:dyDescent="0.25">
      <c r="A67" s="194" t="str">
        <f>'Core Indicators'!A:A</f>
        <v>Refugees from Mali in Mauritania</v>
      </c>
      <c r="B67" s="194" t="str">
        <f>'Core Indicators'!B:B</f>
        <v>International displacement</v>
      </c>
      <c r="C67" s="194" t="str">
        <f>'Core Indicators'!C67</f>
        <v>MRT002</v>
      </c>
      <c r="D67" s="194" t="str">
        <f>'Core Indicators'!D67</f>
        <v>Mauritania</v>
      </c>
      <c r="E67" s="194" t="str">
        <f>'Core Indicators'!E67</f>
        <v>MRT</v>
      </c>
      <c r="F67" s="35">
        <f>'Core Indicators'!O67</f>
        <v>75</v>
      </c>
      <c r="G67" s="35">
        <f>'Core Indicators'!W67</f>
        <v>95000</v>
      </c>
      <c r="H67" s="35">
        <f>'Core Indicators'!AE67</f>
        <v>85000</v>
      </c>
      <c r="I67" s="35">
        <f>'Core Indicators'!AM67</f>
        <v>85000</v>
      </c>
      <c r="J67" s="35">
        <f>'Core Indicators'!AU67</f>
        <v>0</v>
      </c>
      <c r="K67" s="35" t="str">
        <f>'Core Indicators'!BC67</f>
        <v>x</v>
      </c>
      <c r="L67" s="35">
        <f>'Core Indicators'!BK67</f>
        <v>0</v>
      </c>
      <c r="M67" s="35">
        <f>'Core Indicators'!BS67</f>
        <v>0</v>
      </c>
      <c r="N67" s="35">
        <f>'Core Indicators'!CA67</f>
        <v>0</v>
      </c>
      <c r="O67" s="35" t="e">
        <f>'Core Indicators'!CI67</f>
        <v>#N/A</v>
      </c>
      <c r="P67" s="35" t="str">
        <f>'Core Indicators'!CQ67</f>
        <v>x</v>
      </c>
      <c r="Q67" s="35">
        <f>'Core Indicators'!DG67</f>
        <v>11000</v>
      </c>
      <c r="R67" s="35">
        <f>'Core Indicators'!DO67</f>
        <v>0</v>
      </c>
      <c r="S67" s="35">
        <f>'Core Indicators'!DW67</f>
        <v>85000</v>
      </c>
      <c r="T67" s="35">
        <f>'Core Indicators'!EE67</f>
        <v>0</v>
      </c>
      <c r="U67" s="35">
        <f>'Core Indicators'!EM67</f>
        <v>0</v>
      </c>
      <c r="V67" s="35">
        <f>'Core Indicators'!FC67</f>
        <v>2</v>
      </c>
      <c r="W67" s="35" t="str">
        <f>'Core Indicators'!FK67</f>
        <v>x</v>
      </c>
      <c r="X67" s="35" t="str">
        <f>'Core Indicators'!FS67</f>
        <v>x</v>
      </c>
      <c r="Y67" s="35">
        <f>'Core Indicators'!GA67</f>
        <v>2</v>
      </c>
      <c r="Z67" s="35">
        <f>'Core Indicators'!GI67</f>
        <v>0</v>
      </c>
      <c r="AA67" s="35">
        <f>'Core Indicators'!GQ67</f>
        <v>0</v>
      </c>
      <c r="AB67" s="35">
        <f>'Core Indicators'!GY67</f>
        <v>0</v>
      </c>
      <c r="AC67" s="35">
        <f>'Core Indicators'!HG67</f>
        <v>2</v>
      </c>
      <c r="AD67" s="35">
        <f>'Core Indicators'!HO67</f>
        <v>0</v>
      </c>
      <c r="AE67" s="35">
        <f>'Core Indicators'!HW67</f>
        <v>0</v>
      </c>
      <c r="AF67" s="35">
        <f>'Core Indicators'!IE67</f>
        <v>2</v>
      </c>
      <c r="AG67" s="35">
        <f>'Core Indicators'!IM67</f>
        <v>0</v>
      </c>
    </row>
    <row r="68" spans="1:33" ht="20.100000000000001" customHeight="1" x14ac:dyDescent="0.25">
      <c r="A68" s="193" t="str">
        <f>'Core Indicators'!A:A</f>
        <v>Food Security in Mauritania</v>
      </c>
      <c r="B68" s="193" t="str">
        <f>'Core Indicators'!B:B</f>
        <v>Drought</v>
      </c>
      <c r="C68" s="193" t="str">
        <f>'Core Indicators'!C68</f>
        <v>MRT003</v>
      </c>
      <c r="D68" s="193" t="str">
        <f>'Core Indicators'!D68</f>
        <v>Mauritania</v>
      </c>
      <c r="E68" s="193" t="str">
        <f>'Core Indicators'!E68</f>
        <v>MRT</v>
      </c>
      <c r="F68" s="36">
        <f>'Core Indicators'!O68</f>
        <v>1030700</v>
      </c>
      <c r="G68" s="36">
        <f>'Core Indicators'!W68</f>
        <v>4164000</v>
      </c>
      <c r="H68" s="36">
        <f>'Core Indicators'!AE68</f>
        <v>4532000</v>
      </c>
      <c r="I68" s="36" t="str">
        <f>'Core Indicators'!AM68</f>
        <v>x</v>
      </c>
      <c r="J68" s="36" t="str">
        <f>'Core Indicators'!AU68</f>
        <v>x</v>
      </c>
      <c r="K68" s="36" t="str">
        <f>'Core Indicators'!BC68</f>
        <v>x</v>
      </c>
      <c r="L68" s="36">
        <f>'Core Indicators'!BK68</f>
        <v>0</v>
      </c>
      <c r="M68" s="36" t="str">
        <f>'Core Indicators'!BS68</f>
        <v>x</v>
      </c>
      <c r="N68" s="36" t="str">
        <f>'Core Indicators'!CA68</f>
        <v>x</v>
      </c>
      <c r="O68" s="36" t="e">
        <f>'Core Indicators'!CI68</f>
        <v>#N/A</v>
      </c>
      <c r="P68" s="36" t="str">
        <f>'Core Indicators'!CQ68</f>
        <v>x</v>
      </c>
      <c r="Q68" s="36">
        <f>'Core Indicators'!DG68</f>
        <v>2632000</v>
      </c>
      <c r="R68" s="36">
        <f>'Core Indicators'!DO68</f>
        <v>1036000</v>
      </c>
      <c r="S68" s="36">
        <f>'Core Indicators'!DW68</f>
        <v>476000</v>
      </c>
      <c r="T68" s="36">
        <f>'Core Indicators'!EE68</f>
        <v>0</v>
      </c>
      <c r="U68" s="36">
        <f>'Core Indicators'!EM68</f>
        <v>0</v>
      </c>
      <c r="V68" s="36">
        <f>'Core Indicators'!FC68</f>
        <v>3</v>
      </c>
      <c r="W68" s="36" t="str">
        <f>'Core Indicators'!FK68</f>
        <v>x</v>
      </c>
      <c r="X68" s="36" t="str">
        <f>'Core Indicators'!FS68</f>
        <v>x</v>
      </c>
      <c r="Y68" s="36">
        <f>'Core Indicators'!GA68</f>
        <v>2</v>
      </c>
      <c r="Z68" s="36">
        <f>'Core Indicators'!GI68</f>
        <v>0</v>
      </c>
      <c r="AA68" s="36">
        <f>'Core Indicators'!GQ68</f>
        <v>0</v>
      </c>
      <c r="AB68" s="36">
        <f>'Core Indicators'!GY68</f>
        <v>0</v>
      </c>
      <c r="AC68" s="36">
        <f>'Core Indicators'!HG68</f>
        <v>0</v>
      </c>
      <c r="AD68" s="36">
        <f>'Core Indicators'!HO68</f>
        <v>0</v>
      </c>
      <c r="AE68" s="36">
        <f>'Core Indicators'!HW68</f>
        <v>0</v>
      </c>
      <c r="AF68" s="36">
        <f>'Core Indicators'!IE68</f>
        <v>2</v>
      </c>
      <c r="AG68" s="36">
        <f>'Core Indicators'!IM68</f>
        <v>0</v>
      </c>
    </row>
    <row r="69" spans="1:33" ht="20.100000000000001" customHeight="1" x14ac:dyDescent="0.25">
      <c r="A69" s="194" t="str">
        <f>'Core Indicators'!A:A</f>
        <v>Complex crisis in Malawi</v>
      </c>
      <c r="B69" s="194" t="str">
        <f>'Core Indicators'!B:B</f>
        <v>Complex crisis</v>
      </c>
      <c r="C69" s="194" t="str">
        <f>'Core Indicators'!C69</f>
        <v>MWI002</v>
      </c>
      <c r="D69" s="194" t="str">
        <f>'Core Indicators'!D69</f>
        <v>Malawi</v>
      </c>
      <c r="E69" s="194" t="str">
        <f>'Core Indicators'!E69</f>
        <v>MWI</v>
      </c>
      <c r="F69" s="35">
        <f>'Core Indicators'!O69</f>
        <v>94280</v>
      </c>
      <c r="G69" s="35">
        <f>'Core Indicators'!W69</f>
        <v>19129000</v>
      </c>
      <c r="H69" s="35">
        <f>'Core Indicators'!AE69</f>
        <v>17240000</v>
      </c>
      <c r="I69" s="35">
        <f>'Core Indicators'!AM69</f>
        <v>0</v>
      </c>
      <c r="J69" s="35">
        <f>'Core Indicators'!AU69</f>
        <v>0</v>
      </c>
      <c r="K69" s="35">
        <f>'Core Indicators'!BC69</f>
        <v>0</v>
      </c>
      <c r="L69" s="35">
        <f>'Core Indicators'!BK69</f>
        <v>44</v>
      </c>
      <c r="M69" s="35" t="str">
        <f>'Core Indicators'!BS69</f>
        <v>x</v>
      </c>
      <c r="N69" s="35" t="str">
        <f>'Core Indicators'!CA69</f>
        <v>x</v>
      </c>
      <c r="O69" s="35" t="e">
        <f>'Core Indicators'!CI69</f>
        <v>#N/A</v>
      </c>
      <c r="P69" s="35" t="str">
        <f>'Core Indicators'!CQ69</f>
        <v>x</v>
      </c>
      <c r="Q69" s="35">
        <f>'Core Indicators'!DG69</f>
        <v>1889000</v>
      </c>
      <c r="R69" s="35">
        <f>'Core Indicators'!DO69</f>
        <v>15744000</v>
      </c>
      <c r="S69" s="35">
        <f>'Core Indicators'!DW69</f>
        <v>1496000</v>
      </c>
      <c r="T69" s="35">
        <f>'Core Indicators'!EE69</f>
        <v>0</v>
      </c>
      <c r="U69" s="35">
        <f>'Core Indicators'!EM69</f>
        <v>0</v>
      </c>
      <c r="V69" s="35">
        <f>'Core Indicators'!FC69</f>
        <v>2</v>
      </c>
      <c r="W69" s="35" t="str">
        <f>'Core Indicators'!FK69</f>
        <v>x</v>
      </c>
      <c r="X69" s="35" t="str">
        <f>'Core Indicators'!FS69</f>
        <v>x</v>
      </c>
      <c r="Y69" s="35">
        <f>'Core Indicators'!GA69</f>
        <v>2</v>
      </c>
      <c r="Z69" s="35">
        <f>'Core Indicators'!GI69</f>
        <v>0</v>
      </c>
      <c r="AA69" s="35">
        <f>'Core Indicators'!GQ69</f>
        <v>0</v>
      </c>
      <c r="AB69" s="35">
        <f>'Core Indicators'!GY69</f>
        <v>0</v>
      </c>
      <c r="AC69" s="35">
        <f>'Core Indicators'!HG69</f>
        <v>2</v>
      </c>
      <c r="AD69" s="35">
        <f>'Core Indicators'!HO69</f>
        <v>0</v>
      </c>
      <c r="AE69" s="35">
        <f>'Core Indicators'!HW69</f>
        <v>0</v>
      </c>
      <c r="AF69" s="35">
        <f>'Core Indicators'!IE69</f>
        <v>0</v>
      </c>
      <c r="AG69" s="35">
        <f>'Core Indicators'!IM69</f>
        <v>2</v>
      </c>
    </row>
    <row r="70" spans="1:33" ht="20.100000000000001" customHeight="1" x14ac:dyDescent="0.25">
      <c r="A70" s="193" t="str">
        <f>'Core Indicators'!A:A</f>
        <v>International Refugees in Malaysia</v>
      </c>
      <c r="B70" s="193" t="str">
        <f>'Core Indicators'!B:B</f>
        <v>International displacement</v>
      </c>
      <c r="C70" s="193" t="str">
        <f>'Core Indicators'!C70</f>
        <v>MYS001</v>
      </c>
      <c r="D70" s="193" t="str">
        <f>'Core Indicators'!D70</f>
        <v>Malaysia</v>
      </c>
      <c r="E70" s="193" t="str">
        <f>'Core Indicators'!E70</f>
        <v>MYS</v>
      </c>
      <c r="F70" s="36">
        <f>'Core Indicators'!O70</f>
        <v>9395</v>
      </c>
      <c r="G70" s="36">
        <f>'Core Indicators'!W70</f>
        <v>3815000</v>
      </c>
      <c r="H70" s="36">
        <f>'Core Indicators'!AE70</f>
        <v>180000</v>
      </c>
      <c r="I70" s="36">
        <f>'Core Indicators'!AM70</f>
        <v>180000</v>
      </c>
      <c r="J70" s="36" t="e">
        <f>'Core Indicators'!AU70</f>
        <v>#N/A</v>
      </c>
      <c r="K70" s="36" t="e">
        <f>'Core Indicators'!BC70</f>
        <v>#N/A</v>
      </c>
      <c r="L70" s="36">
        <f>'Core Indicators'!BK70</f>
        <v>0</v>
      </c>
      <c r="M70" s="36" t="e">
        <f>'Core Indicators'!BS70</f>
        <v>#N/A</v>
      </c>
      <c r="N70" s="36" t="e">
        <f>'Core Indicators'!CA70</f>
        <v>#N/A</v>
      </c>
      <c r="O70" s="36" t="e">
        <f>'Core Indicators'!CI70</f>
        <v>#N/A</v>
      </c>
      <c r="P70" s="36" t="e">
        <f>'Core Indicators'!CQ70</f>
        <v>#N/A</v>
      </c>
      <c r="Q70" s="36">
        <f>'Core Indicators'!DG70</f>
        <v>3635000</v>
      </c>
      <c r="R70" s="36">
        <f>'Core Indicators'!DO70</f>
        <v>0</v>
      </c>
      <c r="S70" s="36">
        <f>'Core Indicators'!DW70</f>
        <v>180000</v>
      </c>
      <c r="T70" s="36">
        <f>'Core Indicators'!EE70</f>
        <v>0</v>
      </c>
      <c r="U70" s="36">
        <f>'Core Indicators'!EM70</f>
        <v>0</v>
      </c>
      <c r="V70" s="36">
        <f>'Core Indicators'!FC70</f>
        <v>3</v>
      </c>
      <c r="W70" s="36" t="e">
        <f>'Core Indicators'!FK70</f>
        <v>#N/A</v>
      </c>
      <c r="X70" s="36" t="e">
        <f>'Core Indicators'!FS70</f>
        <v>#N/A</v>
      </c>
      <c r="Y70" s="36">
        <f>'Core Indicators'!GA70</f>
        <v>1</v>
      </c>
      <c r="Z70" s="36">
        <f>'Core Indicators'!GI70</f>
        <v>0</v>
      </c>
      <c r="AA70" s="36">
        <f>'Core Indicators'!GQ70</f>
        <v>0</v>
      </c>
      <c r="AB70" s="36">
        <f>'Core Indicators'!GY70</f>
        <v>0</v>
      </c>
      <c r="AC70" s="36">
        <f>'Core Indicators'!HG70</f>
        <v>0</v>
      </c>
      <c r="AD70" s="36">
        <f>'Core Indicators'!HO70</f>
        <v>1</v>
      </c>
      <c r="AE70" s="36">
        <f>'Core Indicators'!HW70</f>
        <v>0</v>
      </c>
      <c r="AF70" s="36">
        <f>'Core Indicators'!IE70</f>
        <v>0</v>
      </c>
      <c r="AG70" s="36">
        <f>'Core Indicators'!IM70</f>
        <v>0</v>
      </c>
    </row>
    <row r="71" spans="1:33" ht="20.100000000000001" customHeight="1" x14ac:dyDescent="0.25">
      <c r="A71" s="194" t="str">
        <f>'Core Indicators'!A:A</f>
        <v>Food Security Crisis in Namibia</v>
      </c>
      <c r="B71" s="194" t="str">
        <f>'Core Indicators'!B:B</f>
        <v>Food Security</v>
      </c>
      <c r="C71" s="194" t="str">
        <f>'Core Indicators'!C71</f>
        <v>NAM002</v>
      </c>
      <c r="D71" s="194" t="str">
        <f>'Core Indicators'!D71</f>
        <v>Namibia</v>
      </c>
      <c r="E71" s="194" t="str">
        <f>'Core Indicators'!E71</f>
        <v>NAM</v>
      </c>
      <c r="F71" s="35">
        <f>'Core Indicators'!O71</f>
        <v>824292</v>
      </c>
      <c r="G71" s="35">
        <f>'Core Indicators'!W71</f>
        <v>2551000</v>
      </c>
      <c r="H71" s="35">
        <f>'Core Indicators'!AE71</f>
        <v>1587000</v>
      </c>
      <c r="I71" s="35">
        <f>'Core Indicators'!AM71</f>
        <v>0</v>
      </c>
      <c r="J71" s="35">
        <f>'Core Indicators'!AU71</f>
        <v>0</v>
      </c>
      <c r="K71" s="35">
        <f>'Core Indicators'!BC71</f>
        <v>0</v>
      </c>
      <c r="L71" s="35">
        <f>'Core Indicators'!BK71</f>
        <v>0</v>
      </c>
      <c r="M71" s="35" t="e">
        <f>'Core Indicators'!BS71</f>
        <v>#N/A</v>
      </c>
      <c r="N71" s="35" t="e">
        <f>'Core Indicators'!CA71</f>
        <v>#N/A</v>
      </c>
      <c r="O71" s="35" t="e">
        <f>'Core Indicators'!CI71</f>
        <v>#N/A</v>
      </c>
      <c r="P71" s="35" t="e">
        <f>'Core Indicators'!CQ71</f>
        <v>#N/A</v>
      </c>
      <c r="Q71" s="35">
        <f>'Core Indicators'!DG71</f>
        <v>964000</v>
      </c>
      <c r="R71" s="35">
        <f>'Core Indicators'!DO71</f>
        <v>836000</v>
      </c>
      <c r="S71" s="35">
        <f>'Core Indicators'!DW71</f>
        <v>632000</v>
      </c>
      <c r="T71" s="35">
        <f>'Core Indicators'!EE71</f>
        <v>119000</v>
      </c>
      <c r="U71" s="35">
        <f>'Core Indicators'!EM71</f>
        <v>0</v>
      </c>
      <c r="V71" s="35">
        <f>'Core Indicators'!FC71</f>
        <v>1</v>
      </c>
      <c r="W71" s="35" t="e">
        <f>'Core Indicators'!FK71</f>
        <v>#N/A</v>
      </c>
      <c r="X71" s="35" t="e">
        <f>'Core Indicators'!FS71</f>
        <v>#N/A</v>
      </c>
      <c r="Y71" s="35">
        <f>'Core Indicators'!GA71</f>
        <v>0</v>
      </c>
      <c r="Z71" s="35">
        <f>'Core Indicators'!GI71</f>
        <v>0</v>
      </c>
      <c r="AA71" s="35">
        <f>'Core Indicators'!GQ71</f>
        <v>0</v>
      </c>
      <c r="AB71" s="35">
        <f>'Core Indicators'!GY71</f>
        <v>0</v>
      </c>
      <c r="AC71" s="35">
        <f>'Core Indicators'!HG71</f>
        <v>0</v>
      </c>
      <c r="AD71" s="35">
        <f>'Core Indicators'!HO71</f>
        <v>0</v>
      </c>
      <c r="AE71" s="35">
        <f>'Core Indicators'!HW71</f>
        <v>0</v>
      </c>
      <c r="AF71" s="35">
        <f>'Core Indicators'!IE71</f>
        <v>1</v>
      </c>
      <c r="AG71" s="35">
        <f>'Core Indicators'!IM71</f>
        <v>0</v>
      </c>
    </row>
    <row r="72" spans="1:33" ht="20.100000000000001" customHeight="1" x14ac:dyDescent="0.25">
      <c r="A72" s="193" t="str">
        <f>'Core Indicators'!A:A</f>
        <v>Multiple crises in Niger</v>
      </c>
      <c r="B72" s="193" t="str">
        <f>'Core Indicators'!B:B</f>
        <v>Multiple crises country</v>
      </c>
      <c r="C72" s="193" t="str">
        <f>'Core Indicators'!C72</f>
        <v>NER001</v>
      </c>
      <c r="D72" s="193" t="str">
        <f>'Core Indicators'!D72</f>
        <v>Niger</v>
      </c>
      <c r="E72" s="193" t="str">
        <f>'Core Indicators'!E72</f>
        <v>NER</v>
      </c>
      <c r="F72" s="36">
        <f>'Core Indicators'!O72</f>
        <v>1267000</v>
      </c>
      <c r="G72" s="36">
        <f>'Core Indicators'!W72</f>
        <v>23800000</v>
      </c>
      <c r="H72" s="36">
        <f>'Core Indicators'!AE72</f>
        <v>3882000</v>
      </c>
      <c r="I72" s="36">
        <f>'Core Indicators'!AM72</f>
        <v>565000</v>
      </c>
      <c r="J72" s="36" t="str">
        <f>'Core Indicators'!AU72</f>
        <v>x</v>
      </c>
      <c r="K72" s="36" t="str">
        <f>'Core Indicators'!BC72</f>
        <v>x</v>
      </c>
      <c r="L72" s="36">
        <f>'Core Indicators'!BK72</f>
        <v>604</v>
      </c>
      <c r="M72" s="36" t="str">
        <f>'Core Indicators'!BS72</f>
        <v>x</v>
      </c>
      <c r="N72" s="36" t="str">
        <f>'Core Indicators'!CA72</f>
        <v>x</v>
      </c>
      <c r="O72" s="36" t="e">
        <f>'Core Indicators'!CI72</f>
        <v>#N/A</v>
      </c>
      <c r="P72" s="36" t="str">
        <f>'Core Indicators'!CQ72</f>
        <v>x</v>
      </c>
      <c r="Q72" s="36">
        <f>'Core Indicators'!DG72</f>
        <v>19918000</v>
      </c>
      <c r="R72" s="36">
        <f>'Core Indicators'!DO72</f>
        <v>60000</v>
      </c>
      <c r="S72" s="36">
        <f>'Core Indicators'!DW72</f>
        <v>3648000</v>
      </c>
      <c r="T72" s="36">
        <f>'Core Indicators'!EE72</f>
        <v>173000</v>
      </c>
      <c r="U72" s="36">
        <f>'Core Indicators'!EM72</f>
        <v>0</v>
      </c>
      <c r="V72" s="36">
        <f>'Core Indicators'!FC72</f>
        <v>5</v>
      </c>
      <c r="W72" s="36" t="str">
        <f>'Core Indicators'!FK72</f>
        <v>x</v>
      </c>
      <c r="X72" s="36" t="str">
        <f>'Core Indicators'!FS72</f>
        <v>x</v>
      </c>
      <c r="Y72" s="36">
        <f>'Core Indicators'!GA72</f>
        <v>1</v>
      </c>
      <c r="Z72" s="36">
        <f>'Core Indicators'!GI72</f>
        <v>3</v>
      </c>
      <c r="AA72" s="36">
        <f>'Core Indicators'!GQ72</f>
        <v>2</v>
      </c>
      <c r="AB72" s="36">
        <f>'Core Indicators'!GY72</f>
        <v>0</v>
      </c>
      <c r="AC72" s="36">
        <f>'Core Indicators'!HG72</f>
        <v>0</v>
      </c>
      <c r="AD72" s="36">
        <f>'Core Indicators'!HO72</f>
        <v>3</v>
      </c>
      <c r="AE72" s="36">
        <f>'Core Indicators'!HW72</f>
        <v>3</v>
      </c>
      <c r="AF72" s="36">
        <f>'Core Indicators'!IE72</f>
        <v>1</v>
      </c>
      <c r="AG72" s="36">
        <f>'Core Indicators'!IM72</f>
        <v>3</v>
      </c>
    </row>
    <row r="73" spans="1:33" ht="20.100000000000001" customHeight="1" x14ac:dyDescent="0.25">
      <c r="A73" s="194" t="str">
        <f>'Core Indicators'!A:A</f>
        <v>Boko Haram in Niger</v>
      </c>
      <c r="B73" s="194" t="str">
        <f>'Core Indicators'!B:B</f>
        <v>Conflict</v>
      </c>
      <c r="C73" s="194" t="str">
        <f>'Core Indicators'!C73</f>
        <v>NER002</v>
      </c>
      <c r="D73" s="194" t="str">
        <f>'Core Indicators'!D73</f>
        <v>Niger</v>
      </c>
      <c r="E73" s="194" t="str">
        <f>'Core Indicators'!E73</f>
        <v>NER</v>
      </c>
      <c r="F73" s="35">
        <f>'Core Indicators'!O73</f>
        <v>156906</v>
      </c>
      <c r="G73" s="35">
        <f>'Core Indicators'!W73</f>
        <v>949000</v>
      </c>
      <c r="H73" s="35">
        <f>'Core Indicators'!AE73</f>
        <v>293000</v>
      </c>
      <c r="I73" s="35">
        <f>'Core Indicators'!AM73</f>
        <v>243000</v>
      </c>
      <c r="J73" s="35">
        <f>'Core Indicators'!AU73</f>
        <v>141012</v>
      </c>
      <c r="K73" s="35" t="str">
        <f>'Core Indicators'!BC73</f>
        <v>x</v>
      </c>
      <c r="L73" s="35">
        <f>'Core Indicators'!BK73</f>
        <v>148</v>
      </c>
      <c r="M73" s="35" t="str">
        <f>'Core Indicators'!BS73</f>
        <v>x</v>
      </c>
      <c r="N73" s="35" t="str">
        <f>'Core Indicators'!CA73</f>
        <v>x</v>
      </c>
      <c r="O73" s="35" t="e">
        <f>'Core Indicators'!CI73</f>
        <v>#N/A</v>
      </c>
      <c r="P73" s="35" t="str">
        <f>'Core Indicators'!CQ73</f>
        <v>x</v>
      </c>
      <c r="Q73" s="35">
        <f>'Core Indicators'!DG73</f>
        <v>656000</v>
      </c>
      <c r="R73" s="35">
        <f>'Core Indicators'!DO73</f>
        <v>1000</v>
      </c>
      <c r="S73" s="35">
        <f>'Core Indicators'!DW73</f>
        <v>272000</v>
      </c>
      <c r="T73" s="35">
        <f>'Core Indicators'!EE73</f>
        <v>20000</v>
      </c>
      <c r="U73" s="35">
        <f>'Core Indicators'!EM73</f>
        <v>0</v>
      </c>
      <c r="V73" s="35">
        <f>'Core Indicators'!FC73</f>
        <v>5</v>
      </c>
      <c r="W73" s="35" t="str">
        <f>'Core Indicators'!FK73</f>
        <v>x</v>
      </c>
      <c r="X73" s="35" t="str">
        <f>'Core Indicators'!FS73</f>
        <v>x</v>
      </c>
      <c r="Y73" s="35">
        <f>'Core Indicators'!GA73</f>
        <v>1</v>
      </c>
      <c r="Z73" s="35">
        <f>'Core Indicators'!GI73</f>
        <v>3</v>
      </c>
      <c r="AA73" s="35">
        <f>'Core Indicators'!GQ73</f>
        <v>2</v>
      </c>
      <c r="AB73" s="35">
        <f>'Core Indicators'!GY73</f>
        <v>0</v>
      </c>
      <c r="AC73" s="35">
        <f>'Core Indicators'!HG73</f>
        <v>0</v>
      </c>
      <c r="AD73" s="35">
        <f>'Core Indicators'!HO73</f>
        <v>3</v>
      </c>
      <c r="AE73" s="35">
        <f>'Core Indicators'!HW73</f>
        <v>3</v>
      </c>
      <c r="AF73" s="35">
        <f>'Core Indicators'!IE73</f>
        <v>1</v>
      </c>
      <c r="AG73" s="35">
        <f>'Core Indicators'!IM73</f>
        <v>3</v>
      </c>
    </row>
    <row r="74" spans="1:33" ht="20.100000000000001" customHeight="1" x14ac:dyDescent="0.25">
      <c r="A74" s="193" t="str">
        <f>'Core Indicators'!A:A</f>
        <v>Mali/Burkina Faso conflict</v>
      </c>
      <c r="B74" s="193" t="str">
        <f>'Core Indicators'!B:B</f>
        <v>Conflict</v>
      </c>
      <c r="C74" s="193" t="str">
        <f>'Core Indicators'!C74</f>
        <v>NER003</v>
      </c>
      <c r="D74" s="193" t="str">
        <f>'Core Indicators'!D74</f>
        <v>Niger</v>
      </c>
      <c r="E74" s="193" t="str">
        <f>'Core Indicators'!E74</f>
        <v>NER</v>
      </c>
      <c r="F74" s="36">
        <f>'Core Indicators'!O74</f>
        <v>210600</v>
      </c>
      <c r="G74" s="36">
        <f>'Core Indicators'!W74</f>
        <v>8400000</v>
      </c>
      <c r="H74" s="36">
        <f>'Core Indicators'!AE74</f>
        <v>1356000</v>
      </c>
      <c r="I74" s="36">
        <f>'Core Indicators'!AM74</f>
        <v>202000</v>
      </c>
      <c r="J74" s="36" t="str">
        <f>'Core Indicators'!AU74</f>
        <v>x</v>
      </c>
      <c r="K74" s="36" t="str">
        <f>'Core Indicators'!BC74</f>
        <v>x</v>
      </c>
      <c r="L74" s="36">
        <f>'Core Indicators'!BK74</f>
        <v>415</v>
      </c>
      <c r="M74" s="36" t="str">
        <f>'Core Indicators'!BS74</f>
        <v>x</v>
      </c>
      <c r="N74" s="36" t="str">
        <f>'Core Indicators'!CA74</f>
        <v>x</v>
      </c>
      <c r="O74" s="36" t="e">
        <f>'Core Indicators'!CI74</f>
        <v>#N/A</v>
      </c>
      <c r="P74" s="36" t="str">
        <f>'Core Indicators'!CQ74</f>
        <v>x</v>
      </c>
      <c r="Q74" s="36">
        <f>'Core Indicators'!DG74</f>
        <v>7044000</v>
      </c>
      <c r="R74" s="36">
        <f>'Core Indicators'!DO74</f>
        <v>9000</v>
      </c>
      <c r="S74" s="36">
        <f>'Core Indicators'!DW74</f>
        <v>1310000</v>
      </c>
      <c r="T74" s="36">
        <f>'Core Indicators'!EE74</f>
        <v>36000</v>
      </c>
      <c r="U74" s="36">
        <f>'Core Indicators'!EM74</f>
        <v>0</v>
      </c>
      <c r="V74" s="36">
        <f>'Core Indicators'!FC74</f>
        <v>5</v>
      </c>
      <c r="W74" s="36" t="str">
        <f>'Core Indicators'!FK74</f>
        <v>x</v>
      </c>
      <c r="X74" s="36" t="str">
        <f>'Core Indicators'!FS74</f>
        <v>x</v>
      </c>
      <c r="Y74" s="36">
        <f>'Core Indicators'!GA74</f>
        <v>1</v>
      </c>
      <c r="Z74" s="36">
        <f>'Core Indicators'!GI74</f>
        <v>3</v>
      </c>
      <c r="AA74" s="36">
        <f>'Core Indicators'!GQ74</f>
        <v>2</v>
      </c>
      <c r="AB74" s="36">
        <f>'Core Indicators'!GY74</f>
        <v>0</v>
      </c>
      <c r="AC74" s="36">
        <f>'Core Indicators'!HG74</f>
        <v>0</v>
      </c>
      <c r="AD74" s="36">
        <f>'Core Indicators'!HO74</f>
        <v>2</v>
      </c>
      <c r="AE74" s="36">
        <f>'Core Indicators'!HW74</f>
        <v>3</v>
      </c>
      <c r="AF74" s="36">
        <f>'Core Indicators'!IE74</f>
        <v>0</v>
      </c>
      <c r="AG74" s="36">
        <f>'Core Indicators'!IM74</f>
        <v>3</v>
      </c>
    </row>
    <row r="75" spans="1:33" ht="20.100000000000001" customHeight="1" x14ac:dyDescent="0.25">
      <c r="A75" s="194" t="str">
        <f>'Core Indicators'!A:A</f>
        <v>Nigerian Refugees</v>
      </c>
      <c r="B75" s="194" t="str">
        <f>'Core Indicators'!B:B</f>
        <v>International displacement</v>
      </c>
      <c r="C75" s="194" t="str">
        <f>'Core Indicators'!C75</f>
        <v>NER004</v>
      </c>
      <c r="D75" s="194" t="str">
        <f>'Core Indicators'!D75</f>
        <v>Niger</v>
      </c>
      <c r="E75" s="194" t="str">
        <f>'Core Indicators'!E75</f>
        <v>NER</v>
      </c>
      <c r="F75" s="35">
        <f>'Core Indicators'!O75</f>
        <v>8616</v>
      </c>
      <c r="G75" s="35">
        <f>'Core Indicators'!W75</f>
        <v>1328000</v>
      </c>
      <c r="H75" s="35">
        <f>'Core Indicators'!AE75</f>
        <v>704000</v>
      </c>
      <c r="I75" s="35">
        <f>'Core Indicators'!AM75</f>
        <v>187000</v>
      </c>
      <c r="J75" s="35" t="str">
        <f>'Core Indicators'!AU75</f>
        <v>x</v>
      </c>
      <c r="K75" s="35" t="str">
        <f>'Core Indicators'!BC75</f>
        <v>x</v>
      </c>
      <c r="L75" s="35">
        <f>'Core Indicators'!BK75</f>
        <v>16</v>
      </c>
      <c r="M75" s="35">
        <f>'Core Indicators'!BS75</f>
        <v>0</v>
      </c>
      <c r="N75" s="35">
        <f>'Core Indicators'!CA75</f>
        <v>0</v>
      </c>
      <c r="O75" s="35" t="e">
        <f>'Core Indicators'!CI75</f>
        <v>#N/A</v>
      </c>
      <c r="P75" s="35">
        <f>'Core Indicators'!CQ75</f>
        <v>0</v>
      </c>
      <c r="Q75" s="35">
        <f>'Core Indicators'!DG75</f>
        <v>624000</v>
      </c>
      <c r="R75" s="35">
        <f>'Core Indicators'!DO75</f>
        <v>0</v>
      </c>
      <c r="S75" s="35">
        <f>'Core Indicators'!DW75</f>
        <v>662000</v>
      </c>
      <c r="T75" s="35">
        <f>'Core Indicators'!EE75</f>
        <v>42000</v>
      </c>
      <c r="U75" s="35">
        <f>'Core Indicators'!EM75</f>
        <v>0</v>
      </c>
      <c r="V75" s="35">
        <f>'Core Indicators'!FC75</f>
        <v>2</v>
      </c>
      <c r="W75" s="35" t="str">
        <f>'Core Indicators'!FK75</f>
        <v>x</v>
      </c>
      <c r="X75" s="35" t="str">
        <f>'Core Indicators'!FS75</f>
        <v>x</v>
      </c>
      <c r="Y75" s="35">
        <f>'Core Indicators'!GA75</f>
        <v>1</v>
      </c>
      <c r="Z75" s="35">
        <f>'Core Indicators'!GI75</f>
        <v>3</v>
      </c>
      <c r="AA75" s="35">
        <f>'Core Indicators'!GQ75</f>
        <v>1</v>
      </c>
      <c r="AB75" s="35">
        <f>'Core Indicators'!GY75</f>
        <v>0</v>
      </c>
      <c r="AC75" s="35">
        <f>'Core Indicators'!HG75</f>
        <v>0</v>
      </c>
      <c r="AD75" s="35">
        <f>'Core Indicators'!HO75</f>
        <v>2</v>
      </c>
      <c r="AE75" s="35">
        <f>'Core Indicators'!HW75</f>
        <v>2</v>
      </c>
      <c r="AF75" s="35">
        <f>'Core Indicators'!IE75</f>
        <v>0</v>
      </c>
      <c r="AG75" s="35">
        <f>'Core Indicators'!IM75</f>
        <v>3</v>
      </c>
    </row>
    <row r="76" spans="1:33" ht="20.100000000000001" customHeight="1" x14ac:dyDescent="0.25">
      <c r="A76" s="193" t="str">
        <f>'Core Indicators'!A:A</f>
        <v>Complex crisis in Nigeria</v>
      </c>
      <c r="B76" s="193" t="str">
        <f>'Core Indicators'!B:B</f>
        <v>Complex crisis</v>
      </c>
      <c r="C76" s="193" t="str">
        <f>'Core Indicators'!C76</f>
        <v>NGA001</v>
      </c>
      <c r="D76" s="193" t="str">
        <f>'Core Indicators'!D76</f>
        <v>Nigeria</v>
      </c>
      <c r="E76" s="193" t="str">
        <f>'Core Indicators'!E76</f>
        <v>NGA</v>
      </c>
      <c r="F76" s="36">
        <f>'Core Indicators'!O76</f>
        <v>909890</v>
      </c>
      <c r="G76" s="36">
        <f>'Core Indicators'!W76</f>
        <v>76901000</v>
      </c>
      <c r="H76" s="36">
        <f>'Core Indicators'!AE76</f>
        <v>17831000</v>
      </c>
      <c r="I76" s="36">
        <f>'Core Indicators'!AM76</f>
        <v>5302000</v>
      </c>
      <c r="J76" s="36" t="str">
        <f>'Core Indicators'!AU76</f>
        <v>x</v>
      </c>
      <c r="K76" s="36" t="str">
        <f>'Core Indicators'!BC76</f>
        <v>x</v>
      </c>
      <c r="L76" s="36">
        <f>'Core Indicators'!BK76</f>
        <v>3790</v>
      </c>
      <c r="M76" s="36" t="str">
        <f>'Core Indicators'!BS76</f>
        <v>x</v>
      </c>
      <c r="N76" s="36">
        <f>'Core Indicators'!CA76</f>
        <v>4300</v>
      </c>
      <c r="O76" s="36" t="e">
        <f>'Core Indicators'!CI76</f>
        <v>#N/A</v>
      </c>
      <c r="P76" s="36" t="str">
        <f>'Core Indicators'!CQ76</f>
        <v>x</v>
      </c>
      <c r="Q76" s="36">
        <f>'Core Indicators'!DG76</f>
        <v>59070000</v>
      </c>
      <c r="R76" s="36">
        <f>'Core Indicators'!DO76</f>
        <v>4400000</v>
      </c>
      <c r="S76" s="36">
        <f>'Core Indicators'!DW76</f>
        <v>10734000</v>
      </c>
      <c r="T76" s="36">
        <f>'Core Indicators'!EE76</f>
        <v>2697000</v>
      </c>
      <c r="U76" s="36">
        <f>'Core Indicators'!EM76</f>
        <v>0</v>
      </c>
      <c r="V76" s="36">
        <f>'Core Indicators'!FC76</f>
        <v>5</v>
      </c>
      <c r="W76" s="36" t="str">
        <f>'Core Indicators'!FK76</f>
        <v>x</v>
      </c>
      <c r="X76" s="36">
        <f>'Core Indicators'!FS76</f>
        <v>800000</v>
      </c>
      <c r="Y76" s="36">
        <f>'Core Indicators'!GA76</f>
        <v>1</v>
      </c>
      <c r="Z76" s="36">
        <f>'Core Indicators'!GI76</f>
        <v>3</v>
      </c>
      <c r="AA76" s="36">
        <f>'Core Indicators'!GQ76</f>
        <v>2</v>
      </c>
      <c r="AB76" s="36">
        <f>'Core Indicators'!GY76</f>
        <v>2</v>
      </c>
      <c r="AC76" s="36">
        <f>'Core Indicators'!HG76</f>
        <v>2</v>
      </c>
      <c r="AD76" s="36">
        <f>'Core Indicators'!HO76</f>
        <v>3</v>
      </c>
      <c r="AE76" s="36">
        <f>'Core Indicators'!HW76</f>
        <v>3</v>
      </c>
      <c r="AF76" s="36">
        <f>'Core Indicators'!IE76</f>
        <v>1</v>
      </c>
      <c r="AG76" s="36">
        <f>'Core Indicators'!IM76</f>
        <v>3</v>
      </c>
    </row>
    <row r="77" spans="1:33" ht="20.100000000000001" customHeight="1" x14ac:dyDescent="0.25">
      <c r="A77" s="194" t="str">
        <f>'Core Indicators'!A:A</f>
        <v>Middle belt conflict</v>
      </c>
      <c r="B77" s="194" t="str">
        <f>'Core Indicators'!B:B</f>
        <v>Conflict</v>
      </c>
      <c r="C77" s="194" t="str">
        <f>'Core Indicators'!C77</f>
        <v>NGA003</v>
      </c>
      <c r="D77" s="194" t="str">
        <f>'Core Indicators'!D77</f>
        <v>Nigeria</v>
      </c>
      <c r="E77" s="194" t="str">
        <f>'Core Indicators'!E77</f>
        <v>NGA</v>
      </c>
      <c r="F77" s="35">
        <f>'Core Indicators'!O77</f>
        <v>181664</v>
      </c>
      <c r="G77" s="35">
        <f>'Core Indicators'!W77</f>
        <v>15532000</v>
      </c>
      <c r="H77" s="35">
        <f>'Core Indicators'!AE77</f>
        <v>982000</v>
      </c>
      <c r="I77" s="35">
        <f>'Core Indicators'!AM77</f>
        <v>380000</v>
      </c>
      <c r="J77" s="35" t="str">
        <f>'Core Indicators'!AU77</f>
        <v>x</v>
      </c>
      <c r="K77" s="35" t="str">
        <f>'Core Indicators'!BC77</f>
        <v>x</v>
      </c>
      <c r="L77" s="35">
        <f>'Core Indicators'!BK77</f>
        <v>499</v>
      </c>
      <c r="M77" s="35" t="str">
        <f>'Core Indicators'!BS77</f>
        <v>x</v>
      </c>
      <c r="N77" s="35" t="str">
        <f>'Core Indicators'!CA77</f>
        <v>x</v>
      </c>
      <c r="O77" s="35" t="e">
        <f>'Core Indicators'!CI77</f>
        <v>#N/A</v>
      </c>
      <c r="P77" s="35" t="str">
        <f>'Core Indicators'!CQ77</f>
        <v>x</v>
      </c>
      <c r="Q77" s="35">
        <f>'Core Indicators'!DG77</f>
        <v>14550000</v>
      </c>
      <c r="R77" s="35">
        <f>'Core Indicators'!DO77</f>
        <v>0</v>
      </c>
      <c r="S77" s="35">
        <f>'Core Indicators'!DW77</f>
        <v>982000</v>
      </c>
      <c r="T77" s="35">
        <f>'Core Indicators'!EE77</f>
        <v>0</v>
      </c>
      <c r="U77" s="35">
        <f>'Core Indicators'!EM77</f>
        <v>0</v>
      </c>
      <c r="V77" s="35">
        <f>'Core Indicators'!FC77</f>
        <v>5</v>
      </c>
      <c r="W77" s="35" t="str">
        <f>'Core Indicators'!FK77</f>
        <v>x</v>
      </c>
      <c r="X77" s="35" t="str">
        <f>'Core Indicators'!FS77</f>
        <v>x</v>
      </c>
      <c r="Y77" s="35">
        <f>'Core Indicators'!GA77</f>
        <v>0</v>
      </c>
      <c r="Z77" s="35">
        <f>'Core Indicators'!GI77</f>
        <v>2</v>
      </c>
      <c r="AA77" s="35">
        <f>'Core Indicators'!GQ77</f>
        <v>0</v>
      </c>
      <c r="AB77" s="35">
        <f>'Core Indicators'!GY77</f>
        <v>2</v>
      </c>
      <c r="AC77" s="35">
        <f>'Core Indicators'!HG77</f>
        <v>0</v>
      </c>
      <c r="AD77" s="35">
        <f>'Core Indicators'!HO77</f>
        <v>1</v>
      </c>
      <c r="AE77" s="35">
        <f>'Core Indicators'!HW77</f>
        <v>1</v>
      </c>
      <c r="AF77" s="35">
        <f>'Core Indicators'!IE77</f>
        <v>1</v>
      </c>
      <c r="AG77" s="35">
        <f>'Core Indicators'!IM77</f>
        <v>3</v>
      </c>
    </row>
    <row r="78" spans="1:33" ht="20.100000000000001" customHeight="1" x14ac:dyDescent="0.25">
      <c r="A78" s="193" t="str">
        <f>'Core Indicators'!A:A</f>
        <v>Boko Haram crisis in Nigeria</v>
      </c>
      <c r="B78" s="193" t="str">
        <f>'Core Indicators'!B:B</f>
        <v>Conflict</v>
      </c>
      <c r="C78" s="193" t="str">
        <f>'Core Indicators'!C78</f>
        <v>NGA004</v>
      </c>
      <c r="D78" s="193" t="str">
        <f>'Core Indicators'!D78</f>
        <v>Nigeria</v>
      </c>
      <c r="E78" s="193" t="str">
        <f>'Core Indicators'!E78</f>
        <v>NGA</v>
      </c>
      <c r="F78" s="36">
        <f>'Core Indicators'!O78</f>
        <v>157918</v>
      </c>
      <c r="G78" s="36">
        <f>'Core Indicators'!W78</f>
        <v>13100000</v>
      </c>
      <c r="H78" s="36">
        <f>'Core Indicators'!AE78</f>
        <v>13100000</v>
      </c>
      <c r="I78" s="36">
        <f>'Core Indicators'!AM78</f>
        <v>4369000</v>
      </c>
      <c r="J78" s="36" t="str">
        <f>'Core Indicators'!AU78</f>
        <v>x</v>
      </c>
      <c r="K78" s="36" t="str">
        <f>'Core Indicators'!BC78</f>
        <v>x</v>
      </c>
      <c r="L78" s="36">
        <f>'Core Indicators'!BK78</f>
        <v>837</v>
      </c>
      <c r="M78" s="36" t="str">
        <f>'Core Indicators'!BS78</f>
        <v>x</v>
      </c>
      <c r="N78" s="36">
        <f>'Core Indicators'!CA78</f>
        <v>4300</v>
      </c>
      <c r="O78" s="36" t="e">
        <f>'Core Indicators'!CI78</f>
        <v>#N/A</v>
      </c>
      <c r="P78" s="36" t="str">
        <f>'Core Indicators'!CQ78</f>
        <v>x</v>
      </c>
      <c r="Q78" s="36">
        <f>'Core Indicators'!DG78</f>
        <v>0</v>
      </c>
      <c r="R78" s="36">
        <f>'Core Indicators'!DO78</f>
        <v>4400000</v>
      </c>
      <c r="S78" s="36">
        <f>'Core Indicators'!DW78</f>
        <v>6003000</v>
      </c>
      <c r="T78" s="36">
        <f>'Core Indicators'!EE78</f>
        <v>2697000</v>
      </c>
      <c r="U78" s="36">
        <f>'Core Indicators'!EM78</f>
        <v>0</v>
      </c>
      <c r="V78" s="36">
        <f>'Core Indicators'!FC78</f>
        <v>4</v>
      </c>
      <c r="W78" s="36" t="str">
        <f>'Core Indicators'!FK78</f>
        <v>x</v>
      </c>
      <c r="X78" s="36">
        <f>'Core Indicators'!FS78</f>
        <v>800000</v>
      </c>
      <c r="Y78" s="36">
        <f>'Core Indicators'!GA78</f>
        <v>1</v>
      </c>
      <c r="Z78" s="36">
        <f>'Core Indicators'!GI78</f>
        <v>2</v>
      </c>
      <c r="AA78" s="36">
        <f>'Core Indicators'!GQ78</f>
        <v>2</v>
      </c>
      <c r="AB78" s="36">
        <f>'Core Indicators'!GY78</f>
        <v>0</v>
      </c>
      <c r="AC78" s="36">
        <f>'Core Indicators'!HG78</f>
        <v>2</v>
      </c>
      <c r="AD78" s="36">
        <f>'Core Indicators'!HO78</f>
        <v>2</v>
      </c>
      <c r="AE78" s="36">
        <f>'Core Indicators'!HW78</f>
        <v>3</v>
      </c>
      <c r="AF78" s="36">
        <f>'Core Indicators'!IE78</f>
        <v>1</v>
      </c>
      <c r="AG78" s="36">
        <f>'Core Indicators'!IM78</f>
        <v>3</v>
      </c>
    </row>
    <row r="79" spans="1:33" ht="20.100000000000001" customHeight="1" x14ac:dyDescent="0.25">
      <c r="A79" s="194" t="str">
        <f>'Core Indicators'!A:A</f>
        <v>Northwest Banditry</v>
      </c>
      <c r="B79" s="194" t="str">
        <f>'Core Indicators'!B:B</f>
        <v>Other type of violence</v>
      </c>
      <c r="C79" s="194" t="str">
        <f>'Core Indicators'!C79</f>
        <v>NGA007</v>
      </c>
      <c r="D79" s="194" t="str">
        <f>'Core Indicators'!D79</f>
        <v>Nigeria</v>
      </c>
      <c r="E79" s="194" t="str">
        <f>'Core Indicators'!E79</f>
        <v>NGA</v>
      </c>
      <c r="F79" s="35">
        <f>'Core Indicators'!O79</f>
        <v>237708</v>
      </c>
      <c r="G79" s="35">
        <f>'Core Indicators'!W79</f>
        <v>35593000</v>
      </c>
      <c r="H79" s="35">
        <f>'Core Indicators'!AE79</f>
        <v>3679000</v>
      </c>
      <c r="I79" s="35">
        <f>'Core Indicators'!AM79</f>
        <v>485000</v>
      </c>
      <c r="J79" s="35" t="str">
        <f>'Core Indicators'!AU79</f>
        <v>x</v>
      </c>
      <c r="K79" s="35" t="str">
        <f>'Core Indicators'!BC79</f>
        <v>x</v>
      </c>
      <c r="L79" s="35">
        <f>'Core Indicators'!BK79</f>
        <v>2454</v>
      </c>
      <c r="M79" s="35">
        <f>'Core Indicators'!BS79</f>
        <v>500</v>
      </c>
      <c r="N79" s="35">
        <f>'Core Indicators'!CA79</f>
        <v>10500</v>
      </c>
      <c r="O79" s="35" t="e">
        <f>'Core Indicators'!CI79</f>
        <v>#N/A</v>
      </c>
      <c r="P79" s="35">
        <f>'Core Indicators'!CQ79</f>
        <v>49</v>
      </c>
      <c r="Q79" s="35">
        <f>'Core Indicators'!DG79</f>
        <v>31914000</v>
      </c>
      <c r="R79" s="35">
        <f>'Core Indicators'!DO79</f>
        <v>0</v>
      </c>
      <c r="S79" s="35">
        <f>'Core Indicators'!DW79</f>
        <v>3679000</v>
      </c>
      <c r="T79" s="35">
        <f>'Core Indicators'!EE79</f>
        <v>0</v>
      </c>
      <c r="U79" s="35">
        <f>'Core Indicators'!EM79</f>
        <v>0</v>
      </c>
      <c r="V79" s="35">
        <f>'Core Indicators'!FC79</f>
        <v>5</v>
      </c>
      <c r="W79" s="35" t="str">
        <f>'Core Indicators'!FK79</f>
        <v>x</v>
      </c>
      <c r="X79" s="35" t="str">
        <f>'Core Indicators'!FS79</f>
        <v>x</v>
      </c>
      <c r="Y79" s="35">
        <f>'Core Indicators'!GA79</f>
        <v>0</v>
      </c>
      <c r="Z79" s="35">
        <f>'Core Indicators'!GI79</f>
        <v>3</v>
      </c>
      <c r="AA79" s="35">
        <f>'Core Indicators'!GQ79</f>
        <v>0</v>
      </c>
      <c r="AB79" s="35">
        <f>'Core Indicators'!GY79</f>
        <v>0</v>
      </c>
      <c r="AC79" s="35">
        <f>'Core Indicators'!HG79</f>
        <v>2</v>
      </c>
      <c r="AD79" s="35">
        <f>'Core Indicators'!HO79</f>
        <v>2</v>
      </c>
      <c r="AE79" s="35">
        <f>'Core Indicators'!HW79</f>
        <v>2</v>
      </c>
      <c r="AF79" s="35">
        <f>'Core Indicators'!IE79</f>
        <v>1</v>
      </c>
      <c r="AG79" s="35">
        <f>'Core Indicators'!IM79</f>
        <v>3</v>
      </c>
    </row>
    <row r="80" spans="1:33" ht="20.100000000000001" customHeight="1" x14ac:dyDescent="0.25">
      <c r="A80" s="193" t="str">
        <f>'Core Indicators'!A:A</f>
        <v>Cameroonian Refugees in Nigeria</v>
      </c>
      <c r="B80" s="193" t="str">
        <f>'Core Indicators'!B:B</f>
        <v>International displacement</v>
      </c>
      <c r="C80" s="193" t="str">
        <f>'Core Indicators'!C80</f>
        <v>NGA008</v>
      </c>
      <c r="D80" s="193" t="str">
        <f>'Core Indicators'!D80</f>
        <v>Nigeria</v>
      </c>
      <c r="E80" s="193" t="str">
        <f>'Core Indicators'!E80</f>
        <v>NGA</v>
      </c>
      <c r="F80" s="36">
        <f>'Core Indicators'!O80</f>
        <v>108688</v>
      </c>
      <c r="G80" s="36">
        <f>'Core Indicators'!W80</f>
        <v>12675000</v>
      </c>
      <c r="H80" s="36">
        <f>'Core Indicators'!AE80</f>
        <v>69000</v>
      </c>
      <c r="I80" s="36">
        <f>'Core Indicators'!AM80</f>
        <v>69000</v>
      </c>
      <c r="J80" s="36" t="str">
        <f>'Core Indicators'!AU80</f>
        <v>x</v>
      </c>
      <c r="K80" s="36" t="str">
        <f>'Core Indicators'!BC80</f>
        <v>x</v>
      </c>
      <c r="L80" s="36">
        <f>'Core Indicators'!BK80</f>
        <v>0</v>
      </c>
      <c r="M80" s="36" t="str">
        <f>'Core Indicators'!BS80</f>
        <v>x</v>
      </c>
      <c r="N80" s="36" t="str">
        <f>'Core Indicators'!CA80</f>
        <v>x</v>
      </c>
      <c r="O80" s="36" t="e">
        <f>'Core Indicators'!CI80</f>
        <v>#N/A</v>
      </c>
      <c r="P80" s="36" t="str">
        <f>'Core Indicators'!CQ80</f>
        <v>x</v>
      </c>
      <c r="Q80" s="36">
        <f>'Core Indicators'!DG80</f>
        <v>12606000</v>
      </c>
      <c r="R80" s="36">
        <f>'Core Indicators'!DO80</f>
        <v>0</v>
      </c>
      <c r="S80" s="36">
        <f>'Core Indicators'!DW80</f>
        <v>69000</v>
      </c>
      <c r="T80" s="36">
        <f>'Core Indicators'!EE80</f>
        <v>0</v>
      </c>
      <c r="U80" s="36">
        <f>'Core Indicators'!EM80</f>
        <v>0</v>
      </c>
      <c r="V80" s="36">
        <f>'Core Indicators'!FC80</f>
        <v>2139</v>
      </c>
      <c r="W80" s="36" t="str">
        <f>'Core Indicators'!FK80</f>
        <v>x</v>
      </c>
      <c r="X80" s="36" t="str">
        <f>'Core Indicators'!FS80</f>
        <v>x</v>
      </c>
      <c r="Y80" s="36">
        <f>'Core Indicators'!GA80</f>
        <v>0</v>
      </c>
      <c r="Z80" s="36">
        <f>'Core Indicators'!GI80</f>
        <v>2</v>
      </c>
      <c r="AA80" s="36">
        <f>'Core Indicators'!GQ80</f>
        <v>0</v>
      </c>
      <c r="AB80" s="36">
        <f>'Core Indicators'!GY80</f>
        <v>0</v>
      </c>
      <c r="AC80" s="36">
        <f>'Core Indicators'!HG80</f>
        <v>0</v>
      </c>
      <c r="AD80" s="36">
        <f>'Core Indicators'!HO80</f>
        <v>1</v>
      </c>
      <c r="AE80" s="36">
        <f>'Core Indicators'!HW80</f>
        <v>0</v>
      </c>
      <c r="AF80" s="36">
        <f>'Core Indicators'!IE80</f>
        <v>1</v>
      </c>
      <c r="AG80" s="36">
        <f>'Core Indicators'!IM80</f>
        <v>3</v>
      </c>
    </row>
    <row r="81" spans="1:33" ht="20.100000000000001" customHeight="1" x14ac:dyDescent="0.25">
      <c r="A81" s="194" t="str">
        <f>'Core Indicators'!A:A</f>
        <v>Socioeconomic crisis in Nicaragua</v>
      </c>
      <c r="B81" s="194" t="str">
        <f>'Core Indicators'!B:B</f>
        <v>Political and economic crisis</v>
      </c>
      <c r="C81" s="194" t="str">
        <f>'Core Indicators'!C81</f>
        <v>NIC001</v>
      </c>
      <c r="D81" s="194" t="str">
        <f>'Core Indicators'!D81</f>
        <v>Nicaragua</v>
      </c>
      <c r="E81" s="194" t="str">
        <f>'Core Indicators'!E81</f>
        <v>NIC</v>
      </c>
      <c r="F81" s="35">
        <f>'Core Indicators'!O81</f>
        <v>120339.54</v>
      </c>
      <c r="G81" s="35">
        <f>'Core Indicators'!W81</f>
        <v>6444000</v>
      </c>
      <c r="H81" s="35">
        <f>'Core Indicators'!AE81</f>
        <v>417000</v>
      </c>
      <c r="I81" s="35">
        <f>'Core Indicators'!AM81</f>
        <v>102000</v>
      </c>
      <c r="J81" s="35" t="str">
        <f>'Core Indicators'!AU81</f>
        <v>x</v>
      </c>
      <c r="K81" s="35">
        <f>'Core Indicators'!BC81</f>
        <v>17631</v>
      </c>
      <c r="L81" s="35">
        <f>'Core Indicators'!BK81</f>
        <v>3</v>
      </c>
      <c r="M81" s="35">
        <f>'Core Indicators'!BS81</f>
        <v>0</v>
      </c>
      <c r="N81" s="35">
        <f>'Core Indicators'!CA81</f>
        <v>0</v>
      </c>
      <c r="O81" s="35" t="e">
        <f>'Core Indicators'!CI81</f>
        <v>#N/A</v>
      </c>
      <c r="P81" s="35">
        <f>'Core Indicators'!CQ81</f>
        <v>1214</v>
      </c>
      <c r="Q81" s="35" t="str">
        <f>'Core Indicators'!DG81</f>
        <v>x</v>
      </c>
      <c r="R81" s="35" t="str">
        <f>'Core Indicators'!DO81</f>
        <v>x</v>
      </c>
      <c r="S81" s="35" t="str">
        <f>'Core Indicators'!DW81</f>
        <v>x</v>
      </c>
      <c r="T81" s="35">
        <f>'Core Indicators'!EE81</f>
        <v>0</v>
      </c>
      <c r="U81" s="35">
        <f>'Core Indicators'!EM81</f>
        <v>0</v>
      </c>
      <c r="V81" s="35">
        <f>'Core Indicators'!FC81</f>
        <v>1</v>
      </c>
      <c r="W81" s="35">
        <f>'Core Indicators'!FK81</f>
        <v>0</v>
      </c>
      <c r="X81" s="35">
        <f>'Core Indicators'!FS81</f>
        <v>0</v>
      </c>
      <c r="Y81" s="35">
        <f>'Core Indicators'!GA81</f>
        <v>2</v>
      </c>
      <c r="Z81" s="35">
        <f>'Core Indicators'!GI81</f>
        <v>0</v>
      </c>
      <c r="AA81" s="35">
        <f>'Core Indicators'!GQ81</f>
        <v>1</v>
      </c>
      <c r="AB81" s="35">
        <f>'Core Indicators'!GY81</f>
        <v>2</v>
      </c>
      <c r="AC81" s="35">
        <f>'Core Indicators'!HG81</f>
        <v>2</v>
      </c>
      <c r="AD81" s="35">
        <f>'Core Indicators'!HO81</f>
        <v>3</v>
      </c>
      <c r="AE81" s="35">
        <f>'Core Indicators'!HW81</f>
        <v>0</v>
      </c>
      <c r="AF81" s="35">
        <f>'Core Indicators'!IE81</f>
        <v>0</v>
      </c>
      <c r="AG81" s="35">
        <f>'Core Indicators'!IM81</f>
        <v>2</v>
      </c>
    </row>
    <row r="82" spans="1:33" ht="20.100000000000001" customHeight="1" x14ac:dyDescent="0.25">
      <c r="A82" s="193" t="str">
        <f>'Core Indicators'!A:A</f>
        <v>Complex crisis in Pakistan</v>
      </c>
      <c r="B82" s="193" t="str">
        <f>'Core Indicators'!B:B</f>
        <v>Complex crisis</v>
      </c>
      <c r="C82" s="193" t="str">
        <f>'Core Indicators'!C82</f>
        <v>PAK001</v>
      </c>
      <c r="D82" s="193" t="str">
        <f>'Core Indicators'!D82</f>
        <v>Pakistan</v>
      </c>
      <c r="E82" s="193" t="str">
        <f>'Core Indicators'!E82</f>
        <v>PAK</v>
      </c>
      <c r="F82" s="36">
        <f>'Core Indicators'!O82</f>
        <v>770880</v>
      </c>
      <c r="G82" s="36">
        <f>'Core Indicators'!W82</f>
        <v>229489000</v>
      </c>
      <c r="H82" s="36">
        <f>'Core Indicators'!AE82</f>
        <v>70546000</v>
      </c>
      <c r="I82" s="36">
        <f>'Core Indicators'!AM82</f>
        <v>21660000</v>
      </c>
      <c r="J82" s="36" t="str">
        <f>'Core Indicators'!AU82</f>
        <v>x</v>
      </c>
      <c r="K82" s="36" t="str">
        <f>'Core Indicators'!BC82</f>
        <v>x</v>
      </c>
      <c r="L82" s="36">
        <f>'Core Indicators'!BK82</f>
        <v>718</v>
      </c>
      <c r="M82" s="36" t="str">
        <f>'Core Indicators'!BS82</f>
        <v>x</v>
      </c>
      <c r="N82" s="36" t="str">
        <f>'Core Indicators'!CA82</f>
        <v>x</v>
      </c>
      <c r="O82" s="36" t="e">
        <f>'Core Indicators'!CI82</f>
        <v>#N/A</v>
      </c>
      <c r="P82" s="36" t="str">
        <f>'Core Indicators'!CQ82</f>
        <v>x</v>
      </c>
      <c r="Q82" s="36">
        <f>'Core Indicators'!DG82</f>
        <v>158943000</v>
      </c>
      <c r="R82" s="36">
        <f>'Core Indicators'!DO82</f>
        <v>59546000</v>
      </c>
      <c r="S82" s="36">
        <f>'Core Indicators'!DW82</f>
        <v>9856000</v>
      </c>
      <c r="T82" s="36">
        <f>'Core Indicators'!EE82</f>
        <v>1144000</v>
      </c>
      <c r="U82" s="36">
        <f>'Core Indicators'!EM82</f>
        <v>0</v>
      </c>
      <c r="V82" s="36">
        <f>'Core Indicators'!FC82</f>
        <v>5</v>
      </c>
      <c r="W82" s="36" t="str">
        <f>'Core Indicators'!FK82</f>
        <v>x</v>
      </c>
      <c r="X82" s="36" t="str">
        <f>'Core Indicators'!FS82</f>
        <v>x</v>
      </c>
      <c r="Y82" s="36">
        <f>'Core Indicators'!GA82</f>
        <v>2</v>
      </c>
      <c r="Z82" s="36">
        <f>'Core Indicators'!GI82</f>
        <v>2</v>
      </c>
      <c r="AA82" s="36">
        <f>'Core Indicators'!GQ82</f>
        <v>1</v>
      </c>
      <c r="AB82" s="36">
        <f>'Core Indicators'!GY82</f>
        <v>0</v>
      </c>
      <c r="AC82" s="36">
        <f>'Core Indicators'!HG82</f>
        <v>0</v>
      </c>
      <c r="AD82" s="36">
        <f>'Core Indicators'!HO82</f>
        <v>2</v>
      </c>
      <c r="AE82" s="36">
        <f>'Core Indicators'!HW82</f>
        <v>1</v>
      </c>
      <c r="AF82" s="36">
        <f>'Core Indicators'!IE82</f>
        <v>1</v>
      </c>
      <c r="AG82" s="36">
        <f>'Core Indicators'!IM82</f>
        <v>2</v>
      </c>
    </row>
    <row r="83" spans="1:33" ht="20.100000000000001" customHeight="1" x14ac:dyDescent="0.25">
      <c r="A83" s="194" t="str">
        <f>'Core Indicators'!A:A</f>
        <v>Kashmir conflict in Pakistan</v>
      </c>
      <c r="B83" s="194" t="str">
        <f>'Core Indicators'!B:B</f>
        <v>Conflict</v>
      </c>
      <c r="C83" s="194" t="str">
        <f>'Core Indicators'!C83</f>
        <v>PAK004</v>
      </c>
      <c r="D83" s="194" t="str">
        <f>'Core Indicators'!D83</f>
        <v>Pakistan</v>
      </c>
      <c r="E83" s="194" t="str">
        <f>'Core Indicators'!E83</f>
        <v>PAK</v>
      </c>
      <c r="F83" s="35">
        <f>'Core Indicators'!O83</f>
        <v>13297</v>
      </c>
      <c r="G83" s="35">
        <f>'Core Indicators'!W83</f>
        <v>4450000</v>
      </c>
      <c r="H83" s="35" t="str">
        <f>'Core Indicators'!AE83</f>
        <v>x</v>
      </c>
      <c r="I83" s="35" t="str">
        <f>'Core Indicators'!AM83</f>
        <v>x</v>
      </c>
      <c r="J83" s="35" t="str">
        <f>'Core Indicators'!AU83</f>
        <v>x</v>
      </c>
      <c r="K83" s="35" t="str">
        <f>'Core Indicators'!BC83</f>
        <v>x</v>
      </c>
      <c r="L83" s="35">
        <f>'Core Indicators'!BK83</f>
        <v>2</v>
      </c>
      <c r="M83" s="35" t="str">
        <f>'Core Indicators'!BS83</f>
        <v>x</v>
      </c>
      <c r="N83" s="35" t="str">
        <f>'Core Indicators'!CA83</f>
        <v>x</v>
      </c>
      <c r="O83" s="35" t="e">
        <f>'Core Indicators'!CI83</f>
        <v>#N/A</v>
      </c>
      <c r="P83" s="35" t="str">
        <f>'Core Indicators'!CQ83</f>
        <v>x</v>
      </c>
      <c r="Q83" s="35" t="str">
        <f>'Core Indicators'!DG83</f>
        <v>x</v>
      </c>
      <c r="R83" s="35" t="str">
        <f>'Core Indicators'!DO83</f>
        <v>x</v>
      </c>
      <c r="S83" s="35" t="str">
        <f>'Core Indicators'!DW83</f>
        <v>x</v>
      </c>
      <c r="T83" s="35" t="str">
        <f>'Core Indicators'!EE83</f>
        <v>x</v>
      </c>
      <c r="U83" s="35" t="str">
        <f>'Core Indicators'!EM83</f>
        <v>x</v>
      </c>
      <c r="V83" s="35">
        <f>'Core Indicators'!FC83</f>
        <v>3</v>
      </c>
      <c r="W83" s="35" t="str">
        <f>'Core Indicators'!FK83</f>
        <v>x</v>
      </c>
      <c r="X83" s="35" t="str">
        <f>'Core Indicators'!FS83</f>
        <v>x</v>
      </c>
      <c r="Y83" s="35">
        <f>'Core Indicators'!GA83</f>
        <v>2</v>
      </c>
      <c r="Z83" s="35">
        <f>'Core Indicators'!GI83</f>
        <v>1</v>
      </c>
      <c r="AA83" s="35">
        <f>'Core Indicators'!GQ83</f>
        <v>1</v>
      </c>
      <c r="AB83" s="35">
        <f>'Core Indicators'!GY83</f>
        <v>0</v>
      </c>
      <c r="AC83" s="35">
        <f>'Core Indicators'!HG83</f>
        <v>0</v>
      </c>
      <c r="AD83" s="35">
        <f>'Core Indicators'!HO83</f>
        <v>2</v>
      </c>
      <c r="AE83" s="35">
        <f>'Core Indicators'!HW83</f>
        <v>1</v>
      </c>
      <c r="AF83" s="35">
        <f>'Core Indicators'!IE83</f>
        <v>1</v>
      </c>
      <c r="AG83" s="35">
        <f>'Core Indicators'!IM83</f>
        <v>1</v>
      </c>
    </row>
    <row r="84" spans="1:33" ht="20.100000000000001" customHeight="1" x14ac:dyDescent="0.25">
      <c r="A84" s="193" t="str">
        <f>'Core Indicators'!A:A</f>
        <v>Venezuela displacement in Peru</v>
      </c>
      <c r="B84" s="193" t="str">
        <f>'Core Indicators'!B:B</f>
        <v>International displacement</v>
      </c>
      <c r="C84" s="193" t="str">
        <f>'Core Indicators'!C84</f>
        <v>PER002</v>
      </c>
      <c r="D84" s="193" t="str">
        <f>'Core Indicators'!D84</f>
        <v>Peru</v>
      </c>
      <c r="E84" s="193" t="str">
        <f>'Core Indicators'!E84</f>
        <v>PER</v>
      </c>
      <c r="F84" s="36">
        <f>'Core Indicators'!O84</f>
        <v>205094</v>
      </c>
      <c r="G84" s="36">
        <f>'Core Indicators'!W84</f>
        <v>1050000</v>
      </c>
      <c r="H84" s="36">
        <f>'Core Indicators'!AE84</f>
        <v>713000</v>
      </c>
      <c r="I84" s="36">
        <f>'Core Indicators'!AM84</f>
        <v>1050000</v>
      </c>
      <c r="J84" s="36" t="str">
        <f>'Core Indicators'!AU84</f>
        <v>x</v>
      </c>
      <c r="K84" s="36" t="str">
        <f>'Core Indicators'!BC84</f>
        <v>x</v>
      </c>
      <c r="L84" s="36" t="str">
        <f>'Core Indicators'!BK84</f>
        <v>x</v>
      </c>
      <c r="M84" s="36">
        <f>'Core Indicators'!BS84</f>
        <v>0</v>
      </c>
      <c r="N84" s="36">
        <f>'Core Indicators'!CA84</f>
        <v>0</v>
      </c>
      <c r="O84" s="36" t="e">
        <f>'Core Indicators'!CI84</f>
        <v>#N/A</v>
      </c>
      <c r="P84" s="36" t="str">
        <f>'Core Indicators'!CQ84</f>
        <v>x</v>
      </c>
      <c r="Q84" s="36">
        <f>'Core Indicators'!DG84</f>
        <v>337000</v>
      </c>
      <c r="R84" s="36">
        <f>'Core Indicators'!DO84</f>
        <v>0</v>
      </c>
      <c r="S84" s="36">
        <f>'Core Indicators'!DW84</f>
        <v>713000</v>
      </c>
      <c r="T84" s="36">
        <f>'Core Indicators'!EE84</f>
        <v>0</v>
      </c>
      <c r="U84" s="36">
        <f>'Core Indicators'!EM84</f>
        <v>0</v>
      </c>
      <c r="V84" s="36">
        <f>'Core Indicators'!FC84</f>
        <v>2</v>
      </c>
      <c r="W84" s="36" t="str">
        <f>'Core Indicators'!FK84</f>
        <v>x</v>
      </c>
      <c r="X84" s="36" t="str">
        <f>'Core Indicators'!FS84</f>
        <v>x</v>
      </c>
      <c r="Y84" s="36">
        <f>'Core Indicators'!GA84</f>
        <v>0</v>
      </c>
      <c r="Z84" s="36">
        <f>'Core Indicators'!GI84</f>
        <v>0</v>
      </c>
      <c r="AA84" s="36">
        <f>'Core Indicators'!GQ84</f>
        <v>0</v>
      </c>
      <c r="AB84" s="36">
        <f>'Core Indicators'!GY84</f>
        <v>0</v>
      </c>
      <c r="AC84" s="36">
        <f>'Core Indicators'!HG84</f>
        <v>0</v>
      </c>
      <c r="AD84" s="36">
        <f>'Core Indicators'!HO84</f>
        <v>1</v>
      </c>
      <c r="AE84" s="36">
        <f>'Core Indicators'!HW84</f>
        <v>0</v>
      </c>
      <c r="AF84" s="36">
        <f>'Core Indicators'!IE84</f>
        <v>1</v>
      </c>
      <c r="AG84" s="36">
        <f>'Core Indicators'!IM84</f>
        <v>2</v>
      </c>
    </row>
    <row r="85" spans="1:33" ht="20.100000000000001" customHeight="1" x14ac:dyDescent="0.25">
      <c r="A85" s="194" t="str">
        <f>'Core Indicators'!A:A</f>
        <v>Multiple crises in the Philippines</v>
      </c>
      <c r="B85" s="194" t="str">
        <f>'Core Indicators'!B:B</f>
        <v>Multiple crises country</v>
      </c>
      <c r="C85" s="194" t="str">
        <f>'Core Indicators'!C85</f>
        <v>PHL001</v>
      </c>
      <c r="D85" s="194" t="str">
        <f>'Core Indicators'!D85</f>
        <v>Philippines</v>
      </c>
      <c r="E85" s="194" t="str">
        <f>'Core Indicators'!E85</f>
        <v>PHL</v>
      </c>
      <c r="F85" s="35">
        <f>'Core Indicators'!O85</f>
        <v>222768</v>
      </c>
      <c r="G85" s="35">
        <f>'Core Indicators'!W85</f>
        <v>44915000</v>
      </c>
      <c r="H85" s="35">
        <f>'Core Indicators'!AE85</f>
        <v>8301000</v>
      </c>
      <c r="I85" s="35">
        <f>'Core Indicators'!AM85</f>
        <v>700000</v>
      </c>
      <c r="J85" s="35">
        <f>'Core Indicators'!AU85</f>
        <v>515</v>
      </c>
      <c r="K85" s="35" t="str">
        <f>'Core Indicators'!BC85</f>
        <v>x</v>
      </c>
      <c r="L85" s="35">
        <f>'Core Indicators'!BK85</f>
        <v>467</v>
      </c>
      <c r="M85" s="35">
        <f>'Core Indicators'!BS85</f>
        <v>430615</v>
      </c>
      <c r="N85" s="35">
        <f>'Core Indicators'!CA85</f>
        <v>200117</v>
      </c>
      <c r="O85" s="35" t="e">
        <f>'Core Indicators'!CI85</f>
        <v>#N/A</v>
      </c>
      <c r="P85" s="35">
        <f>'Core Indicators'!CQ85</f>
        <v>66000000000</v>
      </c>
      <c r="Q85" s="35">
        <f>'Core Indicators'!DG85</f>
        <v>36614000</v>
      </c>
      <c r="R85" s="35">
        <f>'Core Indicators'!DO85</f>
        <v>5785000</v>
      </c>
      <c r="S85" s="35">
        <f>'Core Indicators'!DW85</f>
        <v>2517000</v>
      </c>
      <c r="T85" s="35">
        <f>'Core Indicators'!EE85</f>
        <v>0</v>
      </c>
      <c r="U85" s="35">
        <f>'Core Indicators'!EM85</f>
        <v>0</v>
      </c>
      <c r="V85" s="35">
        <f>'Core Indicators'!FC85</f>
        <v>4</v>
      </c>
      <c r="W85" s="35" t="e">
        <f>'Core Indicators'!FK85</f>
        <v>#N/A</v>
      </c>
      <c r="X85" s="35" t="e">
        <f>'Core Indicators'!FS85</f>
        <v>#N/A</v>
      </c>
      <c r="Y85" s="35">
        <f>'Core Indicators'!GA85</f>
        <v>0</v>
      </c>
      <c r="Z85" s="35">
        <f>'Core Indicators'!GI85</f>
        <v>1</v>
      </c>
      <c r="AA85" s="35">
        <f>'Core Indicators'!GQ85</f>
        <v>0</v>
      </c>
      <c r="AB85" s="35">
        <f>'Core Indicators'!GY85</f>
        <v>0</v>
      </c>
      <c r="AC85" s="35">
        <f>'Core Indicators'!HG85</f>
        <v>0</v>
      </c>
      <c r="AD85" s="35">
        <f>'Core Indicators'!HO85</f>
        <v>1</v>
      </c>
      <c r="AE85" s="35">
        <f>'Core Indicators'!HW85</f>
        <v>0</v>
      </c>
      <c r="AF85" s="35">
        <f>'Core Indicators'!IE85</f>
        <v>0</v>
      </c>
      <c r="AG85" s="35">
        <f>'Core Indicators'!IM85</f>
        <v>3</v>
      </c>
    </row>
    <row r="86" spans="1:33" ht="20.100000000000001" customHeight="1" x14ac:dyDescent="0.25">
      <c r="A86" s="193" t="str">
        <f>'Core Indicators'!A:A</f>
        <v>Mindanao conflict</v>
      </c>
      <c r="B86" s="193" t="str">
        <f>'Core Indicators'!B:B</f>
        <v>Conflict</v>
      </c>
      <c r="C86" s="193" t="str">
        <f>'Core Indicators'!C86</f>
        <v>PHL003</v>
      </c>
      <c r="D86" s="193" t="str">
        <f>'Core Indicators'!D86</f>
        <v>Philippines</v>
      </c>
      <c r="E86" s="193" t="str">
        <f>'Core Indicators'!E86</f>
        <v>PHL</v>
      </c>
      <c r="F86" s="36">
        <f>'Core Indicators'!O86</f>
        <v>138354</v>
      </c>
      <c r="G86" s="36">
        <f>'Core Indicators'!W86</f>
        <v>26252000</v>
      </c>
      <c r="H86" s="36">
        <f>'Core Indicators'!AE86</f>
        <v>117000</v>
      </c>
      <c r="I86" s="36">
        <f>'Core Indicators'!AM86</f>
        <v>117000</v>
      </c>
      <c r="J86" s="36" t="str">
        <f>'Core Indicators'!AU86</f>
        <v>x</v>
      </c>
      <c r="K86" s="36" t="str">
        <f>'Core Indicators'!BC86</f>
        <v>x</v>
      </c>
      <c r="L86" s="36">
        <f>'Core Indicators'!BK86</f>
        <v>75</v>
      </c>
      <c r="M86" s="36" t="str">
        <f>'Core Indicators'!BS86</f>
        <v>x</v>
      </c>
      <c r="N86" s="36" t="str">
        <f>'Core Indicators'!CA86</f>
        <v>x</v>
      </c>
      <c r="O86" s="36" t="e">
        <f>'Core Indicators'!CI86</f>
        <v>#N/A</v>
      </c>
      <c r="P86" s="36" t="str">
        <f>'Core Indicators'!CQ86</f>
        <v>x</v>
      </c>
      <c r="Q86" s="36">
        <f>'Core Indicators'!DG86</f>
        <v>26136000</v>
      </c>
      <c r="R86" s="36">
        <f>'Core Indicators'!DO86</f>
        <v>0</v>
      </c>
      <c r="S86" s="36">
        <f>'Core Indicators'!DW86</f>
        <v>117000</v>
      </c>
      <c r="T86" s="36">
        <f>'Core Indicators'!EE86</f>
        <v>0</v>
      </c>
      <c r="U86" s="36">
        <f>'Core Indicators'!EM86</f>
        <v>0</v>
      </c>
      <c r="V86" s="36">
        <f>'Core Indicators'!FC86</f>
        <v>4</v>
      </c>
      <c r="W86" s="36" t="str">
        <f>'Core Indicators'!FK86</f>
        <v>x</v>
      </c>
      <c r="X86" s="36" t="str">
        <f>'Core Indicators'!FS86</f>
        <v>x</v>
      </c>
      <c r="Y86" s="36">
        <f>'Core Indicators'!GA86</f>
        <v>0</v>
      </c>
      <c r="Z86" s="36">
        <f>'Core Indicators'!GI86</f>
        <v>1</v>
      </c>
      <c r="AA86" s="36">
        <f>'Core Indicators'!GQ86</f>
        <v>0</v>
      </c>
      <c r="AB86" s="36">
        <f>'Core Indicators'!GY86</f>
        <v>0</v>
      </c>
      <c r="AC86" s="36">
        <f>'Core Indicators'!HG86</f>
        <v>0</v>
      </c>
      <c r="AD86" s="36">
        <f>'Core Indicators'!HO86</f>
        <v>1</v>
      </c>
      <c r="AE86" s="36">
        <f>'Core Indicators'!HW86</f>
        <v>0</v>
      </c>
      <c r="AF86" s="36">
        <f>'Core Indicators'!IE86</f>
        <v>0</v>
      </c>
      <c r="AG86" s="36">
        <f>'Core Indicators'!IM86</f>
        <v>0</v>
      </c>
    </row>
    <row r="87" spans="1:33" ht="20.100000000000001" customHeight="1" x14ac:dyDescent="0.25">
      <c r="A87" s="194" t="str">
        <f>'Core Indicators'!A:A</f>
        <v>Typhoon RAI</v>
      </c>
      <c r="B87" s="194" t="str">
        <f>'Core Indicators'!B:B</f>
        <v>Tropical cyclone</v>
      </c>
      <c r="C87" s="194" t="str">
        <f>'Core Indicators'!C87</f>
        <v>PHL010</v>
      </c>
      <c r="D87" s="194" t="str">
        <f>'Core Indicators'!D87</f>
        <v>Philippines</v>
      </c>
      <c r="E87" s="194" t="str">
        <f>'Core Indicators'!E87</f>
        <v>PHL</v>
      </c>
      <c r="F87" s="35">
        <f>'Core Indicators'!O87</f>
        <v>84413.6</v>
      </c>
      <c r="G87" s="35">
        <f>'Core Indicators'!W87</f>
        <v>18662000</v>
      </c>
      <c r="H87" s="35">
        <f>'Core Indicators'!AE87</f>
        <v>8185000</v>
      </c>
      <c r="I87" s="35">
        <f>'Core Indicators'!AM87</f>
        <v>584000</v>
      </c>
      <c r="J87" s="35">
        <f>'Core Indicators'!AU87</f>
        <v>515</v>
      </c>
      <c r="K87" s="35" t="str">
        <f>'Core Indicators'!BC87</f>
        <v>x</v>
      </c>
      <c r="L87" s="35">
        <f>'Core Indicators'!BK87</f>
        <v>392</v>
      </c>
      <c r="M87" s="35">
        <f>'Core Indicators'!BS87</f>
        <v>430615</v>
      </c>
      <c r="N87" s="35">
        <f>'Core Indicators'!CA87</f>
        <v>200117</v>
      </c>
      <c r="O87" s="35" t="e">
        <f>'Core Indicators'!CI87</f>
        <v>#N/A</v>
      </c>
      <c r="P87" s="35">
        <f>'Core Indicators'!CQ87</f>
        <v>66000000000</v>
      </c>
      <c r="Q87" s="35">
        <f>'Core Indicators'!DG87</f>
        <v>10478000</v>
      </c>
      <c r="R87" s="35">
        <f>'Core Indicators'!DO87</f>
        <v>5785000</v>
      </c>
      <c r="S87" s="35">
        <f>'Core Indicators'!DW87</f>
        <v>2400000</v>
      </c>
      <c r="T87" s="35">
        <f>'Core Indicators'!EE87</f>
        <v>0</v>
      </c>
      <c r="U87" s="35">
        <f>'Core Indicators'!EM87</f>
        <v>0</v>
      </c>
      <c r="V87" s="35">
        <f>'Core Indicators'!FC87</f>
        <v>4</v>
      </c>
      <c r="W87" s="35" t="e">
        <f>'Core Indicators'!FK87</f>
        <v>#N/A</v>
      </c>
      <c r="X87" s="35" t="e">
        <f>'Core Indicators'!FS87</f>
        <v>#N/A</v>
      </c>
      <c r="Y87" s="35">
        <f>'Core Indicators'!GA87</f>
        <v>0</v>
      </c>
      <c r="Z87" s="35">
        <f>'Core Indicators'!GI87</f>
        <v>0</v>
      </c>
      <c r="AA87" s="35">
        <f>'Core Indicators'!GQ87</f>
        <v>0</v>
      </c>
      <c r="AB87" s="35">
        <f>'Core Indicators'!GY87</f>
        <v>0</v>
      </c>
      <c r="AC87" s="35">
        <f>'Core Indicators'!HG87</f>
        <v>0</v>
      </c>
      <c r="AD87" s="35">
        <f>'Core Indicators'!HO87</f>
        <v>1</v>
      </c>
      <c r="AE87" s="35">
        <f>'Core Indicators'!HW87</f>
        <v>0</v>
      </c>
      <c r="AF87" s="35">
        <f>'Core Indicators'!IE87</f>
        <v>0</v>
      </c>
      <c r="AG87" s="35">
        <f>'Core Indicators'!IM87</f>
        <v>3</v>
      </c>
    </row>
    <row r="88" spans="1:33" ht="20.100000000000001" customHeight="1" x14ac:dyDescent="0.25">
      <c r="A88" s="193" t="str">
        <f>'Core Indicators'!A:A</f>
        <v>Complex crisis in DPRK</v>
      </c>
      <c r="B88" s="193" t="str">
        <f>'Core Indicators'!B:B</f>
        <v>Complex crisis</v>
      </c>
      <c r="C88" s="193" t="str">
        <f>'Core Indicators'!C88</f>
        <v>PRK001</v>
      </c>
      <c r="D88" s="193" t="str">
        <f>'Core Indicators'!D88</f>
        <v>DPRK</v>
      </c>
      <c r="E88" s="193" t="str">
        <f>'Core Indicators'!E88</f>
        <v>PRK</v>
      </c>
      <c r="F88" s="36">
        <f>'Core Indicators'!O88</f>
        <v>120410</v>
      </c>
      <c r="G88" s="36">
        <f>'Core Indicators'!W88</f>
        <v>25666000</v>
      </c>
      <c r="H88" s="36">
        <f>'Core Indicators'!AE88</f>
        <v>25666000</v>
      </c>
      <c r="I88" s="36">
        <f>'Core Indicators'!AM88</f>
        <v>34000</v>
      </c>
      <c r="J88" s="36" t="str">
        <f>'Core Indicators'!AU88</f>
        <v>x</v>
      </c>
      <c r="K88" s="36" t="str">
        <f>'Core Indicators'!BC88</f>
        <v>x</v>
      </c>
      <c r="L88" s="36">
        <f>'Core Indicators'!BK88</f>
        <v>3</v>
      </c>
      <c r="M88" s="36" t="str">
        <f>'Core Indicators'!BS88</f>
        <v>x</v>
      </c>
      <c r="N88" s="36" t="str">
        <f>'Core Indicators'!CA88</f>
        <v>x</v>
      </c>
      <c r="O88" s="36" t="e">
        <f>'Core Indicators'!CI88</f>
        <v>#N/A</v>
      </c>
      <c r="P88" s="36" t="str">
        <f>'Core Indicators'!CQ88</f>
        <v>x</v>
      </c>
      <c r="Q88" s="36">
        <f>'Core Indicators'!DG88</f>
        <v>0</v>
      </c>
      <c r="R88" s="36">
        <f>'Core Indicators'!DO88</f>
        <v>15120000</v>
      </c>
      <c r="S88" s="36">
        <f>'Core Indicators'!DW88</f>
        <v>4970000</v>
      </c>
      <c r="T88" s="36">
        <f>'Core Indicators'!EE88</f>
        <v>5459000</v>
      </c>
      <c r="U88" s="36">
        <f>'Core Indicators'!EM88</f>
        <v>0</v>
      </c>
      <c r="V88" s="36">
        <f>'Core Indicators'!FC88</f>
        <v>1</v>
      </c>
      <c r="W88" s="36" t="str">
        <f>'Core Indicators'!FK88</f>
        <v>x</v>
      </c>
      <c r="X88" s="36" t="str">
        <f>'Core Indicators'!FS88</f>
        <v>x</v>
      </c>
      <c r="Y88" s="36">
        <f>'Core Indicators'!GA88</f>
        <v>2</v>
      </c>
      <c r="Z88" s="36">
        <f>'Core Indicators'!GI88</f>
        <v>2</v>
      </c>
      <c r="AA88" s="36">
        <f>'Core Indicators'!GQ88</f>
        <v>2</v>
      </c>
      <c r="AB88" s="36">
        <f>'Core Indicators'!GY88</f>
        <v>0</v>
      </c>
      <c r="AC88" s="36">
        <f>'Core Indicators'!HG88</f>
        <v>2</v>
      </c>
      <c r="AD88" s="36">
        <f>'Core Indicators'!HO88</f>
        <v>3</v>
      </c>
      <c r="AE88" s="36">
        <f>'Core Indicators'!HW88</f>
        <v>0</v>
      </c>
      <c r="AF88" s="36">
        <f>'Core Indicators'!IE88</f>
        <v>0</v>
      </c>
      <c r="AG88" s="36">
        <f>'Core Indicators'!IM88</f>
        <v>3</v>
      </c>
    </row>
    <row r="89" spans="1:33" ht="20.100000000000001" customHeight="1" x14ac:dyDescent="0.25">
      <c r="A89" s="194" t="str">
        <f>'Core Indicators'!A:A</f>
        <v>Conflict in Palestine</v>
      </c>
      <c r="B89" s="194" t="str">
        <f>'Core Indicators'!B:B</f>
        <v>Conflict</v>
      </c>
      <c r="C89" s="194" t="str">
        <f>'Core Indicators'!C89</f>
        <v>PSE002</v>
      </c>
      <c r="D89" s="194" t="str">
        <f>'Core Indicators'!D89</f>
        <v>Palestine</v>
      </c>
      <c r="E89" s="194" t="str">
        <f>'Core Indicators'!E89</f>
        <v>PSE</v>
      </c>
      <c r="F89" s="35">
        <f>'Core Indicators'!O89</f>
        <v>6025</v>
      </c>
      <c r="G89" s="35">
        <f>'Core Indicators'!W89</f>
        <v>5335000</v>
      </c>
      <c r="H89" s="35">
        <f>'Core Indicators'!AE89</f>
        <v>4706000</v>
      </c>
      <c r="I89" s="35">
        <f>'Core Indicators'!AM89</f>
        <v>6401000</v>
      </c>
      <c r="J89" s="35">
        <f>'Core Indicators'!AU89</f>
        <v>6148</v>
      </c>
      <c r="K89" s="35" t="str">
        <f>'Core Indicators'!BC89</f>
        <v>x</v>
      </c>
      <c r="L89" s="35">
        <f>'Core Indicators'!BK89</f>
        <v>44</v>
      </c>
      <c r="M89" s="35">
        <f>'Core Indicators'!BS89</f>
        <v>160000</v>
      </c>
      <c r="N89" s="35">
        <f>'Core Indicators'!CA89</f>
        <v>11422</v>
      </c>
      <c r="O89" s="35" t="e">
        <f>'Core Indicators'!CI89</f>
        <v>#N/A</v>
      </c>
      <c r="P89" s="35" t="str">
        <f>'Core Indicators'!CQ89</f>
        <v>x</v>
      </c>
      <c r="Q89" s="35">
        <f>'Core Indicators'!DG89</f>
        <v>630000</v>
      </c>
      <c r="R89" s="35">
        <f>'Core Indicators'!DO89</f>
        <v>2294000</v>
      </c>
      <c r="S89" s="35">
        <f>'Core Indicators'!DW89</f>
        <v>2054000</v>
      </c>
      <c r="T89" s="35">
        <f>'Core Indicators'!EE89</f>
        <v>336000</v>
      </c>
      <c r="U89" s="35">
        <f>'Core Indicators'!EM89</f>
        <v>21000</v>
      </c>
      <c r="V89" s="35">
        <f>'Core Indicators'!FC89</f>
        <v>4</v>
      </c>
      <c r="W89" s="35" t="str">
        <f>'Core Indicators'!FK89</f>
        <v>x</v>
      </c>
      <c r="X89" s="35">
        <f>'Core Indicators'!FS89</f>
        <v>4950000</v>
      </c>
      <c r="Y89" s="35">
        <f>'Core Indicators'!GA89</f>
        <v>2</v>
      </c>
      <c r="Z89" s="35">
        <f>'Core Indicators'!GI89</f>
        <v>3</v>
      </c>
      <c r="AA89" s="35">
        <f>'Core Indicators'!GQ89</f>
        <v>3</v>
      </c>
      <c r="AB89" s="35">
        <f>'Core Indicators'!GY89</f>
        <v>0</v>
      </c>
      <c r="AC89" s="35">
        <f>'Core Indicators'!HG89</f>
        <v>2</v>
      </c>
      <c r="AD89" s="35">
        <f>'Core Indicators'!HO89</f>
        <v>3</v>
      </c>
      <c r="AE89" s="35">
        <f>'Core Indicators'!HW89</f>
        <v>3</v>
      </c>
      <c r="AF89" s="35">
        <f>'Core Indicators'!IE89</f>
        <v>2</v>
      </c>
      <c r="AG89" s="35">
        <f>'Core Indicators'!IM89</f>
        <v>3</v>
      </c>
    </row>
    <row r="90" spans="1:33" ht="20.100000000000001" customHeight="1" x14ac:dyDescent="0.25">
      <c r="A90" s="193" t="str">
        <f>'Core Indicators'!A:A</f>
        <v>Regional Boko Haram Crisis</v>
      </c>
      <c r="B90" s="193" t="str">
        <f>'Core Indicators'!B:B</f>
        <v>Regional crisis</v>
      </c>
      <c r="C90" s="193" t="str">
        <f>'Core Indicators'!C90</f>
        <v>REG001</v>
      </c>
      <c r="D90" s="193" t="str">
        <f>'Core Indicators'!D90</f>
        <v>Nigeria,Niger,Chad,Cameroon</v>
      </c>
      <c r="E90" s="193" t="str">
        <f>'Core Indicators'!E90</f>
        <v>NGA,NER,TCD,CMR</v>
      </c>
      <c r="F90" s="36">
        <f>'Core Indicators'!O90</f>
        <v>369002</v>
      </c>
      <c r="G90" s="36">
        <f>'Core Indicators'!W90</f>
        <v>19217000</v>
      </c>
      <c r="H90" s="36">
        <f>'Core Indicators'!AE90</f>
        <v>13183000</v>
      </c>
      <c r="I90" s="36">
        <f>'Core Indicators'!AM90</f>
        <v>5158000</v>
      </c>
      <c r="J90" s="36" t="str">
        <f>'Core Indicators'!AU90</f>
        <v>x</v>
      </c>
      <c r="K90" s="36" t="str">
        <f>'Core Indicators'!BC90</f>
        <v>x</v>
      </c>
      <c r="L90" s="36">
        <f>'Core Indicators'!BK90</f>
        <v>1833</v>
      </c>
      <c r="M90" s="36">
        <f>'Core Indicators'!BS90</f>
        <v>0</v>
      </c>
      <c r="N90" s="36">
        <f>'Core Indicators'!CA90</f>
        <v>4300</v>
      </c>
      <c r="O90" s="36" t="e">
        <f>'Core Indicators'!CI90</f>
        <v>#N/A</v>
      </c>
      <c r="P90" s="36">
        <f>'Core Indicators'!CQ90</f>
        <v>5200000</v>
      </c>
      <c r="Q90" s="36">
        <f>'Core Indicators'!DG90</f>
        <v>6035000</v>
      </c>
      <c r="R90" s="36">
        <f>'Core Indicators'!DO90</f>
        <v>4223000</v>
      </c>
      <c r="S90" s="36">
        <f>'Core Indicators'!DW90</f>
        <v>4636000</v>
      </c>
      <c r="T90" s="36">
        <f>'Core Indicators'!EE90</f>
        <v>4201000</v>
      </c>
      <c r="U90" s="36">
        <f>'Core Indicators'!EM90</f>
        <v>122000</v>
      </c>
      <c r="V90" s="36">
        <f>'Core Indicators'!FC90</f>
        <v>5</v>
      </c>
      <c r="W90" s="36" t="str">
        <f>'Core Indicators'!FK90</f>
        <v>x</v>
      </c>
      <c r="X90" s="36">
        <f>'Core Indicators'!FS90</f>
        <v>800000</v>
      </c>
      <c r="Y90" s="36">
        <f>'Core Indicators'!GA90</f>
        <v>1</v>
      </c>
      <c r="Z90" s="36">
        <f>'Core Indicators'!GI90</f>
        <v>3</v>
      </c>
      <c r="AA90" s="36">
        <f>'Core Indicators'!GQ90</f>
        <v>1</v>
      </c>
      <c r="AB90" s="36">
        <f>'Core Indicators'!GY90</f>
        <v>0</v>
      </c>
      <c r="AC90" s="36">
        <f>'Core Indicators'!HG90</f>
        <v>2</v>
      </c>
      <c r="AD90" s="36">
        <f>'Core Indicators'!HO90</f>
        <v>3</v>
      </c>
      <c r="AE90" s="36">
        <f>'Core Indicators'!HW90</f>
        <v>3</v>
      </c>
      <c r="AF90" s="36">
        <f>'Core Indicators'!IE90</f>
        <v>3</v>
      </c>
      <c r="AG90" s="36">
        <f>'Core Indicators'!IM90</f>
        <v>3</v>
      </c>
    </row>
    <row r="91" spans="1:33" ht="20.100000000000001" customHeight="1" x14ac:dyDescent="0.25">
      <c r="A91" s="194" t="str">
        <f>'Core Indicators'!A:A</f>
        <v>Venezuela Regional Crisis</v>
      </c>
      <c r="B91" s="194" t="str">
        <f>'Core Indicators'!B:B</f>
        <v>Regional crisis</v>
      </c>
      <c r="C91" s="194" t="str">
        <f>'Core Indicators'!C91</f>
        <v>REG002</v>
      </c>
      <c r="D91" s="194" t="str">
        <f>'Core Indicators'!D91</f>
        <v>Venezuela,Brazil,Colombia,Ecuador,Peru,Trinidad and Tobago</v>
      </c>
      <c r="E91" s="194" t="str">
        <f>'Core Indicators'!E91</f>
        <v>VEN,BRA,COL,ECU,PER,TTO</v>
      </c>
      <c r="F91" s="35">
        <f>'Core Indicators'!O91</f>
        <v>1458646</v>
      </c>
      <c r="G91" s="35">
        <f>'Core Indicators'!W91</f>
        <v>73069000</v>
      </c>
      <c r="H91" s="35">
        <f>'Core Indicators'!AE91</f>
        <v>35266000</v>
      </c>
      <c r="I91" s="35">
        <f>'Core Indicators'!AM91</f>
        <v>5443000</v>
      </c>
      <c r="J91" s="35" t="str">
        <f>'Core Indicators'!AU91</f>
        <v>x</v>
      </c>
      <c r="K91" s="35" t="str">
        <f>'Core Indicators'!BC91</f>
        <v>x</v>
      </c>
      <c r="L91" s="35" t="str">
        <f>'Core Indicators'!BK91</f>
        <v>x</v>
      </c>
      <c r="M91" s="35">
        <f>'Core Indicators'!BS91</f>
        <v>0</v>
      </c>
      <c r="N91" s="35">
        <f>'Core Indicators'!CA91</f>
        <v>0</v>
      </c>
      <c r="O91" s="35" t="e">
        <f>'Core Indicators'!CI91</f>
        <v>#N/A</v>
      </c>
      <c r="P91" s="35" t="str">
        <f>'Core Indicators'!CQ91</f>
        <v>x</v>
      </c>
      <c r="Q91" s="35">
        <f>'Core Indicators'!DG91</f>
        <v>39506000</v>
      </c>
      <c r="R91" s="35">
        <f>'Core Indicators'!DO91</f>
        <v>13009000</v>
      </c>
      <c r="S91" s="35">
        <f>'Core Indicators'!DW91</f>
        <v>20392000</v>
      </c>
      <c r="T91" s="35">
        <f>'Core Indicators'!EE91</f>
        <v>162000</v>
      </c>
      <c r="U91" s="35">
        <f>'Core Indicators'!EM91</f>
        <v>0</v>
      </c>
      <c r="V91" s="35">
        <f>'Core Indicators'!FC91</f>
        <v>4</v>
      </c>
      <c r="W91" s="35" t="str">
        <f>'Core Indicators'!FK91</f>
        <v>x</v>
      </c>
      <c r="X91" s="35" t="str">
        <f>'Core Indicators'!FS91</f>
        <v>x</v>
      </c>
      <c r="Y91" s="35">
        <f>'Core Indicators'!GA91</f>
        <v>3</v>
      </c>
      <c r="Z91" s="35">
        <f>'Core Indicators'!GI91</f>
        <v>2</v>
      </c>
      <c r="AA91" s="35">
        <f>'Core Indicators'!GQ91</f>
        <v>3</v>
      </c>
      <c r="AB91" s="35">
        <f>'Core Indicators'!GY91</f>
        <v>1</v>
      </c>
      <c r="AC91" s="35">
        <f>'Core Indicators'!HG91</f>
        <v>3</v>
      </c>
      <c r="AD91" s="35">
        <f>'Core Indicators'!HO91</f>
        <v>3</v>
      </c>
      <c r="AE91" s="35">
        <f>'Core Indicators'!HW91</f>
        <v>3</v>
      </c>
      <c r="AF91" s="35">
        <f>'Core Indicators'!IE91</f>
        <v>2</v>
      </c>
      <c r="AG91" s="35">
        <f>'Core Indicators'!IM91</f>
        <v>3</v>
      </c>
    </row>
    <row r="92" spans="1:33" ht="20.100000000000001" customHeight="1" x14ac:dyDescent="0.25">
      <c r="A92" s="193" t="str">
        <f>'Core Indicators'!A:A</f>
        <v>Regional Kashmir conflict</v>
      </c>
      <c r="B92" s="193" t="str">
        <f>'Core Indicators'!B:B</f>
        <v>Regional crisis</v>
      </c>
      <c r="C92" s="193" t="str">
        <f>'Core Indicators'!C92</f>
        <v>REG003</v>
      </c>
      <c r="D92" s="193" t="str">
        <f>'Core Indicators'!D92</f>
        <v>India,Pakistan</v>
      </c>
      <c r="E92" s="193" t="str">
        <f>'Core Indicators'!E92</f>
        <v>IND,PAK</v>
      </c>
      <c r="F92" s="36">
        <f>'Core Indicators'!O92</f>
        <v>235533</v>
      </c>
      <c r="G92" s="36">
        <f>'Core Indicators'!W92</f>
        <v>16991000</v>
      </c>
      <c r="H92" s="36">
        <f>'Core Indicators'!AE92</f>
        <v>16991000</v>
      </c>
      <c r="I92" s="36" t="str">
        <f>'Core Indicators'!AM92</f>
        <v>x</v>
      </c>
      <c r="J92" s="36" t="str">
        <f>'Core Indicators'!AU92</f>
        <v>x</v>
      </c>
      <c r="K92" s="36" t="str">
        <f>'Core Indicators'!BC92</f>
        <v>x</v>
      </c>
      <c r="L92" s="36">
        <f>'Core Indicators'!BK92</f>
        <v>171</v>
      </c>
      <c r="M92" s="36" t="str">
        <f>'Core Indicators'!BS92</f>
        <v>x</v>
      </c>
      <c r="N92" s="36" t="str">
        <f>'Core Indicators'!CA92</f>
        <v>x</v>
      </c>
      <c r="O92" s="36" t="e">
        <f>'Core Indicators'!CI92</f>
        <v>#N/A</v>
      </c>
      <c r="P92" s="36" t="str">
        <f>'Core Indicators'!CQ92</f>
        <v>x</v>
      </c>
      <c r="Q92" s="36" t="str">
        <f>'Core Indicators'!DG92</f>
        <v>x</v>
      </c>
      <c r="R92" s="36" t="str">
        <f>'Core Indicators'!DO92</f>
        <v>x</v>
      </c>
      <c r="S92" s="36" t="str">
        <f>'Core Indicators'!DW92</f>
        <v>x</v>
      </c>
      <c r="T92" s="36" t="str">
        <f>'Core Indicators'!EE92</f>
        <v>x</v>
      </c>
      <c r="U92" s="36" t="str">
        <f>'Core Indicators'!EM92</f>
        <v>x</v>
      </c>
      <c r="V92" s="36">
        <f>'Core Indicators'!FC92</f>
        <v>3</v>
      </c>
      <c r="W92" s="36" t="str">
        <f>'Core Indicators'!FK92</f>
        <v>x</v>
      </c>
      <c r="X92" s="36" t="str">
        <f>'Core Indicators'!FS92</f>
        <v>x</v>
      </c>
      <c r="Y92" s="36">
        <f>'Core Indicators'!GA92</f>
        <v>2</v>
      </c>
      <c r="Z92" s="36">
        <f>'Core Indicators'!GI92</f>
        <v>1</v>
      </c>
      <c r="AA92" s="36">
        <f>'Core Indicators'!GQ92</f>
        <v>2</v>
      </c>
      <c r="AB92" s="36">
        <f>'Core Indicators'!GY92</f>
        <v>0</v>
      </c>
      <c r="AC92" s="36">
        <f>'Core Indicators'!HG92</f>
        <v>0</v>
      </c>
      <c r="AD92" s="36">
        <f>'Core Indicators'!HO92</f>
        <v>2</v>
      </c>
      <c r="AE92" s="36">
        <f>'Core Indicators'!HW92</f>
        <v>1</v>
      </c>
      <c r="AF92" s="36">
        <f>'Core Indicators'!IE92</f>
        <v>1</v>
      </c>
      <c r="AG92" s="36">
        <f>'Core Indicators'!IM92</f>
        <v>1</v>
      </c>
    </row>
    <row r="93" spans="1:33" ht="20.100000000000001" customHeight="1" x14ac:dyDescent="0.25">
      <c r="A93" s="194" t="str">
        <f>'Core Indicators'!A:A</f>
        <v>Syrian Regional Crisis</v>
      </c>
      <c r="B93" s="194" t="str">
        <f>'Core Indicators'!B:B</f>
        <v>Regional crisis</v>
      </c>
      <c r="C93" s="194" t="str">
        <f>'Core Indicators'!C93</f>
        <v>REG004</v>
      </c>
      <c r="D93" s="194" t="str">
        <f>'Core Indicators'!D93</f>
        <v>Syria,Turkey,Iraq,Egypt,Jordan,Lebanon</v>
      </c>
      <c r="E93" s="194" t="str">
        <f>'Core Indicators'!E93</f>
        <v>SYR,TUR,IRQ,EGY,JOR,LBN</v>
      </c>
      <c r="F93" s="35">
        <f>'Core Indicators'!O93</f>
        <v>459193</v>
      </c>
      <c r="G93" s="35">
        <f>'Core Indicators'!W93</f>
        <v>92491000</v>
      </c>
      <c r="H93" s="35">
        <f>'Core Indicators'!AE93</f>
        <v>36040000</v>
      </c>
      <c r="I93" s="35">
        <f>'Core Indicators'!AM93</f>
        <v>22783000</v>
      </c>
      <c r="J93" s="35" t="str">
        <f>'Core Indicators'!AU93</f>
        <v>x</v>
      </c>
      <c r="K93" s="35" t="str">
        <f>'Core Indicators'!BC93</f>
        <v>x</v>
      </c>
      <c r="L93" s="35">
        <f>'Core Indicators'!BK93</f>
        <v>2784</v>
      </c>
      <c r="M93" s="35" t="str">
        <f>'Core Indicators'!BS93</f>
        <v>x</v>
      </c>
      <c r="N93" s="35" t="str">
        <f>'Core Indicators'!CA93</f>
        <v>x</v>
      </c>
      <c r="O93" s="35" t="e">
        <f>'Core Indicators'!CI93</f>
        <v>#N/A</v>
      </c>
      <c r="P93" s="35" t="str">
        <f>'Core Indicators'!CQ93</f>
        <v>x</v>
      </c>
      <c r="Q93" s="35">
        <f>'Core Indicators'!DG93</f>
        <v>56450000</v>
      </c>
      <c r="R93" s="35">
        <f>'Core Indicators'!DO93</f>
        <v>17829000</v>
      </c>
      <c r="S93" s="35">
        <f>'Core Indicators'!DW93</f>
        <v>3111000</v>
      </c>
      <c r="T93" s="35">
        <f>'Core Indicators'!EE93</f>
        <v>13541000</v>
      </c>
      <c r="U93" s="35">
        <f>'Core Indicators'!EM93</f>
        <v>1560000</v>
      </c>
      <c r="V93" s="35">
        <f>'Core Indicators'!FC93</f>
        <v>5</v>
      </c>
      <c r="W93" s="35" t="e">
        <f>'Core Indicators'!FK93</f>
        <v>#N/A</v>
      </c>
      <c r="X93" s="35" t="str">
        <f>'Core Indicators'!FS93</f>
        <v>x</v>
      </c>
      <c r="Y93" s="35">
        <f>'Core Indicators'!GA93</f>
        <v>1</v>
      </c>
      <c r="Z93" s="35">
        <f>'Core Indicators'!GI93</f>
        <v>3</v>
      </c>
      <c r="AA93" s="35">
        <f>'Core Indicators'!GQ93</f>
        <v>2</v>
      </c>
      <c r="AB93" s="35">
        <f>'Core Indicators'!GY93</f>
        <v>3</v>
      </c>
      <c r="AC93" s="35">
        <f>'Core Indicators'!HG93</f>
        <v>2</v>
      </c>
      <c r="AD93" s="35">
        <f>'Core Indicators'!HO93</f>
        <v>3</v>
      </c>
      <c r="AE93" s="35">
        <f>'Core Indicators'!HW93</f>
        <v>3</v>
      </c>
      <c r="AF93" s="35">
        <f>'Core Indicators'!IE93</f>
        <v>3</v>
      </c>
      <c r="AG93" s="35">
        <f>'Core Indicators'!IM93</f>
        <v>3</v>
      </c>
    </row>
    <row r="94" spans="1:33" ht="20.100000000000001" customHeight="1" x14ac:dyDescent="0.25">
      <c r="A94" s="193" t="str">
        <f>'Core Indicators'!A:A</f>
        <v xml:space="preserve">Eastern Mediterranean Route </v>
      </c>
      <c r="B94" s="193" t="str">
        <f>'Core Indicators'!B:B</f>
        <v>Regional crisis</v>
      </c>
      <c r="C94" s="193" t="str">
        <f>'Core Indicators'!C94</f>
        <v>REG006</v>
      </c>
      <c r="D94" s="193" t="str">
        <f>'Core Indicators'!D94</f>
        <v>Turkey,Greece</v>
      </c>
      <c r="E94" s="193" t="str">
        <f>'Core Indicators'!E94</f>
        <v>TUR,GRC</v>
      </c>
      <c r="F94" s="36">
        <f>'Core Indicators'!O94</f>
        <v>180868</v>
      </c>
      <c r="G94" s="36">
        <f>'Core Indicators'!W94</f>
        <v>38040000</v>
      </c>
      <c r="H94" s="36">
        <f>'Core Indicators'!AE94</f>
        <v>12734000</v>
      </c>
      <c r="I94" s="36">
        <f>'Core Indicators'!AM94</f>
        <v>4234000</v>
      </c>
      <c r="J94" s="36" t="str">
        <f>'Core Indicators'!AU94</f>
        <v>x</v>
      </c>
      <c r="K94" s="36" t="str">
        <f>'Core Indicators'!BC94</f>
        <v>x</v>
      </c>
      <c r="L94" s="36">
        <f>'Core Indicators'!BK94</f>
        <v>23</v>
      </c>
      <c r="M94" s="36" t="str">
        <f>'Core Indicators'!BS94</f>
        <v>x</v>
      </c>
      <c r="N94" s="36" t="str">
        <f>'Core Indicators'!CA94</f>
        <v>x</v>
      </c>
      <c r="O94" s="36" t="e">
        <f>'Core Indicators'!CI94</f>
        <v>#N/A</v>
      </c>
      <c r="P94" s="36" t="str">
        <f>'Core Indicators'!CQ94</f>
        <v>x</v>
      </c>
      <c r="Q94" s="36">
        <f>'Core Indicators'!DG94</f>
        <v>25305000</v>
      </c>
      <c r="R94" s="36">
        <f>'Core Indicators'!DO94</f>
        <v>10294000</v>
      </c>
      <c r="S94" s="36">
        <f>'Core Indicators'!DW94</f>
        <v>1699000</v>
      </c>
      <c r="T94" s="36">
        <f>'Core Indicators'!EE94</f>
        <v>741000</v>
      </c>
      <c r="U94" s="36">
        <f>'Core Indicators'!EM94</f>
        <v>0</v>
      </c>
      <c r="V94" s="36">
        <f>'Core Indicators'!FC94</f>
        <v>2</v>
      </c>
      <c r="W94" s="36" t="str">
        <f>'Core Indicators'!FK94</f>
        <v>x</v>
      </c>
      <c r="X94" s="36" t="str">
        <f>'Core Indicators'!FS94</f>
        <v>x</v>
      </c>
      <c r="Y94" s="36">
        <f>'Core Indicators'!GA94</f>
        <v>1</v>
      </c>
      <c r="Z94" s="36">
        <f>'Core Indicators'!GI94</f>
        <v>2</v>
      </c>
      <c r="AA94" s="36">
        <f>'Core Indicators'!GQ94</f>
        <v>2</v>
      </c>
      <c r="AB94" s="36">
        <f>'Core Indicators'!GY94</f>
        <v>0</v>
      </c>
      <c r="AC94" s="36">
        <f>'Core Indicators'!HG94</f>
        <v>2</v>
      </c>
      <c r="AD94" s="36">
        <f>'Core Indicators'!HO94</f>
        <v>3</v>
      </c>
      <c r="AE94" s="36">
        <f>'Core Indicators'!HW94</f>
        <v>1</v>
      </c>
      <c r="AF94" s="36">
        <f>'Core Indicators'!IE94</f>
        <v>3</v>
      </c>
      <c r="AG94" s="36">
        <f>'Core Indicators'!IM94</f>
        <v>1</v>
      </c>
    </row>
    <row r="95" spans="1:33" ht="20.100000000000001" customHeight="1" x14ac:dyDescent="0.25">
      <c r="A95" s="194" t="str">
        <f>'Core Indicators'!A:A</f>
        <v>Central Mediterranean Route</v>
      </c>
      <c r="B95" s="194" t="str">
        <f>'Core Indicators'!B:B</f>
        <v>Regional crisis</v>
      </c>
      <c r="C95" s="194" t="str">
        <f>'Core Indicators'!C95</f>
        <v>REG007</v>
      </c>
      <c r="D95" s="194" t="str">
        <f>'Core Indicators'!D95</f>
        <v>Algeria,Tunisia,Libya,Italy</v>
      </c>
      <c r="E95" s="194" t="str">
        <f>'Core Indicators'!E95</f>
        <v>DZA,TUN,LBY,ITA</v>
      </c>
      <c r="F95" s="35" t="str">
        <f>'Core Indicators'!O95</f>
        <v>x</v>
      </c>
      <c r="G95" s="35" t="str">
        <f>'Core Indicators'!W95</f>
        <v>x</v>
      </c>
      <c r="H95" s="35" t="str">
        <f>'Core Indicators'!AE95</f>
        <v>x</v>
      </c>
      <c r="I95" s="35" t="str">
        <f>'Core Indicators'!AM95</f>
        <v>x</v>
      </c>
      <c r="J95" s="35" t="str">
        <f>'Core Indicators'!AU95</f>
        <v>x</v>
      </c>
      <c r="K95" s="35" t="str">
        <f>'Core Indicators'!BC95</f>
        <v>x</v>
      </c>
      <c r="L95" s="35">
        <f>'Core Indicators'!BK95</f>
        <v>604</v>
      </c>
      <c r="M95" s="35" t="str">
        <f>'Core Indicators'!BS95</f>
        <v>x</v>
      </c>
      <c r="N95" s="35" t="str">
        <f>'Core Indicators'!CA95</f>
        <v>x</v>
      </c>
      <c r="O95" s="35" t="e">
        <f>'Core Indicators'!CI95</f>
        <v>#N/A</v>
      </c>
      <c r="P95" s="35" t="str">
        <f>'Core Indicators'!CQ95</f>
        <v>x</v>
      </c>
      <c r="Q95" s="35" t="str">
        <f>'Core Indicators'!DG95</f>
        <v>x</v>
      </c>
      <c r="R95" s="35" t="str">
        <f>'Core Indicators'!DO95</f>
        <v>x</v>
      </c>
      <c r="S95" s="35" t="str">
        <f>'Core Indicators'!DW95</f>
        <v>x</v>
      </c>
      <c r="T95" s="35" t="str">
        <f>'Core Indicators'!EE95</f>
        <v>x</v>
      </c>
      <c r="U95" s="35" t="str">
        <f>'Core Indicators'!EM95</f>
        <v>x</v>
      </c>
      <c r="V95" s="35">
        <f>'Core Indicators'!FC95</f>
        <v>2</v>
      </c>
      <c r="W95" s="35" t="str">
        <f>'Core Indicators'!FK95</f>
        <v>x</v>
      </c>
      <c r="X95" s="35" t="str">
        <f>'Core Indicators'!FS95</f>
        <v>x</v>
      </c>
      <c r="Y95" s="35">
        <f>'Core Indicators'!GA95</f>
        <v>1</v>
      </c>
      <c r="Z95" s="35">
        <f>'Core Indicators'!GI95</f>
        <v>3</v>
      </c>
      <c r="AA95" s="35">
        <f>'Core Indicators'!GQ95</f>
        <v>2</v>
      </c>
      <c r="AB95" s="35">
        <f>'Core Indicators'!GY95</f>
        <v>0</v>
      </c>
      <c r="AC95" s="35">
        <f>'Core Indicators'!HG95</f>
        <v>2</v>
      </c>
      <c r="AD95" s="35">
        <f>'Core Indicators'!HO95</f>
        <v>2</v>
      </c>
      <c r="AE95" s="35">
        <f>'Core Indicators'!HW95</f>
        <v>1</v>
      </c>
      <c r="AF95" s="35">
        <f>'Core Indicators'!IE95</f>
        <v>1</v>
      </c>
      <c r="AG95" s="35">
        <f>'Core Indicators'!IM95</f>
        <v>1</v>
      </c>
    </row>
    <row r="96" spans="1:33" ht="20.100000000000001" customHeight="1" x14ac:dyDescent="0.25">
      <c r="A96" s="193" t="str">
        <f>'Core Indicators'!A:A</f>
        <v>Western Mediterranean Route</v>
      </c>
      <c r="B96" s="193" t="str">
        <f>'Core Indicators'!B:B</f>
        <v>Regional crisis</v>
      </c>
      <c r="C96" s="193" t="str">
        <f>'Core Indicators'!C96</f>
        <v>REG008</v>
      </c>
      <c r="D96" s="193" t="str">
        <f>'Core Indicators'!D96</f>
        <v>Algeria,Morocco,Spain</v>
      </c>
      <c r="E96" s="193" t="str">
        <f>'Core Indicators'!E96</f>
        <v>DZA,MAR,ESP</v>
      </c>
      <c r="F96" s="36" t="str">
        <f>'Core Indicators'!O96</f>
        <v>x</v>
      </c>
      <c r="G96" s="36" t="str">
        <f>'Core Indicators'!W96</f>
        <v>x</v>
      </c>
      <c r="H96" s="36" t="str">
        <f>'Core Indicators'!AE96</f>
        <v>x</v>
      </c>
      <c r="I96" s="36" t="str">
        <f>'Core Indicators'!AM96</f>
        <v>x</v>
      </c>
      <c r="J96" s="36" t="str">
        <f>'Core Indicators'!AU96</f>
        <v>x</v>
      </c>
      <c r="K96" s="36" t="str">
        <f>'Core Indicators'!BC96</f>
        <v>x</v>
      </c>
      <c r="L96" s="36">
        <f>'Core Indicators'!BK96</f>
        <v>161</v>
      </c>
      <c r="M96" s="36" t="str">
        <f>'Core Indicators'!BS96</f>
        <v>x</v>
      </c>
      <c r="N96" s="36" t="str">
        <f>'Core Indicators'!CA96</f>
        <v>x</v>
      </c>
      <c r="O96" s="36" t="e">
        <f>'Core Indicators'!CI96</f>
        <v>#N/A</v>
      </c>
      <c r="P96" s="36" t="str">
        <f>'Core Indicators'!CQ96</f>
        <v>x</v>
      </c>
      <c r="Q96" s="36" t="str">
        <f>'Core Indicators'!DG96</f>
        <v>x</v>
      </c>
      <c r="R96" s="36" t="str">
        <f>'Core Indicators'!DO96</f>
        <v>x</v>
      </c>
      <c r="S96" s="36" t="str">
        <f>'Core Indicators'!DW96</f>
        <v>x</v>
      </c>
      <c r="T96" s="36" t="str">
        <f>'Core Indicators'!EE96</f>
        <v>x</v>
      </c>
      <c r="U96" s="36" t="str">
        <f>'Core Indicators'!EM96</f>
        <v>x</v>
      </c>
      <c r="V96" s="36">
        <f>'Core Indicators'!FC96</f>
        <v>2</v>
      </c>
      <c r="W96" s="36" t="str">
        <f>'Core Indicators'!FK96</f>
        <v>x</v>
      </c>
      <c r="X96" s="36" t="str">
        <f>'Core Indicators'!FS96</f>
        <v>x</v>
      </c>
      <c r="Y96" s="36">
        <f>'Core Indicators'!GA96</f>
        <v>2</v>
      </c>
      <c r="Z96" s="36">
        <f>'Core Indicators'!GI96</f>
        <v>2</v>
      </c>
      <c r="AA96" s="36">
        <f>'Core Indicators'!GQ96</f>
        <v>2</v>
      </c>
      <c r="AB96" s="36">
        <f>'Core Indicators'!GY96</f>
        <v>0</v>
      </c>
      <c r="AC96" s="36">
        <f>'Core Indicators'!HG96</f>
        <v>1</v>
      </c>
      <c r="AD96" s="36">
        <f>'Core Indicators'!HO96</f>
        <v>2</v>
      </c>
      <c r="AE96" s="36">
        <f>'Core Indicators'!HW96</f>
        <v>0</v>
      </c>
      <c r="AF96" s="36">
        <f>'Core Indicators'!IE96</f>
        <v>1</v>
      </c>
      <c r="AG96" s="36">
        <f>'Core Indicators'!IM96</f>
        <v>1</v>
      </c>
    </row>
    <row r="97" spans="1:33" ht="20.100000000000001" customHeight="1" x14ac:dyDescent="0.25">
      <c r="A97" s="194" t="str">
        <f>'Core Indicators'!A:A</f>
        <v>Rohingya Regional Crisis</v>
      </c>
      <c r="B97" s="194" t="str">
        <f>'Core Indicators'!B:B</f>
        <v>Regional crisis</v>
      </c>
      <c r="C97" s="194" t="str">
        <f>'Core Indicators'!C97</f>
        <v>REG011</v>
      </c>
      <c r="D97" s="194" t="str">
        <f>'Core Indicators'!D97</f>
        <v>Bangladesh,Myanmar</v>
      </c>
      <c r="E97" s="194" t="str">
        <f>'Core Indicators'!E97</f>
        <v>BGD,MMR</v>
      </c>
      <c r="F97" s="35">
        <f>'Core Indicators'!O97</f>
        <v>45507</v>
      </c>
      <c r="G97" s="35">
        <f>'Core Indicators'!W97</f>
        <v>5231000</v>
      </c>
      <c r="H97" s="35">
        <f>'Core Indicators'!AE97</f>
        <v>2919000</v>
      </c>
      <c r="I97" s="35">
        <f>'Core Indicators'!AM97</f>
        <v>1346000</v>
      </c>
      <c r="J97" s="35" t="str">
        <f>'Core Indicators'!AU97</f>
        <v>x</v>
      </c>
      <c r="K97" s="35" t="str">
        <f>'Core Indicators'!BC97</f>
        <v>x</v>
      </c>
      <c r="L97" s="35">
        <f>'Core Indicators'!BK97</f>
        <v>11</v>
      </c>
      <c r="M97" s="35" t="str">
        <f>'Core Indicators'!BS97</f>
        <v>x</v>
      </c>
      <c r="N97" s="35" t="str">
        <f>'Core Indicators'!CA97</f>
        <v>x</v>
      </c>
      <c r="O97" s="35" t="e">
        <f>'Core Indicators'!CI97</f>
        <v>#N/A</v>
      </c>
      <c r="P97" s="35" t="str">
        <f>'Core Indicators'!CQ97</f>
        <v>x</v>
      </c>
      <c r="Q97" s="35">
        <f>'Core Indicators'!DG97</f>
        <v>3041000</v>
      </c>
      <c r="R97" s="35">
        <f>'Core Indicators'!DO97</f>
        <v>0</v>
      </c>
      <c r="S97" s="35">
        <f>'Core Indicators'!DW97</f>
        <v>2190000</v>
      </c>
      <c r="T97" s="35">
        <f>'Core Indicators'!EE97</f>
        <v>0</v>
      </c>
      <c r="U97" s="35">
        <f>'Core Indicators'!EM97</f>
        <v>0</v>
      </c>
      <c r="V97" s="35">
        <f>'Core Indicators'!FC97</f>
        <v>4</v>
      </c>
      <c r="W97" s="35" t="str">
        <f>'Core Indicators'!FK97</f>
        <v>x</v>
      </c>
      <c r="X97" s="35" t="str">
        <f>'Core Indicators'!FS97</f>
        <v>x</v>
      </c>
      <c r="Y97" s="35">
        <f>'Core Indicators'!GA97</f>
        <v>2</v>
      </c>
      <c r="Z97" s="35">
        <f>'Core Indicators'!GI97</f>
        <v>2</v>
      </c>
      <c r="AA97" s="35">
        <f>'Core Indicators'!GQ97</f>
        <v>2</v>
      </c>
      <c r="AB97" s="35">
        <f>'Core Indicators'!GY97</f>
        <v>3</v>
      </c>
      <c r="AC97" s="35">
        <f>'Core Indicators'!HG97</f>
        <v>3</v>
      </c>
      <c r="AD97" s="35">
        <f>'Core Indicators'!HO97</f>
        <v>3</v>
      </c>
      <c r="AE97" s="35">
        <f>'Core Indicators'!HW97</f>
        <v>3</v>
      </c>
      <c r="AF97" s="35">
        <f>'Core Indicators'!IE97</f>
        <v>1</v>
      </c>
      <c r="AG97" s="35">
        <f>'Core Indicators'!IM97</f>
        <v>3</v>
      </c>
    </row>
    <row r="98" spans="1:33" ht="20.100000000000001" customHeight="1" x14ac:dyDescent="0.25">
      <c r="A98" s="193" t="str">
        <f>'Core Indicators'!A:A</f>
        <v>Southern Africa Regional Food Security Crisis</v>
      </c>
      <c r="B98" s="193" t="str">
        <f>'Core Indicators'!B:B</f>
        <v>Regional crisis</v>
      </c>
      <c r="C98" s="193" t="str">
        <f>'Core Indicators'!C98</f>
        <v>REG012</v>
      </c>
      <c r="D98" s="193" t="str">
        <f>'Core Indicators'!D98</f>
        <v>Lesotho,Madagascar,Malawi,Namibia,Eswatini,Zambia,Zimbabwe</v>
      </c>
      <c r="E98" s="193" t="str">
        <f>'Core Indicators'!E98</f>
        <v>LSO,MDG,MWI,NAM,SWZ,ZMB,ZWE</v>
      </c>
      <c r="F98" s="36">
        <f>'Core Indicators'!O98</f>
        <v>2191620</v>
      </c>
      <c r="G98" s="36">
        <f>'Core Indicators'!W98</f>
        <v>54748000</v>
      </c>
      <c r="H98" s="36">
        <f>'Core Indicators'!AE98</f>
        <v>38222000</v>
      </c>
      <c r="I98" s="36">
        <f>'Core Indicators'!AM98</f>
        <v>950000</v>
      </c>
      <c r="J98" s="36">
        <f>'Core Indicators'!AU98</f>
        <v>0</v>
      </c>
      <c r="K98" s="36">
        <f>'Core Indicators'!BC98</f>
        <v>0</v>
      </c>
      <c r="L98" s="36">
        <f>'Core Indicators'!BK98</f>
        <v>83</v>
      </c>
      <c r="M98" s="36">
        <f>'Core Indicators'!BS98</f>
        <v>0</v>
      </c>
      <c r="N98" s="36">
        <f>'Core Indicators'!CA98</f>
        <v>0</v>
      </c>
      <c r="O98" s="36" t="e">
        <f>'Core Indicators'!CI98</f>
        <v>#N/A</v>
      </c>
      <c r="P98" s="36">
        <f>'Core Indicators'!CQ98</f>
        <v>0</v>
      </c>
      <c r="Q98" s="36">
        <f>'Core Indicators'!DG98</f>
        <v>16526000</v>
      </c>
      <c r="R98" s="36">
        <f>'Core Indicators'!DO98</f>
        <v>25458000</v>
      </c>
      <c r="S98" s="36">
        <f>'Core Indicators'!DW98</f>
        <v>11133000</v>
      </c>
      <c r="T98" s="36">
        <f>'Core Indicators'!EE98</f>
        <v>1603000</v>
      </c>
      <c r="U98" s="36">
        <f>'Core Indicators'!EM98</f>
        <v>28000</v>
      </c>
      <c r="V98" s="36">
        <f>'Core Indicators'!FC98</f>
        <v>3</v>
      </c>
      <c r="W98" s="36" t="e">
        <f>'Core Indicators'!FK98</f>
        <v>#N/A</v>
      </c>
      <c r="X98" s="36" t="e">
        <f>'Core Indicators'!FS98</f>
        <v>#N/A</v>
      </c>
      <c r="Y98" s="36">
        <f>'Core Indicators'!GA98</f>
        <v>2</v>
      </c>
      <c r="Z98" s="36">
        <f>'Core Indicators'!GI98</f>
        <v>1</v>
      </c>
      <c r="AA98" s="36">
        <f>'Core Indicators'!GQ98</f>
        <v>1</v>
      </c>
      <c r="AB98" s="36">
        <f>'Core Indicators'!GY98</f>
        <v>0</v>
      </c>
      <c r="AC98" s="36">
        <f>'Core Indicators'!HG98</f>
        <v>0</v>
      </c>
      <c r="AD98" s="36">
        <f>'Core Indicators'!HO98</f>
        <v>2</v>
      </c>
      <c r="AE98" s="36">
        <f>'Core Indicators'!HW98</f>
        <v>0</v>
      </c>
      <c r="AF98" s="36">
        <f>'Core Indicators'!IE98</f>
        <v>2</v>
      </c>
      <c r="AG98" s="36">
        <f>'Core Indicators'!IM98</f>
        <v>3</v>
      </c>
    </row>
    <row r="99" spans="1:33" ht="20.100000000000001" customHeight="1" x14ac:dyDescent="0.25">
      <c r="A99" s="194" t="str">
        <f>'Core Indicators'!A:A</f>
        <v>Nagorno-Karabakh Conflict</v>
      </c>
      <c r="B99" s="194" t="str">
        <f>'Core Indicators'!B:B</f>
        <v>Regional crisis</v>
      </c>
      <c r="C99" s="194" t="str">
        <f>'Core Indicators'!C99</f>
        <v>REG013</v>
      </c>
      <c r="D99" s="194" t="str">
        <f>'Core Indicators'!D99</f>
        <v>Armenia,Azerbaijan</v>
      </c>
      <c r="E99" s="194" t="str">
        <f>'Core Indicators'!E99</f>
        <v>ARM,AZE</v>
      </c>
      <c r="F99" s="35">
        <f>'Core Indicators'!O99</f>
        <v>59763</v>
      </c>
      <c r="G99" s="35">
        <f>'Core Indicators'!W99</f>
        <v>5877000</v>
      </c>
      <c r="H99" s="35">
        <f>'Core Indicators'!AE99</f>
        <v>2937000</v>
      </c>
      <c r="I99" s="35">
        <f>'Core Indicators'!AM99</f>
        <v>93000</v>
      </c>
      <c r="J99" s="35" t="str">
        <f>'Core Indicators'!AU99</f>
        <v>x</v>
      </c>
      <c r="K99" s="35" t="str">
        <f>'Core Indicators'!BC99</f>
        <v>x</v>
      </c>
      <c r="L99" s="35">
        <f>'Core Indicators'!BK99</f>
        <v>138</v>
      </c>
      <c r="M99" s="35" t="str">
        <f>'Core Indicators'!BS99</f>
        <v>x</v>
      </c>
      <c r="N99" s="35" t="str">
        <f>'Core Indicators'!CA99</f>
        <v>x</v>
      </c>
      <c r="O99" s="35" t="e">
        <f>'Core Indicators'!CI99</f>
        <v>#N/A</v>
      </c>
      <c r="P99" s="35" t="str">
        <f>'Core Indicators'!CQ99</f>
        <v>x</v>
      </c>
      <c r="Q99" s="35" t="str">
        <f>'Core Indicators'!DG99</f>
        <v>x</v>
      </c>
      <c r="R99" s="35" t="str">
        <f>'Core Indicators'!DO99</f>
        <v>x</v>
      </c>
      <c r="S99" s="35" t="str">
        <f>'Core Indicators'!DW99</f>
        <v>x</v>
      </c>
      <c r="T99" s="35" t="str">
        <f>'Core Indicators'!EE99</f>
        <v>x</v>
      </c>
      <c r="U99" s="35" t="str">
        <f>'Core Indicators'!EM99</f>
        <v>x</v>
      </c>
      <c r="V99" s="35">
        <f>'Core Indicators'!FC99</f>
        <v>3</v>
      </c>
      <c r="W99" s="35" t="str">
        <f>'Core Indicators'!FK99</f>
        <v>x</v>
      </c>
      <c r="X99" s="35" t="str">
        <f>'Core Indicators'!FS99</f>
        <v>x</v>
      </c>
      <c r="Y99" s="35">
        <f>'Core Indicators'!GA99</f>
        <v>1</v>
      </c>
      <c r="Z99" s="35">
        <f>'Core Indicators'!GI99</f>
        <v>0</v>
      </c>
      <c r="AA99" s="35">
        <f>'Core Indicators'!GQ99</f>
        <v>1</v>
      </c>
      <c r="AB99" s="35">
        <f>'Core Indicators'!GY99</f>
        <v>0</v>
      </c>
      <c r="AC99" s="35">
        <f>'Core Indicators'!HG99</f>
        <v>0</v>
      </c>
      <c r="AD99" s="35">
        <f>'Core Indicators'!HO99</f>
        <v>0</v>
      </c>
      <c r="AE99" s="35">
        <f>'Core Indicators'!HW99</f>
        <v>1</v>
      </c>
      <c r="AF99" s="35">
        <f>'Core Indicators'!IE99</f>
        <v>2</v>
      </c>
      <c r="AG99" s="35">
        <f>'Core Indicators'!IM99</f>
        <v>1</v>
      </c>
    </row>
    <row r="100" spans="1:33" ht="20.100000000000001" customHeight="1" x14ac:dyDescent="0.25">
      <c r="A100" s="193" t="str">
        <f>'Core Indicators'!A:A</f>
        <v>Burundi and DRC refugees in Rwanda</v>
      </c>
      <c r="B100" s="193" t="str">
        <f>'Core Indicators'!B:B</f>
        <v>International displacement</v>
      </c>
      <c r="C100" s="193" t="str">
        <f>'Core Indicators'!C100</f>
        <v>RWA002</v>
      </c>
      <c r="D100" s="193" t="str">
        <f>'Core Indicators'!D100</f>
        <v>Rwanda</v>
      </c>
      <c r="E100" s="193" t="str">
        <f>'Core Indicators'!E100</f>
        <v>RWA</v>
      </c>
      <c r="F100" s="36">
        <f>'Core Indicators'!O100</f>
        <v>10646</v>
      </c>
      <c r="G100" s="36">
        <f>'Core Indicators'!W100</f>
        <v>4576000</v>
      </c>
      <c r="H100" s="36">
        <f>'Core Indicators'!AE100</f>
        <v>140000</v>
      </c>
      <c r="I100" s="36">
        <f>'Core Indicators'!AM100</f>
        <v>140000</v>
      </c>
      <c r="J100" s="36" t="str">
        <f>'Core Indicators'!AU100</f>
        <v>x</v>
      </c>
      <c r="K100" s="36" t="str">
        <f>'Core Indicators'!BC100</f>
        <v>x</v>
      </c>
      <c r="L100" s="36" t="str">
        <f>'Core Indicators'!BK100</f>
        <v>x</v>
      </c>
      <c r="M100" s="36">
        <f>'Core Indicators'!BS100</f>
        <v>0</v>
      </c>
      <c r="N100" s="36">
        <f>'Core Indicators'!CA100</f>
        <v>0</v>
      </c>
      <c r="O100" s="36" t="e">
        <f>'Core Indicators'!CI100</f>
        <v>#N/A</v>
      </c>
      <c r="P100" s="36">
        <f>'Core Indicators'!CQ100</f>
        <v>0</v>
      </c>
      <c r="Q100" s="36">
        <f>'Core Indicators'!DG100</f>
        <v>4436000</v>
      </c>
      <c r="R100" s="36">
        <f>'Core Indicators'!DO100</f>
        <v>0</v>
      </c>
      <c r="S100" s="36">
        <f>'Core Indicators'!DW100</f>
        <v>140000</v>
      </c>
      <c r="T100" s="36">
        <f>'Core Indicators'!EE100</f>
        <v>0</v>
      </c>
      <c r="U100" s="36">
        <f>'Core Indicators'!EM100</f>
        <v>0</v>
      </c>
      <c r="V100" s="36">
        <f>'Core Indicators'!FC100</f>
        <v>2</v>
      </c>
      <c r="W100" s="36">
        <f>'Core Indicators'!FK100</f>
        <v>0</v>
      </c>
      <c r="X100" s="36">
        <f>'Core Indicators'!FS100</f>
        <v>0</v>
      </c>
      <c r="Y100" s="36">
        <f>'Core Indicators'!GA100</f>
        <v>1</v>
      </c>
      <c r="Z100" s="36">
        <f>'Core Indicators'!GI100</f>
        <v>0</v>
      </c>
      <c r="AA100" s="36">
        <f>'Core Indicators'!GQ100</f>
        <v>0</v>
      </c>
      <c r="AB100" s="36">
        <f>'Core Indicators'!GY100</f>
        <v>0</v>
      </c>
      <c r="AC100" s="36">
        <f>'Core Indicators'!HG100</f>
        <v>0</v>
      </c>
      <c r="AD100" s="36">
        <f>'Core Indicators'!HO100</f>
        <v>1</v>
      </c>
      <c r="AE100" s="36">
        <f>'Core Indicators'!HW100</f>
        <v>0</v>
      </c>
      <c r="AF100" s="36">
        <f>'Core Indicators'!IE100</f>
        <v>0</v>
      </c>
      <c r="AG100" s="36">
        <f>'Core Indicators'!IM100</f>
        <v>1</v>
      </c>
    </row>
    <row r="101" spans="1:33" ht="20.100000000000001" customHeight="1" x14ac:dyDescent="0.25">
      <c r="A101" s="194" t="str">
        <f>'Core Indicators'!A:A</f>
        <v>Complex crisis in Sudan</v>
      </c>
      <c r="B101" s="194" t="str">
        <f>'Core Indicators'!B:B</f>
        <v>Multiple crises country</v>
      </c>
      <c r="C101" s="194" t="str">
        <f>'Core Indicators'!C101</f>
        <v>SDN001</v>
      </c>
      <c r="D101" s="194" t="str">
        <f>'Core Indicators'!D101</f>
        <v>Sudan</v>
      </c>
      <c r="E101" s="194" t="str">
        <f>'Core Indicators'!E101</f>
        <v>SDN</v>
      </c>
      <c r="F101" s="35">
        <f>'Core Indicators'!O101</f>
        <v>1840687</v>
      </c>
      <c r="G101" s="35">
        <f>'Core Indicators'!W101</f>
        <v>48000000</v>
      </c>
      <c r="H101" s="35">
        <f>'Core Indicators'!AE101</f>
        <v>30100000</v>
      </c>
      <c r="I101" s="35">
        <f>'Core Indicators'!AM101</f>
        <v>4892000</v>
      </c>
      <c r="J101" s="35" t="str">
        <f>'Core Indicators'!AU101</f>
        <v>x</v>
      </c>
      <c r="K101" s="35" t="str">
        <f>'Core Indicators'!BC101</f>
        <v>x</v>
      </c>
      <c r="L101" s="35">
        <f>'Core Indicators'!BK101</f>
        <v>1622</v>
      </c>
      <c r="M101" s="35" t="str">
        <f>'Core Indicators'!BS101</f>
        <v>x</v>
      </c>
      <c r="N101" s="35" t="str">
        <f>'Core Indicators'!CA101</f>
        <v>x</v>
      </c>
      <c r="O101" s="35" t="e">
        <f>'Core Indicators'!CI101</f>
        <v>#N/A</v>
      </c>
      <c r="P101" s="35" t="str">
        <f>'Core Indicators'!CQ101</f>
        <v>x</v>
      </c>
      <c r="Q101" s="35">
        <f>'Core Indicators'!DG101</f>
        <v>17900000</v>
      </c>
      <c r="R101" s="35">
        <f>'Core Indicators'!DO101</f>
        <v>15800000</v>
      </c>
      <c r="S101" s="35">
        <f>'Core Indicators'!DW101</f>
        <v>6200000</v>
      </c>
      <c r="T101" s="35">
        <f>'Core Indicators'!EE101</f>
        <v>6200000</v>
      </c>
      <c r="U101" s="35">
        <f>'Core Indicators'!EM101</f>
        <v>1900000</v>
      </c>
      <c r="V101" s="35">
        <f>'Core Indicators'!FC101</f>
        <v>5</v>
      </c>
      <c r="W101" s="35" t="str">
        <f>'Core Indicators'!FK101</f>
        <v>x</v>
      </c>
      <c r="X101" s="35" t="str">
        <f>'Core Indicators'!FS101</f>
        <v>x</v>
      </c>
      <c r="Y101" s="35">
        <f>'Core Indicators'!GA101</f>
        <v>2</v>
      </c>
      <c r="Z101" s="35">
        <f>'Core Indicators'!GI101</f>
        <v>2</v>
      </c>
      <c r="AA101" s="35">
        <f>'Core Indicators'!GQ101</f>
        <v>1</v>
      </c>
      <c r="AB101" s="35">
        <f>'Core Indicators'!GY101</f>
        <v>0</v>
      </c>
      <c r="AC101" s="35">
        <f>'Core Indicators'!HG101</f>
        <v>1</v>
      </c>
      <c r="AD101" s="35">
        <f>'Core Indicators'!HO101</f>
        <v>2</v>
      </c>
      <c r="AE101" s="35">
        <f>'Core Indicators'!HW101</f>
        <v>3</v>
      </c>
      <c r="AF101" s="35">
        <f>'Core Indicators'!IE101</f>
        <v>1</v>
      </c>
      <c r="AG101" s="35">
        <f>'Core Indicators'!IM101</f>
        <v>3</v>
      </c>
    </row>
    <row r="102" spans="1:33" ht="20.100000000000001" customHeight="1" x14ac:dyDescent="0.25">
      <c r="A102" s="193" t="str">
        <f>'Core Indicators'!A:A</f>
        <v>Refugees in Sudan</v>
      </c>
      <c r="B102" s="193" t="str">
        <f>'Core Indicators'!B:B</f>
        <v>International displacement</v>
      </c>
      <c r="C102" s="193" t="str">
        <f>'Core Indicators'!C102</f>
        <v>SDN005</v>
      </c>
      <c r="D102" s="193" t="str">
        <f>'Core Indicators'!D102</f>
        <v>Sudan</v>
      </c>
      <c r="E102" s="193" t="str">
        <f>'Core Indicators'!E102</f>
        <v>SDN</v>
      </c>
      <c r="F102" s="36">
        <f>'Core Indicators'!O102</f>
        <v>89263</v>
      </c>
      <c r="G102" s="36">
        <f>'Core Indicators'!W102</f>
        <v>13007000</v>
      </c>
      <c r="H102" s="36">
        <f>'Core Indicators'!AE102</f>
        <v>13007000</v>
      </c>
      <c r="I102" s="36">
        <f>'Core Indicators'!AM102</f>
        <v>1053000</v>
      </c>
      <c r="J102" s="36" t="str">
        <f>'Core Indicators'!AU102</f>
        <v>x</v>
      </c>
      <c r="K102" s="36" t="str">
        <f>'Core Indicators'!BC102</f>
        <v>x</v>
      </c>
      <c r="L102" s="36">
        <f>'Core Indicators'!BK102</f>
        <v>62</v>
      </c>
      <c r="M102" s="36" t="str">
        <f>'Core Indicators'!BS102</f>
        <v>x</v>
      </c>
      <c r="N102" s="36" t="str">
        <f>'Core Indicators'!CA102</f>
        <v>x</v>
      </c>
      <c r="O102" s="36" t="e">
        <f>'Core Indicators'!CI102</f>
        <v>#N/A</v>
      </c>
      <c r="P102" s="36" t="str">
        <f>'Core Indicators'!CQ102</f>
        <v>x</v>
      </c>
      <c r="Q102" s="36">
        <f>'Core Indicators'!DG102</f>
        <v>0</v>
      </c>
      <c r="R102" s="36">
        <f>'Core Indicators'!DO102</f>
        <v>11954000</v>
      </c>
      <c r="S102" s="36">
        <f>'Core Indicators'!DW102</f>
        <v>1053000</v>
      </c>
      <c r="T102" s="36">
        <f>'Core Indicators'!EE102</f>
        <v>0</v>
      </c>
      <c r="U102" s="36">
        <f>'Core Indicators'!EM102</f>
        <v>0</v>
      </c>
      <c r="V102" s="36">
        <f>'Core Indicators'!FC102</f>
        <v>2</v>
      </c>
      <c r="W102" s="36" t="e">
        <f>'Core Indicators'!FK102</f>
        <v>#N/A</v>
      </c>
      <c r="X102" s="36" t="e">
        <f>'Core Indicators'!FS102</f>
        <v>#N/A</v>
      </c>
      <c r="Y102" s="36">
        <f>'Core Indicators'!GA102</f>
        <v>2</v>
      </c>
      <c r="Z102" s="36">
        <f>'Core Indicators'!GI102</f>
        <v>1</v>
      </c>
      <c r="AA102" s="36">
        <f>'Core Indicators'!GQ102</f>
        <v>0</v>
      </c>
      <c r="AB102" s="36">
        <f>'Core Indicators'!GY102</f>
        <v>0</v>
      </c>
      <c r="AC102" s="36">
        <f>'Core Indicators'!HG102</f>
        <v>0</v>
      </c>
      <c r="AD102" s="36">
        <f>'Core Indicators'!HO102</f>
        <v>1</v>
      </c>
      <c r="AE102" s="36">
        <f>'Core Indicators'!HW102</f>
        <v>0</v>
      </c>
      <c r="AF102" s="36">
        <f>'Core Indicators'!IE102</f>
        <v>1</v>
      </c>
      <c r="AG102" s="36">
        <f>'Core Indicators'!IM102</f>
        <v>3</v>
      </c>
    </row>
    <row r="103" spans="1:33" ht="20.100000000000001" customHeight="1" x14ac:dyDescent="0.25">
      <c r="A103" s="194" t="str">
        <f>'Core Indicators'!A:A</f>
        <v xml:space="preserve">Floods in Sudan </v>
      </c>
      <c r="B103" s="194" t="str">
        <f>'Core Indicators'!B:B</f>
        <v>Flood</v>
      </c>
      <c r="C103" s="194" t="str">
        <f>'Core Indicators'!C103</f>
        <v>SDN006</v>
      </c>
      <c r="D103" s="194" t="str">
        <f>'Core Indicators'!D103</f>
        <v>Sudan</v>
      </c>
      <c r="E103" s="194" t="str">
        <f>'Core Indicators'!E103</f>
        <v>SDN</v>
      </c>
      <c r="F103" s="35">
        <f>'Core Indicators'!O103</f>
        <v>1840687</v>
      </c>
      <c r="G103" s="35">
        <f>'Core Indicators'!W103</f>
        <v>46400000</v>
      </c>
      <c r="H103" s="35">
        <f>'Core Indicators'!AE103</f>
        <v>314000</v>
      </c>
      <c r="I103" s="35">
        <f>'Core Indicators'!AM103</f>
        <v>87000</v>
      </c>
      <c r="J103" s="35">
        <f>'Core Indicators'!AU103</f>
        <v>54</v>
      </c>
      <c r="K103" s="35" t="str">
        <f>'Core Indicators'!BC103</f>
        <v>x</v>
      </c>
      <c r="L103" s="35">
        <f>'Core Indicators'!BK103</f>
        <v>84</v>
      </c>
      <c r="M103" s="35">
        <f>'Core Indicators'!BS103</f>
        <v>83000</v>
      </c>
      <c r="N103" s="35">
        <f>'Core Indicators'!CA103</f>
        <v>93000</v>
      </c>
      <c r="O103" s="35" t="e">
        <f>'Core Indicators'!CI103</f>
        <v>#N/A</v>
      </c>
      <c r="P103" s="35" t="str">
        <f>'Core Indicators'!CQ103</f>
        <v>x</v>
      </c>
      <c r="Q103" s="35">
        <f>'Core Indicators'!DG103</f>
        <v>46086000</v>
      </c>
      <c r="R103" s="35">
        <f>'Core Indicators'!DO103</f>
        <v>227000</v>
      </c>
      <c r="S103" s="35">
        <f>'Core Indicators'!DW103</f>
        <v>87000</v>
      </c>
      <c r="T103" s="35">
        <f>'Core Indicators'!EE103</f>
        <v>0</v>
      </c>
      <c r="U103" s="35">
        <f>'Core Indicators'!EM103</f>
        <v>0</v>
      </c>
      <c r="V103" s="35">
        <f>'Core Indicators'!FC103</f>
        <v>3</v>
      </c>
      <c r="W103" s="35" t="str">
        <f>'Core Indicators'!FK103</f>
        <v>x</v>
      </c>
      <c r="X103" s="35" t="str">
        <f>'Core Indicators'!FS103</f>
        <v>x</v>
      </c>
      <c r="Y103" s="35">
        <f>'Core Indicators'!GA103</f>
        <v>1</v>
      </c>
      <c r="Z103" s="35">
        <f>'Core Indicators'!GI103</f>
        <v>1</v>
      </c>
      <c r="AA103" s="35">
        <f>'Core Indicators'!GQ103</f>
        <v>0</v>
      </c>
      <c r="AB103" s="35">
        <f>'Core Indicators'!GY103</f>
        <v>0</v>
      </c>
      <c r="AC103" s="35">
        <f>'Core Indicators'!HG103</f>
        <v>0</v>
      </c>
      <c r="AD103" s="35">
        <f>'Core Indicators'!HO103</f>
        <v>0</v>
      </c>
      <c r="AE103" s="35">
        <f>'Core Indicators'!HW103</f>
        <v>0</v>
      </c>
      <c r="AF103" s="35">
        <f>'Core Indicators'!IE103</f>
        <v>1</v>
      </c>
      <c r="AG103" s="35">
        <f>'Core Indicators'!IM103</f>
        <v>3</v>
      </c>
    </row>
    <row r="104" spans="1:33" ht="20.100000000000001" customHeight="1" x14ac:dyDescent="0.25">
      <c r="A104" s="193" t="str">
        <f>'Core Indicators'!A:A</f>
        <v>Refugees from Ethiopia</v>
      </c>
      <c r="B104" s="193" t="str">
        <f>'Core Indicators'!B:B</f>
        <v>International displacement</v>
      </c>
      <c r="C104" s="193" t="str">
        <f>'Core Indicators'!C104</f>
        <v>SDN007</v>
      </c>
      <c r="D104" s="193" t="str">
        <f>'Core Indicators'!D104</f>
        <v>Sudan</v>
      </c>
      <c r="E104" s="193" t="str">
        <f>'Core Indicators'!E104</f>
        <v>SDN</v>
      </c>
      <c r="F104" s="36">
        <f>'Core Indicators'!O104</f>
        <v>180000</v>
      </c>
      <c r="G104" s="36">
        <f>'Core Indicators'!W104</f>
        <v>13830000</v>
      </c>
      <c r="H104" s="36">
        <f>'Core Indicators'!AE104</f>
        <v>13830000</v>
      </c>
      <c r="I104" s="36">
        <f>'Core Indicators'!AM104</f>
        <v>72000</v>
      </c>
      <c r="J104" s="36" t="str">
        <f>'Core Indicators'!AU104</f>
        <v>x</v>
      </c>
      <c r="K104" s="36" t="str">
        <f>'Core Indicators'!BC104</f>
        <v>x</v>
      </c>
      <c r="L104" s="36">
        <f>'Core Indicators'!BK104</f>
        <v>0</v>
      </c>
      <c r="M104" s="36" t="str">
        <f>'Core Indicators'!BS104</f>
        <v>x</v>
      </c>
      <c r="N104" s="36" t="str">
        <f>'Core Indicators'!CA104</f>
        <v>x</v>
      </c>
      <c r="O104" s="36" t="e">
        <f>'Core Indicators'!CI104</f>
        <v>#N/A</v>
      </c>
      <c r="P104" s="36" t="str">
        <f>'Core Indicators'!CQ104</f>
        <v>x</v>
      </c>
      <c r="Q104" s="36">
        <f>'Core Indicators'!DG104</f>
        <v>0</v>
      </c>
      <c r="R104" s="36">
        <f>'Core Indicators'!DO104</f>
        <v>13758000</v>
      </c>
      <c r="S104" s="36">
        <f>'Core Indicators'!DW104</f>
        <v>72000</v>
      </c>
      <c r="T104" s="36">
        <f>'Core Indicators'!EE104</f>
        <v>0</v>
      </c>
      <c r="U104" s="36">
        <f>'Core Indicators'!EM104</f>
        <v>0</v>
      </c>
      <c r="V104" s="36">
        <f>'Core Indicators'!FC104</f>
        <v>2</v>
      </c>
      <c r="W104" s="36" t="str">
        <f>'Core Indicators'!FK104</f>
        <v>x</v>
      </c>
      <c r="X104" s="36" t="str">
        <f>'Core Indicators'!FS104</f>
        <v>x</v>
      </c>
      <c r="Y104" s="36">
        <f>'Core Indicators'!GA104</f>
        <v>2</v>
      </c>
      <c r="Z104" s="36">
        <f>'Core Indicators'!GI104</f>
        <v>1</v>
      </c>
      <c r="AA104" s="36">
        <f>'Core Indicators'!GQ104</f>
        <v>0</v>
      </c>
      <c r="AB104" s="36">
        <f>'Core Indicators'!GY104</f>
        <v>0</v>
      </c>
      <c r="AC104" s="36">
        <f>'Core Indicators'!HG104</f>
        <v>0</v>
      </c>
      <c r="AD104" s="36">
        <f>'Core Indicators'!HO104</f>
        <v>1</v>
      </c>
      <c r="AE104" s="36">
        <f>'Core Indicators'!HW104</f>
        <v>0</v>
      </c>
      <c r="AF104" s="36">
        <f>'Core Indicators'!IE104</f>
        <v>1</v>
      </c>
      <c r="AG104" s="36">
        <f>'Core Indicators'!IM104</f>
        <v>3</v>
      </c>
    </row>
    <row r="105" spans="1:33" ht="20.100000000000001" customHeight="1" x14ac:dyDescent="0.25">
      <c r="A105" s="194" t="str">
        <f>'Core Indicators'!A:A</f>
        <v>Violence West-Darfur</v>
      </c>
      <c r="B105" s="194" t="str">
        <f>'Core Indicators'!B:B</f>
        <v>Other type of violence</v>
      </c>
      <c r="C105" s="194" t="str">
        <f>'Core Indicators'!C105</f>
        <v>SDN008</v>
      </c>
      <c r="D105" s="194" t="str">
        <f>'Core Indicators'!D105</f>
        <v>Sudan</v>
      </c>
      <c r="E105" s="194" t="str">
        <f>'Core Indicators'!E105</f>
        <v>SDN</v>
      </c>
      <c r="F105" s="35">
        <f>'Core Indicators'!O105</f>
        <v>79460</v>
      </c>
      <c r="G105" s="35">
        <f>'Core Indicators'!W105</f>
        <v>1838000</v>
      </c>
      <c r="H105" s="35">
        <f>'Core Indicators'!AE105</f>
        <v>1017000</v>
      </c>
      <c r="I105" s="35">
        <f>'Core Indicators'!AM105</f>
        <v>350000</v>
      </c>
      <c r="J105" s="35">
        <f>'Core Indicators'!AU105</f>
        <v>0</v>
      </c>
      <c r="K105" s="35">
        <f>'Core Indicators'!BC105</f>
        <v>0</v>
      </c>
      <c r="L105" s="35">
        <f>'Core Indicators'!BK105</f>
        <v>402</v>
      </c>
      <c r="M105" s="35">
        <f>'Core Indicators'!BS105</f>
        <v>55</v>
      </c>
      <c r="N105" s="35">
        <f>'Core Indicators'!CA105</f>
        <v>0</v>
      </c>
      <c r="O105" s="35" t="e">
        <f>'Core Indicators'!CI105</f>
        <v>#N/A</v>
      </c>
      <c r="P105" s="35">
        <f>'Core Indicators'!CQ105</f>
        <v>0</v>
      </c>
      <c r="Q105" s="35">
        <f>'Core Indicators'!DG105</f>
        <v>0</v>
      </c>
      <c r="R105" s="35">
        <f>'Core Indicators'!DO105</f>
        <v>962000</v>
      </c>
      <c r="S105" s="35">
        <f>'Core Indicators'!DW105</f>
        <v>130000</v>
      </c>
      <c r="T105" s="35">
        <f>'Core Indicators'!EE105</f>
        <v>720000</v>
      </c>
      <c r="U105" s="35">
        <f>'Core Indicators'!EM105</f>
        <v>80000</v>
      </c>
      <c r="V105" s="35">
        <f>'Core Indicators'!FC105</f>
        <v>2</v>
      </c>
      <c r="W105" s="35">
        <f>'Core Indicators'!FK105</f>
        <v>0</v>
      </c>
      <c r="X105" s="35">
        <f>'Core Indicators'!FS105</f>
        <v>0</v>
      </c>
      <c r="Y105" s="35">
        <f>'Core Indicators'!GA105</f>
        <v>2</v>
      </c>
      <c r="Z105" s="35">
        <f>'Core Indicators'!GI105</f>
        <v>2</v>
      </c>
      <c r="AA105" s="35">
        <f>'Core Indicators'!GQ105</f>
        <v>1</v>
      </c>
      <c r="AB105" s="35">
        <f>'Core Indicators'!GY105</f>
        <v>0</v>
      </c>
      <c r="AC105" s="35">
        <f>'Core Indicators'!HG105</f>
        <v>1</v>
      </c>
      <c r="AD105" s="35">
        <f>'Core Indicators'!HO105</f>
        <v>2</v>
      </c>
      <c r="AE105" s="35">
        <f>'Core Indicators'!HW105</f>
        <v>1</v>
      </c>
      <c r="AF105" s="35">
        <f>'Core Indicators'!IE105</f>
        <v>1</v>
      </c>
      <c r="AG105" s="35">
        <f>'Core Indicators'!IM105</f>
        <v>3</v>
      </c>
    </row>
    <row r="106" spans="1:33" ht="20.100000000000001" customHeight="1" x14ac:dyDescent="0.25">
      <c r="A106" s="193" t="str">
        <f>'Core Indicators'!A:A</f>
        <v>Drought in Senegal</v>
      </c>
      <c r="B106" s="193" t="str">
        <f>'Core Indicators'!B:B</f>
        <v>Drought</v>
      </c>
      <c r="C106" s="193" t="str">
        <f>'Core Indicators'!C106</f>
        <v>SEN002</v>
      </c>
      <c r="D106" s="193" t="str">
        <f>'Core Indicators'!D106</f>
        <v>Senegal</v>
      </c>
      <c r="E106" s="193" t="str">
        <f>'Core Indicators'!E106</f>
        <v>SEN</v>
      </c>
      <c r="F106" s="36">
        <f>'Core Indicators'!O106</f>
        <v>192530</v>
      </c>
      <c r="G106" s="36">
        <f>'Core Indicators'!W106</f>
        <v>16709000</v>
      </c>
      <c r="H106" s="36">
        <f>'Core Indicators'!AE106</f>
        <v>3188000</v>
      </c>
      <c r="I106" s="36" t="str">
        <f>'Core Indicators'!AM106</f>
        <v>x</v>
      </c>
      <c r="J106" s="36">
        <f>'Core Indicators'!AU106</f>
        <v>0</v>
      </c>
      <c r="K106" s="36">
        <f>'Core Indicators'!BC106</f>
        <v>0</v>
      </c>
      <c r="L106" s="36">
        <f>'Core Indicators'!BK106</f>
        <v>0</v>
      </c>
      <c r="M106" s="36">
        <f>'Core Indicators'!BS106</f>
        <v>0</v>
      </c>
      <c r="N106" s="36">
        <f>'Core Indicators'!CA106</f>
        <v>0</v>
      </c>
      <c r="O106" s="36" t="e">
        <f>'Core Indicators'!CI106</f>
        <v>#N/A</v>
      </c>
      <c r="P106" s="36" t="str">
        <f>'Core Indicators'!CQ106</f>
        <v>x</v>
      </c>
      <c r="Q106" s="36">
        <f>'Core Indicators'!DG106</f>
        <v>13521000</v>
      </c>
      <c r="R106" s="36">
        <f>'Core Indicators'!DO106</f>
        <v>2676000</v>
      </c>
      <c r="S106" s="36">
        <f>'Core Indicators'!DW106</f>
        <v>498000</v>
      </c>
      <c r="T106" s="36">
        <f>'Core Indicators'!EE106</f>
        <v>13000</v>
      </c>
      <c r="U106" s="36">
        <f>'Core Indicators'!EM106</f>
        <v>0</v>
      </c>
      <c r="V106" s="36">
        <f>'Core Indicators'!FC106</f>
        <v>4</v>
      </c>
      <c r="W106" s="36">
        <f>'Core Indicators'!FK106</f>
        <v>0</v>
      </c>
      <c r="X106" s="36">
        <f>'Core Indicators'!FS106</f>
        <v>0</v>
      </c>
      <c r="Y106" s="36">
        <f>'Core Indicators'!GA106</f>
        <v>0</v>
      </c>
      <c r="Z106" s="36">
        <f>'Core Indicators'!GI106</f>
        <v>0</v>
      </c>
      <c r="AA106" s="36">
        <f>'Core Indicators'!GQ106</f>
        <v>0</v>
      </c>
      <c r="AB106" s="36">
        <f>'Core Indicators'!GY106</f>
        <v>0</v>
      </c>
      <c r="AC106" s="36">
        <f>'Core Indicators'!HG106</f>
        <v>0</v>
      </c>
      <c r="AD106" s="36">
        <f>'Core Indicators'!HO106</f>
        <v>1</v>
      </c>
      <c r="AE106" s="36">
        <f>'Core Indicators'!HW106</f>
        <v>0</v>
      </c>
      <c r="AF106" s="36">
        <f>'Core Indicators'!IE106</f>
        <v>1</v>
      </c>
      <c r="AG106" s="36">
        <f>'Core Indicators'!IM106</f>
        <v>0</v>
      </c>
    </row>
    <row r="107" spans="1:33" ht="20.100000000000001" customHeight="1" x14ac:dyDescent="0.25">
      <c r="A107" s="194" t="str">
        <f>'Core Indicators'!A:A</f>
        <v>Complex crisis in El Salvador</v>
      </c>
      <c r="B107" s="194" t="str">
        <f>'Core Indicators'!B:B</f>
        <v>Complex crisis</v>
      </c>
      <c r="C107" s="194" t="str">
        <f>'Core Indicators'!C107</f>
        <v>SLV001</v>
      </c>
      <c r="D107" s="194" t="str">
        <f>'Core Indicators'!D107</f>
        <v>El Salvador</v>
      </c>
      <c r="E107" s="194" t="str">
        <f>'Core Indicators'!E107</f>
        <v>SLV</v>
      </c>
      <c r="F107" s="35">
        <f>'Core Indicators'!O107</f>
        <v>20700</v>
      </c>
      <c r="G107" s="35">
        <f>'Core Indicators'!W107</f>
        <v>6700000</v>
      </c>
      <c r="H107" s="35">
        <f>'Core Indicators'!AE107</f>
        <v>3200000</v>
      </c>
      <c r="I107" s="35">
        <f>'Core Indicators'!AM107</f>
        <v>13000</v>
      </c>
      <c r="J107" s="35" t="str">
        <f>'Core Indicators'!AU107</f>
        <v>x</v>
      </c>
      <c r="K107" s="35" t="str">
        <f>'Core Indicators'!BC107</f>
        <v>x</v>
      </c>
      <c r="L107" s="35">
        <f>'Core Indicators'!BK107</f>
        <v>936</v>
      </c>
      <c r="M107" s="35" t="str">
        <f>'Core Indicators'!BS107</f>
        <v>x</v>
      </c>
      <c r="N107" s="35" t="str">
        <f>'Core Indicators'!CA107</f>
        <v>x</v>
      </c>
      <c r="O107" s="35" t="e">
        <f>'Core Indicators'!CI107</f>
        <v>#N/A</v>
      </c>
      <c r="P107" s="35" t="str">
        <f>'Core Indicators'!CQ107</f>
        <v>x</v>
      </c>
      <c r="Q107" s="35">
        <f>'Core Indicators'!DG107</f>
        <v>3500000</v>
      </c>
      <c r="R107" s="35">
        <f>'Core Indicators'!DO107</f>
        <v>1500000</v>
      </c>
      <c r="S107" s="35">
        <f>'Core Indicators'!DW107</f>
        <v>1400000</v>
      </c>
      <c r="T107" s="35">
        <f>'Core Indicators'!EE107</f>
        <v>300000</v>
      </c>
      <c r="U107" s="35">
        <f>'Core Indicators'!EM107</f>
        <v>0</v>
      </c>
      <c r="V107" s="35">
        <f>'Core Indicators'!FC107</f>
        <v>3</v>
      </c>
      <c r="W107" s="35" t="str">
        <f>'Core Indicators'!FK107</f>
        <v>x</v>
      </c>
      <c r="X107" s="35" t="str">
        <f>'Core Indicators'!FS107</f>
        <v>x</v>
      </c>
      <c r="Y107" s="35">
        <f>'Core Indicators'!GA107</f>
        <v>0</v>
      </c>
      <c r="Z107" s="35">
        <f>'Core Indicators'!GI107</f>
        <v>3</v>
      </c>
      <c r="AA107" s="35">
        <f>'Core Indicators'!GQ107</f>
        <v>0</v>
      </c>
      <c r="AB107" s="35">
        <f>'Core Indicators'!GY107</f>
        <v>0</v>
      </c>
      <c r="AC107" s="35">
        <f>'Core Indicators'!HG107</f>
        <v>0</v>
      </c>
      <c r="AD107" s="35">
        <f>'Core Indicators'!HO107</f>
        <v>2</v>
      </c>
      <c r="AE107" s="35">
        <f>'Core Indicators'!HW107</f>
        <v>3</v>
      </c>
      <c r="AF107" s="35">
        <f>'Core Indicators'!IE107</f>
        <v>0</v>
      </c>
      <c r="AG107" s="35">
        <f>'Core Indicators'!IM107</f>
        <v>1</v>
      </c>
    </row>
    <row r="108" spans="1:33" ht="20.100000000000001" customHeight="1" x14ac:dyDescent="0.25">
      <c r="A108" s="193" t="str">
        <f>'Core Indicators'!A:A</f>
        <v>Complex crisis in Somalia</v>
      </c>
      <c r="B108" s="193" t="str">
        <f>'Core Indicators'!B:B</f>
        <v>Complex crisis</v>
      </c>
      <c r="C108" s="193" t="str">
        <f>'Core Indicators'!C108</f>
        <v>SOM001</v>
      </c>
      <c r="D108" s="193" t="str">
        <f>'Core Indicators'!D108</f>
        <v>Somalia</v>
      </c>
      <c r="E108" s="193" t="str">
        <f>'Core Indicators'!E108</f>
        <v>SOM</v>
      </c>
      <c r="F108" s="36">
        <f>'Core Indicators'!O108</f>
        <v>627340</v>
      </c>
      <c r="G108" s="36">
        <f>'Core Indicators'!W108</f>
        <v>15755000</v>
      </c>
      <c r="H108" s="36">
        <f>'Core Indicators'!AE108</f>
        <v>15736000</v>
      </c>
      <c r="I108" s="36">
        <f>'Core Indicators'!AM108</f>
        <v>3732000</v>
      </c>
      <c r="J108" s="36" t="str">
        <f>'Core Indicators'!AU108</f>
        <v>x</v>
      </c>
      <c r="K108" s="36" t="str">
        <f>'Core Indicators'!BC108</f>
        <v>x</v>
      </c>
      <c r="L108" s="36">
        <f>'Core Indicators'!BK108</f>
        <v>1835</v>
      </c>
      <c r="M108" s="36" t="str">
        <f>'Core Indicators'!BS108</f>
        <v>x</v>
      </c>
      <c r="N108" s="36" t="str">
        <f>'Core Indicators'!CA108</f>
        <v>x</v>
      </c>
      <c r="O108" s="36" t="e">
        <f>'Core Indicators'!CI108</f>
        <v>#N/A</v>
      </c>
      <c r="P108" s="36" t="str">
        <f>'Core Indicators'!CQ108</f>
        <v>x</v>
      </c>
      <c r="Q108" s="36">
        <f>'Core Indicators'!DG108</f>
        <v>19000</v>
      </c>
      <c r="R108" s="36">
        <f>'Core Indicators'!DO108</f>
        <v>8000000</v>
      </c>
      <c r="S108" s="36">
        <f>'Core Indicators'!DW108</f>
        <v>7700000</v>
      </c>
      <c r="T108" s="36">
        <f>'Core Indicators'!EE108</f>
        <v>36000</v>
      </c>
      <c r="U108" s="36">
        <f>'Core Indicators'!EM108</f>
        <v>0</v>
      </c>
      <c r="V108" s="36">
        <f>'Core Indicators'!FC108</f>
        <v>5</v>
      </c>
      <c r="W108" s="36" t="str">
        <f>'Core Indicators'!FK108</f>
        <v>x</v>
      </c>
      <c r="X108" s="36" t="str">
        <f>'Core Indicators'!FS108</f>
        <v>x</v>
      </c>
      <c r="Y108" s="36">
        <f>'Core Indicators'!GA108</f>
        <v>0</v>
      </c>
      <c r="Z108" s="36">
        <f>'Core Indicators'!GI108</f>
        <v>3</v>
      </c>
      <c r="AA108" s="36">
        <f>'Core Indicators'!GQ108</f>
        <v>3</v>
      </c>
      <c r="AB108" s="36">
        <f>'Core Indicators'!GY108</f>
        <v>3</v>
      </c>
      <c r="AC108" s="36">
        <f>'Core Indicators'!HG108</f>
        <v>2</v>
      </c>
      <c r="AD108" s="36">
        <f>'Core Indicators'!HO108</f>
        <v>3</v>
      </c>
      <c r="AE108" s="36">
        <f>'Core Indicators'!HW108</f>
        <v>2</v>
      </c>
      <c r="AF108" s="36">
        <f>'Core Indicators'!IE108</f>
        <v>1</v>
      </c>
      <c r="AG108" s="36">
        <f>'Core Indicators'!IM108</f>
        <v>2</v>
      </c>
    </row>
    <row r="109" spans="1:33" ht="20.100000000000001" customHeight="1" x14ac:dyDescent="0.25">
      <c r="A109" s="194" t="str">
        <f>'Core Indicators'!A:A</f>
        <v>Mixed Migration Flows in Somalia</v>
      </c>
      <c r="B109" s="194" t="str">
        <f>'Core Indicators'!B:B</f>
        <v>International displacement</v>
      </c>
      <c r="C109" s="194" t="str">
        <f>'Core Indicators'!C109</f>
        <v>SOM002</v>
      </c>
      <c r="D109" s="194" t="str">
        <f>'Core Indicators'!D109</f>
        <v>Somalia</v>
      </c>
      <c r="E109" s="194" t="str">
        <f>'Core Indicators'!E109</f>
        <v>SOM</v>
      </c>
      <c r="F109" s="35">
        <f>'Core Indicators'!O109</f>
        <v>28836</v>
      </c>
      <c r="G109" s="35">
        <f>'Core Indicators'!W109</f>
        <v>1322000</v>
      </c>
      <c r="H109" s="35">
        <f>'Core Indicators'!AE109</f>
        <v>25000</v>
      </c>
      <c r="I109" s="35">
        <f>'Core Indicators'!AM109</f>
        <v>25000</v>
      </c>
      <c r="J109" s="35" t="str">
        <f>'Core Indicators'!AU109</f>
        <v>x</v>
      </c>
      <c r="K109" s="35" t="str">
        <f>'Core Indicators'!BC109</f>
        <v>x</v>
      </c>
      <c r="L109" s="35">
        <f>'Core Indicators'!BK109</f>
        <v>91</v>
      </c>
      <c r="M109" s="35">
        <f>'Core Indicators'!BS109</f>
        <v>0</v>
      </c>
      <c r="N109" s="35">
        <f>'Core Indicators'!CA109</f>
        <v>0</v>
      </c>
      <c r="O109" s="35" t="e">
        <f>'Core Indicators'!CI109</f>
        <v>#N/A</v>
      </c>
      <c r="P109" s="35">
        <f>'Core Indicators'!CQ109</f>
        <v>0</v>
      </c>
      <c r="Q109" s="35">
        <f>'Core Indicators'!DG109</f>
        <v>1296000</v>
      </c>
      <c r="R109" s="35">
        <f>'Core Indicators'!DO109</f>
        <v>0</v>
      </c>
      <c r="S109" s="35">
        <f>'Core Indicators'!DW109</f>
        <v>0</v>
      </c>
      <c r="T109" s="35">
        <f>'Core Indicators'!EE109</f>
        <v>25000</v>
      </c>
      <c r="U109" s="35">
        <f>'Core Indicators'!EM109</f>
        <v>0</v>
      </c>
      <c r="V109" s="35">
        <f>'Core Indicators'!FC109</f>
        <v>1</v>
      </c>
      <c r="W109" s="35" t="str">
        <f>'Core Indicators'!FK109</f>
        <v>x</v>
      </c>
      <c r="X109" s="35" t="str">
        <f>'Core Indicators'!FS109</f>
        <v>x</v>
      </c>
      <c r="Y109" s="35">
        <f>'Core Indicators'!GA109</f>
        <v>0</v>
      </c>
      <c r="Z109" s="35">
        <f>'Core Indicators'!GI109</f>
        <v>3</v>
      </c>
      <c r="AA109" s="35">
        <f>'Core Indicators'!GQ109</f>
        <v>3</v>
      </c>
      <c r="AB109" s="35">
        <f>'Core Indicators'!GY109</f>
        <v>1</v>
      </c>
      <c r="AC109" s="35">
        <f>'Core Indicators'!HG109</f>
        <v>2</v>
      </c>
      <c r="AD109" s="35">
        <f>'Core Indicators'!HO109</f>
        <v>3</v>
      </c>
      <c r="AE109" s="35">
        <f>'Core Indicators'!HW109</f>
        <v>2</v>
      </c>
      <c r="AF109" s="35">
        <f>'Core Indicators'!IE109</f>
        <v>1</v>
      </c>
      <c r="AG109" s="35">
        <f>'Core Indicators'!IM109</f>
        <v>2</v>
      </c>
    </row>
    <row r="110" spans="1:33" ht="20.100000000000001" customHeight="1" x14ac:dyDescent="0.25">
      <c r="A110" s="193" t="str">
        <f>'Core Indicators'!A:A</f>
        <v>Drought in Somalia</v>
      </c>
      <c r="B110" s="193" t="str">
        <f>'Core Indicators'!B:B</f>
        <v>Drought</v>
      </c>
      <c r="C110" s="193" t="str">
        <f>'Core Indicators'!C110</f>
        <v>SOM005</v>
      </c>
      <c r="D110" s="193" t="str">
        <f>'Core Indicators'!D110</f>
        <v>Somalia</v>
      </c>
      <c r="E110" s="193" t="str">
        <f>'Core Indicators'!E110</f>
        <v>SOM</v>
      </c>
      <c r="F110" s="36">
        <f>'Core Indicators'!O110</f>
        <v>564606</v>
      </c>
      <c r="G110" s="36">
        <f>'Core Indicators'!W110</f>
        <v>14754000</v>
      </c>
      <c r="H110" s="36">
        <f>'Core Indicators'!AE110</f>
        <v>3200000</v>
      </c>
      <c r="I110" s="36">
        <f>'Core Indicators'!AM110</f>
        <v>169000</v>
      </c>
      <c r="J110" s="36">
        <f>'Core Indicators'!AU110</f>
        <v>0</v>
      </c>
      <c r="K110" s="36">
        <f>'Core Indicators'!BC110</f>
        <v>0</v>
      </c>
      <c r="L110" s="36">
        <f>'Core Indicators'!BK110</f>
        <v>0</v>
      </c>
      <c r="M110" s="36">
        <f>'Core Indicators'!BS110</f>
        <v>0</v>
      </c>
      <c r="N110" s="36">
        <f>'Core Indicators'!CA110</f>
        <v>0</v>
      </c>
      <c r="O110" s="36" t="e">
        <f>'Core Indicators'!CI110</f>
        <v>#N/A</v>
      </c>
      <c r="P110" s="36">
        <f>'Core Indicators'!CQ110</f>
        <v>0</v>
      </c>
      <c r="Q110" s="36">
        <f>'Core Indicators'!DG110</f>
        <v>11554000</v>
      </c>
      <c r="R110" s="36">
        <f>'Core Indicators'!DO110</f>
        <v>0</v>
      </c>
      <c r="S110" s="36">
        <f>'Core Indicators'!DW110</f>
        <v>3031000</v>
      </c>
      <c r="T110" s="36">
        <f>'Core Indicators'!EE110</f>
        <v>169000</v>
      </c>
      <c r="U110" s="36">
        <f>'Core Indicators'!EM110</f>
        <v>0</v>
      </c>
      <c r="V110" s="36">
        <f>'Core Indicators'!FC110</f>
        <v>5</v>
      </c>
      <c r="W110" s="36" t="e">
        <f>'Core Indicators'!FK110</f>
        <v>#N/A</v>
      </c>
      <c r="X110" s="36" t="e">
        <f>'Core Indicators'!FS110</f>
        <v>#N/A</v>
      </c>
      <c r="Y110" s="36">
        <f>'Core Indicators'!GA110</f>
        <v>0</v>
      </c>
      <c r="Z110" s="36">
        <f>'Core Indicators'!GI110</f>
        <v>3</v>
      </c>
      <c r="AA110" s="36">
        <f>'Core Indicators'!GQ110</f>
        <v>3</v>
      </c>
      <c r="AB110" s="36">
        <f>'Core Indicators'!GY110</f>
        <v>3</v>
      </c>
      <c r="AC110" s="36">
        <f>'Core Indicators'!HG110</f>
        <v>0</v>
      </c>
      <c r="AD110" s="36">
        <f>'Core Indicators'!HO110</f>
        <v>2</v>
      </c>
      <c r="AE110" s="36">
        <f>'Core Indicators'!HW110</f>
        <v>3</v>
      </c>
      <c r="AF110" s="36">
        <f>'Core Indicators'!IE110</f>
        <v>1</v>
      </c>
      <c r="AG110" s="36">
        <f>'Core Indicators'!IM110</f>
        <v>2</v>
      </c>
    </row>
    <row r="111" spans="1:33" ht="20.100000000000001" customHeight="1" x14ac:dyDescent="0.25">
      <c r="A111" s="194" t="str">
        <f>'Core Indicators'!A:A</f>
        <v>Complex crisis in South Sudan</v>
      </c>
      <c r="B111" s="194" t="str">
        <f>'Core Indicators'!B:B</f>
        <v>Complex crisis</v>
      </c>
      <c r="C111" s="194" t="str">
        <f>'Core Indicators'!C111</f>
        <v>SSD001</v>
      </c>
      <c r="D111" s="194" t="str">
        <f>'Core Indicators'!D111</f>
        <v>South Sudan</v>
      </c>
      <c r="E111" s="194" t="str">
        <f>'Core Indicators'!E111</f>
        <v>SSD</v>
      </c>
      <c r="F111" s="35">
        <f>'Core Indicators'!O111</f>
        <v>644000</v>
      </c>
      <c r="G111" s="35">
        <f>'Core Indicators'!W111</f>
        <v>11685000</v>
      </c>
      <c r="H111" s="35">
        <f>'Core Indicators'!AE111</f>
        <v>11685000</v>
      </c>
      <c r="I111" s="35">
        <f>'Core Indicators'!AM111</f>
        <v>4437000</v>
      </c>
      <c r="J111" s="35" t="str">
        <f>'Core Indicators'!AU111</f>
        <v>x</v>
      </c>
      <c r="K111" s="35">
        <f>'Core Indicators'!BC111</f>
        <v>600000</v>
      </c>
      <c r="L111" s="35">
        <f>'Core Indicators'!BK111</f>
        <v>1127</v>
      </c>
      <c r="M111" s="35" t="str">
        <f>'Core Indicators'!BS111</f>
        <v>x</v>
      </c>
      <c r="N111" s="35" t="str">
        <f>'Core Indicators'!CA111</f>
        <v>x</v>
      </c>
      <c r="O111" s="35" t="e">
        <f>'Core Indicators'!CI111</f>
        <v>#N/A</v>
      </c>
      <c r="P111" s="35">
        <f>'Core Indicators'!CQ111</f>
        <v>14369</v>
      </c>
      <c r="Q111" s="35">
        <f>'Core Indicators'!DG111</f>
        <v>0</v>
      </c>
      <c r="R111" s="35">
        <f>'Core Indicators'!DO111</f>
        <v>3400000</v>
      </c>
      <c r="S111" s="35">
        <f>'Core Indicators'!DW111</f>
        <v>4471000</v>
      </c>
      <c r="T111" s="35">
        <f>'Core Indicators'!EE111</f>
        <v>3829000</v>
      </c>
      <c r="U111" s="35">
        <f>'Core Indicators'!EM111</f>
        <v>0</v>
      </c>
      <c r="V111" s="35">
        <f>'Core Indicators'!FC111</f>
        <v>5</v>
      </c>
      <c r="W111" s="35" t="str">
        <f>'Core Indicators'!FK111</f>
        <v>x</v>
      </c>
      <c r="X111" s="35">
        <f>'Core Indicators'!FS111</f>
        <v>1500000</v>
      </c>
      <c r="Y111" s="35">
        <f>'Core Indicators'!GA111</f>
        <v>1</v>
      </c>
      <c r="Z111" s="35">
        <f>'Core Indicators'!GI111</f>
        <v>3</v>
      </c>
      <c r="AA111" s="35">
        <f>'Core Indicators'!GQ111</f>
        <v>2</v>
      </c>
      <c r="AB111" s="35">
        <f>'Core Indicators'!GY111</f>
        <v>3</v>
      </c>
      <c r="AC111" s="35">
        <f>'Core Indicators'!HG111</f>
        <v>0</v>
      </c>
      <c r="AD111" s="35">
        <f>'Core Indicators'!HO111</f>
        <v>2</v>
      </c>
      <c r="AE111" s="35">
        <f>'Core Indicators'!HW111</f>
        <v>3</v>
      </c>
      <c r="AF111" s="35">
        <f>'Core Indicators'!IE111</f>
        <v>3</v>
      </c>
      <c r="AG111" s="35">
        <f>'Core Indicators'!IM111</f>
        <v>3</v>
      </c>
    </row>
    <row r="112" spans="1:33" ht="20.100000000000001" customHeight="1" x14ac:dyDescent="0.25">
      <c r="A112" s="193" t="str">
        <f>'Core Indicators'!A:A</f>
        <v>Food Security Crisis in Eswatini</v>
      </c>
      <c r="B112" s="193" t="str">
        <f>'Core Indicators'!B:B</f>
        <v>Food Security</v>
      </c>
      <c r="C112" s="193" t="str">
        <f>'Core Indicators'!C112</f>
        <v>SWZ001</v>
      </c>
      <c r="D112" s="193" t="str">
        <f>'Core Indicators'!D112</f>
        <v>Eswatini</v>
      </c>
      <c r="E112" s="193" t="str">
        <f>'Core Indicators'!E112</f>
        <v>SWZ</v>
      </c>
      <c r="F112" s="36">
        <f>'Core Indicators'!O112</f>
        <v>17364</v>
      </c>
      <c r="G112" s="36">
        <f>'Core Indicators'!W112</f>
        <v>1172000</v>
      </c>
      <c r="H112" s="36">
        <f>'Core Indicators'!AE112</f>
        <v>677000</v>
      </c>
      <c r="I112" s="36">
        <f>'Core Indicators'!AM112</f>
        <v>0</v>
      </c>
      <c r="J112" s="36">
        <f>'Core Indicators'!AU112</f>
        <v>0</v>
      </c>
      <c r="K112" s="36">
        <f>'Core Indicators'!BC112</f>
        <v>0</v>
      </c>
      <c r="L112" s="36">
        <f>'Core Indicators'!BK112</f>
        <v>0</v>
      </c>
      <c r="M112" s="36" t="e">
        <f>'Core Indicators'!BS112</f>
        <v>#N/A</v>
      </c>
      <c r="N112" s="36" t="e">
        <f>'Core Indicators'!CA112</f>
        <v>#N/A</v>
      </c>
      <c r="O112" s="36" t="e">
        <f>'Core Indicators'!CI112</f>
        <v>#N/A</v>
      </c>
      <c r="P112" s="36" t="e">
        <f>'Core Indicators'!CQ112</f>
        <v>#N/A</v>
      </c>
      <c r="Q112" s="36">
        <f>'Core Indicators'!DG112</f>
        <v>495000</v>
      </c>
      <c r="R112" s="36">
        <f>'Core Indicators'!DO112</f>
        <v>360000</v>
      </c>
      <c r="S112" s="36">
        <f>'Core Indicators'!DW112</f>
        <v>267000</v>
      </c>
      <c r="T112" s="36">
        <f>'Core Indicators'!EE112</f>
        <v>50000</v>
      </c>
      <c r="U112" s="36">
        <f>'Core Indicators'!EM112</f>
        <v>0</v>
      </c>
      <c r="V112" s="36">
        <f>'Core Indicators'!FC112</f>
        <v>1</v>
      </c>
      <c r="W112" s="36" t="e">
        <f>'Core Indicators'!FK112</f>
        <v>#N/A</v>
      </c>
      <c r="X112" s="36" t="e">
        <f>'Core Indicators'!FS112</f>
        <v>#N/A</v>
      </c>
      <c r="Y112" s="36">
        <f>'Core Indicators'!GA112</f>
        <v>0</v>
      </c>
      <c r="Z112" s="36">
        <f>'Core Indicators'!GI112</f>
        <v>0</v>
      </c>
      <c r="AA112" s="36">
        <f>'Core Indicators'!GQ112</f>
        <v>0</v>
      </c>
      <c r="AB112" s="36">
        <f>'Core Indicators'!GY112</f>
        <v>0</v>
      </c>
      <c r="AC112" s="36">
        <f>'Core Indicators'!HG112</f>
        <v>0</v>
      </c>
      <c r="AD112" s="36">
        <f>'Core Indicators'!HO112</f>
        <v>2</v>
      </c>
      <c r="AE112" s="36">
        <f>'Core Indicators'!HW112</f>
        <v>2</v>
      </c>
      <c r="AF112" s="36">
        <f>'Core Indicators'!IE112</f>
        <v>0</v>
      </c>
      <c r="AG112" s="36">
        <f>'Core Indicators'!IM112</f>
        <v>1</v>
      </c>
    </row>
    <row r="113" spans="1:33" ht="20.100000000000001" customHeight="1" x14ac:dyDescent="0.25">
      <c r="A113" s="194" t="str">
        <f>'Core Indicators'!A:A</f>
        <v>Syrian conflict</v>
      </c>
      <c r="B113" s="194" t="str">
        <f>'Core Indicators'!B:B</f>
        <v>Complex crisis</v>
      </c>
      <c r="C113" s="194" t="str">
        <f>'Core Indicators'!C113</f>
        <v>SYR001</v>
      </c>
      <c r="D113" s="194" t="str">
        <f>'Core Indicators'!D113</f>
        <v>Syria</v>
      </c>
      <c r="E113" s="194" t="str">
        <f>'Core Indicators'!E113</f>
        <v>SYR</v>
      </c>
      <c r="F113" s="35">
        <f>'Core Indicators'!O113</f>
        <v>185180</v>
      </c>
      <c r="G113" s="35">
        <f>'Core Indicators'!W113</f>
        <v>17500000</v>
      </c>
      <c r="H113" s="35">
        <f>'Core Indicators'!AE113</f>
        <v>17500000</v>
      </c>
      <c r="I113" s="35">
        <f>'Core Indicators'!AM113</f>
        <v>15698000</v>
      </c>
      <c r="J113" s="35" t="str">
        <f>'Core Indicators'!AU113</f>
        <v>x</v>
      </c>
      <c r="K113" s="35" t="str">
        <f>'Core Indicators'!BC113</f>
        <v>x</v>
      </c>
      <c r="L113" s="35">
        <f>'Core Indicators'!BK113</f>
        <v>2784</v>
      </c>
      <c r="M113" s="35" t="str">
        <f>'Core Indicators'!BS113</f>
        <v>x</v>
      </c>
      <c r="N113" s="35" t="str">
        <f>'Core Indicators'!CA113</f>
        <v>x</v>
      </c>
      <c r="O113" s="35" t="e">
        <f>'Core Indicators'!CI113</f>
        <v>#N/A</v>
      </c>
      <c r="P113" s="35" t="str">
        <f>'Core Indicators'!CQ113</f>
        <v>x</v>
      </c>
      <c r="Q113" s="35">
        <f>'Core Indicators'!DG113</f>
        <v>0</v>
      </c>
      <c r="R113" s="35">
        <f>'Core Indicators'!DO113</f>
        <v>4100000</v>
      </c>
      <c r="S113" s="35">
        <f>'Core Indicators'!DW113</f>
        <v>630000</v>
      </c>
      <c r="T113" s="35">
        <f>'Core Indicators'!EE113</f>
        <v>11270000</v>
      </c>
      <c r="U113" s="35">
        <f>'Core Indicators'!EM113</f>
        <v>1500000</v>
      </c>
      <c r="V113" s="35">
        <f>'Core Indicators'!FC113</f>
        <v>5</v>
      </c>
      <c r="W113" s="35" t="str">
        <f>'Core Indicators'!FK113</f>
        <v>x</v>
      </c>
      <c r="X113" s="35">
        <f>'Core Indicators'!FS113</f>
        <v>1160000</v>
      </c>
      <c r="Y113" s="35">
        <f>'Core Indicators'!GA113</f>
        <v>1</v>
      </c>
      <c r="Z113" s="35">
        <f>'Core Indicators'!GI113</f>
        <v>3</v>
      </c>
      <c r="AA113" s="35">
        <f>'Core Indicators'!GQ113</f>
        <v>2</v>
      </c>
      <c r="AB113" s="35">
        <f>'Core Indicators'!GY113</f>
        <v>3</v>
      </c>
      <c r="AC113" s="35">
        <f>'Core Indicators'!HG113</f>
        <v>2</v>
      </c>
      <c r="AD113" s="35">
        <f>'Core Indicators'!HO113</f>
        <v>3</v>
      </c>
      <c r="AE113" s="35">
        <f>'Core Indicators'!HW113</f>
        <v>3</v>
      </c>
      <c r="AF113" s="35">
        <f>'Core Indicators'!IE113</f>
        <v>2</v>
      </c>
      <c r="AG113" s="35">
        <f>'Core Indicators'!IM113</f>
        <v>3</v>
      </c>
    </row>
    <row r="114" spans="1:33" ht="20.100000000000001" customHeight="1" x14ac:dyDescent="0.25">
      <c r="A114" s="193" t="str">
        <f>'Core Indicators'!A:A</f>
        <v>Complex crisis in Chad</v>
      </c>
      <c r="B114" s="193" t="str">
        <f>'Core Indicators'!B:B</f>
        <v>Multiple crises country</v>
      </c>
      <c r="C114" s="193" t="str">
        <f>'Core Indicators'!C114</f>
        <v>TCD001</v>
      </c>
      <c r="D114" s="193" t="str">
        <f>'Core Indicators'!D114</f>
        <v>Chad</v>
      </c>
      <c r="E114" s="193" t="str">
        <f>'Core Indicators'!E114</f>
        <v>TCD</v>
      </c>
      <c r="F114" s="36">
        <f>'Core Indicators'!O114</f>
        <v>1259200</v>
      </c>
      <c r="G114" s="36">
        <f>'Core Indicators'!W114</f>
        <v>16797000</v>
      </c>
      <c r="H114" s="36">
        <f>'Core Indicators'!AE114</f>
        <v>7607000</v>
      </c>
      <c r="I114" s="36">
        <f>'Core Indicators'!AM114</f>
        <v>1043000</v>
      </c>
      <c r="J114" s="36" t="str">
        <f>'Core Indicators'!AU114</f>
        <v>x</v>
      </c>
      <c r="K114" s="36" t="str">
        <f>'Core Indicators'!BC114</f>
        <v>x</v>
      </c>
      <c r="L114" s="36">
        <f>'Core Indicators'!BK114</f>
        <v>145</v>
      </c>
      <c r="M114" s="36" t="str">
        <f>'Core Indicators'!BS114</f>
        <v>x</v>
      </c>
      <c r="N114" s="36" t="str">
        <f>'Core Indicators'!CA114</f>
        <v>x</v>
      </c>
      <c r="O114" s="36" t="e">
        <f>'Core Indicators'!CI114</f>
        <v>#N/A</v>
      </c>
      <c r="P114" s="36" t="str">
        <f>'Core Indicators'!CQ114</f>
        <v>x</v>
      </c>
      <c r="Q114" s="36">
        <f>'Core Indicators'!DG114</f>
        <v>9175000</v>
      </c>
      <c r="R114" s="36">
        <f>'Core Indicators'!DO114</f>
        <v>1207000</v>
      </c>
      <c r="S114" s="36">
        <f>'Core Indicators'!DW114</f>
        <v>4736000</v>
      </c>
      <c r="T114" s="36">
        <f>'Core Indicators'!EE114</f>
        <v>1472000</v>
      </c>
      <c r="U114" s="36">
        <f>'Core Indicators'!EM114</f>
        <v>192000</v>
      </c>
      <c r="V114" s="36">
        <f>'Core Indicators'!FC114</f>
        <v>5</v>
      </c>
      <c r="W114" s="36" t="str">
        <f>'Core Indicators'!FK114</f>
        <v>x</v>
      </c>
      <c r="X114" s="36" t="str">
        <f>'Core Indicators'!FS114</f>
        <v>x</v>
      </c>
      <c r="Y114" s="36">
        <f>'Core Indicators'!GA114</f>
        <v>1</v>
      </c>
      <c r="Z114" s="36">
        <f>'Core Indicators'!GI114</f>
        <v>3</v>
      </c>
      <c r="AA114" s="36">
        <f>'Core Indicators'!GQ114</f>
        <v>1</v>
      </c>
      <c r="AB114" s="36">
        <f>'Core Indicators'!GY114</f>
        <v>0</v>
      </c>
      <c r="AC114" s="36">
        <f>'Core Indicators'!HG114</f>
        <v>0</v>
      </c>
      <c r="AD114" s="36">
        <f>'Core Indicators'!HO114</f>
        <v>2</v>
      </c>
      <c r="AE114" s="36">
        <f>'Core Indicators'!HW114</f>
        <v>3</v>
      </c>
      <c r="AF114" s="36">
        <f>'Core Indicators'!IE114</f>
        <v>2</v>
      </c>
      <c r="AG114" s="36">
        <f>'Core Indicators'!IM114</f>
        <v>3</v>
      </c>
    </row>
    <row r="115" spans="1:33" ht="20.100000000000001" customHeight="1" x14ac:dyDescent="0.25">
      <c r="A115" s="194" t="str">
        <f>'Core Indicators'!A:A</f>
        <v>Boko Haram in Chad</v>
      </c>
      <c r="B115" s="194" t="str">
        <f>'Core Indicators'!B:B</f>
        <v>Conflict</v>
      </c>
      <c r="C115" s="194" t="str">
        <f>'Core Indicators'!C115</f>
        <v>TCD003</v>
      </c>
      <c r="D115" s="194" t="str">
        <f>'Core Indicators'!D115</f>
        <v>Chad</v>
      </c>
      <c r="E115" s="194" t="str">
        <f>'Core Indicators'!E115</f>
        <v>TCD</v>
      </c>
      <c r="F115" s="35">
        <f>'Core Indicators'!O115</f>
        <v>19915</v>
      </c>
      <c r="G115" s="35">
        <f>'Core Indicators'!W115</f>
        <v>686000</v>
      </c>
      <c r="H115" s="35">
        <f>'Core Indicators'!AE115</f>
        <v>686000</v>
      </c>
      <c r="I115" s="35">
        <f>'Core Indicators'!AM115</f>
        <v>413000</v>
      </c>
      <c r="J115" s="35" t="str">
        <f>'Core Indicators'!AU115</f>
        <v>x</v>
      </c>
      <c r="K115" s="35" t="str">
        <f>'Core Indicators'!BC115</f>
        <v>x</v>
      </c>
      <c r="L115" s="35">
        <f>'Core Indicators'!BK115</f>
        <v>71</v>
      </c>
      <c r="M115" s="35" t="str">
        <f>'Core Indicators'!BS115</f>
        <v>x</v>
      </c>
      <c r="N115" s="35" t="str">
        <f>'Core Indicators'!CA115</f>
        <v>x</v>
      </c>
      <c r="O115" s="35" t="e">
        <f>'Core Indicators'!CI115</f>
        <v>#N/A</v>
      </c>
      <c r="P115" s="35" t="str">
        <f>'Core Indicators'!CQ115</f>
        <v>x</v>
      </c>
      <c r="Q115" s="35">
        <f>'Core Indicators'!DG115</f>
        <v>0</v>
      </c>
      <c r="R115" s="35">
        <f>'Core Indicators'!DO115</f>
        <v>318000</v>
      </c>
      <c r="S115" s="35">
        <f>'Core Indicators'!DW115</f>
        <v>98000</v>
      </c>
      <c r="T115" s="35">
        <f>'Core Indicators'!EE115</f>
        <v>147000</v>
      </c>
      <c r="U115" s="35">
        <f>'Core Indicators'!EM115</f>
        <v>122000</v>
      </c>
      <c r="V115" s="35">
        <f>'Core Indicators'!FC115</f>
        <v>5</v>
      </c>
      <c r="W115" s="35" t="str">
        <f>'Core Indicators'!FK115</f>
        <v>x</v>
      </c>
      <c r="X115" s="35" t="str">
        <f>'Core Indicators'!FS115</f>
        <v>x</v>
      </c>
      <c r="Y115" s="35">
        <f>'Core Indicators'!GA115</f>
        <v>1</v>
      </c>
      <c r="Z115" s="35">
        <f>'Core Indicators'!GI115</f>
        <v>3</v>
      </c>
      <c r="AA115" s="35">
        <f>'Core Indicators'!GQ115</f>
        <v>1</v>
      </c>
      <c r="AB115" s="35">
        <f>'Core Indicators'!GY115</f>
        <v>0</v>
      </c>
      <c r="AC115" s="35">
        <f>'Core Indicators'!HG115</f>
        <v>0</v>
      </c>
      <c r="AD115" s="35">
        <f>'Core Indicators'!HO115</f>
        <v>2</v>
      </c>
      <c r="AE115" s="35">
        <f>'Core Indicators'!HW115</f>
        <v>3</v>
      </c>
      <c r="AF115" s="35">
        <f>'Core Indicators'!IE115</f>
        <v>0</v>
      </c>
      <c r="AG115" s="35">
        <f>'Core Indicators'!IM115</f>
        <v>3</v>
      </c>
    </row>
    <row r="116" spans="1:33" ht="20.100000000000001" customHeight="1" x14ac:dyDescent="0.25">
      <c r="A116" s="193" t="str">
        <f>'Core Indicators'!A:A</f>
        <v>CAR refugees in Chad</v>
      </c>
      <c r="B116" s="193" t="str">
        <f>'Core Indicators'!B:B</f>
        <v>International displacement</v>
      </c>
      <c r="C116" s="193" t="str">
        <f>'Core Indicators'!C116</f>
        <v>TCD004</v>
      </c>
      <c r="D116" s="193" t="str">
        <f>'Core Indicators'!D116</f>
        <v>Chad</v>
      </c>
      <c r="E116" s="193" t="str">
        <f>'Core Indicators'!E116</f>
        <v>TCD</v>
      </c>
      <c r="F116" s="36">
        <f>'Core Indicators'!O116</f>
        <v>154623</v>
      </c>
      <c r="G116" s="36">
        <f>'Core Indicators'!W116</f>
        <v>4456000</v>
      </c>
      <c r="H116" s="36">
        <f>'Core Indicators'!AE116</f>
        <v>1004000</v>
      </c>
      <c r="I116" s="36">
        <f>'Core Indicators'!AM116</f>
        <v>173000</v>
      </c>
      <c r="J116" s="36" t="str">
        <f>'Core Indicators'!AU116</f>
        <v>x</v>
      </c>
      <c r="K116" s="36" t="str">
        <f>'Core Indicators'!BC116</f>
        <v>x</v>
      </c>
      <c r="L116" s="36" t="str">
        <f>'Core Indicators'!BK116</f>
        <v>x</v>
      </c>
      <c r="M116" s="36" t="str">
        <f>'Core Indicators'!BS116</f>
        <v>x</v>
      </c>
      <c r="N116" s="36">
        <f>'Core Indicators'!CA116</f>
        <v>0</v>
      </c>
      <c r="O116" s="36" t="e">
        <f>'Core Indicators'!CI116</f>
        <v>#N/A</v>
      </c>
      <c r="P116" s="36" t="str">
        <f>'Core Indicators'!CQ116</f>
        <v>x</v>
      </c>
      <c r="Q116" s="36">
        <f>'Core Indicators'!DG116</f>
        <v>3452000</v>
      </c>
      <c r="R116" s="36">
        <f>'Core Indicators'!DO116</f>
        <v>0</v>
      </c>
      <c r="S116" s="36">
        <f>'Core Indicators'!DW116</f>
        <v>743000</v>
      </c>
      <c r="T116" s="36">
        <f>'Core Indicators'!EE116</f>
        <v>261000</v>
      </c>
      <c r="U116" s="36">
        <f>'Core Indicators'!EM116</f>
        <v>0</v>
      </c>
      <c r="V116" s="36">
        <f>'Core Indicators'!FC116</f>
        <v>3</v>
      </c>
      <c r="W116" s="36" t="str">
        <f>'Core Indicators'!FK116</f>
        <v>x</v>
      </c>
      <c r="X116" s="36" t="str">
        <f>'Core Indicators'!FS116</f>
        <v>x</v>
      </c>
      <c r="Y116" s="36">
        <f>'Core Indicators'!GA116</f>
        <v>1</v>
      </c>
      <c r="Z116" s="36">
        <f>'Core Indicators'!GI116</f>
        <v>2</v>
      </c>
      <c r="AA116" s="36">
        <f>'Core Indicators'!GQ116</f>
        <v>1</v>
      </c>
      <c r="AB116" s="36">
        <f>'Core Indicators'!GY116</f>
        <v>0</v>
      </c>
      <c r="AC116" s="36">
        <f>'Core Indicators'!HG116</f>
        <v>0</v>
      </c>
      <c r="AD116" s="36">
        <f>'Core Indicators'!HO116</f>
        <v>2</v>
      </c>
      <c r="AE116" s="36">
        <f>'Core Indicators'!HW116</f>
        <v>0</v>
      </c>
      <c r="AF116" s="36">
        <f>'Core Indicators'!IE116</f>
        <v>0</v>
      </c>
      <c r="AG116" s="36">
        <f>'Core Indicators'!IM116</f>
        <v>2</v>
      </c>
    </row>
    <row r="117" spans="1:33" ht="20.100000000000001" customHeight="1" x14ac:dyDescent="0.25">
      <c r="A117" s="194" t="str">
        <f>'Core Indicators'!A:A</f>
        <v>Darfur refugees in Chad</v>
      </c>
      <c r="B117" s="194" t="str">
        <f>'Core Indicators'!B:B</f>
        <v>International displacement</v>
      </c>
      <c r="C117" s="194" t="str">
        <f>'Core Indicators'!C117</f>
        <v>TCD005</v>
      </c>
      <c r="D117" s="194" t="str">
        <f>'Core Indicators'!D117</f>
        <v>Chad</v>
      </c>
      <c r="E117" s="194" t="str">
        <f>'Core Indicators'!E117</f>
        <v>TCD</v>
      </c>
      <c r="F117" s="35">
        <f>'Core Indicators'!O117</f>
        <v>205671</v>
      </c>
      <c r="G117" s="35">
        <f>'Core Indicators'!W117</f>
        <v>2577000</v>
      </c>
      <c r="H117" s="35">
        <f>'Core Indicators'!AE117</f>
        <v>1123000</v>
      </c>
      <c r="I117" s="35">
        <f>'Core Indicators'!AM117</f>
        <v>371000</v>
      </c>
      <c r="J117" s="35" t="str">
        <f>'Core Indicators'!AU117</f>
        <v>x</v>
      </c>
      <c r="K117" s="35" t="str">
        <f>'Core Indicators'!BC117</f>
        <v>x</v>
      </c>
      <c r="L117" s="35">
        <f>'Core Indicators'!BK117</f>
        <v>25</v>
      </c>
      <c r="M117" s="35" t="str">
        <f>'Core Indicators'!BS117</f>
        <v>x</v>
      </c>
      <c r="N117" s="35">
        <f>'Core Indicators'!CA117</f>
        <v>0</v>
      </c>
      <c r="O117" s="35" t="e">
        <f>'Core Indicators'!CI117</f>
        <v>#N/A</v>
      </c>
      <c r="P117" s="35" t="str">
        <f>'Core Indicators'!CQ117</f>
        <v>x</v>
      </c>
      <c r="Q117" s="35">
        <f>'Core Indicators'!DG117</f>
        <v>1454000</v>
      </c>
      <c r="R117" s="35">
        <f>'Core Indicators'!DO117</f>
        <v>0</v>
      </c>
      <c r="S117" s="35">
        <f>'Core Indicators'!DW117</f>
        <v>694000</v>
      </c>
      <c r="T117" s="35">
        <f>'Core Indicators'!EE117</f>
        <v>429000</v>
      </c>
      <c r="U117" s="35">
        <f>'Core Indicators'!EM117</f>
        <v>0</v>
      </c>
      <c r="V117" s="35">
        <f>'Core Indicators'!FC117</f>
        <v>2</v>
      </c>
      <c r="W117" s="35" t="str">
        <f>'Core Indicators'!FK117</f>
        <v>x</v>
      </c>
      <c r="X117" s="35" t="str">
        <f>'Core Indicators'!FS117</f>
        <v>x</v>
      </c>
      <c r="Y117" s="35">
        <f>'Core Indicators'!GA117</f>
        <v>1</v>
      </c>
      <c r="Z117" s="35">
        <f>'Core Indicators'!GI117</f>
        <v>2</v>
      </c>
      <c r="AA117" s="35">
        <f>'Core Indicators'!GQ117</f>
        <v>1</v>
      </c>
      <c r="AB117" s="35">
        <f>'Core Indicators'!GY117</f>
        <v>0</v>
      </c>
      <c r="AC117" s="35">
        <f>'Core Indicators'!HG117</f>
        <v>0</v>
      </c>
      <c r="AD117" s="35">
        <f>'Core Indicators'!HO117</f>
        <v>2</v>
      </c>
      <c r="AE117" s="35">
        <f>'Core Indicators'!HW117</f>
        <v>0</v>
      </c>
      <c r="AF117" s="35">
        <f>'Core Indicators'!IE117</f>
        <v>0</v>
      </c>
      <c r="AG117" s="35">
        <f>'Core Indicators'!IM117</f>
        <v>1</v>
      </c>
    </row>
    <row r="118" spans="1:33" ht="20.100000000000001" customHeight="1" x14ac:dyDescent="0.25">
      <c r="A118" s="193" t="str">
        <f>'Core Indicators'!A:A</f>
        <v>Tibesti Conflict in Chad</v>
      </c>
      <c r="B118" s="193" t="str">
        <f>'Core Indicators'!B:B</f>
        <v>Conflict</v>
      </c>
      <c r="C118" s="193" t="str">
        <f>'Core Indicators'!C118</f>
        <v>TCD006</v>
      </c>
      <c r="D118" s="193" t="str">
        <f>'Core Indicators'!D118</f>
        <v>Chad</v>
      </c>
      <c r="E118" s="193" t="str">
        <f>'Core Indicators'!E118</f>
        <v>TCD</v>
      </c>
      <c r="F118" s="36">
        <f>'Core Indicators'!O118</f>
        <v>220000</v>
      </c>
      <c r="G118" s="36">
        <f>'Core Indicators'!W118</f>
        <v>38000</v>
      </c>
      <c r="H118" s="36">
        <f>'Core Indicators'!AE118</f>
        <v>38000</v>
      </c>
      <c r="I118" s="36" t="str">
        <f>'Core Indicators'!AM118</f>
        <v>x</v>
      </c>
      <c r="J118" s="36" t="str">
        <f>'Core Indicators'!AU118</f>
        <v>x</v>
      </c>
      <c r="K118" s="36" t="str">
        <f>'Core Indicators'!BC118</f>
        <v>x</v>
      </c>
      <c r="L118" s="36">
        <f>'Core Indicators'!BK118</f>
        <v>4</v>
      </c>
      <c r="M118" s="36" t="str">
        <f>'Core Indicators'!BS118</f>
        <v>x</v>
      </c>
      <c r="N118" s="36" t="str">
        <f>'Core Indicators'!CA118</f>
        <v>x</v>
      </c>
      <c r="O118" s="36" t="e">
        <f>'Core Indicators'!CI118</f>
        <v>#N/A</v>
      </c>
      <c r="P118" s="36" t="str">
        <f>'Core Indicators'!CQ118</f>
        <v>x</v>
      </c>
      <c r="Q118" s="36">
        <f>'Core Indicators'!DG118</f>
        <v>0</v>
      </c>
      <c r="R118" s="36">
        <f>'Core Indicators'!DO118</f>
        <v>20000</v>
      </c>
      <c r="S118" s="36">
        <f>'Core Indicators'!DW118</f>
        <v>11000</v>
      </c>
      <c r="T118" s="36">
        <f>'Core Indicators'!EE118</f>
        <v>6000</v>
      </c>
      <c r="U118" s="36">
        <f>'Core Indicators'!EM118</f>
        <v>1000</v>
      </c>
      <c r="V118" s="36">
        <f>'Core Indicators'!FC118</f>
        <v>3</v>
      </c>
      <c r="W118" s="36" t="str">
        <f>'Core Indicators'!FK118</f>
        <v>x</v>
      </c>
      <c r="X118" s="36" t="str">
        <f>'Core Indicators'!FS118</f>
        <v>x</v>
      </c>
      <c r="Y118" s="36">
        <f>'Core Indicators'!GA118</f>
        <v>1</v>
      </c>
      <c r="Z118" s="36">
        <f>'Core Indicators'!GI118</f>
        <v>2</v>
      </c>
      <c r="AA118" s="36">
        <f>'Core Indicators'!GQ118</f>
        <v>1</v>
      </c>
      <c r="AB118" s="36">
        <f>'Core Indicators'!GY118</f>
        <v>0</v>
      </c>
      <c r="AC118" s="36">
        <f>'Core Indicators'!HG118</f>
        <v>0</v>
      </c>
      <c r="AD118" s="36">
        <f>'Core Indicators'!HO118</f>
        <v>2</v>
      </c>
      <c r="AE118" s="36">
        <f>'Core Indicators'!HW118</f>
        <v>0</v>
      </c>
      <c r="AF118" s="36">
        <f>'Core Indicators'!IE118</f>
        <v>0</v>
      </c>
      <c r="AG118" s="36">
        <f>'Core Indicators'!IM118</f>
        <v>2</v>
      </c>
    </row>
    <row r="119" spans="1:33" ht="20.100000000000001" customHeight="1" x14ac:dyDescent="0.25">
      <c r="A119" s="194" t="str">
        <f>'Core Indicators'!A:A</f>
        <v>Multiple situations in Thailand</v>
      </c>
      <c r="B119" s="194" t="str">
        <f>'Core Indicators'!B:B</f>
        <v>Multiple crises country</v>
      </c>
      <c r="C119" s="194" t="str">
        <f>'Core Indicators'!C119</f>
        <v>THA001</v>
      </c>
      <c r="D119" s="194" t="str">
        <f>'Core Indicators'!D119</f>
        <v>Thailand</v>
      </c>
      <c r="E119" s="194" t="str">
        <f>'Core Indicators'!E119</f>
        <v>THA</v>
      </c>
      <c r="F119" s="35">
        <f>'Core Indicators'!O119</f>
        <v>30342</v>
      </c>
      <c r="G119" s="35">
        <f>'Core Indicators'!W119</f>
        <v>3549000</v>
      </c>
      <c r="H119" s="35">
        <f>'Core Indicators'!AE119</f>
        <v>91000</v>
      </c>
      <c r="I119" s="35">
        <f>'Core Indicators'!AM119</f>
        <v>91000</v>
      </c>
      <c r="J119" s="35" t="str">
        <f>'Core Indicators'!AU119</f>
        <v>x</v>
      </c>
      <c r="K119" s="35" t="str">
        <f>'Core Indicators'!BC119</f>
        <v>x</v>
      </c>
      <c r="L119" s="35">
        <f>'Core Indicators'!BK119</f>
        <v>63</v>
      </c>
      <c r="M119" s="35" t="str">
        <f>'Core Indicators'!BS119</f>
        <v>x</v>
      </c>
      <c r="N119" s="35" t="str">
        <f>'Core Indicators'!CA119</f>
        <v>x</v>
      </c>
      <c r="O119" s="35" t="e">
        <f>'Core Indicators'!CI119</f>
        <v>#N/A</v>
      </c>
      <c r="P119" s="35" t="str">
        <f>'Core Indicators'!CQ119</f>
        <v>x</v>
      </c>
      <c r="Q119" s="35">
        <f>'Core Indicators'!DG119</f>
        <v>3458000</v>
      </c>
      <c r="R119" s="35">
        <f>'Core Indicators'!DO119</f>
        <v>0</v>
      </c>
      <c r="S119" s="35">
        <f>'Core Indicators'!DW119</f>
        <v>91000</v>
      </c>
      <c r="T119" s="35">
        <f>'Core Indicators'!EE119</f>
        <v>0</v>
      </c>
      <c r="U119" s="35">
        <f>'Core Indicators'!EM119</f>
        <v>0</v>
      </c>
      <c r="V119" s="35">
        <f>'Core Indicators'!FC119</f>
        <v>2</v>
      </c>
      <c r="W119" s="35" t="str">
        <f>'Core Indicators'!FK119</f>
        <v>x</v>
      </c>
      <c r="X119" s="35" t="str">
        <f>'Core Indicators'!FS119</f>
        <v>x</v>
      </c>
      <c r="Y119" s="35">
        <f>'Core Indicators'!GA119</f>
        <v>0</v>
      </c>
      <c r="Z119" s="35">
        <f>'Core Indicators'!GI119</f>
        <v>1</v>
      </c>
      <c r="AA119" s="35">
        <f>'Core Indicators'!GQ119</f>
        <v>1</v>
      </c>
      <c r="AB119" s="35">
        <f>'Core Indicators'!GY119</f>
        <v>0</v>
      </c>
      <c r="AC119" s="35">
        <f>'Core Indicators'!HG119</f>
        <v>2</v>
      </c>
      <c r="AD119" s="35">
        <f>'Core Indicators'!HO119</f>
        <v>2</v>
      </c>
      <c r="AE119" s="35">
        <f>'Core Indicators'!HW119</f>
        <v>1</v>
      </c>
      <c r="AF119" s="35">
        <f>'Core Indicators'!IE119</f>
        <v>3</v>
      </c>
      <c r="AG119" s="35">
        <f>'Core Indicators'!IM119</f>
        <v>1</v>
      </c>
    </row>
    <row r="120" spans="1:33" ht="20.100000000000001" customHeight="1" x14ac:dyDescent="0.25">
      <c r="A120" s="193" t="str">
        <f>'Core Indicators'!A:A</f>
        <v xml:space="preserve">Conflict in southern Thailand </v>
      </c>
      <c r="B120" s="193" t="str">
        <f>'Core Indicators'!B:B</f>
        <v>Conflict</v>
      </c>
      <c r="C120" s="193" t="str">
        <f>'Core Indicators'!C120</f>
        <v>THA002</v>
      </c>
      <c r="D120" s="193" t="str">
        <f>'Core Indicators'!D120</f>
        <v>Thailand</v>
      </c>
      <c r="E120" s="193" t="str">
        <f>'Core Indicators'!E120</f>
        <v>THA</v>
      </c>
      <c r="F120" s="36">
        <f>'Core Indicators'!O120</f>
        <v>18330</v>
      </c>
      <c r="G120" s="36">
        <f>'Core Indicators'!W120</f>
        <v>3458000</v>
      </c>
      <c r="H120" s="36" t="str">
        <f>'Core Indicators'!AE120</f>
        <v>x</v>
      </c>
      <c r="I120" s="36" t="str">
        <f>'Core Indicators'!AM120</f>
        <v>x</v>
      </c>
      <c r="J120" s="36" t="str">
        <f>'Core Indicators'!AU120</f>
        <v>x</v>
      </c>
      <c r="K120" s="36" t="str">
        <f>'Core Indicators'!BC120</f>
        <v>x</v>
      </c>
      <c r="L120" s="36">
        <f>'Core Indicators'!BK120</f>
        <v>63</v>
      </c>
      <c r="M120" s="36" t="str">
        <f>'Core Indicators'!BS120</f>
        <v>x</v>
      </c>
      <c r="N120" s="36" t="str">
        <f>'Core Indicators'!CA120</f>
        <v>x</v>
      </c>
      <c r="O120" s="36" t="e">
        <f>'Core Indicators'!CI120</f>
        <v>#N/A</v>
      </c>
      <c r="P120" s="36" t="str">
        <f>'Core Indicators'!CQ120</f>
        <v>x</v>
      </c>
      <c r="Q120" s="36" t="str">
        <f>'Core Indicators'!DG120</f>
        <v>x</v>
      </c>
      <c r="R120" s="36" t="str">
        <f>'Core Indicators'!DO120</f>
        <v>x</v>
      </c>
      <c r="S120" s="36" t="str">
        <f>'Core Indicators'!DW120</f>
        <v>x</v>
      </c>
      <c r="T120" s="36" t="str">
        <f>'Core Indicators'!EE120</f>
        <v>x</v>
      </c>
      <c r="U120" s="36" t="str">
        <f>'Core Indicators'!EM120</f>
        <v>x</v>
      </c>
      <c r="V120" s="36">
        <f>'Core Indicators'!FC120</f>
        <v>1</v>
      </c>
      <c r="W120" s="36" t="str">
        <f>'Core Indicators'!FK120</f>
        <v>x</v>
      </c>
      <c r="X120" s="36" t="str">
        <f>'Core Indicators'!FS120</f>
        <v>x</v>
      </c>
      <c r="Y120" s="36">
        <f>'Core Indicators'!GA120</f>
        <v>0</v>
      </c>
      <c r="Z120" s="36">
        <f>'Core Indicators'!GI120</f>
        <v>1</v>
      </c>
      <c r="AA120" s="36">
        <f>'Core Indicators'!GQ120</f>
        <v>0</v>
      </c>
      <c r="AB120" s="36">
        <f>'Core Indicators'!GY120</f>
        <v>0</v>
      </c>
      <c r="AC120" s="36">
        <f>'Core Indicators'!HG120</f>
        <v>2</v>
      </c>
      <c r="AD120" s="36">
        <f>'Core Indicators'!HO120</f>
        <v>0</v>
      </c>
      <c r="AE120" s="36">
        <f>'Core Indicators'!HW120</f>
        <v>1</v>
      </c>
      <c r="AF120" s="36">
        <f>'Core Indicators'!IE120</f>
        <v>3</v>
      </c>
      <c r="AG120" s="36">
        <f>'Core Indicators'!IM120</f>
        <v>0</v>
      </c>
    </row>
    <row r="121" spans="1:33" ht="20.100000000000001" customHeight="1" x14ac:dyDescent="0.25">
      <c r="A121" s="194" t="str">
        <f>'Core Indicators'!A:A</f>
        <v>Myanmar refugees in Thailand</v>
      </c>
      <c r="B121" s="194" t="str">
        <f>'Core Indicators'!B:B</f>
        <v>International displacement</v>
      </c>
      <c r="C121" s="194" t="str">
        <f>'Core Indicators'!C121</f>
        <v>THA003</v>
      </c>
      <c r="D121" s="194" t="str">
        <f>'Core Indicators'!D121</f>
        <v>Thailand</v>
      </c>
      <c r="E121" s="194" t="str">
        <f>'Core Indicators'!E121</f>
        <v>THA</v>
      </c>
      <c r="F121" s="35">
        <f>'Core Indicators'!O121</f>
        <v>9</v>
      </c>
      <c r="G121" s="35">
        <f>'Core Indicators'!W121</f>
        <v>91000</v>
      </c>
      <c r="H121" s="35">
        <f>'Core Indicators'!AE121</f>
        <v>91000</v>
      </c>
      <c r="I121" s="35">
        <f>'Core Indicators'!AM121</f>
        <v>91000</v>
      </c>
      <c r="J121" s="35">
        <f>'Core Indicators'!AU121</f>
        <v>0</v>
      </c>
      <c r="K121" s="35" t="str">
        <f>'Core Indicators'!BC121</f>
        <v>x</v>
      </c>
      <c r="L121" s="35" t="str">
        <f>'Core Indicators'!BK121</f>
        <v>x</v>
      </c>
      <c r="M121" s="35" t="str">
        <f>'Core Indicators'!BS121</f>
        <v>x</v>
      </c>
      <c r="N121" s="35" t="str">
        <f>'Core Indicators'!CA121</f>
        <v>x</v>
      </c>
      <c r="O121" s="35" t="e">
        <f>'Core Indicators'!CI121</f>
        <v>#N/A</v>
      </c>
      <c r="P121" s="35" t="str">
        <f>'Core Indicators'!CQ121</f>
        <v>x</v>
      </c>
      <c r="Q121" s="35">
        <f>'Core Indicators'!DG121</f>
        <v>0</v>
      </c>
      <c r="R121" s="35">
        <f>'Core Indicators'!DO121</f>
        <v>0</v>
      </c>
      <c r="S121" s="35">
        <f>'Core Indicators'!DW121</f>
        <v>91000</v>
      </c>
      <c r="T121" s="35">
        <f>'Core Indicators'!EE121</f>
        <v>0</v>
      </c>
      <c r="U121" s="35">
        <f>'Core Indicators'!EM121</f>
        <v>0</v>
      </c>
      <c r="V121" s="35">
        <f>'Core Indicators'!FC121</f>
        <v>1</v>
      </c>
      <c r="W121" s="35" t="str">
        <f>'Core Indicators'!FK121</f>
        <v>x</v>
      </c>
      <c r="X121" s="35" t="str">
        <f>'Core Indicators'!FS121</f>
        <v>x</v>
      </c>
      <c r="Y121" s="35">
        <f>'Core Indicators'!GA121</f>
        <v>1</v>
      </c>
      <c r="Z121" s="35">
        <f>'Core Indicators'!GI121</f>
        <v>0</v>
      </c>
      <c r="AA121" s="35">
        <f>'Core Indicators'!GQ121</f>
        <v>1</v>
      </c>
      <c r="AB121" s="35">
        <f>'Core Indicators'!GY121</f>
        <v>0</v>
      </c>
      <c r="AC121" s="35">
        <f>'Core Indicators'!HG121</f>
        <v>0</v>
      </c>
      <c r="AD121" s="35">
        <f>'Core Indicators'!HO121</f>
        <v>2</v>
      </c>
      <c r="AE121" s="35">
        <f>'Core Indicators'!HW121</f>
        <v>0</v>
      </c>
      <c r="AF121" s="35">
        <f>'Core Indicators'!IE121</f>
        <v>3</v>
      </c>
      <c r="AG121" s="35">
        <f>'Core Indicators'!IM121</f>
        <v>1</v>
      </c>
    </row>
    <row r="122" spans="1:33" ht="20.100000000000001" customHeight="1" x14ac:dyDescent="0.25">
      <c r="A122" s="193" t="str">
        <f>'Core Indicators'!A:A</f>
        <v>Venezuelan refugees in Trinidad and Tobago</v>
      </c>
      <c r="B122" s="193" t="str">
        <f>'Core Indicators'!B:B</f>
        <v>International displacement</v>
      </c>
      <c r="C122" s="193" t="str">
        <f>'Core Indicators'!C122</f>
        <v>TTO002</v>
      </c>
      <c r="D122" s="193" t="str">
        <f>'Core Indicators'!D122</f>
        <v>Trinidad and Tobago</v>
      </c>
      <c r="E122" s="193" t="str">
        <f>'Core Indicators'!E122</f>
        <v>TTO</v>
      </c>
      <c r="F122" s="36">
        <f>'Core Indicators'!O122</f>
        <v>5130</v>
      </c>
      <c r="G122" s="36">
        <f>'Core Indicators'!W122</f>
        <v>1450000</v>
      </c>
      <c r="H122" s="36">
        <f>'Core Indicators'!AE122</f>
        <v>60000</v>
      </c>
      <c r="I122" s="36">
        <f>'Core Indicators'!AM122</f>
        <v>60000</v>
      </c>
      <c r="J122" s="36" t="str">
        <f>'Core Indicators'!AU122</f>
        <v>x</v>
      </c>
      <c r="K122" s="36" t="str">
        <f>'Core Indicators'!BC122</f>
        <v>x</v>
      </c>
      <c r="L122" s="36">
        <f>'Core Indicators'!BK122</f>
        <v>60</v>
      </c>
      <c r="M122" s="36">
        <f>'Core Indicators'!BS122</f>
        <v>0</v>
      </c>
      <c r="N122" s="36">
        <f>'Core Indicators'!CA122</f>
        <v>0</v>
      </c>
      <c r="O122" s="36" t="e">
        <f>'Core Indicators'!CI122</f>
        <v>#N/A</v>
      </c>
      <c r="P122" s="36">
        <f>'Core Indicators'!CQ122</f>
        <v>0</v>
      </c>
      <c r="Q122" s="36">
        <f>'Core Indicators'!DG122</f>
        <v>1395000</v>
      </c>
      <c r="R122" s="36">
        <f>'Core Indicators'!DO122</f>
        <v>0</v>
      </c>
      <c r="S122" s="36">
        <f>'Core Indicators'!DW122</f>
        <v>60000</v>
      </c>
      <c r="T122" s="36">
        <f>'Core Indicators'!EE122</f>
        <v>0</v>
      </c>
      <c r="U122" s="36">
        <f>'Core Indicators'!EM122</f>
        <v>0</v>
      </c>
      <c r="V122" s="36">
        <f>'Core Indicators'!FC122</f>
        <v>2</v>
      </c>
      <c r="W122" s="36" t="str">
        <f>'Core Indicators'!FK122</f>
        <v>x</v>
      </c>
      <c r="X122" s="36">
        <f>'Core Indicators'!FS122</f>
        <v>0</v>
      </c>
      <c r="Y122" s="36">
        <f>'Core Indicators'!GA122</f>
        <v>0</v>
      </c>
      <c r="Z122" s="36">
        <f>'Core Indicators'!GI122</f>
        <v>1</v>
      </c>
      <c r="AA122" s="36">
        <f>'Core Indicators'!GQ122</f>
        <v>0</v>
      </c>
      <c r="AB122" s="36">
        <f>'Core Indicators'!GY122</f>
        <v>0</v>
      </c>
      <c r="AC122" s="36">
        <f>'Core Indicators'!HG122</f>
        <v>2</v>
      </c>
      <c r="AD122" s="36">
        <f>'Core Indicators'!HO122</f>
        <v>3</v>
      </c>
      <c r="AE122" s="36">
        <f>'Core Indicators'!HW122</f>
        <v>0</v>
      </c>
      <c r="AF122" s="36">
        <f>'Core Indicators'!IE122</f>
        <v>0</v>
      </c>
      <c r="AG122" s="36">
        <f>'Core Indicators'!IM122</f>
        <v>1</v>
      </c>
    </row>
    <row r="123" spans="1:33" ht="20.100000000000001" customHeight="1" x14ac:dyDescent="0.25">
      <c r="A123" s="194" t="str">
        <f>'Core Indicators'!A:A</f>
        <v>Mixed migration flows in Tunisia</v>
      </c>
      <c r="B123" s="194" t="str">
        <f>'Core Indicators'!B:B</f>
        <v>International displacement</v>
      </c>
      <c r="C123" s="194" t="str">
        <f>'Core Indicators'!C123</f>
        <v>TUN002</v>
      </c>
      <c r="D123" s="194" t="str">
        <f>'Core Indicators'!D123</f>
        <v>Tunisia</v>
      </c>
      <c r="E123" s="194" t="str">
        <f>'Core Indicators'!E123</f>
        <v>TUN</v>
      </c>
      <c r="F123" s="35">
        <f>'Core Indicators'!O123</f>
        <v>155360</v>
      </c>
      <c r="G123" s="35">
        <f>'Core Indicators'!W123</f>
        <v>11718000</v>
      </c>
      <c r="H123" s="35" t="str">
        <f>'Core Indicators'!AE123</f>
        <v>x</v>
      </c>
      <c r="I123" s="35" t="str">
        <f>'Core Indicators'!AM123</f>
        <v>x</v>
      </c>
      <c r="J123" s="35" t="str">
        <f>'Core Indicators'!AU123</f>
        <v>x</v>
      </c>
      <c r="K123" s="35" t="str">
        <f>'Core Indicators'!BC123</f>
        <v>x</v>
      </c>
      <c r="L123" s="35">
        <f>'Core Indicators'!BK123</f>
        <v>849</v>
      </c>
      <c r="M123" s="35">
        <f>'Core Indicators'!BS123</f>
        <v>0</v>
      </c>
      <c r="N123" s="35">
        <f>'Core Indicators'!CA123</f>
        <v>0</v>
      </c>
      <c r="O123" s="35" t="e">
        <f>'Core Indicators'!CI123</f>
        <v>#N/A</v>
      </c>
      <c r="P123" s="35" t="str">
        <f>'Core Indicators'!CQ123</f>
        <v>x</v>
      </c>
      <c r="Q123" s="35" t="str">
        <f>'Core Indicators'!DG123</f>
        <v>x</v>
      </c>
      <c r="R123" s="35" t="str">
        <f>'Core Indicators'!DO123</f>
        <v>x</v>
      </c>
      <c r="S123" s="35" t="str">
        <f>'Core Indicators'!DW123</f>
        <v>x</v>
      </c>
      <c r="T123" s="35" t="str">
        <f>'Core Indicators'!EE123</f>
        <v>x</v>
      </c>
      <c r="U123" s="35" t="str">
        <f>'Core Indicators'!EM123</f>
        <v>x</v>
      </c>
      <c r="V123" s="35">
        <f>'Core Indicators'!FC123</f>
        <v>1</v>
      </c>
      <c r="W123" s="35" t="str">
        <f>'Core Indicators'!FK123</f>
        <v>x</v>
      </c>
      <c r="X123" s="35" t="str">
        <f>'Core Indicators'!FS123</f>
        <v>x</v>
      </c>
      <c r="Y123" s="35">
        <f>'Core Indicators'!GA123</f>
        <v>0</v>
      </c>
      <c r="Z123" s="35">
        <f>'Core Indicators'!GI123</f>
        <v>0</v>
      </c>
      <c r="AA123" s="35">
        <f>'Core Indicators'!GQ123</f>
        <v>0</v>
      </c>
      <c r="AB123" s="35">
        <f>'Core Indicators'!GY123</f>
        <v>0</v>
      </c>
      <c r="AC123" s="35">
        <f>'Core Indicators'!HG123</f>
        <v>0</v>
      </c>
      <c r="AD123" s="35">
        <f>'Core Indicators'!HO123</f>
        <v>0</v>
      </c>
      <c r="AE123" s="35">
        <f>'Core Indicators'!HW123</f>
        <v>0</v>
      </c>
      <c r="AF123" s="35">
        <f>'Core Indicators'!IE123</f>
        <v>1</v>
      </c>
      <c r="AG123" s="35">
        <f>'Core Indicators'!IM123</f>
        <v>0</v>
      </c>
    </row>
    <row r="124" spans="1:33" ht="20.100000000000001" customHeight="1" x14ac:dyDescent="0.25">
      <c r="A124" s="193" t="str">
        <f>'Core Indicators'!A:A</f>
        <v>Complex situation in Turkey</v>
      </c>
      <c r="B124" s="193" t="str">
        <f>'Core Indicators'!B:B</f>
        <v>Multiple crises country</v>
      </c>
      <c r="C124" s="193" t="str">
        <f>'Core Indicators'!C124</f>
        <v>TUR001</v>
      </c>
      <c r="D124" s="193" t="str">
        <f>'Core Indicators'!D124</f>
        <v>Turkey</v>
      </c>
      <c r="E124" s="193" t="str">
        <f>'Core Indicators'!E124</f>
        <v>TUR</v>
      </c>
      <c r="F124" s="36">
        <f>'Core Indicators'!O124</f>
        <v>378923</v>
      </c>
      <c r="G124" s="36">
        <f>'Core Indicators'!W124</f>
        <v>50600000</v>
      </c>
      <c r="H124" s="36">
        <f>'Core Indicators'!AE124</f>
        <v>12566000</v>
      </c>
      <c r="I124" s="36">
        <f>'Core Indicators'!AM124</f>
        <v>4066000</v>
      </c>
      <c r="J124" s="36" t="str">
        <f>'Core Indicators'!AU124</f>
        <v>x</v>
      </c>
      <c r="K124" s="36" t="str">
        <f>'Core Indicators'!BC124</f>
        <v>x</v>
      </c>
      <c r="L124" s="36">
        <f>'Core Indicators'!BK124</f>
        <v>182</v>
      </c>
      <c r="M124" s="36" t="str">
        <f>'Core Indicators'!BS124</f>
        <v>x</v>
      </c>
      <c r="N124" s="36" t="str">
        <f>'Core Indicators'!CA124</f>
        <v>x</v>
      </c>
      <c r="O124" s="36" t="e">
        <f>'Core Indicators'!CI124</f>
        <v>#N/A</v>
      </c>
      <c r="P124" s="36" t="str">
        <f>'Core Indicators'!CQ124</f>
        <v>x</v>
      </c>
      <c r="Q124" s="36">
        <f>'Core Indicators'!DG124</f>
        <v>38034000</v>
      </c>
      <c r="R124" s="36">
        <f>'Core Indicators'!DO124</f>
        <v>10144000</v>
      </c>
      <c r="S124" s="36">
        <f>'Core Indicators'!DW124</f>
        <v>1681000</v>
      </c>
      <c r="T124" s="36">
        <f>'Core Indicators'!EE124</f>
        <v>741000</v>
      </c>
      <c r="U124" s="36">
        <f>'Core Indicators'!EM124</f>
        <v>0</v>
      </c>
      <c r="V124" s="36">
        <f>'Core Indicators'!FC124</f>
        <v>4</v>
      </c>
      <c r="W124" s="36" t="str">
        <f>'Core Indicators'!FK124</f>
        <v>x</v>
      </c>
      <c r="X124" s="36" t="str">
        <f>'Core Indicators'!FS124</f>
        <v>x</v>
      </c>
      <c r="Y124" s="36">
        <f>'Core Indicators'!GA124</f>
        <v>1</v>
      </c>
      <c r="Z124" s="36">
        <f>'Core Indicators'!GI124</f>
        <v>1</v>
      </c>
      <c r="AA124" s="36">
        <f>'Core Indicators'!GQ124</f>
        <v>1</v>
      </c>
      <c r="AB124" s="36">
        <f>'Core Indicators'!GY124</f>
        <v>0</v>
      </c>
      <c r="AC124" s="36">
        <f>'Core Indicators'!HG124</f>
        <v>2</v>
      </c>
      <c r="AD124" s="36">
        <f>'Core Indicators'!HO124</f>
        <v>3</v>
      </c>
      <c r="AE124" s="36">
        <f>'Core Indicators'!HW124</f>
        <v>0</v>
      </c>
      <c r="AF124" s="36">
        <f>'Core Indicators'!IE124</f>
        <v>3</v>
      </c>
      <c r="AG124" s="36">
        <f>'Core Indicators'!IM124</f>
        <v>1</v>
      </c>
    </row>
    <row r="125" spans="1:33" ht="20.100000000000001" customHeight="1" x14ac:dyDescent="0.25">
      <c r="A125" s="194" t="str">
        <f>'Core Indicators'!A:A</f>
        <v>Syrian Refugees in Turkey</v>
      </c>
      <c r="B125" s="194" t="str">
        <f>'Core Indicators'!B:B</f>
        <v>International displacement</v>
      </c>
      <c r="C125" s="194" t="str">
        <f>'Core Indicators'!C125</f>
        <v>TUR002</v>
      </c>
      <c r="D125" s="194" t="str">
        <f>'Core Indicators'!D125</f>
        <v>Turkey</v>
      </c>
      <c r="E125" s="194" t="str">
        <f>'Core Indicators'!E125</f>
        <v>TUR</v>
      </c>
      <c r="F125" s="35">
        <f>'Core Indicators'!O125</f>
        <v>132028</v>
      </c>
      <c r="G125" s="35">
        <f>'Core Indicators'!W125</f>
        <v>36158000</v>
      </c>
      <c r="H125" s="35">
        <f>'Core Indicators'!AE125</f>
        <v>12236000</v>
      </c>
      <c r="I125" s="35">
        <f>'Core Indicators'!AM125</f>
        <v>3736000</v>
      </c>
      <c r="J125" s="35" t="str">
        <f>'Core Indicators'!AU125</f>
        <v>x</v>
      </c>
      <c r="K125" s="35" t="str">
        <f>'Core Indicators'!BC125</f>
        <v>x</v>
      </c>
      <c r="L125" s="35">
        <f>'Core Indicators'!BK125</f>
        <v>0</v>
      </c>
      <c r="M125" s="35">
        <f>'Core Indicators'!BS125</f>
        <v>0</v>
      </c>
      <c r="N125" s="35">
        <f>'Core Indicators'!CA125</f>
        <v>0</v>
      </c>
      <c r="O125" s="35" t="e">
        <f>'Core Indicators'!CI125</f>
        <v>#N/A</v>
      </c>
      <c r="P125" s="35" t="str">
        <f>'Core Indicators'!CQ125</f>
        <v>x</v>
      </c>
      <c r="Q125" s="35">
        <f>'Core Indicators'!DG125</f>
        <v>23922000</v>
      </c>
      <c r="R125" s="35">
        <f>'Core Indicators'!DO125</f>
        <v>10144000</v>
      </c>
      <c r="S125" s="35">
        <f>'Core Indicators'!DW125</f>
        <v>1681000</v>
      </c>
      <c r="T125" s="35">
        <f>'Core Indicators'!EE125</f>
        <v>411000</v>
      </c>
      <c r="U125" s="35">
        <f>'Core Indicators'!EM125</f>
        <v>0</v>
      </c>
      <c r="V125" s="35">
        <f>'Core Indicators'!FC125</f>
        <v>2</v>
      </c>
      <c r="W125" s="35" t="str">
        <f>'Core Indicators'!FK125</f>
        <v>x</v>
      </c>
      <c r="X125" s="35" t="str">
        <f>'Core Indicators'!FS125</f>
        <v>x</v>
      </c>
      <c r="Y125" s="35">
        <f>'Core Indicators'!GA125</f>
        <v>1</v>
      </c>
      <c r="Z125" s="35">
        <f>'Core Indicators'!GI125</f>
        <v>0</v>
      </c>
      <c r="AA125" s="35">
        <f>'Core Indicators'!GQ125</f>
        <v>1</v>
      </c>
      <c r="AB125" s="35">
        <f>'Core Indicators'!GY125</f>
        <v>0</v>
      </c>
      <c r="AC125" s="35">
        <f>'Core Indicators'!HG125</f>
        <v>2</v>
      </c>
      <c r="AD125" s="35">
        <f>'Core Indicators'!HO125</f>
        <v>3</v>
      </c>
      <c r="AE125" s="35">
        <f>'Core Indicators'!HW125</f>
        <v>0</v>
      </c>
      <c r="AF125" s="35">
        <f>'Core Indicators'!IE125</f>
        <v>3</v>
      </c>
      <c r="AG125" s="35">
        <f>'Core Indicators'!IM125</f>
        <v>1</v>
      </c>
    </row>
    <row r="126" spans="1:33" ht="20.100000000000001" customHeight="1" x14ac:dyDescent="0.25">
      <c r="A126" s="193" t="str">
        <f>'Core Indicators'!A:A</f>
        <v>Mixed Migration Flows in Turkey</v>
      </c>
      <c r="B126" s="193" t="str">
        <f>'Core Indicators'!B:B</f>
        <v>International displacement</v>
      </c>
      <c r="C126" s="193" t="str">
        <f>'Core Indicators'!C126</f>
        <v>TUR003</v>
      </c>
      <c r="D126" s="193" t="str">
        <f>'Core Indicators'!D126</f>
        <v>Turkey</v>
      </c>
      <c r="E126" s="193" t="str">
        <f>'Core Indicators'!E126</f>
        <v>TUR</v>
      </c>
      <c r="F126" s="36">
        <f>'Core Indicators'!O126</f>
        <v>177504</v>
      </c>
      <c r="G126" s="36">
        <f>'Core Indicators'!W126</f>
        <v>37626000</v>
      </c>
      <c r="H126" s="36">
        <f>'Core Indicators'!AE126</f>
        <v>12566000</v>
      </c>
      <c r="I126" s="36">
        <f>'Core Indicators'!AM126</f>
        <v>4066000</v>
      </c>
      <c r="J126" s="36" t="str">
        <f>'Core Indicators'!AU126</f>
        <v>x</v>
      </c>
      <c r="K126" s="36" t="str">
        <f>'Core Indicators'!BC126</f>
        <v>x</v>
      </c>
      <c r="L126" s="36">
        <f>'Core Indicators'!BK126</f>
        <v>15</v>
      </c>
      <c r="M126" s="36">
        <f>'Core Indicators'!BS126</f>
        <v>0</v>
      </c>
      <c r="N126" s="36">
        <f>'Core Indicators'!CA126</f>
        <v>0</v>
      </c>
      <c r="O126" s="36" t="e">
        <f>'Core Indicators'!CI126</f>
        <v>#N/A</v>
      </c>
      <c r="P126" s="36" t="str">
        <f>'Core Indicators'!CQ126</f>
        <v>x</v>
      </c>
      <c r="Q126" s="36">
        <f>'Core Indicators'!DG126</f>
        <v>25060000</v>
      </c>
      <c r="R126" s="36">
        <f>'Core Indicators'!DO126</f>
        <v>10144000</v>
      </c>
      <c r="S126" s="36">
        <f>'Core Indicators'!DW126</f>
        <v>1681000</v>
      </c>
      <c r="T126" s="36">
        <f>'Core Indicators'!EE126</f>
        <v>741000</v>
      </c>
      <c r="U126" s="36">
        <f>'Core Indicators'!EM126</f>
        <v>0</v>
      </c>
      <c r="V126" s="36">
        <f>'Core Indicators'!FC126</f>
        <v>2</v>
      </c>
      <c r="W126" s="36" t="str">
        <f>'Core Indicators'!FK126</f>
        <v>x</v>
      </c>
      <c r="X126" s="36" t="str">
        <f>'Core Indicators'!FS126</f>
        <v>x</v>
      </c>
      <c r="Y126" s="36">
        <f>'Core Indicators'!GA126</f>
        <v>1</v>
      </c>
      <c r="Z126" s="36">
        <f>'Core Indicators'!GI126</f>
        <v>0</v>
      </c>
      <c r="AA126" s="36">
        <f>'Core Indicators'!GQ126</f>
        <v>1</v>
      </c>
      <c r="AB126" s="36">
        <f>'Core Indicators'!GY126</f>
        <v>0</v>
      </c>
      <c r="AC126" s="36">
        <f>'Core Indicators'!HG126</f>
        <v>2</v>
      </c>
      <c r="AD126" s="36">
        <f>'Core Indicators'!HO126</f>
        <v>3</v>
      </c>
      <c r="AE126" s="36">
        <f>'Core Indicators'!HW126</f>
        <v>0</v>
      </c>
      <c r="AF126" s="36">
        <f>'Core Indicators'!IE126</f>
        <v>3</v>
      </c>
      <c r="AG126" s="36">
        <f>'Core Indicators'!IM126</f>
        <v>1</v>
      </c>
    </row>
    <row r="127" spans="1:33" ht="20.100000000000001" customHeight="1" x14ac:dyDescent="0.25">
      <c r="A127" s="194" t="str">
        <f>'Core Indicators'!A:A</f>
        <v>Kurdish Conflict</v>
      </c>
      <c r="B127" s="194" t="str">
        <f>'Core Indicators'!B:B</f>
        <v>Conflict</v>
      </c>
      <c r="C127" s="194" t="str">
        <f>'Core Indicators'!C127</f>
        <v>TUR004</v>
      </c>
      <c r="D127" s="194" t="str">
        <f>'Core Indicators'!D127</f>
        <v>Turkey</v>
      </c>
      <c r="E127" s="194" t="str">
        <f>'Core Indicators'!E127</f>
        <v>TUR</v>
      </c>
      <c r="F127" s="35">
        <f>'Core Indicators'!O127</f>
        <v>195587</v>
      </c>
      <c r="G127" s="35">
        <f>'Core Indicators'!W127</f>
        <v>12974000</v>
      </c>
      <c r="H127" s="35" t="str">
        <f>'Core Indicators'!AE127</f>
        <v>x</v>
      </c>
      <c r="I127" s="35" t="str">
        <f>'Core Indicators'!AM127</f>
        <v>x</v>
      </c>
      <c r="J127" s="35" t="str">
        <f>'Core Indicators'!AU127</f>
        <v>x</v>
      </c>
      <c r="K127" s="35" t="str">
        <f>'Core Indicators'!BC127</f>
        <v>x</v>
      </c>
      <c r="L127" s="35">
        <f>'Core Indicators'!BK127</f>
        <v>167</v>
      </c>
      <c r="M127" s="35" t="str">
        <f>'Core Indicators'!BS127</f>
        <v>x</v>
      </c>
      <c r="N127" s="35" t="str">
        <f>'Core Indicators'!CA127</f>
        <v>x</v>
      </c>
      <c r="O127" s="35" t="e">
        <f>'Core Indicators'!CI127</f>
        <v>#N/A</v>
      </c>
      <c r="P127" s="35" t="str">
        <f>'Core Indicators'!CQ127</f>
        <v>x</v>
      </c>
      <c r="Q127" s="35" t="str">
        <f>'Core Indicators'!DG127</f>
        <v>x</v>
      </c>
      <c r="R127" s="35" t="str">
        <f>'Core Indicators'!DO127</f>
        <v>x</v>
      </c>
      <c r="S127" s="35" t="str">
        <f>'Core Indicators'!DW127</f>
        <v>x</v>
      </c>
      <c r="T127" s="35" t="str">
        <f>'Core Indicators'!EE127</f>
        <v>x</v>
      </c>
      <c r="U127" s="35" t="str">
        <f>'Core Indicators'!EM127</f>
        <v>x</v>
      </c>
      <c r="V127" s="35">
        <f>'Core Indicators'!FC127</f>
        <v>3</v>
      </c>
      <c r="W127" s="35" t="str">
        <f>'Core Indicators'!FK127</f>
        <v>x</v>
      </c>
      <c r="X127" s="35" t="str">
        <f>'Core Indicators'!FS127</f>
        <v>x</v>
      </c>
      <c r="Y127" s="35">
        <f>'Core Indicators'!GA127</f>
        <v>1</v>
      </c>
      <c r="Z127" s="35">
        <f>'Core Indicators'!GI127</f>
        <v>1</v>
      </c>
      <c r="AA127" s="35">
        <f>'Core Indicators'!GQ127</f>
        <v>1</v>
      </c>
      <c r="AB127" s="35">
        <f>'Core Indicators'!GY127</f>
        <v>0</v>
      </c>
      <c r="AC127" s="35">
        <f>'Core Indicators'!HG127</f>
        <v>0</v>
      </c>
      <c r="AD127" s="35">
        <f>'Core Indicators'!HO127</f>
        <v>0</v>
      </c>
      <c r="AE127" s="35">
        <f>'Core Indicators'!HW127</f>
        <v>0</v>
      </c>
      <c r="AF127" s="35">
        <f>'Core Indicators'!IE127</f>
        <v>3</v>
      </c>
      <c r="AG127" s="35">
        <f>'Core Indicators'!IM127</f>
        <v>0</v>
      </c>
    </row>
    <row r="128" spans="1:33" ht="20.100000000000001" customHeight="1" x14ac:dyDescent="0.25">
      <c r="A128" s="193" t="str">
        <f>'Core Indicators'!A:A</f>
        <v>International Displacement in Tanzania</v>
      </c>
      <c r="B128" s="193" t="str">
        <f>'Core Indicators'!B:B</f>
        <v>International displacement</v>
      </c>
      <c r="C128" s="193" t="str">
        <f>'Core Indicators'!C128</f>
        <v>TZA002</v>
      </c>
      <c r="D128" s="193" t="str">
        <f>'Core Indicators'!D128</f>
        <v>Tanzania</v>
      </c>
      <c r="E128" s="193" t="str">
        <f>'Core Indicators'!E128</f>
        <v>TZA</v>
      </c>
      <c r="F128" s="36">
        <f>'Core Indicators'!O128</f>
        <v>187000</v>
      </c>
      <c r="G128" s="36">
        <f>'Core Indicators'!W128</f>
        <v>11393000</v>
      </c>
      <c r="H128" s="36">
        <f>'Core Indicators'!AE128</f>
        <v>11393000</v>
      </c>
      <c r="I128" s="36">
        <f>'Core Indicators'!AM128</f>
        <v>246000</v>
      </c>
      <c r="J128" s="36">
        <f>'Core Indicators'!AU128</f>
        <v>0</v>
      </c>
      <c r="K128" s="36" t="str">
        <f>'Core Indicators'!BC128</f>
        <v>x</v>
      </c>
      <c r="L128" s="36">
        <f>'Core Indicators'!BK128</f>
        <v>10</v>
      </c>
      <c r="M128" s="36" t="str">
        <f>'Core Indicators'!BS128</f>
        <v>x</v>
      </c>
      <c r="N128" s="36" t="str">
        <f>'Core Indicators'!CA128</f>
        <v>x</v>
      </c>
      <c r="O128" s="36" t="e">
        <f>'Core Indicators'!CI128</f>
        <v>#N/A</v>
      </c>
      <c r="P128" s="36" t="str">
        <f>'Core Indicators'!CQ128</f>
        <v>x</v>
      </c>
      <c r="Q128" s="36">
        <f>'Core Indicators'!DG128</f>
        <v>0</v>
      </c>
      <c r="R128" s="36">
        <f>'Core Indicators'!DO128</f>
        <v>11147000</v>
      </c>
      <c r="S128" s="36">
        <f>'Core Indicators'!DW128</f>
        <v>246000</v>
      </c>
      <c r="T128" s="36">
        <f>'Core Indicators'!EE128</f>
        <v>0</v>
      </c>
      <c r="U128" s="36">
        <f>'Core Indicators'!EM128</f>
        <v>0</v>
      </c>
      <c r="V128" s="36">
        <f>'Core Indicators'!FC128</f>
        <v>2</v>
      </c>
      <c r="W128" s="36" t="str">
        <f>'Core Indicators'!FK128</f>
        <v>x</v>
      </c>
      <c r="X128" s="36" t="str">
        <f>'Core Indicators'!FS128</f>
        <v>x</v>
      </c>
      <c r="Y128" s="36">
        <f>'Core Indicators'!GA128</f>
        <v>0</v>
      </c>
      <c r="Z128" s="36">
        <f>'Core Indicators'!GI128</f>
        <v>1</v>
      </c>
      <c r="AA128" s="36">
        <f>'Core Indicators'!GQ128</f>
        <v>0</v>
      </c>
      <c r="AB128" s="36">
        <f>'Core Indicators'!GY128</f>
        <v>0</v>
      </c>
      <c r="AC128" s="36">
        <f>'Core Indicators'!HG128</f>
        <v>0</v>
      </c>
      <c r="AD128" s="36">
        <f>'Core Indicators'!HO128</f>
        <v>1</v>
      </c>
      <c r="AE128" s="36">
        <f>'Core Indicators'!HW128</f>
        <v>0</v>
      </c>
      <c r="AF128" s="36">
        <f>'Core Indicators'!IE128</f>
        <v>0</v>
      </c>
      <c r="AG128" s="36">
        <f>'Core Indicators'!IM128</f>
        <v>0</v>
      </c>
    </row>
    <row r="129" spans="1:33" ht="20.100000000000001" customHeight="1" x14ac:dyDescent="0.25">
      <c r="A129" s="194" t="str">
        <f>'Core Indicators'!A:A</f>
        <v>International Displacement in Uganda</v>
      </c>
      <c r="B129" s="194" t="str">
        <f>'Core Indicators'!B:B</f>
        <v>International displacement</v>
      </c>
      <c r="C129" s="194" t="str">
        <f>'Core Indicators'!C129</f>
        <v>UGA005</v>
      </c>
      <c r="D129" s="194" t="str">
        <f>'Core Indicators'!D129</f>
        <v>Uganda</v>
      </c>
      <c r="E129" s="194" t="str">
        <f>'Core Indicators'!E129</f>
        <v>UGA</v>
      </c>
      <c r="F129" s="35">
        <f>'Core Indicators'!O129</f>
        <v>66662</v>
      </c>
      <c r="G129" s="35">
        <f>'Core Indicators'!W129</f>
        <v>7651000</v>
      </c>
      <c r="H129" s="35">
        <f>'Core Indicators'!AE129</f>
        <v>1504000</v>
      </c>
      <c r="I129" s="35">
        <f>'Core Indicators'!AM129</f>
        <v>1504000</v>
      </c>
      <c r="J129" s="35" t="str">
        <f>'Core Indicators'!AU129</f>
        <v>x</v>
      </c>
      <c r="K129" s="35" t="str">
        <f>'Core Indicators'!BC129</f>
        <v>x</v>
      </c>
      <c r="L129" s="35" t="str">
        <f>'Core Indicators'!BK129</f>
        <v>x</v>
      </c>
      <c r="M129" s="35" t="str">
        <f>'Core Indicators'!BS129</f>
        <v>x</v>
      </c>
      <c r="N129" s="35" t="str">
        <f>'Core Indicators'!CA129</f>
        <v>x</v>
      </c>
      <c r="O129" s="35" t="e">
        <f>'Core Indicators'!CI129</f>
        <v>#N/A</v>
      </c>
      <c r="P129" s="35" t="str">
        <f>'Core Indicators'!CQ129</f>
        <v>x</v>
      </c>
      <c r="Q129" s="35">
        <f>'Core Indicators'!DG129</f>
        <v>6147000</v>
      </c>
      <c r="R129" s="35">
        <f>'Core Indicators'!DO129</f>
        <v>0</v>
      </c>
      <c r="S129" s="35">
        <f>'Core Indicators'!DW129</f>
        <v>1504000</v>
      </c>
      <c r="T129" s="35">
        <f>'Core Indicators'!EE129</f>
        <v>0</v>
      </c>
      <c r="U129" s="35">
        <f>'Core Indicators'!EM129</f>
        <v>0</v>
      </c>
      <c r="V129" s="35">
        <f>'Core Indicators'!FC129</f>
        <v>2</v>
      </c>
      <c r="W129" s="35" t="e">
        <f>'Core Indicators'!FK129</f>
        <v>#N/A</v>
      </c>
      <c r="X129" s="35" t="e">
        <f>'Core Indicators'!FS129</f>
        <v>#N/A</v>
      </c>
      <c r="Y129" s="35">
        <f>'Core Indicators'!GA129</f>
        <v>2</v>
      </c>
      <c r="Z129" s="35">
        <f>'Core Indicators'!GI129</f>
        <v>1</v>
      </c>
      <c r="AA129" s="35">
        <f>'Core Indicators'!GQ129</f>
        <v>1</v>
      </c>
      <c r="AB129" s="35">
        <f>'Core Indicators'!GY129</f>
        <v>0</v>
      </c>
      <c r="AC129" s="35">
        <f>'Core Indicators'!HG129</f>
        <v>0</v>
      </c>
      <c r="AD129" s="35">
        <f>'Core Indicators'!HO129</f>
        <v>2</v>
      </c>
      <c r="AE129" s="35">
        <f>'Core Indicators'!HW129</f>
        <v>0</v>
      </c>
      <c r="AF129" s="35">
        <f>'Core Indicators'!IE129</f>
        <v>0</v>
      </c>
      <c r="AG129" s="35">
        <f>'Core Indicators'!IM129</f>
        <v>2</v>
      </c>
    </row>
    <row r="130" spans="1:33" ht="20.100000000000001" customHeight="1" x14ac:dyDescent="0.25">
      <c r="A130" s="193" t="str">
        <f>'Core Indicators'!A:A</f>
        <v>Conflict in Ukraine</v>
      </c>
      <c r="B130" s="193" t="str">
        <f>'Core Indicators'!B:B</f>
        <v>Conflict</v>
      </c>
      <c r="C130" s="193" t="str">
        <f>'Core Indicators'!C130</f>
        <v>UKR002</v>
      </c>
      <c r="D130" s="193" t="str">
        <f>'Core Indicators'!D130</f>
        <v>Ukraine</v>
      </c>
      <c r="E130" s="193" t="str">
        <f>'Core Indicators'!E130</f>
        <v>UKR</v>
      </c>
      <c r="F130" s="36">
        <f>'Core Indicators'!O130</f>
        <v>53206</v>
      </c>
      <c r="G130" s="36">
        <f>'Core Indicators'!W130</f>
        <v>6309000</v>
      </c>
      <c r="H130" s="36">
        <f>'Core Indicators'!AE130</f>
        <v>5400000</v>
      </c>
      <c r="I130" s="36">
        <f>'Core Indicators'!AM130</f>
        <v>1458000</v>
      </c>
      <c r="J130" s="36" t="str">
        <f>'Core Indicators'!AU130</f>
        <v>x</v>
      </c>
      <c r="K130" s="36" t="str">
        <f>'Core Indicators'!BC130</f>
        <v>x</v>
      </c>
      <c r="L130" s="36">
        <f>'Core Indicators'!BK130</f>
        <v>3</v>
      </c>
      <c r="M130" s="36" t="str">
        <f>'Core Indicators'!BS130</f>
        <v>x</v>
      </c>
      <c r="N130" s="36" t="str">
        <f>'Core Indicators'!CA130</f>
        <v>x</v>
      </c>
      <c r="O130" s="36" t="e">
        <f>'Core Indicators'!CI130</f>
        <v>#N/A</v>
      </c>
      <c r="P130" s="36" t="str">
        <f>'Core Indicators'!CQ130</f>
        <v>x</v>
      </c>
      <c r="Q130" s="36">
        <f>'Core Indicators'!DG130</f>
        <v>909000</v>
      </c>
      <c r="R130" s="36">
        <f>'Core Indicators'!DO130</f>
        <v>2000000</v>
      </c>
      <c r="S130" s="36">
        <f>'Core Indicators'!DW130</f>
        <v>1700000</v>
      </c>
      <c r="T130" s="36">
        <f>'Core Indicators'!EE130</f>
        <v>1700000</v>
      </c>
      <c r="U130" s="36">
        <f>'Core Indicators'!EM130</f>
        <v>0</v>
      </c>
      <c r="V130" s="36">
        <f>'Core Indicators'!FC130</f>
        <v>3</v>
      </c>
      <c r="W130" s="36" t="str">
        <f>'Core Indicators'!FK130</f>
        <v>x</v>
      </c>
      <c r="X130" s="36" t="str">
        <f>'Core Indicators'!FS130</f>
        <v>x</v>
      </c>
      <c r="Y130" s="36">
        <f>'Core Indicators'!GA130</f>
        <v>1</v>
      </c>
      <c r="Z130" s="36">
        <f>'Core Indicators'!GI130</f>
        <v>3</v>
      </c>
      <c r="AA130" s="36">
        <f>'Core Indicators'!GQ130</f>
        <v>2</v>
      </c>
      <c r="AB130" s="36">
        <f>'Core Indicators'!GY130</f>
        <v>0</v>
      </c>
      <c r="AC130" s="36">
        <f>'Core Indicators'!HG130</f>
        <v>2</v>
      </c>
      <c r="AD130" s="36">
        <f>'Core Indicators'!HO130</f>
        <v>2</v>
      </c>
      <c r="AE130" s="36">
        <f>'Core Indicators'!HW130</f>
        <v>2</v>
      </c>
      <c r="AF130" s="36">
        <f>'Core Indicators'!IE130</f>
        <v>3</v>
      </c>
      <c r="AG130" s="36">
        <f>'Core Indicators'!IM130</f>
        <v>1</v>
      </c>
    </row>
    <row r="131" spans="1:33" ht="20.100000000000001" customHeight="1" x14ac:dyDescent="0.25">
      <c r="A131" s="194" t="str">
        <f>'Core Indicators'!A:A</f>
        <v>Complex crisis in Venezuela</v>
      </c>
      <c r="B131" s="194" t="str">
        <f>'Core Indicators'!B:B</f>
        <v>Complex crisis</v>
      </c>
      <c r="C131" s="194" t="str">
        <f>'Core Indicators'!C131</f>
        <v>VEN001</v>
      </c>
      <c r="D131" s="194" t="str">
        <f>'Core Indicators'!D131</f>
        <v>Venezuela</v>
      </c>
      <c r="E131" s="194" t="str">
        <f>'Core Indicators'!E131</f>
        <v>VEN</v>
      </c>
      <c r="F131" s="35">
        <f>'Core Indicators'!O131</f>
        <v>882050</v>
      </c>
      <c r="G131" s="35">
        <f>'Core Indicators'!W131</f>
        <v>27412000</v>
      </c>
      <c r="H131" s="35">
        <f>'Core Indicators'!AE131</f>
        <v>27412000</v>
      </c>
      <c r="I131" s="35">
        <f>'Core Indicators'!AM131</f>
        <v>5443000</v>
      </c>
      <c r="J131" s="35" t="str">
        <f>'Core Indicators'!AU131</f>
        <v>x</v>
      </c>
      <c r="K131" s="35" t="str">
        <f>'Core Indicators'!BC131</f>
        <v>x</v>
      </c>
      <c r="L131" s="35">
        <f>'Core Indicators'!BK131</f>
        <v>8253</v>
      </c>
      <c r="M131" s="35" t="str">
        <f>'Core Indicators'!BS131</f>
        <v>x</v>
      </c>
      <c r="N131" s="35" t="str">
        <f>'Core Indicators'!CA131</f>
        <v>x</v>
      </c>
      <c r="O131" s="35" t="e">
        <f>'Core Indicators'!CI131</f>
        <v>#N/A</v>
      </c>
      <c r="P131" s="35">
        <f>'Core Indicators'!CQ131</f>
        <v>223750</v>
      </c>
      <c r="Q131" s="35">
        <f>'Core Indicators'!DG131</f>
        <v>0</v>
      </c>
      <c r="R131" s="35">
        <f>'Core Indicators'!DO131</f>
        <v>12610000</v>
      </c>
      <c r="S131" s="35">
        <f>'Core Indicators'!DW131</f>
        <v>14803000</v>
      </c>
      <c r="T131" s="35">
        <f>'Core Indicators'!EE131</f>
        <v>0</v>
      </c>
      <c r="U131" s="35">
        <f>'Core Indicators'!EM131</f>
        <v>0</v>
      </c>
      <c r="V131" s="35">
        <f>'Core Indicators'!FC131</f>
        <v>2</v>
      </c>
      <c r="W131" s="35" t="str">
        <f>'Core Indicators'!FK131</f>
        <v>x</v>
      </c>
      <c r="X131" s="35" t="str">
        <f>'Core Indicators'!FS131</f>
        <v>x</v>
      </c>
      <c r="Y131" s="35">
        <f>'Core Indicators'!GA131</f>
        <v>3</v>
      </c>
      <c r="Z131" s="35">
        <f>'Core Indicators'!GI131</f>
        <v>3</v>
      </c>
      <c r="AA131" s="35">
        <f>'Core Indicators'!GQ131</f>
        <v>3</v>
      </c>
      <c r="AB131" s="35">
        <f>'Core Indicators'!GY131</f>
        <v>1</v>
      </c>
      <c r="AC131" s="35">
        <f>'Core Indicators'!HG131</f>
        <v>3</v>
      </c>
      <c r="AD131" s="35">
        <f>'Core Indicators'!HO131</f>
        <v>3</v>
      </c>
      <c r="AE131" s="35">
        <f>'Core Indicators'!HW131</f>
        <v>3</v>
      </c>
      <c r="AF131" s="35">
        <f>'Core Indicators'!IE131</f>
        <v>0</v>
      </c>
      <c r="AG131" s="35">
        <f>'Core Indicators'!IM131</f>
        <v>3</v>
      </c>
    </row>
    <row r="132" spans="1:33" ht="20.100000000000001" customHeight="1" x14ac:dyDescent="0.25">
      <c r="A132" s="193" t="str">
        <f>'Core Indicators'!A:A</f>
        <v>Conflict in Yemen</v>
      </c>
      <c r="B132" s="193" t="str">
        <f>'Core Indicators'!B:B</f>
        <v>Complex crisis</v>
      </c>
      <c r="C132" s="193" t="str">
        <f>'Core Indicators'!C132</f>
        <v>YEM001</v>
      </c>
      <c r="D132" s="193" t="str">
        <f>'Core Indicators'!D132</f>
        <v>Yemen</v>
      </c>
      <c r="E132" s="193" t="str">
        <f>'Core Indicators'!E132</f>
        <v>YEM</v>
      </c>
      <c r="F132" s="36">
        <f>'Core Indicators'!O132</f>
        <v>527970</v>
      </c>
      <c r="G132" s="36">
        <f>'Core Indicators'!W132</f>
        <v>30700000</v>
      </c>
      <c r="H132" s="36">
        <f>'Core Indicators'!AE132</f>
        <v>27100000</v>
      </c>
      <c r="I132" s="36">
        <f>'Core Indicators'!AM132</f>
        <v>4000000</v>
      </c>
      <c r="J132" s="36">
        <f>'Core Indicators'!AU132</f>
        <v>743</v>
      </c>
      <c r="K132" s="36">
        <f>'Core Indicators'!BC132</f>
        <v>19116</v>
      </c>
      <c r="L132" s="36">
        <f>'Core Indicators'!BK132</f>
        <v>333</v>
      </c>
      <c r="M132" s="36" t="str">
        <f>'Core Indicators'!BS132</f>
        <v>x</v>
      </c>
      <c r="N132" s="36" t="str">
        <f>'Core Indicators'!CA132</f>
        <v>x</v>
      </c>
      <c r="O132" s="36" t="e">
        <f>'Core Indicators'!CI132</f>
        <v>#N/A</v>
      </c>
      <c r="P132" s="36" t="str">
        <f>'Core Indicators'!CQ132</f>
        <v>x</v>
      </c>
      <c r="Q132" s="36">
        <f>'Core Indicators'!DG132</f>
        <v>3600000</v>
      </c>
      <c r="R132" s="36">
        <f>'Core Indicators'!DO132</f>
        <v>6400000</v>
      </c>
      <c r="S132" s="36">
        <f>'Core Indicators'!DW132</f>
        <v>8400000</v>
      </c>
      <c r="T132" s="36">
        <f>'Core Indicators'!EE132</f>
        <v>8900000</v>
      </c>
      <c r="U132" s="36">
        <f>'Core Indicators'!EM132</f>
        <v>3400000</v>
      </c>
      <c r="V132" s="36">
        <f>'Core Indicators'!FC132</f>
        <v>5</v>
      </c>
      <c r="W132" s="36" t="str">
        <f>'Core Indicators'!FK132</f>
        <v>x</v>
      </c>
      <c r="X132" s="36" t="str">
        <f>'Core Indicators'!FS132</f>
        <v>x</v>
      </c>
      <c r="Y132" s="36">
        <f>'Core Indicators'!GA132</f>
        <v>2</v>
      </c>
      <c r="Z132" s="36">
        <f>'Core Indicators'!GI132</f>
        <v>3</v>
      </c>
      <c r="AA132" s="36">
        <f>'Core Indicators'!GQ132</f>
        <v>3</v>
      </c>
      <c r="AB132" s="36">
        <f>'Core Indicators'!GY132</f>
        <v>0</v>
      </c>
      <c r="AC132" s="36">
        <f>'Core Indicators'!HG132</f>
        <v>3</v>
      </c>
      <c r="AD132" s="36">
        <f>'Core Indicators'!HO132</f>
        <v>3</v>
      </c>
      <c r="AE132" s="36">
        <f>'Core Indicators'!HW132</f>
        <v>2</v>
      </c>
      <c r="AF132" s="36">
        <f>'Core Indicators'!IE132</f>
        <v>1</v>
      </c>
      <c r="AG132" s="36">
        <f>'Core Indicators'!IM132</f>
        <v>3</v>
      </c>
    </row>
    <row r="133" spans="1:33" ht="20.100000000000001" customHeight="1" x14ac:dyDescent="0.25">
      <c r="A133" s="194" t="str">
        <f>'Core Indicators'!A:A</f>
        <v>Mixed migration flows in Yemen</v>
      </c>
      <c r="B133" s="194" t="str">
        <f>'Core Indicators'!B:B</f>
        <v>International displacement</v>
      </c>
      <c r="C133" s="194" t="str">
        <f>'Core Indicators'!C133</f>
        <v>YEM002</v>
      </c>
      <c r="D133" s="194" t="str">
        <f>'Core Indicators'!D133</f>
        <v>Yemen</v>
      </c>
      <c r="E133" s="194" t="str">
        <f>'Core Indicators'!E133</f>
        <v>YEM</v>
      </c>
      <c r="F133" s="35">
        <f>'Core Indicators'!O133</f>
        <v>527970</v>
      </c>
      <c r="G133" s="35">
        <f>'Core Indicators'!W133</f>
        <v>30700000</v>
      </c>
      <c r="H133" s="35">
        <f>'Core Indicators'!AE133</f>
        <v>27100000</v>
      </c>
      <c r="I133" s="35">
        <f>'Core Indicators'!AM133</f>
        <v>4000000</v>
      </c>
      <c r="J133" s="35">
        <f>'Core Indicators'!AU133</f>
        <v>743</v>
      </c>
      <c r="K133" s="35">
        <f>'Core Indicators'!BC133</f>
        <v>19116</v>
      </c>
      <c r="L133" s="35">
        <f>'Core Indicators'!BK133</f>
        <v>333</v>
      </c>
      <c r="M133" s="35" t="str">
        <f>'Core Indicators'!BS133</f>
        <v>x</v>
      </c>
      <c r="N133" s="35" t="str">
        <f>'Core Indicators'!CA133</f>
        <v>x</v>
      </c>
      <c r="O133" s="35" t="e">
        <f>'Core Indicators'!CI133</f>
        <v>#N/A</v>
      </c>
      <c r="P133" s="35" t="str">
        <f>'Core Indicators'!CQ133</f>
        <v>x</v>
      </c>
      <c r="Q133" s="35">
        <f>'Core Indicators'!DG133</f>
        <v>3600000</v>
      </c>
      <c r="R133" s="35">
        <f>'Core Indicators'!DO133</f>
        <v>6400000</v>
      </c>
      <c r="S133" s="35">
        <f>'Core Indicators'!DW133</f>
        <v>8400000</v>
      </c>
      <c r="T133" s="35">
        <f>'Core Indicators'!EE133</f>
        <v>8900000</v>
      </c>
      <c r="U133" s="35">
        <f>'Core Indicators'!EM133</f>
        <v>3400000</v>
      </c>
      <c r="V133" s="35">
        <f>'Core Indicators'!FC133</f>
        <v>2</v>
      </c>
      <c r="W133" s="35" t="str">
        <f>'Core Indicators'!FK133</f>
        <v>x</v>
      </c>
      <c r="X133" s="35" t="str">
        <f>'Core Indicators'!FS133</f>
        <v>x</v>
      </c>
      <c r="Y133" s="35">
        <f>'Core Indicators'!GA133</f>
        <v>2</v>
      </c>
      <c r="Z133" s="35">
        <f>'Core Indicators'!GI133</f>
        <v>3</v>
      </c>
      <c r="AA133" s="35">
        <f>'Core Indicators'!GQ133</f>
        <v>3</v>
      </c>
      <c r="AB133" s="35">
        <f>'Core Indicators'!GY133</f>
        <v>0</v>
      </c>
      <c r="AC133" s="35">
        <f>'Core Indicators'!HG133</f>
        <v>3</v>
      </c>
      <c r="AD133" s="35">
        <f>'Core Indicators'!HO133</f>
        <v>3</v>
      </c>
      <c r="AE133" s="35">
        <f>'Core Indicators'!HW133</f>
        <v>2</v>
      </c>
      <c r="AF133" s="35">
        <f>'Core Indicators'!IE133</f>
        <v>1</v>
      </c>
      <c r="AG133" s="35">
        <f>'Core Indicators'!IM133</f>
        <v>3</v>
      </c>
    </row>
    <row r="134" spans="1:33" ht="20.100000000000001" customHeight="1" x14ac:dyDescent="0.25">
      <c r="A134" s="193" t="str">
        <f>'Core Indicators'!A:A</f>
        <v>Drought in Zambia</v>
      </c>
      <c r="B134" s="193" t="str">
        <f>'Core Indicators'!B:B</f>
        <v>Drought</v>
      </c>
      <c r="C134" s="193" t="str">
        <f>'Core Indicators'!C134</f>
        <v>ZMB002</v>
      </c>
      <c r="D134" s="193" t="str">
        <f>'Core Indicators'!D134</f>
        <v>Zambia</v>
      </c>
      <c r="E134" s="193" t="str">
        <f>'Core Indicators'!E134</f>
        <v>ZMB</v>
      </c>
      <c r="F134" s="36">
        <f>'Core Indicators'!O134</f>
        <v>752618</v>
      </c>
      <c r="G134" s="36">
        <f>'Core Indicators'!W134</f>
        <v>12181000</v>
      </c>
      <c r="H134" s="36">
        <f>'Core Indicators'!AE134</f>
        <v>6760000</v>
      </c>
      <c r="I134" s="36">
        <f>'Core Indicators'!AM134</f>
        <v>0</v>
      </c>
      <c r="J134" s="36">
        <f>'Core Indicators'!AU134</f>
        <v>0</v>
      </c>
      <c r="K134" s="36">
        <f>'Core Indicators'!BC134</f>
        <v>0</v>
      </c>
      <c r="L134" s="36">
        <f>'Core Indicators'!BK134</f>
        <v>0</v>
      </c>
      <c r="M134" s="36">
        <f>'Core Indicators'!BS134</f>
        <v>0</v>
      </c>
      <c r="N134" s="36">
        <f>'Core Indicators'!CA134</f>
        <v>0</v>
      </c>
      <c r="O134" s="36" t="e">
        <f>'Core Indicators'!CI134</f>
        <v>#N/A</v>
      </c>
      <c r="P134" s="36" t="str">
        <f>'Core Indicators'!CQ134</f>
        <v>x</v>
      </c>
      <c r="Q134" s="36">
        <f>'Core Indicators'!DG134</f>
        <v>5421000</v>
      </c>
      <c r="R134" s="36">
        <f>'Core Indicators'!DO134</f>
        <v>5185000</v>
      </c>
      <c r="S134" s="36">
        <f>'Core Indicators'!DW134</f>
        <v>1575000</v>
      </c>
      <c r="T134" s="36">
        <f>'Core Indicators'!EE134</f>
        <v>0</v>
      </c>
      <c r="U134" s="36">
        <f>'Core Indicators'!EM134</f>
        <v>0</v>
      </c>
      <c r="V134" s="36">
        <f>'Core Indicators'!FC134</f>
        <v>3</v>
      </c>
      <c r="W134" s="36" t="str">
        <f>'Core Indicators'!FK134</f>
        <v>x</v>
      </c>
      <c r="X134" s="36" t="str">
        <f>'Core Indicators'!FS134</f>
        <v>x</v>
      </c>
      <c r="Y134" s="36">
        <f>'Core Indicators'!GA134</f>
        <v>0</v>
      </c>
      <c r="Z134" s="36">
        <f>'Core Indicators'!GI134</f>
        <v>0</v>
      </c>
      <c r="AA134" s="36">
        <f>'Core Indicators'!GQ134</f>
        <v>0</v>
      </c>
      <c r="AB134" s="36">
        <f>'Core Indicators'!GY134</f>
        <v>0</v>
      </c>
      <c r="AC134" s="36">
        <f>'Core Indicators'!HG134</f>
        <v>0</v>
      </c>
      <c r="AD134" s="36">
        <f>'Core Indicators'!HO134</f>
        <v>0</v>
      </c>
      <c r="AE134" s="36">
        <f>'Core Indicators'!HW134</f>
        <v>0</v>
      </c>
      <c r="AF134" s="36">
        <f>'Core Indicators'!IE134</f>
        <v>0</v>
      </c>
      <c r="AG134" s="36">
        <f>'Core Indicators'!IM134</f>
        <v>2</v>
      </c>
    </row>
    <row r="135" spans="1:33" ht="20.100000000000001" customHeight="1" x14ac:dyDescent="0.25">
      <c r="A135" s="194" t="str">
        <f>'Core Indicators'!A:A</f>
        <v>Complex crisis in Zimbabwe</v>
      </c>
      <c r="B135" s="194" t="str">
        <f>'Core Indicators'!B:B</f>
        <v>Complex crisis</v>
      </c>
      <c r="C135" s="194" t="str">
        <f>'Core Indicators'!C135</f>
        <v>ZWE001</v>
      </c>
      <c r="D135" s="194" t="str">
        <f>'Core Indicators'!D135</f>
        <v>Zimbabwe</v>
      </c>
      <c r="E135" s="194" t="str">
        <f>'Core Indicators'!E135</f>
        <v>ZWE</v>
      </c>
      <c r="F135" s="35">
        <f>'Core Indicators'!O135</f>
        <v>390757</v>
      </c>
      <c r="G135" s="35">
        <f>'Core Indicators'!W135</f>
        <v>15557000</v>
      </c>
      <c r="H135" s="35">
        <f>'Core Indicators'!AE135</f>
        <v>9706000</v>
      </c>
      <c r="I135" s="35">
        <f>'Core Indicators'!AM135</f>
        <v>950000</v>
      </c>
      <c r="J135" s="35">
        <f>'Core Indicators'!AU135</f>
        <v>0</v>
      </c>
      <c r="K135" s="35">
        <f>'Core Indicators'!BC135</f>
        <v>0</v>
      </c>
      <c r="L135" s="35">
        <f>'Core Indicators'!BK135</f>
        <v>14</v>
      </c>
      <c r="M135" s="35" t="str">
        <f>'Core Indicators'!BS135</f>
        <v>x</v>
      </c>
      <c r="N135" s="35" t="str">
        <f>'Core Indicators'!CA135</f>
        <v>x</v>
      </c>
      <c r="O135" s="35" t="e">
        <f>'Core Indicators'!CI135</f>
        <v>#N/A</v>
      </c>
      <c r="P135" s="35" t="str">
        <f>'Core Indicators'!CQ135</f>
        <v>x</v>
      </c>
      <c r="Q135" s="35">
        <f>'Core Indicators'!DG135</f>
        <v>5851000</v>
      </c>
      <c r="R135" s="35">
        <f>'Core Indicators'!DO135</f>
        <v>2706000</v>
      </c>
      <c r="S135" s="35">
        <f>'Core Indicators'!DW135</f>
        <v>6050000</v>
      </c>
      <c r="T135" s="35">
        <f>'Core Indicators'!EE135</f>
        <v>950000</v>
      </c>
      <c r="U135" s="35">
        <f>'Core Indicators'!EM135</f>
        <v>0</v>
      </c>
      <c r="V135" s="35">
        <f>'Core Indicators'!FC135</f>
        <v>3</v>
      </c>
      <c r="W135" s="35" t="str">
        <f>'Core Indicators'!FK135</f>
        <v>x</v>
      </c>
      <c r="X135" s="35" t="str">
        <f>'Core Indicators'!FS135</f>
        <v>x</v>
      </c>
      <c r="Y135" s="35">
        <f>'Core Indicators'!GA135</f>
        <v>2</v>
      </c>
      <c r="Z135" s="35">
        <f>'Core Indicators'!GI135</f>
        <v>1</v>
      </c>
      <c r="AA135" s="35">
        <f>'Core Indicators'!GQ135</f>
        <v>1</v>
      </c>
      <c r="AB135" s="35">
        <f>'Core Indicators'!GY135</f>
        <v>0</v>
      </c>
      <c r="AC135" s="35">
        <f>'Core Indicators'!HG135</f>
        <v>0</v>
      </c>
      <c r="AD135" s="35">
        <f>'Core Indicators'!HO135</f>
        <v>2</v>
      </c>
      <c r="AE135" s="35">
        <f>'Core Indicators'!HW135</f>
        <v>0</v>
      </c>
      <c r="AF135" s="35">
        <f>'Core Indicators'!IE135</f>
        <v>2</v>
      </c>
      <c r="AG135" s="35">
        <f>'Core Indicators'!IM135</f>
        <v>2</v>
      </c>
    </row>
    <row r="136" spans="1:33" ht="20.100000000000001" customHeight="1" x14ac:dyDescent="0.25"/>
    <row r="137" spans="1:33" ht="20.100000000000001" customHeight="1" x14ac:dyDescent="0.25"/>
    <row r="138" spans="1:33" ht="20.100000000000001" customHeight="1" x14ac:dyDescent="0.25"/>
    <row r="139" spans="1:33" ht="20.100000000000001" customHeight="1" x14ac:dyDescent="0.25"/>
    <row r="140" spans="1:33" ht="20.100000000000001" customHeight="1" x14ac:dyDescent="0.25"/>
    <row r="141" spans="1:33" ht="20.100000000000001" customHeight="1" x14ac:dyDescent="0.25"/>
    <row r="142" spans="1:33" ht="19.350000000000001" customHeight="1" x14ac:dyDescent="0.25"/>
    <row r="143" spans="1:33" ht="19.350000000000001" customHeight="1" x14ac:dyDescent="0.25"/>
    <row r="144" spans="1:33" ht="19.350000000000001" customHeight="1" x14ac:dyDescent="0.25"/>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4" ma:contentTypeDescription="Create a new document." ma:contentTypeScope="" ma:versionID="820ee3c04d77f02243a75c0ee32415ac">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aeb9de9ec54759d480d6d04f5a396f75"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240E04-1CB6-4A14-A8E1-A94B5F3C82A3}">
  <ds:schemaRefs>
    <ds:schemaRef ds:uri="http://schemas.microsoft.com/office/2006/metadata/properties"/>
    <ds:schemaRef ds:uri="http://schemas.microsoft.com/office/infopath/2007/PartnerControls"/>
    <ds:schemaRef ds:uri="a1e1550b-80a1-470e-a22e-4dd25c1bfd05"/>
  </ds:schemaRefs>
</ds:datastoreItem>
</file>

<file path=customXml/itemProps2.xml><?xml version="1.0" encoding="utf-8"?>
<ds:datastoreItem xmlns:ds="http://schemas.openxmlformats.org/officeDocument/2006/customXml" ds:itemID="{43F9EDBE-A7A6-401D-AA09-F61ED8B82444}">
  <ds:schemaRefs>
    <ds:schemaRef ds:uri="http://schemas.microsoft.com/sharepoint/v3/contenttype/forms"/>
  </ds:schemaRefs>
</ds:datastoreItem>
</file>

<file path=customXml/itemProps3.xml><?xml version="1.0" encoding="utf-8"?>
<ds:datastoreItem xmlns:ds="http://schemas.openxmlformats.org/officeDocument/2006/customXml" ds:itemID="{FA6F2FE9-5B70-4277-87CF-168C2ED4F1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Claudia Manili</cp:lastModifiedBy>
  <cp:lastPrinted>2020-10-09T14:28:48Z</cp:lastPrinted>
  <dcterms:created xsi:type="dcterms:W3CDTF">2013-01-24T09:37:59Z</dcterms:created>
  <dcterms:modified xsi:type="dcterms:W3CDTF">2022-01-05T09:50:42Z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